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8.xml" ContentType="application/vnd.openxmlformats-officedocument.drawing+xml"/>
  <Override PartName="/xl/drawings/drawing19.xml" ContentType="application/vnd.openxmlformats-officedocument.drawing+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4.xml" ContentType="application/vnd.openxmlformats-officedocument.drawing+xml"/>
  <Override PartName="/xl/drawings/drawing17.xml" ContentType="application/vnd.openxmlformats-officedocument.drawing+xml"/>
  <Override PartName="/xl/drawings/drawing28.xml" ContentType="application/vnd.openxmlformats-officedocument.drawing+xml"/>
  <Default Extension="rels" ContentType="application/vnd.openxmlformats-package.relationships+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drawings/drawing15.xml" ContentType="application/vnd.openxmlformats-officedocument.drawing+xml"/>
  <Override PartName="/xl/drawings/drawing26.xml" ContentType="application/vnd.openxmlformats-officedocument.drawing+xml"/>
  <Override PartName="/xl/worksheets/sheet3.xml" ContentType="application/vnd.openxmlformats-officedocument.spreadsheetml.worksheet+xml"/>
  <Override PartName="/xl/drawings/drawing13.xml" ContentType="application/vnd.openxmlformats-officedocument.drawing+xml"/>
  <Override PartName="/xl/drawings/drawing22.xml" ContentType="application/vnd.openxmlformats-officedocument.drawing+xml"/>
  <Override PartName="/xl/drawings/drawing24.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Override PartName="/xl/drawings/drawing11.xml" ContentType="application/vnd.openxmlformats-officedocument.drawing+xml"/>
  <Override PartName="/xl/drawings/drawing12.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drawings/drawing7.xml" ContentType="application/vnd.openxmlformats-officedocument.drawing+xml"/>
  <Override PartName="/xl/drawings/drawing29.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drawings/drawing5.xml" ContentType="application/vnd.openxmlformats-officedocument.drawing+xml"/>
  <Override PartName="/xl/drawings/drawing18.xml" ContentType="application/vnd.openxmlformats-officedocument.drawing+xml"/>
  <Override PartName="/xl/drawings/drawing27.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xl/drawings/drawing16.xml" ContentType="application/vnd.openxmlformats-officedocument.drawing+xml"/>
  <Override PartName="/xl/drawings/drawing25.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drawings/drawing14.xml" ContentType="application/vnd.openxmlformats-officedocument.drawing+xml"/>
  <Override PartName="/xl/drawings/drawing23.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5"/>
  <workbookPr defaultThemeVersion="124226"/>
  <bookViews>
    <workbookView xWindow="480" yWindow="60" windowWidth="13335" windowHeight="3855" tabRatio="781" firstSheet="26" activeTab="29"/>
  </bookViews>
  <sheets>
    <sheet name="R &amp; M - VEHICLES 2020" sheetId="53" r:id="rId1"/>
    <sheet name="R &amp; M - BUILDINGS 2020" sheetId="60" r:id="rId2"/>
    <sheet name="R &amp; M - MACHINERIES 2020" sheetId="61" r:id="rId3"/>
    <sheet name="OFFICE EQUIPT. 2020" sheetId="34" r:id="rId4"/>
    <sheet name="ICT EQUIPT. 2020" sheetId="58" r:id="rId5"/>
    <sheet name="FURNITURES &amp; FIXTURES 2020" sheetId="51" r:id="rId6"/>
    <sheet name="MACHINERIES &amp; OTHER EQUIPT. 202" sheetId="59" r:id="rId7"/>
    <sheet name="MED EQUIPT. 2020" sheetId="50" r:id="rId8"/>
    <sheet name="VEHICLES 2020" sheetId="62" r:id="rId9"/>
    <sheet name="SPAREPARTS 2020" sheetId="63" r:id="rId10"/>
    <sheet name="R &amp; M 2020 (vehicle)" sheetId="64" r:id="rId11"/>
    <sheet name="IEC MAGS BOOKS, TARP" sheetId="65" r:id="rId12"/>
    <sheet name="FUEL 2020" sheetId="80" r:id="rId13"/>
    <sheet name="OFFICE SUPP" sheetId="67" r:id="rId14"/>
    <sheet name="JANITORIAL SUPP" sheetId="68" r:id="rId15"/>
    <sheet name="CONSUMABLES" sheetId="69" r:id="rId16"/>
    <sheet name="SPORTING GOODS" sheetId="70" r:id="rId17"/>
    <sheet name="INFRA" sheetId="71" r:id="rId18"/>
    <sheet name="AGRICULTURAL SUPPLIES" sheetId="72" r:id="rId19"/>
    <sheet name="AGRICULTURAL EQUIPMENT" sheetId="73" r:id="rId20"/>
    <sheet name="VETERINARY SUPPLIES" sheetId="74" r:id="rId21"/>
    <sheet name="VETERINARY EQUIPMENT" sheetId="75" r:id="rId22"/>
    <sheet name="GROCERY" sheetId="76" r:id="rId23"/>
    <sheet name="OTHER PROCURABLES" sheetId="77" r:id="rId24"/>
    <sheet name="CATERING &amp; ACCOMMODATION" sheetId="81" r:id="rId25"/>
    <sheet name="MEDICAL (2)" sheetId="82" r:id="rId26"/>
    <sheet name="LABORATORY (3)" sheetId="83" r:id="rId27"/>
    <sheet name="JANITORIAL AND SECURITY SERVICE" sheetId="84" r:id="rId28"/>
    <sheet name="IVF (2020,bulk)" sheetId="85" r:id="rId29"/>
    <sheet name="MEDICINES(bulk 2020)" sheetId="87" r:id="rId30"/>
    <sheet name="MED EQUIPT. 2020 (2)" sheetId="88" r:id="rId31"/>
  </sheets>
  <externalReferences>
    <externalReference r:id="rId32"/>
    <externalReference r:id="rId33"/>
  </externalReferences>
  <definedNames>
    <definedName name="_xlnm._FilterDatabase" localSheetId="19" hidden="1">'AGRICULTURAL EQUIPMENT'!$A$11:$O$11</definedName>
    <definedName name="_xlnm._FilterDatabase" localSheetId="18" hidden="1">'AGRICULTURAL SUPPLIES'!$A$12:$O$12</definedName>
    <definedName name="_xlnm._FilterDatabase" localSheetId="15" hidden="1">CONSUMABLES!$A$12:$O$12</definedName>
    <definedName name="_xlnm._FilterDatabase" localSheetId="12" hidden="1">'FUEL 2020'!$A$12:$O$12</definedName>
    <definedName name="_xlnm._FilterDatabase" localSheetId="22" hidden="1">GROCERY!$A$12:$O$12</definedName>
    <definedName name="_xlnm._FilterDatabase" localSheetId="17" hidden="1">INFRA!$A$12:$O$12</definedName>
    <definedName name="_xlnm._FilterDatabase" localSheetId="14" hidden="1">'JANITORIAL SUPP'!$A$12:$O$12</definedName>
    <definedName name="_xlnm._FilterDatabase" localSheetId="13" hidden="1">'OFFICE SUPP'!$A$12:$O$12</definedName>
    <definedName name="_xlnm._FilterDatabase" localSheetId="23" hidden="1">'OTHER PROCURABLES'!$A$12:$O$12</definedName>
    <definedName name="_xlnm._FilterDatabase" localSheetId="16" hidden="1">'SPORTING GOODS'!$A$12:$O$12</definedName>
    <definedName name="_xlnm._FilterDatabase" localSheetId="21" hidden="1">'VETERINARY EQUIPMENT'!$A$12:$O$12</definedName>
    <definedName name="_xlnm._FilterDatabase" localSheetId="20" hidden="1">'VETERINARY SUPPLIES'!$A$12:$O$12</definedName>
    <definedName name="_xlnm.Print_Area" localSheetId="19">'AGRICULTURAL EQUIPMENT'!$A$1:$N$25</definedName>
    <definedName name="_xlnm.Print_Area" localSheetId="18">'AGRICULTURAL SUPPLIES'!$A$1:$N$80</definedName>
    <definedName name="_xlnm.Print_Area" localSheetId="24">'CATERING &amp; ACCOMMODATION'!$A$1:$P$6937</definedName>
    <definedName name="_xlnm.Print_Area" localSheetId="15">CONSUMABLES!$A$1:$N$412</definedName>
    <definedName name="_xlnm.Print_Area" localSheetId="12">'FUEL 2020'!$A$1:$N$17</definedName>
    <definedName name="_xlnm.Print_Area" localSheetId="5">'FURNITURES &amp; FIXTURES 2020'!$A$1:$M$147</definedName>
    <definedName name="_xlnm.Print_Area" localSheetId="22">GROCERY!$A$1:$N$21</definedName>
    <definedName name="_xlnm.Print_Area" localSheetId="17">INFRA!$A$1:$N$46</definedName>
    <definedName name="_xlnm.Print_Area" localSheetId="28">'IVF (2020,bulk)'!$A$1:$Z$35</definedName>
    <definedName name="_xlnm.Print_Area" localSheetId="27">'JANITORIAL AND SECURITY SERVICE'!$A$1:$N$41</definedName>
    <definedName name="_xlnm.Print_Area" localSheetId="14">'JANITORIAL SUPP'!$A$1:$N$437</definedName>
    <definedName name="_xlnm.Print_Area" localSheetId="26">'LABORATORY (3)'!$A$1:$AF$178</definedName>
    <definedName name="_xlnm.Print_Area" localSheetId="7">'MED EQUIPT. 2020'!$A$1:$M$138</definedName>
    <definedName name="_xlnm.Print_Area" localSheetId="30">'MED EQUIPT. 2020 (2)'!$A$1:$N$139</definedName>
    <definedName name="_xlnm.Print_Area" localSheetId="25">'MEDICAL (2)'!$A$1:$AF$474</definedName>
    <definedName name="_xlnm.Print_Area" localSheetId="3">'OFFICE EQUIPT. 2020'!$A$1:$M$77</definedName>
    <definedName name="_xlnm.Print_Area" localSheetId="13">'OFFICE SUPP'!$A$1:$N$1178</definedName>
    <definedName name="_xlnm.Print_Area" localSheetId="23">'OTHER PROCURABLES'!$A$1:$N$125</definedName>
    <definedName name="_xlnm.Print_Area" localSheetId="0">'R &amp; M - VEHICLES 2020'!$A$1:$M$36</definedName>
    <definedName name="_xlnm.Print_Area" localSheetId="10">'R &amp; M 2020 (vehicle)'!$A$1:$M$32</definedName>
    <definedName name="_xlnm.Print_Area" localSheetId="16">'SPORTING GOODS'!$A$1:$N$111</definedName>
    <definedName name="_xlnm.Print_Area" localSheetId="8">'VEHICLES 2020'!$A$1:$M$38</definedName>
    <definedName name="_xlnm.Print_Area" localSheetId="21">'VETERINARY EQUIPMENT'!$A$1:$N$40</definedName>
    <definedName name="_xlnm.Print_Area" localSheetId="20">'VETERINARY SUPPLIES'!$A$1:$N$67</definedName>
    <definedName name="_xlnm.Print_Titles" localSheetId="24">'CATERING &amp; ACCOMMODATION'!$11:$12</definedName>
  </definedNames>
  <calcPr calcId="124519"/>
</workbook>
</file>

<file path=xl/calcChain.xml><?xml version="1.0" encoding="utf-8"?>
<calcChain xmlns="http://schemas.openxmlformats.org/spreadsheetml/2006/main">
  <c r="K139" i="88"/>
  <c r="I139"/>
  <c r="G139"/>
  <c r="E139"/>
  <c r="Z199" i="87"/>
  <c r="P199"/>
  <c r="Y198"/>
  <c r="Z198" s="1"/>
  <c r="X198"/>
  <c r="V198"/>
  <c r="T198"/>
  <c r="R198"/>
  <c r="P198"/>
  <c r="N198"/>
  <c r="L198"/>
  <c r="J198"/>
  <c r="H198"/>
  <c r="F198"/>
  <c r="Y197"/>
  <c r="Z197" s="1"/>
  <c r="X197"/>
  <c r="V197"/>
  <c r="T197"/>
  <c r="R197"/>
  <c r="P197"/>
  <c r="N197"/>
  <c r="L197"/>
  <c r="J197"/>
  <c r="H197"/>
  <c r="F197"/>
  <c r="Y196"/>
  <c r="Z196" s="1"/>
  <c r="X196"/>
  <c r="V196"/>
  <c r="T196"/>
  <c r="R196"/>
  <c r="P196"/>
  <c r="N196"/>
  <c r="L196"/>
  <c r="J196"/>
  <c r="H196"/>
  <c r="F196"/>
  <c r="Y195"/>
  <c r="Z195" s="1"/>
  <c r="X195"/>
  <c r="V195"/>
  <c r="T195"/>
  <c r="R195"/>
  <c r="P195"/>
  <c r="N195"/>
  <c r="L195"/>
  <c r="J195"/>
  <c r="H195"/>
  <c r="F195"/>
  <c r="Y194"/>
  <c r="Z194" s="1"/>
  <c r="X194"/>
  <c r="V194"/>
  <c r="T194"/>
  <c r="R194"/>
  <c r="P194"/>
  <c r="N194"/>
  <c r="L194"/>
  <c r="J194"/>
  <c r="H194"/>
  <c r="F194"/>
  <c r="Y193"/>
  <c r="Z193" s="1"/>
  <c r="X193"/>
  <c r="T193"/>
  <c r="R193"/>
  <c r="L193"/>
  <c r="J193"/>
  <c r="H193"/>
  <c r="F193"/>
  <c r="Y192"/>
  <c r="Z192" s="1"/>
  <c r="X192"/>
  <c r="T192"/>
  <c r="R192"/>
  <c r="P192"/>
  <c r="N192"/>
  <c r="L192"/>
  <c r="J192"/>
  <c r="H192"/>
  <c r="F192"/>
  <c r="Y191"/>
  <c r="Z191" s="1"/>
  <c r="X191"/>
  <c r="V191"/>
  <c r="T191"/>
  <c r="R191"/>
  <c r="P191"/>
  <c r="N191"/>
  <c r="L191"/>
  <c r="J191"/>
  <c r="H191"/>
  <c r="F191"/>
  <c r="Y190"/>
  <c r="Z190" s="1"/>
  <c r="X190"/>
  <c r="V190"/>
  <c r="T190"/>
  <c r="R190"/>
  <c r="P190"/>
  <c r="N190"/>
  <c r="L190"/>
  <c r="J190"/>
  <c r="H190"/>
  <c r="F190"/>
  <c r="Y189"/>
  <c r="Z189" s="1"/>
  <c r="X189"/>
  <c r="V189"/>
  <c r="T189"/>
  <c r="R189"/>
  <c r="P189"/>
  <c r="N189"/>
  <c r="L189"/>
  <c r="J189"/>
  <c r="H189"/>
  <c r="F189"/>
  <c r="Y188"/>
  <c r="Z188" s="1"/>
  <c r="X188"/>
  <c r="V188"/>
  <c r="T188"/>
  <c r="R188"/>
  <c r="P188"/>
  <c r="N188"/>
  <c r="L188"/>
  <c r="J188"/>
  <c r="H188"/>
  <c r="F188"/>
  <c r="Y187"/>
  <c r="Z187" s="1"/>
  <c r="X187"/>
  <c r="V187"/>
  <c r="T187"/>
  <c r="R187"/>
  <c r="P187"/>
  <c r="N187"/>
  <c r="L187"/>
  <c r="J187"/>
  <c r="H187"/>
  <c r="F187"/>
  <c r="Y186"/>
  <c r="Z186" s="1"/>
  <c r="X186"/>
  <c r="V186"/>
  <c r="T186"/>
  <c r="R186"/>
  <c r="P186"/>
  <c r="N186"/>
  <c r="L186"/>
  <c r="J186"/>
  <c r="H186"/>
  <c r="F186"/>
  <c r="Y185"/>
  <c r="Z185" s="1"/>
  <c r="X185"/>
  <c r="V185"/>
  <c r="T185"/>
  <c r="R185"/>
  <c r="P185"/>
  <c r="N185"/>
  <c r="L185"/>
  <c r="J185"/>
  <c r="H185"/>
  <c r="F185"/>
  <c r="Y184"/>
  <c r="Z184" s="1"/>
  <c r="X184"/>
  <c r="V184"/>
  <c r="T184"/>
  <c r="R184"/>
  <c r="P184"/>
  <c r="N184"/>
  <c r="L184"/>
  <c r="J184"/>
  <c r="H184"/>
  <c r="F184"/>
  <c r="Y183"/>
  <c r="Z183" s="1"/>
  <c r="X183"/>
  <c r="V183"/>
  <c r="T183"/>
  <c r="R183"/>
  <c r="P183"/>
  <c r="N183"/>
  <c r="L183"/>
  <c r="J183"/>
  <c r="H183"/>
  <c r="F183"/>
  <c r="Y182"/>
  <c r="Z182" s="1"/>
  <c r="X182"/>
  <c r="V182"/>
  <c r="T182"/>
  <c r="R182"/>
  <c r="P182"/>
  <c r="N182"/>
  <c r="L182"/>
  <c r="J182"/>
  <c r="H182"/>
  <c r="F182"/>
  <c r="Y181"/>
  <c r="Z181" s="1"/>
  <c r="X181"/>
  <c r="V181"/>
  <c r="T181"/>
  <c r="R181"/>
  <c r="P181"/>
  <c r="N181"/>
  <c r="L181"/>
  <c r="J181"/>
  <c r="H181"/>
  <c r="F181"/>
  <c r="Y180"/>
  <c r="Z180" s="1"/>
  <c r="X180"/>
  <c r="R180"/>
  <c r="P180"/>
  <c r="N180"/>
  <c r="L180"/>
  <c r="J180"/>
  <c r="H180"/>
  <c r="Y179"/>
  <c r="Z179" s="1"/>
  <c r="X179"/>
  <c r="V179"/>
  <c r="T179"/>
  <c r="R179"/>
  <c r="P179"/>
  <c r="N179"/>
  <c r="L179"/>
  <c r="J179"/>
  <c r="H179"/>
  <c r="F179"/>
  <c r="Y178"/>
  <c r="Z178" s="1"/>
  <c r="X178"/>
  <c r="V178"/>
  <c r="T178"/>
  <c r="R178"/>
  <c r="P178"/>
  <c r="N178"/>
  <c r="L178"/>
  <c r="J178"/>
  <c r="H178"/>
  <c r="F178"/>
  <c r="Y177"/>
  <c r="Z177" s="1"/>
  <c r="X177"/>
  <c r="V177"/>
  <c r="T177"/>
  <c r="R177"/>
  <c r="P177"/>
  <c r="N177"/>
  <c r="L177"/>
  <c r="J177"/>
  <c r="H177"/>
  <c r="F177"/>
  <c r="Y176"/>
  <c r="Z176" s="1"/>
  <c r="X176"/>
  <c r="V176"/>
  <c r="T176"/>
  <c r="R176"/>
  <c r="P176"/>
  <c r="N176"/>
  <c r="L176"/>
  <c r="J176"/>
  <c r="H176"/>
  <c r="F176"/>
  <c r="Y175"/>
  <c r="Z175" s="1"/>
  <c r="X175"/>
  <c r="V175"/>
  <c r="T175"/>
  <c r="R175"/>
  <c r="P175"/>
  <c r="N175"/>
  <c r="L175"/>
  <c r="J175"/>
  <c r="H175"/>
  <c r="F175"/>
  <c r="Y174"/>
  <c r="Z174" s="1"/>
  <c r="X174"/>
  <c r="V174"/>
  <c r="T174"/>
  <c r="R174"/>
  <c r="P174"/>
  <c r="N174"/>
  <c r="L174"/>
  <c r="J174"/>
  <c r="H174"/>
  <c r="F174"/>
  <c r="Y173"/>
  <c r="Z173" s="1"/>
  <c r="X173"/>
  <c r="V173"/>
  <c r="T173"/>
  <c r="R173"/>
  <c r="P173"/>
  <c r="N173"/>
  <c r="L173"/>
  <c r="J173"/>
  <c r="H173"/>
  <c r="F173"/>
  <c r="Y172"/>
  <c r="Z172" s="1"/>
  <c r="X172"/>
  <c r="V172"/>
  <c r="T172"/>
  <c r="R172"/>
  <c r="P172"/>
  <c r="N172"/>
  <c r="L172"/>
  <c r="J172"/>
  <c r="H172"/>
  <c r="F172"/>
  <c r="Y171"/>
  <c r="Z171" s="1"/>
  <c r="X171"/>
  <c r="V171"/>
  <c r="T171"/>
  <c r="R171"/>
  <c r="P171"/>
  <c r="N171"/>
  <c r="L171"/>
  <c r="J171"/>
  <c r="H171"/>
  <c r="F171"/>
  <c r="Y170"/>
  <c r="Z170" s="1"/>
  <c r="X170"/>
  <c r="V170"/>
  <c r="T170"/>
  <c r="R170"/>
  <c r="P170"/>
  <c r="N170"/>
  <c r="L170"/>
  <c r="J170"/>
  <c r="H170"/>
  <c r="F170"/>
  <c r="Y169"/>
  <c r="Z169" s="1"/>
  <c r="X169"/>
  <c r="V169"/>
  <c r="T169"/>
  <c r="R169"/>
  <c r="P169"/>
  <c r="N169"/>
  <c r="L169"/>
  <c r="J169"/>
  <c r="H169"/>
  <c r="F169"/>
  <c r="Y168"/>
  <c r="Z168" s="1"/>
  <c r="X168"/>
  <c r="V168"/>
  <c r="T168"/>
  <c r="R168"/>
  <c r="P168"/>
  <c r="N168"/>
  <c r="L168"/>
  <c r="J168"/>
  <c r="H168"/>
  <c r="F168"/>
  <c r="Y167"/>
  <c r="Z167" s="1"/>
  <c r="X167"/>
  <c r="V167"/>
  <c r="T167"/>
  <c r="R167"/>
  <c r="P167"/>
  <c r="N167"/>
  <c r="L167"/>
  <c r="J167"/>
  <c r="H167"/>
  <c r="F167"/>
  <c r="Y166"/>
  <c r="Z166" s="1"/>
  <c r="X166"/>
  <c r="V166"/>
  <c r="T166"/>
  <c r="R166"/>
  <c r="P166"/>
  <c r="N166"/>
  <c r="L166"/>
  <c r="J166"/>
  <c r="H166"/>
  <c r="F166"/>
  <c r="Y165"/>
  <c r="Z165" s="1"/>
  <c r="X165"/>
  <c r="V165"/>
  <c r="T165"/>
  <c r="R165"/>
  <c r="P165"/>
  <c r="N165"/>
  <c r="L165"/>
  <c r="J165"/>
  <c r="H165"/>
  <c r="F165"/>
  <c r="Y164"/>
  <c r="Z164" s="1"/>
  <c r="X164"/>
  <c r="V164"/>
  <c r="T164"/>
  <c r="R164"/>
  <c r="P164"/>
  <c r="N164"/>
  <c r="L164"/>
  <c r="J164"/>
  <c r="H164"/>
  <c r="F164"/>
  <c r="Y163"/>
  <c r="Z163" s="1"/>
  <c r="X163"/>
  <c r="V163"/>
  <c r="T163"/>
  <c r="R163"/>
  <c r="P163"/>
  <c r="N163"/>
  <c r="L163"/>
  <c r="J163"/>
  <c r="H163"/>
  <c r="F163"/>
  <c r="Y162"/>
  <c r="Z162" s="1"/>
  <c r="X162"/>
  <c r="V162"/>
  <c r="T162"/>
  <c r="R162"/>
  <c r="P162"/>
  <c r="N162"/>
  <c r="L162"/>
  <c r="J162"/>
  <c r="H162"/>
  <c r="F162"/>
  <c r="Y161"/>
  <c r="Z161" s="1"/>
  <c r="X161"/>
  <c r="V161"/>
  <c r="T161"/>
  <c r="R161"/>
  <c r="P161"/>
  <c r="N161"/>
  <c r="L161"/>
  <c r="J161"/>
  <c r="H161"/>
  <c r="F161"/>
  <c r="Y160"/>
  <c r="Z160" s="1"/>
  <c r="X160"/>
  <c r="V160"/>
  <c r="T160"/>
  <c r="R160"/>
  <c r="P160"/>
  <c r="N160"/>
  <c r="L160"/>
  <c r="J160"/>
  <c r="H160"/>
  <c r="F160"/>
  <c r="Y159"/>
  <c r="Z159" s="1"/>
  <c r="X159"/>
  <c r="V159"/>
  <c r="T159"/>
  <c r="R159"/>
  <c r="P159"/>
  <c r="N159"/>
  <c r="L159"/>
  <c r="J159"/>
  <c r="H159"/>
  <c r="F159"/>
  <c r="Y158"/>
  <c r="Z158" s="1"/>
  <c r="X158"/>
  <c r="V158"/>
  <c r="T158"/>
  <c r="R158"/>
  <c r="P158"/>
  <c r="N158"/>
  <c r="L158"/>
  <c r="J158"/>
  <c r="H158"/>
  <c r="F158"/>
  <c r="Y157"/>
  <c r="Z157" s="1"/>
  <c r="X157"/>
  <c r="V157"/>
  <c r="T157"/>
  <c r="R157"/>
  <c r="P157"/>
  <c r="N157"/>
  <c r="L157"/>
  <c r="J157"/>
  <c r="H157"/>
  <c r="F157"/>
  <c r="Y156"/>
  <c r="Z156" s="1"/>
  <c r="X156"/>
  <c r="V156"/>
  <c r="T156"/>
  <c r="R156"/>
  <c r="P156"/>
  <c r="N156"/>
  <c r="L156"/>
  <c r="J156"/>
  <c r="H156"/>
  <c r="F156"/>
  <c r="Y155"/>
  <c r="Z155" s="1"/>
  <c r="X155"/>
  <c r="V155"/>
  <c r="T155"/>
  <c r="R155"/>
  <c r="P155"/>
  <c r="N155"/>
  <c r="L155"/>
  <c r="J155"/>
  <c r="H155"/>
  <c r="F155"/>
  <c r="Y154"/>
  <c r="Z154" s="1"/>
  <c r="X154"/>
  <c r="V154"/>
  <c r="T154"/>
  <c r="R154"/>
  <c r="P154"/>
  <c r="N154"/>
  <c r="L154"/>
  <c r="J154"/>
  <c r="H154"/>
  <c r="F154"/>
  <c r="Y153"/>
  <c r="Z153" s="1"/>
  <c r="V153"/>
  <c r="T153"/>
  <c r="R153"/>
  <c r="P153"/>
  <c r="L153"/>
  <c r="F153"/>
  <c r="Y152"/>
  <c r="Z152" s="1"/>
  <c r="X152"/>
  <c r="V152"/>
  <c r="T152"/>
  <c r="R152"/>
  <c r="P152"/>
  <c r="N152"/>
  <c r="L152"/>
  <c r="J152"/>
  <c r="F152"/>
  <c r="Y151"/>
  <c r="Z151" s="1"/>
  <c r="X151"/>
  <c r="V151"/>
  <c r="T151"/>
  <c r="R151"/>
  <c r="P151"/>
  <c r="N151"/>
  <c r="L151"/>
  <c r="J151"/>
  <c r="H151"/>
  <c r="F151"/>
  <c r="Y150"/>
  <c r="Z150" s="1"/>
  <c r="X150"/>
  <c r="V150"/>
  <c r="T150"/>
  <c r="R150"/>
  <c r="P150"/>
  <c r="N150"/>
  <c r="L150"/>
  <c r="J150"/>
  <c r="H150"/>
  <c r="F150"/>
  <c r="Y149"/>
  <c r="Z149" s="1"/>
  <c r="X149"/>
  <c r="V149"/>
  <c r="T149"/>
  <c r="R149"/>
  <c r="P149"/>
  <c r="N149"/>
  <c r="L149"/>
  <c r="J149"/>
  <c r="H149"/>
  <c r="F149"/>
  <c r="Y148"/>
  <c r="Z148" s="1"/>
  <c r="X148"/>
  <c r="V148"/>
  <c r="T148"/>
  <c r="R148"/>
  <c r="P148"/>
  <c r="N148"/>
  <c r="L148"/>
  <c r="J148"/>
  <c r="H148"/>
  <c r="F148"/>
  <c r="Y147"/>
  <c r="Z147" s="1"/>
  <c r="X147"/>
  <c r="V147"/>
  <c r="T147"/>
  <c r="R147"/>
  <c r="P147"/>
  <c r="N147"/>
  <c r="L147"/>
  <c r="J147"/>
  <c r="H147"/>
  <c r="F147"/>
  <c r="Y146"/>
  <c r="Z146" s="1"/>
  <c r="X146"/>
  <c r="V146"/>
  <c r="T146"/>
  <c r="R146"/>
  <c r="P146"/>
  <c r="N146"/>
  <c r="L146"/>
  <c r="J146"/>
  <c r="H146"/>
  <c r="F146"/>
  <c r="Y145"/>
  <c r="Z145" s="1"/>
  <c r="X145"/>
  <c r="V145"/>
  <c r="T145"/>
  <c r="R145"/>
  <c r="P145"/>
  <c r="N145"/>
  <c r="L145"/>
  <c r="J145"/>
  <c r="H145"/>
  <c r="F145"/>
  <c r="Y144"/>
  <c r="Z144" s="1"/>
  <c r="X144"/>
  <c r="V144"/>
  <c r="T144"/>
  <c r="R144"/>
  <c r="P144"/>
  <c r="N144"/>
  <c r="L144"/>
  <c r="J144"/>
  <c r="H144"/>
  <c r="F144"/>
  <c r="Y143"/>
  <c r="Z143" s="1"/>
  <c r="X143"/>
  <c r="V143"/>
  <c r="T143"/>
  <c r="R143"/>
  <c r="P143"/>
  <c r="N143"/>
  <c r="L143"/>
  <c r="J143"/>
  <c r="H143"/>
  <c r="F143"/>
  <c r="Y142"/>
  <c r="Z142" s="1"/>
  <c r="X142"/>
  <c r="R142"/>
  <c r="P142"/>
  <c r="N142"/>
  <c r="L142"/>
  <c r="J142"/>
  <c r="F142"/>
  <c r="Y141"/>
  <c r="Z141" s="1"/>
  <c r="X141"/>
  <c r="R141"/>
  <c r="P141"/>
  <c r="N141"/>
  <c r="L141"/>
  <c r="J141"/>
  <c r="F141"/>
  <c r="Z140"/>
  <c r="Y140"/>
  <c r="X140"/>
  <c r="V140"/>
  <c r="T140"/>
  <c r="R140"/>
  <c r="P140"/>
  <c r="N140"/>
  <c r="L140"/>
  <c r="J140"/>
  <c r="H140"/>
  <c r="F140"/>
  <c r="Z139"/>
  <c r="Y139"/>
  <c r="X139"/>
  <c r="V139"/>
  <c r="T139"/>
  <c r="R139"/>
  <c r="P139"/>
  <c r="N139"/>
  <c r="L139"/>
  <c r="J139"/>
  <c r="H139"/>
  <c r="F139"/>
  <c r="Z138"/>
  <c r="Y138"/>
  <c r="X138"/>
  <c r="V138"/>
  <c r="T138"/>
  <c r="R138"/>
  <c r="P138"/>
  <c r="N138"/>
  <c r="L138"/>
  <c r="J138"/>
  <c r="H138"/>
  <c r="F138"/>
  <c r="Z137"/>
  <c r="Y137"/>
  <c r="X137"/>
  <c r="V137"/>
  <c r="T137"/>
  <c r="R137"/>
  <c r="P137"/>
  <c r="N137"/>
  <c r="L137"/>
  <c r="J137"/>
  <c r="H137"/>
  <c r="F137"/>
  <c r="Z136"/>
  <c r="Y136"/>
  <c r="X136"/>
  <c r="V136"/>
  <c r="T136"/>
  <c r="R136"/>
  <c r="P136"/>
  <c r="N136"/>
  <c r="L136"/>
  <c r="J136"/>
  <c r="H136"/>
  <c r="F136"/>
  <c r="Z135"/>
  <c r="Y135"/>
  <c r="X135"/>
  <c r="V135"/>
  <c r="T135"/>
  <c r="R135"/>
  <c r="P135"/>
  <c r="N135"/>
  <c r="L135"/>
  <c r="J135"/>
  <c r="H135"/>
  <c r="F135"/>
  <c r="Z134"/>
  <c r="Y134"/>
  <c r="X134"/>
  <c r="V134"/>
  <c r="T134"/>
  <c r="R134"/>
  <c r="P134"/>
  <c r="N134"/>
  <c r="L134"/>
  <c r="J134"/>
  <c r="H134"/>
  <c r="F134"/>
  <c r="Z133"/>
  <c r="Y133"/>
  <c r="X133"/>
  <c r="V133"/>
  <c r="T133"/>
  <c r="R133"/>
  <c r="P133"/>
  <c r="N133"/>
  <c r="L133"/>
  <c r="J133"/>
  <c r="H133"/>
  <c r="F133"/>
  <c r="Z132"/>
  <c r="Y132"/>
  <c r="X132"/>
  <c r="V132"/>
  <c r="T132"/>
  <c r="R132"/>
  <c r="P132"/>
  <c r="N132"/>
  <c r="L132"/>
  <c r="J132"/>
  <c r="H132"/>
  <c r="F132"/>
  <c r="Z131"/>
  <c r="Y131"/>
  <c r="X131"/>
  <c r="V131"/>
  <c r="T131"/>
  <c r="R131"/>
  <c r="P131"/>
  <c r="N131"/>
  <c r="L131"/>
  <c r="J131"/>
  <c r="H131"/>
  <c r="F131"/>
  <c r="Z130"/>
  <c r="Y130"/>
  <c r="X130"/>
  <c r="V130"/>
  <c r="T130"/>
  <c r="R130"/>
  <c r="P130"/>
  <c r="N130"/>
  <c r="L130"/>
  <c r="J130"/>
  <c r="H130"/>
  <c r="F130"/>
  <c r="Z129"/>
  <c r="Y129"/>
  <c r="X129"/>
  <c r="V129"/>
  <c r="T129"/>
  <c r="R129"/>
  <c r="P129"/>
  <c r="N129"/>
  <c r="L129"/>
  <c r="J129"/>
  <c r="H129"/>
  <c r="F129"/>
  <c r="Z128"/>
  <c r="Y128"/>
  <c r="X128"/>
  <c r="V128"/>
  <c r="T128"/>
  <c r="R128"/>
  <c r="P128"/>
  <c r="N128"/>
  <c r="L128"/>
  <c r="J128"/>
  <c r="H128"/>
  <c r="F128"/>
  <c r="Z127"/>
  <c r="Y127"/>
  <c r="V127"/>
  <c r="T127"/>
  <c r="R127"/>
  <c r="N127"/>
  <c r="L127"/>
  <c r="J127"/>
  <c r="H127"/>
  <c r="F127"/>
  <c r="Y126"/>
  <c r="Z126" s="1"/>
  <c r="X126"/>
  <c r="V126"/>
  <c r="T126"/>
  <c r="R126"/>
  <c r="P126"/>
  <c r="N126"/>
  <c r="L126"/>
  <c r="J126"/>
  <c r="H126"/>
  <c r="F126"/>
  <c r="Y125"/>
  <c r="Z125" s="1"/>
  <c r="X125"/>
  <c r="V125"/>
  <c r="T125"/>
  <c r="R125"/>
  <c r="P125"/>
  <c r="N125"/>
  <c r="L125"/>
  <c r="J125"/>
  <c r="H125"/>
  <c r="F125"/>
  <c r="Y124"/>
  <c r="Z124" s="1"/>
  <c r="X124"/>
  <c r="V124"/>
  <c r="T124"/>
  <c r="R124"/>
  <c r="P124"/>
  <c r="N124"/>
  <c r="L124"/>
  <c r="J124"/>
  <c r="H124"/>
  <c r="F124"/>
  <c r="Y123"/>
  <c r="Z123" s="1"/>
  <c r="X123"/>
  <c r="V123"/>
  <c r="T123"/>
  <c r="R123"/>
  <c r="P123"/>
  <c r="N123"/>
  <c r="L123"/>
  <c r="J123"/>
  <c r="H123"/>
  <c r="F123"/>
  <c r="Y122"/>
  <c r="Z122" s="1"/>
  <c r="X122"/>
  <c r="V122"/>
  <c r="T122"/>
  <c r="R122"/>
  <c r="P122"/>
  <c r="N122"/>
  <c r="L122"/>
  <c r="J122"/>
  <c r="H122"/>
  <c r="F122"/>
  <c r="Y121"/>
  <c r="Z121" s="1"/>
  <c r="X121"/>
  <c r="V121"/>
  <c r="T121"/>
  <c r="R121"/>
  <c r="P121"/>
  <c r="N121"/>
  <c r="L121"/>
  <c r="J121"/>
  <c r="H121"/>
  <c r="F121"/>
  <c r="Y120"/>
  <c r="Z120" s="1"/>
  <c r="V120"/>
  <c r="T120"/>
  <c r="R120"/>
  <c r="P120"/>
  <c r="N120"/>
  <c r="L120"/>
  <c r="F120"/>
  <c r="Y119"/>
  <c r="Z119" s="1"/>
  <c r="V119"/>
  <c r="T119"/>
  <c r="R119"/>
  <c r="P119"/>
  <c r="N119"/>
  <c r="L119"/>
  <c r="F119"/>
  <c r="Z118"/>
  <c r="Y118"/>
  <c r="X118"/>
  <c r="V118"/>
  <c r="T118"/>
  <c r="R118"/>
  <c r="P118"/>
  <c r="N118"/>
  <c r="L118"/>
  <c r="J118"/>
  <c r="H118"/>
  <c r="F118"/>
  <c r="Z117"/>
  <c r="Y117"/>
  <c r="X117"/>
  <c r="V117"/>
  <c r="R117"/>
  <c r="P117"/>
  <c r="N117"/>
  <c r="L117"/>
  <c r="J117"/>
  <c r="F117"/>
  <c r="Y116"/>
  <c r="Z116" s="1"/>
  <c r="X116"/>
  <c r="V116"/>
  <c r="R116"/>
  <c r="P116"/>
  <c r="N116"/>
  <c r="L116"/>
  <c r="J116"/>
  <c r="H116"/>
  <c r="F116"/>
  <c r="Z115"/>
  <c r="Y115"/>
  <c r="X115"/>
  <c r="V115"/>
  <c r="R115"/>
  <c r="P115"/>
  <c r="N115"/>
  <c r="L115"/>
  <c r="J115"/>
  <c r="H115"/>
  <c r="F115"/>
  <c r="Z114"/>
  <c r="Y114"/>
  <c r="X114"/>
  <c r="V114"/>
  <c r="T114"/>
  <c r="R114"/>
  <c r="P114"/>
  <c r="N114"/>
  <c r="L114"/>
  <c r="J114"/>
  <c r="H114"/>
  <c r="F114"/>
  <c r="Z113"/>
  <c r="Y113"/>
  <c r="X113"/>
  <c r="V113"/>
  <c r="T113"/>
  <c r="R113"/>
  <c r="P113"/>
  <c r="N113"/>
  <c r="L113"/>
  <c r="J113"/>
  <c r="H113"/>
  <c r="F113"/>
  <c r="Z112"/>
  <c r="Y112"/>
  <c r="X112"/>
  <c r="V112"/>
  <c r="T112"/>
  <c r="R112"/>
  <c r="P112"/>
  <c r="N112"/>
  <c r="L112"/>
  <c r="J112"/>
  <c r="H112"/>
  <c r="F112"/>
  <c r="Z111"/>
  <c r="Y111"/>
  <c r="X111"/>
  <c r="V111"/>
  <c r="T111"/>
  <c r="R111"/>
  <c r="P111"/>
  <c r="N111"/>
  <c r="L111"/>
  <c r="J111"/>
  <c r="H111"/>
  <c r="F111"/>
  <c r="Z110"/>
  <c r="Y110"/>
  <c r="X110"/>
  <c r="V110"/>
  <c r="T110"/>
  <c r="R110"/>
  <c r="P110"/>
  <c r="N110"/>
  <c r="L110"/>
  <c r="J110"/>
  <c r="H110"/>
  <c r="F110"/>
  <c r="Z109"/>
  <c r="Y109"/>
  <c r="X109"/>
  <c r="V109"/>
  <c r="T109"/>
  <c r="R109"/>
  <c r="P109"/>
  <c r="N109"/>
  <c r="L109"/>
  <c r="J109"/>
  <c r="H109"/>
  <c r="F109"/>
  <c r="Z108"/>
  <c r="Y108"/>
  <c r="X108"/>
  <c r="V108"/>
  <c r="T108"/>
  <c r="R108"/>
  <c r="P108"/>
  <c r="N108"/>
  <c r="L108"/>
  <c r="J108"/>
  <c r="H108"/>
  <c r="F108"/>
  <c r="Z107"/>
  <c r="Y107"/>
  <c r="X107"/>
  <c r="V107"/>
  <c r="T107"/>
  <c r="R107"/>
  <c r="N107"/>
  <c r="L107"/>
  <c r="J107"/>
  <c r="H107"/>
  <c r="F107"/>
  <c r="Y106"/>
  <c r="Z106" s="1"/>
  <c r="X106"/>
  <c r="V106"/>
  <c r="T106"/>
  <c r="R106"/>
  <c r="P106"/>
  <c r="N106"/>
  <c r="L106"/>
  <c r="J106"/>
  <c r="H106"/>
  <c r="F106"/>
  <c r="Y105"/>
  <c r="Z105" s="1"/>
  <c r="X105"/>
  <c r="V105"/>
  <c r="T105"/>
  <c r="R105"/>
  <c r="P105"/>
  <c r="N105"/>
  <c r="L105"/>
  <c r="J105"/>
  <c r="H105"/>
  <c r="F105"/>
  <c r="Y104"/>
  <c r="Z104" s="1"/>
  <c r="X104"/>
  <c r="V104"/>
  <c r="T104"/>
  <c r="R104"/>
  <c r="P104"/>
  <c r="N104"/>
  <c r="L104"/>
  <c r="J104"/>
  <c r="H104"/>
  <c r="F104"/>
  <c r="Y103"/>
  <c r="Z103" s="1"/>
  <c r="X103"/>
  <c r="V103"/>
  <c r="T103"/>
  <c r="R103"/>
  <c r="N103"/>
  <c r="L103"/>
  <c r="J103"/>
  <c r="H103"/>
  <c r="F103"/>
  <c r="Y102"/>
  <c r="Z102" s="1"/>
  <c r="X102"/>
  <c r="V102"/>
  <c r="T102"/>
  <c r="R102"/>
  <c r="P102"/>
  <c r="N102"/>
  <c r="L102"/>
  <c r="J102"/>
  <c r="H102"/>
  <c r="F102"/>
  <c r="Y101"/>
  <c r="Z101" s="1"/>
  <c r="X101"/>
  <c r="V101"/>
  <c r="T101"/>
  <c r="R101"/>
  <c r="P101"/>
  <c r="N101"/>
  <c r="L101"/>
  <c r="J101"/>
  <c r="H101"/>
  <c r="F101"/>
  <c r="Y100"/>
  <c r="Z100" s="1"/>
  <c r="X100"/>
  <c r="R100"/>
  <c r="J100"/>
  <c r="Y99"/>
  <c r="Z99" s="1"/>
  <c r="X99"/>
  <c r="V99"/>
  <c r="T99"/>
  <c r="R99"/>
  <c r="P99"/>
  <c r="N99"/>
  <c r="L99"/>
  <c r="J99"/>
  <c r="H99"/>
  <c r="F99"/>
  <c r="Y98"/>
  <c r="Z98" s="1"/>
  <c r="X98"/>
  <c r="J98"/>
  <c r="Y97"/>
  <c r="Z97" s="1"/>
  <c r="X97"/>
  <c r="V97"/>
  <c r="T97"/>
  <c r="R97"/>
  <c r="P97"/>
  <c r="N97"/>
  <c r="L97"/>
  <c r="J97"/>
  <c r="H97"/>
  <c r="F97"/>
  <c r="Y96"/>
  <c r="Z96" s="1"/>
  <c r="X96"/>
  <c r="R96"/>
  <c r="J96"/>
  <c r="Z95"/>
  <c r="Y95"/>
  <c r="X95"/>
  <c r="V95"/>
  <c r="T95"/>
  <c r="R95"/>
  <c r="P95"/>
  <c r="N95"/>
  <c r="L95"/>
  <c r="J95"/>
  <c r="H95"/>
  <c r="F95"/>
  <c r="Z94"/>
  <c r="Y94"/>
  <c r="X94"/>
  <c r="R94"/>
  <c r="P94"/>
  <c r="N94"/>
  <c r="J94"/>
  <c r="H94"/>
  <c r="F94"/>
  <c r="Z93"/>
  <c r="Y93"/>
  <c r="X93"/>
  <c r="V93"/>
  <c r="T93"/>
  <c r="R93"/>
  <c r="P93"/>
  <c r="N93"/>
  <c r="L93"/>
  <c r="J93"/>
  <c r="H93"/>
  <c r="F93"/>
  <c r="Z92"/>
  <c r="Y92"/>
  <c r="X92"/>
  <c r="V92"/>
  <c r="R92"/>
  <c r="P92"/>
  <c r="N92"/>
  <c r="L92"/>
  <c r="J92"/>
  <c r="H92"/>
  <c r="F92"/>
  <c r="Z91"/>
  <c r="Y91"/>
  <c r="X91"/>
  <c r="V91"/>
  <c r="R91"/>
  <c r="P91"/>
  <c r="N91"/>
  <c r="L91"/>
  <c r="J91"/>
  <c r="H91"/>
  <c r="F91"/>
  <c r="Y90"/>
  <c r="Z90" s="1"/>
  <c r="X90"/>
  <c r="V90"/>
  <c r="T90"/>
  <c r="R90"/>
  <c r="P90"/>
  <c r="N90"/>
  <c r="L90"/>
  <c r="J90"/>
  <c r="H90"/>
  <c r="F90"/>
  <c r="Y89"/>
  <c r="Z89" s="1"/>
  <c r="X89"/>
  <c r="V89"/>
  <c r="R89"/>
  <c r="P89"/>
  <c r="N89"/>
  <c r="J89"/>
  <c r="H89"/>
  <c r="F89"/>
  <c r="Z88"/>
  <c r="Y88"/>
  <c r="X88"/>
  <c r="V88"/>
  <c r="R88"/>
  <c r="P88"/>
  <c r="N88"/>
  <c r="J88"/>
  <c r="H88"/>
  <c r="F88"/>
  <c r="Y87"/>
  <c r="Z87" s="1"/>
  <c r="X87"/>
  <c r="V87"/>
  <c r="T87"/>
  <c r="R87"/>
  <c r="P87"/>
  <c r="N87"/>
  <c r="L87"/>
  <c r="J87"/>
  <c r="H87"/>
  <c r="F87"/>
  <c r="Y86"/>
  <c r="Z86" s="1"/>
  <c r="X86"/>
  <c r="V86"/>
  <c r="T86"/>
  <c r="R86"/>
  <c r="P86"/>
  <c r="N86"/>
  <c r="L86"/>
  <c r="J86"/>
  <c r="H86"/>
  <c r="F86"/>
  <c r="Y85"/>
  <c r="Z85" s="1"/>
  <c r="X85"/>
  <c r="V85"/>
  <c r="T85"/>
  <c r="R85"/>
  <c r="P85"/>
  <c r="N85"/>
  <c r="L85"/>
  <c r="J85"/>
  <c r="H85"/>
  <c r="F85"/>
  <c r="Y84"/>
  <c r="Z84" s="1"/>
  <c r="X84"/>
  <c r="V84"/>
  <c r="T84"/>
  <c r="R84"/>
  <c r="P84"/>
  <c r="N84"/>
  <c r="L84"/>
  <c r="J84"/>
  <c r="H84"/>
  <c r="F84"/>
  <c r="Y83"/>
  <c r="Z83" s="1"/>
  <c r="X83"/>
  <c r="V83"/>
  <c r="T83"/>
  <c r="R83"/>
  <c r="P83"/>
  <c r="N83"/>
  <c r="L83"/>
  <c r="J83"/>
  <c r="H83"/>
  <c r="F83"/>
  <c r="Y82"/>
  <c r="Z82" s="1"/>
  <c r="X82"/>
  <c r="V82"/>
  <c r="T82"/>
  <c r="R82"/>
  <c r="P82"/>
  <c r="N82"/>
  <c r="L82"/>
  <c r="J82"/>
  <c r="H82"/>
  <c r="F82"/>
  <c r="Y81"/>
  <c r="Z81" s="1"/>
  <c r="X81"/>
  <c r="V81"/>
  <c r="T81"/>
  <c r="R81"/>
  <c r="P81"/>
  <c r="N81"/>
  <c r="L81"/>
  <c r="J81"/>
  <c r="H81"/>
  <c r="F81"/>
  <c r="Y80"/>
  <c r="Z80" s="1"/>
  <c r="X80"/>
  <c r="V80"/>
  <c r="T80"/>
  <c r="R80"/>
  <c r="P80"/>
  <c r="N80"/>
  <c r="L80"/>
  <c r="J80"/>
  <c r="H80"/>
  <c r="F80"/>
  <c r="Y79"/>
  <c r="Z79" s="1"/>
  <c r="X79"/>
  <c r="V79"/>
  <c r="T79"/>
  <c r="R79"/>
  <c r="P79"/>
  <c r="N79"/>
  <c r="L79"/>
  <c r="J79"/>
  <c r="H79"/>
  <c r="F79"/>
  <c r="Y78"/>
  <c r="Z78" s="1"/>
  <c r="X78"/>
  <c r="V78"/>
  <c r="T78"/>
  <c r="R78"/>
  <c r="P78"/>
  <c r="N78"/>
  <c r="L78"/>
  <c r="J78"/>
  <c r="H78"/>
  <c r="F78"/>
  <c r="Y77"/>
  <c r="Z77" s="1"/>
  <c r="X77"/>
  <c r="V77"/>
  <c r="T77"/>
  <c r="R77"/>
  <c r="P77"/>
  <c r="N77"/>
  <c r="L77"/>
  <c r="J77"/>
  <c r="H77"/>
  <c r="F77"/>
  <c r="Y76"/>
  <c r="Z76" s="1"/>
  <c r="X76"/>
  <c r="V76"/>
  <c r="T76"/>
  <c r="R76"/>
  <c r="P76"/>
  <c r="N76"/>
  <c r="L76"/>
  <c r="J76"/>
  <c r="H76"/>
  <c r="F76"/>
  <c r="Y75"/>
  <c r="Z75" s="1"/>
  <c r="X75"/>
  <c r="V75"/>
  <c r="T75"/>
  <c r="R75"/>
  <c r="P75"/>
  <c r="N75"/>
  <c r="L75"/>
  <c r="J75"/>
  <c r="H75"/>
  <c r="F75"/>
  <c r="Y74"/>
  <c r="Z74" s="1"/>
  <c r="X74"/>
  <c r="V74"/>
  <c r="T74"/>
  <c r="R74"/>
  <c r="P74"/>
  <c r="N74"/>
  <c r="L74"/>
  <c r="J74"/>
  <c r="H74"/>
  <c r="F74"/>
  <c r="Y73"/>
  <c r="Z73" s="1"/>
  <c r="X73"/>
  <c r="V73"/>
  <c r="T73"/>
  <c r="R73"/>
  <c r="P73"/>
  <c r="N73"/>
  <c r="L73"/>
  <c r="J73"/>
  <c r="H73"/>
  <c r="F73"/>
  <c r="Y72"/>
  <c r="Z72" s="1"/>
  <c r="X72"/>
  <c r="V72"/>
  <c r="T72"/>
  <c r="R72"/>
  <c r="P72"/>
  <c r="N72"/>
  <c r="L72"/>
  <c r="J72"/>
  <c r="H72"/>
  <c r="F72"/>
  <c r="Y71"/>
  <c r="Z71" s="1"/>
  <c r="X71"/>
  <c r="V71"/>
  <c r="T71"/>
  <c r="R71"/>
  <c r="P71"/>
  <c r="N71"/>
  <c r="L71"/>
  <c r="J71"/>
  <c r="H71"/>
  <c r="F71"/>
  <c r="Y70"/>
  <c r="Z70" s="1"/>
  <c r="X70"/>
  <c r="V70"/>
  <c r="T70"/>
  <c r="R70"/>
  <c r="P70"/>
  <c r="N70"/>
  <c r="L70"/>
  <c r="J70"/>
  <c r="H70"/>
  <c r="F70"/>
  <c r="Y69"/>
  <c r="Z69" s="1"/>
  <c r="X69"/>
  <c r="V69"/>
  <c r="T69"/>
  <c r="R69"/>
  <c r="P69"/>
  <c r="N69"/>
  <c r="L69"/>
  <c r="J69"/>
  <c r="H69"/>
  <c r="F69"/>
  <c r="Y68"/>
  <c r="Z68" s="1"/>
  <c r="X68"/>
  <c r="V68"/>
  <c r="T68"/>
  <c r="R68"/>
  <c r="P68"/>
  <c r="N68"/>
  <c r="L68"/>
  <c r="J68"/>
  <c r="H68"/>
  <c r="F68"/>
  <c r="Y67"/>
  <c r="Z67" s="1"/>
  <c r="X67"/>
  <c r="V67"/>
  <c r="T67"/>
  <c r="R67"/>
  <c r="P67"/>
  <c r="N67"/>
  <c r="L67"/>
  <c r="J67"/>
  <c r="H67"/>
  <c r="F67"/>
  <c r="Y66"/>
  <c r="Z66" s="1"/>
  <c r="X66"/>
  <c r="V66"/>
  <c r="T66"/>
  <c r="R66"/>
  <c r="P66"/>
  <c r="N66"/>
  <c r="L66"/>
  <c r="J66"/>
  <c r="H66"/>
  <c r="F66"/>
  <c r="Y65"/>
  <c r="Z65" s="1"/>
  <c r="X65"/>
  <c r="V65"/>
  <c r="T65"/>
  <c r="R65"/>
  <c r="P65"/>
  <c r="N65"/>
  <c r="L65"/>
  <c r="J65"/>
  <c r="H65"/>
  <c r="F65"/>
  <c r="Y64"/>
  <c r="Z64" s="1"/>
  <c r="X64"/>
  <c r="V64"/>
  <c r="T64"/>
  <c r="R64"/>
  <c r="P64"/>
  <c r="N64"/>
  <c r="L64"/>
  <c r="J64"/>
  <c r="H64"/>
  <c r="F64"/>
  <c r="Y63"/>
  <c r="Z63" s="1"/>
  <c r="X63"/>
  <c r="V63"/>
  <c r="T63"/>
  <c r="R63"/>
  <c r="P63"/>
  <c r="N63"/>
  <c r="L63"/>
  <c r="J63"/>
  <c r="H63"/>
  <c r="F63"/>
  <c r="Y62"/>
  <c r="Z62" s="1"/>
  <c r="X62"/>
  <c r="V62"/>
  <c r="T62"/>
  <c r="R62"/>
  <c r="P62"/>
  <c r="N62"/>
  <c r="L62"/>
  <c r="J62"/>
  <c r="H62"/>
  <c r="F62"/>
  <c r="Y61"/>
  <c r="Z61" s="1"/>
  <c r="X61"/>
  <c r="V61"/>
  <c r="T61"/>
  <c r="R61"/>
  <c r="P61"/>
  <c r="N61"/>
  <c r="L61"/>
  <c r="J61"/>
  <c r="H61"/>
  <c r="F61"/>
  <c r="Y60"/>
  <c r="Z60" s="1"/>
  <c r="X60"/>
  <c r="V60"/>
  <c r="T60"/>
  <c r="R60"/>
  <c r="P60"/>
  <c r="N60"/>
  <c r="L60"/>
  <c r="J60"/>
  <c r="H60"/>
  <c r="F60"/>
  <c r="Y59"/>
  <c r="Z59" s="1"/>
  <c r="X59"/>
  <c r="V59"/>
  <c r="T59"/>
  <c r="R59"/>
  <c r="P59"/>
  <c r="N59"/>
  <c r="L59"/>
  <c r="J59"/>
  <c r="H59"/>
  <c r="F59"/>
  <c r="Y58"/>
  <c r="Z58" s="1"/>
  <c r="X58"/>
  <c r="V58"/>
  <c r="T58"/>
  <c r="R58"/>
  <c r="P58"/>
  <c r="N58"/>
  <c r="L58"/>
  <c r="J58"/>
  <c r="H58"/>
  <c r="F58"/>
  <c r="Y57"/>
  <c r="Z57" s="1"/>
  <c r="X57"/>
  <c r="V57"/>
  <c r="T57"/>
  <c r="R57"/>
  <c r="P57"/>
  <c r="N57"/>
  <c r="L57"/>
  <c r="J57"/>
  <c r="H57"/>
  <c r="F57"/>
  <c r="Y56"/>
  <c r="Z56" s="1"/>
  <c r="X56"/>
  <c r="V56"/>
  <c r="T56"/>
  <c r="R56"/>
  <c r="P56"/>
  <c r="N56"/>
  <c r="L56"/>
  <c r="J56"/>
  <c r="H56"/>
  <c r="F56"/>
  <c r="Y55"/>
  <c r="Z55" s="1"/>
  <c r="X55"/>
  <c r="V55"/>
  <c r="T55"/>
  <c r="R55"/>
  <c r="P55"/>
  <c r="N55"/>
  <c r="L55"/>
  <c r="J55"/>
  <c r="H55"/>
  <c r="F55"/>
  <c r="Y54"/>
  <c r="Z54" s="1"/>
  <c r="X54"/>
  <c r="V54"/>
  <c r="T54"/>
  <c r="R54"/>
  <c r="P54"/>
  <c r="N54"/>
  <c r="L54"/>
  <c r="J54"/>
  <c r="H54"/>
  <c r="F54"/>
  <c r="Y53"/>
  <c r="Z53" s="1"/>
  <c r="X53"/>
  <c r="V53"/>
  <c r="T53"/>
  <c r="R53"/>
  <c r="P53"/>
  <c r="N53"/>
  <c r="L53"/>
  <c r="J53"/>
  <c r="H53"/>
  <c r="F53"/>
  <c r="Y52"/>
  <c r="Z52" s="1"/>
  <c r="X52"/>
  <c r="V52"/>
  <c r="T52"/>
  <c r="R52"/>
  <c r="P52"/>
  <c r="N52"/>
  <c r="L52"/>
  <c r="J52"/>
  <c r="H52"/>
  <c r="F52"/>
  <c r="Y51"/>
  <c r="Z51" s="1"/>
  <c r="X51"/>
  <c r="V51"/>
  <c r="T51"/>
  <c r="R51"/>
  <c r="P51"/>
  <c r="N51"/>
  <c r="L51"/>
  <c r="J51"/>
  <c r="H51"/>
  <c r="F51"/>
  <c r="Y50"/>
  <c r="Z50" s="1"/>
  <c r="X50"/>
  <c r="V50"/>
  <c r="P50"/>
  <c r="N50"/>
  <c r="L50"/>
  <c r="J50"/>
  <c r="F50"/>
  <c r="Z49"/>
  <c r="Y49"/>
  <c r="X49"/>
  <c r="V49"/>
  <c r="T49"/>
  <c r="R49"/>
  <c r="P49"/>
  <c r="N49"/>
  <c r="L49"/>
  <c r="J49"/>
  <c r="H49"/>
  <c r="F49"/>
  <c r="Z48"/>
  <c r="Y48"/>
  <c r="X48"/>
  <c r="V48"/>
  <c r="T48"/>
  <c r="P48"/>
  <c r="N48"/>
  <c r="J48"/>
  <c r="H48"/>
  <c r="F48"/>
  <c r="Y47"/>
  <c r="Z47" s="1"/>
  <c r="X47"/>
  <c r="V47"/>
  <c r="T47"/>
  <c r="R47"/>
  <c r="P47"/>
  <c r="N47"/>
  <c r="L47"/>
  <c r="J47"/>
  <c r="H47"/>
  <c r="F47"/>
  <c r="Y46"/>
  <c r="Z46" s="1"/>
  <c r="X46"/>
  <c r="V46"/>
  <c r="T46"/>
  <c r="R46"/>
  <c r="P46"/>
  <c r="N46"/>
  <c r="L46"/>
  <c r="J46"/>
  <c r="H46"/>
  <c r="F46"/>
  <c r="Y45"/>
  <c r="Z45" s="1"/>
  <c r="X45"/>
  <c r="V45"/>
  <c r="T45"/>
  <c r="R45"/>
  <c r="P45"/>
  <c r="N45"/>
  <c r="L45"/>
  <c r="J45"/>
  <c r="H45"/>
  <c r="F45"/>
  <c r="Y44"/>
  <c r="Z44" s="1"/>
  <c r="X44"/>
  <c r="V44"/>
  <c r="T44"/>
  <c r="R44"/>
  <c r="P44"/>
  <c r="N44"/>
  <c r="L44"/>
  <c r="J44"/>
  <c r="H44"/>
  <c r="F44"/>
  <c r="Y43"/>
  <c r="Z43" s="1"/>
  <c r="X43"/>
  <c r="V43"/>
  <c r="T43"/>
  <c r="R43"/>
  <c r="P43"/>
  <c r="N43"/>
  <c r="L43"/>
  <c r="J43"/>
  <c r="H43"/>
  <c r="F43"/>
  <c r="Y42"/>
  <c r="Z42" s="1"/>
  <c r="X42"/>
  <c r="T42"/>
  <c r="R42"/>
  <c r="P42"/>
  <c r="N42"/>
  <c r="L42"/>
  <c r="J42"/>
  <c r="H42"/>
  <c r="Y41"/>
  <c r="Z41" s="1"/>
  <c r="X41"/>
  <c r="V41"/>
  <c r="T41"/>
  <c r="R41"/>
  <c r="P41"/>
  <c r="N41"/>
  <c r="L41"/>
  <c r="J41"/>
  <c r="H41"/>
  <c r="F41"/>
  <c r="Y40"/>
  <c r="Z40" s="1"/>
  <c r="X40"/>
  <c r="V40"/>
  <c r="T40"/>
  <c r="R40"/>
  <c r="P40"/>
  <c r="N40"/>
  <c r="L40"/>
  <c r="J40"/>
  <c r="H40"/>
  <c r="F40"/>
  <c r="Y39"/>
  <c r="Z39" s="1"/>
  <c r="X39"/>
  <c r="V39"/>
  <c r="T39"/>
  <c r="R39"/>
  <c r="P39"/>
  <c r="N39"/>
  <c r="L39"/>
  <c r="J39"/>
  <c r="H39"/>
  <c r="F39"/>
  <c r="Y38"/>
  <c r="Z38" s="1"/>
  <c r="X38"/>
  <c r="V38"/>
  <c r="T38"/>
  <c r="R38"/>
  <c r="P38"/>
  <c r="N38"/>
  <c r="L38"/>
  <c r="J38"/>
  <c r="H38"/>
  <c r="F38"/>
  <c r="Z37"/>
  <c r="X37"/>
  <c r="V37"/>
  <c r="T37"/>
  <c r="R37"/>
  <c r="P37"/>
  <c r="N37"/>
  <c r="L37"/>
  <c r="J37"/>
  <c r="H37"/>
  <c r="F37"/>
  <c r="Y36"/>
  <c r="Z36" s="1"/>
  <c r="X36"/>
  <c r="V36"/>
  <c r="T36"/>
  <c r="R36"/>
  <c r="P36"/>
  <c r="N36"/>
  <c r="L36"/>
  <c r="J36"/>
  <c r="H36"/>
  <c r="F36"/>
  <c r="Y35"/>
  <c r="Z35" s="1"/>
  <c r="X35"/>
  <c r="V35"/>
  <c r="T35"/>
  <c r="R35"/>
  <c r="P35"/>
  <c r="N35"/>
  <c r="L35"/>
  <c r="J35"/>
  <c r="H35"/>
  <c r="F35"/>
  <c r="Y34"/>
  <c r="Z34" s="1"/>
  <c r="X34"/>
  <c r="V34"/>
  <c r="T34"/>
  <c r="R34"/>
  <c r="P34"/>
  <c r="N34"/>
  <c r="L34"/>
  <c r="J34"/>
  <c r="H34"/>
  <c r="F34"/>
  <c r="Y33"/>
  <c r="Z33" s="1"/>
  <c r="X33"/>
  <c r="V33"/>
  <c r="T33"/>
  <c r="R33"/>
  <c r="P33"/>
  <c r="N33"/>
  <c r="L33"/>
  <c r="J33"/>
  <c r="H33"/>
  <c r="F33"/>
  <c r="Y32"/>
  <c r="Z32" s="1"/>
  <c r="X32"/>
  <c r="V32"/>
  <c r="T32"/>
  <c r="R32"/>
  <c r="P32"/>
  <c r="N32"/>
  <c r="L32"/>
  <c r="J32"/>
  <c r="H32"/>
  <c r="F32"/>
  <c r="Y31"/>
  <c r="Z31" s="1"/>
  <c r="X31"/>
  <c r="V31"/>
  <c r="T31"/>
  <c r="R31"/>
  <c r="P31"/>
  <c r="N31"/>
  <c r="L31"/>
  <c r="J31"/>
  <c r="H31"/>
  <c r="F31"/>
  <c r="Y30"/>
  <c r="Z30" s="1"/>
  <c r="X30"/>
  <c r="V30"/>
  <c r="T30"/>
  <c r="R30"/>
  <c r="P30"/>
  <c r="N30"/>
  <c r="L30"/>
  <c r="J30"/>
  <c r="H30"/>
  <c r="F30"/>
  <c r="Y29"/>
  <c r="Z29" s="1"/>
  <c r="X29"/>
  <c r="V29"/>
  <c r="T29"/>
  <c r="R29"/>
  <c r="P29"/>
  <c r="N29"/>
  <c r="L29"/>
  <c r="J29"/>
  <c r="H29"/>
  <c r="F29"/>
  <c r="Y28"/>
  <c r="Z28" s="1"/>
  <c r="X28"/>
  <c r="V28"/>
  <c r="T28"/>
  <c r="R28"/>
  <c r="P28"/>
  <c r="N28"/>
  <c r="L28"/>
  <c r="J28"/>
  <c r="H28"/>
  <c r="F28"/>
  <c r="Y27"/>
  <c r="Z27" s="1"/>
  <c r="X27"/>
  <c r="V27"/>
  <c r="T27"/>
  <c r="R27"/>
  <c r="P27"/>
  <c r="N27"/>
  <c r="L27"/>
  <c r="J27"/>
  <c r="H27"/>
  <c r="F27"/>
  <c r="Y26"/>
  <c r="Z26" s="1"/>
  <c r="X26"/>
  <c r="V26"/>
  <c r="T26"/>
  <c r="R26"/>
  <c r="P26"/>
  <c r="N26"/>
  <c r="L26"/>
  <c r="J26"/>
  <c r="H26"/>
  <c r="F26"/>
  <c r="Y25"/>
  <c r="Z25" s="1"/>
  <c r="X25"/>
  <c r="V25"/>
  <c r="T25"/>
  <c r="R25"/>
  <c r="P25"/>
  <c r="N25"/>
  <c r="L25"/>
  <c r="J25"/>
  <c r="H25"/>
  <c r="F25"/>
  <c r="Y24"/>
  <c r="Z24" s="1"/>
  <c r="X24"/>
  <c r="V24"/>
  <c r="T24"/>
  <c r="R24"/>
  <c r="P24"/>
  <c r="N24"/>
  <c r="L24"/>
  <c r="J24"/>
  <c r="H24"/>
  <c r="F24"/>
  <c r="Y23"/>
  <c r="Z23" s="1"/>
  <c r="X23"/>
  <c r="V23"/>
  <c r="T23"/>
  <c r="R23"/>
  <c r="P23"/>
  <c r="N23"/>
  <c r="L23"/>
  <c r="J23"/>
  <c r="H23"/>
  <c r="F23"/>
  <c r="Y22"/>
  <c r="Z22" s="1"/>
  <c r="X22"/>
  <c r="V22"/>
  <c r="T22"/>
  <c r="R22"/>
  <c r="P22"/>
  <c r="N22"/>
  <c r="L22"/>
  <c r="J22"/>
  <c r="H22"/>
  <c r="F22"/>
  <c r="Y21"/>
  <c r="Z21" s="1"/>
  <c r="X21"/>
  <c r="V21"/>
  <c r="T21"/>
  <c r="R21"/>
  <c r="P21"/>
  <c r="N21"/>
  <c r="L21"/>
  <c r="J21"/>
  <c r="H21"/>
  <c r="F21"/>
  <c r="Y20"/>
  <c r="Z20" s="1"/>
  <c r="X20"/>
  <c r="V20"/>
  <c r="T20"/>
  <c r="R20"/>
  <c r="P20"/>
  <c r="L20"/>
  <c r="J20"/>
  <c r="H20"/>
  <c r="Z19"/>
  <c r="Y19"/>
  <c r="X19"/>
  <c r="V19"/>
  <c r="T19"/>
  <c r="R19"/>
  <c r="P19"/>
  <c r="N19"/>
  <c r="L19"/>
  <c r="J19"/>
  <c r="H19"/>
  <c r="F19"/>
  <c r="Z18"/>
  <c r="Y18"/>
  <c r="X18"/>
  <c r="P18"/>
  <c r="L18"/>
  <c r="Z17"/>
  <c r="Y17"/>
  <c r="X17"/>
  <c r="V17"/>
  <c r="T17"/>
  <c r="R17"/>
  <c r="P17"/>
  <c r="N17"/>
  <c r="L17"/>
  <c r="J17"/>
  <c r="H17"/>
  <c r="F17"/>
  <c r="Z16"/>
  <c r="Y16"/>
  <c r="X16"/>
  <c r="X200" s="1"/>
  <c r="V16"/>
  <c r="T16"/>
  <c r="T200" s="1"/>
  <c r="R16"/>
  <c r="P16"/>
  <c r="P200" s="1"/>
  <c r="N16"/>
  <c r="L16"/>
  <c r="L200" s="1"/>
  <c r="J16"/>
  <c r="H16"/>
  <c r="H200" s="1"/>
  <c r="F16"/>
  <c r="Y33" i="85"/>
  <c r="Z33" s="1"/>
  <c r="X33"/>
  <c r="V33"/>
  <c r="T33"/>
  <c r="R33"/>
  <c r="P33"/>
  <c r="N33"/>
  <c r="L33"/>
  <c r="J33"/>
  <c r="H33"/>
  <c r="F33"/>
  <c r="Y32"/>
  <c r="Z32" s="1"/>
  <c r="X32"/>
  <c r="V32"/>
  <c r="T32"/>
  <c r="R32"/>
  <c r="P32"/>
  <c r="N32"/>
  <c r="L32"/>
  <c r="J32"/>
  <c r="H32"/>
  <c r="F32"/>
  <c r="Y31"/>
  <c r="Z31" s="1"/>
  <c r="X31"/>
  <c r="V31"/>
  <c r="V34" s="1"/>
  <c r="T31"/>
  <c r="R31"/>
  <c r="P31"/>
  <c r="N31"/>
  <c r="N34" s="1"/>
  <c r="L31"/>
  <c r="J31"/>
  <c r="H31"/>
  <c r="F31"/>
  <c r="F34" s="1"/>
  <c r="X30"/>
  <c r="Z29"/>
  <c r="Y29"/>
  <c r="X29"/>
  <c r="V29"/>
  <c r="T29"/>
  <c r="R29"/>
  <c r="P29"/>
  <c r="N29"/>
  <c r="L29"/>
  <c r="J29"/>
  <c r="H29"/>
  <c r="F29"/>
  <c r="Z28"/>
  <c r="Y28"/>
  <c r="X28"/>
  <c r="V28"/>
  <c r="T28"/>
  <c r="R28"/>
  <c r="P28"/>
  <c r="N28"/>
  <c r="L28"/>
  <c r="J28"/>
  <c r="H28"/>
  <c r="F28"/>
  <c r="Z27"/>
  <c r="Y27"/>
  <c r="X27"/>
  <c r="V27"/>
  <c r="T27"/>
  <c r="R27"/>
  <c r="P27"/>
  <c r="N27"/>
  <c r="L27"/>
  <c r="J27"/>
  <c r="H27"/>
  <c r="F27"/>
  <c r="Y26"/>
  <c r="Z26" s="1"/>
  <c r="X26"/>
  <c r="V26"/>
  <c r="T26"/>
  <c r="R26"/>
  <c r="P26"/>
  <c r="N26"/>
  <c r="L26"/>
  <c r="J26"/>
  <c r="H26"/>
  <c r="F26"/>
  <c r="Y25"/>
  <c r="Z25" s="1"/>
  <c r="X25"/>
  <c r="V25"/>
  <c r="T25"/>
  <c r="R25"/>
  <c r="P25"/>
  <c r="N25"/>
  <c r="L25"/>
  <c r="J25"/>
  <c r="H25"/>
  <c r="F25"/>
  <c r="Y24"/>
  <c r="Z24" s="1"/>
  <c r="X24"/>
  <c r="V24"/>
  <c r="T24"/>
  <c r="R24"/>
  <c r="P24"/>
  <c r="N24"/>
  <c r="L24"/>
  <c r="J24"/>
  <c r="H24"/>
  <c r="F24"/>
  <c r="Y23"/>
  <c r="Z23" s="1"/>
  <c r="X23"/>
  <c r="V23"/>
  <c r="T23"/>
  <c r="R23"/>
  <c r="P23"/>
  <c r="N23"/>
  <c r="L23"/>
  <c r="J23"/>
  <c r="H23"/>
  <c r="F23"/>
  <c r="Y22"/>
  <c r="Z22" s="1"/>
  <c r="X22"/>
  <c r="V22"/>
  <c r="T22"/>
  <c r="R22"/>
  <c r="P22"/>
  <c r="N22"/>
  <c r="L22"/>
  <c r="J22"/>
  <c r="H22"/>
  <c r="F22"/>
  <c r="Y21"/>
  <c r="Z21" s="1"/>
  <c r="X21"/>
  <c r="V21"/>
  <c r="T21"/>
  <c r="R21"/>
  <c r="P21"/>
  <c r="N21"/>
  <c r="L21"/>
  <c r="J21"/>
  <c r="H21"/>
  <c r="F21"/>
  <c r="Y20"/>
  <c r="Z20" s="1"/>
  <c r="X20"/>
  <c r="V20"/>
  <c r="T20"/>
  <c r="R20"/>
  <c r="P20"/>
  <c r="N20"/>
  <c r="L20"/>
  <c r="J20"/>
  <c r="H20"/>
  <c r="F20"/>
  <c r="Y19"/>
  <c r="Z19" s="1"/>
  <c r="X19"/>
  <c r="V19"/>
  <c r="T19"/>
  <c r="T34" s="1"/>
  <c r="R19"/>
  <c r="P19"/>
  <c r="N19"/>
  <c r="L19"/>
  <c r="J19"/>
  <c r="H19"/>
  <c r="F19"/>
  <c r="Y18"/>
  <c r="Y34" s="1"/>
  <c r="X18"/>
  <c r="X34" s="1"/>
  <c r="V18"/>
  <c r="T18"/>
  <c r="R18"/>
  <c r="R34" s="1"/>
  <c r="P18"/>
  <c r="P34" s="1"/>
  <c r="N18"/>
  <c r="L18"/>
  <c r="L34" s="1"/>
  <c r="J18"/>
  <c r="J34" s="1"/>
  <c r="H18"/>
  <c r="H34" s="1"/>
  <c r="F18"/>
  <c r="H34" i="84"/>
  <c r="E34"/>
  <c r="A19"/>
  <c r="A20" s="1"/>
  <c r="A21" s="1"/>
  <c r="A22" s="1"/>
  <c r="A23" s="1"/>
  <c r="A24" s="1"/>
  <c r="A25" s="1"/>
  <c r="A26" s="1"/>
  <c r="A27" s="1"/>
  <c r="A28" s="1"/>
  <c r="A29" s="1"/>
  <c r="A30" s="1"/>
  <c r="A31" s="1"/>
  <c r="A32" s="1"/>
  <c r="AB174" i="83"/>
  <c r="O174"/>
  <c r="M174"/>
  <c r="K174"/>
  <c r="G174"/>
  <c r="AB173"/>
  <c r="O173"/>
  <c r="M173"/>
  <c r="K173"/>
  <c r="G173"/>
  <c r="AB172"/>
  <c r="X172"/>
  <c r="O172"/>
  <c r="M172"/>
  <c r="K172"/>
  <c r="G172"/>
  <c r="AB171"/>
  <c r="X171"/>
  <c r="O171"/>
  <c r="M171"/>
  <c r="K171"/>
  <c r="G171"/>
  <c r="AB170"/>
  <c r="X170"/>
  <c r="O170"/>
  <c r="M170"/>
  <c r="K170"/>
  <c r="G170"/>
  <c r="AB169"/>
  <c r="X169"/>
  <c r="O169"/>
  <c r="M169"/>
  <c r="K169"/>
  <c r="G169"/>
  <c r="AB168"/>
  <c r="X168"/>
  <c r="O168"/>
  <c r="M168"/>
  <c r="K168"/>
  <c r="G168"/>
  <c r="AD167"/>
  <c r="AB167"/>
  <c r="X167"/>
  <c r="O167"/>
  <c r="M167"/>
  <c r="K167"/>
  <c r="G167"/>
  <c r="AD166"/>
  <c r="AB166"/>
  <c r="Z166"/>
  <c r="X166"/>
  <c r="O166"/>
  <c r="M166"/>
  <c r="K166"/>
  <c r="G166"/>
  <c r="AD165"/>
  <c r="AB165"/>
  <c r="Z165"/>
  <c r="X165"/>
  <c r="V165"/>
  <c r="O165"/>
  <c r="M165"/>
  <c r="K165"/>
  <c r="I165"/>
  <c r="G165"/>
  <c r="AF164"/>
  <c r="AE164"/>
  <c r="AG164" s="1"/>
  <c r="AD164"/>
  <c r="AB164"/>
  <c r="Z164"/>
  <c r="X164"/>
  <c r="V164"/>
  <c r="O164"/>
  <c r="M164"/>
  <c r="K164"/>
  <c r="I164"/>
  <c r="G164"/>
  <c r="AE163"/>
  <c r="AD163"/>
  <c r="AB163"/>
  <c r="Z163"/>
  <c r="X163"/>
  <c r="V163"/>
  <c r="O163"/>
  <c r="M163"/>
  <c r="K163"/>
  <c r="I163"/>
  <c r="G163"/>
  <c r="AE162"/>
  <c r="AG162" s="1"/>
  <c r="AD162"/>
  <c r="AB162"/>
  <c r="Z162"/>
  <c r="X162"/>
  <c r="V162"/>
  <c r="O162"/>
  <c r="M162"/>
  <c r="K162"/>
  <c r="I162"/>
  <c r="G162"/>
  <c r="AG161"/>
  <c r="AE161"/>
  <c r="AF161" s="1"/>
  <c r="AD161"/>
  <c r="AB161"/>
  <c r="Z161"/>
  <c r="X161"/>
  <c r="V161"/>
  <c r="O161"/>
  <c r="M161"/>
  <c r="K161"/>
  <c r="I161"/>
  <c r="G161"/>
  <c r="AF160"/>
  <c r="AE160"/>
  <c r="AG160" s="1"/>
  <c r="AD160"/>
  <c r="AB160"/>
  <c r="Z160"/>
  <c r="X160"/>
  <c r="V160"/>
  <c r="O160"/>
  <c r="M160"/>
  <c r="K160"/>
  <c r="I160"/>
  <c r="G160"/>
  <c r="AE159"/>
  <c r="AD159"/>
  <c r="AB159"/>
  <c r="Z159"/>
  <c r="X159"/>
  <c r="V159"/>
  <c r="O159"/>
  <c r="M159"/>
  <c r="K159"/>
  <c r="I159"/>
  <c r="G159"/>
  <c r="AF158"/>
  <c r="AE158"/>
  <c r="AG158" s="1"/>
  <c r="AD158"/>
  <c r="AB158"/>
  <c r="Z158"/>
  <c r="X158"/>
  <c r="V158"/>
  <c r="O158"/>
  <c r="M158"/>
  <c r="K158"/>
  <c r="I158"/>
  <c r="G158"/>
  <c r="AG157"/>
  <c r="AE157"/>
  <c r="AF157" s="1"/>
  <c r="AD157"/>
  <c r="AB157"/>
  <c r="Z157"/>
  <c r="X157"/>
  <c r="V157"/>
  <c r="O157"/>
  <c r="M157"/>
  <c r="K157"/>
  <c r="I157"/>
  <c r="G157"/>
  <c r="AF156"/>
  <c r="AE156"/>
  <c r="AG156" s="1"/>
  <c r="AD156"/>
  <c r="AB156"/>
  <c r="Z156"/>
  <c r="X156"/>
  <c r="V156"/>
  <c r="O156"/>
  <c r="M156"/>
  <c r="K156"/>
  <c r="I156"/>
  <c r="G156"/>
  <c r="AE155"/>
  <c r="AD155"/>
  <c r="AB155"/>
  <c r="Z155"/>
  <c r="X155"/>
  <c r="V155"/>
  <c r="O155"/>
  <c r="M155"/>
  <c r="K155"/>
  <c r="I155"/>
  <c r="G155"/>
  <c r="AF154"/>
  <c r="AE154"/>
  <c r="AG154" s="1"/>
  <c r="AD154"/>
  <c r="AB154"/>
  <c r="Z154"/>
  <c r="X154"/>
  <c r="V154"/>
  <c r="O154"/>
  <c r="M154"/>
  <c r="K154"/>
  <c r="I154"/>
  <c r="G154"/>
  <c r="AG153"/>
  <c r="AE153"/>
  <c r="AF153" s="1"/>
  <c r="AD153"/>
  <c r="AB153"/>
  <c r="Z153"/>
  <c r="X153"/>
  <c r="V153"/>
  <c r="O153"/>
  <c r="M153"/>
  <c r="K153"/>
  <c r="I153"/>
  <c r="G153"/>
  <c r="AF152"/>
  <c r="AE152"/>
  <c r="AG152" s="1"/>
  <c r="AD152"/>
  <c r="AB152"/>
  <c r="Z152"/>
  <c r="X152"/>
  <c r="V152"/>
  <c r="O152"/>
  <c r="M152"/>
  <c r="K152"/>
  <c r="I152"/>
  <c r="G152"/>
  <c r="AE151"/>
  <c r="AD151"/>
  <c r="AB151"/>
  <c r="Z151"/>
  <c r="X151"/>
  <c r="V151"/>
  <c r="O151"/>
  <c r="M151"/>
  <c r="K151"/>
  <c r="I151"/>
  <c r="G151"/>
  <c r="AF150"/>
  <c r="AE150"/>
  <c r="AG150" s="1"/>
  <c r="AD150"/>
  <c r="AB150"/>
  <c r="Z150"/>
  <c r="X150"/>
  <c r="V150"/>
  <c r="O150"/>
  <c r="M150"/>
  <c r="K150"/>
  <c r="I150"/>
  <c r="G150"/>
  <c r="AG149"/>
  <c r="AE149"/>
  <c r="AF149" s="1"/>
  <c r="AD149"/>
  <c r="AB149"/>
  <c r="Z149"/>
  <c r="X149"/>
  <c r="V149"/>
  <c r="O149"/>
  <c r="M149"/>
  <c r="K149"/>
  <c r="I149"/>
  <c r="G149"/>
  <c r="AF148"/>
  <c r="AE148"/>
  <c r="AG148" s="1"/>
  <c r="AD148"/>
  <c r="AB148"/>
  <c r="Z148"/>
  <c r="X148"/>
  <c r="V148"/>
  <c r="O148"/>
  <c r="M148"/>
  <c r="K148"/>
  <c r="I148"/>
  <c r="G148"/>
  <c r="AE147"/>
  <c r="AD147"/>
  <c r="AB147"/>
  <c r="Z147"/>
  <c r="X147"/>
  <c r="V147"/>
  <c r="O147"/>
  <c r="M147"/>
  <c r="K147"/>
  <c r="I147"/>
  <c r="G147"/>
  <c r="AF146"/>
  <c r="AE146"/>
  <c r="AG146" s="1"/>
  <c r="AD146"/>
  <c r="AB146"/>
  <c r="Z146"/>
  <c r="X146"/>
  <c r="V146"/>
  <c r="O146"/>
  <c r="M146"/>
  <c r="K146"/>
  <c r="I146"/>
  <c r="G146"/>
  <c r="AG145"/>
  <c r="AE145"/>
  <c r="AF145" s="1"/>
  <c r="AD145"/>
  <c r="AB145"/>
  <c r="Z145"/>
  <c r="X145"/>
  <c r="V145"/>
  <c r="O145"/>
  <c r="M145"/>
  <c r="K145"/>
  <c r="I145"/>
  <c r="G145"/>
  <c r="AF144"/>
  <c r="AE144"/>
  <c r="AG144" s="1"/>
  <c r="AD144"/>
  <c r="AB144"/>
  <c r="Z144"/>
  <c r="X144"/>
  <c r="V144"/>
  <c r="O144"/>
  <c r="M144"/>
  <c r="K144"/>
  <c r="I144"/>
  <c r="G144"/>
  <c r="AE143"/>
  <c r="AD143"/>
  <c r="AB143"/>
  <c r="Z143"/>
  <c r="X143"/>
  <c r="V143"/>
  <c r="O143"/>
  <c r="M143"/>
  <c r="K143"/>
  <c r="I143"/>
  <c r="G143"/>
  <c r="AF142"/>
  <c r="AE142"/>
  <c r="AG142" s="1"/>
  <c r="AD142"/>
  <c r="AB142"/>
  <c r="Z142"/>
  <c r="X142"/>
  <c r="V142"/>
  <c r="O142"/>
  <c r="M142"/>
  <c r="K142"/>
  <c r="I142"/>
  <c r="G142"/>
  <c r="AG141"/>
  <c r="AE141"/>
  <c r="AF141" s="1"/>
  <c r="AD141"/>
  <c r="AB141"/>
  <c r="Z141"/>
  <c r="X141"/>
  <c r="V141"/>
  <c r="O141"/>
  <c r="M141"/>
  <c r="K141"/>
  <c r="I141"/>
  <c r="G141"/>
  <c r="AF140"/>
  <c r="AE140"/>
  <c r="AG140" s="1"/>
  <c r="AD140"/>
  <c r="AB140"/>
  <c r="Z140"/>
  <c r="X140"/>
  <c r="V140"/>
  <c r="O140"/>
  <c r="M140"/>
  <c r="K140"/>
  <c r="I140"/>
  <c r="G140"/>
  <c r="AE139"/>
  <c r="AD139"/>
  <c r="AB139"/>
  <c r="Z139"/>
  <c r="X139"/>
  <c r="V139"/>
  <c r="O139"/>
  <c r="M139"/>
  <c r="K139"/>
  <c r="I139"/>
  <c r="G139"/>
  <c r="AF138"/>
  <c r="AE138"/>
  <c r="AG138" s="1"/>
  <c r="AD138"/>
  <c r="AB138"/>
  <c r="Z138"/>
  <c r="X138"/>
  <c r="V138"/>
  <c r="O138"/>
  <c r="M138"/>
  <c r="K138"/>
  <c r="I138"/>
  <c r="G138"/>
  <c r="AG137"/>
  <c r="AE137"/>
  <c r="AF137" s="1"/>
  <c r="AD137"/>
  <c r="AB137"/>
  <c r="Z137"/>
  <c r="X137"/>
  <c r="V137"/>
  <c r="O137"/>
  <c r="M137"/>
  <c r="K137"/>
  <c r="I137"/>
  <c r="G137"/>
  <c r="AF136"/>
  <c r="AE136"/>
  <c r="AG136" s="1"/>
  <c r="AD136"/>
  <c r="AB136"/>
  <c r="Z136"/>
  <c r="X136"/>
  <c r="V136"/>
  <c r="O136"/>
  <c r="M136"/>
  <c r="K136"/>
  <c r="I136"/>
  <c r="G136"/>
  <c r="AE135"/>
  <c r="AD135"/>
  <c r="AB135"/>
  <c r="Z135"/>
  <c r="X135"/>
  <c r="V135"/>
  <c r="R135"/>
  <c r="O135"/>
  <c r="M135"/>
  <c r="K135"/>
  <c r="I135"/>
  <c r="G135"/>
  <c r="AF134"/>
  <c r="AE134"/>
  <c r="AG134" s="1"/>
  <c r="AD134"/>
  <c r="AB134"/>
  <c r="Z134"/>
  <c r="X134"/>
  <c r="V134"/>
  <c r="R134"/>
  <c r="O134"/>
  <c r="M134"/>
  <c r="K134"/>
  <c r="I134"/>
  <c r="G134"/>
  <c r="C134"/>
  <c r="AE133"/>
  <c r="AF133" s="1"/>
  <c r="AD133"/>
  <c r="AB133"/>
  <c r="Z133"/>
  <c r="X133"/>
  <c r="V133"/>
  <c r="R133"/>
  <c r="O133"/>
  <c r="M133"/>
  <c r="K133"/>
  <c r="I133"/>
  <c r="G133"/>
  <c r="AF132"/>
  <c r="AE132"/>
  <c r="AD132"/>
  <c r="AB132"/>
  <c r="Z132"/>
  <c r="X132"/>
  <c r="V132"/>
  <c r="R132"/>
  <c r="O132"/>
  <c r="M132"/>
  <c r="K132"/>
  <c r="I132"/>
  <c r="G132"/>
  <c r="C132"/>
  <c r="AG132" s="1"/>
  <c r="AE131"/>
  <c r="AD131"/>
  <c r="AB131"/>
  <c r="Z131"/>
  <c r="X131"/>
  <c r="V131"/>
  <c r="R131"/>
  <c r="O131"/>
  <c r="M131"/>
  <c r="K131"/>
  <c r="I131"/>
  <c r="G131"/>
  <c r="AF130"/>
  <c r="AE130"/>
  <c r="AG130" s="1"/>
  <c r="AD130"/>
  <c r="AB130"/>
  <c r="Z130"/>
  <c r="X130"/>
  <c r="V130"/>
  <c r="R130"/>
  <c r="O130"/>
  <c r="M130"/>
  <c r="K130"/>
  <c r="I130"/>
  <c r="G130"/>
  <c r="C130"/>
  <c r="AE129"/>
  <c r="AF129" s="1"/>
  <c r="AD129"/>
  <c r="AB129"/>
  <c r="Z129"/>
  <c r="X129"/>
  <c r="V129"/>
  <c r="R129"/>
  <c r="O129"/>
  <c r="M129"/>
  <c r="K129"/>
  <c r="I129"/>
  <c r="G129"/>
  <c r="AF128"/>
  <c r="AE128"/>
  <c r="AD128"/>
  <c r="AB128"/>
  <c r="Z128"/>
  <c r="X128"/>
  <c r="V128"/>
  <c r="R128"/>
  <c r="O128"/>
  <c r="M128"/>
  <c r="K128"/>
  <c r="I128"/>
  <c r="G128"/>
  <c r="C128"/>
  <c r="AG128" s="1"/>
  <c r="AE127"/>
  <c r="AD127"/>
  <c r="AB127"/>
  <c r="Z127"/>
  <c r="X127"/>
  <c r="V127"/>
  <c r="R127"/>
  <c r="O127"/>
  <c r="M127"/>
  <c r="K127"/>
  <c r="I127"/>
  <c r="G127"/>
  <c r="AF126"/>
  <c r="AE126"/>
  <c r="AG126" s="1"/>
  <c r="AD126"/>
  <c r="AB126"/>
  <c r="Z126"/>
  <c r="X126"/>
  <c r="V126"/>
  <c r="R126"/>
  <c r="O126"/>
  <c r="M126"/>
  <c r="K126"/>
  <c r="I126"/>
  <c r="G126"/>
  <c r="C126"/>
  <c r="AE125"/>
  <c r="AF125" s="1"/>
  <c r="AD125"/>
  <c r="AB125"/>
  <c r="Z125"/>
  <c r="X125"/>
  <c r="V125"/>
  <c r="R125"/>
  <c r="O125"/>
  <c r="M125"/>
  <c r="K125"/>
  <c r="I125"/>
  <c r="G125"/>
  <c r="AF124"/>
  <c r="AE124"/>
  <c r="AD124"/>
  <c r="AB124"/>
  <c r="Z124"/>
  <c r="X124"/>
  <c r="V124"/>
  <c r="R124"/>
  <c r="O124"/>
  <c r="M124"/>
  <c r="K124"/>
  <c r="I124"/>
  <c r="G124"/>
  <c r="C124"/>
  <c r="AG124" s="1"/>
  <c r="AE123"/>
  <c r="AD123"/>
  <c r="AB123"/>
  <c r="Z123"/>
  <c r="X123"/>
  <c r="V123"/>
  <c r="R123"/>
  <c r="O123"/>
  <c r="M123"/>
  <c r="K123"/>
  <c r="I123"/>
  <c r="G123"/>
  <c r="AF122"/>
  <c r="AE122"/>
  <c r="AG122" s="1"/>
  <c r="AD122"/>
  <c r="AB122"/>
  <c r="Z122"/>
  <c r="X122"/>
  <c r="V122"/>
  <c r="R122"/>
  <c r="O122"/>
  <c r="M122"/>
  <c r="K122"/>
  <c r="I122"/>
  <c r="G122"/>
  <c r="C122"/>
  <c r="AE121"/>
  <c r="AF121" s="1"/>
  <c r="AD121"/>
  <c r="AB121"/>
  <c r="Z121"/>
  <c r="X121"/>
  <c r="V121"/>
  <c r="R121"/>
  <c r="O121"/>
  <c r="M121"/>
  <c r="K121"/>
  <c r="I121"/>
  <c r="G121"/>
  <c r="AF120"/>
  <c r="AE120"/>
  <c r="AD120"/>
  <c r="AB120"/>
  <c r="Z120"/>
  <c r="X120"/>
  <c r="V120"/>
  <c r="R120"/>
  <c r="O120"/>
  <c r="M120"/>
  <c r="K120"/>
  <c r="I120"/>
  <c r="G120"/>
  <c r="C120"/>
  <c r="AG120" s="1"/>
  <c r="AE119"/>
  <c r="AD119"/>
  <c r="AB119"/>
  <c r="Z119"/>
  <c r="X119"/>
  <c r="V119"/>
  <c r="R119"/>
  <c r="O119"/>
  <c r="M119"/>
  <c r="K119"/>
  <c r="I119"/>
  <c r="G119"/>
  <c r="AF118"/>
  <c r="AE118"/>
  <c r="AG118" s="1"/>
  <c r="AD118"/>
  <c r="AB118"/>
  <c r="Z118"/>
  <c r="X118"/>
  <c r="V118"/>
  <c r="R118"/>
  <c r="O118"/>
  <c r="M118"/>
  <c r="K118"/>
  <c r="I118"/>
  <c r="G118"/>
  <c r="C118"/>
  <c r="AE117"/>
  <c r="AF117" s="1"/>
  <c r="AD117"/>
  <c r="AB117"/>
  <c r="Z117"/>
  <c r="X117"/>
  <c r="V117"/>
  <c r="R117"/>
  <c r="O117"/>
  <c r="M117"/>
  <c r="K117"/>
  <c r="I117"/>
  <c r="G117"/>
  <c r="AF116"/>
  <c r="AE116"/>
  <c r="AD116"/>
  <c r="AB116"/>
  <c r="Z116"/>
  <c r="X116"/>
  <c r="V116"/>
  <c r="R116"/>
  <c r="O116"/>
  <c r="M116"/>
  <c r="K116"/>
  <c r="I116"/>
  <c r="G116"/>
  <c r="C116"/>
  <c r="AG116" s="1"/>
  <c r="AE115"/>
  <c r="AD115"/>
  <c r="AB115"/>
  <c r="Z115"/>
  <c r="X115"/>
  <c r="V115"/>
  <c r="R115"/>
  <c r="O115"/>
  <c r="M115"/>
  <c r="K115"/>
  <c r="I115"/>
  <c r="G115"/>
  <c r="AF114"/>
  <c r="AE114"/>
  <c r="AG114" s="1"/>
  <c r="AD114"/>
  <c r="AB114"/>
  <c r="Z114"/>
  <c r="X114"/>
  <c r="V114"/>
  <c r="R114"/>
  <c r="O114"/>
  <c r="M114"/>
  <c r="K114"/>
  <c r="I114"/>
  <c r="G114"/>
  <c r="C114"/>
  <c r="AE113"/>
  <c r="AF113" s="1"/>
  <c r="AD113"/>
  <c r="AB113"/>
  <c r="Z113"/>
  <c r="X113"/>
  <c r="V113"/>
  <c r="R113"/>
  <c r="O113"/>
  <c r="M113"/>
  <c r="K113"/>
  <c r="I113"/>
  <c r="G113"/>
  <c r="AF112"/>
  <c r="AE112"/>
  <c r="AD112"/>
  <c r="AB112"/>
  <c r="Z112"/>
  <c r="X112"/>
  <c r="V112"/>
  <c r="R112"/>
  <c r="O112"/>
  <c r="M112"/>
  <c r="K112"/>
  <c r="I112"/>
  <c r="G112"/>
  <c r="C112"/>
  <c r="AG112" s="1"/>
  <c r="AE111"/>
  <c r="AD111"/>
  <c r="AB111"/>
  <c r="Z111"/>
  <c r="X111"/>
  <c r="V111"/>
  <c r="R111"/>
  <c r="O111"/>
  <c r="M111"/>
  <c r="K111"/>
  <c r="I111"/>
  <c r="G111"/>
  <c r="AF110"/>
  <c r="AE110"/>
  <c r="AG110" s="1"/>
  <c r="AD110"/>
  <c r="AB110"/>
  <c r="Z110"/>
  <c r="X110"/>
  <c r="V110"/>
  <c r="R110"/>
  <c r="O110"/>
  <c r="M110"/>
  <c r="K110"/>
  <c r="I110"/>
  <c r="G110"/>
  <c r="C110"/>
  <c r="AE109"/>
  <c r="AF109" s="1"/>
  <c r="AD109"/>
  <c r="AB109"/>
  <c r="Z109"/>
  <c r="X109"/>
  <c r="V109"/>
  <c r="R109"/>
  <c r="O109"/>
  <c r="M109"/>
  <c r="K109"/>
  <c r="I109"/>
  <c r="G109"/>
  <c r="AF108"/>
  <c r="AE108"/>
  <c r="AD108"/>
  <c r="AB108"/>
  <c r="Z108"/>
  <c r="X108"/>
  <c r="V108"/>
  <c r="R108"/>
  <c r="O108"/>
  <c r="M108"/>
  <c r="K108"/>
  <c r="I108"/>
  <c r="G108"/>
  <c r="C108"/>
  <c r="AG108" s="1"/>
  <c r="AE107"/>
  <c r="AD107"/>
  <c r="AB107"/>
  <c r="Z107"/>
  <c r="X107"/>
  <c r="V107"/>
  <c r="R107"/>
  <c r="O107"/>
  <c r="M107"/>
  <c r="K107"/>
  <c r="I107"/>
  <c r="G107"/>
  <c r="AF106"/>
  <c r="AE106"/>
  <c r="AG106" s="1"/>
  <c r="AD106"/>
  <c r="AB106"/>
  <c r="Z106"/>
  <c r="X106"/>
  <c r="V106"/>
  <c r="R106"/>
  <c r="O106"/>
  <c r="M106"/>
  <c r="K106"/>
  <c r="I106"/>
  <c r="G106"/>
  <c r="C106"/>
  <c r="AE105"/>
  <c r="AF105" s="1"/>
  <c r="AD105"/>
  <c r="AB105"/>
  <c r="Z105"/>
  <c r="X105"/>
  <c r="V105"/>
  <c r="R105"/>
  <c r="O105"/>
  <c r="M105"/>
  <c r="K105"/>
  <c r="I105"/>
  <c r="G105"/>
  <c r="AF104"/>
  <c r="AD104"/>
  <c r="AB104"/>
  <c r="Z104"/>
  <c r="X104"/>
  <c r="V104"/>
  <c r="R104"/>
  <c r="O104"/>
  <c r="M104"/>
  <c r="K104"/>
  <c r="I104"/>
  <c r="G104"/>
  <c r="C104"/>
  <c r="AE103"/>
  <c r="AF103" s="1"/>
  <c r="AD103"/>
  <c r="AB103"/>
  <c r="Z103"/>
  <c r="X103"/>
  <c r="V103"/>
  <c r="R103"/>
  <c r="O103"/>
  <c r="M103"/>
  <c r="K103"/>
  <c r="I103"/>
  <c r="G103"/>
  <c r="AF102"/>
  <c r="AE102"/>
  <c r="AD102"/>
  <c r="AB102"/>
  <c r="Z102"/>
  <c r="X102"/>
  <c r="V102"/>
  <c r="R102"/>
  <c r="O102"/>
  <c r="M102"/>
  <c r="K102"/>
  <c r="I102"/>
  <c r="G102"/>
  <c r="C102"/>
  <c r="AG102" s="1"/>
  <c r="AE101"/>
  <c r="AF101" s="1"/>
  <c r="AD101"/>
  <c r="AB101"/>
  <c r="Z101"/>
  <c r="X101"/>
  <c r="V101"/>
  <c r="R101"/>
  <c r="O101"/>
  <c r="M101"/>
  <c r="K101"/>
  <c r="I101"/>
  <c r="G101"/>
  <c r="C101"/>
  <c r="AE100"/>
  <c r="AF100" s="1"/>
  <c r="AD100"/>
  <c r="AB100"/>
  <c r="Z100"/>
  <c r="X100"/>
  <c r="V100"/>
  <c r="R100"/>
  <c r="O100"/>
  <c r="M100"/>
  <c r="K100"/>
  <c r="G100"/>
  <c r="AE99"/>
  <c r="C99" s="1"/>
  <c r="AD99"/>
  <c r="AB99"/>
  <c r="Z99"/>
  <c r="X99"/>
  <c r="V99"/>
  <c r="R99"/>
  <c r="O99"/>
  <c r="M99"/>
  <c r="K99"/>
  <c r="I99"/>
  <c r="G99"/>
  <c r="AE98"/>
  <c r="AD98"/>
  <c r="AB98"/>
  <c r="Z98"/>
  <c r="X98"/>
  <c r="V98"/>
  <c r="R98"/>
  <c r="O98"/>
  <c r="M98"/>
  <c r="K98"/>
  <c r="I98"/>
  <c r="G98"/>
  <c r="AG97"/>
  <c r="AF97"/>
  <c r="AE97"/>
  <c r="AD97"/>
  <c r="AB97"/>
  <c r="Z97"/>
  <c r="X97"/>
  <c r="V97"/>
  <c r="R97"/>
  <c r="O97"/>
  <c r="M97"/>
  <c r="K97"/>
  <c r="I97"/>
  <c r="G97"/>
  <c r="C97"/>
  <c r="AG96"/>
  <c r="AE96"/>
  <c r="AF96" s="1"/>
  <c r="AD96"/>
  <c r="AB96"/>
  <c r="Z96"/>
  <c r="X96"/>
  <c r="V96"/>
  <c r="R96"/>
  <c r="O96"/>
  <c r="M96"/>
  <c r="K96"/>
  <c r="I96"/>
  <c r="G96"/>
  <c r="C96"/>
  <c r="AE95"/>
  <c r="AD95"/>
  <c r="AB95"/>
  <c r="Z95"/>
  <c r="X95"/>
  <c r="V95"/>
  <c r="R95"/>
  <c r="O95"/>
  <c r="M95"/>
  <c r="K95"/>
  <c r="I95"/>
  <c r="G95"/>
  <c r="C95"/>
  <c r="AF94"/>
  <c r="AD94"/>
  <c r="AB94"/>
  <c r="Z94"/>
  <c r="X94"/>
  <c r="V94"/>
  <c r="R94"/>
  <c r="O94"/>
  <c r="M94"/>
  <c r="K94"/>
  <c r="I94"/>
  <c r="G94"/>
  <c r="C94"/>
  <c r="AF93"/>
  <c r="AD93"/>
  <c r="AB93"/>
  <c r="Z93"/>
  <c r="X93"/>
  <c r="V93"/>
  <c r="R93"/>
  <c r="O93"/>
  <c r="M93"/>
  <c r="K93"/>
  <c r="I93"/>
  <c r="G93"/>
  <c r="C93"/>
  <c r="AF92"/>
  <c r="AD92"/>
  <c r="AB92"/>
  <c r="Z92"/>
  <c r="X92"/>
  <c r="V92"/>
  <c r="R92"/>
  <c r="O92"/>
  <c r="M92"/>
  <c r="K92"/>
  <c r="I92"/>
  <c r="G92"/>
  <c r="C92"/>
  <c r="AF91"/>
  <c r="AD91"/>
  <c r="AB91"/>
  <c r="Z91"/>
  <c r="X91"/>
  <c r="V91"/>
  <c r="R91"/>
  <c r="O91"/>
  <c r="M91"/>
  <c r="K91"/>
  <c r="I91"/>
  <c r="G91"/>
  <c r="C91"/>
  <c r="AF90"/>
  <c r="AD90"/>
  <c r="AB90"/>
  <c r="Z90"/>
  <c r="X90"/>
  <c r="V90"/>
  <c r="R90"/>
  <c r="O90"/>
  <c r="M90"/>
  <c r="K90"/>
  <c r="I90"/>
  <c r="G90"/>
  <c r="C90"/>
  <c r="AF89"/>
  <c r="AD89"/>
  <c r="AB89"/>
  <c r="Z89"/>
  <c r="X89"/>
  <c r="V89"/>
  <c r="R89"/>
  <c r="O89"/>
  <c r="M89"/>
  <c r="K89"/>
  <c r="I89"/>
  <c r="G89"/>
  <c r="C89"/>
  <c r="AF88"/>
  <c r="AD88"/>
  <c r="AB88"/>
  <c r="Z88"/>
  <c r="X88"/>
  <c r="V88"/>
  <c r="R88"/>
  <c r="O88"/>
  <c r="M88"/>
  <c r="K88"/>
  <c r="I88"/>
  <c r="G88"/>
  <c r="C88"/>
  <c r="AG87"/>
  <c r="AF87"/>
  <c r="AE87"/>
  <c r="AD87"/>
  <c r="AB87"/>
  <c r="Z87"/>
  <c r="X87"/>
  <c r="V87"/>
  <c r="O87"/>
  <c r="M87"/>
  <c r="K87"/>
  <c r="I87"/>
  <c r="G87"/>
  <c r="AE86"/>
  <c r="AD86"/>
  <c r="AB86"/>
  <c r="Z86"/>
  <c r="X86"/>
  <c r="V86"/>
  <c r="R86"/>
  <c r="O86"/>
  <c r="M86"/>
  <c r="K86"/>
  <c r="I86"/>
  <c r="G86"/>
  <c r="AG85"/>
  <c r="AF85"/>
  <c r="AE85"/>
  <c r="C85" s="1"/>
  <c r="AD85"/>
  <c r="AB85"/>
  <c r="Z85"/>
  <c r="X85"/>
  <c r="V85"/>
  <c r="R85"/>
  <c r="O85"/>
  <c r="M85"/>
  <c r="K85"/>
  <c r="I85"/>
  <c r="G85"/>
  <c r="AF84"/>
  <c r="AD84"/>
  <c r="AB84"/>
  <c r="Z84"/>
  <c r="X84"/>
  <c r="V84"/>
  <c r="R84"/>
  <c r="O84"/>
  <c r="M84"/>
  <c r="K84"/>
  <c r="I84"/>
  <c r="G84"/>
  <c r="C84"/>
  <c r="AF83"/>
  <c r="AE83"/>
  <c r="C83" s="1"/>
  <c r="AG83" s="1"/>
  <c r="AD83"/>
  <c r="AB83"/>
  <c r="Z83"/>
  <c r="X83"/>
  <c r="V83"/>
  <c r="R83"/>
  <c r="O83"/>
  <c r="M83"/>
  <c r="K83"/>
  <c r="I83"/>
  <c r="G83"/>
  <c r="AF82"/>
  <c r="AE82"/>
  <c r="AD82"/>
  <c r="AB82"/>
  <c r="Z82"/>
  <c r="X82"/>
  <c r="V82"/>
  <c r="R82"/>
  <c r="O82"/>
  <c r="M82"/>
  <c r="K82"/>
  <c r="I82"/>
  <c r="G82"/>
  <c r="C82"/>
  <c r="AG82" s="1"/>
  <c r="AE81"/>
  <c r="AD81"/>
  <c r="AB81"/>
  <c r="Z81"/>
  <c r="X81"/>
  <c r="V81"/>
  <c r="R81"/>
  <c r="O81"/>
  <c r="M81"/>
  <c r="K81"/>
  <c r="I81"/>
  <c r="G81"/>
  <c r="C81"/>
  <c r="AE80"/>
  <c r="AD80"/>
  <c r="AB80"/>
  <c r="Z80"/>
  <c r="X80"/>
  <c r="V80"/>
  <c r="R80"/>
  <c r="O80"/>
  <c r="M80"/>
  <c r="K80"/>
  <c r="I80"/>
  <c r="G80"/>
  <c r="AG79"/>
  <c r="AF79"/>
  <c r="AE79"/>
  <c r="C79" s="1"/>
  <c r="AD79"/>
  <c r="AB79"/>
  <c r="Z79"/>
  <c r="X79"/>
  <c r="V79"/>
  <c r="R79"/>
  <c r="O79"/>
  <c r="M79"/>
  <c r="K79"/>
  <c r="I79"/>
  <c r="G79"/>
  <c r="AG78"/>
  <c r="AF78"/>
  <c r="AE78"/>
  <c r="AD78"/>
  <c r="AB78"/>
  <c r="Z78"/>
  <c r="X78"/>
  <c r="V78"/>
  <c r="R78"/>
  <c r="O78"/>
  <c r="M78"/>
  <c r="K78"/>
  <c r="I78"/>
  <c r="G78"/>
  <c r="C78"/>
  <c r="AE77"/>
  <c r="AD77"/>
  <c r="AB77"/>
  <c r="Z77"/>
  <c r="X77"/>
  <c r="V77"/>
  <c r="R77"/>
  <c r="O77"/>
  <c r="M77"/>
  <c r="K77"/>
  <c r="I77"/>
  <c r="G77"/>
  <c r="AE76"/>
  <c r="AD76"/>
  <c r="AB76"/>
  <c r="Z76"/>
  <c r="X76"/>
  <c r="V76"/>
  <c r="R76"/>
  <c r="O76"/>
  <c r="M76"/>
  <c r="K76"/>
  <c r="I76"/>
  <c r="G76"/>
  <c r="AG75"/>
  <c r="AF75"/>
  <c r="AE75"/>
  <c r="C75" s="1"/>
  <c r="AD75"/>
  <c r="AB75"/>
  <c r="Z75"/>
  <c r="X75"/>
  <c r="V75"/>
  <c r="R75"/>
  <c r="O75"/>
  <c r="M75"/>
  <c r="K75"/>
  <c r="I75"/>
  <c r="G75"/>
  <c r="AF74"/>
  <c r="AD74"/>
  <c r="AB74"/>
  <c r="Z74"/>
  <c r="X74"/>
  <c r="V74"/>
  <c r="R74"/>
  <c r="O74"/>
  <c r="M74"/>
  <c r="K74"/>
  <c r="I74"/>
  <c r="G74"/>
  <c r="C74"/>
  <c r="AF73"/>
  <c r="AD73"/>
  <c r="AB73"/>
  <c r="Z73"/>
  <c r="X73"/>
  <c r="V73"/>
  <c r="R73"/>
  <c r="O73"/>
  <c r="M73"/>
  <c r="K73"/>
  <c r="I73"/>
  <c r="G73"/>
  <c r="C73"/>
  <c r="AE72"/>
  <c r="AD72"/>
  <c r="AB72"/>
  <c r="Z72"/>
  <c r="X72"/>
  <c r="V72"/>
  <c r="R72"/>
  <c r="O72"/>
  <c r="M72"/>
  <c r="K72"/>
  <c r="I72"/>
  <c r="G72"/>
  <c r="AG71"/>
  <c r="AF71"/>
  <c r="AE71"/>
  <c r="C71" s="1"/>
  <c r="AD71"/>
  <c r="AB71"/>
  <c r="Z71"/>
  <c r="X71"/>
  <c r="V71"/>
  <c r="R71"/>
  <c r="O71"/>
  <c r="M71"/>
  <c r="K71"/>
  <c r="I71"/>
  <c r="G71"/>
  <c r="AG70"/>
  <c r="AF70"/>
  <c r="AE70"/>
  <c r="AD70"/>
  <c r="AB70"/>
  <c r="Z70"/>
  <c r="X70"/>
  <c r="V70"/>
  <c r="R70"/>
  <c r="O70"/>
  <c r="M70"/>
  <c r="K70"/>
  <c r="I70"/>
  <c r="G70"/>
  <c r="C70"/>
  <c r="AE69"/>
  <c r="C69" s="1"/>
  <c r="AD69"/>
  <c r="AB69"/>
  <c r="Z69"/>
  <c r="X69"/>
  <c r="V69"/>
  <c r="R69"/>
  <c r="O69"/>
  <c r="M69"/>
  <c r="K69"/>
  <c r="I69"/>
  <c r="G69"/>
  <c r="AE68"/>
  <c r="AD68"/>
  <c r="AB68"/>
  <c r="Z68"/>
  <c r="X68"/>
  <c r="V68"/>
  <c r="R68"/>
  <c r="O68"/>
  <c r="M68"/>
  <c r="K68"/>
  <c r="I68"/>
  <c r="G68"/>
  <c r="AG67"/>
  <c r="AF67"/>
  <c r="AE67"/>
  <c r="C67" s="1"/>
  <c r="AD67"/>
  <c r="AB67"/>
  <c r="Z67"/>
  <c r="X67"/>
  <c r="V67"/>
  <c r="R67"/>
  <c r="O67"/>
  <c r="M67"/>
  <c r="K67"/>
  <c r="I67"/>
  <c r="G67"/>
  <c r="AG66"/>
  <c r="AF66"/>
  <c r="AE66"/>
  <c r="AD66"/>
  <c r="AB66"/>
  <c r="Z66"/>
  <c r="X66"/>
  <c r="V66"/>
  <c r="R66"/>
  <c r="O66"/>
  <c r="M66"/>
  <c r="K66"/>
  <c r="I66"/>
  <c r="G66"/>
  <c r="C66"/>
  <c r="AE65"/>
  <c r="AD65"/>
  <c r="AB65"/>
  <c r="Z65"/>
  <c r="X65"/>
  <c r="V65"/>
  <c r="R65"/>
  <c r="O65"/>
  <c r="M65"/>
  <c r="K65"/>
  <c r="I65"/>
  <c r="G65"/>
  <c r="C65"/>
  <c r="AE64"/>
  <c r="AF64" s="1"/>
  <c r="AD64"/>
  <c r="AB64"/>
  <c r="Z64"/>
  <c r="X64"/>
  <c r="V64"/>
  <c r="R64"/>
  <c r="O64"/>
  <c r="M64"/>
  <c r="K64"/>
  <c r="I64"/>
  <c r="G64"/>
  <c r="AE63"/>
  <c r="AF63" s="1"/>
  <c r="AD63"/>
  <c r="AB63"/>
  <c r="Z63"/>
  <c r="X63"/>
  <c r="V63"/>
  <c r="R63"/>
  <c r="O63"/>
  <c r="M63"/>
  <c r="K63"/>
  <c r="I63"/>
  <c r="G63"/>
  <c r="C63"/>
  <c r="AE62"/>
  <c r="AD62"/>
  <c r="AB62"/>
  <c r="Z62"/>
  <c r="X62"/>
  <c r="V62"/>
  <c r="R62"/>
  <c r="O62"/>
  <c r="M62"/>
  <c r="K62"/>
  <c r="I62"/>
  <c r="G62"/>
  <c r="AG61"/>
  <c r="AF61"/>
  <c r="AE61"/>
  <c r="C61" s="1"/>
  <c r="AD61"/>
  <c r="AB61"/>
  <c r="Z61"/>
  <c r="X61"/>
  <c r="V61"/>
  <c r="R61"/>
  <c r="O61"/>
  <c r="M61"/>
  <c r="K61"/>
  <c r="I61"/>
  <c r="G61"/>
  <c r="AG60"/>
  <c r="AF60"/>
  <c r="AE60"/>
  <c r="AD60"/>
  <c r="AB60"/>
  <c r="Z60"/>
  <c r="X60"/>
  <c r="V60"/>
  <c r="R60"/>
  <c r="O60"/>
  <c r="M60"/>
  <c r="K60"/>
  <c r="I60"/>
  <c r="G60"/>
  <c r="C60"/>
  <c r="AE59"/>
  <c r="AD59"/>
  <c r="AB59"/>
  <c r="Z59"/>
  <c r="X59"/>
  <c r="V59"/>
  <c r="R59"/>
  <c r="O59"/>
  <c r="M59"/>
  <c r="K59"/>
  <c r="I59"/>
  <c r="G59"/>
  <c r="AE58"/>
  <c r="AD58"/>
  <c r="AB58"/>
  <c r="Z58"/>
  <c r="X58"/>
  <c r="V58"/>
  <c r="R58"/>
  <c r="O58"/>
  <c r="M58"/>
  <c r="K58"/>
  <c r="I58"/>
  <c r="G58"/>
  <c r="AG57"/>
  <c r="AF57"/>
  <c r="AE57"/>
  <c r="C57" s="1"/>
  <c r="AD57"/>
  <c r="AB57"/>
  <c r="Z57"/>
  <c r="X57"/>
  <c r="V57"/>
  <c r="R57"/>
  <c r="O57"/>
  <c r="M57"/>
  <c r="K57"/>
  <c r="I57"/>
  <c r="G57"/>
  <c r="AG56"/>
  <c r="AF56"/>
  <c r="AE56"/>
  <c r="AD56"/>
  <c r="AB56"/>
  <c r="Z56"/>
  <c r="X56"/>
  <c r="V56"/>
  <c r="R56"/>
  <c r="O56"/>
  <c r="M56"/>
  <c r="K56"/>
  <c r="I56"/>
  <c r="G56"/>
  <c r="C56"/>
  <c r="AE55"/>
  <c r="AD55"/>
  <c r="AB55"/>
  <c r="Z55"/>
  <c r="X55"/>
  <c r="V55"/>
  <c r="R55"/>
  <c r="O55"/>
  <c r="M55"/>
  <c r="K55"/>
  <c r="I55"/>
  <c r="G55"/>
  <c r="C55"/>
  <c r="AF54"/>
  <c r="AE54"/>
  <c r="AD54"/>
  <c r="AB54"/>
  <c r="Z54"/>
  <c r="X54"/>
  <c r="V54"/>
  <c r="R54"/>
  <c r="O54"/>
  <c r="M54"/>
  <c r="K54"/>
  <c r="I54"/>
  <c r="G54"/>
  <c r="AF53"/>
  <c r="AE53"/>
  <c r="C53" s="1"/>
  <c r="AG53" s="1"/>
  <c r="AD53"/>
  <c r="AB53"/>
  <c r="Z53"/>
  <c r="X53"/>
  <c r="V53"/>
  <c r="R53"/>
  <c r="O53"/>
  <c r="M53"/>
  <c r="K53"/>
  <c r="I53"/>
  <c r="G53"/>
  <c r="AF52"/>
  <c r="AE52"/>
  <c r="AD52"/>
  <c r="AB52"/>
  <c r="Z52"/>
  <c r="X52"/>
  <c r="V52"/>
  <c r="R52"/>
  <c r="O52"/>
  <c r="M52"/>
  <c r="K52"/>
  <c r="I52"/>
  <c r="G52"/>
  <c r="C52"/>
  <c r="AG52" s="1"/>
  <c r="AE51"/>
  <c r="AD51"/>
  <c r="AB51"/>
  <c r="Z51"/>
  <c r="X51"/>
  <c r="V51"/>
  <c r="R51"/>
  <c r="O51"/>
  <c r="M51"/>
  <c r="K51"/>
  <c r="I51"/>
  <c r="G51"/>
  <c r="C51"/>
  <c r="AE50"/>
  <c r="AF50" s="1"/>
  <c r="AD50"/>
  <c r="AB50"/>
  <c r="Z50"/>
  <c r="X50"/>
  <c r="V50"/>
  <c r="R50"/>
  <c r="O50"/>
  <c r="M50"/>
  <c r="K50"/>
  <c r="I50"/>
  <c r="G50"/>
  <c r="AF49"/>
  <c r="AE49"/>
  <c r="C49" s="1"/>
  <c r="AG49" s="1"/>
  <c r="AD49"/>
  <c r="AB49"/>
  <c r="Z49"/>
  <c r="X49"/>
  <c r="V49"/>
  <c r="R49"/>
  <c r="O49"/>
  <c r="M49"/>
  <c r="K49"/>
  <c r="I49"/>
  <c r="G49"/>
  <c r="AF48"/>
  <c r="AE48"/>
  <c r="AD48"/>
  <c r="AB48"/>
  <c r="Z48"/>
  <c r="X48"/>
  <c r="V48"/>
  <c r="R48"/>
  <c r="O48"/>
  <c r="M48"/>
  <c r="K48"/>
  <c r="I48"/>
  <c r="G48"/>
  <c r="C48"/>
  <c r="AG48" s="1"/>
  <c r="AE47"/>
  <c r="AD47"/>
  <c r="AB47"/>
  <c r="Z47"/>
  <c r="X47"/>
  <c r="V47"/>
  <c r="R47"/>
  <c r="O47"/>
  <c r="M47"/>
  <c r="K47"/>
  <c r="I47"/>
  <c r="G47"/>
  <c r="C47"/>
  <c r="AE46"/>
  <c r="AD46"/>
  <c r="AB46"/>
  <c r="Z46"/>
  <c r="X46"/>
  <c r="V46"/>
  <c r="R46"/>
  <c r="O46"/>
  <c r="M46"/>
  <c r="K46"/>
  <c r="I46"/>
  <c r="G46"/>
  <c r="AG45"/>
  <c r="AE45"/>
  <c r="C45" s="1"/>
  <c r="AD45"/>
  <c r="AB45"/>
  <c r="Z45"/>
  <c r="X45"/>
  <c r="V45"/>
  <c r="R45"/>
  <c r="O45"/>
  <c r="M45"/>
  <c r="K45"/>
  <c r="I45"/>
  <c r="G45"/>
  <c r="AG44"/>
  <c r="AF44"/>
  <c r="AE44"/>
  <c r="AD44"/>
  <c r="AB44"/>
  <c r="Z44"/>
  <c r="X44"/>
  <c r="V44"/>
  <c r="R44"/>
  <c r="O44"/>
  <c r="M44"/>
  <c r="K44"/>
  <c r="I44"/>
  <c r="G44"/>
  <c r="C44"/>
  <c r="AE43"/>
  <c r="AF43" s="1"/>
  <c r="AD43"/>
  <c r="AB43"/>
  <c r="Z43"/>
  <c r="X43"/>
  <c r="V43"/>
  <c r="R43"/>
  <c r="O43"/>
  <c r="M43"/>
  <c r="K43"/>
  <c r="I43"/>
  <c r="G43"/>
  <c r="C43"/>
  <c r="AF42"/>
  <c r="AE42"/>
  <c r="AG42" s="1"/>
  <c r="AD42"/>
  <c r="AB42"/>
  <c r="Z42"/>
  <c r="X42"/>
  <c r="V42"/>
  <c r="O42"/>
  <c r="M42"/>
  <c r="K42"/>
  <c r="I42"/>
  <c r="G42"/>
  <c r="AE41"/>
  <c r="AF41" s="1"/>
  <c r="AD41"/>
  <c r="AB41"/>
  <c r="Z41"/>
  <c r="X41"/>
  <c r="V41"/>
  <c r="R41"/>
  <c r="O41"/>
  <c r="M41"/>
  <c r="K41"/>
  <c r="I41"/>
  <c r="G41"/>
  <c r="C41"/>
  <c r="AF40"/>
  <c r="AE40"/>
  <c r="AD40"/>
  <c r="AB40"/>
  <c r="Z40"/>
  <c r="X40"/>
  <c r="V40"/>
  <c r="R40"/>
  <c r="O40"/>
  <c r="M40"/>
  <c r="K40"/>
  <c r="I40"/>
  <c r="G40"/>
  <c r="C40"/>
  <c r="AG39"/>
  <c r="AE39"/>
  <c r="AF39" s="1"/>
  <c r="AD39"/>
  <c r="AB39"/>
  <c r="Z39"/>
  <c r="X39"/>
  <c r="V39"/>
  <c r="R39"/>
  <c r="O39"/>
  <c r="M39"/>
  <c r="K39"/>
  <c r="I39"/>
  <c r="G39"/>
  <c r="C39"/>
  <c r="AE38"/>
  <c r="AF38" s="1"/>
  <c r="AD38"/>
  <c r="AB38"/>
  <c r="Z38"/>
  <c r="X38"/>
  <c r="V38"/>
  <c r="R38"/>
  <c r="O38"/>
  <c r="M38"/>
  <c r="K38"/>
  <c r="I38"/>
  <c r="G38"/>
  <c r="C38"/>
  <c r="AE37"/>
  <c r="AG37" s="1"/>
  <c r="AD37"/>
  <c r="AB37"/>
  <c r="Z37"/>
  <c r="X37"/>
  <c r="V37"/>
  <c r="R37"/>
  <c r="O37"/>
  <c r="M37"/>
  <c r="K37"/>
  <c r="I37"/>
  <c r="G37"/>
  <c r="C37"/>
  <c r="AE36"/>
  <c r="C36" s="1"/>
  <c r="AD36"/>
  <c r="AB36"/>
  <c r="Z36"/>
  <c r="X36"/>
  <c r="V36"/>
  <c r="R36"/>
  <c r="O36"/>
  <c r="M36"/>
  <c r="K36"/>
  <c r="I36"/>
  <c r="G36"/>
  <c r="AG35"/>
  <c r="AF35"/>
  <c r="AE35"/>
  <c r="AD35"/>
  <c r="AB35"/>
  <c r="Z35"/>
  <c r="X35"/>
  <c r="V35"/>
  <c r="R35"/>
  <c r="O35"/>
  <c r="M35"/>
  <c r="K35"/>
  <c r="I35"/>
  <c r="G35"/>
  <c r="C35"/>
  <c r="AG34"/>
  <c r="AE34"/>
  <c r="AF34" s="1"/>
  <c r="AD34"/>
  <c r="AB34"/>
  <c r="Z34"/>
  <c r="X34"/>
  <c r="V34"/>
  <c r="R34"/>
  <c r="O34"/>
  <c r="M34"/>
  <c r="K34"/>
  <c r="I34"/>
  <c r="G34"/>
  <c r="C34"/>
  <c r="AE33"/>
  <c r="AG33" s="1"/>
  <c r="AD33"/>
  <c r="AB33"/>
  <c r="Z33"/>
  <c r="X33"/>
  <c r="V33"/>
  <c r="R33"/>
  <c r="O33"/>
  <c r="M33"/>
  <c r="K33"/>
  <c r="I33"/>
  <c r="G33"/>
  <c r="C33"/>
  <c r="AE32"/>
  <c r="C32" s="1"/>
  <c r="AD32"/>
  <c r="AB32"/>
  <c r="Z32"/>
  <c r="X32"/>
  <c r="V32"/>
  <c r="R32"/>
  <c r="O32"/>
  <c r="M32"/>
  <c r="K32"/>
  <c r="I32"/>
  <c r="G32"/>
  <c r="AG31"/>
  <c r="AF31"/>
  <c r="AE31"/>
  <c r="AD31"/>
  <c r="AB31"/>
  <c r="Z31"/>
  <c r="X31"/>
  <c r="V31"/>
  <c r="R31"/>
  <c r="O31"/>
  <c r="M31"/>
  <c r="K31"/>
  <c r="I31"/>
  <c r="G31"/>
  <c r="C31"/>
  <c r="AG30"/>
  <c r="AE30"/>
  <c r="AF30" s="1"/>
  <c r="AD30"/>
  <c r="AB30"/>
  <c r="Z30"/>
  <c r="X30"/>
  <c r="V30"/>
  <c r="R30"/>
  <c r="O30"/>
  <c r="M30"/>
  <c r="K30"/>
  <c r="I30"/>
  <c r="G30"/>
  <c r="C30"/>
  <c r="AE29"/>
  <c r="AG29" s="1"/>
  <c r="AD29"/>
  <c r="AB29"/>
  <c r="Z29"/>
  <c r="X29"/>
  <c r="V29"/>
  <c r="R29"/>
  <c r="O29"/>
  <c r="M29"/>
  <c r="K29"/>
  <c r="I29"/>
  <c r="G29"/>
  <c r="C29"/>
  <c r="AE28"/>
  <c r="C28" s="1"/>
  <c r="AD28"/>
  <c r="AB28"/>
  <c r="Z28"/>
  <c r="X28"/>
  <c r="V28"/>
  <c r="R28"/>
  <c r="O28"/>
  <c r="M28"/>
  <c r="K28"/>
  <c r="I28"/>
  <c r="G28"/>
  <c r="AG27"/>
  <c r="AF27"/>
  <c r="AE27"/>
  <c r="AD27"/>
  <c r="AB27"/>
  <c r="Z27"/>
  <c r="X27"/>
  <c r="V27"/>
  <c r="R27"/>
  <c r="O27"/>
  <c r="M27"/>
  <c r="K27"/>
  <c r="I27"/>
  <c r="G27"/>
  <c r="C27"/>
  <c r="AG26"/>
  <c r="AE26"/>
  <c r="AF26" s="1"/>
  <c r="AD26"/>
  <c r="AB26"/>
  <c r="Z26"/>
  <c r="X26"/>
  <c r="V26"/>
  <c r="R26"/>
  <c r="O26"/>
  <c r="M26"/>
  <c r="K26"/>
  <c r="I26"/>
  <c r="G26"/>
  <c r="C26"/>
  <c r="AE25"/>
  <c r="AD25"/>
  <c r="AB25"/>
  <c r="Z25"/>
  <c r="X25"/>
  <c r="V25"/>
  <c r="R25"/>
  <c r="O25"/>
  <c r="M25"/>
  <c r="K25"/>
  <c r="I25"/>
  <c r="G25"/>
  <c r="C25"/>
  <c r="AE24"/>
  <c r="AD24"/>
  <c r="AB24"/>
  <c r="Z24"/>
  <c r="X24"/>
  <c r="V24"/>
  <c r="R24"/>
  <c r="O24"/>
  <c r="M24"/>
  <c r="K24"/>
  <c r="I24"/>
  <c r="G24"/>
  <c r="AG23"/>
  <c r="AF23"/>
  <c r="AE23"/>
  <c r="AD23"/>
  <c r="AB23"/>
  <c r="Z23"/>
  <c r="X23"/>
  <c r="V23"/>
  <c r="R23"/>
  <c r="O23"/>
  <c r="M23"/>
  <c r="K23"/>
  <c r="I23"/>
  <c r="G23"/>
  <c r="C23"/>
  <c r="AG22"/>
  <c r="AE22"/>
  <c r="AF22" s="1"/>
  <c r="AD22"/>
  <c r="AB22"/>
  <c r="Z22"/>
  <c r="X22"/>
  <c r="V22"/>
  <c r="R22"/>
  <c r="O22"/>
  <c r="M22"/>
  <c r="K22"/>
  <c r="I22"/>
  <c r="G22"/>
  <c r="C22"/>
  <c r="AE21"/>
  <c r="AD21"/>
  <c r="AB21"/>
  <c r="Z21"/>
  <c r="X21"/>
  <c r="V21"/>
  <c r="R21"/>
  <c r="O21"/>
  <c r="M21"/>
  <c r="K21"/>
  <c r="I21"/>
  <c r="G21"/>
  <c r="C21"/>
  <c r="AE20"/>
  <c r="AD20"/>
  <c r="AB20"/>
  <c r="Z20"/>
  <c r="X20"/>
  <c r="V20"/>
  <c r="O20"/>
  <c r="M20"/>
  <c r="K20"/>
  <c r="I20"/>
  <c r="G20"/>
  <c r="AE19"/>
  <c r="AD19"/>
  <c r="AB19"/>
  <c r="Z19"/>
  <c r="X19"/>
  <c r="V19"/>
  <c r="R19"/>
  <c r="O19"/>
  <c r="M19"/>
  <c r="K19"/>
  <c r="I19"/>
  <c r="G19"/>
  <c r="C19"/>
  <c r="AE18"/>
  <c r="AD18"/>
  <c r="AB18"/>
  <c r="Z18"/>
  <c r="X18"/>
  <c r="V18"/>
  <c r="R18"/>
  <c r="O18"/>
  <c r="M18"/>
  <c r="K18"/>
  <c r="I18"/>
  <c r="G18"/>
  <c r="AG17"/>
  <c r="AF17"/>
  <c r="AE17"/>
  <c r="AD17"/>
  <c r="AB17"/>
  <c r="Z17"/>
  <c r="X17"/>
  <c r="V17"/>
  <c r="R17"/>
  <c r="O17"/>
  <c r="M17"/>
  <c r="K17"/>
  <c r="I17"/>
  <c r="G17"/>
  <c r="C17"/>
  <c r="AG16"/>
  <c r="AE16"/>
  <c r="AF16" s="1"/>
  <c r="AD16"/>
  <c r="AB16"/>
  <c r="Z16"/>
  <c r="X16"/>
  <c r="V16"/>
  <c r="O16"/>
  <c r="M16"/>
  <c r="K16"/>
  <c r="I16"/>
  <c r="G16"/>
  <c r="AG15"/>
  <c r="AF15"/>
  <c r="AE15"/>
  <c r="AD15"/>
  <c r="AB15"/>
  <c r="Z15"/>
  <c r="X15"/>
  <c r="V15"/>
  <c r="R15"/>
  <c r="O15"/>
  <c r="M15"/>
  <c r="K15"/>
  <c r="I15"/>
  <c r="G15"/>
  <c r="C15"/>
  <c r="AG14"/>
  <c r="AE14"/>
  <c r="AF14" s="1"/>
  <c r="AD14"/>
  <c r="AB14"/>
  <c r="Z14"/>
  <c r="X14"/>
  <c r="V14"/>
  <c r="R14"/>
  <c r="O14"/>
  <c r="M14"/>
  <c r="K14"/>
  <c r="I14"/>
  <c r="G14"/>
  <c r="C14"/>
  <c r="A14"/>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A86" s="1"/>
  <c r="A87" s="1"/>
  <c r="A88" s="1"/>
  <c r="A89" s="1"/>
  <c r="A90" s="1"/>
  <c r="A91" s="1"/>
  <c r="A92" s="1"/>
  <c r="A93" s="1"/>
  <c r="A94" s="1"/>
  <c r="A95" s="1"/>
  <c r="A96" s="1"/>
  <c r="A97" s="1"/>
  <c r="A98" s="1"/>
  <c r="A99" s="1"/>
  <c r="A100" s="1"/>
  <c r="A101" s="1"/>
  <c r="A102" s="1"/>
  <c r="A103" s="1"/>
  <c r="A104" s="1"/>
  <c r="A105" s="1"/>
  <c r="A106" s="1"/>
  <c r="A107" s="1"/>
  <c r="A108" s="1"/>
  <c r="A109" s="1"/>
  <c r="A110" s="1"/>
  <c r="A111" s="1"/>
  <c r="A112" s="1"/>
  <c r="A113" s="1"/>
  <c r="A114" s="1"/>
  <c r="A115" s="1"/>
  <c r="A116" s="1"/>
  <c r="A117" s="1"/>
  <c r="A118" s="1"/>
  <c r="A119" s="1"/>
  <c r="A120" s="1"/>
  <c r="A121" s="1"/>
  <c r="A122" s="1"/>
  <c r="A123" s="1"/>
  <c r="A124" s="1"/>
  <c r="A125" s="1"/>
  <c r="A126" s="1"/>
  <c r="A127" s="1"/>
  <c r="A128" s="1"/>
  <c r="A129" s="1"/>
  <c r="A130" s="1"/>
  <c r="A131" s="1"/>
  <c r="A132" s="1"/>
  <c r="A133" s="1"/>
  <c r="A134" s="1"/>
  <c r="A135" s="1"/>
  <c r="A136" s="1"/>
  <c r="A137" s="1"/>
  <c r="A138" s="1"/>
  <c r="A139" s="1"/>
  <c r="A140" s="1"/>
  <c r="A141" s="1"/>
  <c r="A142" s="1"/>
  <c r="A143" s="1"/>
  <c r="A144" s="1"/>
  <c r="A145" s="1"/>
  <c r="A146" s="1"/>
  <c r="A147" s="1"/>
  <c r="A148" s="1"/>
  <c r="A149" s="1"/>
  <c r="A150" s="1"/>
  <c r="A151" s="1"/>
  <c r="A152" s="1"/>
  <c r="A153" s="1"/>
  <c r="A154" s="1"/>
  <c r="A155" s="1"/>
  <c r="A156" s="1"/>
  <c r="A157" s="1"/>
  <c r="A158" s="1"/>
  <c r="A159" s="1"/>
  <c r="A160" s="1"/>
  <c r="A161" s="1"/>
  <c r="A162" s="1"/>
  <c r="A163" s="1"/>
  <c r="A164" s="1"/>
  <c r="A165" s="1"/>
  <c r="A166" s="1"/>
  <c r="A167" s="1"/>
  <c r="A168" s="1"/>
  <c r="A169" s="1"/>
  <c r="A170" s="1"/>
  <c r="A171" s="1"/>
  <c r="A172" s="1"/>
  <c r="A173" s="1"/>
  <c r="A174" s="1"/>
  <c r="A175" s="1"/>
  <c r="AE13"/>
  <c r="AD13"/>
  <c r="AB13"/>
  <c r="Z13"/>
  <c r="X13"/>
  <c r="V13"/>
  <c r="R13"/>
  <c r="O13"/>
  <c r="M13"/>
  <c r="K13"/>
  <c r="I13"/>
  <c r="G13"/>
  <c r="C13"/>
  <c r="AE12"/>
  <c r="AD12"/>
  <c r="AB12"/>
  <c r="Z12"/>
  <c r="X12"/>
  <c r="V12"/>
  <c r="R12"/>
  <c r="O12"/>
  <c r="M12"/>
  <c r="K12"/>
  <c r="I12"/>
  <c r="G12"/>
  <c r="AG11"/>
  <c r="AF11"/>
  <c r="AE11"/>
  <c r="AD11"/>
  <c r="AB11"/>
  <c r="Z11"/>
  <c r="X11"/>
  <c r="V11"/>
  <c r="R11"/>
  <c r="P11"/>
  <c r="P12" s="1"/>
  <c r="P13" s="1"/>
  <c r="P14" s="1"/>
  <c r="P15" s="1"/>
  <c r="P16" s="1"/>
  <c r="P17" s="1"/>
  <c r="P18" s="1"/>
  <c r="P19" s="1"/>
  <c r="P20" s="1"/>
  <c r="P21" s="1"/>
  <c r="P22" s="1"/>
  <c r="P23" s="1"/>
  <c r="P24" s="1"/>
  <c r="P25" s="1"/>
  <c r="P26" s="1"/>
  <c r="P27" s="1"/>
  <c r="P28" s="1"/>
  <c r="P29" s="1"/>
  <c r="P30" s="1"/>
  <c r="P31" s="1"/>
  <c r="P32" s="1"/>
  <c r="P33" s="1"/>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P99" s="1"/>
  <c r="P100" s="1"/>
  <c r="P101" s="1"/>
  <c r="P102" s="1"/>
  <c r="P103" s="1"/>
  <c r="P104" s="1"/>
  <c r="P105" s="1"/>
  <c r="P106" s="1"/>
  <c r="P107" s="1"/>
  <c r="P108" s="1"/>
  <c r="P109" s="1"/>
  <c r="P110" s="1"/>
  <c r="P111" s="1"/>
  <c r="P112" s="1"/>
  <c r="P113" s="1"/>
  <c r="P114" s="1"/>
  <c r="P115" s="1"/>
  <c r="P116" s="1"/>
  <c r="P117" s="1"/>
  <c r="P118" s="1"/>
  <c r="P119" s="1"/>
  <c r="P120" s="1"/>
  <c r="P121" s="1"/>
  <c r="P122" s="1"/>
  <c r="P123" s="1"/>
  <c r="P124" s="1"/>
  <c r="P125" s="1"/>
  <c r="P126" s="1"/>
  <c r="P127" s="1"/>
  <c r="P128" s="1"/>
  <c r="P129" s="1"/>
  <c r="P130" s="1"/>
  <c r="P131" s="1"/>
  <c r="P132" s="1"/>
  <c r="P133" s="1"/>
  <c r="P134" s="1"/>
  <c r="P135" s="1"/>
  <c r="P136" s="1"/>
  <c r="P137" s="1"/>
  <c r="P138" s="1"/>
  <c r="P139" s="1"/>
  <c r="P140" s="1"/>
  <c r="P141" s="1"/>
  <c r="P142" s="1"/>
  <c r="P143" s="1"/>
  <c r="P144" s="1"/>
  <c r="P145" s="1"/>
  <c r="P146" s="1"/>
  <c r="P147" s="1"/>
  <c r="P148" s="1"/>
  <c r="P149" s="1"/>
  <c r="P150" s="1"/>
  <c r="P151" s="1"/>
  <c r="P152" s="1"/>
  <c r="P153" s="1"/>
  <c r="P154" s="1"/>
  <c r="P155" s="1"/>
  <c r="P156" s="1"/>
  <c r="P157" s="1"/>
  <c r="P158" s="1"/>
  <c r="P159" s="1"/>
  <c r="P160" s="1"/>
  <c r="P161" s="1"/>
  <c r="P162" s="1"/>
  <c r="P163" s="1"/>
  <c r="P164" s="1"/>
  <c r="P165" s="1"/>
  <c r="P166" s="1"/>
  <c r="P167" s="1"/>
  <c r="P168" s="1"/>
  <c r="P169" s="1"/>
  <c r="P170" s="1"/>
  <c r="P171" s="1"/>
  <c r="P172" s="1"/>
  <c r="P173" s="1"/>
  <c r="P174" s="1"/>
  <c r="P175" s="1"/>
  <c r="O11"/>
  <c r="M11"/>
  <c r="K11"/>
  <c r="I11"/>
  <c r="G11"/>
  <c r="C11"/>
  <c r="A11"/>
  <c r="A12" s="1"/>
  <c r="A13" s="1"/>
  <c r="AG10"/>
  <c r="AE10"/>
  <c r="AF10" s="1"/>
  <c r="AD10"/>
  <c r="AB10"/>
  <c r="Z10"/>
  <c r="X10"/>
  <c r="V10"/>
  <c r="R10"/>
  <c r="O10"/>
  <c r="M10"/>
  <c r="K10"/>
  <c r="I10"/>
  <c r="G10"/>
  <c r="C10"/>
  <c r="T470" i="82"/>
  <c r="AD468"/>
  <c r="AB468"/>
  <c r="Z468"/>
  <c r="X468"/>
  <c r="Q468"/>
  <c r="O468"/>
  <c r="M468"/>
  <c r="K468"/>
  <c r="I468"/>
  <c r="G468"/>
  <c r="AD467"/>
  <c r="AB467"/>
  <c r="Z467"/>
  <c r="X467"/>
  <c r="Q467"/>
  <c r="O467"/>
  <c r="M467"/>
  <c r="K467"/>
  <c r="I467"/>
  <c r="G467"/>
  <c r="AD466"/>
  <c r="AB466"/>
  <c r="Z466"/>
  <c r="X466"/>
  <c r="Q466"/>
  <c r="O466"/>
  <c r="M466"/>
  <c r="K466"/>
  <c r="I466"/>
  <c r="G466"/>
  <c r="AD465"/>
  <c r="AB465"/>
  <c r="Z465"/>
  <c r="X465"/>
  <c r="Q465"/>
  <c r="O465"/>
  <c r="M465"/>
  <c r="K465"/>
  <c r="I465"/>
  <c r="G465"/>
  <c r="AD464"/>
  <c r="AB464"/>
  <c r="Z464"/>
  <c r="X464"/>
  <c r="Q464"/>
  <c r="O464"/>
  <c r="M464"/>
  <c r="K464"/>
  <c r="I464"/>
  <c r="G464"/>
  <c r="AD463"/>
  <c r="AB463"/>
  <c r="Z463"/>
  <c r="X463"/>
  <c r="Q463"/>
  <c r="O463"/>
  <c r="M463"/>
  <c r="K463"/>
  <c r="I463"/>
  <c r="G463"/>
  <c r="AD462"/>
  <c r="AB462"/>
  <c r="Z462"/>
  <c r="X462"/>
  <c r="Q462"/>
  <c r="O462"/>
  <c r="M462"/>
  <c r="K462"/>
  <c r="I462"/>
  <c r="G462"/>
  <c r="AD461"/>
  <c r="AB461"/>
  <c r="Z461"/>
  <c r="X461"/>
  <c r="Q461"/>
  <c r="O461"/>
  <c r="M461"/>
  <c r="K461"/>
  <c r="I461"/>
  <c r="G461"/>
  <c r="AD460"/>
  <c r="AB460"/>
  <c r="Z460"/>
  <c r="X460"/>
  <c r="Q460"/>
  <c r="O460"/>
  <c r="M460"/>
  <c r="K460"/>
  <c r="I460"/>
  <c r="G460"/>
  <c r="AD459"/>
  <c r="AB459"/>
  <c r="Z459"/>
  <c r="X459"/>
  <c r="Q459"/>
  <c r="O459"/>
  <c r="M459"/>
  <c r="K459"/>
  <c r="I459"/>
  <c r="G459"/>
  <c r="AD458"/>
  <c r="AB458"/>
  <c r="Z458"/>
  <c r="X458"/>
  <c r="Q458"/>
  <c r="O458"/>
  <c r="M458"/>
  <c r="K458"/>
  <c r="I458"/>
  <c r="G458"/>
  <c r="AD457"/>
  <c r="AB457"/>
  <c r="Z457"/>
  <c r="X457"/>
  <c r="Q457"/>
  <c r="O457"/>
  <c r="M457"/>
  <c r="K457"/>
  <c r="I457"/>
  <c r="G457"/>
  <c r="AD456"/>
  <c r="AB456"/>
  <c r="Z456"/>
  <c r="X456"/>
  <c r="Q456"/>
  <c r="O456"/>
  <c r="M456"/>
  <c r="K456"/>
  <c r="I456"/>
  <c r="G456"/>
  <c r="AD455"/>
  <c r="AB455"/>
  <c r="Z455"/>
  <c r="X455"/>
  <c r="Q455"/>
  <c r="O455"/>
  <c r="M455"/>
  <c r="K455"/>
  <c r="I455"/>
  <c r="G455"/>
  <c r="AD454"/>
  <c r="AB454"/>
  <c r="Z454"/>
  <c r="X454"/>
  <c r="Q454"/>
  <c r="O454"/>
  <c r="M454"/>
  <c r="K454"/>
  <c r="I454"/>
  <c r="G454"/>
  <c r="AD453"/>
  <c r="AB453"/>
  <c r="Z453"/>
  <c r="X453"/>
  <c r="Q453"/>
  <c r="O453"/>
  <c r="M453"/>
  <c r="K453"/>
  <c r="I453"/>
  <c r="G453"/>
  <c r="AD452"/>
  <c r="AB452"/>
  <c r="Z452"/>
  <c r="X452"/>
  <c r="Q452"/>
  <c r="O452"/>
  <c r="M452"/>
  <c r="K452"/>
  <c r="I452"/>
  <c r="G452"/>
  <c r="AD451"/>
  <c r="AB451"/>
  <c r="Z451"/>
  <c r="X451"/>
  <c r="Q451"/>
  <c r="O451"/>
  <c r="M451"/>
  <c r="K451"/>
  <c r="I451"/>
  <c r="G451"/>
  <c r="AD450"/>
  <c r="AB450"/>
  <c r="Z450"/>
  <c r="X450"/>
  <c r="Q450"/>
  <c r="O450"/>
  <c r="M450"/>
  <c r="K450"/>
  <c r="I450"/>
  <c r="G450"/>
  <c r="AD449"/>
  <c r="AB449"/>
  <c r="Z449"/>
  <c r="X449"/>
  <c r="Q449"/>
  <c r="O449"/>
  <c r="M449"/>
  <c r="K449"/>
  <c r="I449"/>
  <c r="G449"/>
  <c r="AD448"/>
  <c r="AB448"/>
  <c r="Z448"/>
  <c r="X448"/>
  <c r="Q448"/>
  <c r="O448"/>
  <c r="M448"/>
  <c r="K448"/>
  <c r="I448"/>
  <c r="G448"/>
  <c r="AD447"/>
  <c r="AB447"/>
  <c r="Z447"/>
  <c r="X447"/>
  <c r="Q447"/>
  <c r="O447"/>
  <c r="M447"/>
  <c r="K447"/>
  <c r="I447"/>
  <c r="G447"/>
  <c r="AD446"/>
  <c r="AB446"/>
  <c r="Z446"/>
  <c r="X446"/>
  <c r="Q446"/>
  <c r="O446"/>
  <c r="M446"/>
  <c r="K446"/>
  <c r="I446"/>
  <c r="G446"/>
  <c r="AD445"/>
  <c r="AB445"/>
  <c r="Z445"/>
  <c r="X445"/>
  <c r="Q445"/>
  <c r="O445"/>
  <c r="M445"/>
  <c r="K445"/>
  <c r="I445"/>
  <c r="G445"/>
  <c r="AD444"/>
  <c r="AB444"/>
  <c r="Z444"/>
  <c r="X444"/>
  <c r="Q444"/>
  <c r="O444"/>
  <c r="M444"/>
  <c r="K444"/>
  <c r="I444"/>
  <c r="G444"/>
  <c r="AD443"/>
  <c r="AB443"/>
  <c r="Z443"/>
  <c r="X443"/>
  <c r="Q443"/>
  <c r="O443"/>
  <c r="M443"/>
  <c r="K443"/>
  <c r="I443"/>
  <c r="G443"/>
  <c r="AD442"/>
  <c r="AB442"/>
  <c r="Z442"/>
  <c r="X442"/>
  <c r="Q442"/>
  <c r="O442"/>
  <c r="M442"/>
  <c r="K442"/>
  <c r="I442"/>
  <c r="G442"/>
  <c r="AD441"/>
  <c r="AB441"/>
  <c r="Z441"/>
  <c r="X441"/>
  <c r="Q441"/>
  <c r="O441"/>
  <c r="M441"/>
  <c r="K441"/>
  <c r="I441"/>
  <c r="G441"/>
  <c r="AD440"/>
  <c r="AB440"/>
  <c r="Z440"/>
  <c r="X440"/>
  <c r="Q440"/>
  <c r="O440"/>
  <c r="M440"/>
  <c r="K440"/>
  <c r="I440"/>
  <c r="G440"/>
  <c r="AD439"/>
  <c r="AB439"/>
  <c r="Z439"/>
  <c r="X439"/>
  <c r="Q439"/>
  <c r="O439"/>
  <c r="M439"/>
  <c r="K439"/>
  <c r="I439"/>
  <c r="G439"/>
  <c r="AD438"/>
  <c r="AB438"/>
  <c r="Z438"/>
  <c r="X438"/>
  <c r="Q438"/>
  <c r="O438"/>
  <c r="M438"/>
  <c r="K438"/>
  <c r="I438"/>
  <c r="G438"/>
  <c r="AD437"/>
  <c r="AB437"/>
  <c r="Z437"/>
  <c r="X437"/>
  <c r="Q437"/>
  <c r="O437"/>
  <c r="M437"/>
  <c r="K437"/>
  <c r="I437"/>
  <c r="G437"/>
  <c r="AD436"/>
  <c r="AB436"/>
  <c r="Z436"/>
  <c r="X436"/>
  <c r="Q436"/>
  <c r="O436"/>
  <c r="M436"/>
  <c r="K436"/>
  <c r="I436"/>
  <c r="G436"/>
  <c r="AD435"/>
  <c r="AB435"/>
  <c r="Z435"/>
  <c r="X435"/>
  <c r="Q435"/>
  <c r="O435"/>
  <c r="M435"/>
  <c r="K435"/>
  <c r="I435"/>
  <c r="G435"/>
  <c r="AD434"/>
  <c r="AB434"/>
  <c r="Z434"/>
  <c r="X434"/>
  <c r="Q434"/>
  <c r="O434"/>
  <c r="M434"/>
  <c r="K434"/>
  <c r="I434"/>
  <c r="G434"/>
  <c r="AD433"/>
  <c r="AB433"/>
  <c r="Z433"/>
  <c r="X433"/>
  <c r="Q433"/>
  <c r="O433"/>
  <c r="M433"/>
  <c r="K433"/>
  <c r="I433"/>
  <c r="G433"/>
  <c r="AD432"/>
  <c r="AB432"/>
  <c r="Z432"/>
  <c r="X432"/>
  <c r="Q432"/>
  <c r="O432"/>
  <c r="M432"/>
  <c r="K432"/>
  <c r="I432"/>
  <c r="G432"/>
  <c r="AD431"/>
  <c r="AB431"/>
  <c r="Z431"/>
  <c r="X431"/>
  <c r="Q431"/>
  <c r="O431"/>
  <c r="M431"/>
  <c r="K431"/>
  <c r="I431"/>
  <c r="G431"/>
  <c r="AD430"/>
  <c r="AB430"/>
  <c r="Z430"/>
  <c r="X430"/>
  <c r="Q430"/>
  <c r="O430"/>
  <c r="M430"/>
  <c r="K430"/>
  <c r="I430"/>
  <c r="G430"/>
  <c r="AD429"/>
  <c r="AB429"/>
  <c r="Z429"/>
  <c r="X429"/>
  <c r="Q429"/>
  <c r="O429"/>
  <c r="M429"/>
  <c r="K429"/>
  <c r="I429"/>
  <c r="G429"/>
  <c r="AD428"/>
  <c r="AB428"/>
  <c r="Z428"/>
  <c r="X428"/>
  <c r="Q428"/>
  <c r="O428"/>
  <c r="M428"/>
  <c r="K428"/>
  <c r="I428"/>
  <c r="G428"/>
  <c r="AD427"/>
  <c r="AB427"/>
  <c r="Z427"/>
  <c r="X427"/>
  <c r="Q427"/>
  <c r="O427"/>
  <c r="M427"/>
  <c r="K427"/>
  <c r="I427"/>
  <c r="G427"/>
  <c r="AD426"/>
  <c r="AB426"/>
  <c r="Z426"/>
  <c r="X426"/>
  <c r="Q426"/>
  <c r="O426"/>
  <c r="M426"/>
  <c r="K426"/>
  <c r="I426"/>
  <c r="G426"/>
  <c r="AD425"/>
  <c r="AB425"/>
  <c r="Z425"/>
  <c r="X425"/>
  <c r="Q425"/>
  <c r="O425"/>
  <c r="M425"/>
  <c r="K425"/>
  <c r="I425"/>
  <c r="G425"/>
  <c r="AD424"/>
  <c r="AB424"/>
  <c r="Z424"/>
  <c r="X424"/>
  <c r="Q424"/>
  <c r="O424"/>
  <c r="M424"/>
  <c r="K424"/>
  <c r="I424"/>
  <c r="G424"/>
  <c r="AD423"/>
  <c r="AB423"/>
  <c r="Z423"/>
  <c r="X423"/>
  <c r="Q423"/>
  <c r="O423"/>
  <c r="M423"/>
  <c r="K423"/>
  <c r="I423"/>
  <c r="G423"/>
  <c r="AD422"/>
  <c r="AB422"/>
  <c r="Z422"/>
  <c r="X422"/>
  <c r="Q422"/>
  <c r="O422"/>
  <c r="M422"/>
  <c r="K422"/>
  <c r="I422"/>
  <c r="G422"/>
  <c r="AD421"/>
  <c r="AB421"/>
  <c r="Z421"/>
  <c r="X421"/>
  <c r="Q421"/>
  <c r="O421"/>
  <c r="M421"/>
  <c r="K421"/>
  <c r="I421"/>
  <c r="G421"/>
  <c r="AD420"/>
  <c r="AB420"/>
  <c r="Z420"/>
  <c r="X420"/>
  <c r="Q420"/>
  <c r="O420"/>
  <c r="M420"/>
  <c r="K420"/>
  <c r="I420"/>
  <c r="G420"/>
  <c r="AD419"/>
  <c r="AB419"/>
  <c r="Z419"/>
  <c r="X419"/>
  <c r="Q419"/>
  <c r="O419"/>
  <c r="M419"/>
  <c r="K419"/>
  <c r="I419"/>
  <c r="G419"/>
  <c r="AD418"/>
  <c r="AB418"/>
  <c r="Z418"/>
  <c r="X418"/>
  <c r="Q418"/>
  <c r="O418"/>
  <c r="M418"/>
  <c r="K418"/>
  <c r="I418"/>
  <c r="G418"/>
  <c r="AD417"/>
  <c r="AB417"/>
  <c r="Z417"/>
  <c r="X417"/>
  <c r="Q417"/>
  <c r="O417"/>
  <c r="M417"/>
  <c r="K417"/>
  <c r="I417"/>
  <c r="G417"/>
  <c r="AD416"/>
  <c r="AB416"/>
  <c r="Z416"/>
  <c r="X416"/>
  <c r="Q416"/>
  <c r="O416"/>
  <c r="M416"/>
  <c r="K416"/>
  <c r="I416"/>
  <c r="G416"/>
  <c r="AD415"/>
  <c r="AB415"/>
  <c r="Z415"/>
  <c r="X415"/>
  <c r="Q415"/>
  <c r="O415"/>
  <c r="M415"/>
  <c r="K415"/>
  <c r="I415"/>
  <c r="G415"/>
  <c r="AD414"/>
  <c r="AB414"/>
  <c r="Z414"/>
  <c r="X414"/>
  <c r="Q414"/>
  <c r="O414"/>
  <c r="M414"/>
  <c r="K414"/>
  <c r="I414"/>
  <c r="G414"/>
  <c r="AE413"/>
  <c r="AD413"/>
  <c r="AB413"/>
  <c r="Z413"/>
  <c r="X413"/>
  <c r="Q413"/>
  <c r="O413"/>
  <c r="M413"/>
  <c r="K413"/>
  <c r="I413"/>
  <c r="G413"/>
  <c r="C413"/>
  <c r="AE412"/>
  <c r="AD412"/>
  <c r="AB412"/>
  <c r="Z412"/>
  <c r="X412"/>
  <c r="Q412"/>
  <c r="O412"/>
  <c r="M412"/>
  <c r="K412"/>
  <c r="I412"/>
  <c r="G412"/>
  <c r="C412"/>
  <c r="AE411"/>
  <c r="AD411"/>
  <c r="AB411"/>
  <c r="Z411"/>
  <c r="X411"/>
  <c r="Q411"/>
  <c r="O411"/>
  <c r="M411"/>
  <c r="K411"/>
  <c r="I411"/>
  <c r="G411"/>
  <c r="C411"/>
  <c r="AE410"/>
  <c r="AD410"/>
  <c r="AB410"/>
  <c r="Z410"/>
  <c r="X410"/>
  <c r="Q410"/>
  <c r="O410"/>
  <c r="M410"/>
  <c r="K410"/>
  <c r="I410"/>
  <c r="G410"/>
  <c r="C410"/>
  <c r="AE409"/>
  <c r="AD409"/>
  <c r="AB409"/>
  <c r="Z409"/>
  <c r="X409"/>
  <c r="Q409"/>
  <c r="O409"/>
  <c r="M409"/>
  <c r="K409"/>
  <c r="I409"/>
  <c r="G409"/>
  <c r="C409"/>
  <c r="AE408"/>
  <c r="AD408"/>
  <c r="AB408"/>
  <c r="Z408"/>
  <c r="X408"/>
  <c r="Q408"/>
  <c r="O408"/>
  <c r="M408"/>
  <c r="K408"/>
  <c r="I408"/>
  <c r="G408"/>
  <c r="C408"/>
  <c r="AE407"/>
  <c r="AD407"/>
  <c r="AB407"/>
  <c r="Z407"/>
  <c r="X407"/>
  <c r="Q407"/>
  <c r="O407"/>
  <c r="M407"/>
  <c r="K407"/>
  <c r="I407"/>
  <c r="G407"/>
  <c r="C407"/>
  <c r="AE406"/>
  <c r="AD406"/>
  <c r="AB406"/>
  <c r="Z406"/>
  <c r="X406"/>
  <c r="Q406"/>
  <c r="O406"/>
  <c r="M406"/>
  <c r="K406"/>
  <c r="I406"/>
  <c r="G406"/>
  <c r="C406"/>
  <c r="AE405"/>
  <c r="AD405"/>
  <c r="AB405"/>
  <c r="Z405"/>
  <c r="X405"/>
  <c r="Q405"/>
  <c r="O405"/>
  <c r="M405"/>
  <c r="K405"/>
  <c r="I405"/>
  <c r="G405"/>
  <c r="C405"/>
  <c r="AE404"/>
  <c r="AD404"/>
  <c r="AB404"/>
  <c r="Z404"/>
  <c r="X404"/>
  <c r="Q404"/>
  <c r="O404"/>
  <c r="M404"/>
  <c r="K404"/>
  <c r="I404"/>
  <c r="G404"/>
  <c r="C404"/>
  <c r="AE403"/>
  <c r="AD403"/>
  <c r="AB403"/>
  <c r="Z403"/>
  <c r="X403"/>
  <c r="Q403"/>
  <c r="O403"/>
  <c r="M403"/>
  <c r="K403"/>
  <c r="I403"/>
  <c r="G403"/>
  <c r="C403"/>
  <c r="AE402"/>
  <c r="AD402"/>
  <c r="AB402"/>
  <c r="Z402"/>
  <c r="X402"/>
  <c r="Q402"/>
  <c r="O402"/>
  <c r="M402"/>
  <c r="K402"/>
  <c r="I402"/>
  <c r="G402"/>
  <c r="C402"/>
  <c r="AE401"/>
  <c r="AD401"/>
  <c r="AB401"/>
  <c r="Z401"/>
  <c r="X401"/>
  <c r="Q401"/>
  <c r="O401"/>
  <c r="M401"/>
  <c r="K401"/>
  <c r="I401"/>
  <c r="G401"/>
  <c r="C401"/>
  <c r="AE400"/>
  <c r="AD400"/>
  <c r="AB400"/>
  <c r="Z400"/>
  <c r="X400"/>
  <c r="Q400"/>
  <c r="O400"/>
  <c r="M400"/>
  <c r="K400"/>
  <c r="I400"/>
  <c r="G400"/>
  <c r="C400"/>
  <c r="AE399"/>
  <c r="AD399"/>
  <c r="AB399"/>
  <c r="Z399"/>
  <c r="X399"/>
  <c r="Q399"/>
  <c r="O399"/>
  <c r="M399"/>
  <c r="K399"/>
  <c r="I399"/>
  <c r="G399"/>
  <c r="C399"/>
  <c r="AE398"/>
  <c r="AD398"/>
  <c r="AB398"/>
  <c r="Z398"/>
  <c r="X398"/>
  <c r="Q398"/>
  <c r="O398"/>
  <c r="M398"/>
  <c r="K398"/>
  <c r="I398"/>
  <c r="G398"/>
  <c r="C398"/>
  <c r="AE397"/>
  <c r="AF397" s="1"/>
  <c r="AD397"/>
  <c r="AB397"/>
  <c r="Z397"/>
  <c r="X397"/>
  <c r="T397"/>
  <c r="Q397"/>
  <c r="O397"/>
  <c r="M397"/>
  <c r="K397"/>
  <c r="I397"/>
  <c r="G397"/>
  <c r="C397"/>
  <c r="AE396"/>
  <c r="AF396" s="1"/>
  <c r="AD396"/>
  <c r="AB396"/>
  <c r="Z396"/>
  <c r="X396"/>
  <c r="Q396"/>
  <c r="O396"/>
  <c r="M396"/>
  <c r="K396"/>
  <c r="I396"/>
  <c r="G396"/>
  <c r="C396"/>
  <c r="AE395"/>
  <c r="AF395" s="1"/>
  <c r="AD395"/>
  <c r="AB395"/>
  <c r="Z395"/>
  <c r="X395"/>
  <c r="T395"/>
  <c r="Q395"/>
  <c r="O395"/>
  <c r="M395"/>
  <c r="K395"/>
  <c r="I395"/>
  <c r="G395"/>
  <c r="C395"/>
  <c r="AE394"/>
  <c r="AD394"/>
  <c r="AB394"/>
  <c r="Z394"/>
  <c r="X394"/>
  <c r="Q394"/>
  <c r="O394"/>
  <c r="M394"/>
  <c r="K394"/>
  <c r="I394"/>
  <c r="G394"/>
  <c r="C394"/>
  <c r="AE393"/>
  <c r="AF393" s="1"/>
  <c r="AD393"/>
  <c r="AB393"/>
  <c r="Z393"/>
  <c r="X393"/>
  <c r="T393"/>
  <c r="Q393"/>
  <c r="O393"/>
  <c r="M393"/>
  <c r="K393"/>
  <c r="I393"/>
  <c r="G393"/>
  <c r="C393"/>
  <c r="AE392"/>
  <c r="AF392" s="1"/>
  <c r="AD392"/>
  <c r="AB392"/>
  <c r="Z392"/>
  <c r="X392"/>
  <c r="Q392"/>
  <c r="O392"/>
  <c r="M392"/>
  <c r="K392"/>
  <c r="I392"/>
  <c r="G392"/>
  <c r="C392"/>
  <c r="AE391"/>
  <c r="AF391" s="1"/>
  <c r="AD391"/>
  <c r="AB391"/>
  <c r="Z391"/>
  <c r="X391"/>
  <c r="T391"/>
  <c r="Q391"/>
  <c r="O391"/>
  <c r="M391"/>
  <c r="K391"/>
  <c r="I391"/>
  <c r="G391"/>
  <c r="C391"/>
  <c r="AF390"/>
  <c r="AE390"/>
  <c r="AD390"/>
  <c r="AB390"/>
  <c r="Z390"/>
  <c r="X390"/>
  <c r="T390"/>
  <c r="Q390"/>
  <c r="O390"/>
  <c r="M390"/>
  <c r="K390"/>
  <c r="I390"/>
  <c r="G390"/>
  <c r="C390"/>
  <c r="AF389"/>
  <c r="AE389"/>
  <c r="AD389"/>
  <c r="AB389"/>
  <c r="Z389"/>
  <c r="X389"/>
  <c r="T389"/>
  <c r="Q389"/>
  <c r="O389"/>
  <c r="M389"/>
  <c r="K389"/>
  <c r="I389"/>
  <c r="G389"/>
  <c r="C389"/>
  <c r="AF388"/>
  <c r="AE388"/>
  <c r="AD388"/>
  <c r="AB388"/>
  <c r="Z388"/>
  <c r="X388"/>
  <c r="T388"/>
  <c r="Q388"/>
  <c r="O388"/>
  <c r="M388"/>
  <c r="K388"/>
  <c r="I388"/>
  <c r="G388"/>
  <c r="C388"/>
  <c r="AF387"/>
  <c r="AE387"/>
  <c r="AD387"/>
  <c r="AB387"/>
  <c r="Z387"/>
  <c r="X387"/>
  <c r="T387"/>
  <c r="Q387"/>
  <c r="O387"/>
  <c r="M387"/>
  <c r="K387"/>
  <c r="I387"/>
  <c r="G387"/>
  <c r="C387"/>
  <c r="AF386"/>
  <c r="AE386"/>
  <c r="AD386"/>
  <c r="AB386"/>
  <c r="Z386"/>
  <c r="X386"/>
  <c r="T386"/>
  <c r="Q386"/>
  <c r="O386"/>
  <c r="M386"/>
  <c r="K386"/>
  <c r="I386"/>
  <c r="G386"/>
  <c r="C386"/>
  <c r="AF385"/>
  <c r="AE385"/>
  <c r="AD385"/>
  <c r="AB385"/>
  <c r="Z385"/>
  <c r="X385"/>
  <c r="T385"/>
  <c r="Q385"/>
  <c r="O385"/>
  <c r="M385"/>
  <c r="K385"/>
  <c r="I385"/>
  <c r="G385"/>
  <c r="C385"/>
  <c r="AF384"/>
  <c r="AE384"/>
  <c r="AD384"/>
  <c r="AB384"/>
  <c r="Z384"/>
  <c r="X384"/>
  <c r="T384"/>
  <c r="Q384"/>
  <c r="O384"/>
  <c r="M384"/>
  <c r="K384"/>
  <c r="I384"/>
  <c r="G384"/>
  <c r="C384"/>
  <c r="AF383"/>
  <c r="AE383"/>
  <c r="AD383"/>
  <c r="AB383"/>
  <c r="Z383"/>
  <c r="X383"/>
  <c r="T383"/>
  <c r="Q383"/>
  <c r="O383"/>
  <c r="M383"/>
  <c r="K383"/>
  <c r="I383"/>
  <c r="G383"/>
  <c r="C383"/>
  <c r="AF382"/>
  <c r="AE382"/>
  <c r="AD382"/>
  <c r="AB382"/>
  <c r="Z382"/>
  <c r="X382"/>
  <c r="T382"/>
  <c r="Q382"/>
  <c r="O382"/>
  <c r="M382"/>
  <c r="K382"/>
  <c r="I382"/>
  <c r="G382"/>
  <c r="C382"/>
  <c r="AF381"/>
  <c r="AE381"/>
  <c r="AD381"/>
  <c r="AB381"/>
  <c r="Z381"/>
  <c r="X381"/>
  <c r="T381"/>
  <c r="Q381"/>
  <c r="O381"/>
  <c r="M381"/>
  <c r="K381"/>
  <c r="I381"/>
  <c r="G381"/>
  <c r="C381"/>
  <c r="AF380"/>
  <c r="AE380"/>
  <c r="AD380"/>
  <c r="AB380"/>
  <c r="Z380"/>
  <c r="X380"/>
  <c r="T380"/>
  <c r="Q380"/>
  <c r="O380"/>
  <c r="M380"/>
  <c r="K380"/>
  <c r="I380"/>
  <c r="G380"/>
  <c r="C380"/>
  <c r="AF379"/>
  <c r="AE379"/>
  <c r="AD379"/>
  <c r="AB379"/>
  <c r="Z379"/>
  <c r="X379"/>
  <c r="T379"/>
  <c r="Q379"/>
  <c r="O379"/>
  <c r="M379"/>
  <c r="K379"/>
  <c r="I379"/>
  <c r="G379"/>
  <c r="C379"/>
  <c r="AF378"/>
  <c r="AE378"/>
  <c r="AD378"/>
  <c r="AB378"/>
  <c r="Z378"/>
  <c r="X378"/>
  <c r="T378"/>
  <c r="Q378"/>
  <c r="O378"/>
  <c r="M378"/>
  <c r="K378"/>
  <c r="I378"/>
  <c r="G378"/>
  <c r="C378"/>
  <c r="AF377"/>
  <c r="AE377"/>
  <c r="AD377"/>
  <c r="AB377"/>
  <c r="Z377"/>
  <c r="X377"/>
  <c r="T377"/>
  <c r="Q377"/>
  <c r="O377"/>
  <c r="M377"/>
  <c r="K377"/>
  <c r="I377"/>
  <c r="G377"/>
  <c r="C377"/>
  <c r="AF376"/>
  <c r="AE376"/>
  <c r="AD376"/>
  <c r="AB376"/>
  <c r="Z376"/>
  <c r="X376"/>
  <c r="T376"/>
  <c r="Q376"/>
  <c r="O376"/>
  <c r="M376"/>
  <c r="K376"/>
  <c r="I376"/>
  <c r="G376"/>
  <c r="C376"/>
  <c r="AF375"/>
  <c r="AE375"/>
  <c r="AD375"/>
  <c r="AB375"/>
  <c r="Z375"/>
  <c r="X375"/>
  <c r="T375"/>
  <c r="Q375"/>
  <c r="O375"/>
  <c r="M375"/>
  <c r="K375"/>
  <c r="I375"/>
  <c r="G375"/>
  <c r="C375"/>
  <c r="AF374"/>
  <c r="AE374"/>
  <c r="AD374"/>
  <c r="AB374"/>
  <c r="Z374"/>
  <c r="X374"/>
  <c r="T374"/>
  <c r="Q374"/>
  <c r="O374"/>
  <c r="M374"/>
  <c r="K374"/>
  <c r="I374"/>
  <c r="G374"/>
  <c r="C374"/>
  <c r="AE373"/>
  <c r="AF373" s="1"/>
  <c r="AD373"/>
  <c r="AB373"/>
  <c r="Z373"/>
  <c r="X373"/>
  <c r="T373"/>
  <c r="Q373"/>
  <c r="O373"/>
  <c r="M373"/>
  <c r="K373"/>
  <c r="I373"/>
  <c r="G373"/>
  <c r="C373"/>
  <c r="AE372"/>
  <c r="AF372" s="1"/>
  <c r="AD372"/>
  <c r="AB372"/>
  <c r="Z372"/>
  <c r="X372"/>
  <c r="T372"/>
  <c r="Q372"/>
  <c r="O372"/>
  <c r="M372"/>
  <c r="K372"/>
  <c r="I372"/>
  <c r="G372"/>
  <c r="C372"/>
  <c r="AE371"/>
  <c r="AF371" s="1"/>
  <c r="AD371"/>
  <c r="AB371"/>
  <c r="Z371"/>
  <c r="X371"/>
  <c r="T371"/>
  <c r="Q371"/>
  <c r="O371"/>
  <c r="M371"/>
  <c r="K371"/>
  <c r="I371"/>
  <c r="G371"/>
  <c r="C371"/>
  <c r="AE370"/>
  <c r="AF370" s="1"/>
  <c r="AD370"/>
  <c r="AB370"/>
  <c r="Z370"/>
  <c r="X370"/>
  <c r="T370"/>
  <c r="Q370"/>
  <c r="O370"/>
  <c r="M370"/>
  <c r="K370"/>
  <c r="I370"/>
  <c r="G370"/>
  <c r="C370"/>
  <c r="AE369"/>
  <c r="AF369" s="1"/>
  <c r="AD369"/>
  <c r="AB369"/>
  <c r="Z369"/>
  <c r="X369"/>
  <c r="T369"/>
  <c r="Q369"/>
  <c r="O369"/>
  <c r="M369"/>
  <c r="K369"/>
  <c r="I369"/>
  <c r="G369"/>
  <c r="C369"/>
  <c r="AE368"/>
  <c r="AF368" s="1"/>
  <c r="AD368"/>
  <c r="AB368"/>
  <c r="Z368"/>
  <c r="X368"/>
  <c r="T368"/>
  <c r="Q368"/>
  <c r="O368"/>
  <c r="M368"/>
  <c r="K368"/>
  <c r="I368"/>
  <c r="G368"/>
  <c r="C368"/>
  <c r="AE367"/>
  <c r="AF367" s="1"/>
  <c r="AD367"/>
  <c r="AB367"/>
  <c r="Z367"/>
  <c r="X367"/>
  <c r="T367"/>
  <c r="Q367"/>
  <c r="O367"/>
  <c r="M367"/>
  <c r="K367"/>
  <c r="I367"/>
  <c r="G367"/>
  <c r="C367"/>
  <c r="AE366"/>
  <c r="AF366" s="1"/>
  <c r="AD366"/>
  <c r="AB366"/>
  <c r="Z366"/>
  <c r="X366"/>
  <c r="T366"/>
  <c r="Q366"/>
  <c r="O366"/>
  <c r="M366"/>
  <c r="K366"/>
  <c r="I366"/>
  <c r="G366"/>
  <c r="C366"/>
  <c r="AE365"/>
  <c r="AD365"/>
  <c r="AB365"/>
  <c r="Z365"/>
  <c r="X365"/>
  <c r="Q365"/>
  <c r="O365"/>
  <c r="M365"/>
  <c r="K365"/>
  <c r="I365"/>
  <c r="G365"/>
  <c r="C365"/>
  <c r="AE364"/>
  <c r="AF364" s="1"/>
  <c r="AD364"/>
  <c r="AB364"/>
  <c r="Z364"/>
  <c r="X364"/>
  <c r="T364"/>
  <c r="Q364"/>
  <c r="O364"/>
  <c r="M364"/>
  <c r="K364"/>
  <c r="I364"/>
  <c r="G364"/>
  <c r="C364"/>
  <c r="AE363"/>
  <c r="AF363" s="1"/>
  <c r="AD363"/>
  <c r="AB363"/>
  <c r="Z363"/>
  <c r="X363"/>
  <c r="Q363"/>
  <c r="O363"/>
  <c r="M363"/>
  <c r="K363"/>
  <c r="I363"/>
  <c r="G363"/>
  <c r="C363"/>
  <c r="AE362"/>
  <c r="AF362" s="1"/>
  <c r="AD362"/>
  <c r="AB362"/>
  <c r="Z362"/>
  <c r="X362"/>
  <c r="T362"/>
  <c r="Q362"/>
  <c r="O362"/>
  <c r="M362"/>
  <c r="K362"/>
  <c r="I362"/>
  <c r="G362"/>
  <c r="C362"/>
  <c r="AE361"/>
  <c r="AD361"/>
  <c r="AB361"/>
  <c r="Z361"/>
  <c r="X361"/>
  <c r="Q361"/>
  <c r="O361"/>
  <c r="M361"/>
  <c r="K361"/>
  <c r="I361"/>
  <c r="G361"/>
  <c r="C361"/>
  <c r="AE360"/>
  <c r="AF360" s="1"/>
  <c r="AD360"/>
  <c r="AB360"/>
  <c r="Z360"/>
  <c r="X360"/>
  <c r="T360"/>
  <c r="Q360"/>
  <c r="O360"/>
  <c r="M360"/>
  <c r="K360"/>
  <c r="I360"/>
  <c r="G360"/>
  <c r="C360"/>
  <c r="AF359"/>
  <c r="AE359"/>
  <c r="AD359"/>
  <c r="AB359"/>
  <c r="Z359"/>
  <c r="X359"/>
  <c r="T359"/>
  <c r="Q359"/>
  <c r="O359"/>
  <c r="M359"/>
  <c r="K359"/>
  <c r="I359"/>
  <c r="G359"/>
  <c r="C359"/>
  <c r="AF358"/>
  <c r="AE358"/>
  <c r="AD358"/>
  <c r="AB358"/>
  <c r="Z358"/>
  <c r="X358"/>
  <c r="T358"/>
  <c r="Q358"/>
  <c r="O358"/>
  <c r="M358"/>
  <c r="K358"/>
  <c r="I358"/>
  <c r="G358"/>
  <c r="C358"/>
  <c r="AF357"/>
  <c r="AE357"/>
  <c r="AD357"/>
  <c r="AB357"/>
  <c r="Z357"/>
  <c r="X357"/>
  <c r="T357"/>
  <c r="Q357"/>
  <c r="O357"/>
  <c r="M357"/>
  <c r="K357"/>
  <c r="I357"/>
  <c r="G357"/>
  <c r="C357"/>
  <c r="AF356"/>
  <c r="AE356"/>
  <c r="AD356"/>
  <c r="AB356"/>
  <c r="Z356"/>
  <c r="X356"/>
  <c r="T356"/>
  <c r="Q356"/>
  <c r="O356"/>
  <c r="M356"/>
  <c r="K356"/>
  <c r="I356"/>
  <c r="G356"/>
  <c r="C356"/>
  <c r="AF355"/>
  <c r="AE355"/>
  <c r="AD355"/>
  <c r="AB355"/>
  <c r="Z355"/>
  <c r="X355"/>
  <c r="T355"/>
  <c r="Q355"/>
  <c r="O355"/>
  <c r="M355"/>
  <c r="K355"/>
  <c r="I355"/>
  <c r="G355"/>
  <c r="C355"/>
  <c r="AF354"/>
  <c r="AE354"/>
  <c r="AD354"/>
  <c r="AB354"/>
  <c r="Z354"/>
  <c r="X354"/>
  <c r="T354"/>
  <c r="Q354"/>
  <c r="O354"/>
  <c r="M354"/>
  <c r="K354"/>
  <c r="I354"/>
  <c r="G354"/>
  <c r="C354"/>
  <c r="AF353"/>
  <c r="AE353"/>
  <c r="AD353"/>
  <c r="AB353"/>
  <c r="Z353"/>
  <c r="X353"/>
  <c r="T353"/>
  <c r="Q353"/>
  <c r="O353"/>
  <c r="M353"/>
  <c r="K353"/>
  <c r="I353"/>
  <c r="G353"/>
  <c r="C353"/>
  <c r="AF352"/>
  <c r="AE352"/>
  <c r="AD352"/>
  <c r="AB352"/>
  <c r="Z352"/>
  <c r="X352"/>
  <c r="T352"/>
  <c r="Q352"/>
  <c r="O352"/>
  <c r="M352"/>
  <c r="K352"/>
  <c r="I352"/>
  <c r="G352"/>
  <c r="C352"/>
  <c r="AF351"/>
  <c r="AE351"/>
  <c r="AD351"/>
  <c r="AB351"/>
  <c r="Z351"/>
  <c r="X351"/>
  <c r="T351"/>
  <c r="Q351"/>
  <c r="O351"/>
  <c r="M351"/>
  <c r="K351"/>
  <c r="I351"/>
  <c r="G351"/>
  <c r="C351"/>
  <c r="AF350"/>
  <c r="AE350"/>
  <c r="AD350"/>
  <c r="AB350"/>
  <c r="Z350"/>
  <c r="X350"/>
  <c r="T350"/>
  <c r="Q350"/>
  <c r="O350"/>
  <c r="M350"/>
  <c r="K350"/>
  <c r="I350"/>
  <c r="G350"/>
  <c r="C350"/>
  <c r="AF349"/>
  <c r="AE349"/>
  <c r="AD349"/>
  <c r="AB349"/>
  <c r="Z349"/>
  <c r="X349"/>
  <c r="T349"/>
  <c r="Q349"/>
  <c r="O349"/>
  <c r="M349"/>
  <c r="K349"/>
  <c r="I349"/>
  <c r="G349"/>
  <c r="C349"/>
  <c r="AF348"/>
  <c r="AE348"/>
  <c r="AD348"/>
  <c r="AB348"/>
  <c r="Z348"/>
  <c r="X348"/>
  <c r="T348"/>
  <c r="Q348"/>
  <c r="O348"/>
  <c r="M348"/>
  <c r="K348"/>
  <c r="I348"/>
  <c r="G348"/>
  <c r="C348"/>
  <c r="AE347"/>
  <c r="AF347" s="1"/>
  <c r="AD347"/>
  <c r="AB347"/>
  <c r="Z347"/>
  <c r="X347"/>
  <c r="T347"/>
  <c r="Q347"/>
  <c r="O347"/>
  <c r="M347"/>
  <c r="K347"/>
  <c r="I347"/>
  <c r="G347"/>
  <c r="C347"/>
  <c r="AE346"/>
  <c r="AF346" s="1"/>
  <c r="AD346"/>
  <c r="AB346"/>
  <c r="Z346"/>
  <c r="X346"/>
  <c r="Q346"/>
  <c r="O346"/>
  <c r="M346"/>
  <c r="K346"/>
  <c r="I346"/>
  <c r="G346"/>
  <c r="C346"/>
  <c r="AE345"/>
  <c r="AF345" s="1"/>
  <c r="AD345"/>
  <c r="AB345"/>
  <c r="Z345"/>
  <c r="X345"/>
  <c r="T345"/>
  <c r="Q345"/>
  <c r="O345"/>
  <c r="M345"/>
  <c r="K345"/>
  <c r="I345"/>
  <c r="G345"/>
  <c r="C345"/>
  <c r="AE344"/>
  <c r="AD344"/>
  <c r="AB344"/>
  <c r="Z344"/>
  <c r="X344"/>
  <c r="Q344"/>
  <c r="O344"/>
  <c r="M344"/>
  <c r="K344"/>
  <c r="I344"/>
  <c r="G344"/>
  <c r="C344"/>
  <c r="AE343"/>
  <c r="AF343" s="1"/>
  <c r="AD343"/>
  <c r="AB343"/>
  <c r="Z343"/>
  <c r="X343"/>
  <c r="T343"/>
  <c r="Q343"/>
  <c r="O343"/>
  <c r="M343"/>
  <c r="K343"/>
  <c r="I343"/>
  <c r="G343"/>
  <c r="C343"/>
  <c r="AE342"/>
  <c r="AF342" s="1"/>
  <c r="AD342"/>
  <c r="AB342"/>
  <c r="Z342"/>
  <c r="X342"/>
  <c r="Q342"/>
  <c r="O342"/>
  <c r="M342"/>
  <c r="K342"/>
  <c r="I342"/>
  <c r="G342"/>
  <c r="C342"/>
  <c r="AE341"/>
  <c r="AF341" s="1"/>
  <c r="AD341"/>
  <c r="AB341"/>
  <c r="Z341"/>
  <c r="X341"/>
  <c r="T341"/>
  <c r="Q341"/>
  <c r="O341"/>
  <c r="M341"/>
  <c r="K341"/>
  <c r="I341"/>
  <c r="G341"/>
  <c r="C341"/>
  <c r="AE340"/>
  <c r="AD340"/>
  <c r="AB340"/>
  <c r="Z340"/>
  <c r="X340"/>
  <c r="Q340"/>
  <c r="O340"/>
  <c r="M340"/>
  <c r="K340"/>
  <c r="I340"/>
  <c r="G340"/>
  <c r="C340"/>
  <c r="AE339"/>
  <c r="AF339" s="1"/>
  <c r="AD339"/>
  <c r="AB339"/>
  <c r="Z339"/>
  <c r="X339"/>
  <c r="T339"/>
  <c r="Q339"/>
  <c r="O339"/>
  <c r="M339"/>
  <c r="K339"/>
  <c r="I339"/>
  <c r="G339"/>
  <c r="C339"/>
  <c r="AE338"/>
  <c r="AF338" s="1"/>
  <c r="AD338"/>
  <c r="AB338"/>
  <c r="Z338"/>
  <c r="X338"/>
  <c r="Q338"/>
  <c r="O338"/>
  <c r="M338"/>
  <c r="K338"/>
  <c r="I338"/>
  <c r="G338"/>
  <c r="C338"/>
  <c r="AE337"/>
  <c r="AF337" s="1"/>
  <c r="AD337"/>
  <c r="AB337"/>
  <c r="Z337"/>
  <c r="X337"/>
  <c r="T337"/>
  <c r="Q337"/>
  <c r="O337"/>
  <c r="M337"/>
  <c r="K337"/>
  <c r="I337"/>
  <c r="G337"/>
  <c r="C337"/>
  <c r="AE336"/>
  <c r="AD336"/>
  <c r="AB336"/>
  <c r="Z336"/>
  <c r="X336"/>
  <c r="Q336"/>
  <c r="O336"/>
  <c r="M336"/>
  <c r="K336"/>
  <c r="I336"/>
  <c r="G336"/>
  <c r="C336"/>
  <c r="AE335"/>
  <c r="AF335" s="1"/>
  <c r="AD335"/>
  <c r="AB335"/>
  <c r="Z335"/>
  <c r="X335"/>
  <c r="T335"/>
  <c r="Q335"/>
  <c r="O335"/>
  <c r="M335"/>
  <c r="K335"/>
  <c r="I335"/>
  <c r="G335"/>
  <c r="C335"/>
  <c r="AE334"/>
  <c r="AF334" s="1"/>
  <c r="AD334"/>
  <c r="AB334"/>
  <c r="Z334"/>
  <c r="X334"/>
  <c r="Q334"/>
  <c r="O334"/>
  <c r="M334"/>
  <c r="K334"/>
  <c r="I334"/>
  <c r="G334"/>
  <c r="C334"/>
  <c r="AE333"/>
  <c r="AF333" s="1"/>
  <c r="AD333"/>
  <c r="AB333"/>
  <c r="Z333"/>
  <c r="X333"/>
  <c r="T333"/>
  <c r="Q333"/>
  <c r="O333"/>
  <c r="M333"/>
  <c r="K333"/>
  <c r="I333"/>
  <c r="G333"/>
  <c r="C333"/>
  <c r="AE332"/>
  <c r="AD332"/>
  <c r="AB332"/>
  <c r="Z332"/>
  <c r="X332"/>
  <c r="Q332"/>
  <c r="O332"/>
  <c r="M332"/>
  <c r="K332"/>
  <c r="I332"/>
  <c r="G332"/>
  <c r="C332"/>
  <c r="AE331"/>
  <c r="AF331" s="1"/>
  <c r="AD331"/>
  <c r="AB331"/>
  <c r="Z331"/>
  <c r="X331"/>
  <c r="T331"/>
  <c r="Q331"/>
  <c r="O331"/>
  <c r="M331"/>
  <c r="K331"/>
  <c r="I331"/>
  <c r="G331"/>
  <c r="C331"/>
  <c r="AE330"/>
  <c r="AF330" s="1"/>
  <c r="AD330"/>
  <c r="AB330"/>
  <c r="Z330"/>
  <c r="X330"/>
  <c r="Q330"/>
  <c r="O330"/>
  <c r="M330"/>
  <c r="K330"/>
  <c r="I330"/>
  <c r="G330"/>
  <c r="C330"/>
  <c r="AE329"/>
  <c r="AF329" s="1"/>
  <c r="AD329"/>
  <c r="AB329"/>
  <c r="Z329"/>
  <c r="X329"/>
  <c r="T329"/>
  <c r="Q329"/>
  <c r="O329"/>
  <c r="M329"/>
  <c r="K329"/>
  <c r="I329"/>
  <c r="G329"/>
  <c r="C329"/>
  <c r="AE328"/>
  <c r="AD328"/>
  <c r="AB328"/>
  <c r="Z328"/>
  <c r="X328"/>
  <c r="Q328"/>
  <c r="O328"/>
  <c r="M328"/>
  <c r="K328"/>
  <c r="I328"/>
  <c r="G328"/>
  <c r="C328"/>
  <c r="AE327"/>
  <c r="AF327" s="1"/>
  <c r="AD327"/>
  <c r="AB327"/>
  <c r="Z327"/>
  <c r="X327"/>
  <c r="T327"/>
  <c r="Q327"/>
  <c r="O327"/>
  <c r="M327"/>
  <c r="K327"/>
  <c r="I327"/>
  <c r="G327"/>
  <c r="C327"/>
  <c r="AE326"/>
  <c r="AF326" s="1"/>
  <c r="AD326"/>
  <c r="AB326"/>
  <c r="Z326"/>
  <c r="X326"/>
  <c r="Q326"/>
  <c r="O326"/>
  <c r="M326"/>
  <c r="K326"/>
  <c r="I326"/>
  <c r="G326"/>
  <c r="C326"/>
  <c r="AE325"/>
  <c r="AF325" s="1"/>
  <c r="AD325"/>
  <c r="AB325"/>
  <c r="Z325"/>
  <c r="X325"/>
  <c r="T325"/>
  <c r="Q325"/>
  <c r="O325"/>
  <c r="M325"/>
  <c r="K325"/>
  <c r="I325"/>
  <c r="G325"/>
  <c r="C325"/>
  <c r="AE324"/>
  <c r="AD324"/>
  <c r="AB324"/>
  <c r="Z324"/>
  <c r="X324"/>
  <c r="Q324"/>
  <c r="O324"/>
  <c r="M324"/>
  <c r="K324"/>
  <c r="I324"/>
  <c r="G324"/>
  <c r="C324"/>
  <c r="AE323"/>
  <c r="AF323" s="1"/>
  <c r="AD323"/>
  <c r="AB323"/>
  <c r="Z323"/>
  <c r="X323"/>
  <c r="T323"/>
  <c r="Q323"/>
  <c r="O323"/>
  <c r="M323"/>
  <c r="K323"/>
  <c r="I323"/>
  <c r="G323"/>
  <c r="C323"/>
  <c r="AE322"/>
  <c r="AF322" s="1"/>
  <c r="AD322"/>
  <c r="AB322"/>
  <c r="Z322"/>
  <c r="X322"/>
  <c r="Q322"/>
  <c r="O322"/>
  <c r="M322"/>
  <c r="K322"/>
  <c r="I322"/>
  <c r="G322"/>
  <c r="C322"/>
  <c r="AE321"/>
  <c r="AF321" s="1"/>
  <c r="AD321"/>
  <c r="AB321"/>
  <c r="Z321"/>
  <c r="X321"/>
  <c r="T321"/>
  <c r="Q321"/>
  <c r="O321"/>
  <c r="M321"/>
  <c r="K321"/>
  <c r="I321"/>
  <c r="G321"/>
  <c r="C321"/>
  <c r="AE320"/>
  <c r="AD320"/>
  <c r="AB320"/>
  <c r="Z320"/>
  <c r="X320"/>
  <c r="Q320"/>
  <c r="O320"/>
  <c r="M320"/>
  <c r="K320"/>
  <c r="I320"/>
  <c r="G320"/>
  <c r="C320"/>
  <c r="AE319"/>
  <c r="AF319" s="1"/>
  <c r="AD319"/>
  <c r="AB319"/>
  <c r="Z319"/>
  <c r="X319"/>
  <c r="T319"/>
  <c r="Q319"/>
  <c r="O319"/>
  <c r="M319"/>
  <c r="K319"/>
  <c r="I319"/>
  <c r="G319"/>
  <c r="C319"/>
  <c r="AE318"/>
  <c r="AF318" s="1"/>
  <c r="AD318"/>
  <c r="AB318"/>
  <c r="Z318"/>
  <c r="X318"/>
  <c r="Q318"/>
  <c r="O318"/>
  <c r="M318"/>
  <c r="K318"/>
  <c r="I318"/>
  <c r="G318"/>
  <c r="C318"/>
  <c r="AE317"/>
  <c r="AF317" s="1"/>
  <c r="AD317"/>
  <c r="AB317"/>
  <c r="Z317"/>
  <c r="X317"/>
  <c r="T317"/>
  <c r="Q317"/>
  <c r="O317"/>
  <c r="M317"/>
  <c r="K317"/>
  <c r="I317"/>
  <c r="G317"/>
  <c r="C317"/>
  <c r="AE316"/>
  <c r="AD316"/>
  <c r="AB316"/>
  <c r="Z316"/>
  <c r="X316"/>
  <c r="Q316"/>
  <c r="O316"/>
  <c r="M316"/>
  <c r="K316"/>
  <c r="I316"/>
  <c r="G316"/>
  <c r="C316"/>
  <c r="AE315"/>
  <c r="AF315" s="1"/>
  <c r="AD315"/>
  <c r="AB315"/>
  <c r="Z315"/>
  <c r="X315"/>
  <c r="T315"/>
  <c r="Q315"/>
  <c r="O315"/>
  <c r="M315"/>
  <c r="K315"/>
  <c r="I315"/>
  <c r="G315"/>
  <c r="C315"/>
  <c r="AE314"/>
  <c r="AF314" s="1"/>
  <c r="AD314"/>
  <c r="AB314"/>
  <c r="Z314"/>
  <c r="X314"/>
  <c r="Q314"/>
  <c r="O314"/>
  <c r="M314"/>
  <c r="K314"/>
  <c r="I314"/>
  <c r="G314"/>
  <c r="C314"/>
  <c r="AE313"/>
  <c r="AF313" s="1"/>
  <c r="AD313"/>
  <c r="AB313"/>
  <c r="Z313"/>
  <c r="X313"/>
  <c r="T313"/>
  <c r="Q313"/>
  <c r="O313"/>
  <c r="M313"/>
  <c r="K313"/>
  <c r="I313"/>
  <c r="G313"/>
  <c r="C313"/>
  <c r="AE312"/>
  <c r="AD312"/>
  <c r="AB312"/>
  <c r="Z312"/>
  <c r="X312"/>
  <c r="Q312"/>
  <c r="O312"/>
  <c r="M312"/>
  <c r="K312"/>
  <c r="I312"/>
  <c r="G312"/>
  <c r="C312"/>
  <c r="AE311"/>
  <c r="AF311" s="1"/>
  <c r="AD311"/>
  <c r="AB311"/>
  <c r="Z311"/>
  <c r="X311"/>
  <c r="T311"/>
  <c r="Q311"/>
  <c r="O311"/>
  <c r="M311"/>
  <c r="K311"/>
  <c r="I311"/>
  <c r="G311"/>
  <c r="C311"/>
  <c r="AE310"/>
  <c r="AF310" s="1"/>
  <c r="AD310"/>
  <c r="AB310"/>
  <c r="Z310"/>
  <c r="X310"/>
  <c r="Q310"/>
  <c r="O310"/>
  <c r="M310"/>
  <c r="K310"/>
  <c r="I310"/>
  <c r="G310"/>
  <c r="C310"/>
  <c r="AE309"/>
  <c r="AF309" s="1"/>
  <c r="AD309"/>
  <c r="AB309"/>
  <c r="Z309"/>
  <c r="X309"/>
  <c r="T309"/>
  <c r="Q309"/>
  <c r="O309"/>
  <c r="M309"/>
  <c r="K309"/>
  <c r="I309"/>
  <c r="G309"/>
  <c r="C309"/>
  <c r="AE308"/>
  <c r="AD308"/>
  <c r="AB308"/>
  <c r="Z308"/>
  <c r="X308"/>
  <c r="Q308"/>
  <c r="O308"/>
  <c r="M308"/>
  <c r="K308"/>
  <c r="I308"/>
  <c r="G308"/>
  <c r="C308"/>
  <c r="AE307"/>
  <c r="AF307" s="1"/>
  <c r="AD307"/>
  <c r="AB307"/>
  <c r="Z307"/>
  <c r="X307"/>
  <c r="T307"/>
  <c r="Q307"/>
  <c r="O307"/>
  <c r="M307"/>
  <c r="K307"/>
  <c r="I307"/>
  <c r="G307"/>
  <c r="C307"/>
  <c r="AE306"/>
  <c r="AF306" s="1"/>
  <c r="AD306"/>
  <c r="AB306"/>
  <c r="Z306"/>
  <c r="X306"/>
  <c r="Q306"/>
  <c r="O306"/>
  <c r="M306"/>
  <c r="K306"/>
  <c r="I306"/>
  <c r="G306"/>
  <c r="C306"/>
  <c r="AE305"/>
  <c r="AF305" s="1"/>
  <c r="AD305"/>
  <c r="AB305"/>
  <c r="Z305"/>
  <c r="X305"/>
  <c r="T305"/>
  <c r="Q305"/>
  <c r="O305"/>
  <c r="M305"/>
  <c r="K305"/>
  <c r="I305"/>
  <c r="G305"/>
  <c r="C305"/>
  <c r="AE304"/>
  <c r="AD304"/>
  <c r="AB304"/>
  <c r="Z304"/>
  <c r="X304"/>
  <c r="Q304"/>
  <c r="O304"/>
  <c r="M304"/>
  <c r="K304"/>
  <c r="I304"/>
  <c r="G304"/>
  <c r="C304"/>
  <c r="AE303"/>
  <c r="AF303" s="1"/>
  <c r="AD303"/>
  <c r="AB303"/>
  <c r="Z303"/>
  <c r="X303"/>
  <c r="T303"/>
  <c r="Q303"/>
  <c r="O303"/>
  <c r="M303"/>
  <c r="K303"/>
  <c r="I303"/>
  <c r="G303"/>
  <c r="C303"/>
  <c r="AE302"/>
  <c r="AF302" s="1"/>
  <c r="AD302"/>
  <c r="AB302"/>
  <c r="Z302"/>
  <c r="X302"/>
  <c r="Q302"/>
  <c r="O302"/>
  <c r="M302"/>
  <c r="K302"/>
  <c r="I302"/>
  <c r="G302"/>
  <c r="C302"/>
  <c r="AE301"/>
  <c r="AF301" s="1"/>
  <c r="AD301"/>
  <c r="AB301"/>
  <c r="Z301"/>
  <c r="X301"/>
  <c r="T301"/>
  <c r="Q301"/>
  <c r="O301"/>
  <c r="M301"/>
  <c r="K301"/>
  <c r="I301"/>
  <c r="G301"/>
  <c r="C301"/>
  <c r="AE300"/>
  <c r="AD300"/>
  <c r="AB300"/>
  <c r="Z300"/>
  <c r="X300"/>
  <c r="Q300"/>
  <c r="O300"/>
  <c r="M300"/>
  <c r="K300"/>
  <c r="I300"/>
  <c r="G300"/>
  <c r="C300"/>
  <c r="AE299"/>
  <c r="AF299" s="1"/>
  <c r="AD299"/>
  <c r="AB299"/>
  <c r="Z299"/>
  <c r="X299"/>
  <c r="T299"/>
  <c r="Q299"/>
  <c r="O299"/>
  <c r="M299"/>
  <c r="K299"/>
  <c r="I299"/>
  <c r="G299"/>
  <c r="C299"/>
  <c r="AE298"/>
  <c r="AF298" s="1"/>
  <c r="AD298"/>
  <c r="AB298"/>
  <c r="Z298"/>
  <c r="X298"/>
  <c r="Q298"/>
  <c r="O298"/>
  <c r="M298"/>
  <c r="K298"/>
  <c r="I298"/>
  <c r="G298"/>
  <c r="C298"/>
  <c r="AE297"/>
  <c r="AF297" s="1"/>
  <c r="AD297"/>
  <c r="AB297"/>
  <c r="Z297"/>
  <c r="X297"/>
  <c r="T297"/>
  <c r="Q297"/>
  <c r="O297"/>
  <c r="M297"/>
  <c r="K297"/>
  <c r="I297"/>
  <c r="G297"/>
  <c r="C297"/>
  <c r="AE296"/>
  <c r="AD296"/>
  <c r="AB296"/>
  <c r="Z296"/>
  <c r="X296"/>
  <c r="Q296"/>
  <c r="O296"/>
  <c r="M296"/>
  <c r="K296"/>
  <c r="I296"/>
  <c r="G296"/>
  <c r="C296"/>
  <c r="AE295"/>
  <c r="AF295" s="1"/>
  <c r="AD295"/>
  <c r="AB295"/>
  <c r="Z295"/>
  <c r="X295"/>
  <c r="T295"/>
  <c r="Q295"/>
  <c r="O295"/>
  <c r="M295"/>
  <c r="K295"/>
  <c r="I295"/>
  <c r="G295"/>
  <c r="C295"/>
  <c r="AE294"/>
  <c r="AF294" s="1"/>
  <c r="AD294"/>
  <c r="AB294"/>
  <c r="Z294"/>
  <c r="X294"/>
  <c r="Q294"/>
  <c r="O294"/>
  <c r="M294"/>
  <c r="K294"/>
  <c r="I294"/>
  <c r="G294"/>
  <c r="C294"/>
  <c r="AE293"/>
  <c r="AF293" s="1"/>
  <c r="AD293"/>
  <c r="AB293"/>
  <c r="Z293"/>
  <c r="X293"/>
  <c r="T293"/>
  <c r="Q293"/>
  <c r="O293"/>
  <c r="M293"/>
  <c r="K293"/>
  <c r="I293"/>
  <c r="G293"/>
  <c r="C293"/>
  <c r="AE292"/>
  <c r="AD292"/>
  <c r="AB292"/>
  <c r="Z292"/>
  <c r="X292"/>
  <c r="Q292"/>
  <c r="O292"/>
  <c r="M292"/>
  <c r="K292"/>
  <c r="I292"/>
  <c r="G292"/>
  <c r="C292"/>
  <c r="AE291"/>
  <c r="AF291" s="1"/>
  <c r="AD291"/>
  <c r="AB291"/>
  <c r="Z291"/>
  <c r="X291"/>
  <c r="T291"/>
  <c r="Q291"/>
  <c r="O291"/>
  <c r="M291"/>
  <c r="K291"/>
  <c r="I291"/>
  <c r="G291"/>
  <c r="C291"/>
  <c r="AE290"/>
  <c r="AF290" s="1"/>
  <c r="AD290"/>
  <c r="AB290"/>
  <c r="Z290"/>
  <c r="X290"/>
  <c r="Q290"/>
  <c r="O290"/>
  <c r="M290"/>
  <c r="K290"/>
  <c r="I290"/>
  <c r="G290"/>
  <c r="C290"/>
  <c r="AE289"/>
  <c r="AF289" s="1"/>
  <c r="AD289"/>
  <c r="AB289"/>
  <c r="Z289"/>
  <c r="X289"/>
  <c r="T289"/>
  <c r="Q289"/>
  <c r="O289"/>
  <c r="M289"/>
  <c r="K289"/>
  <c r="I289"/>
  <c r="G289"/>
  <c r="C289"/>
  <c r="AE288"/>
  <c r="AD288"/>
  <c r="AB288"/>
  <c r="Z288"/>
  <c r="X288"/>
  <c r="Q288"/>
  <c r="O288"/>
  <c r="M288"/>
  <c r="K288"/>
  <c r="I288"/>
  <c r="G288"/>
  <c r="C288"/>
  <c r="AE287"/>
  <c r="AF287" s="1"/>
  <c r="AD287"/>
  <c r="AB287"/>
  <c r="Z287"/>
  <c r="X287"/>
  <c r="T287"/>
  <c r="Q287"/>
  <c r="O287"/>
  <c r="M287"/>
  <c r="K287"/>
  <c r="I287"/>
  <c r="G287"/>
  <c r="C287"/>
  <c r="AE286"/>
  <c r="AF286" s="1"/>
  <c r="AD286"/>
  <c r="AB286"/>
  <c r="Z286"/>
  <c r="X286"/>
  <c r="Q286"/>
  <c r="O286"/>
  <c r="M286"/>
  <c r="K286"/>
  <c r="I286"/>
  <c r="G286"/>
  <c r="C286"/>
  <c r="AE285"/>
  <c r="AF285" s="1"/>
  <c r="AD285"/>
  <c r="AB285"/>
  <c r="Z285"/>
  <c r="X285"/>
  <c r="T285"/>
  <c r="Q285"/>
  <c r="O285"/>
  <c r="M285"/>
  <c r="K285"/>
  <c r="I285"/>
  <c r="G285"/>
  <c r="C285"/>
  <c r="AE284"/>
  <c r="AD284"/>
  <c r="AB284"/>
  <c r="Z284"/>
  <c r="X284"/>
  <c r="Q284"/>
  <c r="O284"/>
  <c r="M284"/>
  <c r="K284"/>
  <c r="I284"/>
  <c r="G284"/>
  <c r="C284"/>
  <c r="AE283"/>
  <c r="AF283" s="1"/>
  <c r="AD283"/>
  <c r="AB283"/>
  <c r="Z283"/>
  <c r="X283"/>
  <c r="T283"/>
  <c r="Q283"/>
  <c r="O283"/>
  <c r="M283"/>
  <c r="K283"/>
  <c r="I283"/>
  <c r="G283"/>
  <c r="C283"/>
  <c r="AE282"/>
  <c r="AF282" s="1"/>
  <c r="AD282"/>
  <c r="AB282"/>
  <c r="Z282"/>
  <c r="X282"/>
  <c r="Q282"/>
  <c r="O282"/>
  <c r="M282"/>
  <c r="K282"/>
  <c r="I282"/>
  <c r="G282"/>
  <c r="C282"/>
  <c r="AE281"/>
  <c r="AF281" s="1"/>
  <c r="AD281"/>
  <c r="AB281"/>
  <c r="Z281"/>
  <c r="X281"/>
  <c r="T281"/>
  <c r="Q281"/>
  <c r="O281"/>
  <c r="M281"/>
  <c r="K281"/>
  <c r="I281"/>
  <c r="G281"/>
  <c r="C281"/>
  <c r="AE280"/>
  <c r="AD280"/>
  <c r="AB280"/>
  <c r="Z280"/>
  <c r="X280"/>
  <c r="Q280"/>
  <c r="O280"/>
  <c r="M280"/>
  <c r="K280"/>
  <c r="I280"/>
  <c r="G280"/>
  <c r="C280"/>
  <c r="AE279"/>
  <c r="AF279" s="1"/>
  <c r="AD279"/>
  <c r="AB279"/>
  <c r="Z279"/>
  <c r="X279"/>
  <c r="T279"/>
  <c r="Q279"/>
  <c r="O279"/>
  <c r="M279"/>
  <c r="K279"/>
  <c r="I279"/>
  <c r="G279"/>
  <c r="C279"/>
  <c r="AE278"/>
  <c r="AF278" s="1"/>
  <c r="AD278"/>
  <c r="AB278"/>
  <c r="Z278"/>
  <c r="X278"/>
  <c r="Q278"/>
  <c r="O278"/>
  <c r="M278"/>
  <c r="K278"/>
  <c r="I278"/>
  <c r="G278"/>
  <c r="C278"/>
  <c r="AE277"/>
  <c r="AF277" s="1"/>
  <c r="AD277"/>
  <c r="AB277"/>
  <c r="Z277"/>
  <c r="X277"/>
  <c r="T277"/>
  <c r="Q277"/>
  <c r="O277"/>
  <c r="M277"/>
  <c r="K277"/>
  <c r="I277"/>
  <c r="G277"/>
  <c r="C277"/>
  <c r="AE276"/>
  <c r="AD276"/>
  <c r="AB276"/>
  <c r="Z276"/>
  <c r="X276"/>
  <c r="Q276"/>
  <c r="O276"/>
  <c r="M276"/>
  <c r="K276"/>
  <c r="I276"/>
  <c r="G276"/>
  <c r="C276"/>
  <c r="AE275"/>
  <c r="AF275" s="1"/>
  <c r="AD275"/>
  <c r="AB275"/>
  <c r="Z275"/>
  <c r="X275"/>
  <c r="T275"/>
  <c r="Q275"/>
  <c r="O275"/>
  <c r="M275"/>
  <c r="K275"/>
  <c r="I275"/>
  <c r="G275"/>
  <c r="C275"/>
  <c r="AE274"/>
  <c r="AF274" s="1"/>
  <c r="AD274"/>
  <c r="AB274"/>
  <c r="Z274"/>
  <c r="X274"/>
  <c r="Q274"/>
  <c r="O274"/>
  <c r="M274"/>
  <c r="K274"/>
  <c r="I274"/>
  <c r="G274"/>
  <c r="C274"/>
  <c r="AE273"/>
  <c r="AF273" s="1"/>
  <c r="AD273"/>
  <c r="AB273"/>
  <c r="Z273"/>
  <c r="X273"/>
  <c r="T273"/>
  <c r="Q273"/>
  <c r="O273"/>
  <c r="M273"/>
  <c r="K273"/>
  <c r="I273"/>
  <c r="G273"/>
  <c r="C273"/>
  <c r="AE272"/>
  <c r="AD272"/>
  <c r="AB272"/>
  <c r="Z272"/>
  <c r="X272"/>
  <c r="Q272"/>
  <c r="O272"/>
  <c r="M272"/>
  <c r="K272"/>
  <c r="I272"/>
  <c r="G272"/>
  <c r="C272"/>
  <c r="AE271"/>
  <c r="AF271" s="1"/>
  <c r="AD271"/>
  <c r="AB271"/>
  <c r="Z271"/>
  <c r="X271"/>
  <c r="T271"/>
  <c r="Q271"/>
  <c r="O271"/>
  <c r="M271"/>
  <c r="K271"/>
  <c r="I271"/>
  <c r="G271"/>
  <c r="C271"/>
  <c r="AE270"/>
  <c r="AF270" s="1"/>
  <c r="AD270"/>
  <c r="AB270"/>
  <c r="Z270"/>
  <c r="X270"/>
  <c r="Q270"/>
  <c r="O270"/>
  <c r="M270"/>
  <c r="K270"/>
  <c r="I270"/>
  <c r="G270"/>
  <c r="C270"/>
  <c r="AE269"/>
  <c r="AF269" s="1"/>
  <c r="AD269"/>
  <c r="AB269"/>
  <c r="Z269"/>
  <c r="X269"/>
  <c r="T269"/>
  <c r="Q269"/>
  <c r="O269"/>
  <c r="M269"/>
  <c r="K269"/>
  <c r="I269"/>
  <c r="G269"/>
  <c r="C269"/>
  <c r="AE268"/>
  <c r="AD268"/>
  <c r="AB268"/>
  <c r="Z268"/>
  <c r="X268"/>
  <c r="Q268"/>
  <c r="O268"/>
  <c r="M268"/>
  <c r="K268"/>
  <c r="I268"/>
  <c r="G268"/>
  <c r="C268"/>
  <c r="AE267"/>
  <c r="AF267" s="1"/>
  <c r="AD267"/>
  <c r="AB267"/>
  <c r="Z267"/>
  <c r="X267"/>
  <c r="T267"/>
  <c r="Q267"/>
  <c r="O267"/>
  <c r="M267"/>
  <c r="K267"/>
  <c r="I267"/>
  <c r="G267"/>
  <c r="C267"/>
  <c r="AE266"/>
  <c r="AD266"/>
  <c r="AB266"/>
  <c r="Z266"/>
  <c r="X266"/>
  <c r="Q266"/>
  <c r="O266"/>
  <c r="M266"/>
  <c r="K266"/>
  <c r="I266"/>
  <c r="G266"/>
  <c r="C266"/>
  <c r="AE265"/>
  <c r="AF265" s="1"/>
  <c r="AD265"/>
  <c r="AB265"/>
  <c r="Z265"/>
  <c r="X265"/>
  <c r="T265"/>
  <c r="Q265"/>
  <c r="O265"/>
  <c r="M265"/>
  <c r="K265"/>
  <c r="I265"/>
  <c r="G265"/>
  <c r="C265"/>
  <c r="AE264"/>
  <c r="AF264" s="1"/>
  <c r="AD264"/>
  <c r="AB264"/>
  <c r="Z264"/>
  <c r="X264"/>
  <c r="Q264"/>
  <c r="O264"/>
  <c r="M264"/>
  <c r="K264"/>
  <c r="I264"/>
  <c r="G264"/>
  <c r="C264"/>
  <c r="AE263"/>
  <c r="AF263" s="1"/>
  <c r="AD263"/>
  <c r="AB263"/>
  <c r="Z263"/>
  <c r="X263"/>
  <c r="Q263"/>
  <c r="O263"/>
  <c r="M263"/>
  <c r="K263"/>
  <c r="I263"/>
  <c r="G263"/>
  <c r="C263"/>
  <c r="AE262"/>
  <c r="AF262" s="1"/>
  <c r="AD262"/>
  <c r="AB262"/>
  <c r="Z262"/>
  <c r="X262"/>
  <c r="Q262"/>
  <c r="O262"/>
  <c r="M262"/>
  <c r="K262"/>
  <c r="I262"/>
  <c r="G262"/>
  <c r="C262"/>
  <c r="AE261"/>
  <c r="AF261" s="1"/>
  <c r="AD261"/>
  <c r="AB261"/>
  <c r="Z261"/>
  <c r="X261"/>
  <c r="Q261"/>
  <c r="O261"/>
  <c r="M261"/>
  <c r="K261"/>
  <c r="I261"/>
  <c r="G261"/>
  <c r="C261"/>
  <c r="AE260"/>
  <c r="AF260" s="1"/>
  <c r="AD260"/>
  <c r="AB260"/>
  <c r="Z260"/>
  <c r="X260"/>
  <c r="Q260"/>
  <c r="O260"/>
  <c r="M260"/>
  <c r="K260"/>
  <c r="I260"/>
  <c r="G260"/>
  <c r="C260"/>
  <c r="AE259"/>
  <c r="AF259" s="1"/>
  <c r="AD259"/>
  <c r="AB259"/>
  <c r="Z259"/>
  <c r="X259"/>
  <c r="Q259"/>
  <c r="O259"/>
  <c r="M259"/>
  <c r="K259"/>
  <c r="I259"/>
  <c r="G259"/>
  <c r="C259"/>
  <c r="AE258"/>
  <c r="AF258" s="1"/>
  <c r="AD258"/>
  <c r="AB258"/>
  <c r="Z258"/>
  <c r="X258"/>
  <c r="Q258"/>
  <c r="O258"/>
  <c r="M258"/>
  <c r="K258"/>
  <c r="I258"/>
  <c r="G258"/>
  <c r="C258"/>
  <c r="AE257"/>
  <c r="AF257" s="1"/>
  <c r="AD257"/>
  <c r="AB257"/>
  <c r="Z257"/>
  <c r="X257"/>
  <c r="Q257"/>
  <c r="O257"/>
  <c r="M257"/>
  <c r="K257"/>
  <c r="I257"/>
  <c r="G257"/>
  <c r="C257"/>
  <c r="AE256"/>
  <c r="AF256" s="1"/>
  <c r="AD256"/>
  <c r="AB256"/>
  <c r="Z256"/>
  <c r="X256"/>
  <c r="Q256"/>
  <c r="O256"/>
  <c r="M256"/>
  <c r="K256"/>
  <c r="I256"/>
  <c r="G256"/>
  <c r="C256"/>
  <c r="AE255"/>
  <c r="AF255" s="1"/>
  <c r="AD255"/>
  <c r="AB255"/>
  <c r="Z255"/>
  <c r="X255"/>
  <c r="Q255"/>
  <c r="O255"/>
  <c r="M255"/>
  <c r="K255"/>
  <c r="I255"/>
  <c r="G255"/>
  <c r="C255"/>
  <c r="AE254"/>
  <c r="AF254" s="1"/>
  <c r="AD254"/>
  <c r="AB254"/>
  <c r="Z254"/>
  <c r="X254"/>
  <c r="Q254"/>
  <c r="O254"/>
  <c r="M254"/>
  <c r="K254"/>
  <c r="I254"/>
  <c r="G254"/>
  <c r="C254"/>
  <c r="AE253"/>
  <c r="AF253" s="1"/>
  <c r="AD253"/>
  <c r="AB253"/>
  <c r="Z253"/>
  <c r="X253"/>
  <c r="Q253"/>
  <c r="O253"/>
  <c r="M253"/>
  <c r="K253"/>
  <c r="I253"/>
  <c r="G253"/>
  <c r="C253"/>
  <c r="AE252"/>
  <c r="AF252" s="1"/>
  <c r="AD252"/>
  <c r="AB252"/>
  <c r="Z252"/>
  <c r="X252"/>
  <c r="Q252"/>
  <c r="O252"/>
  <c r="M252"/>
  <c r="K252"/>
  <c r="I252"/>
  <c r="G252"/>
  <c r="C252"/>
  <c r="AE251"/>
  <c r="AF251" s="1"/>
  <c r="AD251"/>
  <c r="AB251"/>
  <c r="Z251"/>
  <c r="X251"/>
  <c r="Q251"/>
  <c r="O251"/>
  <c r="M251"/>
  <c r="K251"/>
  <c r="I251"/>
  <c r="G251"/>
  <c r="C251"/>
  <c r="AE250"/>
  <c r="AF250" s="1"/>
  <c r="AD250"/>
  <c r="AB250"/>
  <c r="Z250"/>
  <c r="X250"/>
  <c r="Q250"/>
  <c r="O250"/>
  <c r="M250"/>
  <c r="K250"/>
  <c r="I250"/>
  <c r="G250"/>
  <c r="C250"/>
  <c r="AE249"/>
  <c r="AF249" s="1"/>
  <c r="AD249"/>
  <c r="AB249"/>
  <c r="Z249"/>
  <c r="X249"/>
  <c r="Q249"/>
  <c r="O249"/>
  <c r="M249"/>
  <c r="K249"/>
  <c r="I249"/>
  <c r="G249"/>
  <c r="C249"/>
  <c r="AE248"/>
  <c r="AF248" s="1"/>
  <c r="AD248"/>
  <c r="AB248"/>
  <c r="Z248"/>
  <c r="X248"/>
  <c r="Q248"/>
  <c r="O248"/>
  <c r="M248"/>
  <c r="K248"/>
  <c r="I248"/>
  <c r="G248"/>
  <c r="C248"/>
  <c r="AE247"/>
  <c r="AF247" s="1"/>
  <c r="AD247"/>
  <c r="AB247"/>
  <c r="Z247"/>
  <c r="X247"/>
  <c r="Q247"/>
  <c r="O247"/>
  <c r="M247"/>
  <c r="K247"/>
  <c r="I247"/>
  <c r="G247"/>
  <c r="C247"/>
  <c r="AE246"/>
  <c r="AF246" s="1"/>
  <c r="AD246"/>
  <c r="AB246"/>
  <c r="Z246"/>
  <c r="X246"/>
  <c r="Q246"/>
  <c r="O246"/>
  <c r="M246"/>
  <c r="K246"/>
  <c r="I246"/>
  <c r="G246"/>
  <c r="C246"/>
  <c r="AE245"/>
  <c r="AF245" s="1"/>
  <c r="AD245"/>
  <c r="AB245"/>
  <c r="Z245"/>
  <c r="X245"/>
  <c r="Q245"/>
  <c r="O245"/>
  <c r="M245"/>
  <c r="K245"/>
  <c r="I245"/>
  <c r="G245"/>
  <c r="C245"/>
  <c r="AE244"/>
  <c r="AF244" s="1"/>
  <c r="AD244"/>
  <c r="AB244"/>
  <c r="Z244"/>
  <c r="X244"/>
  <c r="Q244"/>
  <c r="O244"/>
  <c r="M244"/>
  <c r="K244"/>
  <c r="I244"/>
  <c r="G244"/>
  <c r="C244"/>
  <c r="AE243"/>
  <c r="AF243" s="1"/>
  <c r="AD243"/>
  <c r="AB243"/>
  <c r="Z243"/>
  <c r="X243"/>
  <c r="Q243"/>
  <c r="O243"/>
  <c r="M243"/>
  <c r="K243"/>
  <c r="I243"/>
  <c r="G243"/>
  <c r="C243"/>
  <c r="AE242"/>
  <c r="AF242" s="1"/>
  <c r="AD242"/>
  <c r="AB242"/>
  <c r="Z242"/>
  <c r="X242"/>
  <c r="Q242"/>
  <c r="O242"/>
  <c r="M242"/>
  <c r="K242"/>
  <c r="I242"/>
  <c r="G242"/>
  <c r="C242"/>
  <c r="AE241"/>
  <c r="AF241" s="1"/>
  <c r="AD241"/>
  <c r="AB241"/>
  <c r="Z241"/>
  <c r="X241"/>
  <c r="Q241"/>
  <c r="O241"/>
  <c r="M241"/>
  <c r="K241"/>
  <c r="I241"/>
  <c r="G241"/>
  <c r="C241"/>
  <c r="AE240"/>
  <c r="AF240" s="1"/>
  <c r="AD240"/>
  <c r="AB240"/>
  <c r="Z240"/>
  <c r="X240"/>
  <c r="Q240"/>
  <c r="O240"/>
  <c r="M240"/>
  <c r="K240"/>
  <c r="I240"/>
  <c r="G240"/>
  <c r="C240"/>
  <c r="AE239"/>
  <c r="AF239" s="1"/>
  <c r="AD239"/>
  <c r="AB239"/>
  <c r="Z239"/>
  <c r="X239"/>
  <c r="Q239"/>
  <c r="O239"/>
  <c r="M239"/>
  <c r="K239"/>
  <c r="I239"/>
  <c r="G239"/>
  <c r="C239"/>
  <c r="AE238"/>
  <c r="AF238" s="1"/>
  <c r="AD238"/>
  <c r="AB238"/>
  <c r="Z238"/>
  <c r="X238"/>
  <c r="Q238"/>
  <c r="O238"/>
  <c r="M238"/>
  <c r="K238"/>
  <c r="I238"/>
  <c r="G238"/>
  <c r="C238"/>
  <c r="AE237"/>
  <c r="AD237"/>
  <c r="AB237"/>
  <c r="Z237"/>
  <c r="X237"/>
  <c r="Q237"/>
  <c r="O237"/>
  <c r="M237"/>
  <c r="K237"/>
  <c r="I237"/>
  <c r="G237"/>
  <c r="C237"/>
  <c r="AE236"/>
  <c r="AD236"/>
  <c r="AB236"/>
  <c r="Z236"/>
  <c r="X236"/>
  <c r="Q236"/>
  <c r="O236"/>
  <c r="M236"/>
  <c r="K236"/>
  <c r="I236"/>
  <c r="G236"/>
  <c r="C236"/>
  <c r="AE235"/>
  <c r="AD235"/>
  <c r="AB235"/>
  <c r="Z235"/>
  <c r="X235"/>
  <c r="Q235"/>
  <c r="O235"/>
  <c r="M235"/>
  <c r="K235"/>
  <c r="I235"/>
  <c r="G235"/>
  <c r="C235"/>
  <c r="AE234"/>
  <c r="AD234"/>
  <c r="AB234"/>
  <c r="Z234"/>
  <c r="X234"/>
  <c r="Q234"/>
  <c r="O234"/>
  <c r="M234"/>
  <c r="K234"/>
  <c r="I234"/>
  <c r="G234"/>
  <c r="C234"/>
  <c r="AE233"/>
  <c r="AD233"/>
  <c r="AB233"/>
  <c r="Z233"/>
  <c r="X233"/>
  <c r="Q233"/>
  <c r="O233"/>
  <c r="M233"/>
  <c r="K233"/>
  <c r="I233"/>
  <c r="G233"/>
  <c r="C233"/>
  <c r="AE232"/>
  <c r="AD232"/>
  <c r="AB232"/>
  <c r="Z232"/>
  <c r="X232"/>
  <c r="Q232"/>
  <c r="O232"/>
  <c r="M232"/>
  <c r="K232"/>
  <c r="I232"/>
  <c r="G232"/>
  <c r="C232"/>
  <c r="AE231"/>
  <c r="AD231"/>
  <c r="AB231"/>
  <c r="Z231"/>
  <c r="X231"/>
  <c r="Q231"/>
  <c r="O231"/>
  <c r="M231"/>
  <c r="K231"/>
  <c r="I231"/>
  <c r="G231"/>
  <c r="C231"/>
  <c r="AE230"/>
  <c r="AD230"/>
  <c r="AB230"/>
  <c r="Z230"/>
  <c r="X230"/>
  <c r="Q230"/>
  <c r="O230"/>
  <c r="M230"/>
  <c r="K230"/>
  <c r="I230"/>
  <c r="G230"/>
  <c r="C230"/>
  <c r="AE229"/>
  <c r="AD229"/>
  <c r="AB229"/>
  <c r="Z229"/>
  <c r="X229"/>
  <c r="Q229"/>
  <c r="O229"/>
  <c r="M229"/>
  <c r="K229"/>
  <c r="I229"/>
  <c r="G229"/>
  <c r="C229"/>
  <c r="AE228"/>
  <c r="AD228"/>
  <c r="AB228"/>
  <c r="Z228"/>
  <c r="X228"/>
  <c r="Q228"/>
  <c r="O228"/>
  <c r="M228"/>
  <c r="K228"/>
  <c r="I228"/>
  <c r="G228"/>
  <c r="C228"/>
  <c r="AE227"/>
  <c r="AD227"/>
  <c r="AB227"/>
  <c r="Z227"/>
  <c r="X227"/>
  <c r="Q227"/>
  <c r="O227"/>
  <c r="M227"/>
  <c r="K227"/>
  <c r="I227"/>
  <c r="G227"/>
  <c r="C227"/>
  <c r="AE226"/>
  <c r="AD226"/>
  <c r="AB226"/>
  <c r="Z226"/>
  <c r="X226"/>
  <c r="Q226"/>
  <c r="O226"/>
  <c r="M226"/>
  <c r="K226"/>
  <c r="I226"/>
  <c r="G226"/>
  <c r="C226"/>
  <c r="AE225"/>
  <c r="AD225"/>
  <c r="AB225"/>
  <c r="Z225"/>
  <c r="X225"/>
  <c r="Q225"/>
  <c r="O225"/>
  <c r="M225"/>
  <c r="K225"/>
  <c r="I225"/>
  <c r="G225"/>
  <c r="C225"/>
  <c r="AE224"/>
  <c r="AD224"/>
  <c r="AB224"/>
  <c r="Z224"/>
  <c r="X224"/>
  <c r="Q224"/>
  <c r="O224"/>
  <c r="M224"/>
  <c r="K224"/>
  <c r="I224"/>
  <c r="G224"/>
  <c r="C224"/>
  <c r="AE223"/>
  <c r="AD223"/>
  <c r="AB223"/>
  <c r="Z223"/>
  <c r="X223"/>
  <c r="Q223"/>
  <c r="O223"/>
  <c r="M223"/>
  <c r="K223"/>
  <c r="I223"/>
  <c r="G223"/>
  <c r="C223"/>
  <c r="AE222"/>
  <c r="AD222"/>
  <c r="AB222"/>
  <c r="Z222"/>
  <c r="X222"/>
  <c r="Q222"/>
  <c r="O222"/>
  <c r="M222"/>
  <c r="K222"/>
  <c r="I222"/>
  <c r="G222"/>
  <c r="C222"/>
  <c r="AE221"/>
  <c r="AD221"/>
  <c r="AB221"/>
  <c r="Z221"/>
  <c r="X221"/>
  <c r="Q221"/>
  <c r="O221"/>
  <c r="M221"/>
  <c r="K221"/>
  <c r="I221"/>
  <c r="G221"/>
  <c r="C221"/>
  <c r="AE220"/>
  <c r="AD220"/>
  <c r="AB220"/>
  <c r="Z220"/>
  <c r="X220"/>
  <c r="Q220"/>
  <c r="O220"/>
  <c r="M220"/>
  <c r="K220"/>
  <c r="I220"/>
  <c r="G220"/>
  <c r="C220"/>
  <c r="AE219"/>
  <c r="AD219"/>
  <c r="AB219"/>
  <c r="Z219"/>
  <c r="X219"/>
  <c r="Q219"/>
  <c r="O219"/>
  <c r="M219"/>
  <c r="K219"/>
  <c r="I219"/>
  <c r="G219"/>
  <c r="C219"/>
  <c r="AE218"/>
  <c r="AD218"/>
  <c r="AB218"/>
  <c r="Z218"/>
  <c r="X218"/>
  <c r="Q218"/>
  <c r="O218"/>
  <c r="M218"/>
  <c r="K218"/>
  <c r="I218"/>
  <c r="G218"/>
  <c r="C218"/>
  <c r="AE217"/>
  <c r="AD217"/>
  <c r="AB217"/>
  <c r="Z217"/>
  <c r="X217"/>
  <c r="Q217"/>
  <c r="O217"/>
  <c r="M217"/>
  <c r="K217"/>
  <c r="I217"/>
  <c r="G217"/>
  <c r="C217"/>
  <c r="AE216"/>
  <c r="AD216"/>
  <c r="AB216"/>
  <c r="Z216"/>
  <c r="X216"/>
  <c r="Q216"/>
  <c r="O216"/>
  <c r="M216"/>
  <c r="K216"/>
  <c r="I216"/>
  <c r="G216"/>
  <c r="C216"/>
  <c r="AE215"/>
  <c r="AD215"/>
  <c r="AB215"/>
  <c r="Z215"/>
  <c r="X215"/>
  <c r="Q215"/>
  <c r="O215"/>
  <c r="M215"/>
  <c r="K215"/>
  <c r="I215"/>
  <c r="G215"/>
  <c r="C215"/>
  <c r="AE214"/>
  <c r="AD214"/>
  <c r="AB214"/>
  <c r="Z214"/>
  <c r="X214"/>
  <c r="Q214"/>
  <c r="O214"/>
  <c r="M214"/>
  <c r="K214"/>
  <c r="I214"/>
  <c r="G214"/>
  <c r="C214"/>
  <c r="AE213"/>
  <c r="AD213"/>
  <c r="AB213"/>
  <c r="Z213"/>
  <c r="X213"/>
  <c r="Q213"/>
  <c r="O213"/>
  <c r="M213"/>
  <c r="K213"/>
  <c r="I213"/>
  <c r="G213"/>
  <c r="C213"/>
  <c r="AE212"/>
  <c r="AD212"/>
  <c r="AB212"/>
  <c r="Z212"/>
  <c r="X212"/>
  <c r="Q212"/>
  <c r="O212"/>
  <c r="M212"/>
  <c r="K212"/>
  <c r="I212"/>
  <c r="G212"/>
  <c r="C212"/>
  <c r="AE211"/>
  <c r="AD211"/>
  <c r="AB211"/>
  <c r="Z211"/>
  <c r="X211"/>
  <c r="Q211"/>
  <c r="O211"/>
  <c r="M211"/>
  <c r="K211"/>
  <c r="I211"/>
  <c r="G211"/>
  <c r="C211"/>
  <c r="AE210"/>
  <c r="AD210"/>
  <c r="AB210"/>
  <c r="Z210"/>
  <c r="X210"/>
  <c r="Q210"/>
  <c r="O210"/>
  <c r="M210"/>
  <c r="K210"/>
  <c r="I210"/>
  <c r="G210"/>
  <c r="C210"/>
  <c r="AE209"/>
  <c r="AD209"/>
  <c r="AB209"/>
  <c r="Z209"/>
  <c r="X209"/>
  <c r="Q209"/>
  <c r="O209"/>
  <c r="M209"/>
  <c r="K209"/>
  <c r="I209"/>
  <c r="G209"/>
  <c r="C209"/>
  <c r="AE208"/>
  <c r="AD208"/>
  <c r="AB208"/>
  <c r="Z208"/>
  <c r="X208"/>
  <c r="Q208"/>
  <c r="O208"/>
  <c r="M208"/>
  <c r="K208"/>
  <c r="I208"/>
  <c r="G208"/>
  <c r="C208"/>
  <c r="AE207"/>
  <c r="AD207"/>
  <c r="AB207"/>
  <c r="Z207"/>
  <c r="X207"/>
  <c r="Q207"/>
  <c r="O207"/>
  <c r="M207"/>
  <c r="K207"/>
  <c r="I207"/>
  <c r="G207"/>
  <c r="C207"/>
  <c r="AE206"/>
  <c r="AD206"/>
  <c r="AB206"/>
  <c r="Z206"/>
  <c r="X206"/>
  <c r="Q206"/>
  <c r="O206"/>
  <c r="M206"/>
  <c r="K206"/>
  <c r="I206"/>
  <c r="G206"/>
  <c r="C206"/>
  <c r="AE205"/>
  <c r="AD205"/>
  <c r="AB205"/>
  <c r="Z205"/>
  <c r="X205"/>
  <c r="Q205"/>
  <c r="O205"/>
  <c r="M205"/>
  <c r="K205"/>
  <c r="I205"/>
  <c r="G205"/>
  <c r="C205"/>
  <c r="AE204"/>
  <c r="AD204"/>
  <c r="AB204"/>
  <c r="Z204"/>
  <c r="X204"/>
  <c r="Q204"/>
  <c r="O204"/>
  <c r="M204"/>
  <c r="K204"/>
  <c r="I204"/>
  <c r="G204"/>
  <c r="C204"/>
  <c r="AE203"/>
  <c r="AD203"/>
  <c r="AB203"/>
  <c r="Z203"/>
  <c r="X203"/>
  <c r="Q203"/>
  <c r="O203"/>
  <c r="M203"/>
  <c r="K203"/>
  <c r="I203"/>
  <c r="G203"/>
  <c r="C203"/>
  <c r="AE202"/>
  <c r="AD202"/>
  <c r="AB202"/>
  <c r="Z202"/>
  <c r="X202"/>
  <c r="Q202"/>
  <c r="O202"/>
  <c r="M202"/>
  <c r="K202"/>
  <c r="I202"/>
  <c r="G202"/>
  <c r="C202"/>
  <c r="AE201"/>
  <c r="AF201" s="1"/>
  <c r="AD201"/>
  <c r="AB201"/>
  <c r="Z201"/>
  <c r="X201"/>
  <c r="Q201"/>
  <c r="O201"/>
  <c r="M201"/>
  <c r="K201"/>
  <c r="I201"/>
  <c r="G201"/>
  <c r="C201"/>
  <c r="AE200"/>
  <c r="AD200"/>
  <c r="AB200"/>
  <c r="Z200"/>
  <c r="X200"/>
  <c r="Q200"/>
  <c r="O200"/>
  <c r="M200"/>
  <c r="K200"/>
  <c r="I200"/>
  <c r="G200"/>
  <c r="C200"/>
  <c r="AE199"/>
  <c r="AF199" s="1"/>
  <c r="AD199"/>
  <c r="AB199"/>
  <c r="Z199"/>
  <c r="X199"/>
  <c r="T199"/>
  <c r="Q199"/>
  <c r="O199"/>
  <c r="M199"/>
  <c r="K199"/>
  <c r="I199"/>
  <c r="G199"/>
  <c r="C199"/>
  <c r="AE198"/>
  <c r="AF198" s="1"/>
  <c r="AD198"/>
  <c r="AB198"/>
  <c r="Z198"/>
  <c r="X198"/>
  <c r="T198"/>
  <c r="Q198"/>
  <c r="O198"/>
  <c r="M198"/>
  <c r="K198"/>
  <c r="I198"/>
  <c r="G198"/>
  <c r="C198"/>
  <c r="AE197"/>
  <c r="AF197" s="1"/>
  <c r="AD197"/>
  <c r="AB197"/>
  <c r="Z197"/>
  <c r="X197"/>
  <c r="Q197"/>
  <c r="O197"/>
  <c r="M197"/>
  <c r="K197"/>
  <c r="I197"/>
  <c r="G197"/>
  <c r="C197"/>
  <c r="AE196"/>
  <c r="AD196"/>
  <c r="AB196"/>
  <c r="Z196"/>
  <c r="X196"/>
  <c r="Q196"/>
  <c r="O196"/>
  <c r="M196"/>
  <c r="K196"/>
  <c r="I196"/>
  <c r="G196"/>
  <c r="C196"/>
  <c r="AE195"/>
  <c r="AF195" s="1"/>
  <c r="AD195"/>
  <c r="AB195"/>
  <c r="Z195"/>
  <c r="X195"/>
  <c r="T195"/>
  <c r="Q195"/>
  <c r="O195"/>
  <c r="M195"/>
  <c r="K195"/>
  <c r="I195"/>
  <c r="G195"/>
  <c r="C195"/>
  <c r="AE194"/>
  <c r="AF194" s="1"/>
  <c r="AD194"/>
  <c r="AB194"/>
  <c r="Z194"/>
  <c r="X194"/>
  <c r="T194"/>
  <c r="Q194"/>
  <c r="O194"/>
  <c r="M194"/>
  <c r="K194"/>
  <c r="I194"/>
  <c r="G194"/>
  <c r="C194"/>
  <c r="AE193"/>
  <c r="AF193" s="1"/>
  <c r="AD193"/>
  <c r="AB193"/>
  <c r="Z193"/>
  <c r="X193"/>
  <c r="T193"/>
  <c r="Q193"/>
  <c r="O193"/>
  <c r="M193"/>
  <c r="K193"/>
  <c r="I193"/>
  <c r="G193"/>
  <c r="C193"/>
  <c r="AE192"/>
  <c r="AF192" s="1"/>
  <c r="AD192"/>
  <c r="AB192"/>
  <c r="Z192"/>
  <c r="X192"/>
  <c r="T192"/>
  <c r="Q192"/>
  <c r="O192"/>
  <c r="M192"/>
  <c r="K192"/>
  <c r="I192"/>
  <c r="G192"/>
  <c r="C192"/>
  <c r="AE191"/>
  <c r="AF191" s="1"/>
  <c r="AD191"/>
  <c r="AB191"/>
  <c r="Z191"/>
  <c r="X191"/>
  <c r="T191"/>
  <c r="Q191"/>
  <c r="O191"/>
  <c r="M191"/>
  <c r="K191"/>
  <c r="I191"/>
  <c r="G191"/>
  <c r="C191"/>
  <c r="AE190"/>
  <c r="AF190" s="1"/>
  <c r="AD190"/>
  <c r="AB190"/>
  <c r="Z190"/>
  <c r="X190"/>
  <c r="T190"/>
  <c r="Q190"/>
  <c r="O190"/>
  <c r="M190"/>
  <c r="K190"/>
  <c r="I190"/>
  <c r="G190"/>
  <c r="C190"/>
  <c r="AE189"/>
  <c r="AF189" s="1"/>
  <c r="AD189"/>
  <c r="AB189"/>
  <c r="Z189"/>
  <c r="X189"/>
  <c r="T189"/>
  <c r="Q189"/>
  <c r="O189"/>
  <c r="M189"/>
  <c r="K189"/>
  <c r="I189"/>
  <c r="G189"/>
  <c r="C189"/>
  <c r="AE188"/>
  <c r="AF188" s="1"/>
  <c r="AD188"/>
  <c r="AB188"/>
  <c r="Z188"/>
  <c r="X188"/>
  <c r="T188"/>
  <c r="Q188"/>
  <c r="O188"/>
  <c r="M188"/>
  <c r="K188"/>
  <c r="I188"/>
  <c r="G188"/>
  <c r="C188"/>
  <c r="AE187"/>
  <c r="AF187" s="1"/>
  <c r="AD187"/>
  <c r="AB187"/>
  <c r="Z187"/>
  <c r="X187"/>
  <c r="T187"/>
  <c r="Q187"/>
  <c r="O187"/>
  <c r="M187"/>
  <c r="K187"/>
  <c r="I187"/>
  <c r="G187"/>
  <c r="C187"/>
  <c r="AE186"/>
  <c r="AF186" s="1"/>
  <c r="AD186"/>
  <c r="AB186"/>
  <c r="Z186"/>
  <c r="X186"/>
  <c r="T186"/>
  <c r="Q186"/>
  <c r="O186"/>
  <c r="M186"/>
  <c r="K186"/>
  <c r="I186"/>
  <c r="G186"/>
  <c r="C186"/>
  <c r="AE185"/>
  <c r="AF185" s="1"/>
  <c r="AD185"/>
  <c r="AB185"/>
  <c r="Z185"/>
  <c r="X185"/>
  <c r="T185"/>
  <c r="Q185"/>
  <c r="O185"/>
  <c r="M185"/>
  <c r="K185"/>
  <c r="I185"/>
  <c r="G185"/>
  <c r="C185"/>
  <c r="AE184"/>
  <c r="AF184" s="1"/>
  <c r="AD184"/>
  <c r="AB184"/>
  <c r="Z184"/>
  <c r="X184"/>
  <c r="T184"/>
  <c r="Q184"/>
  <c r="O184"/>
  <c r="M184"/>
  <c r="K184"/>
  <c r="I184"/>
  <c r="G184"/>
  <c r="C184"/>
  <c r="AE183"/>
  <c r="AF183" s="1"/>
  <c r="AD183"/>
  <c r="AB183"/>
  <c r="Z183"/>
  <c r="X183"/>
  <c r="T183"/>
  <c r="Q183"/>
  <c r="O183"/>
  <c r="M183"/>
  <c r="K183"/>
  <c r="I183"/>
  <c r="G183"/>
  <c r="C183"/>
  <c r="AE182"/>
  <c r="AF182" s="1"/>
  <c r="AD182"/>
  <c r="AB182"/>
  <c r="Z182"/>
  <c r="X182"/>
  <c r="T182"/>
  <c r="Q182"/>
  <c r="O182"/>
  <c r="M182"/>
  <c r="K182"/>
  <c r="I182"/>
  <c r="G182"/>
  <c r="C182"/>
  <c r="AE181"/>
  <c r="AF181" s="1"/>
  <c r="AD181"/>
  <c r="AB181"/>
  <c r="Z181"/>
  <c r="X181"/>
  <c r="T181"/>
  <c r="Q181"/>
  <c r="O181"/>
  <c r="M181"/>
  <c r="K181"/>
  <c r="I181"/>
  <c r="G181"/>
  <c r="C181"/>
  <c r="AE180"/>
  <c r="AF180" s="1"/>
  <c r="AD180"/>
  <c r="AB180"/>
  <c r="Z180"/>
  <c r="X180"/>
  <c r="T180"/>
  <c r="Q180"/>
  <c r="O180"/>
  <c r="M180"/>
  <c r="K180"/>
  <c r="I180"/>
  <c r="G180"/>
  <c r="C180"/>
  <c r="AE179"/>
  <c r="AF179" s="1"/>
  <c r="AD179"/>
  <c r="AB179"/>
  <c r="Z179"/>
  <c r="X179"/>
  <c r="T179"/>
  <c r="Q179"/>
  <c r="O179"/>
  <c r="M179"/>
  <c r="K179"/>
  <c r="I179"/>
  <c r="G179"/>
  <c r="C179"/>
  <c r="AE178"/>
  <c r="AF178" s="1"/>
  <c r="AD178"/>
  <c r="AB178"/>
  <c r="Z178"/>
  <c r="X178"/>
  <c r="T178"/>
  <c r="Q178"/>
  <c r="O178"/>
  <c r="M178"/>
  <c r="K178"/>
  <c r="I178"/>
  <c r="G178"/>
  <c r="C178"/>
  <c r="AE177"/>
  <c r="AF177" s="1"/>
  <c r="AD177"/>
  <c r="AB177"/>
  <c r="Z177"/>
  <c r="X177"/>
  <c r="T177"/>
  <c r="Q177"/>
  <c r="O177"/>
  <c r="M177"/>
  <c r="K177"/>
  <c r="I177"/>
  <c r="G177"/>
  <c r="C177"/>
  <c r="AE176"/>
  <c r="AF176" s="1"/>
  <c r="AD176"/>
  <c r="AB176"/>
  <c r="Z176"/>
  <c r="X176"/>
  <c r="T176"/>
  <c r="Q176"/>
  <c r="O176"/>
  <c r="M176"/>
  <c r="K176"/>
  <c r="I176"/>
  <c r="G176"/>
  <c r="C176"/>
  <c r="AE175"/>
  <c r="AF175" s="1"/>
  <c r="AD175"/>
  <c r="AB175"/>
  <c r="Z175"/>
  <c r="X175"/>
  <c r="T175"/>
  <c r="Q175"/>
  <c r="O175"/>
  <c r="M175"/>
  <c r="K175"/>
  <c r="I175"/>
  <c r="G175"/>
  <c r="C175"/>
  <c r="AE174"/>
  <c r="AF174" s="1"/>
  <c r="AD174"/>
  <c r="AB174"/>
  <c r="Z174"/>
  <c r="X174"/>
  <c r="T174"/>
  <c r="Q174"/>
  <c r="O174"/>
  <c r="M174"/>
  <c r="K174"/>
  <c r="I174"/>
  <c r="G174"/>
  <c r="C174"/>
  <c r="AE173"/>
  <c r="AF173" s="1"/>
  <c r="AD173"/>
  <c r="AB173"/>
  <c r="Z173"/>
  <c r="X173"/>
  <c r="T173"/>
  <c r="Q173"/>
  <c r="O173"/>
  <c r="M173"/>
  <c r="K173"/>
  <c r="I173"/>
  <c r="G173"/>
  <c r="C173"/>
  <c r="AE172"/>
  <c r="AF172" s="1"/>
  <c r="AD172"/>
  <c r="AB172"/>
  <c r="Z172"/>
  <c r="X172"/>
  <c r="T172"/>
  <c r="Q172"/>
  <c r="O172"/>
  <c r="M172"/>
  <c r="K172"/>
  <c r="I172"/>
  <c r="G172"/>
  <c r="C172"/>
  <c r="AE171"/>
  <c r="AF171" s="1"/>
  <c r="AD171"/>
  <c r="AB171"/>
  <c r="Z171"/>
  <c r="X171"/>
  <c r="T171"/>
  <c r="Q171"/>
  <c r="O171"/>
  <c r="M171"/>
  <c r="K171"/>
  <c r="I171"/>
  <c r="G171"/>
  <c r="C171"/>
  <c r="AE170"/>
  <c r="AF170" s="1"/>
  <c r="AD170"/>
  <c r="AB170"/>
  <c r="Z170"/>
  <c r="X170"/>
  <c r="T170"/>
  <c r="Q170"/>
  <c r="O170"/>
  <c r="M170"/>
  <c r="K170"/>
  <c r="I170"/>
  <c r="G170"/>
  <c r="C170"/>
  <c r="AE169"/>
  <c r="AF169" s="1"/>
  <c r="AD169"/>
  <c r="AB169"/>
  <c r="Z169"/>
  <c r="X169"/>
  <c r="T169"/>
  <c r="Q169"/>
  <c r="O169"/>
  <c r="M169"/>
  <c r="K169"/>
  <c r="I169"/>
  <c r="G169"/>
  <c r="C169"/>
  <c r="AE168"/>
  <c r="AF168" s="1"/>
  <c r="AD168"/>
  <c r="AB168"/>
  <c r="Z168"/>
  <c r="X168"/>
  <c r="T168"/>
  <c r="Q168"/>
  <c r="O168"/>
  <c r="M168"/>
  <c r="K168"/>
  <c r="I168"/>
  <c r="G168"/>
  <c r="C168"/>
  <c r="AE167"/>
  <c r="AF167" s="1"/>
  <c r="AD167"/>
  <c r="AB167"/>
  <c r="Z167"/>
  <c r="X167"/>
  <c r="T167"/>
  <c r="Q167"/>
  <c r="O167"/>
  <c r="M167"/>
  <c r="K167"/>
  <c r="I167"/>
  <c r="G167"/>
  <c r="C167"/>
  <c r="AE166"/>
  <c r="AF166" s="1"/>
  <c r="AD166"/>
  <c r="AB166"/>
  <c r="Z166"/>
  <c r="X166"/>
  <c r="T166"/>
  <c r="Q166"/>
  <c r="O166"/>
  <c r="M166"/>
  <c r="K166"/>
  <c r="I166"/>
  <c r="G166"/>
  <c r="C166"/>
  <c r="AE165"/>
  <c r="AF165" s="1"/>
  <c r="AD165"/>
  <c r="AB165"/>
  <c r="Z165"/>
  <c r="X165"/>
  <c r="T165"/>
  <c r="Q165"/>
  <c r="O165"/>
  <c r="M165"/>
  <c r="K165"/>
  <c r="I165"/>
  <c r="G165"/>
  <c r="C165"/>
  <c r="AE164"/>
  <c r="AF164" s="1"/>
  <c r="AD164"/>
  <c r="AB164"/>
  <c r="Z164"/>
  <c r="X164"/>
  <c r="T164"/>
  <c r="Q164"/>
  <c r="O164"/>
  <c r="M164"/>
  <c r="K164"/>
  <c r="I164"/>
  <c r="G164"/>
  <c r="C164"/>
  <c r="AE163"/>
  <c r="AF163" s="1"/>
  <c r="AD163"/>
  <c r="AB163"/>
  <c r="Z163"/>
  <c r="X163"/>
  <c r="T163"/>
  <c r="Q163"/>
  <c r="O163"/>
  <c r="M163"/>
  <c r="K163"/>
  <c r="I163"/>
  <c r="G163"/>
  <c r="C163"/>
  <c r="AE162"/>
  <c r="AF162" s="1"/>
  <c r="AD162"/>
  <c r="AB162"/>
  <c r="Z162"/>
  <c r="X162"/>
  <c r="T162"/>
  <c r="Q162"/>
  <c r="O162"/>
  <c r="M162"/>
  <c r="K162"/>
  <c r="I162"/>
  <c r="G162"/>
  <c r="C162"/>
  <c r="AE161"/>
  <c r="AF161" s="1"/>
  <c r="AD161"/>
  <c r="AB161"/>
  <c r="Z161"/>
  <c r="X161"/>
  <c r="T161"/>
  <c r="Q161"/>
  <c r="O161"/>
  <c r="M161"/>
  <c r="K161"/>
  <c r="I161"/>
  <c r="G161"/>
  <c r="C161"/>
  <c r="AE160"/>
  <c r="AF160" s="1"/>
  <c r="AD160"/>
  <c r="AB160"/>
  <c r="Z160"/>
  <c r="X160"/>
  <c r="T160"/>
  <c r="Q160"/>
  <c r="O160"/>
  <c r="M160"/>
  <c r="K160"/>
  <c r="I160"/>
  <c r="G160"/>
  <c r="C160"/>
  <c r="AE159"/>
  <c r="AF159" s="1"/>
  <c r="AD159"/>
  <c r="AB159"/>
  <c r="Z159"/>
  <c r="X159"/>
  <c r="T159"/>
  <c r="Q159"/>
  <c r="O159"/>
  <c r="M159"/>
  <c r="K159"/>
  <c r="I159"/>
  <c r="G159"/>
  <c r="C159"/>
  <c r="AE158"/>
  <c r="AF158" s="1"/>
  <c r="AD158"/>
  <c r="AB158"/>
  <c r="Z158"/>
  <c r="X158"/>
  <c r="T158"/>
  <c r="Q158"/>
  <c r="O158"/>
  <c r="M158"/>
  <c r="K158"/>
  <c r="I158"/>
  <c r="G158"/>
  <c r="C158"/>
  <c r="AE157"/>
  <c r="AF157" s="1"/>
  <c r="AD157"/>
  <c r="AB157"/>
  <c r="Z157"/>
  <c r="X157"/>
  <c r="T157"/>
  <c r="Q157"/>
  <c r="O157"/>
  <c r="M157"/>
  <c r="K157"/>
  <c r="I157"/>
  <c r="G157"/>
  <c r="C157"/>
  <c r="AE156"/>
  <c r="AF156" s="1"/>
  <c r="AD156"/>
  <c r="AB156"/>
  <c r="Z156"/>
  <c r="X156"/>
  <c r="T156"/>
  <c r="Q156"/>
  <c r="O156"/>
  <c r="M156"/>
  <c r="K156"/>
  <c r="I156"/>
  <c r="G156"/>
  <c r="C156"/>
  <c r="AE155"/>
  <c r="AF155" s="1"/>
  <c r="AD155"/>
  <c r="AB155"/>
  <c r="Z155"/>
  <c r="X155"/>
  <c r="T155"/>
  <c r="Q155"/>
  <c r="O155"/>
  <c r="M155"/>
  <c r="K155"/>
  <c r="I155"/>
  <c r="G155"/>
  <c r="C155"/>
  <c r="AE154"/>
  <c r="AF154" s="1"/>
  <c r="AD154"/>
  <c r="AB154"/>
  <c r="Z154"/>
  <c r="X154"/>
  <c r="T154"/>
  <c r="Q154"/>
  <c r="O154"/>
  <c r="M154"/>
  <c r="K154"/>
  <c r="I154"/>
  <c r="G154"/>
  <c r="C154"/>
  <c r="AE153"/>
  <c r="AF153" s="1"/>
  <c r="AD153"/>
  <c r="AB153"/>
  <c r="Z153"/>
  <c r="X153"/>
  <c r="T153"/>
  <c r="Q153"/>
  <c r="O153"/>
  <c r="M153"/>
  <c r="K153"/>
  <c r="I153"/>
  <c r="G153"/>
  <c r="C153"/>
  <c r="AE152"/>
  <c r="AF152" s="1"/>
  <c r="AD152"/>
  <c r="AB152"/>
  <c r="Z152"/>
  <c r="X152"/>
  <c r="T152"/>
  <c r="Q152"/>
  <c r="O152"/>
  <c r="M152"/>
  <c r="K152"/>
  <c r="I152"/>
  <c r="G152"/>
  <c r="C152"/>
  <c r="AE151"/>
  <c r="AF151" s="1"/>
  <c r="AD151"/>
  <c r="AB151"/>
  <c r="Z151"/>
  <c r="X151"/>
  <c r="T151"/>
  <c r="Q151"/>
  <c r="O151"/>
  <c r="M151"/>
  <c r="K151"/>
  <c r="I151"/>
  <c r="G151"/>
  <c r="C151"/>
  <c r="AE150"/>
  <c r="AF150" s="1"/>
  <c r="AD150"/>
  <c r="AB150"/>
  <c r="Z150"/>
  <c r="X150"/>
  <c r="T150"/>
  <c r="Q150"/>
  <c r="O150"/>
  <c r="M150"/>
  <c r="K150"/>
  <c r="I150"/>
  <c r="G150"/>
  <c r="C150"/>
  <c r="AE149"/>
  <c r="AF149" s="1"/>
  <c r="AD149"/>
  <c r="AB149"/>
  <c r="Z149"/>
  <c r="X149"/>
  <c r="T149"/>
  <c r="Q149"/>
  <c r="O149"/>
  <c r="M149"/>
  <c r="K149"/>
  <c r="I149"/>
  <c r="G149"/>
  <c r="C149"/>
  <c r="AE148"/>
  <c r="AF148" s="1"/>
  <c r="AD148"/>
  <c r="AB148"/>
  <c r="Z148"/>
  <c r="X148"/>
  <c r="T148"/>
  <c r="Q148"/>
  <c r="O148"/>
  <c r="M148"/>
  <c r="K148"/>
  <c r="I148"/>
  <c r="G148"/>
  <c r="C148"/>
  <c r="AE147"/>
  <c r="AF147" s="1"/>
  <c r="AD147"/>
  <c r="AB147"/>
  <c r="Z147"/>
  <c r="X147"/>
  <c r="T147"/>
  <c r="Q147"/>
  <c r="O147"/>
  <c r="M147"/>
  <c r="K147"/>
  <c r="I147"/>
  <c r="G147"/>
  <c r="C147"/>
  <c r="AE146"/>
  <c r="AF146" s="1"/>
  <c r="AD146"/>
  <c r="AB146"/>
  <c r="Z146"/>
  <c r="X146"/>
  <c r="T146"/>
  <c r="Q146"/>
  <c r="O146"/>
  <c r="M146"/>
  <c r="K146"/>
  <c r="I146"/>
  <c r="G146"/>
  <c r="C146"/>
  <c r="AE145"/>
  <c r="AF145" s="1"/>
  <c r="AD145"/>
  <c r="AB145"/>
  <c r="Z145"/>
  <c r="X145"/>
  <c r="T145"/>
  <c r="Q145"/>
  <c r="O145"/>
  <c r="M145"/>
  <c r="K145"/>
  <c r="I145"/>
  <c r="G145"/>
  <c r="C145"/>
  <c r="AE144"/>
  <c r="AF144" s="1"/>
  <c r="AD144"/>
  <c r="AB144"/>
  <c r="Z144"/>
  <c r="X144"/>
  <c r="T144"/>
  <c r="Q144"/>
  <c r="O144"/>
  <c r="M144"/>
  <c r="K144"/>
  <c r="I144"/>
  <c r="G144"/>
  <c r="C144"/>
  <c r="AE143"/>
  <c r="AF143" s="1"/>
  <c r="AD143"/>
  <c r="AB143"/>
  <c r="Z143"/>
  <c r="X143"/>
  <c r="T143"/>
  <c r="Q143"/>
  <c r="O143"/>
  <c r="M143"/>
  <c r="K143"/>
  <c r="I143"/>
  <c r="G143"/>
  <c r="C143"/>
  <c r="AE142"/>
  <c r="AF142" s="1"/>
  <c r="AD142"/>
  <c r="AB142"/>
  <c r="Z142"/>
  <c r="X142"/>
  <c r="T142"/>
  <c r="Q142"/>
  <c r="O142"/>
  <c r="M142"/>
  <c r="K142"/>
  <c r="I142"/>
  <c r="G142"/>
  <c r="C142"/>
  <c r="AE141"/>
  <c r="AF141" s="1"/>
  <c r="AD141"/>
  <c r="AB141"/>
  <c r="Z141"/>
  <c r="X141"/>
  <c r="T141"/>
  <c r="Q141"/>
  <c r="O141"/>
  <c r="M141"/>
  <c r="K141"/>
  <c r="I141"/>
  <c r="G141"/>
  <c r="C141"/>
  <c r="AE140"/>
  <c r="AF140" s="1"/>
  <c r="AD140"/>
  <c r="AB140"/>
  <c r="Z140"/>
  <c r="X140"/>
  <c r="T140"/>
  <c r="Q140"/>
  <c r="O140"/>
  <c r="M140"/>
  <c r="K140"/>
  <c r="I140"/>
  <c r="G140"/>
  <c r="C140"/>
  <c r="AE139"/>
  <c r="AF139" s="1"/>
  <c r="AD139"/>
  <c r="AB139"/>
  <c r="Z139"/>
  <c r="X139"/>
  <c r="T139"/>
  <c r="Q139"/>
  <c r="O139"/>
  <c r="M139"/>
  <c r="K139"/>
  <c r="I139"/>
  <c r="G139"/>
  <c r="C139"/>
  <c r="AE138"/>
  <c r="AF138" s="1"/>
  <c r="AD138"/>
  <c r="AB138"/>
  <c r="Z138"/>
  <c r="X138"/>
  <c r="T138"/>
  <c r="Q138"/>
  <c r="O138"/>
  <c r="M138"/>
  <c r="K138"/>
  <c r="I138"/>
  <c r="G138"/>
  <c r="C138"/>
  <c r="AE137"/>
  <c r="AF137" s="1"/>
  <c r="AD137"/>
  <c r="AB137"/>
  <c r="Z137"/>
  <c r="X137"/>
  <c r="T137"/>
  <c r="Q137"/>
  <c r="O137"/>
  <c r="M137"/>
  <c r="K137"/>
  <c r="I137"/>
  <c r="G137"/>
  <c r="C137"/>
  <c r="AE136"/>
  <c r="AF136" s="1"/>
  <c r="AD136"/>
  <c r="AB136"/>
  <c r="Z136"/>
  <c r="X136"/>
  <c r="T136"/>
  <c r="Q136"/>
  <c r="O136"/>
  <c r="M136"/>
  <c r="K136"/>
  <c r="I136"/>
  <c r="G136"/>
  <c r="C136"/>
  <c r="AE135"/>
  <c r="AF135" s="1"/>
  <c r="AD135"/>
  <c r="AB135"/>
  <c r="Z135"/>
  <c r="X135"/>
  <c r="T135"/>
  <c r="Q135"/>
  <c r="O135"/>
  <c r="M135"/>
  <c r="K135"/>
  <c r="I135"/>
  <c r="G135"/>
  <c r="C135"/>
  <c r="AE134"/>
  <c r="AF134" s="1"/>
  <c r="AD134"/>
  <c r="AB134"/>
  <c r="Z134"/>
  <c r="X134"/>
  <c r="T134"/>
  <c r="Q134"/>
  <c r="O134"/>
  <c r="M134"/>
  <c r="K134"/>
  <c r="I134"/>
  <c r="G134"/>
  <c r="C134"/>
  <c r="AE133"/>
  <c r="AF133" s="1"/>
  <c r="AD133"/>
  <c r="AB133"/>
  <c r="Z133"/>
  <c r="X133"/>
  <c r="T133"/>
  <c r="Q133"/>
  <c r="O133"/>
  <c r="M133"/>
  <c r="K133"/>
  <c r="I133"/>
  <c r="G133"/>
  <c r="C133"/>
  <c r="AE132"/>
  <c r="AF132" s="1"/>
  <c r="AD132"/>
  <c r="AB132"/>
  <c r="Z132"/>
  <c r="X132"/>
  <c r="T132"/>
  <c r="Q132"/>
  <c r="O132"/>
  <c r="M132"/>
  <c r="K132"/>
  <c r="I132"/>
  <c r="G132"/>
  <c r="C132"/>
  <c r="AE131"/>
  <c r="AF131" s="1"/>
  <c r="AD131"/>
  <c r="AB131"/>
  <c r="Z131"/>
  <c r="X131"/>
  <c r="T131"/>
  <c r="Q131"/>
  <c r="O131"/>
  <c r="M131"/>
  <c r="K131"/>
  <c r="I131"/>
  <c r="G131"/>
  <c r="C131"/>
  <c r="AE130"/>
  <c r="AF130" s="1"/>
  <c r="AD130"/>
  <c r="AB130"/>
  <c r="Z130"/>
  <c r="X130"/>
  <c r="T130"/>
  <c r="Q130"/>
  <c r="O130"/>
  <c r="M130"/>
  <c r="K130"/>
  <c r="I130"/>
  <c r="G130"/>
  <c r="C130"/>
  <c r="AE129"/>
  <c r="AF129" s="1"/>
  <c r="AD129"/>
  <c r="AB129"/>
  <c r="Z129"/>
  <c r="X129"/>
  <c r="T129"/>
  <c r="Q129"/>
  <c r="O129"/>
  <c r="M129"/>
  <c r="K129"/>
  <c r="I129"/>
  <c r="G129"/>
  <c r="C129"/>
  <c r="AE128"/>
  <c r="AD128"/>
  <c r="AB128"/>
  <c r="Z128"/>
  <c r="X128"/>
  <c r="Q128"/>
  <c r="O128"/>
  <c r="M128"/>
  <c r="K128"/>
  <c r="I128"/>
  <c r="G128"/>
  <c r="C128"/>
  <c r="AE127"/>
  <c r="AF127" s="1"/>
  <c r="AD127"/>
  <c r="AB127"/>
  <c r="Z127"/>
  <c r="X127"/>
  <c r="T127"/>
  <c r="Q127"/>
  <c r="O127"/>
  <c r="M127"/>
  <c r="K127"/>
  <c r="I127"/>
  <c r="G127"/>
  <c r="C127"/>
  <c r="AE126"/>
  <c r="AF126" s="1"/>
  <c r="AD126"/>
  <c r="AB126"/>
  <c r="Z126"/>
  <c r="X126"/>
  <c r="Q126"/>
  <c r="O126"/>
  <c r="M126"/>
  <c r="K126"/>
  <c r="I126"/>
  <c r="G126"/>
  <c r="C126"/>
  <c r="AE125"/>
  <c r="AF125" s="1"/>
  <c r="AD125"/>
  <c r="AB125"/>
  <c r="Z125"/>
  <c r="X125"/>
  <c r="T125"/>
  <c r="Q125"/>
  <c r="O125"/>
  <c r="M125"/>
  <c r="K125"/>
  <c r="I125"/>
  <c r="G125"/>
  <c r="C125"/>
  <c r="AE124"/>
  <c r="AD124"/>
  <c r="AB124"/>
  <c r="Z124"/>
  <c r="X124"/>
  <c r="Q124"/>
  <c r="O124"/>
  <c r="M124"/>
  <c r="K124"/>
  <c r="I124"/>
  <c r="G124"/>
  <c r="C124"/>
  <c r="AE123"/>
  <c r="AF123" s="1"/>
  <c r="AD123"/>
  <c r="AB123"/>
  <c r="Z123"/>
  <c r="X123"/>
  <c r="T123"/>
  <c r="Q123"/>
  <c r="O123"/>
  <c r="M123"/>
  <c r="K123"/>
  <c r="I123"/>
  <c r="G123"/>
  <c r="C123"/>
  <c r="AE122"/>
  <c r="AF122" s="1"/>
  <c r="AD122"/>
  <c r="AB122"/>
  <c r="Z122"/>
  <c r="X122"/>
  <c r="Q122"/>
  <c r="O122"/>
  <c r="M122"/>
  <c r="K122"/>
  <c r="I122"/>
  <c r="G122"/>
  <c r="C122"/>
  <c r="AE121"/>
  <c r="AF121" s="1"/>
  <c r="AD121"/>
  <c r="AB121"/>
  <c r="Z121"/>
  <c r="X121"/>
  <c r="T121"/>
  <c r="Q121"/>
  <c r="O121"/>
  <c r="M121"/>
  <c r="K121"/>
  <c r="I121"/>
  <c r="G121"/>
  <c r="C121"/>
  <c r="AE120"/>
  <c r="AD120"/>
  <c r="AB120"/>
  <c r="Z120"/>
  <c r="X120"/>
  <c r="Q120"/>
  <c r="O120"/>
  <c r="M120"/>
  <c r="K120"/>
  <c r="I120"/>
  <c r="G120"/>
  <c r="C120"/>
  <c r="AE119"/>
  <c r="AF119" s="1"/>
  <c r="AD119"/>
  <c r="AB119"/>
  <c r="Z119"/>
  <c r="X119"/>
  <c r="T119"/>
  <c r="Q119"/>
  <c r="O119"/>
  <c r="M119"/>
  <c r="K119"/>
  <c r="I119"/>
  <c r="G119"/>
  <c r="C119"/>
  <c r="AE118"/>
  <c r="AF118" s="1"/>
  <c r="AD118"/>
  <c r="AB118"/>
  <c r="Z118"/>
  <c r="X118"/>
  <c r="Q118"/>
  <c r="O118"/>
  <c r="M118"/>
  <c r="K118"/>
  <c r="I118"/>
  <c r="G118"/>
  <c r="C118"/>
  <c r="AE117"/>
  <c r="AF117" s="1"/>
  <c r="AD117"/>
  <c r="AB117"/>
  <c r="Z117"/>
  <c r="X117"/>
  <c r="T117"/>
  <c r="Q117"/>
  <c r="O117"/>
  <c r="M117"/>
  <c r="K117"/>
  <c r="I117"/>
  <c r="G117"/>
  <c r="C117"/>
  <c r="AE116"/>
  <c r="AD116"/>
  <c r="AB116"/>
  <c r="Z116"/>
  <c r="X116"/>
  <c r="Q116"/>
  <c r="O116"/>
  <c r="M116"/>
  <c r="K116"/>
  <c r="I116"/>
  <c r="G116"/>
  <c r="C116"/>
  <c r="AE115"/>
  <c r="AF115" s="1"/>
  <c r="AD115"/>
  <c r="AB115"/>
  <c r="Z115"/>
  <c r="X115"/>
  <c r="T115"/>
  <c r="Q115"/>
  <c r="O115"/>
  <c r="M115"/>
  <c r="K115"/>
  <c r="I115"/>
  <c r="G115"/>
  <c r="C115"/>
  <c r="AE114"/>
  <c r="AF114" s="1"/>
  <c r="AD114"/>
  <c r="AB114"/>
  <c r="Z114"/>
  <c r="X114"/>
  <c r="Q114"/>
  <c r="O114"/>
  <c r="M114"/>
  <c r="K114"/>
  <c r="I114"/>
  <c r="G114"/>
  <c r="C114"/>
  <c r="AE113"/>
  <c r="AF113" s="1"/>
  <c r="AD113"/>
  <c r="AB113"/>
  <c r="Z113"/>
  <c r="X113"/>
  <c r="T113"/>
  <c r="Q113"/>
  <c r="O113"/>
  <c r="M113"/>
  <c r="K113"/>
  <c r="I113"/>
  <c r="G113"/>
  <c r="C113"/>
  <c r="AE112"/>
  <c r="AD112"/>
  <c r="AB112"/>
  <c r="Z112"/>
  <c r="X112"/>
  <c r="Q112"/>
  <c r="O112"/>
  <c r="M112"/>
  <c r="K112"/>
  <c r="I112"/>
  <c r="G112"/>
  <c r="C112"/>
  <c r="AE111"/>
  <c r="AF111" s="1"/>
  <c r="AD111"/>
  <c r="AB111"/>
  <c r="Z111"/>
  <c r="X111"/>
  <c r="T111"/>
  <c r="Q111"/>
  <c r="O111"/>
  <c r="M111"/>
  <c r="K111"/>
  <c r="I111"/>
  <c r="G111"/>
  <c r="C111"/>
  <c r="AE110"/>
  <c r="AF110" s="1"/>
  <c r="AD110"/>
  <c r="AB110"/>
  <c r="Z110"/>
  <c r="X110"/>
  <c r="Q110"/>
  <c r="O110"/>
  <c r="M110"/>
  <c r="K110"/>
  <c r="I110"/>
  <c r="G110"/>
  <c r="C110"/>
  <c r="AE109"/>
  <c r="AF109" s="1"/>
  <c r="AD109"/>
  <c r="AB109"/>
  <c r="Z109"/>
  <c r="X109"/>
  <c r="T109"/>
  <c r="Q109"/>
  <c r="O109"/>
  <c r="M109"/>
  <c r="K109"/>
  <c r="I109"/>
  <c r="G109"/>
  <c r="C109"/>
  <c r="AE108"/>
  <c r="AD108"/>
  <c r="AB108"/>
  <c r="Z108"/>
  <c r="X108"/>
  <c r="Q108"/>
  <c r="O108"/>
  <c r="M108"/>
  <c r="K108"/>
  <c r="I108"/>
  <c r="G108"/>
  <c r="C108"/>
  <c r="AE107"/>
  <c r="AF107" s="1"/>
  <c r="AD107"/>
  <c r="AB107"/>
  <c r="Z107"/>
  <c r="X107"/>
  <c r="T107"/>
  <c r="Q107"/>
  <c r="O107"/>
  <c r="M107"/>
  <c r="K107"/>
  <c r="I107"/>
  <c r="G107"/>
  <c r="C107"/>
  <c r="AE106"/>
  <c r="AF106" s="1"/>
  <c r="AD106"/>
  <c r="AB106"/>
  <c r="Z106"/>
  <c r="X106"/>
  <c r="Q106"/>
  <c r="O106"/>
  <c r="M106"/>
  <c r="K106"/>
  <c r="I106"/>
  <c r="G106"/>
  <c r="C106"/>
  <c r="AE105"/>
  <c r="AF105" s="1"/>
  <c r="AD105"/>
  <c r="AB105"/>
  <c r="Z105"/>
  <c r="X105"/>
  <c r="T105"/>
  <c r="Q105"/>
  <c r="O105"/>
  <c r="M105"/>
  <c r="K105"/>
  <c r="I105"/>
  <c r="G105"/>
  <c r="C105"/>
  <c r="AE104"/>
  <c r="AD104"/>
  <c r="AB104"/>
  <c r="Z104"/>
  <c r="X104"/>
  <c r="Q104"/>
  <c r="O104"/>
  <c r="M104"/>
  <c r="K104"/>
  <c r="I104"/>
  <c r="G104"/>
  <c r="C104"/>
  <c r="AE103"/>
  <c r="AF103" s="1"/>
  <c r="AD103"/>
  <c r="AB103"/>
  <c r="Z103"/>
  <c r="X103"/>
  <c r="T103"/>
  <c r="Q103"/>
  <c r="O103"/>
  <c r="M103"/>
  <c r="K103"/>
  <c r="I103"/>
  <c r="G103"/>
  <c r="C103"/>
  <c r="AE102"/>
  <c r="AF102" s="1"/>
  <c r="AD102"/>
  <c r="AB102"/>
  <c r="Z102"/>
  <c r="X102"/>
  <c r="Q102"/>
  <c r="O102"/>
  <c r="M102"/>
  <c r="K102"/>
  <c r="I102"/>
  <c r="G102"/>
  <c r="C102"/>
  <c r="AE101"/>
  <c r="AF101" s="1"/>
  <c r="AD101"/>
  <c r="AB101"/>
  <c r="Z101"/>
  <c r="X101"/>
  <c r="T101"/>
  <c r="Q101"/>
  <c r="O101"/>
  <c r="M101"/>
  <c r="K101"/>
  <c r="I101"/>
  <c r="G101"/>
  <c r="C101"/>
  <c r="AE100"/>
  <c r="AD100"/>
  <c r="AB100"/>
  <c r="Z100"/>
  <c r="X100"/>
  <c r="Q100"/>
  <c r="O100"/>
  <c r="M100"/>
  <c r="K100"/>
  <c r="I100"/>
  <c r="G100"/>
  <c r="C100"/>
  <c r="AE99"/>
  <c r="AF99" s="1"/>
  <c r="AD99"/>
  <c r="AB99"/>
  <c r="Z99"/>
  <c r="X99"/>
  <c r="T99"/>
  <c r="Q99"/>
  <c r="O99"/>
  <c r="M99"/>
  <c r="K99"/>
  <c r="I99"/>
  <c r="G99"/>
  <c r="C99"/>
  <c r="AE98"/>
  <c r="AF98" s="1"/>
  <c r="AD98"/>
  <c r="AB98"/>
  <c r="Z98"/>
  <c r="X98"/>
  <c r="Q98"/>
  <c r="O98"/>
  <c r="M98"/>
  <c r="K98"/>
  <c r="I98"/>
  <c r="G98"/>
  <c r="C98"/>
  <c r="AE97"/>
  <c r="AF97" s="1"/>
  <c r="AD97"/>
  <c r="AB97"/>
  <c r="Z97"/>
  <c r="X97"/>
  <c r="T97"/>
  <c r="Q97"/>
  <c r="O97"/>
  <c r="M97"/>
  <c r="K97"/>
  <c r="I97"/>
  <c r="G97"/>
  <c r="C97"/>
  <c r="AE96"/>
  <c r="AD96"/>
  <c r="AB96"/>
  <c r="Z96"/>
  <c r="X96"/>
  <c r="Q96"/>
  <c r="O96"/>
  <c r="M96"/>
  <c r="K96"/>
  <c r="I96"/>
  <c r="G96"/>
  <c r="C96"/>
  <c r="AE95"/>
  <c r="AF95" s="1"/>
  <c r="AD95"/>
  <c r="AB95"/>
  <c r="Z95"/>
  <c r="X95"/>
  <c r="T95"/>
  <c r="Q95"/>
  <c r="O95"/>
  <c r="M95"/>
  <c r="K95"/>
  <c r="I95"/>
  <c r="G95"/>
  <c r="C95"/>
  <c r="AE94"/>
  <c r="AF94" s="1"/>
  <c r="AD94"/>
  <c r="AB94"/>
  <c r="Z94"/>
  <c r="X94"/>
  <c r="R94"/>
  <c r="R95" s="1"/>
  <c r="R96" s="1"/>
  <c r="R97" s="1"/>
  <c r="R98" s="1"/>
  <c r="R99" s="1"/>
  <c r="R100" s="1"/>
  <c r="R101" s="1"/>
  <c r="R102" s="1"/>
  <c r="R103" s="1"/>
  <c r="R104" s="1"/>
  <c r="R105" s="1"/>
  <c r="R106" s="1"/>
  <c r="R107" s="1"/>
  <c r="R108" s="1"/>
  <c r="R109" s="1"/>
  <c r="R110" s="1"/>
  <c r="R111" s="1"/>
  <c r="R112" s="1"/>
  <c r="R113" s="1"/>
  <c r="R114" s="1"/>
  <c r="R115" s="1"/>
  <c r="R116" s="1"/>
  <c r="R117" s="1"/>
  <c r="R118" s="1"/>
  <c r="R119" s="1"/>
  <c r="R120" s="1"/>
  <c r="R121" s="1"/>
  <c r="R122" s="1"/>
  <c r="R123" s="1"/>
  <c r="R124" s="1"/>
  <c r="R125" s="1"/>
  <c r="R126" s="1"/>
  <c r="R127" s="1"/>
  <c r="R128" s="1"/>
  <c r="R129" s="1"/>
  <c r="R130" s="1"/>
  <c r="R131" s="1"/>
  <c r="R132" s="1"/>
  <c r="R133" s="1"/>
  <c r="R134" s="1"/>
  <c r="R135" s="1"/>
  <c r="R136" s="1"/>
  <c r="R137" s="1"/>
  <c r="R138" s="1"/>
  <c r="R139" s="1"/>
  <c r="R140" s="1"/>
  <c r="R141" s="1"/>
  <c r="R142" s="1"/>
  <c r="R143" s="1"/>
  <c r="R144" s="1"/>
  <c r="R145" s="1"/>
  <c r="R146" s="1"/>
  <c r="R147" s="1"/>
  <c r="R148" s="1"/>
  <c r="R149" s="1"/>
  <c r="R150" s="1"/>
  <c r="R151" s="1"/>
  <c r="R152" s="1"/>
  <c r="R153" s="1"/>
  <c r="R154" s="1"/>
  <c r="R155" s="1"/>
  <c r="R156" s="1"/>
  <c r="R157" s="1"/>
  <c r="R158" s="1"/>
  <c r="R159" s="1"/>
  <c r="R160" s="1"/>
  <c r="R161" s="1"/>
  <c r="R162" s="1"/>
  <c r="R163" s="1"/>
  <c r="R164" s="1"/>
  <c r="R165" s="1"/>
  <c r="R166" s="1"/>
  <c r="R167" s="1"/>
  <c r="R168" s="1"/>
  <c r="R169" s="1"/>
  <c r="R170" s="1"/>
  <c r="R171" s="1"/>
  <c r="R172" s="1"/>
  <c r="R173" s="1"/>
  <c r="R174" s="1"/>
  <c r="R175" s="1"/>
  <c r="R176" s="1"/>
  <c r="R177" s="1"/>
  <c r="R178" s="1"/>
  <c r="R179" s="1"/>
  <c r="R180" s="1"/>
  <c r="R181" s="1"/>
  <c r="R182" s="1"/>
  <c r="R183" s="1"/>
  <c r="R184" s="1"/>
  <c r="R185" s="1"/>
  <c r="R186" s="1"/>
  <c r="R187" s="1"/>
  <c r="R188" s="1"/>
  <c r="R189" s="1"/>
  <c r="R190" s="1"/>
  <c r="R191" s="1"/>
  <c r="R192" s="1"/>
  <c r="R193" s="1"/>
  <c r="R194" s="1"/>
  <c r="R195" s="1"/>
  <c r="R196" s="1"/>
  <c r="R197" s="1"/>
  <c r="R198" s="1"/>
  <c r="R199" s="1"/>
  <c r="R200" s="1"/>
  <c r="R201" s="1"/>
  <c r="R202" s="1"/>
  <c r="R203" s="1"/>
  <c r="R204" s="1"/>
  <c r="R205" s="1"/>
  <c r="R206" s="1"/>
  <c r="R207" s="1"/>
  <c r="R208" s="1"/>
  <c r="R209" s="1"/>
  <c r="R210" s="1"/>
  <c r="R211" s="1"/>
  <c r="R212" s="1"/>
  <c r="R213" s="1"/>
  <c r="R214" s="1"/>
  <c r="R215" s="1"/>
  <c r="R216" s="1"/>
  <c r="R217" s="1"/>
  <c r="R218" s="1"/>
  <c r="R219" s="1"/>
  <c r="R220" s="1"/>
  <c r="R221" s="1"/>
  <c r="R222" s="1"/>
  <c r="R223" s="1"/>
  <c r="R224" s="1"/>
  <c r="R225" s="1"/>
  <c r="R226" s="1"/>
  <c r="R227" s="1"/>
  <c r="R228" s="1"/>
  <c r="R229" s="1"/>
  <c r="R230" s="1"/>
  <c r="R231" s="1"/>
  <c r="R232" s="1"/>
  <c r="R233" s="1"/>
  <c r="R234" s="1"/>
  <c r="R235" s="1"/>
  <c r="R236" s="1"/>
  <c r="R237" s="1"/>
  <c r="R238" s="1"/>
  <c r="R239" s="1"/>
  <c r="R240" s="1"/>
  <c r="R241" s="1"/>
  <c r="R242" s="1"/>
  <c r="R243" s="1"/>
  <c r="R244" s="1"/>
  <c r="R245" s="1"/>
  <c r="R246" s="1"/>
  <c r="R247" s="1"/>
  <c r="R248" s="1"/>
  <c r="R249" s="1"/>
  <c r="R250" s="1"/>
  <c r="R251" s="1"/>
  <c r="R252" s="1"/>
  <c r="R253" s="1"/>
  <c r="R254" s="1"/>
  <c r="R255" s="1"/>
  <c r="R256" s="1"/>
  <c r="R257" s="1"/>
  <c r="R258" s="1"/>
  <c r="R259" s="1"/>
  <c r="R260" s="1"/>
  <c r="R261" s="1"/>
  <c r="R262" s="1"/>
  <c r="R263" s="1"/>
  <c r="R264" s="1"/>
  <c r="R265" s="1"/>
  <c r="R266" s="1"/>
  <c r="R267" s="1"/>
  <c r="R268" s="1"/>
  <c r="R269" s="1"/>
  <c r="R270" s="1"/>
  <c r="R271" s="1"/>
  <c r="R272" s="1"/>
  <c r="R273" s="1"/>
  <c r="R274" s="1"/>
  <c r="R275" s="1"/>
  <c r="R276" s="1"/>
  <c r="R277" s="1"/>
  <c r="R278" s="1"/>
  <c r="R279" s="1"/>
  <c r="R280" s="1"/>
  <c r="R281" s="1"/>
  <c r="R282" s="1"/>
  <c r="R283" s="1"/>
  <c r="R284" s="1"/>
  <c r="R285" s="1"/>
  <c r="R286" s="1"/>
  <c r="R287" s="1"/>
  <c r="R288" s="1"/>
  <c r="R289" s="1"/>
  <c r="R290" s="1"/>
  <c r="R291" s="1"/>
  <c r="R292" s="1"/>
  <c r="R293" s="1"/>
  <c r="R294" s="1"/>
  <c r="R295" s="1"/>
  <c r="R296" s="1"/>
  <c r="R297" s="1"/>
  <c r="R298" s="1"/>
  <c r="R299" s="1"/>
  <c r="R300" s="1"/>
  <c r="R301" s="1"/>
  <c r="R302" s="1"/>
  <c r="R303" s="1"/>
  <c r="R304" s="1"/>
  <c r="R305" s="1"/>
  <c r="R306" s="1"/>
  <c r="R307" s="1"/>
  <c r="R308" s="1"/>
  <c r="R309" s="1"/>
  <c r="R310" s="1"/>
  <c r="R311" s="1"/>
  <c r="R312" s="1"/>
  <c r="R313" s="1"/>
  <c r="R314" s="1"/>
  <c r="R315" s="1"/>
  <c r="R316" s="1"/>
  <c r="R317" s="1"/>
  <c r="R318" s="1"/>
  <c r="R319" s="1"/>
  <c r="R320" s="1"/>
  <c r="R321" s="1"/>
  <c r="R322" s="1"/>
  <c r="R323" s="1"/>
  <c r="R324" s="1"/>
  <c r="R325" s="1"/>
  <c r="R326" s="1"/>
  <c r="R327" s="1"/>
  <c r="R328" s="1"/>
  <c r="R329" s="1"/>
  <c r="R330" s="1"/>
  <c r="R331" s="1"/>
  <c r="R332" s="1"/>
  <c r="R333" s="1"/>
  <c r="R334" s="1"/>
  <c r="R335" s="1"/>
  <c r="R336" s="1"/>
  <c r="R337" s="1"/>
  <c r="R338" s="1"/>
  <c r="R339" s="1"/>
  <c r="R340" s="1"/>
  <c r="R341" s="1"/>
  <c r="R342" s="1"/>
  <c r="R343" s="1"/>
  <c r="R344" s="1"/>
  <c r="R345" s="1"/>
  <c r="R346" s="1"/>
  <c r="R347" s="1"/>
  <c r="R348" s="1"/>
  <c r="R349" s="1"/>
  <c r="R350" s="1"/>
  <c r="R351" s="1"/>
  <c r="R352" s="1"/>
  <c r="R353" s="1"/>
  <c r="R354" s="1"/>
  <c r="R355" s="1"/>
  <c r="R356" s="1"/>
  <c r="R357" s="1"/>
  <c r="R358" s="1"/>
  <c r="R359" s="1"/>
  <c r="R360" s="1"/>
  <c r="R361" s="1"/>
  <c r="R362" s="1"/>
  <c r="R363" s="1"/>
  <c r="R364" s="1"/>
  <c r="R365" s="1"/>
  <c r="R366" s="1"/>
  <c r="R367" s="1"/>
  <c r="R368" s="1"/>
  <c r="R369" s="1"/>
  <c r="R370" s="1"/>
  <c r="R371" s="1"/>
  <c r="R372" s="1"/>
  <c r="R373" s="1"/>
  <c r="R374" s="1"/>
  <c r="R375" s="1"/>
  <c r="R376" s="1"/>
  <c r="R377" s="1"/>
  <c r="R378" s="1"/>
  <c r="R379" s="1"/>
  <c r="R380" s="1"/>
  <c r="R381" s="1"/>
  <c r="R382" s="1"/>
  <c r="R383" s="1"/>
  <c r="R384" s="1"/>
  <c r="R385" s="1"/>
  <c r="R386" s="1"/>
  <c r="R387" s="1"/>
  <c r="R388" s="1"/>
  <c r="R389" s="1"/>
  <c r="R390" s="1"/>
  <c r="R391" s="1"/>
  <c r="R392" s="1"/>
  <c r="R393" s="1"/>
  <c r="R394" s="1"/>
  <c r="R395" s="1"/>
  <c r="R396" s="1"/>
  <c r="R397" s="1"/>
  <c r="R398" s="1"/>
  <c r="R399" s="1"/>
  <c r="R400" s="1"/>
  <c r="R401" s="1"/>
  <c r="R402" s="1"/>
  <c r="R403" s="1"/>
  <c r="R404" s="1"/>
  <c r="R405" s="1"/>
  <c r="R406" s="1"/>
  <c r="R407" s="1"/>
  <c r="R408" s="1"/>
  <c r="R409" s="1"/>
  <c r="R410" s="1"/>
  <c r="R411" s="1"/>
  <c r="R412" s="1"/>
  <c r="R413" s="1"/>
  <c r="R414" s="1"/>
  <c r="R415" s="1"/>
  <c r="R416" s="1"/>
  <c r="R417" s="1"/>
  <c r="R418" s="1"/>
  <c r="R419" s="1"/>
  <c r="R420" s="1"/>
  <c r="R421" s="1"/>
  <c r="R422" s="1"/>
  <c r="R423" s="1"/>
  <c r="R424" s="1"/>
  <c r="R425" s="1"/>
  <c r="R426" s="1"/>
  <c r="R427" s="1"/>
  <c r="R428" s="1"/>
  <c r="R429" s="1"/>
  <c r="R430" s="1"/>
  <c r="R431" s="1"/>
  <c r="R432" s="1"/>
  <c r="R433" s="1"/>
  <c r="R434" s="1"/>
  <c r="R435" s="1"/>
  <c r="R436" s="1"/>
  <c r="R437" s="1"/>
  <c r="R438" s="1"/>
  <c r="R439" s="1"/>
  <c r="R440" s="1"/>
  <c r="R441" s="1"/>
  <c r="R442" s="1"/>
  <c r="R443" s="1"/>
  <c r="R444" s="1"/>
  <c r="R445" s="1"/>
  <c r="R446" s="1"/>
  <c r="Q94"/>
  <c r="O94"/>
  <c r="M94"/>
  <c r="K94"/>
  <c r="I94"/>
  <c r="G94"/>
  <c r="C94"/>
  <c r="A94"/>
  <c r="A95" s="1"/>
  <c r="A96" s="1"/>
  <c r="A97" s="1"/>
  <c r="A98" s="1"/>
  <c r="A99" s="1"/>
  <c r="A100" s="1"/>
  <c r="A101" s="1"/>
  <c r="A102" s="1"/>
  <c r="A103" s="1"/>
  <c r="A104" s="1"/>
  <c r="A105" s="1"/>
  <c r="A106" s="1"/>
  <c r="A107" s="1"/>
  <c r="A108" s="1"/>
  <c r="A109" s="1"/>
  <c r="A110" s="1"/>
  <c r="A111" s="1"/>
  <c r="A112" s="1"/>
  <c r="A113" s="1"/>
  <c r="A114" s="1"/>
  <c r="A115" s="1"/>
  <c r="A116" s="1"/>
  <c r="A117" s="1"/>
  <c r="A118" s="1"/>
  <c r="A119" s="1"/>
  <c r="A120" s="1"/>
  <c r="A121" s="1"/>
  <c r="A122" s="1"/>
  <c r="A123" s="1"/>
  <c r="A124" s="1"/>
  <c r="A125" s="1"/>
  <c r="A126" s="1"/>
  <c r="A127" s="1"/>
  <c r="A128" s="1"/>
  <c r="A129" s="1"/>
  <c r="A130" s="1"/>
  <c r="A131" s="1"/>
  <c r="A132" s="1"/>
  <c r="A133" s="1"/>
  <c r="A134" s="1"/>
  <c r="A135" s="1"/>
  <c r="A136" s="1"/>
  <c r="A137" s="1"/>
  <c r="A138" s="1"/>
  <c r="A139" s="1"/>
  <c r="A140" s="1"/>
  <c r="A141" s="1"/>
  <c r="A142" s="1"/>
  <c r="A143" s="1"/>
  <c r="A144" s="1"/>
  <c r="A145" s="1"/>
  <c r="A146" s="1"/>
  <c r="A147" s="1"/>
  <c r="A148" s="1"/>
  <c r="A149" s="1"/>
  <c r="A150" s="1"/>
  <c r="A151" s="1"/>
  <c r="A152" s="1"/>
  <c r="A153" s="1"/>
  <c r="A154" s="1"/>
  <c r="A155" s="1"/>
  <c r="A156" s="1"/>
  <c r="A157" s="1"/>
  <c r="A158" s="1"/>
  <c r="A159" s="1"/>
  <c r="A160" s="1"/>
  <c r="A161" s="1"/>
  <c r="A162" s="1"/>
  <c r="A163" s="1"/>
  <c r="A164" s="1"/>
  <c r="A165" s="1"/>
  <c r="A166" s="1"/>
  <c r="A167" s="1"/>
  <c r="A168" s="1"/>
  <c r="A169" s="1"/>
  <c r="A170" s="1"/>
  <c r="A171" s="1"/>
  <c r="A172" s="1"/>
  <c r="A173" s="1"/>
  <c r="A174" s="1"/>
  <c r="A175" s="1"/>
  <c r="A176" s="1"/>
  <c r="A177" s="1"/>
  <c r="A178" s="1"/>
  <c r="A179" s="1"/>
  <c r="A180" s="1"/>
  <c r="A181" s="1"/>
  <c r="A182" s="1"/>
  <c r="A183" s="1"/>
  <c r="A184" s="1"/>
  <c r="A185" s="1"/>
  <c r="A186" s="1"/>
  <c r="A187" s="1"/>
  <c r="A188" s="1"/>
  <c r="A189" s="1"/>
  <c r="A190" s="1"/>
  <c r="A191" s="1"/>
  <c r="A192" s="1"/>
  <c r="A193" s="1"/>
  <c r="A194" s="1"/>
  <c r="A195" s="1"/>
  <c r="A196" s="1"/>
  <c r="A197" s="1"/>
  <c r="A198" s="1"/>
  <c r="A199" s="1"/>
  <c r="A200" s="1"/>
  <c r="A201" s="1"/>
  <c r="A202" s="1"/>
  <c r="A203" s="1"/>
  <c r="A204" s="1"/>
  <c r="A205" s="1"/>
  <c r="A206" s="1"/>
  <c r="A207" s="1"/>
  <c r="A208" s="1"/>
  <c r="A209" s="1"/>
  <c r="A210" s="1"/>
  <c r="A211" s="1"/>
  <c r="A212" s="1"/>
  <c r="A213" s="1"/>
  <c r="A214" s="1"/>
  <c r="A215" s="1"/>
  <c r="A216" s="1"/>
  <c r="A217" s="1"/>
  <c r="A218" s="1"/>
  <c r="A219" s="1"/>
  <c r="A220" s="1"/>
  <c r="A221" s="1"/>
  <c r="A222" s="1"/>
  <c r="A223" s="1"/>
  <c r="A224" s="1"/>
  <c r="A225" s="1"/>
  <c r="A226" s="1"/>
  <c r="A227" s="1"/>
  <c r="A228" s="1"/>
  <c r="A229" s="1"/>
  <c r="A230" s="1"/>
  <c r="A231" s="1"/>
  <c r="A232" s="1"/>
  <c r="A233" s="1"/>
  <c r="A234" s="1"/>
  <c r="A235" s="1"/>
  <c r="A236" s="1"/>
  <c r="A237" s="1"/>
  <c r="A238" s="1"/>
  <c r="A239" s="1"/>
  <c r="A240" s="1"/>
  <c r="A241" s="1"/>
  <c r="A242" s="1"/>
  <c r="A243" s="1"/>
  <c r="A244" s="1"/>
  <c r="A245" s="1"/>
  <c r="A246" s="1"/>
  <c r="A247" s="1"/>
  <c r="A248" s="1"/>
  <c r="A249" s="1"/>
  <c r="A250" s="1"/>
  <c r="A251" s="1"/>
  <c r="A252" s="1"/>
  <c r="A253" s="1"/>
  <c r="A254" s="1"/>
  <c r="A255" s="1"/>
  <c r="A256" s="1"/>
  <c r="A257" s="1"/>
  <c r="A258" s="1"/>
  <c r="A259" s="1"/>
  <c r="A260" s="1"/>
  <c r="A261" s="1"/>
  <c r="A262" s="1"/>
  <c r="A263" s="1"/>
  <c r="A264" s="1"/>
  <c r="A265" s="1"/>
  <c r="A266" s="1"/>
  <c r="A267" s="1"/>
  <c r="A268" s="1"/>
  <c r="A269" s="1"/>
  <c r="A270" s="1"/>
  <c r="A271" s="1"/>
  <c r="A272" s="1"/>
  <c r="A273" s="1"/>
  <c r="A274" s="1"/>
  <c r="A275" s="1"/>
  <c r="A276" s="1"/>
  <c r="A277" s="1"/>
  <c r="A278" s="1"/>
  <c r="A279" s="1"/>
  <c r="A280" s="1"/>
  <c r="A281" s="1"/>
  <c r="A282" s="1"/>
  <c r="A283" s="1"/>
  <c r="A284" s="1"/>
  <c r="A285" s="1"/>
  <c r="A286" s="1"/>
  <c r="A287" s="1"/>
  <c r="A288" s="1"/>
  <c r="A289" s="1"/>
  <c r="A290" s="1"/>
  <c r="A291" s="1"/>
  <c r="A292" s="1"/>
  <c r="A293" s="1"/>
  <c r="A294" s="1"/>
  <c r="A295" s="1"/>
  <c r="A296" s="1"/>
  <c r="A297" s="1"/>
  <c r="A298" s="1"/>
  <c r="A299" s="1"/>
  <c r="A300" s="1"/>
  <c r="A301" s="1"/>
  <c r="A302" s="1"/>
  <c r="A303" s="1"/>
  <c r="A304" s="1"/>
  <c r="A305" s="1"/>
  <c r="A306" s="1"/>
  <c r="A307" s="1"/>
  <c r="A308" s="1"/>
  <c r="A309" s="1"/>
  <c r="A310" s="1"/>
  <c r="A311" s="1"/>
  <c r="A312" s="1"/>
  <c r="A313" s="1"/>
  <c r="A314" s="1"/>
  <c r="A315" s="1"/>
  <c r="A316" s="1"/>
  <c r="A317" s="1"/>
  <c r="A318" s="1"/>
  <c r="A319" s="1"/>
  <c r="A320" s="1"/>
  <c r="A321" s="1"/>
  <c r="A322" s="1"/>
  <c r="A323" s="1"/>
  <c r="A324" s="1"/>
  <c r="A325" s="1"/>
  <c r="A326" s="1"/>
  <c r="A327" s="1"/>
  <c r="A328" s="1"/>
  <c r="A329" s="1"/>
  <c r="A330" s="1"/>
  <c r="A331" s="1"/>
  <c r="A332" s="1"/>
  <c r="A333" s="1"/>
  <c r="A334" s="1"/>
  <c r="A335" s="1"/>
  <c r="A336" s="1"/>
  <c r="A337" s="1"/>
  <c r="A338" s="1"/>
  <c r="A339" s="1"/>
  <c r="A340" s="1"/>
  <c r="A341" s="1"/>
  <c r="A342" s="1"/>
  <c r="A343" s="1"/>
  <c r="A344" s="1"/>
  <c r="A345" s="1"/>
  <c r="A346" s="1"/>
  <c r="A347" s="1"/>
  <c r="A348" s="1"/>
  <c r="A349" s="1"/>
  <c r="A350" s="1"/>
  <c r="A351" s="1"/>
  <c r="A352" s="1"/>
  <c r="A353" s="1"/>
  <c r="A354" s="1"/>
  <c r="A355" s="1"/>
  <c r="A356" s="1"/>
  <c r="A357" s="1"/>
  <c r="A358" s="1"/>
  <c r="A359" s="1"/>
  <c r="A360" s="1"/>
  <c r="A361" s="1"/>
  <c r="A362" s="1"/>
  <c r="A363" s="1"/>
  <c r="A364" s="1"/>
  <c r="A365" s="1"/>
  <c r="A366" s="1"/>
  <c r="A367" s="1"/>
  <c r="A368" s="1"/>
  <c r="A369" s="1"/>
  <c r="A370" s="1"/>
  <c r="A371" s="1"/>
  <c r="A372" s="1"/>
  <c r="A373" s="1"/>
  <c r="A374" s="1"/>
  <c r="A375" s="1"/>
  <c r="A376" s="1"/>
  <c r="A377" s="1"/>
  <c r="A378" s="1"/>
  <c r="A379" s="1"/>
  <c r="A380" s="1"/>
  <c r="A381" s="1"/>
  <c r="A382" s="1"/>
  <c r="A383" s="1"/>
  <c r="A384" s="1"/>
  <c r="A385" s="1"/>
  <c r="A386" s="1"/>
  <c r="A387" s="1"/>
  <c r="A388" s="1"/>
  <c r="A389" s="1"/>
  <c r="A390" s="1"/>
  <c r="A391" s="1"/>
  <c r="A392" s="1"/>
  <c r="A393" s="1"/>
  <c r="A394" s="1"/>
  <c r="A395" s="1"/>
  <c r="A396" s="1"/>
  <c r="A397" s="1"/>
  <c r="A398" s="1"/>
  <c r="A399" s="1"/>
  <c r="A400" s="1"/>
  <c r="A401" s="1"/>
  <c r="A402" s="1"/>
  <c r="A403" s="1"/>
  <c r="A404" s="1"/>
  <c r="A405" s="1"/>
  <c r="A406" s="1"/>
  <c r="A407" s="1"/>
  <c r="A408" s="1"/>
  <c r="A409" s="1"/>
  <c r="A410" s="1"/>
  <c r="A411" s="1"/>
  <c r="A412" s="1"/>
  <c r="A413" s="1"/>
  <c r="A414" s="1"/>
  <c r="A415" s="1"/>
  <c r="A416" s="1"/>
  <c r="A417" s="1"/>
  <c r="A418" s="1"/>
  <c r="A419" s="1"/>
  <c r="A420" s="1"/>
  <c r="A421" s="1"/>
  <c r="A422" s="1"/>
  <c r="A423" s="1"/>
  <c r="A424" s="1"/>
  <c r="A425" s="1"/>
  <c r="A426" s="1"/>
  <c r="A427" s="1"/>
  <c r="A428" s="1"/>
  <c r="A429" s="1"/>
  <c r="A430" s="1"/>
  <c r="A431" s="1"/>
  <c r="A432" s="1"/>
  <c r="A433" s="1"/>
  <c r="A434" s="1"/>
  <c r="A435" s="1"/>
  <c r="A436" s="1"/>
  <c r="A437" s="1"/>
  <c r="A438" s="1"/>
  <c r="A439" s="1"/>
  <c r="A440" s="1"/>
  <c r="A441" s="1"/>
  <c r="A442" s="1"/>
  <c r="A443" s="1"/>
  <c r="A444" s="1"/>
  <c r="A445" s="1"/>
  <c r="A446" s="1"/>
  <c r="A447" s="1"/>
  <c r="A448" s="1"/>
  <c r="A449" s="1"/>
  <c r="A450" s="1"/>
  <c r="A451" s="1"/>
  <c r="A452" s="1"/>
  <c r="A453" s="1"/>
  <c r="A454" s="1"/>
  <c r="A455" s="1"/>
  <c r="A456" s="1"/>
  <c r="A457" s="1"/>
  <c r="A458" s="1"/>
  <c r="A459" s="1"/>
  <c r="A460" s="1"/>
  <c r="A461" s="1"/>
  <c r="A462" s="1"/>
  <c r="A463" s="1"/>
  <c r="A464" s="1"/>
  <c r="A465" s="1"/>
  <c r="A466" s="1"/>
  <c r="A467" s="1"/>
  <c r="A468" s="1"/>
  <c r="AE93"/>
  <c r="AF93" s="1"/>
  <c r="AD93"/>
  <c r="AB93"/>
  <c r="Z93"/>
  <c r="X93"/>
  <c r="T93"/>
  <c r="Q93"/>
  <c r="O93"/>
  <c r="M93"/>
  <c r="K93"/>
  <c r="I93"/>
  <c r="G93"/>
  <c r="C93"/>
  <c r="AF92"/>
  <c r="AE92"/>
  <c r="AD92"/>
  <c r="AB92"/>
  <c r="Z92"/>
  <c r="X92"/>
  <c r="T92"/>
  <c r="Q92"/>
  <c r="O92"/>
  <c r="M92"/>
  <c r="K92"/>
  <c r="I92"/>
  <c r="G92"/>
  <c r="C92"/>
  <c r="AF91"/>
  <c r="AE91"/>
  <c r="AD91"/>
  <c r="AB91"/>
  <c r="Z91"/>
  <c r="X91"/>
  <c r="T91"/>
  <c r="Q91"/>
  <c r="O91"/>
  <c r="M91"/>
  <c r="K91"/>
  <c r="I91"/>
  <c r="G91"/>
  <c r="C91"/>
  <c r="AF90"/>
  <c r="AE90"/>
  <c r="AD90"/>
  <c r="AB90"/>
  <c r="Z90"/>
  <c r="X90"/>
  <c r="T90"/>
  <c r="Q90"/>
  <c r="O90"/>
  <c r="M90"/>
  <c r="K90"/>
  <c r="I90"/>
  <c r="G90"/>
  <c r="C90"/>
  <c r="AF89"/>
  <c r="AE89"/>
  <c r="AD89"/>
  <c r="AB89"/>
  <c r="Z89"/>
  <c r="X89"/>
  <c r="T89"/>
  <c r="Q89"/>
  <c r="O89"/>
  <c r="M89"/>
  <c r="K89"/>
  <c r="I89"/>
  <c r="G89"/>
  <c r="C89"/>
  <c r="AF88"/>
  <c r="AE88"/>
  <c r="AD88"/>
  <c r="AB88"/>
  <c r="Z88"/>
  <c r="X88"/>
  <c r="T88"/>
  <c r="Q88"/>
  <c r="O88"/>
  <c r="M88"/>
  <c r="K88"/>
  <c r="I88"/>
  <c r="G88"/>
  <c r="C88"/>
  <c r="AF87"/>
  <c r="AE87"/>
  <c r="AD87"/>
  <c r="AB87"/>
  <c r="Z87"/>
  <c r="X87"/>
  <c r="T87"/>
  <c r="Q87"/>
  <c r="O87"/>
  <c r="M87"/>
  <c r="K87"/>
  <c r="I87"/>
  <c r="G87"/>
  <c r="C87"/>
  <c r="AF86"/>
  <c r="AE86"/>
  <c r="AD86"/>
  <c r="AB86"/>
  <c r="Z86"/>
  <c r="X86"/>
  <c r="T86"/>
  <c r="Q86"/>
  <c r="O86"/>
  <c r="M86"/>
  <c r="K86"/>
  <c r="I86"/>
  <c r="G86"/>
  <c r="C86"/>
  <c r="AF85"/>
  <c r="AE85"/>
  <c r="AD85"/>
  <c r="AB85"/>
  <c r="Z85"/>
  <c r="X85"/>
  <c r="T85"/>
  <c r="Q85"/>
  <c r="O85"/>
  <c r="M85"/>
  <c r="K85"/>
  <c r="I85"/>
  <c r="G85"/>
  <c r="C85"/>
  <c r="AF84"/>
  <c r="AE84"/>
  <c r="AD84"/>
  <c r="AB84"/>
  <c r="Z84"/>
  <c r="X84"/>
  <c r="T84"/>
  <c r="Q84"/>
  <c r="O84"/>
  <c r="M84"/>
  <c r="K84"/>
  <c r="I84"/>
  <c r="G84"/>
  <c r="C84"/>
  <c r="AF83"/>
  <c r="AE83"/>
  <c r="AD83"/>
  <c r="AB83"/>
  <c r="Z83"/>
  <c r="X83"/>
  <c r="T83"/>
  <c r="Q83"/>
  <c r="O83"/>
  <c r="M83"/>
  <c r="K83"/>
  <c r="I83"/>
  <c r="G83"/>
  <c r="C83"/>
  <c r="AF82"/>
  <c r="AE82"/>
  <c r="AD82"/>
  <c r="AB82"/>
  <c r="Z82"/>
  <c r="X82"/>
  <c r="T82"/>
  <c r="Q82"/>
  <c r="O82"/>
  <c r="M82"/>
  <c r="K82"/>
  <c r="I82"/>
  <c r="G82"/>
  <c r="C82"/>
  <c r="AF81"/>
  <c r="AE81"/>
  <c r="AD81"/>
  <c r="AB81"/>
  <c r="Z81"/>
  <c r="X81"/>
  <c r="T81"/>
  <c r="Q81"/>
  <c r="O81"/>
  <c r="M81"/>
  <c r="K81"/>
  <c r="I81"/>
  <c r="G81"/>
  <c r="C81"/>
  <c r="AF80"/>
  <c r="AE80"/>
  <c r="AD80"/>
  <c r="AB80"/>
  <c r="Z80"/>
  <c r="X80"/>
  <c r="T80"/>
  <c r="Q80"/>
  <c r="O80"/>
  <c r="M80"/>
  <c r="K80"/>
  <c r="I80"/>
  <c r="G80"/>
  <c r="C80"/>
  <c r="AF79"/>
  <c r="AE79"/>
  <c r="AD79"/>
  <c r="AB79"/>
  <c r="Z79"/>
  <c r="X79"/>
  <c r="T79"/>
  <c r="Q79"/>
  <c r="O79"/>
  <c r="M79"/>
  <c r="K79"/>
  <c r="I79"/>
  <c r="G79"/>
  <c r="C79"/>
  <c r="AF78"/>
  <c r="AE78"/>
  <c r="AD78"/>
  <c r="AB78"/>
  <c r="Z78"/>
  <c r="X78"/>
  <c r="T78"/>
  <c r="Q78"/>
  <c r="O78"/>
  <c r="M78"/>
  <c r="K78"/>
  <c r="I78"/>
  <c r="G78"/>
  <c r="C78"/>
  <c r="AF77"/>
  <c r="AE77"/>
  <c r="AD77"/>
  <c r="AB77"/>
  <c r="Z77"/>
  <c r="X77"/>
  <c r="T77"/>
  <c r="Q77"/>
  <c r="O77"/>
  <c r="M77"/>
  <c r="K77"/>
  <c r="I77"/>
  <c r="G77"/>
  <c r="C77"/>
  <c r="AF76"/>
  <c r="AE76"/>
  <c r="AD76"/>
  <c r="AB76"/>
  <c r="Z76"/>
  <c r="X76"/>
  <c r="T76"/>
  <c r="Q76"/>
  <c r="O76"/>
  <c r="M76"/>
  <c r="K76"/>
  <c r="I76"/>
  <c r="G76"/>
  <c r="C76"/>
  <c r="AF75"/>
  <c r="AE75"/>
  <c r="AD75"/>
  <c r="AB75"/>
  <c r="Z75"/>
  <c r="X75"/>
  <c r="T75"/>
  <c r="Q75"/>
  <c r="O75"/>
  <c r="M75"/>
  <c r="K75"/>
  <c r="I75"/>
  <c r="G75"/>
  <c r="C75"/>
  <c r="AF74"/>
  <c r="AE74"/>
  <c r="AD74"/>
  <c r="AB74"/>
  <c r="Z74"/>
  <c r="X74"/>
  <c r="T74"/>
  <c r="Q74"/>
  <c r="O74"/>
  <c r="M74"/>
  <c r="K74"/>
  <c r="I74"/>
  <c r="G74"/>
  <c r="C74"/>
  <c r="AF73"/>
  <c r="AE73"/>
  <c r="AD73"/>
  <c r="AB73"/>
  <c r="Z73"/>
  <c r="X73"/>
  <c r="T73"/>
  <c r="Q73"/>
  <c r="O73"/>
  <c r="M73"/>
  <c r="K73"/>
  <c r="I73"/>
  <c r="G73"/>
  <c r="C73"/>
  <c r="AF72"/>
  <c r="AE72"/>
  <c r="AD72"/>
  <c r="AB72"/>
  <c r="Z72"/>
  <c r="X72"/>
  <c r="T72"/>
  <c r="Q72"/>
  <c r="O72"/>
  <c r="M72"/>
  <c r="K72"/>
  <c r="I72"/>
  <c r="G72"/>
  <c r="C72"/>
  <c r="AF71"/>
  <c r="AE71"/>
  <c r="AD71"/>
  <c r="AB71"/>
  <c r="Z71"/>
  <c r="X71"/>
  <c r="T71"/>
  <c r="Q71"/>
  <c r="O71"/>
  <c r="M71"/>
  <c r="K71"/>
  <c r="I71"/>
  <c r="G71"/>
  <c r="C71"/>
  <c r="AF70"/>
  <c r="AE70"/>
  <c r="AD70"/>
  <c r="AB70"/>
  <c r="Z70"/>
  <c r="X70"/>
  <c r="T70"/>
  <c r="Q70"/>
  <c r="O70"/>
  <c r="M70"/>
  <c r="K70"/>
  <c r="I70"/>
  <c r="G70"/>
  <c r="C70"/>
  <c r="AF69"/>
  <c r="AE69"/>
  <c r="AD69"/>
  <c r="AB69"/>
  <c r="Z69"/>
  <c r="X69"/>
  <c r="T69"/>
  <c r="Q69"/>
  <c r="O69"/>
  <c r="M69"/>
  <c r="K69"/>
  <c r="I69"/>
  <c r="G69"/>
  <c r="C69"/>
  <c r="AF68"/>
  <c r="AE68"/>
  <c r="AD68"/>
  <c r="AB68"/>
  <c r="Z68"/>
  <c r="X68"/>
  <c r="T68"/>
  <c r="Q68"/>
  <c r="O68"/>
  <c r="M68"/>
  <c r="K68"/>
  <c r="I68"/>
  <c r="G68"/>
  <c r="C68"/>
  <c r="AF67"/>
  <c r="AE67"/>
  <c r="AD67"/>
  <c r="AB67"/>
  <c r="Z67"/>
  <c r="X67"/>
  <c r="T67"/>
  <c r="Q67"/>
  <c r="O67"/>
  <c r="M67"/>
  <c r="K67"/>
  <c r="I67"/>
  <c r="G67"/>
  <c r="C67"/>
  <c r="AF66"/>
  <c r="AE66"/>
  <c r="AD66"/>
  <c r="AB66"/>
  <c r="Z66"/>
  <c r="X66"/>
  <c r="T66"/>
  <c r="Q66"/>
  <c r="O66"/>
  <c r="M66"/>
  <c r="K66"/>
  <c r="I66"/>
  <c r="G66"/>
  <c r="C66"/>
  <c r="AF65"/>
  <c r="AE65"/>
  <c r="AD65"/>
  <c r="AB65"/>
  <c r="Z65"/>
  <c r="X65"/>
  <c r="T65"/>
  <c r="Q65"/>
  <c r="O65"/>
  <c r="M65"/>
  <c r="K65"/>
  <c r="I65"/>
  <c r="G65"/>
  <c r="C65"/>
  <c r="AF64"/>
  <c r="AE64"/>
  <c r="AD64"/>
  <c r="AB64"/>
  <c r="Z64"/>
  <c r="X64"/>
  <c r="T64"/>
  <c r="Q64"/>
  <c r="O64"/>
  <c r="M64"/>
  <c r="K64"/>
  <c r="I64"/>
  <c r="G64"/>
  <c r="C64"/>
  <c r="AF63"/>
  <c r="AE63"/>
  <c r="AD63"/>
  <c r="AB63"/>
  <c r="Z63"/>
  <c r="X63"/>
  <c r="T63"/>
  <c r="Q63"/>
  <c r="O63"/>
  <c r="M63"/>
  <c r="K63"/>
  <c r="I63"/>
  <c r="G63"/>
  <c r="C63"/>
  <c r="AF62"/>
  <c r="AE62"/>
  <c r="AD62"/>
  <c r="AB62"/>
  <c r="Z62"/>
  <c r="X62"/>
  <c r="T62"/>
  <c r="Q62"/>
  <c r="O62"/>
  <c r="M62"/>
  <c r="K62"/>
  <c r="I62"/>
  <c r="G62"/>
  <c r="C62"/>
  <c r="AF61"/>
  <c r="AE61"/>
  <c r="AD61"/>
  <c r="AB61"/>
  <c r="Z61"/>
  <c r="X61"/>
  <c r="T61"/>
  <c r="Q61"/>
  <c r="O61"/>
  <c r="M61"/>
  <c r="K61"/>
  <c r="I61"/>
  <c r="G61"/>
  <c r="C61"/>
  <c r="AF60"/>
  <c r="AE60"/>
  <c r="AD60"/>
  <c r="AB60"/>
  <c r="Z60"/>
  <c r="X60"/>
  <c r="T60"/>
  <c r="Q60"/>
  <c r="O60"/>
  <c r="M60"/>
  <c r="K60"/>
  <c r="I60"/>
  <c r="G60"/>
  <c r="C60"/>
  <c r="AF59"/>
  <c r="AE59"/>
  <c r="AD59"/>
  <c r="AB59"/>
  <c r="Z59"/>
  <c r="X59"/>
  <c r="T59"/>
  <c r="Q59"/>
  <c r="O59"/>
  <c r="M59"/>
  <c r="K59"/>
  <c r="I59"/>
  <c r="G59"/>
  <c r="C59"/>
  <c r="AF58"/>
  <c r="AE58"/>
  <c r="AD58"/>
  <c r="AB58"/>
  <c r="Z58"/>
  <c r="X58"/>
  <c r="T58"/>
  <c r="Q58"/>
  <c r="O58"/>
  <c r="M58"/>
  <c r="K58"/>
  <c r="I58"/>
  <c r="G58"/>
  <c r="C58"/>
  <c r="AF57"/>
  <c r="AE57"/>
  <c r="AD57"/>
  <c r="AB57"/>
  <c r="Z57"/>
  <c r="X57"/>
  <c r="T57"/>
  <c r="Q57"/>
  <c r="O57"/>
  <c r="M57"/>
  <c r="K57"/>
  <c r="I57"/>
  <c r="G57"/>
  <c r="C57"/>
  <c r="AF56"/>
  <c r="AE56"/>
  <c r="AD56"/>
  <c r="AB56"/>
  <c r="Z56"/>
  <c r="X56"/>
  <c r="T56"/>
  <c r="Q56"/>
  <c r="O56"/>
  <c r="M56"/>
  <c r="K56"/>
  <c r="I56"/>
  <c r="G56"/>
  <c r="C56"/>
  <c r="AF55"/>
  <c r="AE55"/>
  <c r="AD55"/>
  <c r="AB55"/>
  <c r="Z55"/>
  <c r="X55"/>
  <c r="T55"/>
  <c r="Q55"/>
  <c r="O55"/>
  <c r="M55"/>
  <c r="K55"/>
  <c r="I55"/>
  <c r="G55"/>
  <c r="C55"/>
  <c r="AF54"/>
  <c r="AE54"/>
  <c r="AD54"/>
  <c r="AB54"/>
  <c r="Z54"/>
  <c r="X54"/>
  <c r="T54"/>
  <c r="Q54"/>
  <c r="O54"/>
  <c r="M54"/>
  <c r="K54"/>
  <c r="I54"/>
  <c r="G54"/>
  <c r="C54"/>
  <c r="AF53"/>
  <c r="AE53"/>
  <c r="AD53"/>
  <c r="AB53"/>
  <c r="Z53"/>
  <c r="X53"/>
  <c r="T53"/>
  <c r="Q53"/>
  <c r="O53"/>
  <c r="M53"/>
  <c r="K53"/>
  <c r="I53"/>
  <c r="G53"/>
  <c r="C53"/>
  <c r="AF52"/>
  <c r="AE52"/>
  <c r="AD52"/>
  <c r="AB52"/>
  <c r="Z52"/>
  <c r="X52"/>
  <c r="T52"/>
  <c r="Q52"/>
  <c r="O52"/>
  <c r="M52"/>
  <c r="K52"/>
  <c r="I52"/>
  <c r="G52"/>
  <c r="C52"/>
  <c r="AF51"/>
  <c r="AE51"/>
  <c r="AD51"/>
  <c r="AB51"/>
  <c r="Z51"/>
  <c r="X51"/>
  <c r="T51"/>
  <c r="Q51"/>
  <c r="O51"/>
  <c r="M51"/>
  <c r="K51"/>
  <c r="I51"/>
  <c r="G51"/>
  <c r="C51"/>
  <c r="AF50"/>
  <c r="AE50"/>
  <c r="AD50"/>
  <c r="AB50"/>
  <c r="Z50"/>
  <c r="X50"/>
  <c r="T50"/>
  <c r="Q50"/>
  <c r="O50"/>
  <c r="M50"/>
  <c r="K50"/>
  <c r="I50"/>
  <c r="G50"/>
  <c r="C50"/>
  <c r="AF49"/>
  <c r="AE49"/>
  <c r="AD49"/>
  <c r="AB49"/>
  <c r="Z49"/>
  <c r="X49"/>
  <c r="T49"/>
  <c r="Q49"/>
  <c r="O49"/>
  <c r="M49"/>
  <c r="K49"/>
  <c r="I49"/>
  <c r="G49"/>
  <c r="C49"/>
  <c r="AF48"/>
  <c r="AE48"/>
  <c r="AD48"/>
  <c r="AB48"/>
  <c r="Z48"/>
  <c r="X48"/>
  <c r="T48"/>
  <c r="Q48"/>
  <c r="O48"/>
  <c r="M48"/>
  <c r="K48"/>
  <c r="I48"/>
  <c r="G48"/>
  <c r="C48"/>
  <c r="AF47"/>
  <c r="AE47"/>
  <c r="AD47"/>
  <c r="AB47"/>
  <c r="Z47"/>
  <c r="X47"/>
  <c r="T47"/>
  <c r="Q47"/>
  <c r="O47"/>
  <c r="M47"/>
  <c r="K47"/>
  <c r="I47"/>
  <c r="G47"/>
  <c r="C47"/>
  <c r="AF46"/>
  <c r="AE46"/>
  <c r="AD46"/>
  <c r="AB46"/>
  <c r="Z46"/>
  <c r="X46"/>
  <c r="T46"/>
  <c r="Q46"/>
  <c r="O46"/>
  <c r="M46"/>
  <c r="K46"/>
  <c r="I46"/>
  <c r="G46"/>
  <c r="C46"/>
  <c r="AF45"/>
  <c r="AE45"/>
  <c r="AD45"/>
  <c r="AB45"/>
  <c r="Z45"/>
  <c r="X45"/>
  <c r="T45"/>
  <c r="Q45"/>
  <c r="O45"/>
  <c r="M45"/>
  <c r="K45"/>
  <c r="I45"/>
  <c r="G45"/>
  <c r="C45"/>
  <c r="AF44"/>
  <c r="AE44"/>
  <c r="AD44"/>
  <c r="AB44"/>
  <c r="Z44"/>
  <c r="X44"/>
  <c r="T44"/>
  <c r="Q44"/>
  <c r="O44"/>
  <c r="M44"/>
  <c r="K44"/>
  <c r="I44"/>
  <c r="G44"/>
  <c r="C44"/>
  <c r="AF43"/>
  <c r="AE43"/>
  <c r="AD43"/>
  <c r="AB43"/>
  <c r="Z43"/>
  <c r="X43"/>
  <c r="T43"/>
  <c r="Q43"/>
  <c r="O43"/>
  <c r="M43"/>
  <c r="K43"/>
  <c r="I43"/>
  <c r="G43"/>
  <c r="C43"/>
  <c r="AF42"/>
  <c r="AE42"/>
  <c r="AD42"/>
  <c r="AB42"/>
  <c r="Z42"/>
  <c r="X42"/>
  <c r="T42"/>
  <c r="Q42"/>
  <c r="O42"/>
  <c r="M42"/>
  <c r="K42"/>
  <c r="I42"/>
  <c r="G42"/>
  <c r="C42"/>
  <c r="AF41"/>
  <c r="AE41"/>
  <c r="AD41"/>
  <c r="AB41"/>
  <c r="Z41"/>
  <c r="X41"/>
  <c r="T41"/>
  <c r="Q41"/>
  <c r="O41"/>
  <c r="M41"/>
  <c r="K41"/>
  <c r="I41"/>
  <c r="G41"/>
  <c r="C41"/>
  <c r="AF40"/>
  <c r="AE40"/>
  <c r="AD40"/>
  <c r="AB40"/>
  <c r="Z40"/>
  <c r="X40"/>
  <c r="T40"/>
  <c r="Q40"/>
  <c r="O40"/>
  <c r="M40"/>
  <c r="K40"/>
  <c r="I40"/>
  <c r="G40"/>
  <c r="C40"/>
  <c r="AF39"/>
  <c r="AE39"/>
  <c r="AD39"/>
  <c r="AB39"/>
  <c r="Z39"/>
  <c r="X39"/>
  <c r="T39"/>
  <c r="Q39"/>
  <c r="O39"/>
  <c r="M39"/>
  <c r="K39"/>
  <c r="I39"/>
  <c r="G39"/>
  <c r="C39"/>
  <c r="AF38"/>
  <c r="AE38"/>
  <c r="AD38"/>
  <c r="AB38"/>
  <c r="Z38"/>
  <c r="X38"/>
  <c r="T38"/>
  <c r="Q38"/>
  <c r="O38"/>
  <c r="M38"/>
  <c r="K38"/>
  <c r="I38"/>
  <c r="G38"/>
  <c r="C38"/>
  <c r="AF37"/>
  <c r="AE37"/>
  <c r="AD37"/>
  <c r="AB37"/>
  <c r="Z37"/>
  <c r="X37"/>
  <c r="T37"/>
  <c r="Q37"/>
  <c r="O37"/>
  <c r="M37"/>
  <c r="K37"/>
  <c r="I37"/>
  <c r="G37"/>
  <c r="C37"/>
  <c r="AF36"/>
  <c r="AE36"/>
  <c r="AD36"/>
  <c r="AB36"/>
  <c r="Z36"/>
  <c r="X36"/>
  <c r="T36"/>
  <c r="R36"/>
  <c r="R37" s="1"/>
  <c r="R38" s="1"/>
  <c r="R39" s="1"/>
  <c r="R40" s="1"/>
  <c r="R41" s="1"/>
  <c r="R42" s="1"/>
  <c r="R43" s="1"/>
  <c r="R44" s="1"/>
  <c r="R45" s="1"/>
  <c r="R46" s="1"/>
  <c r="R47" s="1"/>
  <c r="R48" s="1"/>
  <c r="R49" s="1"/>
  <c r="R50" s="1"/>
  <c r="R51" s="1"/>
  <c r="R52" s="1"/>
  <c r="R53" s="1"/>
  <c r="R54" s="1"/>
  <c r="R55" s="1"/>
  <c r="R56" s="1"/>
  <c r="R57" s="1"/>
  <c r="R58" s="1"/>
  <c r="R59" s="1"/>
  <c r="R60" s="1"/>
  <c r="R61" s="1"/>
  <c r="R62" s="1"/>
  <c r="R63" s="1"/>
  <c r="R64" s="1"/>
  <c r="R65" s="1"/>
  <c r="R66" s="1"/>
  <c r="R67" s="1"/>
  <c r="R68" s="1"/>
  <c r="R69" s="1"/>
  <c r="R70" s="1"/>
  <c r="R71" s="1"/>
  <c r="R72" s="1"/>
  <c r="R73" s="1"/>
  <c r="R74" s="1"/>
  <c r="R75" s="1"/>
  <c r="R76" s="1"/>
  <c r="R77" s="1"/>
  <c r="R78" s="1"/>
  <c r="R79" s="1"/>
  <c r="R80" s="1"/>
  <c r="R81" s="1"/>
  <c r="R82" s="1"/>
  <c r="R83" s="1"/>
  <c r="R84" s="1"/>
  <c r="R85" s="1"/>
  <c r="R86" s="1"/>
  <c r="R87" s="1"/>
  <c r="R88" s="1"/>
  <c r="R89" s="1"/>
  <c r="R90" s="1"/>
  <c r="R91" s="1"/>
  <c r="R92" s="1"/>
  <c r="R93" s="1"/>
  <c r="Q36"/>
  <c r="O36"/>
  <c r="M36"/>
  <c r="K36"/>
  <c r="I36"/>
  <c r="G36"/>
  <c r="C36"/>
  <c r="A36"/>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A86" s="1"/>
  <c r="A87" s="1"/>
  <c r="A88" s="1"/>
  <c r="A89" s="1"/>
  <c r="A90" s="1"/>
  <c r="A91" s="1"/>
  <c r="A92" s="1"/>
  <c r="A93" s="1"/>
  <c r="AF35"/>
  <c r="AE35"/>
  <c r="AD35"/>
  <c r="AB35"/>
  <c r="Z35"/>
  <c r="X35"/>
  <c r="T35"/>
  <c r="Q35"/>
  <c r="O35"/>
  <c r="M35"/>
  <c r="K35"/>
  <c r="I35"/>
  <c r="G35"/>
  <c r="C35"/>
  <c r="AF34"/>
  <c r="AE34"/>
  <c r="AD34"/>
  <c r="AB34"/>
  <c r="Z34"/>
  <c r="X34"/>
  <c r="T34"/>
  <c r="Q34"/>
  <c r="O34"/>
  <c r="M34"/>
  <c r="K34"/>
  <c r="I34"/>
  <c r="G34"/>
  <c r="C34"/>
  <c r="AF33"/>
  <c r="AE33"/>
  <c r="AD33"/>
  <c r="AB33"/>
  <c r="Z33"/>
  <c r="X33"/>
  <c r="T33"/>
  <c r="Q33"/>
  <c r="O33"/>
  <c r="M33"/>
  <c r="K33"/>
  <c r="I33"/>
  <c r="G33"/>
  <c r="C33"/>
  <c r="AF32"/>
  <c r="AE32"/>
  <c r="AD32"/>
  <c r="AB32"/>
  <c r="Z32"/>
  <c r="X32"/>
  <c r="T32"/>
  <c r="Q32"/>
  <c r="O32"/>
  <c r="M32"/>
  <c r="K32"/>
  <c r="I32"/>
  <c r="G32"/>
  <c r="C32"/>
  <c r="AF31"/>
  <c r="AE31"/>
  <c r="T31" s="1"/>
  <c r="AD31"/>
  <c r="AB31"/>
  <c r="Z31"/>
  <c r="X31"/>
  <c r="Q31"/>
  <c r="O31"/>
  <c r="M31"/>
  <c r="K31"/>
  <c r="I31"/>
  <c r="G31"/>
  <c r="C31"/>
  <c r="AF30"/>
  <c r="AE30"/>
  <c r="AD30"/>
  <c r="AB30"/>
  <c r="Z30"/>
  <c r="X30"/>
  <c r="T30"/>
  <c r="Q30"/>
  <c r="O30"/>
  <c r="M30"/>
  <c r="K30"/>
  <c r="I30"/>
  <c r="G30"/>
  <c r="C30"/>
  <c r="AF29"/>
  <c r="AE29"/>
  <c r="T29" s="1"/>
  <c r="AD29"/>
  <c r="AB29"/>
  <c r="Z29"/>
  <c r="X29"/>
  <c r="Q29"/>
  <c r="O29"/>
  <c r="M29"/>
  <c r="K29"/>
  <c r="I29"/>
  <c r="G29"/>
  <c r="C29"/>
  <c r="AF28"/>
  <c r="AE28"/>
  <c r="AD28"/>
  <c r="AB28"/>
  <c r="Z28"/>
  <c r="X28"/>
  <c r="T28"/>
  <c r="Q28"/>
  <c r="O28"/>
  <c r="M28"/>
  <c r="K28"/>
  <c r="I28"/>
  <c r="G28"/>
  <c r="C28"/>
  <c r="AF27"/>
  <c r="AE27"/>
  <c r="T27" s="1"/>
  <c r="AD27"/>
  <c r="AB27"/>
  <c r="Z27"/>
  <c r="X27"/>
  <c r="Q27"/>
  <c r="O27"/>
  <c r="M27"/>
  <c r="K27"/>
  <c r="I27"/>
  <c r="G27"/>
  <c r="C27"/>
  <c r="AF26"/>
  <c r="AE26"/>
  <c r="AD26"/>
  <c r="AB26"/>
  <c r="Z26"/>
  <c r="X26"/>
  <c r="T26"/>
  <c r="Q26"/>
  <c r="O26"/>
  <c r="M26"/>
  <c r="K26"/>
  <c r="I26"/>
  <c r="G26"/>
  <c r="C26"/>
  <c r="AE25"/>
  <c r="T25" s="1"/>
  <c r="AD25"/>
  <c r="AB25"/>
  <c r="Z25"/>
  <c r="X25"/>
  <c r="Q25"/>
  <c r="O25"/>
  <c r="M25"/>
  <c r="K25"/>
  <c r="I25"/>
  <c r="G25"/>
  <c r="C25"/>
  <c r="AF24"/>
  <c r="AE24"/>
  <c r="AD24"/>
  <c r="AB24"/>
  <c r="Z24"/>
  <c r="X24"/>
  <c r="T24"/>
  <c r="Q24"/>
  <c r="O24"/>
  <c r="M24"/>
  <c r="K24"/>
  <c r="I24"/>
  <c r="G24"/>
  <c r="C24"/>
  <c r="AF23"/>
  <c r="AE23"/>
  <c r="T23" s="1"/>
  <c r="AD23"/>
  <c r="AB23"/>
  <c r="Z23"/>
  <c r="X23"/>
  <c r="Q23"/>
  <c r="O23"/>
  <c r="M23"/>
  <c r="K23"/>
  <c r="I23"/>
  <c r="G23"/>
  <c r="C23"/>
  <c r="AF22"/>
  <c r="AE22"/>
  <c r="AD22"/>
  <c r="AB22"/>
  <c r="Z22"/>
  <c r="X22"/>
  <c r="T22"/>
  <c r="Q22"/>
  <c r="O22"/>
  <c r="M22"/>
  <c r="K22"/>
  <c r="I22"/>
  <c r="G22"/>
  <c r="C22"/>
  <c r="AF21"/>
  <c r="AE21"/>
  <c r="T21" s="1"/>
  <c r="AD21"/>
  <c r="AB21"/>
  <c r="Z21"/>
  <c r="X21"/>
  <c r="Q21"/>
  <c r="O21"/>
  <c r="M21"/>
  <c r="K21"/>
  <c r="I21"/>
  <c r="G21"/>
  <c r="C21"/>
  <c r="AF20"/>
  <c r="AE20"/>
  <c r="AD20"/>
  <c r="AB20"/>
  <c r="Z20"/>
  <c r="X20"/>
  <c r="T20"/>
  <c r="Q20"/>
  <c r="O20"/>
  <c r="M20"/>
  <c r="K20"/>
  <c r="I20"/>
  <c r="G20"/>
  <c r="C20"/>
  <c r="AF19"/>
  <c r="AE19"/>
  <c r="T19" s="1"/>
  <c r="AD19"/>
  <c r="AB19"/>
  <c r="Z19"/>
  <c r="X19"/>
  <c r="Q19"/>
  <c r="O19"/>
  <c r="M19"/>
  <c r="K19"/>
  <c r="I19"/>
  <c r="G19"/>
  <c r="C19"/>
  <c r="AF18"/>
  <c r="AE18"/>
  <c r="AD18"/>
  <c r="AB18"/>
  <c r="AB470" s="1"/>
  <c r="Z18"/>
  <c r="X18"/>
  <c r="T18"/>
  <c r="Q18"/>
  <c r="Q470" s="1"/>
  <c r="O18"/>
  <c r="M18"/>
  <c r="K18"/>
  <c r="I18"/>
  <c r="I470" s="1"/>
  <c r="G18"/>
  <c r="C18"/>
  <c r="D6921" i="81"/>
  <c r="D6920"/>
  <c r="D6923" s="1"/>
  <c r="G6907"/>
  <c r="G6906"/>
  <c r="G6909" s="1"/>
  <c r="M6893"/>
  <c r="J6893"/>
  <c r="G6893"/>
  <c r="D6893"/>
  <c r="M6892"/>
  <c r="M6895" s="1"/>
  <c r="J6892"/>
  <c r="J6895" s="1"/>
  <c r="G6892"/>
  <c r="G6895" s="1"/>
  <c r="D6892"/>
  <c r="D6895" s="1"/>
  <c r="M6879"/>
  <c r="J6879"/>
  <c r="G6879"/>
  <c r="D6879"/>
  <c r="M6878"/>
  <c r="M6881" s="1"/>
  <c r="J6878"/>
  <c r="J6881" s="1"/>
  <c r="G6878"/>
  <c r="G6881" s="1"/>
  <c r="D6878"/>
  <c r="D6881" s="1"/>
  <c r="D6867"/>
  <c r="M6865"/>
  <c r="J6865"/>
  <c r="J6867" s="1"/>
  <c r="G6865"/>
  <c r="M6864"/>
  <c r="M6867" s="1"/>
  <c r="J6864"/>
  <c r="G6864"/>
  <c r="G6867" s="1"/>
  <c r="D6863"/>
  <c r="D6853"/>
  <c r="D6851"/>
  <c r="D6850"/>
  <c r="J6837"/>
  <c r="D6837"/>
  <c r="J6836"/>
  <c r="J6839" s="1"/>
  <c r="D6836"/>
  <c r="D6839" s="1"/>
  <c r="M6823"/>
  <c r="J6823"/>
  <c r="G6823"/>
  <c r="D6823"/>
  <c r="M6822"/>
  <c r="M6825" s="1"/>
  <c r="J6822"/>
  <c r="J6825" s="1"/>
  <c r="G6822"/>
  <c r="G6825" s="1"/>
  <c r="D6822"/>
  <c r="D6825" s="1"/>
  <c r="M6809"/>
  <c r="J6809"/>
  <c r="G6809"/>
  <c r="D6809"/>
  <c r="M6808"/>
  <c r="M6811" s="1"/>
  <c r="J6808"/>
  <c r="J6811" s="1"/>
  <c r="G6808"/>
  <c r="G6811" s="1"/>
  <c r="D6808"/>
  <c r="D6811" s="1"/>
  <c r="M6795"/>
  <c r="J6795"/>
  <c r="G6795"/>
  <c r="D6795"/>
  <c r="M6794"/>
  <c r="M6797" s="1"/>
  <c r="J6794"/>
  <c r="J6797" s="1"/>
  <c r="G6794"/>
  <c r="G6797" s="1"/>
  <c r="D6794"/>
  <c r="D6797" s="1"/>
  <c r="M6781"/>
  <c r="J6781"/>
  <c r="J6783" s="1"/>
  <c r="G6781"/>
  <c r="M6780"/>
  <c r="M6783" s="1"/>
  <c r="J6780"/>
  <c r="G6780"/>
  <c r="G6779"/>
  <c r="J6767"/>
  <c r="D6767"/>
  <c r="J6766"/>
  <c r="J6752"/>
  <c r="J6750"/>
  <c r="J6749"/>
  <c r="G6749"/>
  <c r="G6748"/>
  <c r="G6752" s="1"/>
  <c r="G6738"/>
  <c r="M6736"/>
  <c r="J6736"/>
  <c r="G6736"/>
  <c r="M6735"/>
  <c r="M6738" s="1"/>
  <c r="M6767" s="1"/>
  <c r="J6735"/>
  <c r="J6738" s="1"/>
  <c r="G6735"/>
  <c r="G6734"/>
  <c r="J6723"/>
  <c r="N6722"/>
  <c r="N6708"/>
  <c r="N6694"/>
  <c r="N6680"/>
  <c r="M6665"/>
  <c r="M6723" s="1"/>
  <c r="G6665"/>
  <c r="G6723" s="1"/>
  <c r="D6665"/>
  <c r="N6665" s="1"/>
  <c r="M6650"/>
  <c r="D6650"/>
  <c r="J6577"/>
  <c r="G6577"/>
  <c r="J6576"/>
  <c r="J6579" s="1"/>
  <c r="J6650" s="1"/>
  <c r="G6576"/>
  <c r="G6575"/>
  <c r="G6579" s="1"/>
  <c r="G6650" s="1"/>
  <c r="M6564"/>
  <c r="J6564"/>
  <c r="G6564"/>
  <c r="D6564"/>
  <c r="M6265"/>
  <c r="G6265"/>
  <c r="M6264"/>
  <c r="M6267" s="1"/>
  <c r="G6264"/>
  <c r="M6251"/>
  <c r="M6253" s="1"/>
  <c r="J6251"/>
  <c r="J6253" s="1"/>
  <c r="G6251"/>
  <c r="J6250"/>
  <c r="G6250"/>
  <c r="G6253" s="1"/>
  <c r="D6250"/>
  <c r="D6253" s="1"/>
  <c r="M6237"/>
  <c r="J6237"/>
  <c r="G6237"/>
  <c r="D6237"/>
  <c r="M6236"/>
  <c r="M6239" s="1"/>
  <c r="J6236"/>
  <c r="J6239" s="1"/>
  <c r="G6236"/>
  <c r="G6239" s="1"/>
  <c r="D6236"/>
  <c r="D6239" s="1"/>
  <c r="M6223"/>
  <c r="M6224" s="1"/>
  <c r="G6223"/>
  <c r="G6224" s="1"/>
  <c r="D6223"/>
  <c r="M6209"/>
  <c r="D6209"/>
  <c r="M6195"/>
  <c r="J6195"/>
  <c r="J6224" s="1"/>
  <c r="G6195"/>
  <c r="D6195"/>
  <c r="M6181"/>
  <c r="J6181"/>
  <c r="G6181"/>
  <c r="D6181"/>
  <c r="M6167"/>
  <c r="G6167"/>
  <c r="D6167"/>
  <c r="D6224" s="1"/>
  <c r="M6153"/>
  <c r="J6153"/>
  <c r="G6153"/>
  <c r="D6153"/>
  <c r="M6139"/>
  <c r="J6139"/>
  <c r="G6139"/>
  <c r="D6139"/>
  <c r="J6125"/>
  <c r="G6125"/>
  <c r="D6125"/>
  <c r="D6111"/>
  <c r="M6069"/>
  <c r="G6055"/>
  <c r="D6055"/>
  <c r="M6039"/>
  <c r="J6039"/>
  <c r="G6035"/>
  <c r="G6039" s="1"/>
  <c r="G5983"/>
  <c r="D5969"/>
  <c r="D5955"/>
  <c r="G5951"/>
  <c r="G5955" s="1"/>
  <c r="M5941"/>
  <c r="G5939"/>
  <c r="D5939"/>
  <c r="G5938"/>
  <c r="D5938"/>
  <c r="D5941" s="1"/>
  <c r="D5927"/>
  <c r="M5913"/>
  <c r="J5913"/>
  <c r="G5913"/>
  <c r="D5913"/>
  <c r="M5899"/>
  <c r="J5899"/>
  <c r="G5899"/>
  <c r="D5899"/>
  <c r="D5897"/>
  <c r="D5896"/>
  <c r="M5883"/>
  <c r="J5883"/>
  <c r="G5883"/>
  <c r="D5883"/>
  <c r="M5882"/>
  <c r="M5885" s="1"/>
  <c r="J5882"/>
  <c r="J5885" s="1"/>
  <c r="G5882"/>
  <c r="G5885" s="1"/>
  <c r="D5882"/>
  <c r="D5885" s="1"/>
  <c r="M5869"/>
  <c r="L5869"/>
  <c r="D5866"/>
  <c r="D5865"/>
  <c r="G5864"/>
  <c r="G5868" s="1"/>
  <c r="D5852"/>
  <c r="D5851"/>
  <c r="G5850"/>
  <c r="G5854" s="1"/>
  <c r="G5838"/>
  <c r="G5840" s="1"/>
  <c r="G5837"/>
  <c r="J5826"/>
  <c r="J5869" s="1"/>
  <c r="G5824"/>
  <c r="D5824"/>
  <c r="G5823"/>
  <c r="G5826" s="1"/>
  <c r="D5823"/>
  <c r="J5822"/>
  <c r="D5822"/>
  <c r="D5826" s="1"/>
  <c r="D5869" s="1"/>
  <c r="M5808"/>
  <c r="M5812" s="1"/>
  <c r="G5796"/>
  <c r="G5792"/>
  <c r="G5782"/>
  <c r="G5778"/>
  <c r="J5768"/>
  <c r="J5766"/>
  <c r="G5766"/>
  <c r="J5765"/>
  <c r="G5765"/>
  <c r="G5768" s="1"/>
  <c r="M5752"/>
  <c r="G5752"/>
  <c r="M5751"/>
  <c r="G5751"/>
  <c r="G5754" s="1"/>
  <c r="G5740"/>
  <c r="G5738"/>
  <c r="G5737"/>
  <c r="G5726"/>
  <c r="G5724"/>
  <c r="G5723"/>
  <c r="D5723"/>
  <c r="J5722"/>
  <c r="J5726" s="1"/>
  <c r="D5722"/>
  <c r="D5726" s="1"/>
  <c r="D5797" s="1"/>
  <c r="M5710"/>
  <c r="J5710"/>
  <c r="G5710"/>
  <c r="D5710"/>
  <c r="M5709"/>
  <c r="M5712" s="1"/>
  <c r="J5709"/>
  <c r="J5712" s="1"/>
  <c r="G5709"/>
  <c r="G5712" s="1"/>
  <c r="D5709"/>
  <c r="D5712" s="1"/>
  <c r="M5697"/>
  <c r="D5697"/>
  <c r="J5696"/>
  <c r="J5694"/>
  <c r="J5693"/>
  <c r="J5680"/>
  <c r="J5679"/>
  <c r="M5668"/>
  <c r="M5666"/>
  <c r="G5666"/>
  <c r="M5665"/>
  <c r="G5665"/>
  <c r="G5668" s="1"/>
  <c r="G5697" s="1"/>
  <c r="J5664"/>
  <c r="J5668" s="1"/>
  <c r="D5652"/>
  <c r="J5650"/>
  <c r="D5650"/>
  <c r="J5649"/>
  <c r="J5652" s="1"/>
  <c r="J5636"/>
  <c r="D5636"/>
  <c r="J5635"/>
  <c r="J5638" s="1"/>
  <c r="D5635"/>
  <c r="D5638" s="1"/>
  <c r="G5624"/>
  <c r="M5622"/>
  <c r="J5622"/>
  <c r="J5624" s="1"/>
  <c r="G5622"/>
  <c r="D5622"/>
  <c r="D5624" s="1"/>
  <c r="M5621"/>
  <c r="M5624" s="1"/>
  <c r="G5621"/>
  <c r="M5608"/>
  <c r="J5608"/>
  <c r="G5608"/>
  <c r="D5608"/>
  <c r="M5607"/>
  <c r="M5610" s="1"/>
  <c r="J5607"/>
  <c r="J5610" s="1"/>
  <c r="G5607"/>
  <c r="G5610" s="1"/>
  <c r="D5607"/>
  <c r="D5610" s="1"/>
  <c r="M5594"/>
  <c r="M5596" s="1"/>
  <c r="J5594"/>
  <c r="J5596" s="1"/>
  <c r="G5594"/>
  <c r="G5596" s="1"/>
  <c r="D5594"/>
  <c r="D5596" s="1"/>
  <c r="J5582"/>
  <c r="J5580"/>
  <c r="D5580"/>
  <c r="J5579"/>
  <c r="D5579"/>
  <c r="D5582" s="1"/>
  <c r="M5566"/>
  <c r="J5566"/>
  <c r="G5566"/>
  <c r="D5566"/>
  <c r="M5565"/>
  <c r="M5568" s="1"/>
  <c r="J5565"/>
  <c r="J5568" s="1"/>
  <c r="G5565"/>
  <c r="G5568" s="1"/>
  <c r="D5565"/>
  <c r="D5568" s="1"/>
  <c r="J5552"/>
  <c r="D5552"/>
  <c r="J5551"/>
  <c r="J5554" s="1"/>
  <c r="D5551"/>
  <c r="D5554" s="1"/>
  <c r="J5538"/>
  <c r="D5538"/>
  <c r="J5537"/>
  <c r="J5540" s="1"/>
  <c r="D5537"/>
  <c r="D5540" s="1"/>
  <c r="G5526"/>
  <c r="M5524"/>
  <c r="J5524"/>
  <c r="G5524"/>
  <c r="D5524"/>
  <c r="M5523"/>
  <c r="M5526" s="1"/>
  <c r="J5523"/>
  <c r="J5526" s="1"/>
  <c r="G5523"/>
  <c r="D5523"/>
  <c r="D5526" s="1"/>
  <c r="G5512"/>
  <c r="M5510"/>
  <c r="J5510"/>
  <c r="G5510"/>
  <c r="M5509"/>
  <c r="M5512" s="1"/>
  <c r="J5509"/>
  <c r="J5512" s="1"/>
  <c r="G5509"/>
  <c r="G5508"/>
  <c r="D5497"/>
  <c r="J5494"/>
  <c r="J5493"/>
  <c r="M5482"/>
  <c r="M5497" s="1"/>
  <c r="G5482"/>
  <c r="G5496" s="1"/>
  <c r="M5480"/>
  <c r="J5480"/>
  <c r="M5479"/>
  <c r="J5479"/>
  <c r="J5482" s="1"/>
  <c r="J5497" s="1"/>
  <c r="F5478"/>
  <c r="G5462"/>
  <c r="G5466" s="1"/>
  <c r="G5450"/>
  <c r="G5449"/>
  <c r="G5452" s="1"/>
  <c r="G5438"/>
  <c r="G5467" s="1"/>
  <c r="M5436"/>
  <c r="J5436"/>
  <c r="G5436"/>
  <c r="D5436"/>
  <c r="M5435"/>
  <c r="M5438" s="1"/>
  <c r="M5467" s="1"/>
  <c r="J5435"/>
  <c r="J5438" s="1"/>
  <c r="J5467" s="1"/>
  <c r="G5435"/>
  <c r="D5435"/>
  <c r="D5438" s="1"/>
  <c r="D5467" s="1"/>
  <c r="M5420"/>
  <c r="J5420"/>
  <c r="G5420"/>
  <c r="D5420"/>
  <c r="M5419"/>
  <c r="M5422" s="1"/>
  <c r="J5419"/>
  <c r="J5422" s="1"/>
  <c r="G5419"/>
  <c r="G5422" s="1"/>
  <c r="G5423" s="1"/>
  <c r="D5419"/>
  <c r="D5422" s="1"/>
  <c r="M5409"/>
  <c r="J5409"/>
  <c r="G5409"/>
  <c r="D5409"/>
  <c r="M5383"/>
  <c r="J5383"/>
  <c r="J5381"/>
  <c r="J5380"/>
  <c r="M5370"/>
  <c r="J5370"/>
  <c r="G5370"/>
  <c r="J5368"/>
  <c r="J5367"/>
  <c r="M5357"/>
  <c r="J5357"/>
  <c r="G5357"/>
  <c r="D5357"/>
  <c r="M5344"/>
  <c r="J5344"/>
  <c r="G5344"/>
  <c r="D5344"/>
  <c r="M5331"/>
  <c r="M5328"/>
  <c r="J5328"/>
  <c r="J5331" s="1"/>
  <c r="G5328"/>
  <c r="G5331" s="1"/>
  <c r="D5328"/>
  <c r="D5331" s="1"/>
  <c r="J5315"/>
  <c r="G5315"/>
  <c r="J5314"/>
  <c r="G5314"/>
  <c r="J5312"/>
  <c r="J5316" s="1"/>
  <c r="G5312"/>
  <c r="G5316" s="1"/>
  <c r="G5317" s="1"/>
  <c r="G5301"/>
  <c r="G5300"/>
  <c r="G5299"/>
  <c r="G5302" s="1"/>
  <c r="G5287"/>
  <c r="G5286"/>
  <c r="G5285"/>
  <c r="G5288" s="1"/>
  <c r="D5274"/>
  <c r="M5272"/>
  <c r="G5272"/>
  <c r="D5272"/>
  <c r="M5271"/>
  <c r="M5274" s="1"/>
  <c r="J5271"/>
  <c r="G5271"/>
  <c r="G5274" s="1"/>
  <c r="D5271"/>
  <c r="J5270"/>
  <c r="J5274" s="1"/>
  <c r="D5260"/>
  <c r="D5317" s="1"/>
  <c r="M5258"/>
  <c r="M5260" s="1"/>
  <c r="M5317" s="1"/>
  <c r="J5258"/>
  <c r="D5258"/>
  <c r="J5257"/>
  <c r="J5260" s="1"/>
  <c r="D5257"/>
  <c r="G5256"/>
  <c r="G5260" s="1"/>
  <c r="J5244"/>
  <c r="J5242"/>
  <c r="J5241"/>
  <c r="J5228"/>
  <c r="J5227"/>
  <c r="J5230" s="1"/>
  <c r="G5216"/>
  <c r="M5214"/>
  <c r="J5214"/>
  <c r="G5214"/>
  <c r="M5213"/>
  <c r="M5216" s="1"/>
  <c r="J5213"/>
  <c r="J5216" s="1"/>
  <c r="G5213"/>
  <c r="J5202"/>
  <c r="J5245" s="1"/>
  <c r="M5200"/>
  <c r="J5200"/>
  <c r="G5200"/>
  <c r="D5200"/>
  <c r="M5199"/>
  <c r="M5202" s="1"/>
  <c r="M5245" s="1"/>
  <c r="J5199"/>
  <c r="G5199"/>
  <c r="G5202" s="1"/>
  <c r="D5199"/>
  <c r="D5202" s="1"/>
  <c r="D5245" s="1"/>
  <c r="J5186"/>
  <c r="J5184"/>
  <c r="J5183"/>
  <c r="J5170"/>
  <c r="J5172" s="1"/>
  <c r="J5156"/>
  <c r="J5155"/>
  <c r="J5158" s="1"/>
  <c r="M5144"/>
  <c r="M5142"/>
  <c r="J5142"/>
  <c r="G5142"/>
  <c r="M5141"/>
  <c r="J5141"/>
  <c r="J5144" s="1"/>
  <c r="G5141"/>
  <c r="G5144" s="1"/>
  <c r="M5128"/>
  <c r="J5128"/>
  <c r="G5128"/>
  <c r="G5130" s="1"/>
  <c r="M5127"/>
  <c r="J5127"/>
  <c r="J5130" s="1"/>
  <c r="J5126"/>
  <c r="M5114"/>
  <c r="M5116" s="1"/>
  <c r="J5114"/>
  <c r="G5114"/>
  <c r="J5113"/>
  <c r="G5113"/>
  <c r="J5112"/>
  <c r="J5116" s="1"/>
  <c r="M5100"/>
  <c r="J5100"/>
  <c r="G5100"/>
  <c r="D5100"/>
  <c r="M5099"/>
  <c r="M5102" s="1"/>
  <c r="J5099"/>
  <c r="J5102" s="1"/>
  <c r="G5099"/>
  <c r="G5102" s="1"/>
  <c r="D5099"/>
  <c r="D5102" s="1"/>
  <c r="G5088"/>
  <c r="M5086"/>
  <c r="J5086"/>
  <c r="G5086"/>
  <c r="D5086"/>
  <c r="M5085"/>
  <c r="M5088" s="1"/>
  <c r="J5085"/>
  <c r="J5088" s="1"/>
  <c r="G5085"/>
  <c r="D5085"/>
  <c r="D5088" s="1"/>
  <c r="G5074"/>
  <c r="M5072"/>
  <c r="D5072"/>
  <c r="D5074" s="1"/>
  <c r="M5071"/>
  <c r="M5074" s="1"/>
  <c r="J5071"/>
  <c r="J5074" s="1"/>
  <c r="J5187" s="1"/>
  <c r="G5070"/>
  <c r="M5055"/>
  <c r="J5055"/>
  <c r="G5055"/>
  <c r="D5055"/>
  <c r="M5054"/>
  <c r="M5057" s="1"/>
  <c r="J5054"/>
  <c r="J5057" s="1"/>
  <c r="G5054"/>
  <c r="G5057" s="1"/>
  <c r="D5054"/>
  <c r="D5057" s="1"/>
  <c r="M5041"/>
  <c r="J5041"/>
  <c r="G5041"/>
  <c r="D5041"/>
  <c r="M5040"/>
  <c r="M5043" s="1"/>
  <c r="J5040"/>
  <c r="J5043" s="1"/>
  <c r="G5040"/>
  <c r="G5043" s="1"/>
  <c r="D5040"/>
  <c r="D5043" s="1"/>
  <c r="M5025"/>
  <c r="M5029" s="1"/>
  <c r="J5025"/>
  <c r="J5029" s="1"/>
  <c r="G5025"/>
  <c r="G5029" s="1"/>
  <c r="D5025"/>
  <c r="D5029" s="1"/>
  <c r="M5011"/>
  <c r="M5015" s="1"/>
  <c r="J5011"/>
  <c r="J5015" s="1"/>
  <c r="G5011"/>
  <c r="G5015" s="1"/>
  <c r="D5011"/>
  <c r="D5015" s="1"/>
  <c r="M4997"/>
  <c r="J4997"/>
  <c r="M4996"/>
  <c r="M4999" s="1"/>
  <c r="J4996"/>
  <c r="J4999" s="1"/>
  <c r="M4986"/>
  <c r="G4984"/>
  <c r="G4986" s="1"/>
  <c r="G5000" s="1"/>
  <c r="D4984"/>
  <c r="D4986" s="1"/>
  <c r="M4983"/>
  <c r="J4983"/>
  <c r="J4986" s="1"/>
  <c r="M4972"/>
  <c r="M4969"/>
  <c r="J4969"/>
  <c r="J4972" s="1"/>
  <c r="G4969"/>
  <c r="G4972" s="1"/>
  <c r="D4969"/>
  <c r="D4972" s="1"/>
  <c r="M4954"/>
  <c r="J4954"/>
  <c r="G4954"/>
  <c r="D4954"/>
  <c r="M4953"/>
  <c r="M4956" s="1"/>
  <c r="M4957" s="1"/>
  <c r="N4957" s="1"/>
  <c r="J4953"/>
  <c r="J4956" s="1"/>
  <c r="J4957" s="1"/>
  <c r="G4953"/>
  <c r="G4956" s="1"/>
  <c r="G4957" s="1"/>
  <c r="D4953"/>
  <c r="D4956" s="1"/>
  <c r="D4957" s="1"/>
  <c r="M4941"/>
  <c r="G4941"/>
  <c r="J4938"/>
  <c r="D4938"/>
  <c r="J4937"/>
  <c r="J4940" s="1"/>
  <c r="D4937"/>
  <c r="D4940" s="1"/>
  <c r="J4923"/>
  <c r="D4923"/>
  <c r="J4922"/>
  <c r="J4926" s="1"/>
  <c r="D4922"/>
  <c r="D4926" s="1"/>
  <c r="J4909"/>
  <c r="D4909"/>
  <c r="J4908"/>
  <c r="J4912" s="1"/>
  <c r="D4908"/>
  <c r="D4912" s="1"/>
  <c r="J4895"/>
  <c r="D4895"/>
  <c r="D4898" s="1"/>
  <c r="J4894"/>
  <c r="J4898" s="1"/>
  <c r="D4894"/>
  <c r="G4880"/>
  <c r="D4880"/>
  <c r="G4879"/>
  <c r="G4882" s="1"/>
  <c r="D4879"/>
  <c r="D4882" s="1"/>
  <c r="D4883" s="1"/>
  <c r="G4865"/>
  <c r="D4865"/>
  <c r="G4864"/>
  <c r="G4868" s="1"/>
  <c r="D4864"/>
  <c r="D4868" s="1"/>
  <c r="G4852"/>
  <c r="D4852"/>
  <c r="G4851"/>
  <c r="D4851"/>
  <c r="G4850"/>
  <c r="G4854" s="1"/>
  <c r="D4850"/>
  <c r="D4854" s="1"/>
  <c r="N4837"/>
  <c r="J4837"/>
  <c r="J4836"/>
  <c r="J4832"/>
  <c r="D4821"/>
  <c r="G4820"/>
  <c r="G4821" s="1"/>
  <c r="G4818"/>
  <c r="G4817"/>
  <c r="M4806"/>
  <c r="M4821" s="1"/>
  <c r="G4806"/>
  <c r="M4804"/>
  <c r="J4804"/>
  <c r="J4806" s="1"/>
  <c r="J4821" s="1"/>
  <c r="M4803"/>
  <c r="J4803"/>
  <c r="G4802"/>
  <c r="J4791"/>
  <c r="D4791"/>
  <c r="M4788"/>
  <c r="G4788"/>
  <c r="M4787"/>
  <c r="M4790" s="1"/>
  <c r="M4791" s="1"/>
  <c r="G4787"/>
  <c r="G4776"/>
  <c r="D4776"/>
  <c r="M4774"/>
  <c r="D4774"/>
  <c r="M4773"/>
  <c r="M4776" s="1"/>
  <c r="G4773"/>
  <c r="D4773"/>
  <c r="M4761"/>
  <c r="J4761"/>
  <c r="G4760"/>
  <c r="G4756"/>
  <c r="D4744"/>
  <c r="D4746" s="1"/>
  <c r="G4742"/>
  <c r="G4746" s="1"/>
  <c r="G4728"/>
  <c r="G4732" s="1"/>
  <c r="D4728"/>
  <c r="D4732" s="1"/>
  <c r="M4717"/>
  <c r="D4717"/>
  <c r="J4714"/>
  <c r="J4713"/>
  <c r="J4712"/>
  <c r="J4700"/>
  <c r="J4699"/>
  <c r="J4702" s="1"/>
  <c r="J4686"/>
  <c r="J4685"/>
  <c r="J4688" s="1"/>
  <c r="J4672"/>
  <c r="J4671"/>
  <c r="J4670"/>
  <c r="J4674" s="1"/>
  <c r="J4658"/>
  <c r="J4657"/>
  <c r="J4660" s="1"/>
  <c r="G4656"/>
  <c r="G4660" s="1"/>
  <c r="J4644"/>
  <c r="G4644"/>
  <c r="J4643"/>
  <c r="J4646" s="1"/>
  <c r="G4643"/>
  <c r="G4646" s="1"/>
  <c r="J4630"/>
  <c r="G4630"/>
  <c r="J4629"/>
  <c r="J4632" s="1"/>
  <c r="G4629"/>
  <c r="G4632" s="1"/>
  <c r="M4617"/>
  <c r="D4617"/>
  <c r="J4614"/>
  <c r="J4613"/>
  <c r="J4616" s="1"/>
  <c r="J4600"/>
  <c r="J4599"/>
  <c r="J4602" s="1"/>
  <c r="J4617" s="1"/>
  <c r="G4598"/>
  <c r="G4602" s="1"/>
  <c r="G4617" s="1"/>
  <c r="M4586"/>
  <c r="D4586"/>
  <c r="M4584"/>
  <c r="D4584"/>
  <c r="M4583"/>
  <c r="G4583"/>
  <c r="D4583"/>
  <c r="G4582"/>
  <c r="G4586" s="1"/>
  <c r="J4572"/>
  <c r="M4569"/>
  <c r="M4572" s="1"/>
  <c r="J4569"/>
  <c r="G4569"/>
  <c r="G4572" s="1"/>
  <c r="D4569"/>
  <c r="D4572" s="1"/>
  <c r="M4555"/>
  <c r="M4558" s="1"/>
  <c r="J4555"/>
  <c r="J4558" s="1"/>
  <c r="G4555"/>
  <c r="G4558" s="1"/>
  <c r="D4555"/>
  <c r="D4558" s="1"/>
  <c r="J4544"/>
  <c r="M4540"/>
  <c r="M4544" s="1"/>
  <c r="J4540"/>
  <c r="G4540"/>
  <c r="G4544" s="1"/>
  <c r="D4540"/>
  <c r="D4544" s="1"/>
  <c r="M4528"/>
  <c r="J4528"/>
  <c r="G4528"/>
  <c r="D4528"/>
  <c r="M4527"/>
  <c r="M4530" s="1"/>
  <c r="J4527"/>
  <c r="J4530" s="1"/>
  <c r="G4527"/>
  <c r="G4530" s="1"/>
  <c r="D4527"/>
  <c r="D4530" s="1"/>
  <c r="D4526"/>
  <c r="M4516"/>
  <c r="M4514"/>
  <c r="J4514"/>
  <c r="G4514"/>
  <c r="D4514"/>
  <c r="M4513"/>
  <c r="J4513"/>
  <c r="J4516" s="1"/>
  <c r="G4513"/>
  <c r="G4516" s="1"/>
  <c r="D4513"/>
  <c r="D4516" s="1"/>
  <c r="D4512"/>
  <c r="J4502"/>
  <c r="M4498"/>
  <c r="M4502" s="1"/>
  <c r="J4498"/>
  <c r="G4498"/>
  <c r="G4502" s="1"/>
  <c r="D4498"/>
  <c r="D4502" s="1"/>
  <c r="G4486"/>
  <c r="G4485"/>
  <c r="G4488" s="1"/>
  <c r="J4472"/>
  <c r="J4474" s="1"/>
  <c r="D4472"/>
  <c r="J4471"/>
  <c r="D4471"/>
  <c r="D4474" s="1"/>
  <c r="G4460"/>
  <c r="G4458"/>
  <c r="G4457"/>
  <c r="G4444"/>
  <c r="G4443"/>
  <c r="G4446" s="1"/>
  <c r="G4430"/>
  <c r="G4429"/>
  <c r="G4432" s="1"/>
  <c r="J4418"/>
  <c r="M4414"/>
  <c r="M4418" s="1"/>
  <c r="J4414"/>
  <c r="G4414"/>
  <c r="G4418" s="1"/>
  <c r="D4414"/>
  <c r="D4418" s="1"/>
  <c r="M4403"/>
  <c r="D4403"/>
  <c r="J4400"/>
  <c r="J4399"/>
  <c r="J4402" s="1"/>
  <c r="J4403" s="1"/>
  <c r="J4386"/>
  <c r="J4385"/>
  <c r="J4384"/>
  <c r="J4388" s="1"/>
  <c r="J4372"/>
  <c r="G4372"/>
  <c r="J4371"/>
  <c r="J4374" s="1"/>
  <c r="G4371"/>
  <c r="G4374" s="1"/>
  <c r="J4358"/>
  <c r="G4358"/>
  <c r="J4357"/>
  <c r="J4360" s="1"/>
  <c r="G4357"/>
  <c r="G4360" s="1"/>
  <c r="M4345"/>
  <c r="D4344"/>
  <c r="D4345" s="1"/>
  <c r="J4342"/>
  <c r="G4342"/>
  <c r="D4342"/>
  <c r="J4341"/>
  <c r="J4344" s="1"/>
  <c r="J4345" s="1"/>
  <c r="G4341"/>
  <c r="D4341"/>
  <c r="G4328"/>
  <c r="M4324"/>
  <c r="M4328" s="1"/>
  <c r="M4329" s="1"/>
  <c r="J4324"/>
  <c r="J4328" s="1"/>
  <c r="J4329" s="1"/>
  <c r="G4324"/>
  <c r="D4324"/>
  <c r="D4328" s="1"/>
  <c r="M4314"/>
  <c r="G4314"/>
  <c r="G4329" s="1"/>
  <c r="M4310"/>
  <c r="J4310"/>
  <c r="J4314" s="1"/>
  <c r="G4310"/>
  <c r="D4310"/>
  <c r="D4314" s="1"/>
  <c r="G4300"/>
  <c r="M4298"/>
  <c r="J4298"/>
  <c r="G4298"/>
  <c r="D4298"/>
  <c r="M4297"/>
  <c r="M4300" s="1"/>
  <c r="J4297"/>
  <c r="J4300" s="1"/>
  <c r="G4297"/>
  <c r="D4297"/>
  <c r="D4300" s="1"/>
  <c r="M4286"/>
  <c r="G4286"/>
  <c r="M4284"/>
  <c r="J4284"/>
  <c r="G4284"/>
  <c r="D4284"/>
  <c r="M4283"/>
  <c r="J4283"/>
  <c r="J4286" s="1"/>
  <c r="G4283"/>
  <c r="D4283"/>
  <c r="D4286" s="1"/>
  <c r="M4271"/>
  <c r="D4271"/>
  <c r="J4268"/>
  <c r="J4270" s="1"/>
  <c r="J4267"/>
  <c r="J4256"/>
  <c r="J4271" s="1"/>
  <c r="N4271" s="1"/>
  <c r="G4254"/>
  <c r="G4256" s="1"/>
  <c r="G4271" s="1"/>
  <c r="G4253"/>
  <c r="J4252"/>
  <c r="J4240"/>
  <c r="G4240"/>
  <c r="J4239"/>
  <c r="J4242" s="1"/>
  <c r="G4239"/>
  <c r="G4242" s="1"/>
  <c r="M4227"/>
  <c r="J4226"/>
  <c r="J4227" s="1"/>
  <c r="D4226"/>
  <c r="D4227" s="1"/>
  <c r="J4222"/>
  <c r="G4222"/>
  <c r="G4226" s="1"/>
  <c r="G4227" s="1"/>
  <c r="D4222"/>
  <c r="J4211"/>
  <c r="G4210"/>
  <c r="M4206"/>
  <c r="M4210" s="1"/>
  <c r="G4206"/>
  <c r="D4206"/>
  <c r="D4210" s="1"/>
  <c r="J4196"/>
  <c r="M4194"/>
  <c r="J4194"/>
  <c r="G4194"/>
  <c r="D4194"/>
  <c r="M4193"/>
  <c r="M4196" s="1"/>
  <c r="J4193"/>
  <c r="G4193"/>
  <c r="G4196" s="1"/>
  <c r="D4193"/>
  <c r="D4196" s="1"/>
  <c r="M4181"/>
  <c r="D4178"/>
  <c r="D4177"/>
  <c r="D4180" s="1"/>
  <c r="M4164"/>
  <c r="M4166" s="1"/>
  <c r="J4164"/>
  <c r="J4166" s="1"/>
  <c r="J4181" s="1"/>
  <c r="G4164"/>
  <c r="G4166" s="1"/>
  <c r="G4181" s="1"/>
  <c r="D4164"/>
  <c r="D4166" s="1"/>
  <c r="J4152"/>
  <c r="M4150"/>
  <c r="J4150"/>
  <c r="G4150"/>
  <c r="D4150"/>
  <c r="M4149"/>
  <c r="M4152" s="1"/>
  <c r="J4149"/>
  <c r="G4149"/>
  <c r="G4152" s="1"/>
  <c r="D4149"/>
  <c r="D4152" s="1"/>
  <c r="M4134"/>
  <c r="M4136" s="1"/>
  <c r="G4134"/>
  <c r="M4133"/>
  <c r="G4133"/>
  <c r="G4136" s="1"/>
  <c r="M4122"/>
  <c r="M4120"/>
  <c r="J4120"/>
  <c r="G4120"/>
  <c r="D4120"/>
  <c r="M4119"/>
  <c r="J4119"/>
  <c r="J4122" s="1"/>
  <c r="G4119"/>
  <c r="G4122" s="1"/>
  <c r="D4119"/>
  <c r="D4122" s="1"/>
  <c r="G4108"/>
  <c r="M4106"/>
  <c r="J4106"/>
  <c r="G4106"/>
  <c r="D4106"/>
  <c r="M4105"/>
  <c r="M4108" s="1"/>
  <c r="J4105"/>
  <c r="J4108" s="1"/>
  <c r="G4105"/>
  <c r="D4105"/>
  <c r="D4108" s="1"/>
  <c r="M4094"/>
  <c r="M4092"/>
  <c r="J4092"/>
  <c r="G4092"/>
  <c r="D4092"/>
  <c r="M4091"/>
  <c r="J4091"/>
  <c r="J4094" s="1"/>
  <c r="G4091"/>
  <c r="G4094" s="1"/>
  <c r="D4091"/>
  <c r="D4094" s="1"/>
  <c r="J4079"/>
  <c r="M4076"/>
  <c r="D4076"/>
  <c r="M4075"/>
  <c r="M4078" s="1"/>
  <c r="M4079" s="1"/>
  <c r="D4075"/>
  <c r="D4078" s="1"/>
  <c r="D4079" s="1"/>
  <c r="J4064"/>
  <c r="M4061"/>
  <c r="J4061"/>
  <c r="G4061"/>
  <c r="D4061"/>
  <c r="M4060"/>
  <c r="M4064" s="1"/>
  <c r="J4060"/>
  <c r="G4060"/>
  <c r="G4064" s="1"/>
  <c r="G4079" s="1"/>
  <c r="D4060"/>
  <c r="D4064" s="1"/>
  <c r="J4046"/>
  <c r="G4046"/>
  <c r="M4042"/>
  <c r="J4042"/>
  <c r="M4041"/>
  <c r="M4046" s="1"/>
  <c r="M4047" s="1"/>
  <c r="J4041"/>
  <c r="G4040"/>
  <c r="M4030"/>
  <c r="J4030"/>
  <c r="M4025"/>
  <c r="J4025"/>
  <c r="G4025"/>
  <c r="D4025"/>
  <c r="M4023"/>
  <c r="J4023"/>
  <c r="G4023"/>
  <c r="G4030" s="1"/>
  <c r="G4047" s="1"/>
  <c r="D4023"/>
  <c r="D4030" s="1"/>
  <c r="D4047" s="1"/>
  <c r="J4009"/>
  <c r="D4009"/>
  <c r="J4008"/>
  <c r="M4005"/>
  <c r="J4005"/>
  <c r="G4005"/>
  <c r="D4005"/>
  <c r="M4004"/>
  <c r="J4004"/>
  <c r="G4004"/>
  <c r="D4004"/>
  <c r="D4008" s="1"/>
  <c r="M3993"/>
  <c r="M3989"/>
  <c r="J3989"/>
  <c r="G3989"/>
  <c r="D3989"/>
  <c r="M3988"/>
  <c r="M3992" s="1"/>
  <c r="J3988"/>
  <c r="J3993" s="1"/>
  <c r="J4010" s="1"/>
  <c r="G3988"/>
  <c r="G3993" s="1"/>
  <c r="D3988"/>
  <c r="D3993" s="1"/>
  <c r="M3976"/>
  <c r="M3973"/>
  <c r="J3973"/>
  <c r="G3973"/>
  <c r="D3973"/>
  <c r="M3972"/>
  <c r="M3977" s="1"/>
  <c r="J3972"/>
  <c r="J3977" s="1"/>
  <c r="G3972"/>
  <c r="G3977" s="1"/>
  <c r="D3972"/>
  <c r="D3977" s="1"/>
  <c r="M3961"/>
  <c r="M3957"/>
  <c r="J3957"/>
  <c r="G3957"/>
  <c r="D3957"/>
  <c r="M3956"/>
  <c r="M3960" s="1"/>
  <c r="J3956"/>
  <c r="J3961" s="1"/>
  <c r="G3956"/>
  <c r="G3961" s="1"/>
  <c r="D3956"/>
  <c r="D3961" s="1"/>
  <c r="M3941"/>
  <c r="J3941"/>
  <c r="G3941"/>
  <c r="D3941"/>
  <c r="M3940"/>
  <c r="M3945" s="1"/>
  <c r="J3940"/>
  <c r="J3945" s="1"/>
  <c r="G3940"/>
  <c r="G3945" s="1"/>
  <c r="D3940"/>
  <c r="D3945" s="1"/>
  <c r="M3929"/>
  <c r="M3924"/>
  <c r="J3924"/>
  <c r="G3924"/>
  <c r="D3924"/>
  <c r="M3922"/>
  <c r="J3922"/>
  <c r="J3929" s="1"/>
  <c r="G3922"/>
  <c r="G3929" s="1"/>
  <c r="D3922"/>
  <c r="D3929" s="1"/>
  <c r="G3905"/>
  <c r="G3909" s="1"/>
  <c r="G3893"/>
  <c r="G3895" s="1"/>
  <c r="G3892"/>
  <c r="G3878"/>
  <c r="G3877"/>
  <c r="J3876"/>
  <c r="J3880" s="1"/>
  <c r="G3876"/>
  <c r="G3880" s="1"/>
  <c r="J3864"/>
  <c r="G3864"/>
  <c r="J3863"/>
  <c r="J3866" s="1"/>
  <c r="G3863"/>
  <c r="G3862"/>
  <c r="G3866" s="1"/>
  <c r="J3851"/>
  <c r="M3849"/>
  <c r="J3849"/>
  <c r="M3848"/>
  <c r="M3851" s="1"/>
  <c r="J3847"/>
  <c r="G3847"/>
  <c r="G3851" s="1"/>
  <c r="M3836"/>
  <c r="D3834"/>
  <c r="J3833"/>
  <c r="J3836" s="1"/>
  <c r="G3833"/>
  <c r="G3832"/>
  <c r="G3836" s="1"/>
  <c r="D3832"/>
  <c r="D3836" s="1"/>
  <c r="D3910" s="1"/>
  <c r="M3821"/>
  <c r="D3821"/>
  <c r="M3818"/>
  <c r="J3818"/>
  <c r="G3818"/>
  <c r="G3817"/>
  <c r="G3821" s="1"/>
  <c r="J3816"/>
  <c r="J3821" s="1"/>
  <c r="G3804"/>
  <c r="G3802"/>
  <c r="G3801"/>
  <c r="D3801"/>
  <c r="D3799"/>
  <c r="D3806" s="1"/>
  <c r="M3789"/>
  <c r="J3789"/>
  <c r="D3785"/>
  <c r="M3784"/>
  <c r="G3784"/>
  <c r="G3789" s="1"/>
  <c r="D3784"/>
  <c r="D3783"/>
  <c r="D3789" s="1"/>
  <c r="J3773"/>
  <c r="G3773"/>
  <c r="D3773"/>
  <c r="M3768"/>
  <c r="D3768"/>
  <c r="M3766"/>
  <c r="D3766"/>
  <c r="D3769" s="1"/>
  <c r="M3765"/>
  <c r="M3754"/>
  <c r="N3754" s="1"/>
  <c r="J3753"/>
  <c r="J3754" s="1"/>
  <c r="J3751"/>
  <c r="J3750"/>
  <c r="J3739"/>
  <c r="D3739"/>
  <c r="D3754" s="1"/>
  <c r="J3737"/>
  <c r="J3736"/>
  <c r="D3735"/>
  <c r="M3725"/>
  <c r="D3725"/>
  <c r="M3723"/>
  <c r="J3723"/>
  <c r="D3723"/>
  <c r="M3722"/>
  <c r="J3722"/>
  <c r="J3725" s="1"/>
  <c r="D3722"/>
  <c r="G3721"/>
  <c r="G3725" s="1"/>
  <c r="G3754" s="1"/>
  <c r="G3709"/>
  <c r="G3707"/>
  <c r="G3706"/>
  <c r="G3693"/>
  <c r="G3695" s="1"/>
  <c r="G3692"/>
  <c r="G3691"/>
  <c r="J3681"/>
  <c r="G3681"/>
  <c r="J3679"/>
  <c r="G3679"/>
  <c r="D3679"/>
  <c r="J3678"/>
  <c r="G3678"/>
  <c r="D3678"/>
  <c r="D3681" s="1"/>
  <c r="J3667"/>
  <c r="J3665"/>
  <c r="G3665"/>
  <c r="D3665"/>
  <c r="J3664"/>
  <c r="G3664"/>
  <c r="D3664"/>
  <c r="D3667" s="1"/>
  <c r="M3651"/>
  <c r="J3651"/>
  <c r="G3651"/>
  <c r="D3651"/>
  <c r="M3650"/>
  <c r="M3653" s="1"/>
  <c r="M3710" s="1"/>
  <c r="J3650"/>
  <c r="J3653" s="1"/>
  <c r="G3650"/>
  <c r="G3653" s="1"/>
  <c r="D3650"/>
  <c r="D3653" s="1"/>
  <c r="G3638"/>
  <c r="J3635"/>
  <c r="J3634"/>
  <c r="J3637" s="1"/>
  <c r="J3638" s="1"/>
  <c r="M3623"/>
  <c r="M3638" s="1"/>
  <c r="N3638" s="1"/>
  <c r="J3621"/>
  <c r="J3620"/>
  <c r="J3623" s="1"/>
  <c r="M3608"/>
  <c r="J3608"/>
  <c r="G3608"/>
  <c r="D3608"/>
  <c r="N3608" s="1"/>
  <c r="D3560"/>
  <c r="D3562" s="1"/>
  <c r="D3559"/>
  <c r="D3558"/>
  <c r="G3546"/>
  <c r="G3548" s="1"/>
  <c r="G3545"/>
  <c r="G3544"/>
  <c r="J3530"/>
  <c r="J3534" s="1"/>
  <c r="D3518"/>
  <c r="D3517"/>
  <c r="D3516"/>
  <c r="D3520" s="1"/>
  <c r="M3504"/>
  <c r="J3504"/>
  <c r="G3504"/>
  <c r="D3504"/>
  <c r="M3503"/>
  <c r="J3503"/>
  <c r="G3503"/>
  <c r="D3503"/>
  <c r="M3502"/>
  <c r="M3506" s="1"/>
  <c r="J3502"/>
  <c r="J3506" s="1"/>
  <c r="G3502"/>
  <c r="G3506" s="1"/>
  <c r="D3502"/>
  <c r="D3506" s="1"/>
  <c r="G3490"/>
  <c r="G3489"/>
  <c r="G3488"/>
  <c r="G3492" s="1"/>
  <c r="J3476"/>
  <c r="J3475"/>
  <c r="J3478" s="1"/>
  <c r="J3464"/>
  <c r="J3462"/>
  <c r="J3461"/>
  <c r="J3448"/>
  <c r="D3448"/>
  <c r="J3447"/>
  <c r="J3450" s="1"/>
  <c r="D3447"/>
  <c r="D3450" s="1"/>
  <c r="M3434"/>
  <c r="J3434"/>
  <c r="G3434"/>
  <c r="D3434"/>
  <c r="M3433"/>
  <c r="M3436" s="1"/>
  <c r="J3433"/>
  <c r="J3436" s="1"/>
  <c r="G3433"/>
  <c r="G3436" s="1"/>
  <c r="D3433"/>
  <c r="D3436" s="1"/>
  <c r="M3420"/>
  <c r="J3420"/>
  <c r="G3420"/>
  <c r="D3420"/>
  <c r="M3419"/>
  <c r="M3422" s="1"/>
  <c r="J3419"/>
  <c r="J3422" s="1"/>
  <c r="G3419"/>
  <c r="G3422" s="1"/>
  <c r="D3419"/>
  <c r="D3422" s="1"/>
  <c r="G3407"/>
  <c r="G3404"/>
  <c r="G3403"/>
  <c r="G3406" s="1"/>
  <c r="M3390"/>
  <c r="M3389"/>
  <c r="M3392" s="1"/>
  <c r="M3378"/>
  <c r="M3376"/>
  <c r="M3375"/>
  <c r="M3362"/>
  <c r="M3364" s="1"/>
  <c r="M3361"/>
  <c r="G3348"/>
  <c r="G3347"/>
  <c r="G3350" s="1"/>
  <c r="J3334"/>
  <c r="J3333"/>
  <c r="J3336" s="1"/>
  <c r="J3407" s="1"/>
  <c r="D3322"/>
  <c r="D3407" s="1"/>
  <c r="D3320"/>
  <c r="D3319"/>
  <c r="J3304"/>
  <c r="G3304"/>
  <c r="J3303"/>
  <c r="J3306" s="1"/>
  <c r="G3303"/>
  <c r="G3306" s="1"/>
  <c r="D3290"/>
  <c r="D3289"/>
  <c r="D3292" s="1"/>
  <c r="D3276"/>
  <c r="D3275"/>
  <c r="D3278" s="1"/>
  <c r="M3264"/>
  <c r="M3262"/>
  <c r="G3262"/>
  <c r="M3261"/>
  <c r="G3261"/>
  <c r="G3264" s="1"/>
  <c r="M3248"/>
  <c r="G3248"/>
  <c r="M3247"/>
  <c r="G3247"/>
  <c r="G3250" s="1"/>
  <c r="M3236"/>
  <c r="M3234"/>
  <c r="G3234"/>
  <c r="M3233"/>
  <c r="G3233"/>
  <c r="G3236" s="1"/>
  <c r="M3220"/>
  <c r="D3220"/>
  <c r="M3219"/>
  <c r="D3219"/>
  <c r="D3222" s="1"/>
  <c r="M3206"/>
  <c r="D3206"/>
  <c r="M3205"/>
  <c r="M3208" s="1"/>
  <c r="D3205"/>
  <c r="D3208" s="1"/>
  <c r="M3192"/>
  <c r="M3191"/>
  <c r="M3194" s="1"/>
  <c r="G3178"/>
  <c r="D3178"/>
  <c r="G3177"/>
  <c r="G3180" s="1"/>
  <c r="D3177"/>
  <c r="J3164"/>
  <c r="G3164"/>
  <c r="J3163"/>
  <c r="J3166" s="1"/>
  <c r="G3163"/>
  <c r="G3166" s="1"/>
  <c r="M3150"/>
  <c r="J3150"/>
  <c r="M3149"/>
  <c r="M3152" s="1"/>
  <c r="J3149"/>
  <c r="J3152" s="1"/>
  <c r="M3138"/>
  <c r="J3138"/>
  <c r="M3136"/>
  <c r="J3136"/>
  <c r="G3136"/>
  <c r="M3135"/>
  <c r="J3135"/>
  <c r="G3135"/>
  <c r="G3138" s="1"/>
  <c r="J3122"/>
  <c r="G3122"/>
  <c r="J3121"/>
  <c r="J3124" s="1"/>
  <c r="G3121"/>
  <c r="G3124" s="1"/>
  <c r="M3106"/>
  <c r="M3108" s="1"/>
  <c r="M3105"/>
  <c r="M3092"/>
  <c r="M3091"/>
  <c r="M3094" s="1"/>
  <c r="M3078"/>
  <c r="J3078"/>
  <c r="M3077"/>
  <c r="M3080" s="1"/>
  <c r="J3077"/>
  <c r="M3064"/>
  <c r="J3064"/>
  <c r="G3064"/>
  <c r="D3064"/>
  <c r="M3063"/>
  <c r="M3066" s="1"/>
  <c r="J3063"/>
  <c r="J3066" s="1"/>
  <c r="G3063"/>
  <c r="G3066" s="1"/>
  <c r="D3063"/>
  <c r="D3066" s="1"/>
  <c r="J3052"/>
  <c r="M3050"/>
  <c r="J3050"/>
  <c r="G3050"/>
  <c r="D3050"/>
  <c r="M3049"/>
  <c r="M3052" s="1"/>
  <c r="J3049"/>
  <c r="G3049"/>
  <c r="D3049"/>
  <c r="D3052" s="1"/>
  <c r="G3048"/>
  <c r="G3052" s="1"/>
  <c r="D3037"/>
  <c r="M3034"/>
  <c r="M3033"/>
  <c r="M3036" s="1"/>
  <c r="G3022"/>
  <c r="G3020"/>
  <c r="G3019"/>
  <c r="M3006"/>
  <c r="G3006"/>
  <c r="M3005"/>
  <c r="M3008" s="1"/>
  <c r="G3005"/>
  <c r="G3008" s="1"/>
  <c r="M2992"/>
  <c r="M2991"/>
  <c r="M2990"/>
  <c r="M2994" s="1"/>
  <c r="J2978"/>
  <c r="J2977"/>
  <c r="J2976"/>
  <c r="J2980" s="1"/>
  <c r="J3037" s="1"/>
  <c r="D2965"/>
  <c r="M2961"/>
  <c r="M2960"/>
  <c r="M2964" s="1"/>
  <c r="M2965" s="1"/>
  <c r="J2947"/>
  <c r="G2947"/>
  <c r="J2946"/>
  <c r="J2949" s="1"/>
  <c r="J2965" s="1"/>
  <c r="G2946"/>
  <c r="M2931"/>
  <c r="G2931"/>
  <c r="M2930"/>
  <c r="M2933" s="1"/>
  <c r="M2934" s="1"/>
  <c r="G2930"/>
  <c r="G2933" s="1"/>
  <c r="M2917"/>
  <c r="M2916"/>
  <c r="M2919" s="1"/>
  <c r="M2903"/>
  <c r="G2903"/>
  <c r="M2902"/>
  <c r="M2905" s="1"/>
  <c r="G2902"/>
  <c r="J2891"/>
  <c r="J2934" s="1"/>
  <c r="M2889"/>
  <c r="J2889"/>
  <c r="G2889"/>
  <c r="D2889"/>
  <c r="M2888"/>
  <c r="M2891" s="1"/>
  <c r="J2888"/>
  <c r="G2888"/>
  <c r="G2891" s="1"/>
  <c r="D2888"/>
  <c r="D2891" s="1"/>
  <c r="D2934" s="1"/>
  <c r="M2875"/>
  <c r="G2875"/>
  <c r="M2874"/>
  <c r="M2877" s="1"/>
  <c r="G2874"/>
  <c r="G2877" s="1"/>
  <c r="G2873"/>
  <c r="M2859"/>
  <c r="J2859"/>
  <c r="M2858"/>
  <c r="M2861" s="1"/>
  <c r="J2858"/>
  <c r="J2861" s="1"/>
  <c r="D2845"/>
  <c r="D2844"/>
  <c r="D2847" s="1"/>
  <c r="D2862" s="1"/>
  <c r="G2831"/>
  <c r="D2831"/>
  <c r="G2830"/>
  <c r="G2833" s="1"/>
  <c r="G2862" s="1"/>
  <c r="D2830"/>
  <c r="D2833" s="1"/>
  <c r="J2819"/>
  <c r="G2819"/>
  <c r="M2817"/>
  <c r="J2817"/>
  <c r="G2817"/>
  <c r="M2816"/>
  <c r="M2819" s="1"/>
  <c r="J2816"/>
  <c r="G2816"/>
  <c r="G2815"/>
  <c r="M2805"/>
  <c r="M2803"/>
  <c r="M2802"/>
  <c r="M2789"/>
  <c r="M2791" s="1"/>
  <c r="M2788"/>
  <c r="J2775"/>
  <c r="J2774"/>
  <c r="G2761"/>
  <c r="G2760"/>
  <c r="G2763" s="1"/>
  <c r="J2747"/>
  <c r="M2745"/>
  <c r="J2745"/>
  <c r="G2745"/>
  <c r="D2745"/>
  <c r="M2744"/>
  <c r="M2747" s="1"/>
  <c r="J2744"/>
  <c r="G2744"/>
  <c r="G2747" s="1"/>
  <c r="D2744"/>
  <c r="D2747" s="1"/>
  <c r="M2731"/>
  <c r="J2731"/>
  <c r="G2731"/>
  <c r="D2731"/>
  <c r="M2730"/>
  <c r="M2733" s="1"/>
  <c r="J2730"/>
  <c r="J2733" s="1"/>
  <c r="G2730"/>
  <c r="G2733" s="1"/>
  <c r="D2730"/>
  <c r="D2733" s="1"/>
  <c r="D2717"/>
  <c r="D2716"/>
  <c r="D2715"/>
  <c r="D2714"/>
  <c r="D2713"/>
  <c r="J2701"/>
  <c r="J2703" s="1"/>
  <c r="J2700"/>
  <c r="J2687"/>
  <c r="J2686"/>
  <c r="J2689" s="1"/>
  <c r="J2673"/>
  <c r="J2672"/>
  <c r="J2659"/>
  <c r="J2658"/>
  <c r="J2661" s="1"/>
  <c r="G2645"/>
  <c r="G2647" s="1"/>
  <c r="G2644"/>
  <c r="G2633"/>
  <c r="M2617"/>
  <c r="M2619" s="1"/>
  <c r="M2616"/>
  <c r="J2605"/>
  <c r="J2603"/>
  <c r="J2602"/>
  <c r="G2589"/>
  <c r="G2588"/>
  <c r="G2575"/>
  <c r="D2575"/>
  <c r="G2574"/>
  <c r="G2577" s="1"/>
  <c r="D2574"/>
  <c r="D2561"/>
  <c r="D2560"/>
  <c r="D2547"/>
  <c r="D2546"/>
  <c r="D2549" s="1"/>
  <c r="D2535"/>
  <c r="D2533"/>
  <c r="D2532"/>
  <c r="D2519"/>
  <c r="D2521" s="1"/>
  <c r="D2518"/>
  <c r="D2505"/>
  <c r="D2504"/>
  <c r="D2507" s="1"/>
  <c r="D2491"/>
  <c r="D2490"/>
  <c r="M2477"/>
  <c r="M2476"/>
  <c r="M2479" s="1"/>
  <c r="G2463"/>
  <c r="G2462"/>
  <c r="M2460"/>
  <c r="M2459"/>
  <c r="M2462" s="1"/>
  <c r="M2463" s="1"/>
  <c r="M2446"/>
  <c r="J2446"/>
  <c r="J2448" s="1"/>
  <c r="J2463" s="1"/>
  <c r="M2445"/>
  <c r="M2448" s="1"/>
  <c r="J2445"/>
  <c r="G2444"/>
  <c r="G2448" s="1"/>
  <c r="D2418"/>
  <c r="D2415"/>
  <c r="D2400"/>
  <c r="D2404" s="1"/>
  <c r="M2388"/>
  <c r="J2388"/>
  <c r="M2387"/>
  <c r="J2387"/>
  <c r="M2376"/>
  <c r="J2376"/>
  <c r="G2376"/>
  <c r="D2376"/>
  <c r="J2362"/>
  <c r="D2362"/>
  <c r="J2346"/>
  <c r="D2346"/>
  <c r="J2345"/>
  <c r="D2345"/>
  <c r="D2348" s="1"/>
  <c r="M2334"/>
  <c r="M2331"/>
  <c r="J2331"/>
  <c r="J2334" s="1"/>
  <c r="G2331"/>
  <c r="G2334" s="1"/>
  <c r="D2331"/>
  <c r="D2334" s="1"/>
  <c r="M2306"/>
  <c r="M2304"/>
  <c r="J2304"/>
  <c r="G2304"/>
  <c r="D2304"/>
  <c r="M2303"/>
  <c r="J2303"/>
  <c r="J2306" s="1"/>
  <c r="G2303"/>
  <c r="G2306" s="1"/>
  <c r="D2303"/>
  <c r="D2306" s="1"/>
  <c r="J2290"/>
  <c r="D2290"/>
  <c r="D2292" s="1"/>
  <c r="J2289"/>
  <c r="J2292" s="1"/>
  <c r="J2276"/>
  <c r="D2276"/>
  <c r="J2275"/>
  <c r="J2278" s="1"/>
  <c r="D2275"/>
  <c r="D2278" s="1"/>
  <c r="M2264"/>
  <c r="J2264"/>
  <c r="M2262"/>
  <c r="J2262"/>
  <c r="G2262"/>
  <c r="D2262"/>
  <c r="M2261"/>
  <c r="J2261"/>
  <c r="G2261"/>
  <c r="G2264" s="1"/>
  <c r="D2261"/>
  <c r="D2264" s="1"/>
  <c r="M2248"/>
  <c r="M2250" s="1"/>
  <c r="J2248"/>
  <c r="D2248"/>
  <c r="D2250" s="1"/>
  <c r="M2247"/>
  <c r="J2247"/>
  <c r="J2250" s="1"/>
  <c r="M2234"/>
  <c r="M2233"/>
  <c r="M2236" s="1"/>
  <c r="G2232"/>
  <c r="G2236" s="1"/>
  <c r="J2220"/>
  <c r="J2221" s="1"/>
  <c r="J2205"/>
  <c r="M2204"/>
  <c r="M2205" s="1"/>
  <c r="J2204"/>
  <c r="G2204"/>
  <c r="G2205" s="1"/>
  <c r="D2204"/>
  <c r="D2205" s="1"/>
  <c r="D2220" s="1"/>
  <c r="M2190"/>
  <c r="M2191" s="1"/>
  <c r="M2189"/>
  <c r="J2189"/>
  <c r="G2189"/>
  <c r="D2189"/>
  <c r="M2188"/>
  <c r="J2188"/>
  <c r="J2190" s="1"/>
  <c r="J2191" s="1"/>
  <c r="G2188"/>
  <c r="G2190" s="1"/>
  <c r="G2191" s="1"/>
  <c r="D2188"/>
  <c r="D2190" s="1"/>
  <c r="D2191" s="1"/>
  <c r="M2176"/>
  <c r="N2176" s="1"/>
  <c r="D2175"/>
  <c r="D2176" s="1"/>
  <c r="J2173"/>
  <c r="G2173"/>
  <c r="D2173"/>
  <c r="J2172"/>
  <c r="J2175" s="1"/>
  <c r="J2176" s="1"/>
  <c r="G2172"/>
  <c r="G2175" s="1"/>
  <c r="G2176" s="1"/>
  <c r="D2172"/>
  <c r="M2160"/>
  <c r="J2160"/>
  <c r="D2157"/>
  <c r="D2156"/>
  <c r="D2159" s="1"/>
  <c r="D2160" s="1"/>
  <c r="G2143"/>
  <c r="G2142"/>
  <c r="D2131"/>
  <c r="J2129"/>
  <c r="G2129"/>
  <c r="D2129"/>
  <c r="J2128"/>
  <c r="J2131" s="1"/>
  <c r="G2128"/>
  <c r="D2128"/>
  <c r="J2127"/>
  <c r="G2127"/>
  <c r="G2131" s="1"/>
  <c r="M2116"/>
  <c r="G2116"/>
  <c r="D2115"/>
  <c r="J2099"/>
  <c r="D2099"/>
  <c r="J2098"/>
  <c r="J2101" s="1"/>
  <c r="J2116" s="1"/>
  <c r="D2098"/>
  <c r="M2086"/>
  <c r="N2086" s="1"/>
  <c r="J2086"/>
  <c r="G2086"/>
  <c r="D2086"/>
  <c r="J2070"/>
  <c r="G2070"/>
  <c r="G2056"/>
  <c r="D2056"/>
  <c r="G2042"/>
  <c r="D2042"/>
  <c r="D2026"/>
  <c r="G2011"/>
  <c r="G2013" s="1"/>
  <c r="M1999"/>
  <c r="J1999"/>
  <c r="G1999"/>
  <c r="M1983"/>
  <c r="M1985" s="1"/>
  <c r="J1983"/>
  <c r="J1985" s="1"/>
  <c r="G1983"/>
  <c r="G1985" s="1"/>
  <c r="D1983"/>
  <c r="D1985" s="1"/>
  <c r="M1957"/>
  <c r="J1957"/>
  <c r="G1957"/>
  <c r="D1957"/>
  <c r="M1943"/>
  <c r="J1943"/>
  <c r="G1943"/>
  <c r="D1943"/>
  <c r="D1927"/>
  <c r="D1928" s="1"/>
  <c r="M1926"/>
  <c r="G1926"/>
  <c r="D1926"/>
  <c r="M1925"/>
  <c r="M1927" s="1"/>
  <c r="G1925"/>
  <c r="D1925"/>
  <c r="G1924"/>
  <c r="G1927" s="1"/>
  <c r="M1912"/>
  <c r="J1912"/>
  <c r="G1912"/>
  <c r="D1912"/>
  <c r="M1911"/>
  <c r="M1913" s="1"/>
  <c r="M1914" s="1"/>
  <c r="M1929" s="1"/>
  <c r="N1929" s="1"/>
  <c r="J1911"/>
  <c r="J1913" s="1"/>
  <c r="J1914" s="1"/>
  <c r="J1929" s="1"/>
  <c r="G1911"/>
  <c r="G1913" s="1"/>
  <c r="G1914" s="1"/>
  <c r="G1929" s="1"/>
  <c r="D1911"/>
  <c r="D1913" s="1"/>
  <c r="D1914" s="1"/>
  <c r="M1898"/>
  <c r="J1898"/>
  <c r="G1898"/>
  <c r="D1898"/>
  <c r="M1897"/>
  <c r="M1899" s="1"/>
  <c r="J1897"/>
  <c r="J1899" s="1"/>
  <c r="G1897"/>
  <c r="G1899" s="1"/>
  <c r="D1897"/>
  <c r="D1899" s="1"/>
  <c r="D1900" s="1"/>
  <c r="D1929" s="1"/>
  <c r="M1884"/>
  <c r="J1884"/>
  <c r="G1884"/>
  <c r="D1884"/>
  <c r="M1883"/>
  <c r="M1885" s="1"/>
  <c r="J1883"/>
  <c r="J1885" s="1"/>
  <c r="G1883"/>
  <c r="G1885" s="1"/>
  <c r="D1883"/>
  <c r="D1885" s="1"/>
  <c r="M1871"/>
  <c r="J1871"/>
  <c r="G1868"/>
  <c r="G1867"/>
  <c r="G1870" s="1"/>
  <c r="D1854"/>
  <c r="D1856" s="1"/>
  <c r="D1853"/>
  <c r="G1842"/>
  <c r="D1826"/>
  <c r="D1828" s="1"/>
  <c r="D1825"/>
  <c r="D1814"/>
  <c r="G1812"/>
  <c r="D1812"/>
  <c r="G1811"/>
  <c r="G1814" s="1"/>
  <c r="G1871" s="1"/>
  <c r="D1811"/>
  <c r="G1800"/>
  <c r="D1800"/>
  <c r="G1798"/>
  <c r="D1798"/>
  <c r="D1797"/>
  <c r="D1796"/>
  <c r="G1786"/>
  <c r="G1784"/>
  <c r="D1784"/>
  <c r="G1783"/>
  <c r="D1783"/>
  <c r="D1786" s="1"/>
  <c r="G1770"/>
  <c r="D1770"/>
  <c r="D1772" s="1"/>
  <c r="G1769"/>
  <c r="G1772" s="1"/>
  <c r="D1756"/>
  <c r="D1754"/>
  <c r="D1753"/>
  <c r="D1740"/>
  <c r="D1739"/>
  <c r="G1726"/>
  <c r="D1726"/>
  <c r="G1725"/>
  <c r="G1728" s="1"/>
  <c r="G1757" s="1"/>
  <c r="D1725"/>
  <c r="D1728" s="1"/>
  <c r="G1714"/>
  <c r="M1712"/>
  <c r="M1714" s="1"/>
  <c r="M1757" s="1"/>
  <c r="J1712"/>
  <c r="D1712"/>
  <c r="M1711"/>
  <c r="J1711"/>
  <c r="J1714" s="1"/>
  <c r="J1757" s="1"/>
  <c r="G1711"/>
  <c r="D1711"/>
  <c r="D1714" s="1"/>
  <c r="G1710"/>
  <c r="M1695"/>
  <c r="J1695"/>
  <c r="G1695"/>
  <c r="D1695"/>
  <c r="M1694"/>
  <c r="M1697" s="1"/>
  <c r="J1694"/>
  <c r="J1697" s="1"/>
  <c r="G1694"/>
  <c r="G1697" s="1"/>
  <c r="D1694"/>
  <c r="D1697" s="1"/>
  <c r="J1681"/>
  <c r="D1681"/>
  <c r="J1680"/>
  <c r="J1683" s="1"/>
  <c r="D1680"/>
  <c r="D1666"/>
  <c r="D1669" s="1"/>
  <c r="M1653"/>
  <c r="J1653"/>
  <c r="G1653"/>
  <c r="D1653"/>
  <c r="M1652"/>
  <c r="M1655" s="1"/>
  <c r="J1652"/>
  <c r="J1655" s="1"/>
  <c r="G1652"/>
  <c r="G1655" s="1"/>
  <c r="D1652"/>
  <c r="D1655" s="1"/>
  <c r="J1637"/>
  <c r="G1637"/>
  <c r="J1636"/>
  <c r="J1639" s="1"/>
  <c r="J1640" s="1"/>
  <c r="G1636"/>
  <c r="G1639" s="1"/>
  <c r="G1640" s="1"/>
  <c r="M1623"/>
  <c r="M1625" s="1"/>
  <c r="M1640" s="1"/>
  <c r="N1640" s="1"/>
  <c r="J1623"/>
  <c r="D1623"/>
  <c r="M1622"/>
  <c r="J1622"/>
  <c r="J1625" s="1"/>
  <c r="D1622"/>
  <c r="D1625" s="1"/>
  <c r="D1640" s="1"/>
  <c r="G1621"/>
  <c r="G1625" s="1"/>
  <c r="G1582"/>
  <c r="J1581"/>
  <c r="J1582" s="1"/>
  <c r="J1579"/>
  <c r="J1578"/>
  <c r="J1568"/>
  <c r="G1568"/>
  <c r="M1566"/>
  <c r="J1566"/>
  <c r="M1565"/>
  <c r="M1568" s="1"/>
  <c r="M1582" s="1"/>
  <c r="J1565"/>
  <c r="G1564"/>
  <c r="D1564"/>
  <c r="M1551"/>
  <c r="M1550"/>
  <c r="M1553" s="1"/>
  <c r="J1539"/>
  <c r="M1537"/>
  <c r="M1536"/>
  <c r="M1539" s="1"/>
  <c r="M1523"/>
  <c r="M1525" s="1"/>
  <c r="J1523"/>
  <c r="G1523"/>
  <c r="D1523"/>
  <c r="M1522"/>
  <c r="J1522"/>
  <c r="J1525" s="1"/>
  <c r="G1522"/>
  <c r="G1525" s="1"/>
  <c r="G1554" s="1"/>
  <c r="D1522"/>
  <c r="D1525" s="1"/>
  <c r="M1509"/>
  <c r="J1509"/>
  <c r="G1509"/>
  <c r="D1509"/>
  <c r="M1508"/>
  <c r="M1511" s="1"/>
  <c r="J1508"/>
  <c r="J1511" s="1"/>
  <c r="G1508"/>
  <c r="G1511" s="1"/>
  <c r="D1508"/>
  <c r="D1511" s="1"/>
  <c r="M1495"/>
  <c r="J1495"/>
  <c r="G1495"/>
  <c r="D1495"/>
  <c r="M1494"/>
  <c r="M1497" s="1"/>
  <c r="J1494"/>
  <c r="J1497" s="1"/>
  <c r="G1494"/>
  <c r="G1497" s="1"/>
  <c r="D1494"/>
  <c r="D1497" s="1"/>
  <c r="G1483"/>
  <c r="D1483"/>
  <c r="M1481"/>
  <c r="J1481"/>
  <c r="J1483" s="1"/>
  <c r="D1481"/>
  <c r="M1480"/>
  <c r="M1483" s="1"/>
  <c r="J1480"/>
  <c r="D1480"/>
  <c r="M1469"/>
  <c r="J1469"/>
  <c r="H1463"/>
  <c r="M1455"/>
  <c r="J1455"/>
  <c r="D1440"/>
  <c r="J1437"/>
  <c r="J1439" s="1"/>
  <c r="J1436"/>
  <c r="M1425"/>
  <c r="M1440" s="1"/>
  <c r="G1425"/>
  <c r="G1440" s="1"/>
  <c r="M1423"/>
  <c r="J1423"/>
  <c r="M1422"/>
  <c r="J1422"/>
  <c r="G1421"/>
  <c r="D1410"/>
  <c r="M1407"/>
  <c r="M1409" s="1"/>
  <c r="M1406"/>
  <c r="M1395"/>
  <c r="G1395"/>
  <c r="G1410" s="1"/>
  <c r="M1393"/>
  <c r="J1393"/>
  <c r="M1392"/>
  <c r="J1392"/>
  <c r="J1395" s="1"/>
  <c r="J1410" s="1"/>
  <c r="F1391"/>
  <c r="G1375"/>
  <c r="G1379" s="1"/>
  <c r="M1363"/>
  <c r="G1363"/>
  <c r="M1362"/>
  <c r="M1365" s="1"/>
  <c r="G1362"/>
  <c r="G1365" s="1"/>
  <c r="M1349"/>
  <c r="G1349"/>
  <c r="M1348"/>
  <c r="M1351" s="1"/>
  <c r="G1348"/>
  <c r="G1337"/>
  <c r="G1335"/>
  <c r="M1334"/>
  <c r="M1337" s="1"/>
  <c r="G1334"/>
  <c r="M1323"/>
  <c r="M1321"/>
  <c r="M1320"/>
  <c r="G1319"/>
  <c r="G1323" s="1"/>
  <c r="G1307"/>
  <c r="G1306"/>
  <c r="G1309" s="1"/>
  <c r="M1304"/>
  <c r="M1309" s="1"/>
  <c r="K1294"/>
  <c r="M1293"/>
  <c r="M1295" s="1"/>
  <c r="J1293"/>
  <c r="G1293"/>
  <c r="G1295" s="1"/>
  <c r="M1292"/>
  <c r="J1292"/>
  <c r="J1295" s="1"/>
  <c r="G1292"/>
  <c r="M1281"/>
  <c r="M1279"/>
  <c r="J1279"/>
  <c r="J1281" s="1"/>
  <c r="G1279"/>
  <c r="M1278"/>
  <c r="J1278"/>
  <c r="G1278"/>
  <c r="G1281" s="1"/>
  <c r="J1267"/>
  <c r="K1266"/>
  <c r="M1265" s="1"/>
  <c r="J1265"/>
  <c r="G1265"/>
  <c r="M1264"/>
  <c r="M1267" s="1"/>
  <c r="J1264"/>
  <c r="G1264"/>
  <c r="G1267" s="1"/>
  <c r="J1253"/>
  <c r="M1251"/>
  <c r="J1251"/>
  <c r="G1251"/>
  <c r="G1253" s="1"/>
  <c r="M1250"/>
  <c r="M1253" s="1"/>
  <c r="J1250"/>
  <c r="G1250"/>
  <c r="M1237"/>
  <c r="J1237"/>
  <c r="G1237"/>
  <c r="D1237"/>
  <c r="M1236"/>
  <c r="M1239" s="1"/>
  <c r="J1236"/>
  <c r="J1239" s="1"/>
  <c r="G1236"/>
  <c r="G1239" s="1"/>
  <c r="D1236"/>
  <c r="D1239" s="1"/>
  <c r="M1225"/>
  <c r="E1224"/>
  <c r="M1223"/>
  <c r="J1223"/>
  <c r="D1223"/>
  <c r="M1222"/>
  <c r="J1222"/>
  <c r="J1225" s="1"/>
  <c r="D1222"/>
  <c r="J1211"/>
  <c r="D1211"/>
  <c r="E1210"/>
  <c r="M1209"/>
  <c r="J1209"/>
  <c r="G1209"/>
  <c r="D1209"/>
  <c r="M1208"/>
  <c r="M1211" s="1"/>
  <c r="J1208"/>
  <c r="G1208"/>
  <c r="G1211" s="1"/>
  <c r="D1208"/>
  <c r="M1197"/>
  <c r="G1197"/>
  <c r="B1196"/>
  <c r="M1195"/>
  <c r="J1195"/>
  <c r="G1195"/>
  <c r="D1195"/>
  <c r="M1194"/>
  <c r="J1194"/>
  <c r="J1197" s="1"/>
  <c r="G1194"/>
  <c r="D1194"/>
  <c r="D1197" s="1"/>
  <c r="J1183"/>
  <c r="G1183"/>
  <c r="H1182"/>
  <c r="B1182"/>
  <c r="M1181"/>
  <c r="J1181"/>
  <c r="G1181"/>
  <c r="D1181"/>
  <c r="M1180"/>
  <c r="M1183" s="1"/>
  <c r="J1180"/>
  <c r="G1180"/>
  <c r="D1180"/>
  <c r="D1183" s="1"/>
  <c r="M1167"/>
  <c r="J1167"/>
  <c r="G1167"/>
  <c r="D1167"/>
  <c r="M1166"/>
  <c r="M1169" s="1"/>
  <c r="J1166"/>
  <c r="J1169" s="1"/>
  <c r="G1166"/>
  <c r="G1169" s="1"/>
  <c r="D1166"/>
  <c r="D1169" s="1"/>
  <c r="J1155"/>
  <c r="D1155"/>
  <c r="B1154"/>
  <c r="M1153"/>
  <c r="J1153"/>
  <c r="G1153"/>
  <c r="D1153"/>
  <c r="M1152"/>
  <c r="M1155" s="1"/>
  <c r="J1152"/>
  <c r="G1152"/>
  <c r="D1152"/>
  <c r="J1141"/>
  <c r="G1141"/>
  <c r="M1139"/>
  <c r="D1139"/>
  <c r="M1138"/>
  <c r="M1141" s="1"/>
  <c r="D1138"/>
  <c r="D1141" s="1"/>
  <c r="G1137"/>
  <c r="J1127"/>
  <c r="M1125"/>
  <c r="J1125"/>
  <c r="G1125"/>
  <c r="D1125"/>
  <c r="M1124"/>
  <c r="M1127" s="1"/>
  <c r="J1124"/>
  <c r="G1124"/>
  <c r="G1127" s="1"/>
  <c r="D1124"/>
  <c r="D1127" s="1"/>
  <c r="M1111"/>
  <c r="J1111"/>
  <c r="G1111"/>
  <c r="D1111"/>
  <c r="M1110"/>
  <c r="M1113" s="1"/>
  <c r="J1110"/>
  <c r="J1113" s="1"/>
  <c r="G1110"/>
  <c r="G1113" s="1"/>
  <c r="D1110"/>
  <c r="D1113" s="1"/>
  <c r="M1097"/>
  <c r="J1097"/>
  <c r="G1097"/>
  <c r="D1097"/>
  <c r="M1096"/>
  <c r="M1099" s="1"/>
  <c r="J1096"/>
  <c r="J1099" s="1"/>
  <c r="G1096"/>
  <c r="G1099" s="1"/>
  <c r="D1096"/>
  <c r="D1099" s="1"/>
  <c r="J1085"/>
  <c r="M1083"/>
  <c r="J1083"/>
  <c r="G1083"/>
  <c r="D1083"/>
  <c r="M1082"/>
  <c r="M1085" s="1"/>
  <c r="J1082"/>
  <c r="G1082"/>
  <c r="G1085" s="1"/>
  <c r="D1082"/>
  <c r="D1085" s="1"/>
  <c r="J1069"/>
  <c r="J1067"/>
  <c r="G1067"/>
  <c r="G1069" s="1"/>
  <c r="D1067"/>
  <c r="J1066"/>
  <c r="G1066"/>
  <c r="D1066"/>
  <c r="D1069" s="1"/>
  <c r="D1055"/>
  <c r="M1053"/>
  <c r="J1053"/>
  <c r="J1055" s="1"/>
  <c r="D1053"/>
  <c r="M1052"/>
  <c r="M1055" s="1"/>
  <c r="M1070" s="1"/>
  <c r="J1052"/>
  <c r="D1052"/>
  <c r="G1051"/>
  <c r="G1055" s="1"/>
  <c r="M1041"/>
  <c r="M1039"/>
  <c r="J1039"/>
  <c r="G1039"/>
  <c r="D1039"/>
  <c r="M1038"/>
  <c r="J1038"/>
  <c r="J1041" s="1"/>
  <c r="G1038"/>
  <c r="G1041" s="1"/>
  <c r="D1038"/>
  <c r="D1041" s="1"/>
  <c r="J1027"/>
  <c r="M1025"/>
  <c r="M1027" s="1"/>
  <c r="G1025"/>
  <c r="D1025"/>
  <c r="M1024"/>
  <c r="G1024"/>
  <c r="G1027" s="1"/>
  <c r="D1024"/>
  <c r="D1027" s="1"/>
  <c r="M1011"/>
  <c r="J1011"/>
  <c r="G1011"/>
  <c r="D1011"/>
  <c r="M1010"/>
  <c r="M1013" s="1"/>
  <c r="J1010"/>
  <c r="J1013" s="1"/>
  <c r="G1010"/>
  <c r="G1013" s="1"/>
  <c r="D1010"/>
  <c r="D1013" s="1"/>
  <c r="M999"/>
  <c r="D999"/>
  <c r="M997"/>
  <c r="J997"/>
  <c r="G997"/>
  <c r="G999" s="1"/>
  <c r="M996"/>
  <c r="J996"/>
  <c r="J999" s="1"/>
  <c r="G996"/>
  <c r="G983"/>
  <c r="M981"/>
  <c r="M980"/>
  <c r="G979"/>
  <c r="D979"/>
  <c r="D983" s="1"/>
  <c r="G969"/>
  <c r="G967"/>
  <c r="F966"/>
  <c r="J953"/>
  <c r="G953"/>
  <c r="J952"/>
  <c r="J955" s="1"/>
  <c r="G952"/>
  <c r="G955" s="1"/>
  <c r="J939"/>
  <c r="G939"/>
  <c r="J938"/>
  <c r="J941" s="1"/>
  <c r="G938"/>
  <c r="G941" s="1"/>
  <c r="G927"/>
  <c r="J923"/>
  <c r="J927" s="1"/>
  <c r="G923"/>
  <c r="G911"/>
  <c r="D911"/>
  <c r="G910"/>
  <c r="D910"/>
  <c r="D913" s="1"/>
  <c r="G909"/>
  <c r="G913" s="1"/>
  <c r="G897"/>
  <c r="D897"/>
  <c r="G896"/>
  <c r="D896"/>
  <c r="D899" s="1"/>
  <c r="G895"/>
  <c r="G899" s="1"/>
  <c r="G885"/>
  <c r="J883"/>
  <c r="G883"/>
  <c r="L882"/>
  <c r="M882" s="1"/>
  <c r="J882"/>
  <c r="G882"/>
  <c r="M881"/>
  <c r="J881"/>
  <c r="J885" s="1"/>
  <c r="G881"/>
  <c r="J871"/>
  <c r="J984" s="1"/>
  <c r="G869"/>
  <c r="D869"/>
  <c r="G868"/>
  <c r="G871" s="1"/>
  <c r="D868"/>
  <c r="D871" s="1"/>
  <c r="J867"/>
  <c r="M857"/>
  <c r="M855"/>
  <c r="J855"/>
  <c r="G855"/>
  <c r="D855"/>
  <c r="M854"/>
  <c r="J854"/>
  <c r="J857" s="1"/>
  <c r="G854"/>
  <c r="G857" s="1"/>
  <c r="D854"/>
  <c r="D857" s="1"/>
  <c r="J843"/>
  <c r="D843"/>
  <c r="J841"/>
  <c r="G841"/>
  <c r="G843" s="1"/>
  <c r="D841"/>
  <c r="G829"/>
  <c r="M827"/>
  <c r="J827"/>
  <c r="G827"/>
  <c r="D827"/>
  <c r="M826"/>
  <c r="M829" s="1"/>
  <c r="J826"/>
  <c r="J829" s="1"/>
  <c r="G826"/>
  <c r="D826"/>
  <c r="D829" s="1"/>
  <c r="D984" s="1"/>
  <c r="G825"/>
  <c r="M813"/>
  <c r="M814" s="1"/>
  <c r="M811"/>
  <c r="M810"/>
  <c r="M809"/>
  <c r="M799"/>
  <c r="M797"/>
  <c r="J795"/>
  <c r="J799" s="1"/>
  <c r="M785"/>
  <c r="G785"/>
  <c r="G814" s="1"/>
  <c r="J781"/>
  <c r="J785" s="1"/>
  <c r="G781"/>
  <c r="G771"/>
  <c r="D771"/>
  <c r="J769"/>
  <c r="J768"/>
  <c r="J771" s="1"/>
  <c r="D768"/>
  <c r="M767"/>
  <c r="M771" s="1"/>
  <c r="J767"/>
  <c r="G757"/>
  <c r="M753"/>
  <c r="M757" s="1"/>
  <c r="J753"/>
  <c r="J757" s="1"/>
  <c r="G753"/>
  <c r="D753"/>
  <c r="D757" s="1"/>
  <c r="J739"/>
  <c r="G739"/>
  <c r="J738"/>
  <c r="J741" s="1"/>
  <c r="G738"/>
  <c r="G741" s="1"/>
  <c r="G737"/>
  <c r="G725"/>
  <c r="G724"/>
  <c r="G727" s="1"/>
  <c r="G711"/>
  <c r="D711"/>
  <c r="G710"/>
  <c r="G713" s="1"/>
  <c r="D710"/>
  <c r="D713" s="1"/>
  <c r="M709"/>
  <c r="M713" s="1"/>
  <c r="J709"/>
  <c r="J713" s="1"/>
  <c r="G709"/>
  <c r="G697"/>
  <c r="G699" s="1"/>
  <c r="D697"/>
  <c r="G696"/>
  <c r="D696"/>
  <c r="D699" s="1"/>
  <c r="M695"/>
  <c r="M699" s="1"/>
  <c r="J695"/>
  <c r="J699" s="1"/>
  <c r="J685"/>
  <c r="G685"/>
  <c r="J683"/>
  <c r="D683"/>
  <c r="J682"/>
  <c r="D682"/>
  <c r="D685" s="1"/>
  <c r="D671"/>
  <c r="D669"/>
  <c r="G668"/>
  <c r="G671" s="1"/>
  <c r="D657"/>
  <c r="D655"/>
  <c r="G654"/>
  <c r="G657" s="1"/>
  <c r="G641"/>
  <c r="G640"/>
  <c r="G643" s="1"/>
  <c r="D640"/>
  <c r="D639"/>
  <c r="D643" s="1"/>
  <c r="J629"/>
  <c r="M627"/>
  <c r="J627"/>
  <c r="G627"/>
  <c r="D627"/>
  <c r="D629" s="1"/>
  <c r="M626"/>
  <c r="M629" s="1"/>
  <c r="G626"/>
  <c r="G629" s="1"/>
  <c r="J615"/>
  <c r="M613"/>
  <c r="J613"/>
  <c r="G613"/>
  <c r="D613"/>
  <c r="D615" s="1"/>
  <c r="M612"/>
  <c r="M615" s="1"/>
  <c r="G612"/>
  <c r="G615" s="1"/>
  <c r="J601"/>
  <c r="D601"/>
  <c r="J599"/>
  <c r="G599"/>
  <c r="D599"/>
  <c r="M598"/>
  <c r="M601" s="1"/>
  <c r="J598"/>
  <c r="G598"/>
  <c r="D598"/>
  <c r="G597"/>
  <c r="G601" s="1"/>
  <c r="M585"/>
  <c r="J585"/>
  <c r="G585"/>
  <c r="D585"/>
  <c r="M584"/>
  <c r="M587" s="1"/>
  <c r="J584"/>
  <c r="J587" s="1"/>
  <c r="G584"/>
  <c r="G587" s="1"/>
  <c r="D584"/>
  <c r="D587" s="1"/>
  <c r="J573"/>
  <c r="M571"/>
  <c r="M573" s="1"/>
  <c r="J571"/>
  <c r="G571"/>
  <c r="D571"/>
  <c r="D573" s="1"/>
  <c r="J570"/>
  <c r="G570"/>
  <c r="G573" s="1"/>
  <c r="D570"/>
  <c r="J557"/>
  <c r="J559" s="1"/>
  <c r="D557"/>
  <c r="M556"/>
  <c r="M559" s="1"/>
  <c r="J556"/>
  <c r="G556"/>
  <c r="G559" s="1"/>
  <c r="D556"/>
  <c r="D559" s="1"/>
  <c r="D545"/>
  <c r="M543"/>
  <c r="M545" s="1"/>
  <c r="J543"/>
  <c r="M542"/>
  <c r="J542"/>
  <c r="J545" s="1"/>
  <c r="G541"/>
  <c r="G545" s="1"/>
  <c r="D530"/>
  <c r="J527"/>
  <c r="J526"/>
  <c r="J529" s="1"/>
  <c r="J530" s="1"/>
  <c r="M515"/>
  <c r="M530" s="1"/>
  <c r="N530" s="1"/>
  <c r="M511"/>
  <c r="J511"/>
  <c r="J515" s="1"/>
  <c r="M497"/>
  <c r="J497"/>
  <c r="G497"/>
  <c r="D497"/>
  <c r="M496"/>
  <c r="M499" s="1"/>
  <c r="J496"/>
  <c r="J499" s="1"/>
  <c r="G496"/>
  <c r="G499" s="1"/>
  <c r="D496"/>
  <c r="D499" s="1"/>
  <c r="M483"/>
  <c r="J483"/>
  <c r="G483"/>
  <c r="D483"/>
  <c r="M482"/>
  <c r="M485" s="1"/>
  <c r="J482"/>
  <c r="J485" s="1"/>
  <c r="G482"/>
  <c r="G485" s="1"/>
  <c r="D482"/>
  <c r="D485" s="1"/>
  <c r="M469"/>
  <c r="J469"/>
  <c r="G469"/>
  <c r="D469"/>
  <c r="M468"/>
  <c r="M471" s="1"/>
  <c r="J468"/>
  <c r="J471" s="1"/>
  <c r="G468"/>
  <c r="G471" s="1"/>
  <c r="D468"/>
  <c r="D471" s="1"/>
  <c r="D455"/>
  <c r="D453"/>
  <c r="D441"/>
  <c r="D440"/>
  <c r="D443" s="1"/>
  <c r="D427"/>
  <c r="D429" s="1"/>
  <c r="D426"/>
  <c r="M415"/>
  <c r="M413"/>
  <c r="J413"/>
  <c r="G413"/>
  <c r="D413"/>
  <c r="M412"/>
  <c r="J412"/>
  <c r="J415" s="1"/>
  <c r="G412"/>
  <c r="G415" s="1"/>
  <c r="D412"/>
  <c r="D415" s="1"/>
  <c r="J399"/>
  <c r="D399"/>
  <c r="J398"/>
  <c r="J401" s="1"/>
  <c r="D398"/>
  <c r="D401" s="1"/>
  <c r="G387"/>
  <c r="G385"/>
  <c r="D385"/>
  <c r="G384"/>
  <c r="D384"/>
  <c r="D387" s="1"/>
  <c r="M383"/>
  <c r="M387" s="1"/>
  <c r="J383"/>
  <c r="J387" s="1"/>
  <c r="D373"/>
  <c r="J371"/>
  <c r="G371"/>
  <c r="G373" s="1"/>
  <c r="D371"/>
  <c r="J370"/>
  <c r="J373" s="1"/>
  <c r="G370"/>
  <c r="D370"/>
  <c r="M357"/>
  <c r="J357"/>
  <c r="G357"/>
  <c r="D357"/>
  <c r="M356"/>
  <c r="M359" s="1"/>
  <c r="J356"/>
  <c r="J359" s="1"/>
  <c r="G356"/>
  <c r="G359" s="1"/>
  <c r="D356"/>
  <c r="D359" s="1"/>
  <c r="M343"/>
  <c r="J343"/>
  <c r="G343"/>
  <c r="D343"/>
  <c r="M342"/>
  <c r="M345" s="1"/>
  <c r="J342"/>
  <c r="J345" s="1"/>
  <c r="G342"/>
  <c r="G345" s="1"/>
  <c r="D342"/>
  <c r="D345" s="1"/>
  <c r="M329"/>
  <c r="J329"/>
  <c r="G329"/>
  <c r="D329"/>
  <c r="M328"/>
  <c r="M331" s="1"/>
  <c r="J328"/>
  <c r="J331" s="1"/>
  <c r="G328"/>
  <c r="G331" s="1"/>
  <c r="D328"/>
  <c r="D331" s="1"/>
  <c r="M315"/>
  <c r="J315"/>
  <c r="G315"/>
  <c r="D315"/>
  <c r="M314"/>
  <c r="M317" s="1"/>
  <c r="J314"/>
  <c r="J317" s="1"/>
  <c r="G314"/>
  <c r="G317" s="1"/>
  <c r="D314"/>
  <c r="D317" s="1"/>
  <c r="M301"/>
  <c r="J301"/>
  <c r="G301"/>
  <c r="D301"/>
  <c r="M300"/>
  <c r="M303" s="1"/>
  <c r="J300"/>
  <c r="J303" s="1"/>
  <c r="G300"/>
  <c r="G303" s="1"/>
  <c r="D300"/>
  <c r="D303" s="1"/>
  <c r="M287"/>
  <c r="J287"/>
  <c r="G287"/>
  <c r="D287"/>
  <c r="M286"/>
  <c r="M289" s="1"/>
  <c r="J286"/>
  <c r="J289" s="1"/>
  <c r="G286"/>
  <c r="G289" s="1"/>
  <c r="D286"/>
  <c r="D289" s="1"/>
  <c r="M273"/>
  <c r="M275" s="1"/>
  <c r="J273"/>
  <c r="J275" s="1"/>
  <c r="G273"/>
  <c r="G275" s="1"/>
  <c r="D273"/>
  <c r="D275" s="1"/>
  <c r="M259"/>
  <c r="J259"/>
  <c r="G259"/>
  <c r="D259"/>
  <c r="M258"/>
  <c r="M261" s="1"/>
  <c r="J258"/>
  <c r="J261" s="1"/>
  <c r="G258"/>
  <c r="G261" s="1"/>
  <c r="D258"/>
  <c r="D261" s="1"/>
  <c r="M245"/>
  <c r="J245"/>
  <c r="G245"/>
  <c r="D245"/>
  <c r="M244"/>
  <c r="M247" s="1"/>
  <c r="J244"/>
  <c r="J247" s="1"/>
  <c r="G244"/>
  <c r="G247" s="1"/>
  <c r="D244"/>
  <c r="D247" s="1"/>
  <c r="M232"/>
  <c r="G232"/>
  <c r="G228"/>
  <c r="G231" s="1"/>
  <c r="J214"/>
  <c r="J217" s="1"/>
  <c r="J232" s="1"/>
  <c r="M199"/>
  <c r="M198"/>
  <c r="M201" s="1"/>
  <c r="M202" s="1"/>
  <c r="M185"/>
  <c r="M187" s="1"/>
  <c r="M184"/>
  <c r="M173"/>
  <c r="M171"/>
  <c r="J171"/>
  <c r="G171"/>
  <c r="D171"/>
  <c r="M170"/>
  <c r="J170"/>
  <c r="J173" s="1"/>
  <c r="G170"/>
  <c r="G173" s="1"/>
  <c r="D170"/>
  <c r="D173" s="1"/>
  <c r="J159"/>
  <c r="J157"/>
  <c r="J156"/>
  <c r="G155"/>
  <c r="G159" s="1"/>
  <c r="G202" s="1"/>
  <c r="M142"/>
  <c r="M145" s="1"/>
  <c r="J142"/>
  <c r="J145" s="1"/>
  <c r="G142"/>
  <c r="G145" s="1"/>
  <c r="D142"/>
  <c r="D145" s="1"/>
  <c r="D202" s="1"/>
  <c r="J127"/>
  <c r="J129" s="1"/>
  <c r="J126"/>
  <c r="M115"/>
  <c r="M130" s="1"/>
  <c r="J115"/>
  <c r="M113"/>
  <c r="G113"/>
  <c r="M112"/>
  <c r="G112"/>
  <c r="G115" s="1"/>
  <c r="G130" s="1"/>
  <c r="J111"/>
  <c r="M99"/>
  <c r="M85"/>
  <c r="J85"/>
  <c r="M69"/>
  <c r="G69"/>
  <c r="M68"/>
  <c r="G68"/>
  <c r="G71" s="1"/>
  <c r="G100" s="1"/>
  <c r="J67"/>
  <c r="J71" s="1"/>
  <c r="J53"/>
  <c r="J52"/>
  <c r="M39"/>
  <c r="J39"/>
  <c r="M38"/>
  <c r="M41" s="1"/>
  <c r="M56" s="1"/>
  <c r="J38"/>
  <c r="J27"/>
  <c r="G27"/>
  <c r="G56" s="1"/>
  <c r="M25"/>
  <c r="J25"/>
  <c r="M24"/>
  <c r="M27" s="1"/>
  <c r="J24"/>
  <c r="G23"/>
  <c r="J200" i="87" l="1"/>
  <c r="R200"/>
  <c r="Z200"/>
  <c r="F200"/>
  <c r="N200"/>
  <c r="V200"/>
  <c r="Z18" i="85"/>
  <c r="Z34" s="1"/>
  <c r="AG20" i="83"/>
  <c r="AF20"/>
  <c r="AG21"/>
  <c r="AG25"/>
  <c r="I177"/>
  <c r="AB177"/>
  <c r="C12"/>
  <c r="AG12"/>
  <c r="AF12"/>
  <c r="AG19"/>
  <c r="C24"/>
  <c r="AG24"/>
  <c r="AF24"/>
  <c r="AG13"/>
  <c r="C18"/>
  <c r="AG18"/>
  <c r="AF18"/>
  <c r="AF59"/>
  <c r="C64"/>
  <c r="AF77"/>
  <c r="AG163"/>
  <c r="AF163"/>
  <c r="K177"/>
  <c r="V177"/>
  <c r="AD177"/>
  <c r="AF28"/>
  <c r="AF32"/>
  <c r="AF36"/>
  <c r="C46"/>
  <c r="AG46"/>
  <c r="AG55"/>
  <c r="AF55"/>
  <c r="C62"/>
  <c r="AG62"/>
  <c r="AG65"/>
  <c r="AF65"/>
  <c r="C72"/>
  <c r="AG72"/>
  <c r="C80"/>
  <c r="AG80"/>
  <c r="AG95"/>
  <c r="AF95"/>
  <c r="C107"/>
  <c r="AG107"/>
  <c r="AF107"/>
  <c r="AG143"/>
  <c r="AF143"/>
  <c r="AG159"/>
  <c r="AF159"/>
  <c r="C50"/>
  <c r="AG50" s="1"/>
  <c r="C59"/>
  <c r="AG59" s="1"/>
  <c r="AG69"/>
  <c r="AF69"/>
  <c r="C77"/>
  <c r="AG77" s="1"/>
  <c r="AG99"/>
  <c r="AF99"/>
  <c r="C111"/>
  <c r="AG111" s="1"/>
  <c r="AF111"/>
  <c r="AG147"/>
  <c r="AF147"/>
  <c r="M177"/>
  <c r="X177"/>
  <c r="AF13"/>
  <c r="AF19"/>
  <c r="AF21"/>
  <c r="AF25"/>
  <c r="AG28"/>
  <c r="AF29"/>
  <c r="AG32"/>
  <c r="AF33"/>
  <c r="AG36"/>
  <c r="AF37"/>
  <c r="AF46"/>
  <c r="AG51"/>
  <c r="AF51"/>
  <c r="C58"/>
  <c r="AG58" s="1"/>
  <c r="AF62"/>
  <c r="C68"/>
  <c r="AG68"/>
  <c r="AF72"/>
  <c r="C76"/>
  <c r="AG76" s="1"/>
  <c r="AF80"/>
  <c r="C86"/>
  <c r="AG86"/>
  <c r="C98"/>
  <c r="AG98"/>
  <c r="C100"/>
  <c r="C127"/>
  <c r="AG127" s="1"/>
  <c r="AF127"/>
  <c r="G177"/>
  <c r="O177"/>
  <c r="Z177"/>
  <c r="AG40"/>
  <c r="AG41"/>
  <c r="AG43"/>
  <c r="AF45"/>
  <c r="AG47"/>
  <c r="AF47"/>
  <c r="C54"/>
  <c r="AG54" s="1"/>
  <c r="AF58"/>
  <c r="AF68"/>
  <c r="AF76"/>
  <c r="AG81"/>
  <c r="AF81"/>
  <c r="AF86"/>
  <c r="AF98"/>
  <c r="AG101"/>
  <c r="C123"/>
  <c r="AG123" s="1"/>
  <c r="AF123"/>
  <c r="C119"/>
  <c r="AG119"/>
  <c r="AF119"/>
  <c r="C135"/>
  <c r="AG135" s="1"/>
  <c r="AF135"/>
  <c r="AG151"/>
  <c r="AF151"/>
  <c r="C115"/>
  <c r="AG115"/>
  <c r="AF115"/>
  <c r="C131"/>
  <c r="AG131" s="1"/>
  <c r="AF131"/>
  <c r="AG139"/>
  <c r="AF139"/>
  <c r="AG155"/>
  <c r="AF155"/>
  <c r="C103"/>
  <c r="AG103" s="1"/>
  <c r="C105"/>
  <c r="AG105" s="1"/>
  <c r="C109"/>
  <c r="AG109" s="1"/>
  <c r="C113"/>
  <c r="AG113" s="1"/>
  <c r="C117"/>
  <c r="AG117" s="1"/>
  <c r="C121"/>
  <c r="AG121" s="1"/>
  <c r="C125"/>
  <c r="AG125" s="1"/>
  <c r="C129"/>
  <c r="AG129" s="1"/>
  <c r="C133"/>
  <c r="AG133" s="1"/>
  <c r="AF162"/>
  <c r="K470" i="82"/>
  <c r="AD470"/>
  <c r="AF25"/>
  <c r="AF96"/>
  <c r="T96"/>
  <c r="AF100"/>
  <c r="T100"/>
  <c r="AF104"/>
  <c r="T104"/>
  <c r="AF108"/>
  <c r="T108"/>
  <c r="AF112"/>
  <c r="T112"/>
  <c r="AF116"/>
  <c r="T116"/>
  <c r="AF120"/>
  <c r="T120"/>
  <c r="AF124"/>
  <c r="T124"/>
  <c r="AF128"/>
  <c r="T128"/>
  <c r="AF361"/>
  <c r="T361"/>
  <c r="M470"/>
  <c r="X470"/>
  <c r="T94"/>
  <c r="T98"/>
  <c r="T102"/>
  <c r="T106"/>
  <c r="T110"/>
  <c r="T114"/>
  <c r="T118"/>
  <c r="T122"/>
  <c r="T126"/>
  <c r="AF196"/>
  <c r="T196"/>
  <c r="AF200"/>
  <c r="T200"/>
  <c r="G470"/>
  <c r="O470"/>
  <c r="Z470"/>
  <c r="AF202"/>
  <c r="T202"/>
  <c r="AF204"/>
  <c r="T204"/>
  <c r="AF206"/>
  <c r="T206"/>
  <c r="AF208"/>
  <c r="T208"/>
  <c r="AF210"/>
  <c r="T210"/>
  <c r="AF212"/>
  <c r="T212"/>
  <c r="AF214"/>
  <c r="T214"/>
  <c r="AF216"/>
  <c r="T216"/>
  <c r="AF218"/>
  <c r="T218"/>
  <c r="AF220"/>
  <c r="T220"/>
  <c r="AF222"/>
  <c r="T222"/>
  <c r="AF224"/>
  <c r="T224"/>
  <c r="AF226"/>
  <c r="T226"/>
  <c r="AF228"/>
  <c r="T228"/>
  <c r="AF230"/>
  <c r="T230"/>
  <c r="AF232"/>
  <c r="T232"/>
  <c r="AF234"/>
  <c r="T234"/>
  <c r="AF236"/>
  <c r="T236"/>
  <c r="AF272"/>
  <c r="T272"/>
  <c r="AF280"/>
  <c r="T280"/>
  <c r="AF288"/>
  <c r="T288"/>
  <c r="AF296"/>
  <c r="T296"/>
  <c r="AF304"/>
  <c r="T304"/>
  <c r="AF312"/>
  <c r="T312"/>
  <c r="AF320"/>
  <c r="T320"/>
  <c r="AF328"/>
  <c r="T328"/>
  <c r="AF336"/>
  <c r="T336"/>
  <c r="AF344"/>
  <c r="T344"/>
  <c r="T197"/>
  <c r="T201"/>
  <c r="AF266"/>
  <c r="T266"/>
  <c r="AF203"/>
  <c r="T203"/>
  <c r="AF205"/>
  <c r="T205"/>
  <c r="AF207"/>
  <c r="T207"/>
  <c r="AF209"/>
  <c r="T209"/>
  <c r="AF211"/>
  <c r="T211"/>
  <c r="AF213"/>
  <c r="T213"/>
  <c r="AF215"/>
  <c r="T215"/>
  <c r="AF217"/>
  <c r="T217"/>
  <c r="AF219"/>
  <c r="T219"/>
  <c r="AF221"/>
  <c r="T221"/>
  <c r="AF223"/>
  <c r="T223"/>
  <c r="AF225"/>
  <c r="T225"/>
  <c r="AF227"/>
  <c r="T227"/>
  <c r="AF229"/>
  <c r="T229"/>
  <c r="AF231"/>
  <c r="T231"/>
  <c r="AF233"/>
  <c r="T233"/>
  <c r="AF235"/>
  <c r="T235"/>
  <c r="AF237"/>
  <c r="T237"/>
  <c r="AF268"/>
  <c r="T268"/>
  <c r="AF276"/>
  <c r="T276"/>
  <c r="AF284"/>
  <c r="T284"/>
  <c r="AF292"/>
  <c r="T292"/>
  <c r="AF300"/>
  <c r="T300"/>
  <c r="AF308"/>
  <c r="T308"/>
  <c r="AF316"/>
  <c r="T316"/>
  <c r="AF324"/>
  <c r="T324"/>
  <c r="AF332"/>
  <c r="T332"/>
  <c r="AF340"/>
  <c r="T340"/>
  <c r="T238"/>
  <c r="T239"/>
  <c r="T240"/>
  <c r="T241"/>
  <c r="T242"/>
  <c r="T243"/>
  <c r="T244"/>
  <c r="T245"/>
  <c r="T246"/>
  <c r="T247"/>
  <c r="T248"/>
  <c r="T249"/>
  <c r="T250"/>
  <c r="T251"/>
  <c r="T252"/>
  <c r="T253"/>
  <c r="T254"/>
  <c r="T255"/>
  <c r="T256"/>
  <c r="T257"/>
  <c r="T258"/>
  <c r="T259"/>
  <c r="T260"/>
  <c r="T261"/>
  <c r="T262"/>
  <c r="T263"/>
  <c r="T264"/>
  <c r="T270"/>
  <c r="T274"/>
  <c r="T278"/>
  <c r="T282"/>
  <c r="T286"/>
  <c r="T290"/>
  <c r="T294"/>
  <c r="T298"/>
  <c r="T302"/>
  <c r="T306"/>
  <c r="T310"/>
  <c r="T314"/>
  <c r="T318"/>
  <c r="T322"/>
  <c r="T326"/>
  <c r="T330"/>
  <c r="T334"/>
  <c r="T338"/>
  <c r="T342"/>
  <c r="T346"/>
  <c r="AF365"/>
  <c r="T365"/>
  <c r="AF394"/>
  <c r="T394"/>
  <c r="T363"/>
  <c r="AF398"/>
  <c r="T398"/>
  <c r="T399"/>
  <c r="AF399"/>
  <c r="T400"/>
  <c r="AF400"/>
  <c r="T401"/>
  <c r="AF401"/>
  <c r="T402"/>
  <c r="AF402"/>
  <c r="T403"/>
  <c r="AF403"/>
  <c r="T404"/>
  <c r="AF404"/>
  <c r="T405"/>
  <c r="AF405"/>
  <c r="T406"/>
  <c r="AF406"/>
  <c r="T407"/>
  <c r="AF407"/>
  <c r="T408"/>
  <c r="AF408"/>
  <c r="T409"/>
  <c r="AF409"/>
  <c r="T410"/>
  <c r="AF410"/>
  <c r="T411"/>
  <c r="AF411"/>
  <c r="T412"/>
  <c r="AF412"/>
  <c r="T413"/>
  <c r="AF413"/>
  <c r="T392"/>
  <c r="T396"/>
  <c r="J742" i="81"/>
  <c r="J500"/>
  <c r="J100"/>
  <c r="G742"/>
  <c r="J2862"/>
  <c r="D742"/>
  <c r="D1554"/>
  <c r="G1070"/>
  <c r="J202"/>
  <c r="N202" s="1"/>
  <c r="G500"/>
  <c r="G984"/>
  <c r="D1225"/>
  <c r="D1380" s="1"/>
  <c r="M1698"/>
  <c r="D1871"/>
  <c r="N1871" s="1"/>
  <c r="M2220"/>
  <c r="G2433"/>
  <c r="N2463"/>
  <c r="G2748"/>
  <c r="D3710"/>
  <c r="G4137"/>
  <c r="N4227"/>
  <c r="N4821"/>
  <c r="D2748"/>
  <c r="J41"/>
  <c r="M71"/>
  <c r="M100" s="1"/>
  <c r="N100" s="1"/>
  <c r="J130"/>
  <c r="N130" s="1"/>
  <c r="D457"/>
  <c r="D500" s="1"/>
  <c r="M742"/>
  <c r="N742" s="1"/>
  <c r="J814"/>
  <c r="N814" s="1"/>
  <c r="D1070"/>
  <c r="J1070"/>
  <c r="N1070" s="1"/>
  <c r="G1351"/>
  <c r="M1410"/>
  <c r="N1410" s="1"/>
  <c r="J1425"/>
  <c r="J1440" s="1"/>
  <c r="N1440" s="1"/>
  <c r="J1554"/>
  <c r="D1568"/>
  <c r="D1582"/>
  <c r="N1582" s="1"/>
  <c r="J1698"/>
  <c r="D1683"/>
  <c r="D1698" s="1"/>
  <c r="D2101"/>
  <c r="D2116" s="1"/>
  <c r="D2433"/>
  <c r="D2563"/>
  <c r="M2862"/>
  <c r="M3407"/>
  <c r="N3407" s="1"/>
  <c r="J3910"/>
  <c r="N4079"/>
  <c r="G1155"/>
  <c r="J1380"/>
  <c r="J55"/>
  <c r="J56" s="1"/>
  <c r="N56" s="1"/>
  <c r="N232"/>
  <c r="M500"/>
  <c r="D814"/>
  <c r="M983"/>
  <c r="M984" s="1"/>
  <c r="N984" s="1"/>
  <c r="G1223"/>
  <c r="G1222"/>
  <c r="G1225" s="1"/>
  <c r="M1380"/>
  <c r="G1380"/>
  <c r="M1554"/>
  <c r="G1698"/>
  <c r="D1742"/>
  <c r="D1757"/>
  <c r="N1757" s="1"/>
  <c r="N2116"/>
  <c r="J2348"/>
  <c r="M2433"/>
  <c r="J3307"/>
  <c r="J3563"/>
  <c r="N4047"/>
  <c r="J4047"/>
  <c r="N2160"/>
  <c r="G2220"/>
  <c r="M2748"/>
  <c r="G2905"/>
  <c r="G2949"/>
  <c r="G2965" s="1"/>
  <c r="N2965" s="1"/>
  <c r="D3109"/>
  <c r="M3109"/>
  <c r="D3180"/>
  <c r="D3307" s="1"/>
  <c r="M3222"/>
  <c r="M3773"/>
  <c r="M3910"/>
  <c r="O3910" s="1"/>
  <c r="G3910"/>
  <c r="D4010"/>
  <c r="G4403"/>
  <c r="D4587"/>
  <c r="J5423"/>
  <c r="N5497"/>
  <c r="G2145"/>
  <c r="G2160" s="1"/>
  <c r="D2493"/>
  <c r="D2577"/>
  <c r="J2675"/>
  <c r="J2748" s="1"/>
  <c r="D2719"/>
  <c r="J2777"/>
  <c r="G3037"/>
  <c r="G3109"/>
  <c r="J3080"/>
  <c r="J3109" s="1"/>
  <c r="M3250"/>
  <c r="G3307"/>
  <c r="D3563"/>
  <c r="G3667"/>
  <c r="G3710" s="1"/>
  <c r="G3806"/>
  <c r="D4181"/>
  <c r="N4181" s="1"/>
  <c r="D4211"/>
  <c r="M4587"/>
  <c r="G4717"/>
  <c r="J5059"/>
  <c r="J5058"/>
  <c r="J2433"/>
  <c r="G2591"/>
  <c r="G2934"/>
  <c r="N2934" s="1"/>
  <c r="M3037"/>
  <c r="N3037" s="1"/>
  <c r="M3563"/>
  <c r="G3563"/>
  <c r="J3710"/>
  <c r="N3710" s="1"/>
  <c r="M4008"/>
  <c r="M4009"/>
  <c r="M4010" s="1"/>
  <c r="M4137"/>
  <c r="D3960"/>
  <c r="D3976"/>
  <c r="D3992"/>
  <c r="J4137"/>
  <c r="M4211"/>
  <c r="N4211" s="1"/>
  <c r="J4587"/>
  <c r="G4761"/>
  <c r="N5467"/>
  <c r="M5653"/>
  <c r="J5797"/>
  <c r="G5797"/>
  <c r="G3960"/>
  <c r="G3976"/>
  <c r="G3992"/>
  <c r="G4009"/>
  <c r="G4010" s="1"/>
  <c r="G4008"/>
  <c r="G4211"/>
  <c r="D4329"/>
  <c r="N4329" s="1"/>
  <c r="N4403"/>
  <c r="G4587"/>
  <c r="N4617"/>
  <c r="J4941"/>
  <c r="N4941"/>
  <c r="D5059"/>
  <c r="D5058"/>
  <c r="D6040"/>
  <c r="M6040"/>
  <c r="D6268"/>
  <c r="J6268"/>
  <c r="J6924"/>
  <c r="D6924"/>
  <c r="J3960"/>
  <c r="J3976"/>
  <c r="J3992"/>
  <c r="D4137"/>
  <c r="G4344"/>
  <c r="G4345" s="1"/>
  <c r="N4345"/>
  <c r="J4716"/>
  <c r="J4717" s="1"/>
  <c r="N4717" s="1"/>
  <c r="D4761"/>
  <c r="D4838" s="1"/>
  <c r="N4761"/>
  <c r="G4790"/>
  <c r="G4791" s="1"/>
  <c r="G4838" s="1"/>
  <c r="J5653"/>
  <c r="M6768"/>
  <c r="J6768"/>
  <c r="M6924"/>
  <c r="G4883"/>
  <c r="N4883" s="1"/>
  <c r="M5058"/>
  <c r="N5058" s="1"/>
  <c r="M5059"/>
  <c r="D5187"/>
  <c r="G5245"/>
  <c r="O5245" s="1"/>
  <c r="J5317"/>
  <c r="O5317" s="1"/>
  <c r="M5423"/>
  <c r="G5653"/>
  <c r="M5754"/>
  <c r="M5797" s="1"/>
  <c r="N5797" s="1"/>
  <c r="G6767"/>
  <c r="J5000"/>
  <c r="M5130"/>
  <c r="M5187" s="1"/>
  <c r="N5187" s="1"/>
  <c r="D5423"/>
  <c r="D5653"/>
  <c r="G5941"/>
  <c r="G6040"/>
  <c r="G6267"/>
  <c r="G6268" s="1"/>
  <c r="N6650"/>
  <c r="D6723"/>
  <c r="N6723" s="1"/>
  <c r="G6924"/>
  <c r="J4838"/>
  <c r="D4941"/>
  <c r="D5000"/>
  <c r="M5000"/>
  <c r="N5000" s="1"/>
  <c r="G5059"/>
  <c r="G5058"/>
  <c r="G5187"/>
  <c r="J5682"/>
  <c r="J5697"/>
  <c r="N5697" s="1"/>
  <c r="G5869"/>
  <c r="N5869" s="1"/>
  <c r="J6040"/>
  <c r="M6268"/>
  <c r="D6768"/>
  <c r="G5497"/>
  <c r="AF177" i="83" l="1"/>
  <c r="AF470" i="82"/>
  <c r="D3564" i="81"/>
  <c r="D2221"/>
  <c r="D6925" s="1"/>
  <c r="N3109"/>
  <c r="N2433"/>
  <c r="N1380"/>
  <c r="N1698"/>
  <c r="N6924"/>
  <c r="N5653"/>
  <c r="N4137"/>
  <c r="G3564"/>
  <c r="M3307"/>
  <c r="N3307" s="1"/>
  <c r="N4791"/>
  <c r="N2748"/>
  <c r="N500"/>
  <c r="N2862"/>
  <c r="G6768"/>
  <c r="N6768" s="1"/>
  <c r="N5423"/>
  <c r="O5059"/>
  <c r="O4010"/>
  <c r="N3563"/>
  <c r="N4587"/>
  <c r="G2221"/>
  <c r="J3564"/>
  <c r="J6925" s="1"/>
  <c r="N1554"/>
  <c r="M4838"/>
  <c r="O4838" s="1"/>
  <c r="N2220"/>
  <c r="M2221"/>
  <c r="N2221" l="1"/>
  <c r="O2221"/>
  <c r="M3564"/>
  <c r="N3564" s="1"/>
  <c r="G6925"/>
  <c r="M6925" l="1"/>
  <c r="B6927" s="1"/>
  <c r="F15" i="80" l="1"/>
  <c r="G14" l="1"/>
  <c r="I14"/>
  <c r="K14"/>
  <c r="M14"/>
  <c r="I13"/>
  <c r="A14"/>
  <c r="G117" i="77" l="1"/>
  <c r="F117"/>
  <c r="G116"/>
  <c r="F116"/>
  <c r="G115"/>
  <c r="F115"/>
  <c r="G114"/>
  <c r="F114"/>
  <c r="G113"/>
  <c r="F113"/>
  <c r="G112"/>
  <c r="F112"/>
  <c r="G111"/>
  <c r="F111"/>
  <c r="G110"/>
  <c r="F110"/>
  <c r="G109"/>
  <c r="F109"/>
  <c r="G108"/>
  <c r="F108"/>
  <c r="G107"/>
  <c r="F107"/>
  <c r="G106"/>
  <c r="F106"/>
  <c r="G105"/>
  <c r="F105"/>
  <c r="G104"/>
  <c r="F104"/>
  <c r="G103"/>
  <c r="F103"/>
  <c r="G102"/>
  <c r="F102"/>
  <c r="G101"/>
  <c r="F101"/>
  <c r="G100"/>
  <c r="F100"/>
  <c r="G99"/>
  <c r="F99"/>
  <c r="G98"/>
  <c r="F98"/>
  <c r="G97"/>
  <c r="F97"/>
  <c r="G96"/>
  <c r="F96"/>
  <c r="G95"/>
  <c r="F95"/>
  <c r="G94"/>
  <c r="F94"/>
  <c r="G93"/>
  <c r="F93"/>
  <c r="G92"/>
  <c r="F92"/>
  <c r="G91"/>
  <c r="F91"/>
  <c r="G90"/>
  <c r="F90"/>
  <c r="G89"/>
  <c r="F89"/>
  <c r="G88"/>
  <c r="F88"/>
  <c r="G87"/>
  <c r="F87"/>
  <c r="G86"/>
  <c r="F86"/>
  <c r="G85"/>
  <c r="F85"/>
  <c r="G84"/>
  <c r="F84"/>
  <c r="G83"/>
  <c r="F83"/>
  <c r="G82"/>
  <c r="F82"/>
  <c r="G81"/>
  <c r="F81"/>
  <c r="G80"/>
  <c r="F80"/>
  <c r="G79"/>
  <c r="F79"/>
  <c r="G78"/>
  <c r="F78"/>
  <c r="G77"/>
  <c r="F77"/>
  <c r="G76"/>
  <c r="F76"/>
  <c r="N75"/>
  <c r="L75"/>
  <c r="J75"/>
  <c r="G75"/>
  <c r="H75" s="1"/>
  <c r="F75"/>
  <c r="N74"/>
  <c r="L74"/>
  <c r="J74"/>
  <c r="G74"/>
  <c r="H74" s="1"/>
  <c r="F74"/>
  <c r="N73"/>
  <c r="L73"/>
  <c r="J73"/>
  <c r="G73"/>
  <c r="H73" s="1"/>
  <c r="F73"/>
  <c r="N72"/>
  <c r="L72"/>
  <c r="J72"/>
  <c r="G72"/>
  <c r="H72" s="1"/>
  <c r="F72"/>
  <c r="N71"/>
  <c r="L71"/>
  <c r="J71"/>
  <c r="G71"/>
  <c r="H71" s="1"/>
  <c r="F71"/>
  <c r="N70"/>
  <c r="L70"/>
  <c r="J70"/>
  <c r="G70"/>
  <c r="H70" s="1"/>
  <c r="F70"/>
  <c r="N69"/>
  <c r="L69"/>
  <c r="J69"/>
  <c r="G69"/>
  <c r="H69" s="1"/>
  <c r="F69"/>
  <c r="N68"/>
  <c r="L68"/>
  <c r="J68"/>
  <c r="G68"/>
  <c r="H68" s="1"/>
  <c r="F68"/>
  <c r="N67"/>
  <c r="L67"/>
  <c r="J67"/>
  <c r="G67"/>
  <c r="H67" s="1"/>
  <c r="F67"/>
  <c r="N66"/>
  <c r="L66"/>
  <c r="J66"/>
  <c r="G66"/>
  <c r="H66" s="1"/>
  <c r="F66"/>
  <c r="N65"/>
  <c r="L65"/>
  <c r="J65"/>
  <c r="H65"/>
  <c r="G65"/>
  <c r="F65"/>
  <c r="N64"/>
  <c r="L64"/>
  <c r="J64"/>
  <c r="G64"/>
  <c r="H64" s="1"/>
  <c r="F64"/>
  <c r="N63"/>
  <c r="L63"/>
  <c r="J63"/>
  <c r="G63"/>
  <c r="H63" s="1"/>
  <c r="F63"/>
  <c r="N62"/>
  <c r="L62"/>
  <c r="J62"/>
  <c r="G62"/>
  <c r="H62" s="1"/>
  <c r="F62"/>
  <c r="N61"/>
  <c r="L61"/>
  <c r="J61"/>
  <c r="G61"/>
  <c r="H61" s="1"/>
  <c r="F61"/>
  <c r="N60"/>
  <c r="L60"/>
  <c r="J60"/>
  <c r="G60"/>
  <c r="H60" s="1"/>
  <c r="F60"/>
  <c r="N59"/>
  <c r="L59"/>
  <c r="J59"/>
  <c r="G59"/>
  <c r="H59" s="1"/>
  <c r="F59"/>
  <c r="N58"/>
  <c r="L58"/>
  <c r="J58"/>
  <c r="G58"/>
  <c r="H58" s="1"/>
  <c r="F58"/>
  <c r="N57"/>
  <c r="L57"/>
  <c r="J57"/>
  <c r="G57"/>
  <c r="H57" s="1"/>
  <c r="F57"/>
  <c r="N56"/>
  <c r="L56"/>
  <c r="J56"/>
  <c r="G56"/>
  <c r="H56" s="1"/>
  <c r="F56"/>
  <c r="N55"/>
  <c r="L55"/>
  <c r="J55"/>
  <c r="G55"/>
  <c r="H55" s="1"/>
  <c r="F55"/>
  <c r="N54"/>
  <c r="L54"/>
  <c r="J54"/>
  <c r="G54"/>
  <c r="H54" s="1"/>
  <c r="F54"/>
  <c r="N53"/>
  <c r="L53"/>
  <c r="J53"/>
  <c r="G53"/>
  <c r="H53" s="1"/>
  <c r="F53"/>
  <c r="N52"/>
  <c r="L52"/>
  <c r="J52"/>
  <c r="G52"/>
  <c r="H52" s="1"/>
  <c r="F52"/>
  <c r="N51"/>
  <c r="L51"/>
  <c r="J51"/>
  <c r="G51"/>
  <c r="H51" s="1"/>
  <c r="F51"/>
  <c r="N50"/>
  <c r="L50"/>
  <c r="J50"/>
  <c r="G50"/>
  <c r="H50" s="1"/>
  <c r="F50"/>
  <c r="N49"/>
  <c r="L49"/>
  <c r="J49"/>
  <c r="H49"/>
  <c r="G49"/>
  <c r="F49"/>
  <c r="N48"/>
  <c r="L48"/>
  <c r="J48"/>
  <c r="G48"/>
  <c r="H48" s="1"/>
  <c r="F48"/>
  <c r="N47"/>
  <c r="L47"/>
  <c r="J47"/>
  <c r="G47"/>
  <c r="H47" s="1"/>
  <c r="F47"/>
  <c r="N46"/>
  <c r="L46"/>
  <c r="J46"/>
  <c r="G46"/>
  <c r="H46" s="1"/>
  <c r="F46"/>
  <c r="N45"/>
  <c r="L45"/>
  <c r="J45"/>
  <c r="H45"/>
  <c r="G45"/>
  <c r="F45"/>
  <c r="N44"/>
  <c r="L44"/>
  <c r="J44"/>
  <c r="G44"/>
  <c r="H44" s="1"/>
  <c r="F44"/>
  <c r="N43"/>
  <c r="L43"/>
  <c r="J43"/>
  <c r="G43"/>
  <c r="H43" s="1"/>
  <c r="F43"/>
  <c r="B43"/>
  <c r="N42"/>
  <c r="L42"/>
  <c r="J42"/>
  <c r="G42"/>
  <c r="H42" s="1"/>
  <c r="F42"/>
  <c r="B42"/>
  <c r="N41"/>
  <c r="L41"/>
  <c r="J41"/>
  <c r="G41"/>
  <c r="H41" s="1"/>
  <c r="F41"/>
  <c r="B41"/>
  <c r="N40"/>
  <c r="L40"/>
  <c r="J40"/>
  <c r="G40"/>
  <c r="H40" s="1"/>
  <c r="F40"/>
  <c r="B40"/>
  <c r="N39"/>
  <c r="L39"/>
  <c r="J39"/>
  <c r="G39"/>
  <c r="H39" s="1"/>
  <c r="F39"/>
  <c r="B39"/>
  <c r="N38"/>
  <c r="L38"/>
  <c r="J38"/>
  <c r="G38"/>
  <c r="H38" s="1"/>
  <c r="F38"/>
  <c r="B38"/>
  <c r="N37"/>
  <c r="L37"/>
  <c r="J37"/>
  <c r="G37"/>
  <c r="H37" s="1"/>
  <c r="F37"/>
  <c r="N36"/>
  <c r="L36"/>
  <c r="J36"/>
  <c r="G36"/>
  <c r="H36" s="1"/>
  <c r="F36"/>
  <c r="N35"/>
  <c r="L35"/>
  <c r="J35"/>
  <c r="G35"/>
  <c r="H35" s="1"/>
  <c r="F35"/>
  <c r="N34"/>
  <c r="L34"/>
  <c r="J34"/>
  <c r="G34"/>
  <c r="H34" s="1"/>
  <c r="F34"/>
  <c r="N33"/>
  <c r="L33"/>
  <c r="J33"/>
  <c r="G33"/>
  <c r="H33" s="1"/>
  <c r="F33"/>
  <c r="N32"/>
  <c r="L32"/>
  <c r="J32"/>
  <c r="G32"/>
  <c r="H32" s="1"/>
  <c r="F32"/>
  <c r="N31"/>
  <c r="L31"/>
  <c r="J31"/>
  <c r="G31"/>
  <c r="H31" s="1"/>
  <c r="F31"/>
  <c r="N30"/>
  <c r="L30"/>
  <c r="J30"/>
  <c r="G30"/>
  <c r="H30" s="1"/>
  <c r="F30"/>
  <c r="N29"/>
  <c r="L29"/>
  <c r="J29"/>
  <c r="G29"/>
  <c r="H29" s="1"/>
  <c r="F29"/>
  <c r="N28"/>
  <c r="L28"/>
  <c r="J28"/>
  <c r="G28"/>
  <c r="H28" s="1"/>
  <c r="F28"/>
  <c r="N27"/>
  <c r="L27"/>
  <c r="J27"/>
  <c r="G27"/>
  <c r="H27" s="1"/>
  <c r="F27"/>
  <c r="N26"/>
  <c r="L26"/>
  <c r="J26"/>
  <c r="G26"/>
  <c r="H26" s="1"/>
  <c r="F26"/>
  <c r="N25"/>
  <c r="L25"/>
  <c r="J25"/>
  <c r="G25"/>
  <c r="H25" s="1"/>
  <c r="F25"/>
  <c r="N24"/>
  <c r="L24"/>
  <c r="J24"/>
  <c r="G24"/>
  <c r="H24" s="1"/>
  <c r="F24"/>
  <c r="N23"/>
  <c r="L23"/>
  <c r="J23"/>
  <c r="G23"/>
  <c r="H23" s="1"/>
  <c r="F23"/>
  <c r="N22"/>
  <c r="L22"/>
  <c r="J22"/>
  <c r="G22"/>
  <c r="H22" s="1"/>
  <c r="F22"/>
  <c r="N21"/>
  <c r="L21"/>
  <c r="J21"/>
  <c r="G21"/>
  <c r="H21" s="1"/>
  <c r="F21"/>
  <c r="N20"/>
  <c r="L20"/>
  <c r="J20"/>
  <c r="G20"/>
  <c r="H20" s="1"/>
  <c r="F20"/>
  <c r="N19"/>
  <c r="L19"/>
  <c r="J19"/>
  <c r="G19"/>
  <c r="H19" s="1"/>
  <c r="F19"/>
  <c r="N18"/>
  <c r="L18"/>
  <c r="J18"/>
  <c r="G18"/>
  <c r="H18" s="1"/>
  <c r="F18"/>
  <c r="N17"/>
  <c r="L17"/>
  <c r="J17"/>
  <c r="G17"/>
  <c r="H17" s="1"/>
  <c r="F17"/>
  <c r="N16"/>
  <c r="L16"/>
  <c r="J16"/>
  <c r="G16"/>
  <c r="H16" s="1"/>
  <c r="F16"/>
  <c r="N15"/>
  <c r="L15"/>
  <c r="J15"/>
  <c r="G15"/>
  <c r="H15" s="1"/>
  <c r="F15"/>
  <c r="N14"/>
  <c r="L14"/>
  <c r="J14"/>
  <c r="G14"/>
  <c r="H14" s="1"/>
  <c r="F14"/>
  <c r="A14"/>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A86" s="1"/>
  <c r="A87" s="1"/>
  <c r="A88" s="1"/>
  <c r="A89" s="1"/>
  <c r="A90" s="1"/>
  <c r="A91" s="1"/>
  <c r="A92" s="1"/>
  <c r="A93" s="1"/>
  <c r="A94" s="1"/>
  <c r="A95" s="1"/>
  <c r="A96" s="1"/>
  <c r="A97" s="1"/>
  <c r="A98" s="1"/>
  <c r="A99" s="1"/>
  <c r="A100" s="1"/>
  <c r="A101" s="1"/>
  <c r="A102" s="1"/>
  <c r="A103" s="1"/>
  <c r="A104" s="1"/>
  <c r="A105" s="1"/>
  <c r="A106" s="1"/>
  <c r="A107" s="1"/>
  <c r="A108" s="1"/>
  <c r="A109" s="1"/>
  <c r="A110" s="1"/>
  <c r="A111" s="1"/>
  <c r="A112" s="1"/>
  <c r="A113" s="1"/>
  <c r="A114" s="1"/>
  <c r="A115" s="1"/>
  <c r="A116" s="1"/>
  <c r="A117" s="1"/>
  <c r="N13"/>
  <c r="N118" s="1"/>
  <c r="L13"/>
  <c r="J13"/>
  <c r="G13"/>
  <c r="H13" s="1"/>
  <c r="F13"/>
  <c r="F118" s="1"/>
  <c r="N18" i="76"/>
  <c r="L18"/>
  <c r="J18"/>
  <c r="G18"/>
  <c r="H18" s="1"/>
  <c r="F18"/>
  <c r="N17"/>
  <c r="L17"/>
  <c r="J17"/>
  <c r="G17"/>
  <c r="H17" s="1"/>
  <c r="F17"/>
  <c r="N16"/>
  <c r="L16"/>
  <c r="J16"/>
  <c r="G16"/>
  <c r="H16" s="1"/>
  <c r="F16"/>
  <c r="N15"/>
  <c r="L15"/>
  <c r="J15"/>
  <c r="G15"/>
  <c r="H15" s="1"/>
  <c r="F15"/>
  <c r="N14"/>
  <c r="L14"/>
  <c r="J14"/>
  <c r="G14"/>
  <c r="H14" s="1"/>
  <c r="F14"/>
  <c r="A14"/>
  <c r="A15" s="1"/>
  <c r="A16" s="1"/>
  <c r="A17" s="1"/>
  <c r="A18" s="1"/>
  <c r="N13"/>
  <c r="L13"/>
  <c r="J13"/>
  <c r="G13"/>
  <c r="H13" s="1"/>
  <c r="F13"/>
  <c r="N38" i="75"/>
  <c r="L38"/>
  <c r="J38"/>
  <c r="G38"/>
  <c r="H38" s="1"/>
  <c r="F38"/>
  <c r="N37"/>
  <c r="L37"/>
  <c r="J37"/>
  <c r="G37"/>
  <c r="H37" s="1"/>
  <c r="F37"/>
  <c r="N36"/>
  <c r="L36"/>
  <c r="J36"/>
  <c r="G36"/>
  <c r="H36" s="1"/>
  <c r="F36"/>
  <c r="N35"/>
  <c r="L35"/>
  <c r="J35"/>
  <c r="G35"/>
  <c r="H35" s="1"/>
  <c r="F35"/>
  <c r="N34"/>
  <c r="L34"/>
  <c r="J34"/>
  <c r="G34"/>
  <c r="H34" s="1"/>
  <c r="F34"/>
  <c r="N33"/>
  <c r="L33"/>
  <c r="J33"/>
  <c r="G33"/>
  <c r="H33" s="1"/>
  <c r="F33"/>
  <c r="N32"/>
  <c r="L32"/>
  <c r="J32"/>
  <c r="G32"/>
  <c r="H32" s="1"/>
  <c r="F32"/>
  <c r="N31"/>
  <c r="L31"/>
  <c r="J31"/>
  <c r="G31"/>
  <c r="H31" s="1"/>
  <c r="F31"/>
  <c r="N30"/>
  <c r="L30"/>
  <c r="J30"/>
  <c r="G30"/>
  <c r="H30" s="1"/>
  <c r="F30"/>
  <c r="N29"/>
  <c r="L29"/>
  <c r="J29"/>
  <c r="G29"/>
  <c r="H29" s="1"/>
  <c r="F29"/>
  <c r="N28"/>
  <c r="L28"/>
  <c r="J28"/>
  <c r="G28"/>
  <c r="H28" s="1"/>
  <c r="F28"/>
  <c r="N27"/>
  <c r="L27"/>
  <c r="J27"/>
  <c r="G27"/>
  <c r="H27" s="1"/>
  <c r="F27"/>
  <c r="N26"/>
  <c r="L26"/>
  <c r="J26"/>
  <c r="G26"/>
  <c r="H26" s="1"/>
  <c r="F26"/>
  <c r="N25"/>
  <c r="L25"/>
  <c r="J25"/>
  <c r="H25"/>
  <c r="G25"/>
  <c r="F25"/>
  <c r="N24"/>
  <c r="L24"/>
  <c r="J24"/>
  <c r="G24"/>
  <c r="H24" s="1"/>
  <c r="F24"/>
  <c r="N23"/>
  <c r="L23"/>
  <c r="J23"/>
  <c r="G23"/>
  <c r="H23" s="1"/>
  <c r="F23"/>
  <c r="N22"/>
  <c r="L22"/>
  <c r="J22"/>
  <c r="G22"/>
  <c r="H22" s="1"/>
  <c r="F22"/>
  <c r="N21"/>
  <c r="L21"/>
  <c r="J21"/>
  <c r="G21"/>
  <c r="H21" s="1"/>
  <c r="F21"/>
  <c r="N20"/>
  <c r="L20"/>
  <c r="J20"/>
  <c r="G20"/>
  <c r="H20" s="1"/>
  <c r="F20"/>
  <c r="N19"/>
  <c r="L19"/>
  <c r="J19"/>
  <c r="G19"/>
  <c r="H19" s="1"/>
  <c r="F19"/>
  <c r="N18"/>
  <c r="L18"/>
  <c r="J18"/>
  <c r="G18"/>
  <c r="H18" s="1"/>
  <c r="F18"/>
  <c r="N17"/>
  <c r="L17"/>
  <c r="J17"/>
  <c r="G17"/>
  <c r="H17" s="1"/>
  <c r="F17"/>
  <c r="N16"/>
  <c r="L16"/>
  <c r="J16"/>
  <c r="G16"/>
  <c r="H16" s="1"/>
  <c r="F16"/>
  <c r="N15"/>
  <c r="L15"/>
  <c r="J15"/>
  <c r="G15"/>
  <c r="H15" s="1"/>
  <c r="F15"/>
  <c r="N14"/>
  <c r="L14"/>
  <c r="J14"/>
  <c r="G14"/>
  <c r="H14" s="1"/>
  <c r="F14"/>
  <c r="A14"/>
  <c r="A15" s="1"/>
  <c r="A16" s="1"/>
  <c r="A17" s="1"/>
  <c r="A18" s="1"/>
  <c r="A19" s="1"/>
  <c r="A20" s="1"/>
  <c r="A21" s="1"/>
  <c r="A22" s="1"/>
  <c r="A23" s="1"/>
  <c r="A24" s="1"/>
  <c r="A25" s="1"/>
  <c r="A26" s="1"/>
  <c r="A27" s="1"/>
  <c r="A28" s="1"/>
  <c r="A29" s="1"/>
  <c r="A30" s="1"/>
  <c r="A31" s="1"/>
  <c r="A32" s="1"/>
  <c r="A33" s="1"/>
  <c r="A34" s="1"/>
  <c r="A35" s="1"/>
  <c r="A36" s="1"/>
  <c r="A37" s="1"/>
  <c r="A38" s="1"/>
  <c r="N13"/>
  <c r="N39" s="1"/>
  <c r="L13"/>
  <c r="L39" s="1"/>
  <c r="J13"/>
  <c r="J39" s="1"/>
  <c r="H13"/>
  <c r="G13"/>
  <c r="F13"/>
  <c r="F39" s="1"/>
  <c r="N64" i="74"/>
  <c r="L64"/>
  <c r="J64"/>
  <c r="G64"/>
  <c r="H64" s="1"/>
  <c r="F64"/>
  <c r="N63"/>
  <c r="L63"/>
  <c r="J63"/>
  <c r="G63"/>
  <c r="H63" s="1"/>
  <c r="F63"/>
  <c r="N62"/>
  <c r="L62"/>
  <c r="J62"/>
  <c r="G62"/>
  <c r="H62" s="1"/>
  <c r="F62"/>
  <c r="N61"/>
  <c r="L61"/>
  <c r="J61"/>
  <c r="G61"/>
  <c r="H61" s="1"/>
  <c r="F61"/>
  <c r="N60"/>
  <c r="L60"/>
  <c r="J60"/>
  <c r="G60"/>
  <c r="H60" s="1"/>
  <c r="F60"/>
  <c r="N59"/>
  <c r="L59"/>
  <c r="J59"/>
  <c r="G59"/>
  <c r="H59" s="1"/>
  <c r="F59"/>
  <c r="N58"/>
  <c r="L58"/>
  <c r="J58"/>
  <c r="G58"/>
  <c r="H58" s="1"/>
  <c r="F58"/>
  <c r="N57"/>
  <c r="L57"/>
  <c r="J57"/>
  <c r="G57"/>
  <c r="H57" s="1"/>
  <c r="F57"/>
  <c r="N56"/>
  <c r="L56"/>
  <c r="J56"/>
  <c r="G56"/>
  <c r="H56" s="1"/>
  <c r="F56"/>
  <c r="N55"/>
  <c r="L55"/>
  <c r="J55"/>
  <c r="G55"/>
  <c r="H55" s="1"/>
  <c r="F55"/>
  <c r="N54"/>
  <c r="L54"/>
  <c r="J54"/>
  <c r="G54"/>
  <c r="H54" s="1"/>
  <c r="F54"/>
  <c r="N53"/>
  <c r="L53"/>
  <c r="J53"/>
  <c r="G53"/>
  <c r="H53" s="1"/>
  <c r="F53"/>
  <c r="N52"/>
  <c r="L52"/>
  <c r="J52"/>
  <c r="G52"/>
  <c r="H52" s="1"/>
  <c r="F52"/>
  <c r="N51"/>
  <c r="L51"/>
  <c r="J51"/>
  <c r="H51"/>
  <c r="G51"/>
  <c r="F51"/>
  <c r="N50"/>
  <c r="L50"/>
  <c r="J50"/>
  <c r="G50"/>
  <c r="H50" s="1"/>
  <c r="F50"/>
  <c r="N49"/>
  <c r="L49"/>
  <c r="J49"/>
  <c r="G49"/>
  <c r="H49" s="1"/>
  <c r="F49"/>
  <c r="N48"/>
  <c r="L48"/>
  <c r="J48"/>
  <c r="G48"/>
  <c r="H48" s="1"/>
  <c r="F48"/>
  <c r="N47"/>
  <c r="L47"/>
  <c r="J47"/>
  <c r="G47"/>
  <c r="H47" s="1"/>
  <c r="F47"/>
  <c r="N46"/>
  <c r="L46"/>
  <c r="J46"/>
  <c r="G46"/>
  <c r="H46" s="1"/>
  <c r="F46"/>
  <c r="N45"/>
  <c r="L45"/>
  <c r="J45"/>
  <c r="G45"/>
  <c r="H45" s="1"/>
  <c r="F45"/>
  <c r="N44"/>
  <c r="L44"/>
  <c r="J44"/>
  <c r="G44"/>
  <c r="H44" s="1"/>
  <c r="F44"/>
  <c r="N43"/>
  <c r="L43"/>
  <c r="J43"/>
  <c r="G43"/>
  <c r="H43" s="1"/>
  <c r="F43"/>
  <c r="N42"/>
  <c r="L42"/>
  <c r="J42"/>
  <c r="G42"/>
  <c r="H42" s="1"/>
  <c r="F42"/>
  <c r="N41"/>
  <c r="L41"/>
  <c r="J41"/>
  <c r="G41"/>
  <c r="H41" s="1"/>
  <c r="F41"/>
  <c r="N40"/>
  <c r="L40"/>
  <c r="J40"/>
  <c r="G40"/>
  <c r="H40" s="1"/>
  <c r="F40"/>
  <c r="N39"/>
  <c r="L39"/>
  <c r="J39"/>
  <c r="G39"/>
  <c r="H39" s="1"/>
  <c r="F39"/>
  <c r="N38"/>
  <c r="L38"/>
  <c r="J38"/>
  <c r="G38"/>
  <c r="H38" s="1"/>
  <c r="F38"/>
  <c r="N37"/>
  <c r="L37"/>
  <c r="J37"/>
  <c r="G37"/>
  <c r="H37" s="1"/>
  <c r="F37"/>
  <c r="N36"/>
  <c r="L36"/>
  <c r="J36"/>
  <c r="G36"/>
  <c r="H36" s="1"/>
  <c r="F36"/>
  <c r="N35"/>
  <c r="L35"/>
  <c r="J35"/>
  <c r="H35"/>
  <c r="G35"/>
  <c r="F35"/>
  <c r="N34"/>
  <c r="L34"/>
  <c r="J34"/>
  <c r="G34"/>
  <c r="H34" s="1"/>
  <c r="F34"/>
  <c r="N33"/>
  <c r="L33"/>
  <c r="J33"/>
  <c r="G33"/>
  <c r="H33" s="1"/>
  <c r="F33"/>
  <c r="N32"/>
  <c r="L32"/>
  <c r="J32"/>
  <c r="G32"/>
  <c r="H32" s="1"/>
  <c r="F32"/>
  <c r="N31"/>
  <c r="L31"/>
  <c r="J31"/>
  <c r="G31"/>
  <c r="H31" s="1"/>
  <c r="F31"/>
  <c r="N30"/>
  <c r="L30"/>
  <c r="J30"/>
  <c r="G30"/>
  <c r="H30" s="1"/>
  <c r="F30"/>
  <c r="N29"/>
  <c r="L29"/>
  <c r="J29"/>
  <c r="G29"/>
  <c r="H29" s="1"/>
  <c r="F29"/>
  <c r="N28"/>
  <c r="L28"/>
  <c r="J28"/>
  <c r="G28"/>
  <c r="H28" s="1"/>
  <c r="F28"/>
  <c r="N27"/>
  <c r="L27"/>
  <c r="J27"/>
  <c r="G27"/>
  <c r="H27" s="1"/>
  <c r="F27"/>
  <c r="N26"/>
  <c r="L26"/>
  <c r="J26"/>
  <c r="G26"/>
  <c r="H26" s="1"/>
  <c r="F26"/>
  <c r="N25"/>
  <c r="L25"/>
  <c r="J25"/>
  <c r="G25"/>
  <c r="H25" s="1"/>
  <c r="F25"/>
  <c r="N24"/>
  <c r="L24"/>
  <c r="J24"/>
  <c r="G24"/>
  <c r="H24" s="1"/>
  <c r="F24"/>
  <c r="N23"/>
  <c r="L23"/>
  <c r="J23"/>
  <c r="G23"/>
  <c r="H23" s="1"/>
  <c r="F23"/>
  <c r="N22"/>
  <c r="L22"/>
  <c r="J22"/>
  <c r="G22"/>
  <c r="H22" s="1"/>
  <c r="F22"/>
  <c r="N21"/>
  <c r="L21"/>
  <c r="J21"/>
  <c r="G21"/>
  <c r="H21" s="1"/>
  <c r="F21"/>
  <c r="N20"/>
  <c r="L20"/>
  <c r="J20"/>
  <c r="G20"/>
  <c r="H20" s="1"/>
  <c r="F20"/>
  <c r="N19"/>
  <c r="L19"/>
  <c r="J19"/>
  <c r="H19"/>
  <c r="G19"/>
  <c r="F19"/>
  <c r="N18"/>
  <c r="L18"/>
  <c r="J18"/>
  <c r="G18"/>
  <c r="H18" s="1"/>
  <c r="F18"/>
  <c r="N17"/>
  <c r="L17"/>
  <c r="J17"/>
  <c r="G17"/>
  <c r="H17" s="1"/>
  <c r="F17"/>
  <c r="N16"/>
  <c r="L16"/>
  <c r="J16"/>
  <c r="G16"/>
  <c r="H16" s="1"/>
  <c r="F16"/>
  <c r="N15"/>
  <c r="L15"/>
  <c r="J15"/>
  <c r="G15"/>
  <c r="H15" s="1"/>
  <c r="F15"/>
  <c r="N14"/>
  <c r="L14"/>
  <c r="J14"/>
  <c r="G14"/>
  <c r="H14" s="1"/>
  <c r="F14"/>
  <c r="A14"/>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N13"/>
  <c r="L13"/>
  <c r="J13"/>
  <c r="G13"/>
  <c r="H13" s="1"/>
  <c r="F13"/>
  <c r="N23" i="73"/>
  <c r="L23"/>
  <c r="J23"/>
  <c r="G23"/>
  <c r="H23" s="1"/>
  <c r="F23"/>
  <c r="N22"/>
  <c r="L22"/>
  <c r="J22"/>
  <c r="G22"/>
  <c r="H22" s="1"/>
  <c r="F22"/>
  <c r="N21"/>
  <c r="L21"/>
  <c r="J21"/>
  <c r="G21"/>
  <c r="H21" s="1"/>
  <c r="F21"/>
  <c r="N20"/>
  <c r="L20"/>
  <c r="J20"/>
  <c r="H20"/>
  <c r="F20"/>
  <c r="N19"/>
  <c r="L19"/>
  <c r="J19"/>
  <c r="G19"/>
  <c r="H19" s="1"/>
  <c r="F19"/>
  <c r="N18"/>
  <c r="L18"/>
  <c r="J18"/>
  <c r="G18"/>
  <c r="H18" s="1"/>
  <c r="F18"/>
  <c r="N17"/>
  <c r="L17"/>
  <c r="J17"/>
  <c r="G17"/>
  <c r="H17" s="1"/>
  <c r="F17"/>
  <c r="N16"/>
  <c r="L16"/>
  <c r="J16"/>
  <c r="G16"/>
  <c r="H16" s="1"/>
  <c r="F16"/>
  <c r="N15"/>
  <c r="L15"/>
  <c r="J15"/>
  <c r="G15"/>
  <c r="H15" s="1"/>
  <c r="F15"/>
  <c r="N14"/>
  <c r="L14"/>
  <c r="J14"/>
  <c r="G14"/>
  <c r="H14" s="1"/>
  <c r="F14"/>
  <c r="N13"/>
  <c r="L13"/>
  <c r="J13"/>
  <c r="G13"/>
  <c r="H13" s="1"/>
  <c r="F13"/>
  <c r="A13"/>
  <c r="A14" s="1"/>
  <c r="A15" s="1"/>
  <c r="A16" s="1"/>
  <c r="A17" s="1"/>
  <c r="A18" s="1"/>
  <c r="A19" s="1"/>
  <c r="A20" s="1"/>
  <c r="A21" s="1"/>
  <c r="A22" s="1"/>
  <c r="A23" s="1"/>
  <c r="N12"/>
  <c r="L12"/>
  <c r="J12"/>
  <c r="G12"/>
  <c r="H12" s="1"/>
  <c r="F12"/>
  <c r="N77" i="72"/>
  <c r="K77"/>
  <c r="L77" s="1"/>
  <c r="J77"/>
  <c r="G77"/>
  <c r="H77" s="1"/>
  <c r="F77"/>
  <c r="N76"/>
  <c r="L76"/>
  <c r="J76"/>
  <c r="H76"/>
  <c r="F76"/>
  <c r="N75"/>
  <c r="K75"/>
  <c r="L75" s="1"/>
  <c r="J75"/>
  <c r="G75"/>
  <c r="H75" s="1"/>
  <c r="F75"/>
  <c r="N74"/>
  <c r="K74"/>
  <c r="L74" s="1"/>
  <c r="J74"/>
  <c r="G74"/>
  <c r="H74" s="1"/>
  <c r="F74"/>
  <c r="N73"/>
  <c r="K73"/>
  <c r="L73" s="1"/>
  <c r="J73"/>
  <c r="G73"/>
  <c r="H73" s="1"/>
  <c r="F73"/>
  <c r="N72"/>
  <c r="K72"/>
  <c r="L72" s="1"/>
  <c r="J72"/>
  <c r="G72"/>
  <c r="H72" s="1"/>
  <c r="F72"/>
  <c r="N71"/>
  <c r="L71"/>
  <c r="J71"/>
  <c r="H71"/>
  <c r="F71"/>
  <c r="N70"/>
  <c r="K70"/>
  <c r="L70" s="1"/>
  <c r="J70"/>
  <c r="H70"/>
  <c r="G70"/>
  <c r="F70"/>
  <c r="N69"/>
  <c r="K69"/>
  <c r="L69" s="1"/>
  <c r="J69"/>
  <c r="G69"/>
  <c r="H69" s="1"/>
  <c r="F69"/>
  <c r="N68"/>
  <c r="L68"/>
  <c r="J68"/>
  <c r="H68"/>
  <c r="F68"/>
  <c r="N67"/>
  <c r="K67"/>
  <c r="L67" s="1"/>
  <c r="J67"/>
  <c r="H67"/>
  <c r="G67"/>
  <c r="F67"/>
  <c r="N66"/>
  <c r="L66"/>
  <c r="J66"/>
  <c r="H66"/>
  <c r="F66"/>
  <c r="N65"/>
  <c r="K65"/>
  <c r="L65" s="1"/>
  <c r="J65"/>
  <c r="G65"/>
  <c r="H65" s="1"/>
  <c r="F65"/>
  <c r="N64"/>
  <c r="K64"/>
  <c r="L64" s="1"/>
  <c r="J64"/>
  <c r="G64"/>
  <c r="H64" s="1"/>
  <c r="F64"/>
  <c r="N63"/>
  <c r="K63"/>
  <c r="L63" s="1"/>
  <c r="J63"/>
  <c r="G63"/>
  <c r="H63" s="1"/>
  <c r="F63"/>
  <c r="N62"/>
  <c r="K62"/>
  <c r="L62" s="1"/>
  <c r="J62"/>
  <c r="G62"/>
  <c r="H62" s="1"/>
  <c r="F62"/>
  <c r="N61"/>
  <c r="K61"/>
  <c r="L61" s="1"/>
  <c r="J61"/>
  <c r="G61"/>
  <c r="H61" s="1"/>
  <c r="F61"/>
  <c r="N60"/>
  <c r="K60"/>
  <c r="L60" s="1"/>
  <c r="J60"/>
  <c r="G60"/>
  <c r="H60" s="1"/>
  <c r="F60"/>
  <c r="N59"/>
  <c r="K59"/>
  <c r="L59" s="1"/>
  <c r="J59"/>
  <c r="H59"/>
  <c r="G59"/>
  <c r="F59"/>
  <c r="N58"/>
  <c r="L58"/>
  <c r="J58"/>
  <c r="H58"/>
  <c r="F58"/>
  <c r="N57"/>
  <c r="L57"/>
  <c r="J57"/>
  <c r="H57"/>
  <c r="F57"/>
  <c r="N56"/>
  <c r="L56"/>
  <c r="J56"/>
  <c r="H56"/>
  <c r="F56"/>
  <c r="N55"/>
  <c r="L55"/>
  <c r="J55"/>
  <c r="H55"/>
  <c r="F55"/>
  <c r="N54"/>
  <c r="K54"/>
  <c r="L54" s="1"/>
  <c r="J54"/>
  <c r="G54"/>
  <c r="H54" s="1"/>
  <c r="F54"/>
  <c r="N53"/>
  <c r="K53"/>
  <c r="L53" s="1"/>
  <c r="J53"/>
  <c r="G53"/>
  <c r="H53" s="1"/>
  <c r="F53"/>
  <c r="N52"/>
  <c r="K52"/>
  <c r="L52" s="1"/>
  <c r="J52"/>
  <c r="G52"/>
  <c r="H52" s="1"/>
  <c r="F52"/>
  <c r="N51"/>
  <c r="L51"/>
  <c r="J51"/>
  <c r="H51"/>
  <c r="F51"/>
  <c r="N50"/>
  <c r="K50"/>
  <c r="L50" s="1"/>
  <c r="J50"/>
  <c r="H50"/>
  <c r="G50"/>
  <c r="F50"/>
  <c r="N49"/>
  <c r="K49"/>
  <c r="L49" s="1"/>
  <c r="J49"/>
  <c r="G49"/>
  <c r="H49" s="1"/>
  <c r="F49"/>
  <c r="N48"/>
  <c r="K48"/>
  <c r="L48" s="1"/>
  <c r="J48"/>
  <c r="G48"/>
  <c r="H48" s="1"/>
  <c r="F48"/>
  <c r="N47"/>
  <c r="L47"/>
  <c r="J47"/>
  <c r="H47"/>
  <c r="F47"/>
  <c r="N46"/>
  <c r="K46"/>
  <c r="L46" s="1"/>
  <c r="J46"/>
  <c r="G46"/>
  <c r="H46" s="1"/>
  <c r="F46"/>
  <c r="N45"/>
  <c r="L45"/>
  <c r="J45"/>
  <c r="H45"/>
  <c r="F45"/>
  <c r="N44"/>
  <c r="K44"/>
  <c r="L44" s="1"/>
  <c r="J44"/>
  <c r="G44"/>
  <c r="H44" s="1"/>
  <c r="F44"/>
  <c r="N43"/>
  <c r="K43"/>
  <c r="L43" s="1"/>
  <c r="J43"/>
  <c r="G43"/>
  <c r="H43" s="1"/>
  <c r="F43"/>
  <c r="N42"/>
  <c r="K42"/>
  <c r="L42" s="1"/>
  <c r="J42"/>
  <c r="G42"/>
  <c r="H42" s="1"/>
  <c r="F42"/>
  <c r="N41"/>
  <c r="K41"/>
  <c r="L41" s="1"/>
  <c r="J41"/>
  <c r="H41"/>
  <c r="G41"/>
  <c r="F41"/>
  <c r="N40"/>
  <c r="L40"/>
  <c r="K40"/>
  <c r="J40"/>
  <c r="G40"/>
  <c r="H40" s="1"/>
  <c r="F40"/>
  <c r="N39"/>
  <c r="K39"/>
  <c r="L39" s="1"/>
  <c r="J39"/>
  <c r="G39"/>
  <c r="H39" s="1"/>
  <c r="F39"/>
  <c r="N38"/>
  <c r="K38"/>
  <c r="L38" s="1"/>
  <c r="J38"/>
  <c r="G38"/>
  <c r="H38" s="1"/>
  <c r="F38"/>
  <c r="N37"/>
  <c r="K37"/>
  <c r="L37" s="1"/>
  <c r="J37"/>
  <c r="H37"/>
  <c r="G37"/>
  <c r="F37"/>
  <c r="N36"/>
  <c r="L36"/>
  <c r="K36"/>
  <c r="J36"/>
  <c r="G36"/>
  <c r="H36" s="1"/>
  <c r="F36"/>
  <c r="N35"/>
  <c r="L35"/>
  <c r="J35"/>
  <c r="H35"/>
  <c r="F35"/>
  <c r="N34"/>
  <c r="K34"/>
  <c r="L34" s="1"/>
  <c r="J34"/>
  <c r="G34"/>
  <c r="H34" s="1"/>
  <c r="F34"/>
  <c r="N33"/>
  <c r="K33"/>
  <c r="L33" s="1"/>
  <c r="J33"/>
  <c r="G33"/>
  <c r="H33" s="1"/>
  <c r="F33"/>
  <c r="N32"/>
  <c r="K32"/>
  <c r="L32" s="1"/>
  <c r="J32"/>
  <c r="G32"/>
  <c r="H32" s="1"/>
  <c r="F32"/>
  <c r="N31"/>
  <c r="L31"/>
  <c r="J31"/>
  <c r="H31"/>
  <c r="F31"/>
  <c r="N30"/>
  <c r="L30"/>
  <c r="K30"/>
  <c r="J30"/>
  <c r="G30"/>
  <c r="H30" s="1"/>
  <c r="F30"/>
  <c r="N29"/>
  <c r="K29"/>
  <c r="L29" s="1"/>
  <c r="J29"/>
  <c r="G29"/>
  <c r="H29" s="1"/>
  <c r="F29"/>
  <c r="N28"/>
  <c r="L28"/>
  <c r="J28"/>
  <c r="H28"/>
  <c r="F28"/>
  <c r="N27"/>
  <c r="K27"/>
  <c r="L27" s="1"/>
  <c r="J27"/>
  <c r="G27"/>
  <c r="H27" s="1"/>
  <c r="F27"/>
  <c r="N26"/>
  <c r="L26"/>
  <c r="J26"/>
  <c r="H26"/>
  <c r="F26"/>
  <c r="N25"/>
  <c r="K25"/>
  <c r="L25" s="1"/>
  <c r="J25"/>
  <c r="G25"/>
  <c r="H25" s="1"/>
  <c r="F25"/>
  <c r="N24"/>
  <c r="L24"/>
  <c r="J24"/>
  <c r="H24"/>
  <c r="F24"/>
  <c r="N23"/>
  <c r="L23"/>
  <c r="J23"/>
  <c r="H23"/>
  <c r="F23"/>
  <c r="N22"/>
  <c r="K22"/>
  <c r="L22" s="1"/>
  <c r="J22"/>
  <c r="G22"/>
  <c r="H22" s="1"/>
  <c r="F22"/>
  <c r="N21"/>
  <c r="L21"/>
  <c r="J21"/>
  <c r="H21"/>
  <c r="F21"/>
  <c r="N20"/>
  <c r="K20"/>
  <c r="L20" s="1"/>
  <c r="J20"/>
  <c r="G20"/>
  <c r="H20" s="1"/>
  <c r="F20"/>
  <c r="N19"/>
  <c r="K19"/>
  <c r="L19" s="1"/>
  <c r="J19"/>
  <c r="G19"/>
  <c r="H19" s="1"/>
  <c r="F19"/>
  <c r="N18"/>
  <c r="K18"/>
  <c r="L18" s="1"/>
  <c r="J18"/>
  <c r="G18"/>
  <c r="H18" s="1"/>
  <c r="F18"/>
  <c r="N17"/>
  <c r="K17"/>
  <c r="L17" s="1"/>
  <c r="J17"/>
  <c r="G17"/>
  <c r="H17" s="1"/>
  <c r="F17"/>
  <c r="N16"/>
  <c r="K16"/>
  <c r="L16" s="1"/>
  <c r="J16"/>
  <c r="G16"/>
  <c r="H16" s="1"/>
  <c r="F16"/>
  <c r="N15"/>
  <c r="K15"/>
  <c r="L15" s="1"/>
  <c r="J15"/>
  <c r="H15"/>
  <c r="G15"/>
  <c r="F15"/>
  <c r="N14"/>
  <c r="K14"/>
  <c r="L14" s="1"/>
  <c r="J14"/>
  <c r="G14"/>
  <c r="H14" s="1"/>
  <c r="F14"/>
  <c r="A14"/>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N13"/>
  <c r="K13"/>
  <c r="L13" s="1"/>
  <c r="J13"/>
  <c r="H13"/>
  <c r="G13"/>
  <c r="F13"/>
  <c r="N44" i="71"/>
  <c r="L44"/>
  <c r="J44"/>
  <c r="H44"/>
  <c r="F30"/>
  <c r="B30"/>
  <c r="F29"/>
  <c r="B29"/>
  <c r="F28"/>
  <c r="B28"/>
  <c r="F27"/>
  <c r="B27"/>
  <c r="F26"/>
  <c r="B26"/>
  <c r="F25"/>
  <c r="B25"/>
  <c r="F24"/>
  <c r="B24"/>
  <c r="F23"/>
  <c r="B23"/>
  <c r="F22"/>
  <c r="B22"/>
  <c r="F21"/>
  <c r="B21"/>
  <c r="F20"/>
  <c r="B20"/>
  <c r="F19"/>
  <c r="B19"/>
  <c r="F18"/>
  <c r="B18"/>
  <c r="F17"/>
  <c r="B17"/>
  <c r="F16"/>
  <c r="B16"/>
  <c r="F15"/>
  <c r="B15"/>
  <c r="F14"/>
  <c r="F44" s="1"/>
  <c r="B14"/>
  <c r="A14"/>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N108" i="70"/>
  <c r="K108"/>
  <c r="L108" s="1"/>
  <c r="J108"/>
  <c r="H108"/>
  <c r="G108"/>
  <c r="F108"/>
  <c r="N107"/>
  <c r="K107"/>
  <c r="L107" s="1"/>
  <c r="J107"/>
  <c r="G107"/>
  <c r="H107" s="1"/>
  <c r="F107"/>
  <c r="N106"/>
  <c r="K106"/>
  <c r="L106" s="1"/>
  <c r="J106"/>
  <c r="G106"/>
  <c r="H106" s="1"/>
  <c r="F106"/>
  <c r="N105"/>
  <c r="K105"/>
  <c r="L105" s="1"/>
  <c r="J105"/>
  <c r="G105"/>
  <c r="H105" s="1"/>
  <c r="F105"/>
  <c r="N104"/>
  <c r="K104"/>
  <c r="L104" s="1"/>
  <c r="J104"/>
  <c r="G104"/>
  <c r="H104" s="1"/>
  <c r="F104"/>
  <c r="N103"/>
  <c r="K103"/>
  <c r="L103" s="1"/>
  <c r="J103"/>
  <c r="G103"/>
  <c r="H103" s="1"/>
  <c r="F103"/>
  <c r="N102"/>
  <c r="K102"/>
  <c r="L102" s="1"/>
  <c r="J102"/>
  <c r="G102"/>
  <c r="H102" s="1"/>
  <c r="F102"/>
  <c r="N101"/>
  <c r="K101"/>
  <c r="L101" s="1"/>
  <c r="J101"/>
  <c r="G101"/>
  <c r="H101" s="1"/>
  <c r="F101"/>
  <c r="N100"/>
  <c r="K100"/>
  <c r="L100" s="1"/>
  <c r="J100"/>
  <c r="H100"/>
  <c r="G100"/>
  <c r="F100"/>
  <c r="N99"/>
  <c r="K99"/>
  <c r="L99" s="1"/>
  <c r="J99"/>
  <c r="G99"/>
  <c r="H99" s="1"/>
  <c r="F99"/>
  <c r="N98"/>
  <c r="L98"/>
  <c r="J98"/>
  <c r="H98"/>
  <c r="F98"/>
  <c r="N97"/>
  <c r="K97"/>
  <c r="L97" s="1"/>
  <c r="J97"/>
  <c r="H97"/>
  <c r="G97"/>
  <c r="F97"/>
  <c r="N96"/>
  <c r="K96"/>
  <c r="L96" s="1"/>
  <c r="J96"/>
  <c r="G96"/>
  <c r="H96" s="1"/>
  <c r="F96"/>
  <c r="N95"/>
  <c r="L95"/>
  <c r="J95"/>
  <c r="H95"/>
  <c r="F95"/>
  <c r="N94"/>
  <c r="K94"/>
  <c r="L94" s="1"/>
  <c r="J94"/>
  <c r="G94"/>
  <c r="H94" s="1"/>
  <c r="F94"/>
  <c r="N93"/>
  <c r="K93"/>
  <c r="L93" s="1"/>
  <c r="J93"/>
  <c r="G93"/>
  <c r="H93" s="1"/>
  <c r="F93"/>
  <c r="N92"/>
  <c r="K92"/>
  <c r="L92" s="1"/>
  <c r="J92"/>
  <c r="G92"/>
  <c r="H92" s="1"/>
  <c r="F92"/>
  <c r="N91"/>
  <c r="K91"/>
  <c r="L91" s="1"/>
  <c r="J91"/>
  <c r="G91"/>
  <c r="H91" s="1"/>
  <c r="F91"/>
  <c r="N90"/>
  <c r="K90"/>
  <c r="L90" s="1"/>
  <c r="J90"/>
  <c r="G90"/>
  <c r="H90" s="1"/>
  <c r="F90"/>
  <c r="N89"/>
  <c r="K89"/>
  <c r="L89" s="1"/>
  <c r="J89"/>
  <c r="G89"/>
  <c r="H89" s="1"/>
  <c r="F89"/>
  <c r="N88"/>
  <c r="K88"/>
  <c r="L88" s="1"/>
  <c r="J88"/>
  <c r="G88"/>
  <c r="H88" s="1"/>
  <c r="F88"/>
  <c r="N87"/>
  <c r="K87"/>
  <c r="L87" s="1"/>
  <c r="J87"/>
  <c r="G87"/>
  <c r="H87" s="1"/>
  <c r="F87"/>
  <c r="N86"/>
  <c r="K86"/>
  <c r="L86" s="1"/>
  <c r="J86"/>
  <c r="G86"/>
  <c r="H86" s="1"/>
  <c r="F86"/>
  <c r="N85"/>
  <c r="K85"/>
  <c r="L85" s="1"/>
  <c r="J85"/>
  <c r="G85"/>
  <c r="H85" s="1"/>
  <c r="F85"/>
  <c r="N84"/>
  <c r="L84"/>
  <c r="J84"/>
  <c r="H84"/>
  <c r="F84"/>
  <c r="N83"/>
  <c r="L83"/>
  <c r="J83"/>
  <c r="H83"/>
  <c r="F83"/>
  <c r="N82"/>
  <c r="K82"/>
  <c r="L82" s="1"/>
  <c r="J82"/>
  <c r="H82"/>
  <c r="G82"/>
  <c r="F82"/>
  <c r="N81"/>
  <c r="K81"/>
  <c r="L81" s="1"/>
  <c r="J81"/>
  <c r="G81"/>
  <c r="H81" s="1"/>
  <c r="F81"/>
  <c r="N80"/>
  <c r="L80"/>
  <c r="J80"/>
  <c r="H80"/>
  <c r="F80"/>
  <c r="N79"/>
  <c r="L79"/>
  <c r="J79"/>
  <c r="H79"/>
  <c r="F79"/>
  <c r="N78"/>
  <c r="K78"/>
  <c r="L78" s="1"/>
  <c r="J78"/>
  <c r="G78"/>
  <c r="H78" s="1"/>
  <c r="F78"/>
  <c r="N77"/>
  <c r="K77"/>
  <c r="L77" s="1"/>
  <c r="J77"/>
  <c r="G77"/>
  <c r="H77" s="1"/>
  <c r="F77"/>
  <c r="N76"/>
  <c r="K76"/>
  <c r="L76" s="1"/>
  <c r="J76"/>
  <c r="G76"/>
  <c r="H76" s="1"/>
  <c r="F76"/>
  <c r="N75"/>
  <c r="K75"/>
  <c r="L75" s="1"/>
  <c r="J75"/>
  <c r="G75"/>
  <c r="H75" s="1"/>
  <c r="F75"/>
  <c r="N74"/>
  <c r="K74"/>
  <c r="L74" s="1"/>
  <c r="J74"/>
  <c r="H74"/>
  <c r="G74"/>
  <c r="F74"/>
  <c r="N73"/>
  <c r="K73"/>
  <c r="L73" s="1"/>
  <c r="J73"/>
  <c r="G73"/>
  <c r="H73" s="1"/>
  <c r="F73"/>
  <c r="N72"/>
  <c r="K72"/>
  <c r="L72" s="1"/>
  <c r="J72"/>
  <c r="G72"/>
  <c r="H72" s="1"/>
  <c r="F72"/>
  <c r="N71"/>
  <c r="K71"/>
  <c r="L71" s="1"/>
  <c r="J71"/>
  <c r="G71"/>
  <c r="H71" s="1"/>
  <c r="F71"/>
  <c r="N70"/>
  <c r="K70"/>
  <c r="L70" s="1"/>
  <c r="J70"/>
  <c r="G70"/>
  <c r="H70" s="1"/>
  <c r="F70"/>
  <c r="N69"/>
  <c r="K69"/>
  <c r="L69" s="1"/>
  <c r="J69"/>
  <c r="G69"/>
  <c r="H69" s="1"/>
  <c r="F69"/>
  <c r="N68"/>
  <c r="K68"/>
  <c r="L68" s="1"/>
  <c r="J68"/>
  <c r="G68"/>
  <c r="H68" s="1"/>
  <c r="F68"/>
  <c r="N67"/>
  <c r="K67"/>
  <c r="L67" s="1"/>
  <c r="J67"/>
  <c r="G67"/>
  <c r="H67" s="1"/>
  <c r="F67"/>
  <c r="N66"/>
  <c r="K66"/>
  <c r="L66" s="1"/>
  <c r="J66"/>
  <c r="H66"/>
  <c r="G66"/>
  <c r="F66"/>
  <c r="N65"/>
  <c r="K65"/>
  <c r="L65" s="1"/>
  <c r="J65"/>
  <c r="G65"/>
  <c r="H65" s="1"/>
  <c r="F65"/>
  <c r="N64"/>
  <c r="K64"/>
  <c r="L64" s="1"/>
  <c r="J64"/>
  <c r="G64"/>
  <c r="H64" s="1"/>
  <c r="F64"/>
  <c r="N63"/>
  <c r="K63"/>
  <c r="L63" s="1"/>
  <c r="J63"/>
  <c r="G63"/>
  <c r="H63" s="1"/>
  <c r="F63"/>
  <c r="N62"/>
  <c r="K62"/>
  <c r="L62" s="1"/>
  <c r="J62"/>
  <c r="G62"/>
  <c r="H62" s="1"/>
  <c r="F62"/>
  <c r="N61"/>
  <c r="K61"/>
  <c r="L61" s="1"/>
  <c r="J61"/>
  <c r="G61"/>
  <c r="H61" s="1"/>
  <c r="F61"/>
  <c r="N60"/>
  <c r="K60"/>
  <c r="L60" s="1"/>
  <c r="J60"/>
  <c r="G60"/>
  <c r="H60" s="1"/>
  <c r="F60"/>
  <c r="N59"/>
  <c r="K59"/>
  <c r="L59" s="1"/>
  <c r="J59"/>
  <c r="G59"/>
  <c r="H59" s="1"/>
  <c r="F59"/>
  <c r="N58"/>
  <c r="K58"/>
  <c r="L58" s="1"/>
  <c r="J58"/>
  <c r="H58"/>
  <c r="G58"/>
  <c r="F58"/>
  <c r="N57"/>
  <c r="L57"/>
  <c r="J57"/>
  <c r="H57"/>
  <c r="F57"/>
  <c r="N56"/>
  <c r="L56"/>
  <c r="J56"/>
  <c r="H56"/>
  <c r="F56"/>
  <c r="N55"/>
  <c r="L55"/>
  <c r="J55"/>
  <c r="H55"/>
  <c r="F55"/>
  <c r="N54"/>
  <c r="K54"/>
  <c r="L54" s="1"/>
  <c r="J54"/>
  <c r="G54"/>
  <c r="H54" s="1"/>
  <c r="F54"/>
  <c r="N53"/>
  <c r="K53"/>
  <c r="L53" s="1"/>
  <c r="J53"/>
  <c r="G53"/>
  <c r="H53" s="1"/>
  <c r="F53"/>
  <c r="N52"/>
  <c r="K52"/>
  <c r="L52" s="1"/>
  <c r="J52"/>
  <c r="G52"/>
  <c r="H52" s="1"/>
  <c r="F52"/>
  <c r="N51"/>
  <c r="L51"/>
  <c r="J51"/>
  <c r="H51"/>
  <c r="F51"/>
  <c r="N50"/>
  <c r="K50"/>
  <c r="L50" s="1"/>
  <c r="J50"/>
  <c r="G50"/>
  <c r="H50" s="1"/>
  <c r="F50"/>
  <c r="N49"/>
  <c r="K49"/>
  <c r="L49" s="1"/>
  <c r="J49"/>
  <c r="G49"/>
  <c r="H49" s="1"/>
  <c r="F49"/>
  <c r="N48"/>
  <c r="L48"/>
  <c r="J48"/>
  <c r="H48"/>
  <c r="F48"/>
  <c r="N47"/>
  <c r="L47"/>
  <c r="J47"/>
  <c r="H47"/>
  <c r="F47"/>
  <c r="N46"/>
  <c r="L46"/>
  <c r="J46"/>
  <c r="H46"/>
  <c r="F46"/>
  <c r="N45"/>
  <c r="K45"/>
  <c r="L45" s="1"/>
  <c r="J45"/>
  <c r="G45"/>
  <c r="H45" s="1"/>
  <c r="F45"/>
  <c r="N44"/>
  <c r="K44"/>
  <c r="L44" s="1"/>
  <c r="J44"/>
  <c r="G44"/>
  <c r="H44" s="1"/>
  <c r="F44"/>
  <c r="N43"/>
  <c r="K43"/>
  <c r="L43" s="1"/>
  <c r="J43"/>
  <c r="G43"/>
  <c r="H43" s="1"/>
  <c r="F43"/>
  <c r="N42"/>
  <c r="K42"/>
  <c r="L42" s="1"/>
  <c r="J42"/>
  <c r="G42"/>
  <c r="H42" s="1"/>
  <c r="F42"/>
  <c r="N41"/>
  <c r="K41"/>
  <c r="L41" s="1"/>
  <c r="J41"/>
  <c r="G41"/>
  <c r="H41" s="1"/>
  <c r="F41"/>
  <c r="N40"/>
  <c r="K40"/>
  <c r="L40" s="1"/>
  <c r="J40"/>
  <c r="G40"/>
  <c r="H40" s="1"/>
  <c r="F40"/>
  <c r="N39"/>
  <c r="K39"/>
  <c r="L39" s="1"/>
  <c r="J39"/>
  <c r="H39"/>
  <c r="G39"/>
  <c r="F39"/>
  <c r="N38"/>
  <c r="K38"/>
  <c r="L38" s="1"/>
  <c r="J38"/>
  <c r="G38"/>
  <c r="H38" s="1"/>
  <c r="F38"/>
  <c r="N37"/>
  <c r="K37"/>
  <c r="L37" s="1"/>
  <c r="J37"/>
  <c r="G37"/>
  <c r="H37" s="1"/>
  <c r="F37"/>
  <c r="N36"/>
  <c r="K36"/>
  <c r="L36" s="1"/>
  <c r="J36"/>
  <c r="G36"/>
  <c r="H36" s="1"/>
  <c r="F36"/>
  <c r="N35"/>
  <c r="K35"/>
  <c r="L35" s="1"/>
  <c r="J35"/>
  <c r="G35"/>
  <c r="H35" s="1"/>
  <c r="F35"/>
  <c r="N34"/>
  <c r="K34"/>
  <c r="L34" s="1"/>
  <c r="J34"/>
  <c r="G34"/>
  <c r="H34" s="1"/>
  <c r="F34"/>
  <c r="N33"/>
  <c r="K33"/>
  <c r="L33" s="1"/>
  <c r="J33"/>
  <c r="G33"/>
  <c r="H33" s="1"/>
  <c r="F33"/>
  <c r="N32"/>
  <c r="K32"/>
  <c r="L32" s="1"/>
  <c r="J32"/>
  <c r="G32"/>
  <c r="H32" s="1"/>
  <c r="F32"/>
  <c r="N31"/>
  <c r="K31"/>
  <c r="L31" s="1"/>
  <c r="J31"/>
  <c r="H31"/>
  <c r="G31"/>
  <c r="F31"/>
  <c r="N30"/>
  <c r="K30"/>
  <c r="L30" s="1"/>
  <c r="J30"/>
  <c r="G30"/>
  <c r="H30" s="1"/>
  <c r="F30"/>
  <c r="N29"/>
  <c r="K29"/>
  <c r="L29" s="1"/>
  <c r="J29"/>
  <c r="G29"/>
  <c r="H29" s="1"/>
  <c r="F29"/>
  <c r="N28"/>
  <c r="L28"/>
  <c r="J28"/>
  <c r="H28"/>
  <c r="F28"/>
  <c r="N27"/>
  <c r="K27"/>
  <c r="L27" s="1"/>
  <c r="J27"/>
  <c r="G27"/>
  <c r="H27" s="1"/>
  <c r="F27"/>
  <c r="N26"/>
  <c r="L26"/>
  <c r="J26"/>
  <c r="H26"/>
  <c r="F26"/>
  <c r="N25"/>
  <c r="K25"/>
  <c r="L25" s="1"/>
  <c r="J25"/>
  <c r="G25"/>
  <c r="H25" s="1"/>
  <c r="F25"/>
  <c r="N24"/>
  <c r="K24"/>
  <c r="L24" s="1"/>
  <c r="J24"/>
  <c r="G24"/>
  <c r="H24" s="1"/>
  <c r="F24"/>
  <c r="N23"/>
  <c r="K23"/>
  <c r="L23" s="1"/>
  <c r="J23"/>
  <c r="G23"/>
  <c r="H23" s="1"/>
  <c r="F23"/>
  <c r="N22"/>
  <c r="L22"/>
  <c r="J22"/>
  <c r="H22"/>
  <c r="F22"/>
  <c r="N21"/>
  <c r="K21"/>
  <c r="L21" s="1"/>
  <c r="J21"/>
  <c r="G21"/>
  <c r="H21" s="1"/>
  <c r="F21"/>
  <c r="N20"/>
  <c r="K20"/>
  <c r="L20" s="1"/>
  <c r="J20"/>
  <c r="G20"/>
  <c r="H20" s="1"/>
  <c r="F20"/>
  <c r="N19"/>
  <c r="L19"/>
  <c r="J19"/>
  <c r="H19"/>
  <c r="F19"/>
  <c r="N18"/>
  <c r="K18"/>
  <c r="L18" s="1"/>
  <c r="J18"/>
  <c r="H18"/>
  <c r="G18"/>
  <c r="F18"/>
  <c r="N17"/>
  <c r="K17"/>
  <c r="L17" s="1"/>
  <c r="J17"/>
  <c r="G17"/>
  <c r="H17" s="1"/>
  <c r="F17"/>
  <c r="N16"/>
  <c r="K16"/>
  <c r="L16" s="1"/>
  <c r="J16"/>
  <c r="G16"/>
  <c r="H16" s="1"/>
  <c r="F16"/>
  <c r="N15"/>
  <c r="K15"/>
  <c r="L15" s="1"/>
  <c r="J15"/>
  <c r="G15"/>
  <c r="H15" s="1"/>
  <c r="F15"/>
  <c r="N14"/>
  <c r="K14"/>
  <c r="L14" s="1"/>
  <c r="J14"/>
  <c r="G14"/>
  <c r="H14" s="1"/>
  <c r="F14"/>
  <c r="A14"/>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A86" s="1"/>
  <c r="A87" s="1"/>
  <c r="A88" s="1"/>
  <c r="A89" s="1"/>
  <c r="A90" s="1"/>
  <c r="A91" s="1"/>
  <c r="A92" s="1"/>
  <c r="A93" s="1"/>
  <c r="A94" s="1"/>
  <c r="A95" s="1"/>
  <c r="A96" s="1"/>
  <c r="A97" s="1"/>
  <c r="A98" s="1"/>
  <c r="A99" s="1"/>
  <c r="A100" s="1"/>
  <c r="A101" s="1"/>
  <c r="A102" s="1"/>
  <c r="A103" s="1"/>
  <c r="A104" s="1"/>
  <c r="A105" s="1"/>
  <c r="A106" s="1"/>
  <c r="A107" s="1"/>
  <c r="A108" s="1"/>
  <c r="N13"/>
  <c r="L13"/>
  <c r="J13"/>
  <c r="H13"/>
  <c r="F13"/>
  <c r="J118" i="77" l="1"/>
  <c r="L118"/>
  <c r="H118"/>
  <c r="J19" i="76"/>
  <c r="H19"/>
  <c r="F19"/>
  <c r="L19"/>
  <c r="N19"/>
  <c r="H39" i="75"/>
  <c r="F65" i="74"/>
  <c r="N65"/>
  <c r="L65"/>
  <c r="J65"/>
  <c r="H65"/>
  <c r="F24" i="73"/>
  <c r="L24"/>
  <c r="J24"/>
  <c r="N24"/>
  <c r="H24"/>
  <c r="J78" i="72"/>
  <c r="F78"/>
  <c r="H78"/>
  <c r="N78"/>
  <c r="L78"/>
  <c r="H109" i="70"/>
  <c r="J109"/>
  <c r="L109"/>
  <c r="F109"/>
  <c r="N109"/>
  <c r="N409" i="69" l="1"/>
  <c r="L409"/>
  <c r="J409"/>
  <c r="H409"/>
  <c r="F409"/>
  <c r="N408"/>
  <c r="K408"/>
  <c r="L408" s="1"/>
  <c r="J408"/>
  <c r="G408"/>
  <c r="H408" s="1"/>
  <c r="F408"/>
  <c r="N407"/>
  <c r="L407"/>
  <c r="J407"/>
  <c r="H407"/>
  <c r="F407"/>
  <c r="N406"/>
  <c r="L406"/>
  <c r="J406"/>
  <c r="H406"/>
  <c r="F406"/>
  <c r="N405"/>
  <c r="L405"/>
  <c r="J405"/>
  <c r="H405"/>
  <c r="F405"/>
  <c r="N404"/>
  <c r="L404"/>
  <c r="J404"/>
  <c r="H404"/>
  <c r="F404"/>
  <c r="N403"/>
  <c r="L403"/>
  <c r="J403"/>
  <c r="H403"/>
  <c r="F403"/>
  <c r="N402"/>
  <c r="L402"/>
  <c r="J402"/>
  <c r="H402"/>
  <c r="F402"/>
  <c r="N401"/>
  <c r="L401"/>
  <c r="J401"/>
  <c r="H401"/>
  <c r="F401"/>
  <c r="N400"/>
  <c r="L400"/>
  <c r="J400"/>
  <c r="H400"/>
  <c r="F400"/>
  <c r="N399"/>
  <c r="L399"/>
  <c r="J399"/>
  <c r="H399"/>
  <c r="F399"/>
  <c r="N398"/>
  <c r="L398"/>
  <c r="J398"/>
  <c r="H398"/>
  <c r="F398"/>
  <c r="N397"/>
  <c r="L397"/>
  <c r="J397"/>
  <c r="H397"/>
  <c r="F397"/>
  <c r="N396"/>
  <c r="L396"/>
  <c r="J396"/>
  <c r="H396"/>
  <c r="F396"/>
  <c r="N395"/>
  <c r="L395"/>
  <c r="J395"/>
  <c r="H395"/>
  <c r="F395"/>
  <c r="N394"/>
  <c r="L394"/>
  <c r="J394"/>
  <c r="H394"/>
  <c r="F394"/>
  <c r="N393"/>
  <c r="L393"/>
  <c r="J393"/>
  <c r="H393"/>
  <c r="F393"/>
  <c r="N392"/>
  <c r="L392"/>
  <c r="J392"/>
  <c r="H392"/>
  <c r="F392"/>
  <c r="N391"/>
  <c r="L391"/>
  <c r="J391"/>
  <c r="H391"/>
  <c r="F391"/>
  <c r="N390"/>
  <c r="L390"/>
  <c r="J390"/>
  <c r="H390"/>
  <c r="F390"/>
  <c r="N389"/>
  <c r="L389"/>
  <c r="J389"/>
  <c r="H389"/>
  <c r="F389"/>
  <c r="N388"/>
  <c r="L388"/>
  <c r="J388"/>
  <c r="H388"/>
  <c r="F388"/>
  <c r="N387"/>
  <c r="K387"/>
  <c r="L387" s="1"/>
  <c r="J387"/>
  <c r="G387"/>
  <c r="H387" s="1"/>
  <c r="F387"/>
  <c r="N386"/>
  <c r="K386"/>
  <c r="L386" s="1"/>
  <c r="J386"/>
  <c r="G386"/>
  <c r="H386" s="1"/>
  <c r="F386"/>
  <c r="N385"/>
  <c r="K385"/>
  <c r="L385" s="1"/>
  <c r="J385"/>
  <c r="G385"/>
  <c r="H385" s="1"/>
  <c r="F385"/>
  <c r="N384"/>
  <c r="K384"/>
  <c r="L384" s="1"/>
  <c r="J384"/>
  <c r="G384"/>
  <c r="H384" s="1"/>
  <c r="F384"/>
  <c r="N383"/>
  <c r="K383"/>
  <c r="L383" s="1"/>
  <c r="J383"/>
  <c r="G383"/>
  <c r="H383" s="1"/>
  <c r="F383"/>
  <c r="N382"/>
  <c r="K382"/>
  <c r="L382" s="1"/>
  <c r="J382"/>
  <c r="G382"/>
  <c r="H382" s="1"/>
  <c r="F382"/>
  <c r="N381"/>
  <c r="L381"/>
  <c r="J381"/>
  <c r="H381"/>
  <c r="F381"/>
  <c r="N380"/>
  <c r="L380"/>
  <c r="J380"/>
  <c r="H380"/>
  <c r="F380"/>
  <c r="N379"/>
  <c r="L379"/>
  <c r="J379"/>
  <c r="H379"/>
  <c r="F379"/>
  <c r="N378"/>
  <c r="L378"/>
  <c r="J378"/>
  <c r="H378"/>
  <c r="F378"/>
  <c r="N377"/>
  <c r="L377"/>
  <c r="J377"/>
  <c r="H377"/>
  <c r="F377"/>
  <c r="N376"/>
  <c r="L376"/>
  <c r="J376"/>
  <c r="H376"/>
  <c r="F376"/>
  <c r="N375"/>
  <c r="L375"/>
  <c r="J375"/>
  <c r="H375"/>
  <c r="F375"/>
  <c r="N374"/>
  <c r="L374"/>
  <c r="J374"/>
  <c r="H374"/>
  <c r="F374"/>
  <c r="N373"/>
  <c r="L373"/>
  <c r="J373"/>
  <c r="H373"/>
  <c r="F373"/>
  <c r="N372"/>
  <c r="L372"/>
  <c r="J372"/>
  <c r="H372"/>
  <c r="F372"/>
  <c r="N371"/>
  <c r="K371"/>
  <c r="L371" s="1"/>
  <c r="J371"/>
  <c r="G371"/>
  <c r="H371" s="1"/>
  <c r="F371"/>
  <c r="N370"/>
  <c r="K370"/>
  <c r="L370" s="1"/>
  <c r="J370"/>
  <c r="G370"/>
  <c r="H370" s="1"/>
  <c r="F370"/>
  <c r="N369"/>
  <c r="K369"/>
  <c r="L369" s="1"/>
  <c r="J369"/>
  <c r="G369"/>
  <c r="H369" s="1"/>
  <c r="F369"/>
  <c r="N368"/>
  <c r="K368"/>
  <c r="L368" s="1"/>
  <c r="J368"/>
  <c r="G368"/>
  <c r="H368" s="1"/>
  <c r="F368"/>
  <c r="N367"/>
  <c r="K367"/>
  <c r="L367" s="1"/>
  <c r="J367"/>
  <c r="G367"/>
  <c r="H367" s="1"/>
  <c r="F367"/>
  <c r="N366"/>
  <c r="L366"/>
  <c r="J366"/>
  <c r="H366"/>
  <c r="F366"/>
  <c r="N365"/>
  <c r="L365"/>
  <c r="J365"/>
  <c r="H365"/>
  <c r="F365"/>
  <c r="N364"/>
  <c r="K364"/>
  <c r="L364" s="1"/>
  <c r="J364"/>
  <c r="G364"/>
  <c r="H364" s="1"/>
  <c r="F364"/>
  <c r="N363"/>
  <c r="K363"/>
  <c r="L363" s="1"/>
  <c r="J363"/>
  <c r="G363"/>
  <c r="H363" s="1"/>
  <c r="F363"/>
  <c r="N362"/>
  <c r="K362"/>
  <c r="L362" s="1"/>
  <c r="J362"/>
  <c r="G362"/>
  <c r="H362" s="1"/>
  <c r="F362"/>
  <c r="N361"/>
  <c r="K361"/>
  <c r="L361" s="1"/>
  <c r="J361"/>
  <c r="G361"/>
  <c r="H361" s="1"/>
  <c r="F361"/>
  <c r="N360"/>
  <c r="K360"/>
  <c r="L360" s="1"/>
  <c r="J360"/>
  <c r="G360"/>
  <c r="H360" s="1"/>
  <c r="F360"/>
  <c r="N359"/>
  <c r="L359"/>
  <c r="J359"/>
  <c r="H359"/>
  <c r="F359"/>
  <c r="N358"/>
  <c r="K358"/>
  <c r="L358" s="1"/>
  <c r="J358"/>
  <c r="G358"/>
  <c r="H358" s="1"/>
  <c r="F358"/>
  <c r="N357"/>
  <c r="K357"/>
  <c r="L357" s="1"/>
  <c r="J357"/>
  <c r="G357"/>
  <c r="H357" s="1"/>
  <c r="F357"/>
  <c r="N356"/>
  <c r="K356"/>
  <c r="L356" s="1"/>
  <c r="J356"/>
  <c r="G356"/>
  <c r="H356" s="1"/>
  <c r="F356"/>
  <c r="N355"/>
  <c r="K355"/>
  <c r="L355" s="1"/>
  <c r="J355"/>
  <c r="G355"/>
  <c r="H355" s="1"/>
  <c r="F355"/>
  <c r="N354"/>
  <c r="K354"/>
  <c r="L354" s="1"/>
  <c r="J354"/>
  <c r="G354"/>
  <c r="H354" s="1"/>
  <c r="F354"/>
  <c r="N353"/>
  <c r="K353"/>
  <c r="L353" s="1"/>
  <c r="J353"/>
  <c r="G353"/>
  <c r="H353" s="1"/>
  <c r="F353"/>
  <c r="N352"/>
  <c r="K352"/>
  <c r="L352" s="1"/>
  <c r="J352"/>
  <c r="G352"/>
  <c r="H352" s="1"/>
  <c r="F352"/>
  <c r="N351"/>
  <c r="K351"/>
  <c r="L351" s="1"/>
  <c r="J351"/>
  <c r="G351"/>
  <c r="H351" s="1"/>
  <c r="F351"/>
  <c r="N350"/>
  <c r="K350"/>
  <c r="L350" s="1"/>
  <c r="J350"/>
  <c r="H350"/>
  <c r="G350"/>
  <c r="F350"/>
  <c r="N349"/>
  <c r="K349"/>
  <c r="L349" s="1"/>
  <c r="J349"/>
  <c r="G349"/>
  <c r="H349" s="1"/>
  <c r="F349"/>
  <c r="N348"/>
  <c r="K348"/>
  <c r="L348" s="1"/>
  <c r="J348"/>
  <c r="H348"/>
  <c r="G348"/>
  <c r="F348"/>
  <c r="N347"/>
  <c r="K347"/>
  <c r="L347" s="1"/>
  <c r="J347"/>
  <c r="G347"/>
  <c r="H347" s="1"/>
  <c r="F347"/>
  <c r="N346"/>
  <c r="L346"/>
  <c r="J346"/>
  <c r="H346"/>
  <c r="F346"/>
  <c r="N345"/>
  <c r="L345"/>
  <c r="J345"/>
  <c r="H345"/>
  <c r="F345"/>
  <c r="N344"/>
  <c r="L344"/>
  <c r="J344"/>
  <c r="H344"/>
  <c r="F344"/>
  <c r="N343"/>
  <c r="L343"/>
  <c r="J343"/>
  <c r="H343"/>
  <c r="F343"/>
  <c r="N342"/>
  <c r="L342"/>
  <c r="J342"/>
  <c r="H342"/>
  <c r="F342"/>
  <c r="N341"/>
  <c r="L341"/>
  <c r="J341"/>
  <c r="H341"/>
  <c r="F341"/>
  <c r="N340"/>
  <c r="L340"/>
  <c r="J340"/>
  <c r="H340"/>
  <c r="F340"/>
  <c r="N339"/>
  <c r="L339"/>
  <c r="J339"/>
  <c r="H339"/>
  <c r="F339"/>
  <c r="N338"/>
  <c r="L338"/>
  <c r="J338"/>
  <c r="H338"/>
  <c r="F338"/>
  <c r="N337"/>
  <c r="K337"/>
  <c r="L337" s="1"/>
  <c r="J337"/>
  <c r="G337"/>
  <c r="H337" s="1"/>
  <c r="F337"/>
  <c r="N336"/>
  <c r="L336"/>
  <c r="J336"/>
  <c r="H336"/>
  <c r="F336"/>
  <c r="N335"/>
  <c r="L335"/>
  <c r="J335"/>
  <c r="H335"/>
  <c r="F335"/>
  <c r="N334"/>
  <c r="K334"/>
  <c r="L334" s="1"/>
  <c r="J334"/>
  <c r="G334"/>
  <c r="H334" s="1"/>
  <c r="F334"/>
  <c r="N333"/>
  <c r="L333"/>
  <c r="J333"/>
  <c r="H333"/>
  <c r="F333"/>
  <c r="N332"/>
  <c r="L332"/>
  <c r="J332"/>
  <c r="H332"/>
  <c r="F332"/>
  <c r="N331"/>
  <c r="L331"/>
  <c r="J331"/>
  <c r="H331"/>
  <c r="F331"/>
  <c r="N330"/>
  <c r="K330"/>
  <c r="L330" s="1"/>
  <c r="J330"/>
  <c r="G330"/>
  <c r="H330" s="1"/>
  <c r="F330"/>
  <c r="N329"/>
  <c r="K329"/>
  <c r="L329" s="1"/>
  <c r="J329"/>
  <c r="H329"/>
  <c r="G329"/>
  <c r="F329"/>
  <c r="N328"/>
  <c r="K328"/>
  <c r="L328" s="1"/>
  <c r="J328"/>
  <c r="G328"/>
  <c r="H328" s="1"/>
  <c r="F328"/>
  <c r="N327"/>
  <c r="K327"/>
  <c r="L327" s="1"/>
  <c r="J327"/>
  <c r="G327"/>
  <c r="H327" s="1"/>
  <c r="F327"/>
  <c r="N326"/>
  <c r="K326"/>
  <c r="L326" s="1"/>
  <c r="J326"/>
  <c r="G326"/>
  <c r="H326" s="1"/>
  <c r="F326"/>
  <c r="N325"/>
  <c r="K325"/>
  <c r="L325" s="1"/>
  <c r="J325"/>
  <c r="G325"/>
  <c r="H325" s="1"/>
  <c r="F325"/>
  <c r="N324"/>
  <c r="K324"/>
  <c r="L324" s="1"/>
  <c r="J324"/>
  <c r="G324"/>
  <c r="H324" s="1"/>
  <c r="F324"/>
  <c r="N323"/>
  <c r="K323"/>
  <c r="L323" s="1"/>
  <c r="J323"/>
  <c r="H323"/>
  <c r="G323"/>
  <c r="F323"/>
  <c r="N322"/>
  <c r="K322"/>
  <c r="L322" s="1"/>
  <c r="J322"/>
  <c r="G322"/>
  <c r="H322" s="1"/>
  <c r="F322"/>
  <c r="N321"/>
  <c r="K321"/>
  <c r="L321" s="1"/>
  <c r="J321"/>
  <c r="H321"/>
  <c r="G321"/>
  <c r="F321"/>
  <c r="N320"/>
  <c r="K320"/>
  <c r="L320" s="1"/>
  <c r="J320"/>
  <c r="G320"/>
  <c r="H320" s="1"/>
  <c r="F320"/>
  <c r="N319"/>
  <c r="K319"/>
  <c r="L319" s="1"/>
  <c r="J319"/>
  <c r="G319"/>
  <c r="H319" s="1"/>
  <c r="F319"/>
  <c r="N318"/>
  <c r="K318"/>
  <c r="L318" s="1"/>
  <c r="J318"/>
  <c r="G318"/>
  <c r="H318" s="1"/>
  <c r="F318"/>
  <c r="N317"/>
  <c r="K317"/>
  <c r="L317" s="1"/>
  <c r="J317"/>
  <c r="G317"/>
  <c r="H317" s="1"/>
  <c r="F317"/>
  <c r="N316"/>
  <c r="K316"/>
  <c r="L316" s="1"/>
  <c r="J316"/>
  <c r="G316"/>
  <c r="H316" s="1"/>
  <c r="F316"/>
  <c r="N315"/>
  <c r="K315"/>
  <c r="L315" s="1"/>
  <c r="J315"/>
  <c r="H315"/>
  <c r="G315"/>
  <c r="F315"/>
  <c r="N314"/>
  <c r="K314"/>
  <c r="L314" s="1"/>
  <c r="J314"/>
  <c r="G314"/>
  <c r="H314" s="1"/>
  <c r="F314"/>
  <c r="N313"/>
  <c r="L313"/>
  <c r="J313"/>
  <c r="H313"/>
  <c r="F313"/>
  <c r="N312"/>
  <c r="K312"/>
  <c r="L312" s="1"/>
  <c r="J312"/>
  <c r="G312"/>
  <c r="H312" s="1"/>
  <c r="F312"/>
  <c r="N311"/>
  <c r="K311"/>
  <c r="L311" s="1"/>
  <c r="J311"/>
  <c r="G311"/>
  <c r="H311" s="1"/>
  <c r="F311"/>
  <c r="N310"/>
  <c r="K310"/>
  <c r="L310" s="1"/>
  <c r="J310"/>
  <c r="G310"/>
  <c r="H310" s="1"/>
  <c r="F310"/>
  <c r="N309"/>
  <c r="K309"/>
  <c r="L309" s="1"/>
  <c r="J309"/>
  <c r="G309"/>
  <c r="H309" s="1"/>
  <c r="F309"/>
  <c r="N308"/>
  <c r="K308"/>
  <c r="L308" s="1"/>
  <c r="J308"/>
  <c r="G308"/>
  <c r="H308" s="1"/>
  <c r="F308"/>
  <c r="N307"/>
  <c r="K307"/>
  <c r="L307" s="1"/>
  <c r="J307"/>
  <c r="G307"/>
  <c r="H307" s="1"/>
  <c r="F307"/>
  <c r="N306"/>
  <c r="K306"/>
  <c r="L306" s="1"/>
  <c r="J306"/>
  <c r="G306"/>
  <c r="H306" s="1"/>
  <c r="F306"/>
  <c r="N305"/>
  <c r="L305"/>
  <c r="J305"/>
  <c r="H305"/>
  <c r="F305"/>
  <c r="N304"/>
  <c r="L304"/>
  <c r="J304"/>
  <c r="H304"/>
  <c r="F304"/>
  <c r="N303"/>
  <c r="K303"/>
  <c r="L303" s="1"/>
  <c r="J303"/>
  <c r="G303"/>
  <c r="H303" s="1"/>
  <c r="F303"/>
  <c r="N302"/>
  <c r="L302"/>
  <c r="J302"/>
  <c r="H302"/>
  <c r="F302"/>
  <c r="N301"/>
  <c r="L301"/>
  <c r="J301"/>
  <c r="H301"/>
  <c r="F301"/>
  <c r="N300"/>
  <c r="L300"/>
  <c r="J300"/>
  <c r="H300"/>
  <c r="F300"/>
  <c r="N299"/>
  <c r="K299"/>
  <c r="L299" s="1"/>
  <c r="J299"/>
  <c r="G299"/>
  <c r="H299" s="1"/>
  <c r="F299"/>
  <c r="N298"/>
  <c r="K298"/>
  <c r="L298" s="1"/>
  <c r="J298"/>
  <c r="G298"/>
  <c r="H298" s="1"/>
  <c r="F298"/>
  <c r="N297"/>
  <c r="K297"/>
  <c r="L297" s="1"/>
  <c r="J297"/>
  <c r="H297"/>
  <c r="G297"/>
  <c r="F297"/>
  <c r="N296"/>
  <c r="L296"/>
  <c r="K296"/>
  <c r="J296"/>
  <c r="G296"/>
  <c r="H296" s="1"/>
  <c r="F296"/>
  <c r="N295"/>
  <c r="K295"/>
  <c r="L295" s="1"/>
  <c r="J295"/>
  <c r="G295"/>
  <c r="H295" s="1"/>
  <c r="F295"/>
  <c r="N294"/>
  <c r="L294"/>
  <c r="J294"/>
  <c r="H294"/>
  <c r="F294"/>
  <c r="N293"/>
  <c r="L293"/>
  <c r="J293"/>
  <c r="H293"/>
  <c r="F293"/>
  <c r="N292"/>
  <c r="L292"/>
  <c r="J292"/>
  <c r="H292"/>
  <c r="F292"/>
  <c r="N291"/>
  <c r="L291"/>
  <c r="J291"/>
  <c r="H291"/>
  <c r="F291"/>
  <c r="N290"/>
  <c r="K290"/>
  <c r="L290" s="1"/>
  <c r="J290"/>
  <c r="G290"/>
  <c r="H290" s="1"/>
  <c r="F290"/>
  <c r="N289"/>
  <c r="K289"/>
  <c r="L289" s="1"/>
  <c r="J289"/>
  <c r="G289"/>
  <c r="H289" s="1"/>
  <c r="F289"/>
  <c r="N288"/>
  <c r="K288"/>
  <c r="L288" s="1"/>
  <c r="J288"/>
  <c r="G288"/>
  <c r="H288" s="1"/>
  <c r="F288"/>
  <c r="N287"/>
  <c r="K287"/>
  <c r="L287" s="1"/>
  <c r="J287"/>
  <c r="G287"/>
  <c r="H287" s="1"/>
  <c r="F287"/>
  <c r="N286"/>
  <c r="K286"/>
  <c r="L286" s="1"/>
  <c r="J286"/>
  <c r="G286"/>
  <c r="H286" s="1"/>
  <c r="F286"/>
  <c r="N285"/>
  <c r="L285"/>
  <c r="J285"/>
  <c r="H285"/>
  <c r="F285"/>
  <c r="N284"/>
  <c r="K284"/>
  <c r="L284" s="1"/>
  <c r="J284"/>
  <c r="G284"/>
  <c r="H284" s="1"/>
  <c r="F284"/>
  <c r="N283"/>
  <c r="K283"/>
  <c r="L283" s="1"/>
  <c r="J283"/>
  <c r="G283"/>
  <c r="H283" s="1"/>
  <c r="F283"/>
  <c r="N282"/>
  <c r="K282"/>
  <c r="L282" s="1"/>
  <c r="J282"/>
  <c r="G282"/>
  <c r="H282" s="1"/>
  <c r="F282"/>
  <c r="N281"/>
  <c r="K281"/>
  <c r="L281" s="1"/>
  <c r="J281"/>
  <c r="H281"/>
  <c r="G281"/>
  <c r="F281"/>
  <c r="N280"/>
  <c r="K280"/>
  <c r="L280" s="1"/>
  <c r="J280"/>
  <c r="G280"/>
  <c r="H280" s="1"/>
  <c r="F280"/>
  <c r="N279"/>
  <c r="K279"/>
  <c r="L279" s="1"/>
  <c r="J279"/>
  <c r="H279"/>
  <c r="G279"/>
  <c r="F279"/>
  <c r="N278"/>
  <c r="K278"/>
  <c r="L278" s="1"/>
  <c r="J278"/>
  <c r="G278"/>
  <c r="H278" s="1"/>
  <c r="F278"/>
  <c r="N277"/>
  <c r="K277"/>
  <c r="L277" s="1"/>
  <c r="J277"/>
  <c r="G277"/>
  <c r="H277" s="1"/>
  <c r="F277"/>
  <c r="N276"/>
  <c r="K276"/>
  <c r="L276" s="1"/>
  <c r="J276"/>
  <c r="G276"/>
  <c r="H276" s="1"/>
  <c r="F276"/>
  <c r="N275"/>
  <c r="K275"/>
  <c r="L275" s="1"/>
  <c r="J275"/>
  <c r="G275"/>
  <c r="H275" s="1"/>
  <c r="F275"/>
  <c r="N274"/>
  <c r="L274"/>
  <c r="J274"/>
  <c r="H274"/>
  <c r="F274"/>
  <c r="N273"/>
  <c r="L273"/>
  <c r="J273"/>
  <c r="H273"/>
  <c r="F273"/>
  <c r="N272"/>
  <c r="L272"/>
  <c r="J272"/>
  <c r="H272"/>
  <c r="F272"/>
  <c r="N271"/>
  <c r="L271"/>
  <c r="J271"/>
  <c r="H271"/>
  <c r="F271"/>
  <c r="N270"/>
  <c r="L270"/>
  <c r="J270"/>
  <c r="H270"/>
  <c r="F270"/>
  <c r="N269"/>
  <c r="L269"/>
  <c r="J269"/>
  <c r="H269"/>
  <c r="F269"/>
  <c r="N268"/>
  <c r="L268"/>
  <c r="J268"/>
  <c r="H268"/>
  <c r="F268"/>
  <c r="N267"/>
  <c r="L267"/>
  <c r="J267"/>
  <c r="H267"/>
  <c r="F267"/>
  <c r="N266"/>
  <c r="L266"/>
  <c r="J266"/>
  <c r="H266"/>
  <c r="F266"/>
  <c r="N265"/>
  <c r="K265"/>
  <c r="L265" s="1"/>
  <c r="J265"/>
  <c r="G265"/>
  <c r="H265" s="1"/>
  <c r="F265"/>
  <c r="N264"/>
  <c r="K264"/>
  <c r="L264" s="1"/>
  <c r="J264"/>
  <c r="G264"/>
  <c r="H264" s="1"/>
  <c r="F264"/>
  <c r="N263"/>
  <c r="K263"/>
  <c r="L263" s="1"/>
  <c r="J263"/>
  <c r="G263"/>
  <c r="H263" s="1"/>
  <c r="F263"/>
  <c r="N262"/>
  <c r="K262"/>
  <c r="L262" s="1"/>
  <c r="J262"/>
  <c r="G262"/>
  <c r="H262" s="1"/>
  <c r="F262"/>
  <c r="N261"/>
  <c r="K261"/>
  <c r="L261" s="1"/>
  <c r="J261"/>
  <c r="G261"/>
  <c r="H261" s="1"/>
  <c r="F261"/>
  <c r="N260"/>
  <c r="K260"/>
  <c r="L260" s="1"/>
  <c r="J260"/>
  <c r="G260"/>
  <c r="H260" s="1"/>
  <c r="F260"/>
  <c r="N259"/>
  <c r="K259"/>
  <c r="L259" s="1"/>
  <c r="J259"/>
  <c r="H259"/>
  <c r="G259"/>
  <c r="F259"/>
  <c r="N258"/>
  <c r="L258"/>
  <c r="K258"/>
  <c r="J258"/>
  <c r="G258"/>
  <c r="H258" s="1"/>
  <c r="F258"/>
  <c r="N257"/>
  <c r="L257"/>
  <c r="J257"/>
  <c r="H257"/>
  <c r="F257"/>
  <c r="N256"/>
  <c r="L256"/>
  <c r="J256"/>
  <c r="H256"/>
  <c r="F256"/>
  <c r="N255"/>
  <c r="L255"/>
  <c r="J255"/>
  <c r="H255"/>
  <c r="F255"/>
  <c r="N254"/>
  <c r="L254"/>
  <c r="J254"/>
  <c r="H254"/>
  <c r="F254"/>
  <c r="N253"/>
  <c r="L253"/>
  <c r="J253"/>
  <c r="H253"/>
  <c r="F253"/>
  <c r="N252"/>
  <c r="L252"/>
  <c r="J252"/>
  <c r="H252"/>
  <c r="F252"/>
  <c r="N251"/>
  <c r="L251"/>
  <c r="J251"/>
  <c r="H251"/>
  <c r="F251"/>
  <c r="N250"/>
  <c r="L250"/>
  <c r="J250"/>
  <c r="H250"/>
  <c r="F250"/>
  <c r="N249"/>
  <c r="K249"/>
  <c r="L249" s="1"/>
  <c r="J249"/>
  <c r="G249"/>
  <c r="H249" s="1"/>
  <c r="F249"/>
  <c r="N248"/>
  <c r="K248"/>
  <c r="L248" s="1"/>
  <c r="J248"/>
  <c r="G248"/>
  <c r="H248" s="1"/>
  <c r="F248"/>
  <c r="N247"/>
  <c r="K247"/>
  <c r="L247" s="1"/>
  <c r="J247"/>
  <c r="G247"/>
  <c r="H247" s="1"/>
  <c r="F247"/>
  <c r="N246"/>
  <c r="L246"/>
  <c r="J246"/>
  <c r="H246"/>
  <c r="F246"/>
  <c r="N245"/>
  <c r="L245"/>
  <c r="J245"/>
  <c r="H245"/>
  <c r="F245"/>
  <c r="N244"/>
  <c r="L244"/>
  <c r="J244"/>
  <c r="H244"/>
  <c r="F244"/>
  <c r="N243"/>
  <c r="L243"/>
  <c r="J243"/>
  <c r="H243"/>
  <c r="F243"/>
  <c r="N242"/>
  <c r="K242"/>
  <c r="L242" s="1"/>
  <c r="J242"/>
  <c r="G242"/>
  <c r="H242" s="1"/>
  <c r="F242"/>
  <c r="N241"/>
  <c r="K241"/>
  <c r="L241" s="1"/>
  <c r="J241"/>
  <c r="G241"/>
  <c r="H241" s="1"/>
  <c r="F241"/>
  <c r="N240"/>
  <c r="K240"/>
  <c r="L240" s="1"/>
  <c r="J240"/>
  <c r="G240"/>
  <c r="H240" s="1"/>
  <c r="F240"/>
  <c r="N239"/>
  <c r="L239"/>
  <c r="J239"/>
  <c r="H239"/>
  <c r="F239"/>
  <c r="N238"/>
  <c r="L238"/>
  <c r="J238"/>
  <c r="H238"/>
  <c r="F238"/>
  <c r="N237"/>
  <c r="L237"/>
  <c r="J237"/>
  <c r="H237"/>
  <c r="F237"/>
  <c r="N236"/>
  <c r="K236"/>
  <c r="L236" s="1"/>
  <c r="J236"/>
  <c r="G236"/>
  <c r="H236" s="1"/>
  <c r="F236"/>
  <c r="N235"/>
  <c r="L235"/>
  <c r="J235"/>
  <c r="H235"/>
  <c r="F235"/>
  <c r="N234"/>
  <c r="L234"/>
  <c r="J234"/>
  <c r="H234"/>
  <c r="F234"/>
  <c r="N233"/>
  <c r="L233"/>
  <c r="J233"/>
  <c r="H233"/>
  <c r="F233"/>
  <c r="N232"/>
  <c r="L232"/>
  <c r="J232"/>
  <c r="H232"/>
  <c r="F232"/>
  <c r="N231"/>
  <c r="L231"/>
  <c r="J231"/>
  <c r="H231"/>
  <c r="F231"/>
  <c r="N230"/>
  <c r="L230"/>
  <c r="J230"/>
  <c r="H230"/>
  <c r="F230"/>
  <c r="N229"/>
  <c r="L229"/>
  <c r="J229"/>
  <c r="H229"/>
  <c r="F229"/>
  <c r="N228"/>
  <c r="K228"/>
  <c r="L228" s="1"/>
  <c r="J228"/>
  <c r="G228"/>
  <c r="H228" s="1"/>
  <c r="F228"/>
  <c r="N227"/>
  <c r="K227"/>
  <c r="L227" s="1"/>
  <c r="J227"/>
  <c r="G227"/>
  <c r="H227" s="1"/>
  <c r="F227"/>
  <c r="N226"/>
  <c r="K226"/>
  <c r="L226" s="1"/>
  <c r="J226"/>
  <c r="G226"/>
  <c r="H226" s="1"/>
  <c r="F226"/>
  <c r="N225"/>
  <c r="K225"/>
  <c r="L225" s="1"/>
  <c r="J225"/>
  <c r="G225"/>
  <c r="H225" s="1"/>
  <c r="F225"/>
  <c r="N224"/>
  <c r="K224"/>
  <c r="L224" s="1"/>
  <c r="J224"/>
  <c r="G224"/>
  <c r="H224" s="1"/>
  <c r="F224"/>
  <c r="N223"/>
  <c r="K223"/>
  <c r="L223" s="1"/>
  <c r="J223"/>
  <c r="G223"/>
  <c r="H223" s="1"/>
  <c r="F223"/>
  <c r="N222"/>
  <c r="K222"/>
  <c r="L222" s="1"/>
  <c r="J222"/>
  <c r="G222"/>
  <c r="H222" s="1"/>
  <c r="F222"/>
  <c r="N221"/>
  <c r="K221"/>
  <c r="L221" s="1"/>
  <c r="J221"/>
  <c r="H221"/>
  <c r="G221"/>
  <c r="F221"/>
  <c r="N220"/>
  <c r="L220"/>
  <c r="K220"/>
  <c r="J220"/>
  <c r="G220"/>
  <c r="H220" s="1"/>
  <c r="F220"/>
  <c r="N219"/>
  <c r="K219"/>
  <c r="L219" s="1"/>
  <c r="J219"/>
  <c r="G219"/>
  <c r="H219" s="1"/>
  <c r="F219"/>
  <c r="N218"/>
  <c r="L218"/>
  <c r="K218"/>
  <c r="J218"/>
  <c r="G218"/>
  <c r="H218" s="1"/>
  <c r="F218"/>
  <c r="N217"/>
  <c r="K217"/>
  <c r="L217" s="1"/>
  <c r="J217"/>
  <c r="G217"/>
  <c r="H217" s="1"/>
  <c r="F217"/>
  <c r="N216"/>
  <c r="K216"/>
  <c r="L216" s="1"/>
  <c r="J216"/>
  <c r="H216"/>
  <c r="G216"/>
  <c r="F216"/>
  <c r="N215"/>
  <c r="L215"/>
  <c r="K215"/>
  <c r="J215"/>
  <c r="G215"/>
  <c r="H215" s="1"/>
  <c r="F215"/>
  <c r="N214"/>
  <c r="K214"/>
  <c r="L214" s="1"/>
  <c r="J214"/>
  <c r="G214"/>
  <c r="H214" s="1"/>
  <c r="F214"/>
  <c r="N213"/>
  <c r="L213"/>
  <c r="K213"/>
  <c r="J213"/>
  <c r="G213"/>
  <c r="H213" s="1"/>
  <c r="F213"/>
  <c r="N212"/>
  <c r="K212"/>
  <c r="L212" s="1"/>
  <c r="J212"/>
  <c r="G212"/>
  <c r="H212" s="1"/>
  <c r="F212"/>
  <c r="N211"/>
  <c r="L211"/>
  <c r="J211"/>
  <c r="H211"/>
  <c r="F211"/>
  <c r="N210"/>
  <c r="K210"/>
  <c r="L210" s="1"/>
  <c r="J210"/>
  <c r="G210"/>
  <c r="H210" s="1"/>
  <c r="F210"/>
  <c r="N209"/>
  <c r="K209"/>
  <c r="L209" s="1"/>
  <c r="J209"/>
  <c r="G209"/>
  <c r="H209" s="1"/>
  <c r="F209"/>
  <c r="N208"/>
  <c r="K208"/>
  <c r="L208" s="1"/>
  <c r="J208"/>
  <c r="H208"/>
  <c r="G208"/>
  <c r="F208"/>
  <c r="N207"/>
  <c r="K207"/>
  <c r="L207" s="1"/>
  <c r="J207"/>
  <c r="G207"/>
  <c r="H207" s="1"/>
  <c r="F207"/>
  <c r="N206"/>
  <c r="K206"/>
  <c r="L206" s="1"/>
  <c r="J206"/>
  <c r="H206"/>
  <c r="G206"/>
  <c r="F206"/>
  <c r="N205"/>
  <c r="K205"/>
  <c r="L205" s="1"/>
  <c r="J205"/>
  <c r="G205"/>
  <c r="H205" s="1"/>
  <c r="F205"/>
  <c r="N204"/>
  <c r="K204"/>
  <c r="L204" s="1"/>
  <c r="J204"/>
  <c r="H204"/>
  <c r="G204"/>
  <c r="F204"/>
  <c r="N203"/>
  <c r="K203"/>
  <c r="L203" s="1"/>
  <c r="J203"/>
  <c r="G203"/>
  <c r="H203" s="1"/>
  <c r="F203"/>
  <c r="N202"/>
  <c r="K202"/>
  <c r="L202" s="1"/>
  <c r="J202"/>
  <c r="H202"/>
  <c r="G202"/>
  <c r="F202"/>
  <c r="N201"/>
  <c r="L201"/>
  <c r="J201"/>
  <c r="H201"/>
  <c r="F201"/>
  <c r="N200"/>
  <c r="K200"/>
  <c r="L200" s="1"/>
  <c r="J200"/>
  <c r="G200"/>
  <c r="H200" s="1"/>
  <c r="F200"/>
  <c r="N199"/>
  <c r="K199"/>
  <c r="L199" s="1"/>
  <c r="J199"/>
  <c r="G199"/>
  <c r="H199" s="1"/>
  <c r="F199"/>
  <c r="N198"/>
  <c r="K198"/>
  <c r="L198" s="1"/>
  <c r="J198"/>
  <c r="H198"/>
  <c r="G198"/>
  <c r="F198"/>
  <c r="N197"/>
  <c r="L197"/>
  <c r="K197"/>
  <c r="J197"/>
  <c r="G197"/>
  <c r="H197" s="1"/>
  <c r="F197"/>
  <c r="N196"/>
  <c r="K196"/>
  <c r="L196" s="1"/>
  <c r="J196"/>
  <c r="G196"/>
  <c r="H196" s="1"/>
  <c r="F196"/>
  <c r="N195"/>
  <c r="L195"/>
  <c r="J195"/>
  <c r="H195"/>
  <c r="F195"/>
  <c r="N194"/>
  <c r="L194"/>
  <c r="J194"/>
  <c r="H194"/>
  <c r="F194"/>
  <c r="N193"/>
  <c r="K193"/>
  <c r="L193" s="1"/>
  <c r="J193"/>
  <c r="G193"/>
  <c r="H193" s="1"/>
  <c r="F193"/>
  <c r="N192"/>
  <c r="K192"/>
  <c r="L192" s="1"/>
  <c r="J192"/>
  <c r="G192"/>
  <c r="H192" s="1"/>
  <c r="F192"/>
  <c r="N191"/>
  <c r="K191"/>
  <c r="L191" s="1"/>
  <c r="J191"/>
  <c r="G191"/>
  <c r="H191" s="1"/>
  <c r="F191"/>
  <c r="N190"/>
  <c r="L190"/>
  <c r="J190"/>
  <c r="H190"/>
  <c r="F190"/>
  <c r="N189"/>
  <c r="K189"/>
  <c r="L189" s="1"/>
  <c r="J189"/>
  <c r="H189"/>
  <c r="G189"/>
  <c r="F189"/>
  <c r="N188"/>
  <c r="K188"/>
  <c r="L188" s="1"/>
  <c r="J188"/>
  <c r="G188"/>
  <c r="H188" s="1"/>
  <c r="F188"/>
  <c r="N187"/>
  <c r="L187"/>
  <c r="J187"/>
  <c r="H187"/>
  <c r="F187"/>
  <c r="N186"/>
  <c r="K186"/>
  <c r="L186" s="1"/>
  <c r="J186"/>
  <c r="G186"/>
  <c r="H186" s="1"/>
  <c r="F186"/>
  <c r="N185"/>
  <c r="L185"/>
  <c r="J185"/>
  <c r="H185"/>
  <c r="F185"/>
  <c r="N184"/>
  <c r="L184"/>
  <c r="J184"/>
  <c r="H184"/>
  <c r="F184"/>
  <c r="N183"/>
  <c r="K183"/>
  <c r="L183" s="1"/>
  <c r="J183"/>
  <c r="G183"/>
  <c r="H183" s="1"/>
  <c r="F183"/>
  <c r="N182"/>
  <c r="L182"/>
  <c r="K182"/>
  <c r="J182"/>
  <c r="G182"/>
  <c r="H182" s="1"/>
  <c r="F182"/>
  <c r="N181"/>
  <c r="K181"/>
  <c r="L181" s="1"/>
  <c r="J181"/>
  <c r="G181"/>
  <c r="H181" s="1"/>
  <c r="F181"/>
  <c r="N180"/>
  <c r="K180"/>
  <c r="L180" s="1"/>
  <c r="J180"/>
  <c r="G180"/>
  <c r="H180" s="1"/>
  <c r="F180"/>
  <c r="N179"/>
  <c r="K179"/>
  <c r="L179" s="1"/>
  <c r="J179"/>
  <c r="G179"/>
  <c r="H179" s="1"/>
  <c r="F179"/>
  <c r="N178"/>
  <c r="L178"/>
  <c r="K178"/>
  <c r="J178"/>
  <c r="G178"/>
  <c r="H178" s="1"/>
  <c r="F178"/>
  <c r="N177"/>
  <c r="K177"/>
  <c r="L177" s="1"/>
  <c r="J177"/>
  <c r="G177"/>
  <c r="H177" s="1"/>
  <c r="F177"/>
  <c r="N176"/>
  <c r="K176"/>
  <c r="L176" s="1"/>
  <c r="J176"/>
  <c r="G176"/>
  <c r="H176" s="1"/>
  <c r="F176"/>
  <c r="N175"/>
  <c r="K175"/>
  <c r="L175" s="1"/>
  <c r="J175"/>
  <c r="G175"/>
  <c r="H175" s="1"/>
  <c r="F175"/>
  <c r="N174"/>
  <c r="K174"/>
  <c r="L174" s="1"/>
  <c r="J174"/>
  <c r="G174"/>
  <c r="H174" s="1"/>
  <c r="F174"/>
  <c r="N173"/>
  <c r="K173"/>
  <c r="L173" s="1"/>
  <c r="J173"/>
  <c r="G173"/>
  <c r="H173" s="1"/>
  <c r="F173"/>
  <c r="N172"/>
  <c r="K172"/>
  <c r="L172" s="1"/>
  <c r="J172"/>
  <c r="G172"/>
  <c r="H172" s="1"/>
  <c r="F172"/>
  <c r="N171"/>
  <c r="K171"/>
  <c r="L171" s="1"/>
  <c r="J171"/>
  <c r="G171"/>
  <c r="H171" s="1"/>
  <c r="F171"/>
  <c r="N170"/>
  <c r="L170"/>
  <c r="J170"/>
  <c r="H170"/>
  <c r="F170"/>
  <c r="N169"/>
  <c r="L169"/>
  <c r="J169"/>
  <c r="H169"/>
  <c r="F169"/>
  <c r="N168"/>
  <c r="L168"/>
  <c r="J168"/>
  <c r="H168"/>
  <c r="F168"/>
  <c r="N167"/>
  <c r="K167"/>
  <c r="L167" s="1"/>
  <c r="J167"/>
  <c r="G167"/>
  <c r="H167" s="1"/>
  <c r="F167"/>
  <c r="N166"/>
  <c r="K166"/>
  <c r="L166" s="1"/>
  <c r="J166"/>
  <c r="G166"/>
  <c r="H166" s="1"/>
  <c r="F166"/>
  <c r="N165"/>
  <c r="L165"/>
  <c r="J165"/>
  <c r="H165"/>
  <c r="F165"/>
  <c r="N164"/>
  <c r="L164"/>
  <c r="J164"/>
  <c r="H164"/>
  <c r="F164"/>
  <c r="N163"/>
  <c r="L163"/>
  <c r="J163"/>
  <c r="H163"/>
  <c r="F163"/>
  <c r="N162"/>
  <c r="K162"/>
  <c r="L162" s="1"/>
  <c r="J162"/>
  <c r="G162"/>
  <c r="H162" s="1"/>
  <c r="F162"/>
  <c r="N161"/>
  <c r="K161"/>
  <c r="L161" s="1"/>
  <c r="J161"/>
  <c r="G161"/>
  <c r="H161" s="1"/>
  <c r="F161"/>
  <c r="N160"/>
  <c r="K160"/>
  <c r="L160" s="1"/>
  <c r="J160"/>
  <c r="G160"/>
  <c r="H160" s="1"/>
  <c r="F160"/>
  <c r="N159"/>
  <c r="K159"/>
  <c r="L159" s="1"/>
  <c r="J159"/>
  <c r="G159"/>
  <c r="H159" s="1"/>
  <c r="F159"/>
  <c r="N158"/>
  <c r="K158"/>
  <c r="L158" s="1"/>
  <c r="J158"/>
  <c r="G158"/>
  <c r="H158" s="1"/>
  <c r="F158"/>
  <c r="N157"/>
  <c r="K157"/>
  <c r="L157" s="1"/>
  <c r="J157"/>
  <c r="G157"/>
  <c r="H157" s="1"/>
  <c r="F157"/>
  <c r="N156"/>
  <c r="K156"/>
  <c r="L156" s="1"/>
  <c r="J156"/>
  <c r="G156"/>
  <c r="H156" s="1"/>
  <c r="F156"/>
  <c r="N155"/>
  <c r="K155"/>
  <c r="L155" s="1"/>
  <c r="J155"/>
  <c r="G155"/>
  <c r="H155" s="1"/>
  <c r="F155"/>
  <c r="N154"/>
  <c r="L154"/>
  <c r="J154"/>
  <c r="H154"/>
  <c r="F154"/>
  <c r="N153"/>
  <c r="L153"/>
  <c r="J153"/>
  <c r="H153"/>
  <c r="F153"/>
  <c r="N152"/>
  <c r="L152"/>
  <c r="J152"/>
  <c r="H152"/>
  <c r="F152"/>
  <c r="N151"/>
  <c r="L151"/>
  <c r="J151"/>
  <c r="H151"/>
  <c r="F151"/>
  <c r="N150"/>
  <c r="L150"/>
  <c r="J150"/>
  <c r="H150"/>
  <c r="F150"/>
  <c r="N149"/>
  <c r="L149"/>
  <c r="J149"/>
  <c r="H149"/>
  <c r="F149"/>
  <c r="N148"/>
  <c r="K148"/>
  <c r="L148" s="1"/>
  <c r="J148"/>
  <c r="G148"/>
  <c r="H148" s="1"/>
  <c r="F148"/>
  <c r="N147"/>
  <c r="L147"/>
  <c r="J147"/>
  <c r="H147"/>
  <c r="F147"/>
  <c r="N146"/>
  <c r="K146"/>
  <c r="L146" s="1"/>
  <c r="J146"/>
  <c r="G146"/>
  <c r="H146" s="1"/>
  <c r="F146"/>
  <c r="N145"/>
  <c r="K145"/>
  <c r="L145" s="1"/>
  <c r="J145"/>
  <c r="G145"/>
  <c r="H145" s="1"/>
  <c r="F145"/>
  <c r="N144"/>
  <c r="K144"/>
  <c r="L144" s="1"/>
  <c r="J144"/>
  <c r="G144"/>
  <c r="H144" s="1"/>
  <c r="F144"/>
  <c r="N143"/>
  <c r="K143"/>
  <c r="L143" s="1"/>
  <c r="J143"/>
  <c r="G143"/>
  <c r="H143" s="1"/>
  <c r="F143"/>
  <c r="N142"/>
  <c r="L142"/>
  <c r="J142"/>
  <c r="H142"/>
  <c r="F142"/>
  <c r="N141"/>
  <c r="L141"/>
  <c r="J141"/>
  <c r="H141"/>
  <c r="F141"/>
  <c r="N140"/>
  <c r="L140"/>
  <c r="J140"/>
  <c r="H140"/>
  <c r="F140"/>
  <c r="N139"/>
  <c r="L139"/>
  <c r="J139"/>
  <c r="H139"/>
  <c r="F139"/>
  <c r="N138"/>
  <c r="K138"/>
  <c r="L138" s="1"/>
  <c r="J138"/>
  <c r="G138"/>
  <c r="H138" s="1"/>
  <c r="F138"/>
  <c r="N137"/>
  <c r="K137"/>
  <c r="L137" s="1"/>
  <c r="J137"/>
  <c r="G137"/>
  <c r="H137" s="1"/>
  <c r="F137"/>
  <c r="E136"/>
  <c r="L136" s="1"/>
  <c r="N135"/>
  <c r="K135"/>
  <c r="L135" s="1"/>
  <c r="J135"/>
  <c r="G135"/>
  <c r="H135" s="1"/>
  <c r="F135"/>
  <c r="N134"/>
  <c r="K134"/>
  <c r="L134" s="1"/>
  <c r="J134"/>
  <c r="G134"/>
  <c r="H134" s="1"/>
  <c r="F134"/>
  <c r="N133"/>
  <c r="K133"/>
  <c r="L133" s="1"/>
  <c r="J133"/>
  <c r="G133"/>
  <c r="H133" s="1"/>
  <c r="F133"/>
  <c r="N132"/>
  <c r="K132"/>
  <c r="L132" s="1"/>
  <c r="J132"/>
  <c r="H132"/>
  <c r="G132"/>
  <c r="F132"/>
  <c r="N131"/>
  <c r="L131"/>
  <c r="K131"/>
  <c r="J131"/>
  <c r="G131"/>
  <c r="H131" s="1"/>
  <c r="F131"/>
  <c r="N130"/>
  <c r="K130"/>
  <c r="L130" s="1"/>
  <c r="J130"/>
  <c r="G130"/>
  <c r="H130" s="1"/>
  <c r="F130"/>
  <c r="N129"/>
  <c r="K129"/>
  <c r="L129" s="1"/>
  <c r="J129"/>
  <c r="G129"/>
  <c r="H129" s="1"/>
  <c r="F129"/>
  <c r="N128"/>
  <c r="L128"/>
  <c r="J128"/>
  <c r="H128"/>
  <c r="F128"/>
  <c r="N127"/>
  <c r="L127"/>
  <c r="J127"/>
  <c r="H127"/>
  <c r="F127"/>
  <c r="N126"/>
  <c r="L126"/>
  <c r="J126"/>
  <c r="H126"/>
  <c r="F126"/>
  <c r="N125"/>
  <c r="L125"/>
  <c r="J125"/>
  <c r="H125"/>
  <c r="F125"/>
  <c r="N124"/>
  <c r="L124"/>
  <c r="J124"/>
  <c r="H124"/>
  <c r="F124"/>
  <c r="N123"/>
  <c r="L123"/>
  <c r="J123"/>
  <c r="H123"/>
  <c r="F123"/>
  <c r="N122"/>
  <c r="K122"/>
  <c r="L122" s="1"/>
  <c r="J122"/>
  <c r="G122"/>
  <c r="H122" s="1"/>
  <c r="F122"/>
  <c r="N121"/>
  <c r="K121"/>
  <c r="L121" s="1"/>
  <c r="J121"/>
  <c r="H121"/>
  <c r="G121"/>
  <c r="F121"/>
  <c r="N120"/>
  <c r="L120"/>
  <c r="J120"/>
  <c r="H120"/>
  <c r="F120"/>
  <c r="N119"/>
  <c r="K119"/>
  <c r="L119" s="1"/>
  <c r="J119"/>
  <c r="G119"/>
  <c r="H119" s="1"/>
  <c r="F119"/>
  <c r="N118"/>
  <c r="K118"/>
  <c r="L118" s="1"/>
  <c r="J118"/>
  <c r="G118"/>
  <c r="H118" s="1"/>
  <c r="F118"/>
  <c r="N117"/>
  <c r="K117"/>
  <c r="L117" s="1"/>
  <c r="J117"/>
  <c r="G117"/>
  <c r="H117" s="1"/>
  <c r="F117"/>
  <c r="N116"/>
  <c r="K116"/>
  <c r="L116" s="1"/>
  <c r="J116"/>
  <c r="G116"/>
  <c r="H116" s="1"/>
  <c r="F116"/>
  <c r="N115"/>
  <c r="K115"/>
  <c r="L115" s="1"/>
  <c r="J115"/>
  <c r="G115"/>
  <c r="H115" s="1"/>
  <c r="F115"/>
  <c r="N114"/>
  <c r="K114"/>
  <c r="L114" s="1"/>
  <c r="J114"/>
  <c r="G114"/>
  <c r="H114" s="1"/>
  <c r="F114"/>
  <c r="N113"/>
  <c r="K113"/>
  <c r="L113" s="1"/>
  <c r="J113"/>
  <c r="G113"/>
  <c r="H113" s="1"/>
  <c r="F113"/>
  <c r="N112"/>
  <c r="K112"/>
  <c r="L112" s="1"/>
  <c r="J112"/>
  <c r="G112"/>
  <c r="H112" s="1"/>
  <c r="F112"/>
  <c r="N111"/>
  <c r="K111"/>
  <c r="L111" s="1"/>
  <c r="J111"/>
  <c r="G111"/>
  <c r="H111" s="1"/>
  <c r="F111"/>
  <c r="N110"/>
  <c r="K110"/>
  <c r="L110" s="1"/>
  <c r="J110"/>
  <c r="G110"/>
  <c r="H110" s="1"/>
  <c r="F110"/>
  <c r="N109"/>
  <c r="L109"/>
  <c r="K109"/>
  <c r="J109"/>
  <c r="G109"/>
  <c r="H109" s="1"/>
  <c r="F109"/>
  <c r="N108"/>
  <c r="K108"/>
  <c r="L108" s="1"/>
  <c r="J108"/>
  <c r="G108"/>
  <c r="H108" s="1"/>
  <c r="F108"/>
  <c r="N107"/>
  <c r="K107"/>
  <c r="L107" s="1"/>
  <c r="J107"/>
  <c r="G107"/>
  <c r="H107" s="1"/>
  <c r="F107"/>
  <c r="N106"/>
  <c r="K106"/>
  <c r="L106" s="1"/>
  <c r="J106"/>
  <c r="G106"/>
  <c r="H106" s="1"/>
  <c r="F106"/>
  <c r="N105"/>
  <c r="L105"/>
  <c r="J105"/>
  <c r="H105"/>
  <c r="F105"/>
  <c r="N104"/>
  <c r="L104"/>
  <c r="J104"/>
  <c r="H104"/>
  <c r="F104"/>
  <c r="N103"/>
  <c r="L103"/>
  <c r="J103"/>
  <c r="H103"/>
  <c r="F103"/>
  <c r="N102"/>
  <c r="L102"/>
  <c r="K102"/>
  <c r="J102"/>
  <c r="G102"/>
  <c r="H102" s="1"/>
  <c r="F102"/>
  <c r="N101"/>
  <c r="L101"/>
  <c r="J101"/>
  <c r="H101"/>
  <c r="F101"/>
  <c r="N100"/>
  <c r="L100"/>
  <c r="J100"/>
  <c r="H100"/>
  <c r="F100"/>
  <c r="N99"/>
  <c r="L99"/>
  <c r="J99"/>
  <c r="H99"/>
  <c r="F99"/>
  <c r="N98"/>
  <c r="L98"/>
  <c r="J98"/>
  <c r="H98"/>
  <c r="F98"/>
  <c r="N97"/>
  <c r="L97"/>
  <c r="J97"/>
  <c r="H97"/>
  <c r="F97"/>
  <c r="N96"/>
  <c r="L96"/>
  <c r="J96"/>
  <c r="H96"/>
  <c r="F96"/>
  <c r="N95"/>
  <c r="L95"/>
  <c r="J95"/>
  <c r="H95"/>
  <c r="F95"/>
  <c r="N94"/>
  <c r="L94"/>
  <c r="J94"/>
  <c r="H94"/>
  <c r="F94"/>
  <c r="N93"/>
  <c r="K93"/>
  <c r="L93" s="1"/>
  <c r="J93"/>
  <c r="G93"/>
  <c r="H93" s="1"/>
  <c r="F93"/>
  <c r="N92"/>
  <c r="L92"/>
  <c r="J92"/>
  <c r="H92"/>
  <c r="F92"/>
  <c r="N91"/>
  <c r="L91"/>
  <c r="J91"/>
  <c r="H91"/>
  <c r="F91"/>
  <c r="N90"/>
  <c r="L90"/>
  <c r="J90"/>
  <c r="H90"/>
  <c r="F90"/>
  <c r="N89"/>
  <c r="L89"/>
  <c r="J89"/>
  <c r="H89"/>
  <c r="F89"/>
  <c r="N88"/>
  <c r="L88"/>
  <c r="K88"/>
  <c r="J88"/>
  <c r="G88"/>
  <c r="H88" s="1"/>
  <c r="F88"/>
  <c r="N87"/>
  <c r="K87"/>
  <c r="L87" s="1"/>
  <c r="J87"/>
  <c r="G87"/>
  <c r="H87" s="1"/>
  <c r="F87"/>
  <c r="N86"/>
  <c r="L86"/>
  <c r="J86"/>
  <c r="H86"/>
  <c r="F86"/>
  <c r="N85"/>
  <c r="K85"/>
  <c r="L85" s="1"/>
  <c r="J85"/>
  <c r="G85"/>
  <c r="H85" s="1"/>
  <c r="F85"/>
  <c r="N84"/>
  <c r="K84"/>
  <c r="L84" s="1"/>
  <c r="J84"/>
  <c r="G84"/>
  <c r="H84" s="1"/>
  <c r="F84"/>
  <c r="N83"/>
  <c r="L83"/>
  <c r="J83"/>
  <c r="H83"/>
  <c r="F83"/>
  <c r="N82"/>
  <c r="L82"/>
  <c r="K82"/>
  <c r="J82"/>
  <c r="G82"/>
  <c r="H82" s="1"/>
  <c r="F82"/>
  <c r="N81"/>
  <c r="L81"/>
  <c r="J81"/>
  <c r="H81"/>
  <c r="F81"/>
  <c r="N80"/>
  <c r="K80"/>
  <c r="L80" s="1"/>
  <c r="J80"/>
  <c r="G80"/>
  <c r="H80" s="1"/>
  <c r="F80"/>
  <c r="N79"/>
  <c r="K79"/>
  <c r="L79" s="1"/>
  <c r="J79"/>
  <c r="G79"/>
  <c r="H79" s="1"/>
  <c r="F79"/>
  <c r="N78"/>
  <c r="K78"/>
  <c r="L78" s="1"/>
  <c r="J78"/>
  <c r="G78"/>
  <c r="H78" s="1"/>
  <c r="F78"/>
  <c r="N77"/>
  <c r="K77"/>
  <c r="L77" s="1"/>
  <c r="J77"/>
  <c r="G77"/>
  <c r="H77" s="1"/>
  <c r="F77"/>
  <c r="N76"/>
  <c r="L76"/>
  <c r="J76"/>
  <c r="H76"/>
  <c r="F76"/>
  <c r="N75"/>
  <c r="L75"/>
  <c r="J75"/>
  <c r="H75"/>
  <c r="F75"/>
  <c r="N74"/>
  <c r="K74"/>
  <c r="L74" s="1"/>
  <c r="J74"/>
  <c r="G74"/>
  <c r="H74" s="1"/>
  <c r="F74"/>
  <c r="N73"/>
  <c r="L73"/>
  <c r="J73"/>
  <c r="H73"/>
  <c r="F73"/>
  <c r="N72"/>
  <c r="L72"/>
  <c r="J72"/>
  <c r="H72"/>
  <c r="F72"/>
  <c r="N71"/>
  <c r="K71"/>
  <c r="L71" s="1"/>
  <c r="J71"/>
  <c r="G71"/>
  <c r="H71" s="1"/>
  <c r="F71"/>
  <c r="N70"/>
  <c r="L70"/>
  <c r="J70"/>
  <c r="H70"/>
  <c r="F70"/>
  <c r="N69"/>
  <c r="L69"/>
  <c r="J69"/>
  <c r="H69"/>
  <c r="F69"/>
  <c r="N68"/>
  <c r="L68"/>
  <c r="J68"/>
  <c r="H68"/>
  <c r="F68"/>
  <c r="N67"/>
  <c r="K67"/>
  <c r="L67" s="1"/>
  <c r="J67"/>
  <c r="G67"/>
  <c r="H67" s="1"/>
  <c r="F67"/>
  <c r="N66"/>
  <c r="L66"/>
  <c r="J66"/>
  <c r="H66"/>
  <c r="F66"/>
  <c r="N65"/>
  <c r="K65"/>
  <c r="L65" s="1"/>
  <c r="J65"/>
  <c r="G65"/>
  <c r="H65" s="1"/>
  <c r="F65"/>
  <c r="N64"/>
  <c r="L64"/>
  <c r="J64"/>
  <c r="H64"/>
  <c r="F64"/>
  <c r="N63"/>
  <c r="L63"/>
  <c r="K63"/>
  <c r="J63"/>
  <c r="G63"/>
  <c r="H63" s="1"/>
  <c r="F63"/>
  <c r="N62"/>
  <c r="L62"/>
  <c r="J62"/>
  <c r="H62"/>
  <c r="F62"/>
  <c r="N61"/>
  <c r="L61"/>
  <c r="J61"/>
  <c r="H61"/>
  <c r="F61"/>
  <c r="N60"/>
  <c r="L60"/>
  <c r="K60"/>
  <c r="J60"/>
  <c r="G60"/>
  <c r="H60" s="1"/>
  <c r="F60"/>
  <c r="N59"/>
  <c r="K59"/>
  <c r="L59" s="1"/>
  <c r="J59"/>
  <c r="G59"/>
  <c r="H59" s="1"/>
  <c r="F59"/>
  <c r="N58"/>
  <c r="L58"/>
  <c r="K58"/>
  <c r="J58"/>
  <c r="G58"/>
  <c r="H58" s="1"/>
  <c r="F58"/>
  <c r="N57"/>
  <c r="L57"/>
  <c r="J57"/>
  <c r="H57"/>
  <c r="F57"/>
  <c r="N56"/>
  <c r="L56"/>
  <c r="J56"/>
  <c r="H56"/>
  <c r="F56"/>
  <c r="N55"/>
  <c r="L55"/>
  <c r="J55"/>
  <c r="H55"/>
  <c r="F55"/>
  <c r="N54"/>
  <c r="L54"/>
  <c r="J54"/>
  <c r="H54"/>
  <c r="F54"/>
  <c r="N53"/>
  <c r="K53"/>
  <c r="L53" s="1"/>
  <c r="J53"/>
  <c r="G53"/>
  <c r="H53" s="1"/>
  <c r="F53"/>
  <c r="N52"/>
  <c r="L52"/>
  <c r="K52"/>
  <c r="J52"/>
  <c r="G52"/>
  <c r="H52" s="1"/>
  <c r="F52"/>
  <c r="N51"/>
  <c r="L51"/>
  <c r="J51"/>
  <c r="H51"/>
  <c r="F51"/>
  <c r="N50"/>
  <c r="L50"/>
  <c r="J50"/>
  <c r="H50"/>
  <c r="F50"/>
  <c r="N49"/>
  <c r="L49"/>
  <c r="J49"/>
  <c r="H49"/>
  <c r="F49"/>
  <c r="N48"/>
  <c r="L48"/>
  <c r="J48"/>
  <c r="H48"/>
  <c r="F48"/>
  <c r="N47"/>
  <c r="K47"/>
  <c r="L47" s="1"/>
  <c r="J47"/>
  <c r="G47"/>
  <c r="H47" s="1"/>
  <c r="F47"/>
  <c r="N46"/>
  <c r="L46"/>
  <c r="J46"/>
  <c r="H46"/>
  <c r="F46"/>
  <c r="N45"/>
  <c r="K45"/>
  <c r="L45" s="1"/>
  <c r="J45"/>
  <c r="G45"/>
  <c r="H45" s="1"/>
  <c r="F45"/>
  <c r="N44"/>
  <c r="L44"/>
  <c r="J44"/>
  <c r="H44"/>
  <c r="F44"/>
  <c r="N43"/>
  <c r="K43"/>
  <c r="L43" s="1"/>
  <c r="J43"/>
  <c r="G43"/>
  <c r="H43" s="1"/>
  <c r="F43"/>
  <c r="N42"/>
  <c r="K42"/>
  <c r="L42" s="1"/>
  <c r="J42"/>
  <c r="G42"/>
  <c r="H42" s="1"/>
  <c r="F42"/>
  <c r="N41"/>
  <c r="L41"/>
  <c r="K41"/>
  <c r="J41"/>
  <c r="G41"/>
  <c r="H41" s="1"/>
  <c r="F41"/>
  <c r="N40"/>
  <c r="K40"/>
  <c r="L40" s="1"/>
  <c r="J40"/>
  <c r="G40"/>
  <c r="H40" s="1"/>
  <c r="F40"/>
  <c r="N39"/>
  <c r="L39"/>
  <c r="K39"/>
  <c r="J39"/>
  <c r="G39"/>
  <c r="H39" s="1"/>
  <c r="F39"/>
  <c r="N38"/>
  <c r="K38"/>
  <c r="L38" s="1"/>
  <c r="J38"/>
  <c r="G38"/>
  <c r="H38" s="1"/>
  <c r="F38"/>
  <c r="N37"/>
  <c r="K37"/>
  <c r="L37" s="1"/>
  <c r="J37"/>
  <c r="G37"/>
  <c r="H37" s="1"/>
  <c r="F37"/>
  <c r="N36"/>
  <c r="L36"/>
  <c r="J36"/>
  <c r="H36"/>
  <c r="F36"/>
  <c r="N35"/>
  <c r="L35"/>
  <c r="J35"/>
  <c r="H35"/>
  <c r="F35"/>
  <c r="N34"/>
  <c r="L34"/>
  <c r="J34"/>
  <c r="H34"/>
  <c r="F34"/>
  <c r="N33"/>
  <c r="K33"/>
  <c r="L33" s="1"/>
  <c r="J33"/>
  <c r="G33"/>
  <c r="H33" s="1"/>
  <c r="F33"/>
  <c r="N32"/>
  <c r="K32"/>
  <c r="L32" s="1"/>
  <c r="J32"/>
  <c r="G32"/>
  <c r="H32" s="1"/>
  <c r="F32"/>
  <c r="N31"/>
  <c r="K31"/>
  <c r="L31" s="1"/>
  <c r="J31"/>
  <c r="G31"/>
  <c r="H31" s="1"/>
  <c r="F31"/>
  <c r="N30"/>
  <c r="K30"/>
  <c r="L30" s="1"/>
  <c r="J30"/>
  <c r="G30"/>
  <c r="H30" s="1"/>
  <c r="F30"/>
  <c r="N29"/>
  <c r="L29"/>
  <c r="J29"/>
  <c r="H29"/>
  <c r="F29"/>
  <c r="N28"/>
  <c r="L28"/>
  <c r="J28"/>
  <c r="H28"/>
  <c r="F28"/>
  <c r="N27"/>
  <c r="L27"/>
  <c r="J27"/>
  <c r="H27"/>
  <c r="F27"/>
  <c r="N26"/>
  <c r="L26"/>
  <c r="J26"/>
  <c r="H26"/>
  <c r="F26"/>
  <c r="N25"/>
  <c r="K25"/>
  <c r="L25" s="1"/>
  <c r="J25"/>
  <c r="G25"/>
  <c r="H25" s="1"/>
  <c r="F25"/>
  <c r="N24"/>
  <c r="K24"/>
  <c r="L24" s="1"/>
  <c r="J24"/>
  <c r="G24"/>
  <c r="H24" s="1"/>
  <c r="F24"/>
  <c r="N23"/>
  <c r="K23"/>
  <c r="L23" s="1"/>
  <c r="J23"/>
  <c r="G23"/>
  <c r="H23" s="1"/>
  <c r="F23"/>
  <c r="N22"/>
  <c r="K22"/>
  <c r="L22" s="1"/>
  <c r="J22"/>
  <c r="G22"/>
  <c r="H22" s="1"/>
  <c r="F22"/>
  <c r="N21"/>
  <c r="K21"/>
  <c r="L21" s="1"/>
  <c r="J21"/>
  <c r="H21"/>
  <c r="G21"/>
  <c r="F21"/>
  <c r="N20"/>
  <c r="K20"/>
  <c r="L20" s="1"/>
  <c r="J20"/>
  <c r="G20"/>
  <c r="H20" s="1"/>
  <c r="F20"/>
  <c r="N19"/>
  <c r="K19"/>
  <c r="L19" s="1"/>
  <c r="J19"/>
  <c r="H19"/>
  <c r="G19"/>
  <c r="F19"/>
  <c r="N18"/>
  <c r="K18"/>
  <c r="L18" s="1"/>
  <c r="J18"/>
  <c r="G18"/>
  <c r="H18" s="1"/>
  <c r="F18"/>
  <c r="N17"/>
  <c r="K17"/>
  <c r="L17" s="1"/>
  <c r="J17"/>
  <c r="H17"/>
  <c r="G17"/>
  <c r="F17"/>
  <c r="N16"/>
  <c r="K16"/>
  <c r="L16" s="1"/>
  <c r="J16"/>
  <c r="G16"/>
  <c r="H16" s="1"/>
  <c r="F16"/>
  <c r="N15"/>
  <c r="K15"/>
  <c r="L15" s="1"/>
  <c r="J15"/>
  <c r="G15"/>
  <c r="H15" s="1"/>
  <c r="F15"/>
  <c r="N14"/>
  <c r="K14"/>
  <c r="L14" s="1"/>
  <c r="J14"/>
  <c r="G14"/>
  <c r="H14" s="1"/>
  <c r="F14"/>
  <c r="A14"/>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A86" s="1"/>
  <c r="A87" s="1"/>
  <c r="A88" s="1"/>
  <c r="A89" s="1"/>
  <c r="A90" s="1"/>
  <c r="A91" s="1"/>
  <c r="A92" s="1"/>
  <c r="A93" s="1"/>
  <c r="A94" s="1"/>
  <c r="A95" s="1"/>
  <c r="A96" s="1"/>
  <c r="A97" s="1"/>
  <c r="A98" s="1"/>
  <c r="A99" s="1"/>
  <c r="A100" s="1"/>
  <c r="A101" s="1"/>
  <c r="A102" s="1"/>
  <c r="A103" s="1"/>
  <c r="A104" s="1"/>
  <c r="A105" s="1"/>
  <c r="A106" s="1"/>
  <c r="A107" s="1"/>
  <c r="A108" s="1"/>
  <c r="A109" s="1"/>
  <c r="A110" s="1"/>
  <c r="A111" s="1"/>
  <c r="A112" s="1"/>
  <c r="A113" s="1"/>
  <c r="A114" s="1"/>
  <c r="A115" s="1"/>
  <c r="A116" s="1"/>
  <c r="A117" s="1"/>
  <c r="A118" s="1"/>
  <c r="A119" s="1"/>
  <c r="A120" s="1"/>
  <c r="A121" s="1"/>
  <c r="A122" s="1"/>
  <c r="A123" s="1"/>
  <c r="A124" s="1"/>
  <c r="A125" s="1"/>
  <c r="A126" s="1"/>
  <c r="A127" s="1"/>
  <c r="A128" s="1"/>
  <c r="A129" s="1"/>
  <c r="A130" s="1"/>
  <c r="A131" s="1"/>
  <c r="A132" s="1"/>
  <c r="A133" s="1"/>
  <c r="A134" s="1"/>
  <c r="A135" s="1"/>
  <c r="A136" s="1"/>
  <c r="A137" s="1"/>
  <c r="A138" s="1"/>
  <c r="A139" s="1"/>
  <c r="A140" s="1"/>
  <c r="A141" s="1"/>
  <c r="A142" s="1"/>
  <c r="A143" s="1"/>
  <c r="A144" s="1"/>
  <c r="A145" s="1"/>
  <c r="A146" s="1"/>
  <c r="A147" s="1"/>
  <c r="A148" s="1"/>
  <c r="A149" s="1"/>
  <c r="A150" s="1"/>
  <c r="A151" s="1"/>
  <c r="A152" s="1"/>
  <c r="A153" s="1"/>
  <c r="A154" s="1"/>
  <c r="A155" s="1"/>
  <c r="A156" s="1"/>
  <c r="A157" s="1"/>
  <c r="A158" s="1"/>
  <c r="A159" s="1"/>
  <c r="A160" s="1"/>
  <c r="A161" s="1"/>
  <c r="A162" s="1"/>
  <c r="A163" s="1"/>
  <c r="A164" s="1"/>
  <c r="A165" s="1"/>
  <c r="A166" s="1"/>
  <c r="A167" s="1"/>
  <c r="A168" s="1"/>
  <c r="A169" s="1"/>
  <c r="A170" s="1"/>
  <c r="A171" s="1"/>
  <c r="A172" s="1"/>
  <c r="A173" s="1"/>
  <c r="A174" s="1"/>
  <c r="A175" s="1"/>
  <c r="A176" s="1"/>
  <c r="A177" s="1"/>
  <c r="A178" s="1"/>
  <c r="A179" s="1"/>
  <c r="A180" s="1"/>
  <c r="A181" s="1"/>
  <c r="A182" s="1"/>
  <c r="A183" s="1"/>
  <c r="A184" s="1"/>
  <c r="A185" s="1"/>
  <c r="A186" s="1"/>
  <c r="A187" s="1"/>
  <c r="A188" s="1"/>
  <c r="A189" s="1"/>
  <c r="A190" s="1"/>
  <c r="A191" s="1"/>
  <c r="A192" s="1"/>
  <c r="A193" s="1"/>
  <c r="A194" s="1"/>
  <c r="A195" s="1"/>
  <c r="A196" s="1"/>
  <c r="A197" s="1"/>
  <c r="A198" s="1"/>
  <c r="A199" s="1"/>
  <c r="A200" s="1"/>
  <c r="A201" s="1"/>
  <c r="A202" s="1"/>
  <c r="A203" s="1"/>
  <c r="A204" s="1"/>
  <c r="A205" s="1"/>
  <c r="A206" s="1"/>
  <c r="A207" s="1"/>
  <c r="A208" s="1"/>
  <c r="A209" s="1"/>
  <c r="A210" s="1"/>
  <c r="A211" s="1"/>
  <c r="A212" s="1"/>
  <c r="A213" s="1"/>
  <c r="A214" s="1"/>
  <c r="A215" s="1"/>
  <c r="A216" s="1"/>
  <c r="A217" s="1"/>
  <c r="A218" s="1"/>
  <c r="A219" s="1"/>
  <c r="A220" s="1"/>
  <c r="A221" s="1"/>
  <c r="A222" s="1"/>
  <c r="A223" s="1"/>
  <c r="A224" s="1"/>
  <c r="A225" s="1"/>
  <c r="A226" s="1"/>
  <c r="A227" s="1"/>
  <c r="A228" s="1"/>
  <c r="A229" s="1"/>
  <c r="A230" s="1"/>
  <c r="A231" s="1"/>
  <c r="A232" s="1"/>
  <c r="A233" s="1"/>
  <c r="A234" s="1"/>
  <c r="A235" s="1"/>
  <c r="A236" s="1"/>
  <c r="A237" s="1"/>
  <c r="A238" s="1"/>
  <c r="A239" s="1"/>
  <c r="A240" s="1"/>
  <c r="A241" s="1"/>
  <c r="A242" s="1"/>
  <c r="A243" s="1"/>
  <c r="A244" s="1"/>
  <c r="A245" s="1"/>
  <c r="A246" s="1"/>
  <c r="A247" s="1"/>
  <c r="A248" s="1"/>
  <c r="A249" s="1"/>
  <c r="A250" s="1"/>
  <c r="A251" s="1"/>
  <c r="A252" s="1"/>
  <c r="A253" s="1"/>
  <c r="A254" s="1"/>
  <c r="A255" s="1"/>
  <c r="A256" s="1"/>
  <c r="A257" s="1"/>
  <c r="A258" s="1"/>
  <c r="A259" s="1"/>
  <c r="A260" s="1"/>
  <c r="A261" s="1"/>
  <c r="A262" s="1"/>
  <c r="A263" s="1"/>
  <c r="A264" s="1"/>
  <c r="A265" s="1"/>
  <c r="A266" s="1"/>
  <c r="A267" s="1"/>
  <c r="A268" s="1"/>
  <c r="A269" s="1"/>
  <c r="A270" s="1"/>
  <c r="A271" s="1"/>
  <c r="A272" s="1"/>
  <c r="A273" s="1"/>
  <c r="A274" s="1"/>
  <c r="A275" s="1"/>
  <c r="A276" s="1"/>
  <c r="A277" s="1"/>
  <c r="A278" s="1"/>
  <c r="A279" s="1"/>
  <c r="A280" s="1"/>
  <c r="A281" s="1"/>
  <c r="A282" s="1"/>
  <c r="A283" s="1"/>
  <c r="A284" s="1"/>
  <c r="A285" s="1"/>
  <c r="A286" s="1"/>
  <c r="A287" s="1"/>
  <c r="A288" s="1"/>
  <c r="A289" s="1"/>
  <c r="A290" s="1"/>
  <c r="A291" s="1"/>
  <c r="A292" s="1"/>
  <c r="A293" s="1"/>
  <c r="A294" s="1"/>
  <c r="A295" s="1"/>
  <c r="A296" s="1"/>
  <c r="A297" s="1"/>
  <c r="A298" s="1"/>
  <c r="A299" s="1"/>
  <c r="A300" s="1"/>
  <c r="A301" s="1"/>
  <c r="A302" s="1"/>
  <c r="A303" s="1"/>
  <c r="A304" s="1"/>
  <c r="A305" s="1"/>
  <c r="A306" s="1"/>
  <c r="A307" s="1"/>
  <c r="A308" s="1"/>
  <c r="A309" s="1"/>
  <c r="A310" s="1"/>
  <c r="A311" s="1"/>
  <c r="A312" s="1"/>
  <c r="A313" s="1"/>
  <c r="A314" s="1"/>
  <c r="A315" s="1"/>
  <c r="A316" s="1"/>
  <c r="A317" s="1"/>
  <c r="A318" s="1"/>
  <c r="A319" s="1"/>
  <c r="A320" s="1"/>
  <c r="A321" s="1"/>
  <c r="A322" s="1"/>
  <c r="A323" s="1"/>
  <c r="A324" s="1"/>
  <c r="A325" s="1"/>
  <c r="A326" s="1"/>
  <c r="A327" s="1"/>
  <c r="A328" s="1"/>
  <c r="A329" s="1"/>
  <c r="A330" s="1"/>
  <c r="A331" s="1"/>
  <c r="A332" s="1"/>
  <c r="A333" s="1"/>
  <c r="A334" s="1"/>
  <c r="A335" s="1"/>
  <c r="A336" s="1"/>
  <c r="A337" s="1"/>
  <c r="A338" s="1"/>
  <c r="A339" s="1"/>
  <c r="A340" s="1"/>
  <c r="A341" s="1"/>
  <c r="A342" s="1"/>
  <c r="A343" s="1"/>
  <c r="A344" s="1"/>
  <c r="A345" s="1"/>
  <c r="A346" s="1"/>
  <c r="A347" s="1"/>
  <c r="A348" s="1"/>
  <c r="A349" s="1"/>
  <c r="A350" s="1"/>
  <c r="A351" s="1"/>
  <c r="A352" s="1"/>
  <c r="A353" s="1"/>
  <c r="A354" s="1"/>
  <c r="A355" s="1"/>
  <c r="A356" s="1"/>
  <c r="A357" s="1"/>
  <c r="A358" s="1"/>
  <c r="A359" s="1"/>
  <c r="A360" s="1"/>
  <c r="A361" s="1"/>
  <c r="A362" s="1"/>
  <c r="A363" s="1"/>
  <c r="A364" s="1"/>
  <c r="A365" s="1"/>
  <c r="A366" s="1"/>
  <c r="A367" s="1"/>
  <c r="A368" s="1"/>
  <c r="A369" s="1"/>
  <c r="A370" s="1"/>
  <c r="A371" s="1"/>
  <c r="A372" s="1"/>
  <c r="A373" s="1"/>
  <c r="A374" s="1"/>
  <c r="A375" s="1"/>
  <c r="A376" s="1"/>
  <c r="A377" s="1"/>
  <c r="A378" s="1"/>
  <c r="A379" s="1"/>
  <c r="A380" s="1"/>
  <c r="A381" s="1"/>
  <c r="A382" s="1"/>
  <c r="A383" s="1"/>
  <c r="A384" s="1"/>
  <c r="A385" s="1"/>
  <c r="A386" s="1"/>
  <c r="A387" s="1"/>
  <c r="A388" s="1"/>
  <c r="A389" s="1"/>
  <c r="A390" s="1"/>
  <c r="A391" s="1"/>
  <c r="A392" s="1"/>
  <c r="A393" s="1"/>
  <c r="A394" s="1"/>
  <c r="A395" s="1"/>
  <c r="A396" s="1"/>
  <c r="A397" s="1"/>
  <c r="A398" s="1"/>
  <c r="A399" s="1"/>
  <c r="A400" s="1"/>
  <c r="A401" s="1"/>
  <c r="A402" s="1"/>
  <c r="A403" s="1"/>
  <c r="A404" s="1"/>
  <c r="A405" s="1"/>
  <c r="A406" s="1"/>
  <c r="A407" s="1"/>
  <c r="A408" s="1"/>
  <c r="A409" s="1"/>
  <c r="N13"/>
  <c r="K13"/>
  <c r="L13" s="1"/>
  <c r="J13"/>
  <c r="H13"/>
  <c r="G13"/>
  <c r="F13"/>
  <c r="N429" i="68"/>
  <c r="K429"/>
  <c r="L429" s="1"/>
  <c r="J429"/>
  <c r="H429"/>
  <c r="G429"/>
  <c r="F429"/>
  <c r="N428"/>
  <c r="K428"/>
  <c r="L428" s="1"/>
  <c r="J428"/>
  <c r="G428"/>
  <c r="H428" s="1"/>
  <c r="F428"/>
  <c r="N427"/>
  <c r="K427"/>
  <c r="L427" s="1"/>
  <c r="J427"/>
  <c r="H427"/>
  <c r="G427"/>
  <c r="F427"/>
  <c r="N426"/>
  <c r="K426"/>
  <c r="L426" s="1"/>
  <c r="J426"/>
  <c r="H426"/>
  <c r="G426"/>
  <c r="F426"/>
  <c r="N425"/>
  <c r="L425"/>
  <c r="J425"/>
  <c r="H425"/>
  <c r="F425"/>
  <c r="N424"/>
  <c r="K424"/>
  <c r="L424" s="1"/>
  <c r="J424"/>
  <c r="G424"/>
  <c r="H424" s="1"/>
  <c r="F424"/>
  <c r="N423"/>
  <c r="K423"/>
  <c r="L423" s="1"/>
  <c r="J423"/>
  <c r="G423"/>
  <c r="H423" s="1"/>
  <c r="F423"/>
  <c r="N422"/>
  <c r="K422"/>
  <c r="L422" s="1"/>
  <c r="J422"/>
  <c r="G422"/>
  <c r="H422" s="1"/>
  <c r="F422"/>
  <c r="N421"/>
  <c r="L421"/>
  <c r="J421"/>
  <c r="H421"/>
  <c r="F421"/>
  <c r="N420"/>
  <c r="K420"/>
  <c r="L420" s="1"/>
  <c r="J420"/>
  <c r="H420"/>
  <c r="G420"/>
  <c r="F420"/>
  <c r="N419"/>
  <c r="K419"/>
  <c r="L419" s="1"/>
  <c r="J419"/>
  <c r="H419"/>
  <c r="G419"/>
  <c r="F419"/>
  <c r="N418"/>
  <c r="K418"/>
  <c r="L418" s="1"/>
  <c r="J418"/>
  <c r="H418"/>
  <c r="G418"/>
  <c r="F418"/>
  <c r="N417"/>
  <c r="K417"/>
  <c r="L417" s="1"/>
  <c r="J417"/>
  <c r="H417"/>
  <c r="G417"/>
  <c r="F417"/>
  <c r="N416"/>
  <c r="L416"/>
  <c r="J416"/>
  <c r="H416"/>
  <c r="F416"/>
  <c r="N415"/>
  <c r="K415"/>
  <c r="L415" s="1"/>
  <c r="J415"/>
  <c r="H415"/>
  <c r="G415"/>
  <c r="F415"/>
  <c r="N414"/>
  <c r="L414"/>
  <c r="K414"/>
  <c r="J414"/>
  <c r="G414"/>
  <c r="H414" s="1"/>
  <c r="F414"/>
  <c r="N413"/>
  <c r="L413"/>
  <c r="J413"/>
  <c r="H413"/>
  <c r="F413"/>
  <c r="N412"/>
  <c r="K412"/>
  <c r="L412" s="1"/>
  <c r="J412"/>
  <c r="H412"/>
  <c r="G412"/>
  <c r="F412"/>
  <c r="N411"/>
  <c r="L411"/>
  <c r="J411"/>
  <c r="H411"/>
  <c r="F411"/>
  <c r="N410"/>
  <c r="K410"/>
  <c r="L410" s="1"/>
  <c r="J410"/>
  <c r="H410"/>
  <c r="G410"/>
  <c r="F410"/>
  <c r="N409"/>
  <c r="L409"/>
  <c r="K409"/>
  <c r="J409"/>
  <c r="G409"/>
  <c r="H409" s="1"/>
  <c r="F409"/>
  <c r="N408"/>
  <c r="K408"/>
  <c r="L408" s="1"/>
  <c r="J408"/>
  <c r="H408"/>
  <c r="G408"/>
  <c r="F408"/>
  <c r="N407"/>
  <c r="L407"/>
  <c r="K407"/>
  <c r="J407"/>
  <c r="G407"/>
  <c r="H407" s="1"/>
  <c r="F407"/>
  <c r="N406"/>
  <c r="L406"/>
  <c r="J406"/>
  <c r="H406"/>
  <c r="F406"/>
  <c r="N405"/>
  <c r="K405"/>
  <c r="L405" s="1"/>
  <c r="J405"/>
  <c r="G405"/>
  <c r="H405" s="1"/>
  <c r="F405"/>
  <c r="N404"/>
  <c r="K404"/>
  <c r="L404" s="1"/>
  <c r="J404"/>
  <c r="G404"/>
  <c r="H404" s="1"/>
  <c r="F404"/>
  <c r="N403"/>
  <c r="K403"/>
  <c r="L403" s="1"/>
  <c r="J403"/>
  <c r="H403"/>
  <c r="G403"/>
  <c r="F403"/>
  <c r="N402"/>
  <c r="K402"/>
  <c r="L402" s="1"/>
  <c r="J402"/>
  <c r="H402"/>
  <c r="G402"/>
  <c r="F402"/>
  <c r="N401"/>
  <c r="K401"/>
  <c r="L401" s="1"/>
  <c r="J401"/>
  <c r="H401"/>
  <c r="G401"/>
  <c r="F401"/>
  <c r="N400"/>
  <c r="L400"/>
  <c r="J400"/>
  <c r="H400"/>
  <c r="F400"/>
  <c r="N399"/>
  <c r="K399"/>
  <c r="L399" s="1"/>
  <c r="J399"/>
  <c r="H399"/>
  <c r="G399"/>
  <c r="F399"/>
  <c r="N398"/>
  <c r="L398"/>
  <c r="K398"/>
  <c r="J398"/>
  <c r="G398"/>
  <c r="H398" s="1"/>
  <c r="F398"/>
  <c r="N397"/>
  <c r="L397"/>
  <c r="J397"/>
  <c r="H397"/>
  <c r="F397"/>
  <c r="N396"/>
  <c r="K396"/>
  <c r="L396" s="1"/>
  <c r="J396"/>
  <c r="G396"/>
  <c r="H396" s="1"/>
  <c r="F396"/>
  <c r="N395"/>
  <c r="K395"/>
  <c r="L395" s="1"/>
  <c r="J395"/>
  <c r="G395"/>
  <c r="H395" s="1"/>
  <c r="F395"/>
  <c r="N394"/>
  <c r="K394"/>
  <c r="L394" s="1"/>
  <c r="J394"/>
  <c r="H394"/>
  <c r="G394"/>
  <c r="F394"/>
  <c r="N393"/>
  <c r="K393"/>
  <c r="L393" s="1"/>
  <c r="J393"/>
  <c r="H393"/>
  <c r="G393"/>
  <c r="F393"/>
  <c r="N392"/>
  <c r="L392"/>
  <c r="J392"/>
  <c r="H392"/>
  <c r="F392"/>
  <c r="N391"/>
  <c r="K391"/>
  <c r="L391" s="1"/>
  <c r="J391"/>
  <c r="H391"/>
  <c r="G391"/>
  <c r="F391"/>
  <c r="N390"/>
  <c r="L390"/>
  <c r="K390"/>
  <c r="J390"/>
  <c r="G390"/>
  <c r="H390" s="1"/>
  <c r="F390"/>
  <c r="N389"/>
  <c r="K389"/>
  <c r="L389" s="1"/>
  <c r="J389"/>
  <c r="H389"/>
  <c r="G389"/>
  <c r="F389"/>
  <c r="N388"/>
  <c r="L388"/>
  <c r="J388"/>
  <c r="H388"/>
  <c r="F388"/>
  <c r="N387"/>
  <c r="K387"/>
  <c r="L387" s="1"/>
  <c r="J387"/>
  <c r="G387"/>
  <c r="H387" s="1"/>
  <c r="F387"/>
  <c r="N386"/>
  <c r="K386"/>
  <c r="L386" s="1"/>
  <c r="J386"/>
  <c r="H386"/>
  <c r="G386"/>
  <c r="F386"/>
  <c r="N385"/>
  <c r="L385"/>
  <c r="J385"/>
  <c r="H385"/>
  <c r="F385"/>
  <c r="N384"/>
  <c r="K384"/>
  <c r="L384" s="1"/>
  <c r="J384"/>
  <c r="H384"/>
  <c r="G384"/>
  <c r="F384"/>
  <c r="N383"/>
  <c r="L383"/>
  <c r="K383"/>
  <c r="J383"/>
  <c r="G383"/>
  <c r="H383" s="1"/>
  <c r="F383"/>
  <c r="N382"/>
  <c r="K382"/>
  <c r="L382" s="1"/>
  <c r="J382"/>
  <c r="H382"/>
  <c r="G382"/>
  <c r="F382"/>
  <c r="N381"/>
  <c r="L381"/>
  <c r="K381"/>
  <c r="J381"/>
  <c r="G381"/>
  <c r="H381" s="1"/>
  <c r="F381"/>
  <c r="N380"/>
  <c r="L380"/>
  <c r="J380"/>
  <c r="H380"/>
  <c r="F380"/>
  <c r="N379"/>
  <c r="K379"/>
  <c r="L379" s="1"/>
  <c r="J379"/>
  <c r="G379"/>
  <c r="H379" s="1"/>
  <c r="F379"/>
  <c r="N378"/>
  <c r="K378"/>
  <c r="L378" s="1"/>
  <c r="J378"/>
  <c r="G378"/>
  <c r="H378" s="1"/>
  <c r="F378"/>
  <c r="N377"/>
  <c r="K377"/>
  <c r="L377" s="1"/>
  <c r="J377"/>
  <c r="G377"/>
  <c r="H377" s="1"/>
  <c r="F377"/>
  <c r="N376"/>
  <c r="K376"/>
  <c r="L376" s="1"/>
  <c r="J376"/>
  <c r="G376"/>
  <c r="H376" s="1"/>
  <c r="F376"/>
  <c r="N375"/>
  <c r="K375"/>
  <c r="L375" s="1"/>
  <c r="J375"/>
  <c r="H375"/>
  <c r="G375"/>
  <c r="F375"/>
  <c r="N374"/>
  <c r="K374"/>
  <c r="L374" s="1"/>
  <c r="J374"/>
  <c r="H374"/>
  <c r="G374"/>
  <c r="F374"/>
  <c r="N373"/>
  <c r="K373"/>
  <c r="L373" s="1"/>
  <c r="J373"/>
  <c r="H373"/>
  <c r="G373"/>
  <c r="F373"/>
  <c r="N372"/>
  <c r="K372"/>
  <c r="L372" s="1"/>
  <c r="J372"/>
  <c r="H372"/>
  <c r="G372"/>
  <c r="F372"/>
  <c r="N371"/>
  <c r="K371"/>
  <c r="L371" s="1"/>
  <c r="J371"/>
  <c r="H371"/>
  <c r="G371"/>
  <c r="F371"/>
  <c r="N370"/>
  <c r="K370"/>
  <c r="L370" s="1"/>
  <c r="J370"/>
  <c r="H370"/>
  <c r="G370"/>
  <c r="F370"/>
  <c r="N369"/>
  <c r="K369"/>
  <c r="L369" s="1"/>
  <c r="J369"/>
  <c r="H369"/>
  <c r="G369"/>
  <c r="F369"/>
  <c r="N368"/>
  <c r="K368"/>
  <c r="L368" s="1"/>
  <c r="J368"/>
  <c r="H368"/>
  <c r="G368"/>
  <c r="F368"/>
  <c r="N367"/>
  <c r="K367"/>
  <c r="L367" s="1"/>
  <c r="J367"/>
  <c r="H367"/>
  <c r="G367"/>
  <c r="F367"/>
  <c r="N366"/>
  <c r="K366"/>
  <c r="L366" s="1"/>
  <c r="J366"/>
  <c r="H366"/>
  <c r="G366"/>
  <c r="F366"/>
  <c r="N365"/>
  <c r="K365"/>
  <c r="L365" s="1"/>
  <c r="J365"/>
  <c r="H365"/>
  <c r="G365"/>
  <c r="F365"/>
  <c r="N364"/>
  <c r="K364"/>
  <c r="L364" s="1"/>
  <c r="J364"/>
  <c r="H364"/>
  <c r="G364"/>
  <c r="F364"/>
  <c r="N363"/>
  <c r="K363"/>
  <c r="L363" s="1"/>
  <c r="J363"/>
  <c r="H363"/>
  <c r="G363"/>
  <c r="F363"/>
  <c r="N362"/>
  <c r="K362"/>
  <c r="L362" s="1"/>
  <c r="J362"/>
  <c r="H362"/>
  <c r="G362"/>
  <c r="F362"/>
  <c r="N361"/>
  <c r="K361"/>
  <c r="L361" s="1"/>
  <c r="J361"/>
  <c r="H361"/>
  <c r="G361"/>
  <c r="F361"/>
  <c r="N360"/>
  <c r="K360"/>
  <c r="L360" s="1"/>
  <c r="J360"/>
  <c r="H360"/>
  <c r="G360"/>
  <c r="F360"/>
  <c r="N359"/>
  <c r="K359"/>
  <c r="L359" s="1"/>
  <c r="J359"/>
  <c r="H359"/>
  <c r="G359"/>
  <c r="F359"/>
  <c r="N358"/>
  <c r="K358"/>
  <c r="L358" s="1"/>
  <c r="J358"/>
  <c r="H358"/>
  <c r="G358"/>
  <c r="F358"/>
  <c r="N357"/>
  <c r="K357"/>
  <c r="L357" s="1"/>
  <c r="J357"/>
  <c r="H357"/>
  <c r="G357"/>
  <c r="F357"/>
  <c r="N356"/>
  <c r="K356"/>
  <c r="L356" s="1"/>
  <c r="J356"/>
  <c r="H356"/>
  <c r="G356"/>
  <c r="F356"/>
  <c r="N355"/>
  <c r="K355"/>
  <c r="L355" s="1"/>
  <c r="J355"/>
  <c r="H355"/>
  <c r="G355"/>
  <c r="F355"/>
  <c r="N354"/>
  <c r="K354"/>
  <c r="L354" s="1"/>
  <c r="J354"/>
  <c r="H354"/>
  <c r="G354"/>
  <c r="F354"/>
  <c r="N353"/>
  <c r="K353"/>
  <c r="L353" s="1"/>
  <c r="J353"/>
  <c r="H353"/>
  <c r="G353"/>
  <c r="F353"/>
  <c r="N352"/>
  <c r="K352"/>
  <c r="L352" s="1"/>
  <c r="J352"/>
  <c r="H352"/>
  <c r="G352"/>
  <c r="F352"/>
  <c r="N351"/>
  <c r="K351"/>
  <c r="L351" s="1"/>
  <c r="J351"/>
  <c r="H351"/>
  <c r="G351"/>
  <c r="F351"/>
  <c r="N350"/>
  <c r="K350"/>
  <c r="L350" s="1"/>
  <c r="J350"/>
  <c r="H350"/>
  <c r="G350"/>
  <c r="F350"/>
  <c r="N349"/>
  <c r="K349"/>
  <c r="L349" s="1"/>
  <c r="J349"/>
  <c r="H349"/>
  <c r="G349"/>
  <c r="F349"/>
  <c r="N348"/>
  <c r="L348"/>
  <c r="J348"/>
  <c r="H348"/>
  <c r="F348"/>
  <c r="N347"/>
  <c r="L347"/>
  <c r="J347"/>
  <c r="H347"/>
  <c r="F347"/>
  <c r="N346"/>
  <c r="L346"/>
  <c r="J346"/>
  <c r="H346"/>
  <c r="F346"/>
  <c r="N345"/>
  <c r="L345"/>
  <c r="J345"/>
  <c r="H345"/>
  <c r="F345"/>
  <c r="N344"/>
  <c r="L344"/>
  <c r="J344"/>
  <c r="H344"/>
  <c r="F344"/>
  <c r="N343"/>
  <c r="K343"/>
  <c r="L343" s="1"/>
  <c r="J343"/>
  <c r="G343"/>
  <c r="H343" s="1"/>
  <c r="F343"/>
  <c r="N342"/>
  <c r="K342"/>
  <c r="L342" s="1"/>
  <c r="J342"/>
  <c r="G342"/>
  <c r="H342" s="1"/>
  <c r="F342"/>
  <c r="N341"/>
  <c r="K341"/>
  <c r="L341" s="1"/>
  <c r="J341"/>
  <c r="H341"/>
  <c r="G341"/>
  <c r="F341"/>
  <c r="N340"/>
  <c r="L340"/>
  <c r="J340"/>
  <c r="H340"/>
  <c r="F340"/>
  <c r="N339"/>
  <c r="K339"/>
  <c r="L339" s="1"/>
  <c r="J339"/>
  <c r="G339"/>
  <c r="H339" s="1"/>
  <c r="F339"/>
  <c r="N338"/>
  <c r="K338"/>
  <c r="L338" s="1"/>
  <c r="J338"/>
  <c r="G338"/>
  <c r="H338" s="1"/>
  <c r="F338"/>
  <c r="N337"/>
  <c r="L337"/>
  <c r="J337"/>
  <c r="H337"/>
  <c r="F337"/>
  <c r="N336"/>
  <c r="K336"/>
  <c r="L336" s="1"/>
  <c r="J336"/>
  <c r="H336"/>
  <c r="G336"/>
  <c r="F336"/>
  <c r="N335"/>
  <c r="K335"/>
  <c r="L335" s="1"/>
  <c r="J335"/>
  <c r="H335"/>
  <c r="G335"/>
  <c r="F335"/>
  <c r="N334"/>
  <c r="L334"/>
  <c r="J334"/>
  <c r="H334"/>
  <c r="F334"/>
  <c r="N333"/>
  <c r="L333"/>
  <c r="J333"/>
  <c r="H333"/>
  <c r="F333"/>
  <c r="N332"/>
  <c r="L332"/>
  <c r="J332"/>
  <c r="H332"/>
  <c r="F332"/>
  <c r="N331"/>
  <c r="L331"/>
  <c r="J331"/>
  <c r="H331"/>
  <c r="F331"/>
  <c r="N330"/>
  <c r="K330"/>
  <c r="L330" s="1"/>
  <c r="J330"/>
  <c r="H330"/>
  <c r="G330"/>
  <c r="F330"/>
  <c r="N329"/>
  <c r="L329"/>
  <c r="J329"/>
  <c r="H329"/>
  <c r="F329"/>
  <c r="N328"/>
  <c r="L328"/>
  <c r="J328"/>
  <c r="H328"/>
  <c r="F328"/>
  <c r="N327"/>
  <c r="K327"/>
  <c r="L327" s="1"/>
  <c r="J327"/>
  <c r="H327"/>
  <c r="G327"/>
  <c r="F327"/>
  <c r="N326"/>
  <c r="L326"/>
  <c r="J326"/>
  <c r="H326"/>
  <c r="F326"/>
  <c r="N325"/>
  <c r="K325"/>
  <c r="L325" s="1"/>
  <c r="J325"/>
  <c r="G325"/>
  <c r="H325" s="1"/>
  <c r="F325"/>
  <c r="N324"/>
  <c r="K324"/>
  <c r="L324" s="1"/>
  <c r="J324"/>
  <c r="G324"/>
  <c r="H324" s="1"/>
  <c r="F324"/>
  <c r="N323"/>
  <c r="K323"/>
  <c r="L323" s="1"/>
  <c r="J323"/>
  <c r="G323"/>
  <c r="H323" s="1"/>
  <c r="F323"/>
  <c r="N322"/>
  <c r="K322"/>
  <c r="L322" s="1"/>
  <c r="J322"/>
  <c r="G322"/>
  <c r="H322" s="1"/>
  <c r="F322"/>
  <c r="N321"/>
  <c r="K321"/>
  <c r="L321" s="1"/>
  <c r="J321"/>
  <c r="G321"/>
  <c r="H321" s="1"/>
  <c r="F321"/>
  <c r="N320"/>
  <c r="K320"/>
  <c r="L320" s="1"/>
  <c r="J320"/>
  <c r="G320"/>
  <c r="H320" s="1"/>
  <c r="F320"/>
  <c r="N319"/>
  <c r="K319"/>
  <c r="L319" s="1"/>
  <c r="J319"/>
  <c r="G319"/>
  <c r="H319" s="1"/>
  <c r="F319"/>
  <c r="N318"/>
  <c r="K318"/>
  <c r="L318" s="1"/>
  <c r="J318"/>
  <c r="G318"/>
  <c r="H318" s="1"/>
  <c r="F318"/>
  <c r="N317"/>
  <c r="K317"/>
  <c r="L317" s="1"/>
  <c r="J317"/>
  <c r="G317"/>
  <c r="H317" s="1"/>
  <c r="F317"/>
  <c r="N316"/>
  <c r="K316"/>
  <c r="L316" s="1"/>
  <c r="J316"/>
  <c r="G316"/>
  <c r="H316" s="1"/>
  <c r="F316"/>
  <c r="N315"/>
  <c r="L315"/>
  <c r="J315"/>
  <c r="H315"/>
  <c r="F315"/>
  <c r="N314"/>
  <c r="K314"/>
  <c r="L314" s="1"/>
  <c r="J314"/>
  <c r="H314"/>
  <c r="G314"/>
  <c r="F314"/>
  <c r="N313"/>
  <c r="K313"/>
  <c r="L313" s="1"/>
  <c r="J313"/>
  <c r="H313"/>
  <c r="G313"/>
  <c r="F313"/>
  <c r="N312"/>
  <c r="K312"/>
  <c r="L312" s="1"/>
  <c r="J312"/>
  <c r="H312"/>
  <c r="G312"/>
  <c r="F312"/>
  <c r="N311"/>
  <c r="L311"/>
  <c r="J311"/>
  <c r="H311"/>
  <c r="F311"/>
  <c r="N310"/>
  <c r="K310"/>
  <c r="L310" s="1"/>
  <c r="J310"/>
  <c r="G310"/>
  <c r="H310" s="1"/>
  <c r="F310"/>
  <c r="N309"/>
  <c r="L309"/>
  <c r="J309"/>
  <c r="H309"/>
  <c r="F309"/>
  <c r="N308"/>
  <c r="K308"/>
  <c r="L308" s="1"/>
  <c r="J308"/>
  <c r="H308"/>
  <c r="G308"/>
  <c r="F308"/>
  <c r="N307"/>
  <c r="K307"/>
  <c r="L307" s="1"/>
  <c r="J307"/>
  <c r="H307"/>
  <c r="G307"/>
  <c r="F307"/>
  <c r="N306"/>
  <c r="K306"/>
  <c r="L306" s="1"/>
  <c r="J306"/>
  <c r="H306"/>
  <c r="G306"/>
  <c r="F306"/>
  <c r="N305"/>
  <c r="L305"/>
  <c r="J305"/>
  <c r="H305"/>
  <c r="F305"/>
  <c r="N304"/>
  <c r="L304"/>
  <c r="J304"/>
  <c r="H304"/>
  <c r="F304"/>
  <c r="N303"/>
  <c r="K303"/>
  <c r="L303" s="1"/>
  <c r="J303"/>
  <c r="H303"/>
  <c r="G303"/>
  <c r="F303"/>
  <c r="N302"/>
  <c r="K302"/>
  <c r="L302" s="1"/>
  <c r="J302"/>
  <c r="H302"/>
  <c r="G302"/>
  <c r="F302"/>
  <c r="N301"/>
  <c r="K301"/>
  <c r="L301" s="1"/>
  <c r="J301"/>
  <c r="H301"/>
  <c r="G301"/>
  <c r="F301"/>
  <c r="N300"/>
  <c r="L300"/>
  <c r="J300"/>
  <c r="H300"/>
  <c r="F300"/>
  <c r="N299"/>
  <c r="K299"/>
  <c r="L299" s="1"/>
  <c r="J299"/>
  <c r="G299"/>
  <c r="H299" s="1"/>
  <c r="F299"/>
  <c r="N298"/>
  <c r="L298"/>
  <c r="J298"/>
  <c r="H298"/>
  <c r="F298"/>
  <c r="N297"/>
  <c r="L297"/>
  <c r="J297"/>
  <c r="H297"/>
  <c r="F297"/>
  <c r="N296"/>
  <c r="L296"/>
  <c r="J296"/>
  <c r="H296"/>
  <c r="F296"/>
  <c r="N295"/>
  <c r="K295"/>
  <c r="L295" s="1"/>
  <c r="J295"/>
  <c r="H295"/>
  <c r="G295"/>
  <c r="F295"/>
  <c r="N294"/>
  <c r="K294"/>
  <c r="L294" s="1"/>
  <c r="J294"/>
  <c r="H294"/>
  <c r="G294"/>
  <c r="F294"/>
  <c r="N293"/>
  <c r="K293"/>
  <c r="L293" s="1"/>
  <c r="J293"/>
  <c r="H293"/>
  <c r="G293"/>
  <c r="F293"/>
  <c r="N292"/>
  <c r="K292"/>
  <c r="L292" s="1"/>
  <c r="J292"/>
  <c r="H292"/>
  <c r="G292"/>
  <c r="F292"/>
  <c r="N291"/>
  <c r="L291"/>
  <c r="J291"/>
  <c r="H291"/>
  <c r="F291"/>
  <c r="N290"/>
  <c r="K290"/>
  <c r="L290" s="1"/>
  <c r="J290"/>
  <c r="G290"/>
  <c r="H290" s="1"/>
  <c r="F290"/>
  <c r="N289"/>
  <c r="K289"/>
  <c r="L289" s="1"/>
  <c r="J289"/>
  <c r="G289"/>
  <c r="H289" s="1"/>
  <c r="F289"/>
  <c r="N288"/>
  <c r="L288"/>
  <c r="J288"/>
  <c r="H288"/>
  <c r="F288"/>
  <c r="N287"/>
  <c r="K287"/>
  <c r="L287" s="1"/>
  <c r="J287"/>
  <c r="H287"/>
  <c r="G287"/>
  <c r="F287"/>
  <c r="N286"/>
  <c r="K286"/>
  <c r="L286" s="1"/>
  <c r="J286"/>
  <c r="H286"/>
  <c r="G286"/>
  <c r="F286"/>
  <c r="N285"/>
  <c r="K285"/>
  <c r="L285" s="1"/>
  <c r="J285"/>
  <c r="H285"/>
  <c r="G285"/>
  <c r="F285"/>
  <c r="N284"/>
  <c r="L284"/>
  <c r="K284"/>
  <c r="J284"/>
  <c r="G284"/>
  <c r="H284" s="1"/>
  <c r="F284"/>
  <c r="N283"/>
  <c r="L283"/>
  <c r="J283"/>
  <c r="H283"/>
  <c r="F283"/>
  <c r="N282"/>
  <c r="L282"/>
  <c r="K282"/>
  <c r="J282"/>
  <c r="G282"/>
  <c r="H282" s="1"/>
  <c r="F282"/>
  <c r="N281"/>
  <c r="L281"/>
  <c r="K281"/>
  <c r="J281"/>
  <c r="G281"/>
  <c r="H281" s="1"/>
  <c r="F281"/>
  <c r="N280"/>
  <c r="L280"/>
  <c r="K280"/>
  <c r="J280"/>
  <c r="G280"/>
  <c r="H280" s="1"/>
  <c r="F280"/>
  <c r="N279"/>
  <c r="L279"/>
  <c r="K279"/>
  <c r="J279"/>
  <c r="G279"/>
  <c r="H279" s="1"/>
  <c r="F279"/>
  <c r="N278"/>
  <c r="L278"/>
  <c r="K278"/>
  <c r="J278"/>
  <c r="G278"/>
  <c r="H278" s="1"/>
  <c r="F278"/>
  <c r="N277"/>
  <c r="L277"/>
  <c r="K277"/>
  <c r="J277"/>
  <c r="G277"/>
  <c r="H277" s="1"/>
  <c r="F277"/>
  <c r="N276"/>
  <c r="L276"/>
  <c r="K276"/>
  <c r="J276"/>
  <c r="G276"/>
  <c r="H276" s="1"/>
  <c r="F276"/>
  <c r="N275"/>
  <c r="L275"/>
  <c r="J275"/>
  <c r="H275"/>
  <c r="F275"/>
  <c r="N274"/>
  <c r="K274"/>
  <c r="L274" s="1"/>
  <c r="J274"/>
  <c r="H274"/>
  <c r="G274"/>
  <c r="F274"/>
  <c r="N273"/>
  <c r="L273"/>
  <c r="K273"/>
  <c r="J273"/>
  <c r="G273"/>
  <c r="H273" s="1"/>
  <c r="F273"/>
  <c r="N272"/>
  <c r="K272"/>
  <c r="L272" s="1"/>
  <c r="J272"/>
  <c r="H272"/>
  <c r="G272"/>
  <c r="F272"/>
  <c r="N271"/>
  <c r="L271"/>
  <c r="K271"/>
  <c r="J271"/>
  <c r="G271"/>
  <c r="H271" s="1"/>
  <c r="F271"/>
  <c r="N270"/>
  <c r="L270"/>
  <c r="J270"/>
  <c r="H270"/>
  <c r="F270"/>
  <c r="N269"/>
  <c r="L269"/>
  <c r="K269"/>
  <c r="J269"/>
  <c r="G269"/>
  <c r="H269" s="1"/>
  <c r="F269"/>
  <c r="N268"/>
  <c r="L268"/>
  <c r="K268"/>
  <c r="J268"/>
  <c r="G268"/>
  <c r="H268" s="1"/>
  <c r="F268"/>
  <c r="N267"/>
  <c r="L267"/>
  <c r="K267"/>
  <c r="J267"/>
  <c r="G267"/>
  <c r="H267" s="1"/>
  <c r="F267"/>
  <c r="N266"/>
  <c r="L266"/>
  <c r="K266"/>
  <c r="J266"/>
  <c r="G266"/>
  <c r="H266" s="1"/>
  <c r="F266"/>
  <c r="N265"/>
  <c r="L265"/>
  <c r="K265"/>
  <c r="J265"/>
  <c r="G265"/>
  <c r="H265" s="1"/>
  <c r="F265"/>
  <c r="N264"/>
  <c r="L264"/>
  <c r="K264"/>
  <c r="J264"/>
  <c r="G264"/>
  <c r="H264" s="1"/>
  <c r="F264"/>
  <c r="N263"/>
  <c r="L263"/>
  <c r="K263"/>
  <c r="J263"/>
  <c r="G263"/>
  <c r="H263" s="1"/>
  <c r="F263"/>
  <c r="N262"/>
  <c r="L262"/>
  <c r="K262"/>
  <c r="J262"/>
  <c r="G262"/>
  <c r="H262" s="1"/>
  <c r="F262"/>
  <c r="N261"/>
  <c r="L261"/>
  <c r="J261"/>
  <c r="H261"/>
  <c r="F261"/>
  <c r="N260"/>
  <c r="K260"/>
  <c r="L260" s="1"/>
  <c r="J260"/>
  <c r="H260"/>
  <c r="G260"/>
  <c r="F260"/>
  <c r="N259"/>
  <c r="L259"/>
  <c r="K259"/>
  <c r="J259"/>
  <c r="G259"/>
  <c r="H259" s="1"/>
  <c r="F259"/>
  <c r="N258"/>
  <c r="K258"/>
  <c r="L258" s="1"/>
  <c r="J258"/>
  <c r="H258"/>
  <c r="G258"/>
  <c r="F258"/>
  <c r="N257"/>
  <c r="L257"/>
  <c r="K257"/>
  <c r="J257"/>
  <c r="G257"/>
  <c r="H257" s="1"/>
  <c r="F257"/>
  <c r="N256"/>
  <c r="L256"/>
  <c r="J256"/>
  <c r="H256"/>
  <c r="F256"/>
  <c r="N255"/>
  <c r="L255"/>
  <c r="J255"/>
  <c r="H255"/>
  <c r="F255"/>
  <c r="N254"/>
  <c r="K254"/>
  <c r="L254" s="1"/>
  <c r="J254"/>
  <c r="H254"/>
  <c r="G254"/>
  <c r="F254"/>
  <c r="N253"/>
  <c r="L253"/>
  <c r="K253"/>
  <c r="J253"/>
  <c r="G253"/>
  <c r="H253" s="1"/>
  <c r="F253"/>
  <c r="N252"/>
  <c r="K252"/>
  <c r="L252" s="1"/>
  <c r="J252"/>
  <c r="H252"/>
  <c r="G252"/>
  <c r="F252"/>
  <c r="N251"/>
  <c r="L251"/>
  <c r="K251"/>
  <c r="J251"/>
  <c r="G251"/>
  <c r="H251" s="1"/>
  <c r="F251"/>
  <c r="N250"/>
  <c r="K250"/>
  <c r="L250" s="1"/>
  <c r="J250"/>
  <c r="H250"/>
  <c r="G250"/>
  <c r="F250"/>
  <c r="N249"/>
  <c r="L249"/>
  <c r="K249"/>
  <c r="J249"/>
  <c r="G249"/>
  <c r="H249" s="1"/>
  <c r="F249"/>
  <c r="N248"/>
  <c r="K248"/>
  <c r="L248" s="1"/>
  <c r="J248"/>
  <c r="H248"/>
  <c r="G248"/>
  <c r="F248"/>
  <c r="N247"/>
  <c r="L247"/>
  <c r="K247"/>
  <c r="J247"/>
  <c r="G247"/>
  <c r="H247" s="1"/>
  <c r="F247"/>
  <c r="N246"/>
  <c r="K246"/>
  <c r="L246" s="1"/>
  <c r="J246"/>
  <c r="H246"/>
  <c r="G246"/>
  <c r="F246"/>
  <c r="N245"/>
  <c r="L245"/>
  <c r="K245"/>
  <c r="J245"/>
  <c r="G245"/>
  <c r="H245" s="1"/>
  <c r="F245"/>
  <c r="N244"/>
  <c r="K244"/>
  <c r="L244" s="1"/>
  <c r="J244"/>
  <c r="H244"/>
  <c r="G244"/>
  <c r="F244"/>
  <c r="N243"/>
  <c r="L243"/>
  <c r="K243"/>
  <c r="J243"/>
  <c r="G243"/>
  <c r="H243" s="1"/>
  <c r="F243"/>
  <c r="N242"/>
  <c r="K242"/>
  <c r="L242" s="1"/>
  <c r="J242"/>
  <c r="H242"/>
  <c r="G242"/>
  <c r="F242"/>
  <c r="N241"/>
  <c r="L241"/>
  <c r="J241"/>
  <c r="H241"/>
  <c r="F241"/>
  <c r="N240"/>
  <c r="K240"/>
  <c r="L240" s="1"/>
  <c r="J240"/>
  <c r="G240"/>
  <c r="H240" s="1"/>
  <c r="F240"/>
  <c r="N239"/>
  <c r="L239"/>
  <c r="K239"/>
  <c r="J239"/>
  <c r="G239"/>
  <c r="H239" s="1"/>
  <c r="F239"/>
  <c r="N238"/>
  <c r="K238"/>
  <c r="L238" s="1"/>
  <c r="J238"/>
  <c r="G238"/>
  <c r="H238" s="1"/>
  <c r="F238"/>
  <c r="N237"/>
  <c r="K237"/>
  <c r="L237" s="1"/>
  <c r="J237"/>
  <c r="G237"/>
  <c r="H237" s="1"/>
  <c r="F237"/>
  <c r="N236"/>
  <c r="K236"/>
  <c r="L236" s="1"/>
  <c r="J236"/>
  <c r="G236"/>
  <c r="H236" s="1"/>
  <c r="F236"/>
  <c r="N235"/>
  <c r="L235"/>
  <c r="K235"/>
  <c r="J235"/>
  <c r="G235"/>
  <c r="H235" s="1"/>
  <c r="F235"/>
  <c r="N234"/>
  <c r="K234"/>
  <c r="L234" s="1"/>
  <c r="J234"/>
  <c r="G234"/>
  <c r="H234" s="1"/>
  <c r="F234"/>
  <c r="N233"/>
  <c r="K233"/>
  <c r="L233" s="1"/>
  <c r="J233"/>
  <c r="G233"/>
  <c r="H233" s="1"/>
  <c r="F233"/>
  <c r="N232"/>
  <c r="K232"/>
  <c r="L232" s="1"/>
  <c r="J232"/>
  <c r="G232"/>
  <c r="H232" s="1"/>
  <c r="F232"/>
  <c r="N231"/>
  <c r="L231"/>
  <c r="K231"/>
  <c r="J231"/>
  <c r="G231"/>
  <c r="H231" s="1"/>
  <c r="F231"/>
  <c r="N230"/>
  <c r="K230"/>
  <c r="L230" s="1"/>
  <c r="J230"/>
  <c r="G230"/>
  <c r="H230" s="1"/>
  <c r="F230"/>
  <c r="N229"/>
  <c r="K229"/>
  <c r="L229" s="1"/>
  <c r="J229"/>
  <c r="G229"/>
  <c r="H229" s="1"/>
  <c r="F229"/>
  <c r="N228"/>
  <c r="K228"/>
  <c r="L228" s="1"/>
  <c r="J228"/>
  <c r="G228"/>
  <c r="H228" s="1"/>
  <c r="F228"/>
  <c r="N227"/>
  <c r="L227"/>
  <c r="K227"/>
  <c r="J227"/>
  <c r="G227"/>
  <c r="H227" s="1"/>
  <c r="F227"/>
  <c r="N226"/>
  <c r="K226"/>
  <c r="L226" s="1"/>
  <c r="J226"/>
  <c r="G226"/>
  <c r="H226" s="1"/>
  <c r="F226"/>
  <c r="N225"/>
  <c r="K225"/>
  <c r="L225" s="1"/>
  <c r="J225"/>
  <c r="G225"/>
  <c r="H225" s="1"/>
  <c r="F225"/>
  <c r="N224"/>
  <c r="K224"/>
  <c r="L224" s="1"/>
  <c r="J224"/>
  <c r="G224"/>
  <c r="H224" s="1"/>
  <c r="F224"/>
  <c r="N223"/>
  <c r="L223"/>
  <c r="K223"/>
  <c r="J223"/>
  <c r="G223"/>
  <c r="H223" s="1"/>
  <c r="F223"/>
  <c r="N222"/>
  <c r="K222"/>
  <c r="L222" s="1"/>
  <c r="J222"/>
  <c r="G222"/>
  <c r="H222" s="1"/>
  <c r="F222"/>
  <c r="N221"/>
  <c r="K221"/>
  <c r="L221" s="1"/>
  <c r="J221"/>
  <c r="G221"/>
  <c r="H221" s="1"/>
  <c r="F221"/>
  <c r="N220"/>
  <c r="K220"/>
  <c r="L220" s="1"/>
  <c r="J220"/>
  <c r="G220"/>
  <c r="H220" s="1"/>
  <c r="F220"/>
  <c r="N219"/>
  <c r="L219"/>
  <c r="J219"/>
  <c r="H219"/>
  <c r="F219"/>
  <c r="N218"/>
  <c r="K218"/>
  <c r="L218" s="1"/>
  <c r="J218"/>
  <c r="G218"/>
  <c r="H218" s="1"/>
  <c r="F218"/>
  <c r="N217"/>
  <c r="K217"/>
  <c r="L217" s="1"/>
  <c r="J217"/>
  <c r="G217"/>
  <c r="H217" s="1"/>
  <c r="F217"/>
  <c r="N216"/>
  <c r="K216"/>
  <c r="L216" s="1"/>
  <c r="J216"/>
  <c r="G216"/>
  <c r="H216" s="1"/>
  <c r="F216"/>
  <c r="N215"/>
  <c r="K215"/>
  <c r="L215" s="1"/>
  <c r="J215"/>
  <c r="G215"/>
  <c r="H215" s="1"/>
  <c r="F215"/>
  <c r="N214"/>
  <c r="L214"/>
  <c r="J214"/>
  <c r="H214"/>
  <c r="F214"/>
  <c r="N213"/>
  <c r="L213"/>
  <c r="K213"/>
  <c r="J213"/>
  <c r="G213"/>
  <c r="H213" s="1"/>
  <c r="F213"/>
  <c r="N212"/>
  <c r="L212"/>
  <c r="J212"/>
  <c r="H212"/>
  <c r="F212"/>
  <c r="N211"/>
  <c r="K211"/>
  <c r="L211" s="1"/>
  <c r="J211"/>
  <c r="H211"/>
  <c r="G211"/>
  <c r="F211"/>
  <c r="N210"/>
  <c r="L210"/>
  <c r="K210"/>
  <c r="J210"/>
  <c r="G210"/>
  <c r="H210" s="1"/>
  <c r="F210"/>
  <c r="N209"/>
  <c r="K209"/>
  <c r="L209" s="1"/>
  <c r="J209"/>
  <c r="H209"/>
  <c r="G209"/>
  <c r="F209"/>
  <c r="N208"/>
  <c r="L208"/>
  <c r="J208"/>
  <c r="H208"/>
  <c r="F208"/>
  <c r="N207"/>
  <c r="K207"/>
  <c r="L207" s="1"/>
  <c r="J207"/>
  <c r="G207"/>
  <c r="H207" s="1"/>
  <c r="F207"/>
  <c r="N206"/>
  <c r="K206"/>
  <c r="L206" s="1"/>
  <c r="J206"/>
  <c r="G206"/>
  <c r="H206" s="1"/>
  <c r="F206"/>
  <c r="N205"/>
  <c r="K205"/>
  <c r="L205" s="1"/>
  <c r="J205"/>
  <c r="G205"/>
  <c r="H205" s="1"/>
  <c r="F205"/>
  <c r="N204"/>
  <c r="K204"/>
  <c r="L204" s="1"/>
  <c r="J204"/>
  <c r="H204"/>
  <c r="G204"/>
  <c r="F204"/>
  <c r="N203"/>
  <c r="L203"/>
  <c r="J203"/>
  <c r="H203"/>
  <c r="F203"/>
  <c r="N202"/>
  <c r="K202"/>
  <c r="L202" s="1"/>
  <c r="J202"/>
  <c r="G202"/>
  <c r="H202" s="1"/>
  <c r="F202"/>
  <c r="N201"/>
  <c r="L201"/>
  <c r="J201"/>
  <c r="H201"/>
  <c r="F201"/>
  <c r="N200"/>
  <c r="L200"/>
  <c r="J200"/>
  <c r="H200"/>
  <c r="F200"/>
  <c r="N199"/>
  <c r="L199"/>
  <c r="J199"/>
  <c r="H199"/>
  <c r="F199"/>
  <c r="N198"/>
  <c r="K198"/>
  <c r="L198" s="1"/>
  <c r="J198"/>
  <c r="H198"/>
  <c r="G198"/>
  <c r="F198"/>
  <c r="N197"/>
  <c r="L197"/>
  <c r="K197"/>
  <c r="J197"/>
  <c r="G197"/>
  <c r="H197" s="1"/>
  <c r="F197"/>
  <c r="N196"/>
  <c r="K196"/>
  <c r="L196" s="1"/>
  <c r="J196"/>
  <c r="H196"/>
  <c r="G196"/>
  <c r="F196"/>
  <c r="N195"/>
  <c r="L195"/>
  <c r="K195"/>
  <c r="J195"/>
  <c r="G195"/>
  <c r="H195" s="1"/>
  <c r="F195"/>
  <c r="N194"/>
  <c r="K194"/>
  <c r="L194" s="1"/>
  <c r="J194"/>
  <c r="H194"/>
  <c r="G194"/>
  <c r="F194"/>
  <c r="N193"/>
  <c r="L193"/>
  <c r="K193"/>
  <c r="J193"/>
  <c r="G193"/>
  <c r="H193" s="1"/>
  <c r="F193"/>
  <c r="N192"/>
  <c r="L192"/>
  <c r="J192"/>
  <c r="H192"/>
  <c r="F192"/>
  <c r="N191"/>
  <c r="L191"/>
  <c r="J191"/>
  <c r="H191"/>
  <c r="F191"/>
  <c r="N190"/>
  <c r="L190"/>
  <c r="J190"/>
  <c r="H190"/>
  <c r="F190"/>
  <c r="N189"/>
  <c r="K189"/>
  <c r="L189" s="1"/>
  <c r="J189"/>
  <c r="G189"/>
  <c r="H189" s="1"/>
  <c r="F189"/>
  <c r="N188"/>
  <c r="L188"/>
  <c r="J188"/>
  <c r="H188"/>
  <c r="F188"/>
  <c r="N187"/>
  <c r="L187"/>
  <c r="K187"/>
  <c r="J187"/>
  <c r="G187"/>
  <c r="H187" s="1"/>
  <c r="F187"/>
  <c r="N186"/>
  <c r="K186"/>
  <c r="L186" s="1"/>
  <c r="J186"/>
  <c r="H186"/>
  <c r="G186"/>
  <c r="F186"/>
  <c r="N185"/>
  <c r="L185"/>
  <c r="J185"/>
  <c r="H185"/>
  <c r="F185"/>
  <c r="N184"/>
  <c r="K184"/>
  <c r="L184" s="1"/>
  <c r="J184"/>
  <c r="G184"/>
  <c r="H184" s="1"/>
  <c r="F184"/>
  <c r="N183"/>
  <c r="K183"/>
  <c r="L183" s="1"/>
  <c r="J183"/>
  <c r="G183"/>
  <c r="H183" s="1"/>
  <c r="F183"/>
  <c r="N182"/>
  <c r="K182"/>
  <c r="L182" s="1"/>
  <c r="J182"/>
  <c r="G182"/>
  <c r="H182" s="1"/>
  <c r="F182"/>
  <c r="N181"/>
  <c r="K181"/>
  <c r="L181" s="1"/>
  <c r="J181"/>
  <c r="G181"/>
  <c r="H181" s="1"/>
  <c r="F181"/>
  <c r="N180"/>
  <c r="K180"/>
  <c r="L180" s="1"/>
  <c r="J180"/>
  <c r="G180"/>
  <c r="H180" s="1"/>
  <c r="F180"/>
  <c r="N179"/>
  <c r="K179"/>
  <c r="L179" s="1"/>
  <c r="J179"/>
  <c r="G179"/>
  <c r="H179" s="1"/>
  <c r="F179"/>
  <c r="N178"/>
  <c r="K178"/>
  <c r="L178" s="1"/>
  <c r="J178"/>
  <c r="G178"/>
  <c r="H178" s="1"/>
  <c r="F178"/>
  <c r="N177"/>
  <c r="K177"/>
  <c r="L177" s="1"/>
  <c r="J177"/>
  <c r="G177"/>
  <c r="H177" s="1"/>
  <c r="F177"/>
  <c r="N176"/>
  <c r="L176"/>
  <c r="J176"/>
  <c r="H176"/>
  <c r="F176"/>
  <c r="N175"/>
  <c r="L175"/>
  <c r="J175"/>
  <c r="H175"/>
  <c r="F175"/>
  <c r="N174"/>
  <c r="L174"/>
  <c r="J174"/>
  <c r="H174"/>
  <c r="F174"/>
  <c r="N173"/>
  <c r="L173"/>
  <c r="K173"/>
  <c r="J173"/>
  <c r="G173"/>
  <c r="H173" s="1"/>
  <c r="F173"/>
  <c r="N172"/>
  <c r="K172"/>
  <c r="L172" s="1"/>
  <c r="J172"/>
  <c r="H172"/>
  <c r="G172"/>
  <c r="F172"/>
  <c r="N171"/>
  <c r="L171"/>
  <c r="K171"/>
  <c r="J171"/>
  <c r="G171"/>
  <c r="H171" s="1"/>
  <c r="F171"/>
  <c r="N170"/>
  <c r="K170"/>
  <c r="L170" s="1"/>
  <c r="J170"/>
  <c r="H170"/>
  <c r="G170"/>
  <c r="F170"/>
  <c r="N169"/>
  <c r="L169"/>
  <c r="K169"/>
  <c r="J169"/>
  <c r="G169"/>
  <c r="H169" s="1"/>
  <c r="F169"/>
  <c r="N168"/>
  <c r="K168"/>
  <c r="L168" s="1"/>
  <c r="J168"/>
  <c r="H168"/>
  <c r="G168"/>
  <c r="F168"/>
  <c r="N167"/>
  <c r="L167"/>
  <c r="K167"/>
  <c r="J167"/>
  <c r="G167"/>
  <c r="H167" s="1"/>
  <c r="F167"/>
  <c r="N166"/>
  <c r="K166"/>
  <c r="L166" s="1"/>
  <c r="J166"/>
  <c r="H166"/>
  <c r="G166"/>
  <c r="F166"/>
  <c r="N165"/>
  <c r="L165"/>
  <c r="K165"/>
  <c r="J165"/>
  <c r="G165"/>
  <c r="H165" s="1"/>
  <c r="F165"/>
  <c r="N164"/>
  <c r="K164"/>
  <c r="L164" s="1"/>
  <c r="J164"/>
  <c r="H164"/>
  <c r="G164"/>
  <c r="F164"/>
  <c r="N163"/>
  <c r="L163"/>
  <c r="K163"/>
  <c r="J163"/>
  <c r="G163"/>
  <c r="H163" s="1"/>
  <c r="F163"/>
  <c r="N162"/>
  <c r="K162"/>
  <c r="L162" s="1"/>
  <c r="J162"/>
  <c r="H162"/>
  <c r="G162"/>
  <c r="F162"/>
  <c r="N161"/>
  <c r="L161"/>
  <c r="K161"/>
  <c r="J161"/>
  <c r="G161"/>
  <c r="H161" s="1"/>
  <c r="F161"/>
  <c r="N160"/>
  <c r="K160"/>
  <c r="L160" s="1"/>
  <c r="J160"/>
  <c r="H160"/>
  <c r="G160"/>
  <c r="F160"/>
  <c r="N159"/>
  <c r="K159"/>
  <c r="L159" s="1"/>
  <c r="J159"/>
  <c r="H159"/>
  <c r="G159"/>
  <c r="F159"/>
  <c r="N158"/>
  <c r="K158"/>
  <c r="L158" s="1"/>
  <c r="J158"/>
  <c r="H158"/>
  <c r="G158"/>
  <c r="F158"/>
  <c r="N157"/>
  <c r="L157"/>
  <c r="J157"/>
  <c r="H157"/>
  <c r="F157"/>
  <c r="N156"/>
  <c r="K156"/>
  <c r="L156" s="1"/>
  <c r="J156"/>
  <c r="G156"/>
  <c r="H156" s="1"/>
  <c r="F156"/>
  <c r="N155"/>
  <c r="K155"/>
  <c r="L155" s="1"/>
  <c r="J155"/>
  <c r="G155"/>
  <c r="H155" s="1"/>
  <c r="F155"/>
  <c r="N154"/>
  <c r="K154"/>
  <c r="L154" s="1"/>
  <c r="J154"/>
  <c r="G154"/>
  <c r="H154" s="1"/>
  <c r="F154"/>
  <c r="N153"/>
  <c r="K153"/>
  <c r="L153" s="1"/>
  <c r="J153"/>
  <c r="G153"/>
  <c r="H153" s="1"/>
  <c r="F153"/>
  <c r="N152"/>
  <c r="L152"/>
  <c r="J152"/>
  <c r="H152"/>
  <c r="F152"/>
  <c r="N151"/>
  <c r="K151"/>
  <c r="L151" s="1"/>
  <c r="J151"/>
  <c r="H151"/>
  <c r="G151"/>
  <c r="F151"/>
  <c r="N150"/>
  <c r="K150"/>
  <c r="L150" s="1"/>
  <c r="J150"/>
  <c r="H150"/>
  <c r="G150"/>
  <c r="F150"/>
  <c r="N149"/>
  <c r="K149"/>
  <c r="L149" s="1"/>
  <c r="J149"/>
  <c r="H149"/>
  <c r="G149"/>
  <c r="F149"/>
  <c r="N148"/>
  <c r="K148"/>
  <c r="L148" s="1"/>
  <c r="J148"/>
  <c r="H148"/>
  <c r="G148"/>
  <c r="F148"/>
  <c r="N147"/>
  <c r="L147"/>
  <c r="J147"/>
  <c r="H147"/>
  <c r="F147"/>
  <c r="N146"/>
  <c r="L146"/>
  <c r="J146"/>
  <c r="H146"/>
  <c r="F146"/>
  <c r="N145"/>
  <c r="K145"/>
  <c r="L145" s="1"/>
  <c r="J145"/>
  <c r="H145"/>
  <c r="G145"/>
  <c r="F145"/>
  <c r="N144"/>
  <c r="K144"/>
  <c r="L144" s="1"/>
  <c r="J144"/>
  <c r="H144"/>
  <c r="G144"/>
  <c r="F144"/>
  <c r="N143"/>
  <c r="K143"/>
  <c r="L143" s="1"/>
  <c r="J143"/>
  <c r="H143"/>
  <c r="G143"/>
  <c r="F143"/>
  <c r="N142"/>
  <c r="K142"/>
  <c r="L142" s="1"/>
  <c r="J142"/>
  <c r="H142"/>
  <c r="G142"/>
  <c r="F142"/>
  <c r="N141"/>
  <c r="K141"/>
  <c r="L141" s="1"/>
  <c r="J141"/>
  <c r="H141"/>
  <c r="G141"/>
  <c r="F141"/>
  <c r="N140"/>
  <c r="K140"/>
  <c r="L140" s="1"/>
  <c r="J140"/>
  <c r="H140"/>
  <c r="G140"/>
  <c r="F140"/>
  <c r="N139"/>
  <c r="K139"/>
  <c r="L139" s="1"/>
  <c r="J139"/>
  <c r="H139"/>
  <c r="G139"/>
  <c r="F139"/>
  <c r="N138"/>
  <c r="K138"/>
  <c r="L138" s="1"/>
  <c r="J138"/>
  <c r="H138"/>
  <c r="G138"/>
  <c r="F138"/>
  <c r="N137"/>
  <c r="K137"/>
  <c r="L137" s="1"/>
  <c r="J137"/>
  <c r="H137"/>
  <c r="G137"/>
  <c r="F137"/>
  <c r="N136"/>
  <c r="K136"/>
  <c r="L136" s="1"/>
  <c r="J136"/>
  <c r="H136"/>
  <c r="G136"/>
  <c r="F136"/>
  <c r="N135"/>
  <c r="K135"/>
  <c r="L135" s="1"/>
  <c r="J135"/>
  <c r="H135"/>
  <c r="G135"/>
  <c r="F135"/>
  <c r="N134"/>
  <c r="K134"/>
  <c r="L134" s="1"/>
  <c r="J134"/>
  <c r="H134"/>
  <c r="G134"/>
  <c r="F134"/>
  <c r="N133"/>
  <c r="K133"/>
  <c r="L133" s="1"/>
  <c r="J133"/>
  <c r="H133"/>
  <c r="G133"/>
  <c r="F133"/>
  <c r="N132"/>
  <c r="K132"/>
  <c r="L132" s="1"/>
  <c r="J132"/>
  <c r="H132"/>
  <c r="G132"/>
  <c r="F132"/>
  <c r="N131"/>
  <c r="L131"/>
  <c r="J131"/>
  <c r="H131"/>
  <c r="F131"/>
  <c r="N130"/>
  <c r="L130"/>
  <c r="J130"/>
  <c r="H130"/>
  <c r="F130"/>
  <c r="N129"/>
  <c r="K129"/>
  <c r="L129" s="1"/>
  <c r="J129"/>
  <c r="H129"/>
  <c r="G129"/>
  <c r="F129"/>
  <c r="N128"/>
  <c r="K128"/>
  <c r="L128" s="1"/>
  <c r="J128"/>
  <c r="H128"/>
  <c r="G128"/>
  <c r="F128"/>
  <c r="N127"/>
  <c r="K127"/>
  <c r="L127" s="1"/>
  <c r="J127"/>
  <c r="H127"/>
  <c r="G127"/>
  <c r="F127"/>
  <c r="N126"/>
  <c r="K126"/>
  <c r="L126" s="1"/>
  <c r="J126"/>
  <c r="H126"/>
  <c r="G126"/>
  <c r="F126"/>
  <c r="N125"/>
  <c r="K125"/>
  <c r="L125" s="1"/>
  <c r="J125"/>
  <c r="H125"/>
  <c r="G125"/>
  <c r="F125"/>
  <c r="N124"/>
  <c r="K124"/>
  <c r="L124" s="1"/>
  <c r="J124"/>
  <c r="H124"/>
  <c r="G124"/>
  <c r="F124"/>
  <c r="N123"/>
  <c r="K123"/>
  <c r="L123" s="1"/>
  <c r="J123"/>
  <c r="H123"/>
  <c r="G123"/>
  <c r="F123"/>
  <c r="N122"/>
  <c r="K122"/>
  <c r="L122" s="1"/>
  <c r="J122"/>
  <c r="H122"/>
  <c r="G122"/>
  <c r="F122"/>
  <c r="N121"/>
  <c r="K121"/>
  <c r="L121" s="1"/>
  <c r="J121"/>
  <c r="H121"/>
  <c r="G121"/>
  <c r="F121"/>
  <c r="N120"/>
  <c r="K120"/>
  <c r="L120" s="1"/>
  <c r="J120"/>
  <c r="H120"/>
  <c r="G120"/>
  <c r="F120"/>
  <c r="N119"/>
  <c r="K119"/>
  <c r="L119" s="1"/>
  <c r="J119"/>
  <c r="H119"/>
  <c r="G119"/>
  <c r="F119"/>
  <c r="N118"/>
  <c r="K118"/>
  <c r="L118" s="1"/>
  <c r="J118"/>
  <c r="H118"/>
  <c r="G118"/>
  <c r="F118"/>
  <c r="N117"/>
  <c r="K117"/>
  <c r="L117" s="1"/>
  <c r="J117"/>
  <c r="H117"/>
  <c r="G117"/>
  <c r="F117"/>
  <c r="N116"/>
  <c r="K116"/>
  <c r="L116" s="1"/>
  <c r="J116"/>
  <c r="H116"/>
  <c r="G116"/>
  <c r="F116"/>
  <c r="N115"/>
  <c r="K115"/>
  <c r="L115" s="1"/>
  <c r="J115"/>
  <c r="H115"/>
  <c r="G115"/>
  <c r="F115"/>
  <c r="N114"/>
  <c r="K114"/>
  <c r="L114" s="1"/>
  <c r="J114"/>
  <c r="H114"/>
  <c r="G114"/>
  <c r="F114"/>
  <c r="N113"/>
  <c r="K113"/>
  <c r="L113" s="1"/>
  <c r="J113"/>
  <c r="H113"/>
  <c r="G113"/>
  <c r="F113"/>
  <c r="N112"/>
  <c r="K112"/>
  <c r="L112" s="1"/>
  <c r="J112"/>
  <c r="H112"/>
  <c r="G112"/>
  <c r="F112"/>
  <c r="N111"/>
  <c r="K111"/>
  <c r="L111" s="1"/>
  <c r="J111"/>
  <c r="H111"/>
  <c r="G111"/>
  <c r="F111"/>
  <c r="N110"/>
  <c r="K110"/>
  <c r="L110" s="1"/>
  <c r="J110"/>
  <c r="H110"/>
  <c r="G110"/>
  <c r="F110"/>
  <c r="N109"/>
  <c r="K109"/>
  <c r="L109" s="1"/>
  <c r="J109"/>
  <c r="H109"/>
  <c r="G109"/>
  <c r="F109"/>
  <c r="N108"/>
  <c r="K108"/>
  <c r="L108" s="1"/>
  <c r="J108"/>
  <c r="H108"/>
  <c r="G108"/>
  <c r="F108"/>
  <c r="N107"/>
  <c r="K107"/>
  <c r="L107" s="1"/>
  <c r="J107"/>
  <c r="H107"/>
  <c r="G107"/>
  <c r="F107"/>
  <c r="N106"/>
  <c r="K106"/>
  <c r="L106" s="1"/>
  <c r="J106"/>
  <c r="G106"/>
  <c r="H106" s="1"/>
  <c r="F106"/>
  <c r="N105"/>
  <c r="K105"/>
  <c r="L105" s="1"/>
  <c r="J105"/>
  <c r="G105"/>
  <c r="H105" s="1"/>
  <c r="F105"/>
  <c r="N104"/>
  <c r="K104"/>
  <c r="L104" s="1"/>
  <c r="J104"/>
  <c r="G104"/>
  <c r="H104" s="1"/>
  <c r="F104"/>
  <c r="N103"/>
  <c r="K103"/>
  <c r="L103" s="1"/>
  <c r="J103"/>
  <c r="G103"/>
  <c r="H103" s="1"/>
  <c r="F103"/>
  <c r="N102"/>
  <c r="L102"/>
  <c r="J102"/>
  <c r="H102"/>
  <c r="F102"/>
  <c r="N101"/>
  <c r="L101"/>
  <c r="K101"/>
  <c r="J101"/>
  <c r="G101"/>
  <c r="H101" s="1"/>
  <c r="F101"/>
  <c r="N100"/>
  <c r="L100"/>
  <c r="K100"/>
  <c r="J100"/>
  <c r="G100"/>
  <c r="H100" s="1"/>
  <c r="F100"/>
  <c r="N99"/>
  <c r="L99"/>
  <c r="J99"/>
  <c r="H99"/>
  <c r="F99"/>
  <c r="N98"/>
  <c r="K98"/>
  <c r="L98" s="1"/>
  <c r="J98"/>
  <c r="G98"/>
  <c r="H98" s="1"/>
  <c r="F98"/>
  <c r="N97"/>
  <c r="K97"/>
  <c r="L97" s="1"/>
  <c r="J97"/>
  <c r="G97"/>
  <c r="H97" s="1"/>
  <c r="F97"/>
  <c r="N96"/>
  <c r="K96"/>
  <c r="L96" s="1"/>
  <c r="J96"/>
  <c r="G96"/>
  <c r="H96" s="1"/>
  <c r="F96"/>
  <c r="N95"/>
  <c r="K95"/>
  <c r="L95" s="1"/>
  <c r="J95"/>
  <c r="G95"/>
  <c r="H95" s="1"/>
  <c r="F95"/>
  <c r="N94"/>
  <c r="K94"/>
  <c r="L94" s="1"/>
  <c r="J94"/>
  <c r="G94"/>
  <c r="H94" s="1"/>
  <c r="F94"/>
  <c r="N93"/>
  <c r="K93"/>
  <c r="L93" s="1"/>
  <c r="J93"/>
  <c r="G93"/>
  <c r="H93" s="1"/>
  <c r="F93"/>
  <c r="N92"/>
  <c r="L92"/>
  <c r="J92"/>
  <c r="H92"/>
  <c r="F92"/>
  <c r="N91"/>
  <c r="L91"/>
  <c r="K91"/>
  <c r="J91"/>
  <c r="G91"/>
  <c r="H91" s="1"/>
  <c r="F91"/>
  <c r="N90"/>
  <c r="L90"/>
  <c r="K90"/>
  <c r="J90"/>
  <c r="G90"/>
  <c r="H90" s="1"/>
  <c r="F90"/>
  <c r="N89"/>
  <c r="L89"/>
  <c r="K89"/>
  <c r="J89"/>
  <c r="G89"/>
  <c r="H89" s="1"/>
  <c r="F89"/>
  <c r="N88"/>
  <c r="L88"/>
  <c r="K88"/>
  <c r="J88"/>
  <c r="G88"/>
  <c r="H88" s="1"/>
  <c r="F88"/>
  <c r="N87"/>
  <c r="L87"/>
  <c r="K87"/>
  <c r="J87"/>
  <c r="G87"/>
  <c r="H87" s="1"/>
  <c r="F87"/>
  <c r="N86"/>
  <c r="L86"/>
  <c r="K86"/>
  <c r="J86"/>
  <c r="G86"/>
  <c r="H86" s="1"/>
  <c r="F86"/>
  <c r="N85"/>
  <c r="L85"/>
  <c r="K85"/>
  <c r="J85"/>
  <c r="G85"/>
  <c r="H85" s="1"/>
  <c r="F85"/>
  <c r="N84"/>
  <c r="L84"/>
  <c r="K84"/>
  <c r="J84"/>
  <c r="G84"/>
  <c r="H84" s="1"/>
  <c r="F84"/>
  <c r="N83"/>
  <c r="L83"/>
  <c r="K83"/>
  <c r="J83"/>
  <c r="G83"/>
  <c r="H83" s="1"/>
  <c r="F83"/>
  <c r="N82"/>
  <c r="L82"/>
  <c r="K82"/>
  <c r="J82"/>
  <c r="G82"/>
  <c r="H82" s="1"/>
  <c r="F82"/>
  <c r="N81"/>
  <c r="L81"/>
  <c r="J81"/>
  <c r="H81"/>
  <c r="F81"/>
  <c r="N80"/>
  <c r="K80"/>
  <c r="L80" s="1"/>
  <c r="J80"/>
  <c r="G80"/>
  <c r="H80" s="1"/>
  <c r="F80"/>
  <c r="N79"/>
  <c r="K79"/>
  <c r="L79" s="1"/>
  <c r="J79"/>
  <c r="G79"/>
  <c r="H79" s="1"/>
  <c r="F79"/>
  <c r="N78"/>
  <c r="K78"/>
  <c r="L78" s="1"/>
  <c r="J78"/>
  <c r="G78"/>
  <c r="H78" s="1"/>
  <c r="F78"/>
  <c r="N77"/>
  <c r="K77"/>
  <c r="L77" s="1"/>
  <c r="J77"/>
  <c r="G77"/>
  <c r="H77" s="1"/>
  <c r="F77"/>
  <c r="N76"/>
  <c r="K76"/>
  <c r="L76" s="1"/>
  <c r="J76"/>
  <c r="G76"/>
  <c r="H76" s="1"/>
  <c r="F76"/>
  <c r="N75"/>
  <c r="L75"/>
  <c r="J75"/>
  <c r="H75"/>
  <c r="F75"/>
  <c r="N74"/>
  <c r="L74"/>
  <c r="K74"/>
  <c r="J74"/>
  <c r="G74"/>
  <c r="H74" s="1"/>
  <c r="F74"/>
  <c r="N73"/>
  <c r="L73"/>
  <c r="K73"/>
  <c r="J73"/>
  <c r="G73"/>
  <c r="H73" s="1"/>
  <c r="F73"/>
  <c r="N72"/>
  <c r="L72"/>
  <c r="K72"/>
  <c r="J72"/>
  <c r="G72"/>
  <c r="H72" s="1"/>
  <c r="F72"/>
  <c r="N71"/>
  <c r="L71"/>
  <c r="K71"/>
  <c r="J71"/>
  <c r="G71"/>
  <c r="H71" s="1"/>
  <c r="F71"/>
  <c r="N70"/>
  <c r="L70"/>
  <c r="K70"/>
  <c r="J70"/>
  <c r="G70"/>
  <c r="H70" s="1"/>
  <c r="F70"/>
  <c r="N69"/>
  <c r="L69"/>
  <c r="K69"/>
  <c r="J69"/>
  <c r="G69"/>
  <c r="H69" s="1"/>
  <c r="F69"/>
  <c r="N68"/>
  <c r="L68"/>
  <c r="K68"/>
  <c r="J68"/>
  <c r="G68"/>
  <c r="H68" s="1"/>
  <c r="F68"/>
  <c r="N67"/>
  <c r="L67"/>
  <c r="K67"/>
  <c r="J67"/>
  <c r="G67"/>
  <c r="H67" s="1"/>
  <c r="F67"/>
  <c r="N66"/>
  <c r="L66"/>
  <c r="K66"/>
  <c r="J66"/>
  <c r="G66"/>
  <c r="H66" s="1"/>
  <c r="F66"/>
  <c r="N65"/>
  <c r="L65"/>
  <c r="J65"/>
  <c r="H65"/>
  <c r="F65"/>
  <c r="N64"/>
  <c r="K64"/>
  <c r="L64" s="1"/>
  <c r="J64"/>
  <c r="G64"/>
  <c r="H64" s="1"/>
  <c r="F64"/>
  <c r="N63"/>
  <c r="K63"/>
  <c r="L63" s="1"/>
  <c r="J63"/>
  <c r="G63"/>
  <c r="H63" s="1"/>
  <c r="F63"/>
  <c r="N62"/>
  <c r="K62"/>
  <c r="L62" s="1"/>
  <c r="J62"/>
  <c r="G62"/>
  <c r="H62" s="1"/>
  <c r="F62"/>
  <c r="N61"/>
  <c r="K61"/>
  <c r="L61" s="1"/>
  <c r="J61"/>
  <c r="G61"/>
  <c r="H61" s="1"/>
  <c r="F61"/>
  <c r="N60"/>
  <c r="K60"/>
  <c r="L60" s="1"/>
  <c r="J60"/>
  <c r="G60"/>
  <c r="H60" s="1"/>
  <c r="F60"/>
  <c r="N59"/>
  <c r="K59"/>
  <c r="L59" s="1"/>
  <c r="J59"/>
  <c r="G59"/>
  <c r="H59" s="1"/>
  <c r="F59"/>
  <c r="N58"/>
  <c r="L58"/>
  <c r="J58"/>
  <c r="H58"/>
  <c r="F58"/>
  <c r="N57"/>
  <c r="L57"/>
  <c r="K57"/>
  <c r="J57"/>
  <c r="G57"/>
  <c r="H57" s="1"/>
  <c r="F57"/>
  <c r="N56"/>
  <c r="L56"/>
  <c r="K56"/>
  <c r="J56"/>
  <c r="G56"/>
  <c r="H56" s="1"/>
  <c r="F56"/>
  <c r="N55"/>
  <c r="L55"/>
  <c r="K55"/>
  <c r="J55"/>
  <c r="G55"/>
  <c r="H55" s="1"/>
  <c r="F55"/>
  <c r="N54"/>
  <c r="L54"/>
  <c r="K54"/>
  <c r="J54"/>
  <c r="G54"/>
  <c r="H54" s="1"/>
  <c r="F54"/>
  <c r="N53"/>
  <c r="L53"/>
  <c r="K53"/>
  <c r="J53"/>
  <c r="G53"/>
  <c r="H53" s="1"/>
  <c r="F53"/>
  <c r="N52"/>
  <c r="L52"/>
  <c r="K52"/>
  <c r="J52"/>
  <c r="G52"/>
  <c r="H52" s="1"/>
  <c r="F52"/>
  <c r="N51"/>
  <c r="L51"/>
  <c r="K51"/>
  <c r="J51"/>
  <c r="G51"/>
  <c r="H51" s="1"/>
  <c r="F51"/>
  <c r="N50"/>
  <c r="L50"/>
  <c r="J50"/>
  <c r="H50"/>
  <c r="F50"/>
  <c r="N49"/>
  <c r="K49"/>
  <c r="L49" s="1"/>
  <c r="J49"/>
  <c r="G49"/>
  <c r="H49" s="1"/>
  <c r="F49"/>
  <c r="N48"/>
  <c r="K48"/>
  <c r="L48" s="1"/>
  <c r="J48"/>
  <c r="G48"/>
  <c r="H48" s="1"/>
  <c r="F48"/>
  <c r="N47"/>
  <c r="K47"/>
  <c r="L47" s="1"/>
  <c r="J47"/>
  <c r="G47"/>
  <c r="H47" s="1"/>
  <c r="F47"/>
  <c r="N46"/>
  <c r="K46"/>
  <c r="L46" s="1"/>
  <c r="J46"/>
  <c r="G46"/>
  <c r="H46" s="1"/>
  <c r="F46"/>
  <c r="N45"/>
  <c r="L45"/>
  <c r="J45"/>
  <c r="H45"/>
  <c r="F45"/>
  <c r="N44"/>
  <c r="L44"/>
  <c r="J44"/>
  <c r="H44"/>
  <c r="F44"/>
  <c r="N43"/>
  <c r="L43"/>
  <c r="J43"/>
  <c r="H43"/>
  <c r="F43"/>
  <c r="N42"/>
  <c r="L42"/>
  <c r="J42"/>
  <c r="H42"/>
  <c r="F42"/>
  <c r="N41"/>
  <c r="L41"/>
  <c r="J41"/>
  <c r="H41"/>
  <c r="F41"/>
  <c r="N40"/>
  <c r="L40"/>
  <c r="J40"/>
  <c r="H40"/>
  <c r="F40"/>
  <c r="N39"/>
  <c r="L39"/>
  <c r="J39"/>
  <c r="H39"/>
  <c r="F39"/>
  <c r="N38"/>
  <c r="L38"/>
  <c r="K38"/>
  <c r="J38"/>
  <c r="G38"/>
  <c r="H38" s="1"/>
  <c r="F38"/>
  <c r="N37"/>
  <c r="L37"/>
  <c r="J37"/>
  <c r="H37"/>
  <c r="F37"/>
  <c r="N36"/>
  <c r="L36"/>
  <c r="J36"/>
  <c r="H36"/>
  <c r="F36"/>
  <c r="N35"/>
  <c r="L35"/>
  <c r="K35"/>
  <c r="J35"/>
  <c r="G35"/>
  <c r="H35" s="1"/>
  <c r="F35"/>
  <c r="N34"/>
  <c r="L34"/>
  <c r="J34"/>
  <c r="H34"/>
  <c r="F34"/>
  <c r="N33"/>
  <c r="K33"/>
  <c r="L33" s="1"/>
  <c r="J33"/>
  <c r="G33"/>
  <c r="H33" s="1"/>
  <c r="F33"/>
  <c r="N32"/>
  <c r="K32"/>
  <c r="L32" s="1"/>
  <c r="J32"/>
  <c r="G32"/>
  <c r="H32" s="1"/>
  <c r="F32"/>
  <c r="N31"/>
  <c r="K31"/>
  <c r="L31" s="1"/>
  <c r="J31"/>
  <c r="G31"/>
  <c r="H31" s="1"/>
  <c r="F31"/>
  <c r="N30"/>
  <c r="K30"/>
  <c r="L30" s="1"/>
  <c r="J30"/>
  <c r="G30"/>
  <c r="H30" s="1"/>
  <c r="F30"/>
  <c r="N29"/>
  <c r="L29"/>
  <c r="J29"/>
  <c r="H29"/>
  <c r="F29"/>
  <c r="N28"/>
  <c r="L28"/>
  <c r="K28"/>
  <c r="J28"/>
  <c r="G28"/>
  <c r="H28" s="1"/>
  <c r="F28"/>
  <c r="N27"/>
  <c r="L27"/>
  <c r="J27"/>
  <c r="H27"/>
  <c r="F27"/>
  <c r="N26"/>
  <c r="L26"/>
  <c r="J26"/>
  <c r="H26"/>
  <c r="F26"/>
  <c r="N25"/>
  <c r="L25"/>
  <c r="K25"/>
  <c r="J25"/>
  <c r="G25"/>
  <c r="H25" s="1"/>
  <c r="F25"/>
  <c r="N24"/>
  <c r="L24"/>
  <c r="K24"/>
  <c r="J24"/>
  <c r="G24"/>
  <c r="H24" s="1"/>
  <c r="F24"/>
  <c r="N23"/>
  <c r="L23"/>
  <c r="K23"/>
  <c r="J23"/>
  <c r="G23"/>
  <c r="H23" s="1"/>
  <c r="F23"/>
  <c r="N22"/>
  <c r="L22"/>
  <c r="K22"/>
  <c r="J22"/>
  <c r="G22"/>
  <c r="H22" s="1"/>
  <c r="F22"/>
  <c r="N21"/>
  <c r="L21"/>
  <c r="K21"/>
  <c r="J21"/>
  <c r="G21"/>
  <c r="H21" s="1"/>
  <c r="F21"/>
  <c r="N20"/>
  <c r="L20"/>
  <c r="K20"/>
  <c r="J20"/>
  <c r="G20"/>
  <c r="H20" s="1"/>
  <c r="F20"/>
  <c r="N19"/>
  <c r="L19"/>
  <c r="K19"/>
  <c r="J19"/>
  <c r="G19"/>
  <c r="H19" s="1"/>
  <c r="F19"/>
  <c r="N18"/>
  <c r="L18"/>
  <c r="J18"/>
  <c r="H18"/>
  <c r="F18"/>
  <c r="N17"/>
  <c r="K17"/>
  <c r="L17" s="1"/>
  <c r="J17"/>
  <c r="G17"/>
  <c r="H17" s="1"/>
  <c r="F17"/>
  <c r="N16"/>
  <c r="K16"/>
  <c r="L16" s="1"/>
  <c r="J16"/>
  <c r="H16"/>
  <c r="G16"/>
  <c r="F16"/>
  <c r="N15"/>
  <c r="K15"/>
  <c r="L15" s="1"/>
  <c r="J15"/>
  <c r="H15"/>
  <c r="G15"/>
  <c r="F15"/>
  <c r="N14"/>
  <c r="K14"/>
  <c r="L14" s="1"/>
  <c r="J14"/>
  <c r="H14"/>
  <c r="G14"/>
  <c r="F14"/>
  <c r="A14"/>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A86" s="1"/>
  <c r="A87" s="1"/>
  <c r="A88" s="1"/>
  <c r="A89" s="1"/>
  <c r="A90" s="1"/>
  <c r="A91" s="1"/>
  <c r="A92" s="1"/>
  <c r="A93" s="1"/>
  <c r="A94" s="1"/>
  <c r="A95" s="1"/>
  <c r="A96" s="1"/>
  <c r="A97" s="1"/>
  <c r="A98" s="1"/>
  <c r="A99" s="1"/>
  <c r="A100" s="1"/>
  <c r="A101" s="1"/>
  <c r="A102" s="1"/>
  <c r="A103" s="1"/>
  <c r="A104" s="1"/>
  <c r="A105" s="1"/>
  <c r="A106" s="1"/>
  <c r="A107" s="1"/>
  <c r="A108" s="1"/>
  <c r="A109" s="1"/>
  <c r="A110" s="1"/>
  <c r="A111" s="1"/>
  <c r="A112" s="1"/>
  <c r="A113" s="1"/>
  <c r="A114" s="1"/>
  <c r="A115" s="1"/>
  <c r="A116" s="1"/>
  <c r="A117" s="1"/>
  <c r="A118" s="1"/>
  <c r="A119" s="1"/>
  <c r="A120" s="1"/>
  <c r="A121" s="1"/>
  <c r="A122" s="1"/>
  <c r="A123" s="1"/>
  <c r="A124" s="1"/>
  <c r="A125" s="1"/>
  <c r="A126" s="1"/>
  <c r="A127" s="1"/>
  <c r="A128" s="1"/>
  <c r="A129" s="1"/>
  <c r="A130" s="1"/>
  <c r="A131" s="1"/>
  <c r="A132" s="1"/>
  <c r="A133" s="1"/>
  <c r="A134" s="1"/>
  <c r="A135" s="1"/>
  <c r="A136" s="1"/>
  <c r="A137" s="1"/>
  <c r="A138" s="1"/>
  <c r="A139" s="1"/>
  <c r="A140" s="1"/>
  <c r="A141" s="1"/>
  <c r="A142" s="1"/>
  <c r="A143" s="1"/>
  <c r="A144" s="1"/>
  <c r="A145" s="1"/>
  <c r="A146" s="1"/>
  <c r="A147" s="1"/>
  <c r="A148" s="1"/>
  <c r="A149" s="1"/>
  <c r="A150" s="1"/>
  <c r="A151" s="1"/>
  <c r="A152" s="1"/>
  <c r="A153" s="1"/>
  <c r="A154" s="1"/>
  <c r="A155" s="1"/>
  <c r="A156" s="1"/>
  <c r="A157" s="1"/>
  <c r="A158" s="1"/>
  <c r="A159" s="1"/>
  <c r="A160" s="1"/>
  <c r="A161" s="1"/>
  <c r="A162" s="1"/>
  <c r="A163" s="1"/>
  <c r="A164" s="1"/>
  <c r="A165" s="1"/>
  <c r="A166" s="1"/>
  <c r="A167" s="1"/>
  <c r="A168" s="1"/>
  <c r="A169" s="1"/>
  <c r="A170" s="1"/>
  <c r="A171" s="1"/>
  <c r="A172" s="1"/>
  <c r="A173" s="1"/>
  <c r="A174" s="1"/>
  <c r="A175" s="1"/>
  <c r="A176" s="1"/>
  <c r="A177" s="1"/>
  <c r="A178" s="1"/>
  <c r="A179" s="1"/>
  <c r="A180" s="1"/>
  <c r="A181" s="1"/>
  <c r="A182" s="1"/>
  <c r="A183" s="1"/>
  <c r="A184" s="1"/>
  <c r="A185" s="1"/>
  <c r="A186" s="1"/>
  <c r="A187" s="1"/>
  <c r="A188" s="1"/>
  <c r="A189" s="1"/>
  <c r="A190" s="1"/>
  <c r="A191" s="1"/>
  <c r="A192" s="1"/>
  <c r="A193" s="1"/>
  <c r="A194" s="1"/>
  <c r="A195" s="1"/>
  <c r="A196" s="1"/>
  <c r="A197" s="1"/>
  <c r="A198" s="1"/>
  <c r="A199" s="1"/>
  <c r="A200" s="1"/>
  <c r="A201" s="1"/>
  <c r="A202" s="1"/>
  <c r="A203" s="1"/>
  <c r="A204" s="1"/>
  <c r="A205" s="1"/>
  <c r="A206" s="1"/>
  <c r="A207" s="1"/>
  <c r="A208" s="1"/>
  <c r="A209" s="1"/>
  <c r="A210" s="1"/>
  <c r="A211" s="1"/>
  <c r="A212" s="1"/>
  <c r="A213" s="1"/>
  <c r="A214" s="1"/>
  <c r="A215" s="1"/>
  <c r="A216" s="1"/>
  <c r="A217" s="1"/>
  <c r="A218" s="1"/>
  <c r="A219" s="1"/>
  <c r="A220" s="1"/>
  <c r="A221" s="1"/>
  <c r="A222" s="1"/>
  <c r="A223" s="1"/>
  <c r="A224" s="1"/>
  <c r="A225" s="1"/>
  <c r="A226" s="1"/>
  <c r="A227" s="1"/>
  <c r="A228" s="1"/>
  <c r="A229" s="1"/>
  <c r="A230" s="1"/>
  <c r="A231" s="1"/>
  <c r="A232" s="1"/>
  <c r="A233" s="1"/>
  <c r="A234" s="1"/>
  <c r="A235" s="1"/>
  <c r="A236" s="1"/>
  <c r="A237" s="1"/>
  <c r="A238" s="1"/>
  <c r="A239" s="1"/>
  <c r="A240" s="1"/>
  <c r="A241" s="1"/>
  <c r="A242" s="1"/>
  <c r="A243" s="1"/>
  <c r="A244" s="1"/>
  <c r="A245" s="1"/>
  <c r="A246" s="1"/>
  <c r="A247" s="1"/>
  <c r="A248" s="1"/>
  <c r="A249" s="1"/>
  <c r="A250" s="1"/>
  <c r="A251" s="1"/>
  <c r="A252" s="1"/>
  <c r="A253" s="1"/>
  <c r="A254" s="1"/>
  <c r="A255" s="1"/>
  <c r="A256" s="1"/>
  <c r="A257" s="1"/>
  <c r="A258" s="1"/>
  <c r="A259" s="1"/>
  <c r="A260" s="1"/>
  <c r="A261" s="1"/>
  <c r="A262" s="1"/>
  <c r="A263" s="1"/>
  <c r="A264" s="1"/>
  <c r="A265" s="1"/>
  <c r="A266" s="1"/>
  <c r="A267" s="1"/>
  <c r="A268" s="1"/>
  <c r="A269" s="1"/>
  <c r="A270" s="1"/>
  <c r="A271" s="1"/>
  <c r="A272" s="1"/>
  <c r="A273" s="1"/>
  <c r="A274" s="1"/>
  <c r="A275" s="1"/>
  <c r="A276" s="1"/>
  <c r="A277" s="1"/>
  <c r="A278" s="1"/>
  <c r="A279" s="1"/>
  <c r="A280" s="1"/>
  <c r="A281" s="1"/>
  <c r="A282" s="1"/>
  <c r="A283" s="1"/>
  <c r="A284" s="1"/>
  <c r="A285" s="1"/>
  <c r="A286" s="1"/>
  <c r="A287" s="1"/>
  <c r="A288" s="1"/>
  <c r="A289" s="1"/>
  <c r="A290" s="1"/>
  <c r="A291" s="1"/>
  <c r="A292" s="1"/>
  <c r="A293" s="1"/>
  <c r="A294" s="1"/>
  <c r="A295" s="1"/>
  <c r="A296" s="1"/>
  <c r="A297" s="1"/>
  <c r="A298" s="1"/>
  <c r="A299" s="1"/>
  <c r="A300" s="1"/>
  <c r="A301" s="1"/>
  <c r="A302" s="1"/>
  <c r="A303" s="1"/>
  <c r="A304" s="1"/>
  <c r="A305" s="1"/>
  <c r="A306" s="1"/>
  <c r="A307" s="1"/>
  <c r="A308" s="1"/>
  <c r="A309" s="1"/>
  <c r="A310" s="1"/>
  <c r="A311" s="1"/>
  <c r="A312" s="1"/>
  <c r="A313" s="1"/>
  <c r="A314" s="1"/>
  <c r="A315" s="1"/>
  <c r="A316" s="1"/>
  <c r="A317" s="1"/>
  <c r="A318" s="1"/>
  <c r="A319" s="1"/>
  <c r="A320" s="1"/>
  <c r="A321" s="1"/>
  <c r="A322" s="1"/>
  <c r="A323" s="1"/>
  <c r="A324" s="1"/>
  <c r="A325" s="1"/>
  <c r="A326" s="1"/>
  <c r="A327" s="1"/>
  <c r="A328" s="1"/>
  <c r="A329" s="1"/>
  <c r="A330" s="1"/>
  <c r="A331" s="1"/>
  <c r="A332" s="1"/>
  <c r="A333" s="1"/>
  <c r="A334" s="1"/>
  <c r="A335" s="1"/>
  <c r="A336" s="1"/>
  <c r="A337" s="1"/>
  <c r="A338" s="1"/>
  <c r="A339" s="1"/>
  <c r="A340" s="1"/>
  <c r="A341" s="1"/>
  <c r="A342" s="1"/>
  <c r="A343" s="1"/>
  <c r="A344" s="1"/>
  <c r="A345" s="1"/>
  <c r="A346" s="1"/>
  <c r="A347" s="1"/>
  <c r="A348" s="1"/>
  <c r="A349" s="1"/>
  <c r="A350" s="1"/>
  <c r="A351" s="1"/>
  <c r="A352" s="1"/>
  <c r="A353" s="1"/>
  <c r="A354" s="1"/>
  <c r="A355" s="1"/>
  <c r="A356" s="1"/>
  <c r="A357" s="1"/>
  <c r="A358" s="1"/>
  <c r="A359" s="1"/>
  <c r="A360" s="1"/>
  <c r="A361" s="1"/>
  <c r="A362" s="1"/>
  <c r="A363" s="1"/>
  <c r="A364" s="1"/>
  <c r="A365" s="1"/>
  <c r="A366" s="1"/>
  <c r="A367" s="1"/>
  <c r="A368" s="1"/>
  <c r="A369" s="1"/>
  <c r="A370" s="1"/>
  <c r="A371" s="1"/>
  <c r="A372" s="1"/>
  <c r="A373" s="1"/>
  <c r="A374" s="1"/>
  <c r="A375" s="1"/>
  <c r="A376" s="1"/>
  <c r="A377" s="1"/>
  <c r="A378" s="1"/>
  <c r="A379" s="1"/>
  <c r="A380" s="1"/>
  <c r="A381" s="1"/>
  <c r="A382" s="1"/>
  <c r="A383" s="1"/>
  <c r="A384" s="1"/>
  <c r="A385" s="1"/>
  <c r="A386" s="1"/>
  <c r="A387" s="1"/>
  <c r="A388" s="1"/>
  <c r="A389" s="1"/>
  <c r="A390" s="1"/>
  <c r="A391" s="1"/>
  <c r="A392" s="1"/>
  <c r="A393" s="1"/>
  <c r="A394" s="1"/>
  <c r="A395" s="1"/>
  <c r="A396" s="1"/>
  <c r="A397" s="1"/>
  <c r="A398" s="1"/>
  <c r="A399" s="1"/>
  <c r="A400" s="1"/>
  <c r="A401" s="1"/>
  <c r="A402" s="1"/>
  <c r="A403" s="1"/>
  <c r="A404" s="1"/>
  <c r="A405" s="1"/>
  <c r="A406" s="1"/>
  <c r="A407" s="1"/>
  <c r="A408" s="1"/>
  <c r="A409" s="1"/>
  <c r="A410" s="1"/>
  <c r="A411" s="1"/>
  <c r="A412" s="1"/>
  <c r="A413" s="1"/>
  <c r="A414" s="1"/>
  <c r="A415" s="1"/>
  <c r="A416" s="1"/>
  <c r="A417" s="1"/>
  <c r="A418" s="1"/>
  <c r="A419" s="1"/>
  <c r="A420" s="1"/>
  <c r="A421" s="1"/>
  <c r="A422" s="1"/>
  <c r="A423" s="1"/>
  <c r="A424" s="1"/>
  <c r="A425" s="1"/>
  <c r="A426" s="1"/>
  <c r="A427" s="1"/>
  <c r="A428" s="1"/>
  <c r="A429" s="1"/>
  <c r="N13"/>
  <c r="K13"/>
  <c r="L13" s="1"/>
  <c r="J13"/>
  <c r="G13"/>
  <c r="H13" s="1"/>
  <c r="F13"/>
  <c r="K1175" i="67"/>
  <c r="L1175" s="1"/>
  <c r="G1175"/>
  <c r="H1175" s="1"/>
  <c r="F1175"/>
  <c r="K1174"/>
  <c r="L1174" s="1"/>
  <c r="G1174"/>
  <c r="H1174" s="1"/>
  <c r="F1174"/>
  <c r="K1173"/>
  <c r="L1173" s="1"/>
  <c r="G1173"/>
  <c r="H1173" s="1"/>
  <c r="F1173"/>
  <c r="K1172"/>
  <c r="L1172" s="1"/>
  <c r="G1172"/>
  <c r="H1172" s="1"/>
  <c r="F1172"/>
  <c r="L1171"/>
  <c r="H1171"/>
  <c r="F1171"/>
  <c r="K1170"/>
  <c r="L1170" s="1"/>
  <c r="G1170"/>
  <c r="H1170" s="1"/>
  <c r="F1170"/>
  <c r="K1169"/>
  <c r="L1169" s="1"/>
  <c r="G1169"/>
  <c r="H1169" s="1"/>
  <c r="F1169"/>
  <c r="K1168"/>
  <c r="L1168" s="1"/>
  <c r="G1168"/>
  <c r="H1168" s="1"/>
  <c r="F1168"/>
  <c r="K1167"/>
  <c r="L1167" s="1"/>
  <c r="G1167"/>
  <c r="H1167" s="1"/>
  <c r="F1167"/>
  <c r="K1166"/>
  <c r="L1166" s="1"/>
  <c r="G1166"/>
  <c r="H1166" s="1"/>
  <c r="F1166"/>
  <c r="L1165"/>
  <c r="H1165"/>
  <c r="F1165"/>
  <c r="L1164"/>
  <c r="H1164"/>
  <c r="F1164"/>
  <c r="L1163"/>
  <c r="H1163"/>
  <c r="F1163"/>
  <c r="L1162"/>
  <c r="H1162"/>
  <c r="F1162"/>
  <c r="K1161"/>
  <c r="L1161" s="1"/>
  <c r="G1161"/>
  <c r="H1161" s="1"/>
  <c r="F1161"/>
  <c r="K1160"/>
  <c r="L1160" s="1"/>
  <c r="G1160"/>
  <c r="H1160" s="1"/>
  <c r="F1160"/>
  <c r="L1159"/>
  <c r="H1159"/>
  <c r="F1159"/>
  <c r="L1158"/>
  <c r="H1158"/>
  <c r="F1158"/>
  <c r="K1157"/>
  <c r="L1157" s="1"/>
  <c r="G1157"/>
  <c r="H1157" s="1"/>
  <c r="F1157"/>
  <c r="K1156"/>
  <c r="L1156" s="1"/>
  <c r="G1156"/>
  <c r="H1156" s="1"/>
  <c r="F1156"/>
  <c r="L1155"/>
  <c r="K1155"/>
  <c r="G1155"/>
  <c r="H1155" s="1"/>
  <c r="F1155"/>
  <c r="K1154"/>
  <c r="L1154" s="1"/>
  <c r="G1154"/>
  <c r="H1154" s="1"/>
  <c r="F1154"/>
  <c r="K1153"/>
  <c r="L1153" s="1"/>
  <c r="H1153"/>
  <c r="G1153"/>
  <c r="F1153"/>
  <c r="K1152"/>
  <c r="L1152" s="1"/>
  <c r="H1152"/>
  <c r="G1152"/>
  <c r="F1152"/>
  <c r="K1151"/>
  <c r="L1151" s="1"/>
  <c r="G1151"/>
  <c r="H1151" s="1"/>
  <c r="F1151"/>
  <c r="K1150"/>
  <c r="L1150" s="1"/>
  <c r="G1150"/>
  <c r="H1150" s="1"/>
  <c r="F1150"/>
  <c r="K1149"/>
  <c r="L1149" s="1"/>
  <c r="G1149"/>
  <c r="H1149" s="1"/>
  <c r="F1149"/>
  <c r="K1148"/>
  <c r="L1148" s="1"/>
  <c r="G1148"/>
  <c r="H1148" s="1"/>
  <c r="F1148"/>
  <c r="L1147"/>
  <c r="H1147"/>
  <c r="F1147"/>
  <c r="L1146"/>
  <c r="H1146"/>
  <c r="F1146"/>
  <c r="K1145"/>
  <c r="L1145" s="1"/>
  <c r="G1145"/>
  <c r="H1145" s="1"/>
  <c r="F1145"/>
  <c r="K1144"/>
  <c r="L1144" s="1"/>
  <c r="G1144"/>
  <c r="H1144" s="1"/>
  <c r="F1144"/>
  <c r="K1143"/>
  <c r="L1143" s="1"/>
  <c r="G1143"/>
  <c r="H1143" s="1"/>
  <c r="F1143"/>
  <c r="K1142"/>
  <c r="L1142" s="1"/>
  <c r="G1142"/>
  <c r="H1142" s="1"/>
  <c r="F1142"/>
  <c r="K1141"/>
  <c r="L1141" s="1"/>
  <c r="G1141"/>
  <c r="H1141" s="1"/>
  <c r="F1141"/>
  <c r="K1140"/>
  <c r="L1140" s="1"/>
  <c r="G1140"/>
  <c r="H1140" s="1"/>
  <c r="F1140"/>
  <c r="K1139"/>
  <c r="L1139" s="1"/>
  <c r="G1139"/>
  <c r="H1139" s="1"/>
  <c r="F1139"/>
  <c r="K1138"/>
  <c r="L1138" s="1"/>
  <c r="G1138"/>
  <c r="H1138" s="1"/>
  <c r="F1138"/>
  <c r="K1137"/>
  <c r="L1137" s="1"/>
  <c r="G1137"/>
  <c r="H1137" s="1"/>
  <c r="F1137"/>
  <c r="L1136"/>
  <c r="H1136"/>
  <c r="F1136"/>
  <c r="L1135"/>
  <c r="H1135"/>
  <c r="F1135"/>
  <c r="L1134"/>
  <c r="H1134"/>
  <c r="F1134"/>
  <c r="K1133"/>
  <c r="L1133" s="1"/>
  <c r="G1133"/>
  <c r="H1133" s="1"/>
  <c r="F1133"/>
  <c r="K1132"/>
  <c r="L1132" s="1"/>
  <c r="G1132"/>
  <c r="H1132" s="1"/>
  <c r="F1132"/>
  <c r="K1131"/>
  <c r="L1131" s="1"/>
  <c r="H1131"/>
  <c r="G1131"/>
  <c r="F1131"/>
  <c r="K1130"/>
  <c r="L1130" s="1"/>
  <c r="G1130"/>
  <c r="H1130" s="1"/>
  <c r="F1130"/>
  <c r="K1129"/>
  <c r="L1129" s="1"/>
  <c r="H1129"/>
  <c r="G1129"/>
  <c r="F1129"/>
  <c r="L1128"/>
  <c r="H1128"/>
  <c r="F1128"/>
  <c r="L1127"/>
  <c r="H1127"/>
  <c r="F1127"/>
  <c r="L1126"/>
  <c r="H1126"/>
  <c r="F1126"/>
  <c r="L1125"/>
  <c r="H1125"/>
  <c r="F1125"/>
  <c r="K1124"/>
  <c r="L1124" s="1"/>
  <c r="G1124"/>
  <c r="H1124" s="1"/>
  <c r="F1124"/>
  <c r="K1123"/>
  <c r="L1123" s="1"/>
  <c r="G1123"/>
  <c r="H1123" s="1"/>
  <c r="F1123"/>
  <c r="K1122"/>
  <c r="L1122" s="1"/>
  <c r="G1122"/>
  <c r="H1122" s="1"/>
  <c r="F1122"/>
  <c r="L1121"/>
  <c r="K1121"/>
  <c r="G1121"/>
  <c r="H1121" s="1"/>
  <c r="F1121"/>
  <c r="K1120"/>
  <c r="L1120" s="1"/>
  <c r="G1120"/>
  <c r="H1120" s="1"/>
  <c r="F1120"/>
  <c r="K1119"/>
  <c r="L1119" s="1"/>
  <c r="H1119"/>
  <c r="G1119"/>
  <c r="F1119"/>
  <c r="K1118"/>
  <c r="L1118" s="1"/>
  <c r="G1118"/>
  <c r="H1118" s="1"/>
  <c r="F1118"/>
  <c r="K1117"/>
  <c r="L1117" s="1"/>
  <c r="H1117"/>
  <c r="G1117"/>
  <c r="F1117"/>
  <c r="K1116"/>
  <c r="L1116" s="1"/>
  <c r="G1116"/>
  <c r="H1116" s="1"/>
  <c r="F1116"/>
  <c r="K1115"/>
  <c r="L1115" s="1"/>
  <c r="G1115"/>
  <c r="H1115" s="1"/>
  <c r="F1115"/>
  <c r="K1114"/>
  <c r="L1114" s="1"/>
  <c r="G1114"/>
  <c r="H1114" s="1"/>
  <c r="F1114"/>
  <c r="K1113"/>
  <c r="L1113" s="1"/>
  <c r="G1113"/>
  <c r="H1113" s="1"/>
  <c r="F1113"/>
  <c r="L1112"/>
  <c r="H1112"/>
  <c r="F1112"/>
  <c r="K1111"/>
  <c r="L1111" s="1"/>
  <c r="H1111"/>
  <c r="G1111"/>
  <c r="F1111"/>
  <c r="L1110"/>
  <c r="H1110"/>
  <c r="F1110"/>
  <c r="L1109"/>
  <c r="H1109"/>
  <c r="F1109"/>
  <c r="K1108"/>
  <c r="L1108" s="1"/>
  <c r="G1108"/>
  <c r="H1108" s="1"/>
  <c r="F1108"/>
  <c r="L1107"/>
  <c r="K1107"/>
  <c r="G1107"/>
  <c r="H1107" s="1"/>
  <c r="F1107"/>
  <c r="K1106"/>
  <c r="L1106" s="1"/>
  <c r="G1106"/>
  <c r="H1106" s="1"/>
  <c r="F1106"/>
  <c r="L1105"/>
  <c r="K1105"/>
  <c r="G1105"/>
  <c r="H1105" s="1"/>
  <c r="F1105"/>
  <c r="K1104"/>
  <c r="L1104" s="1"/>
  <c r="G1104"/>
  <c r="H1104" s="1"/>
  <c r="F1104"/>
  <c r="K1103"/>
  <c r="L1103" s="1"/>
  <c r="G1103"/>
  <c r="H1103" s="1"/>
  <c r="F1103"/>
  <c r="K1102"/>
  <c r="L1102" s="1"/>
  <c r="G1102"/>
  <c r="H1102" s="1"/>
  <c r="F1102"/>
  <c r="K1101"/>
  <c r="L1101" s="1"/>
  <c r="G1101"/>
  <c r="H1101" s="1"/>
  <c r="F1101"/>
  <c r="K1100"/>
  <c r="L1100" s="1"/>
  <c r="G1100"/>
  <c r="H1100" s="1"/>
  <c r="F1100"/>
  <c r="L1099"/>
  <c r="K1099"/>
  <c r="G1099"/>
  <c r="H1099" s="1"/>
  <c r="F1099"/>
  <c r="K1098"/>
  <c r="L1098" s="1"/>
  <c r="G1098"/>
  <c r="H1098" s="1"/>
  <c r="F1098"/>
  <c r="L1097"/>
  <c r="K1097"/>
  <c r="G1097"/>
  <c r="H1097" s="1"/>
  <c r="F1097"/>
  <c r="K1096"/>
  <c r="L1096" s="1"/>
  <c r="G1096"/>
  <c r="H1096" s="1"/>
  <c r="F1096"/>
  <c r="L1095"/>
  <c r="H1095"/>
  <c r="F1095"/>
  <c r="L1094"/>
  <c r="H1094"/>
  <c r="F1094"/>
  <c r="K1093"/>
  <c r="L1093" s="1"/>
  <c r="G1093"/>
  <c r="H1093" s="1"/>
  <c r="F1093"/>
  <c r="K1092"/>
  <c r="L1092" s="1"/>
  <c r="G1092"/>
  <c r="H1092" s="1"/>
  <c r="F1092"/>
  <c r="K1091"/>
  <c r="L1091" s="1"/>
  <c r="H1091"/>
  <c r="G1091"/>
  <c r="F1091"/>
  <c r="L1090"/>
  <c r="H1090"/>
  <c r="F1090"/>
  <c r="K1089"/>
  <c r="L1089" s="1"/>
  <c r="G1089"/>
  <c r="H1089" s="1"/>
  <c r="F1089"/>
  <c r="L1088"/>
  <c r="H1088"/>
  <c r="F1088"/>
  <c r="K1087"/>
  <c r="L1087" s="1"/>
  <c r="G1087"/>
  <c r="H1087" s="1"/>
  <c r="F1087"/>
  <c r="L1086"/>
  <c r="H1086"/>
  <c r="F1086"/>
  <c r="L1085"/>
  <c r="K1085"/>
  <c r="G1085"/>
  <c r="H1085" s="1"/>
  <c r="F1085"/>
  <c r="K1084"/>
  <c r="L1084" s="1"/>
  <c r="G1084"/>
  <c r="H1084" s="1"/>
  <c r="F1084"/>
  <c r="K1083"/>
  <c r="L1083" s="1"/>
  <c r="G1083"/>
  <c r="H1083" s="1"/>
  <c r="F1083"/>
  <c r="K1082"/>
  <c r="L1082" s="1"/>
  <c r="G1082"/>
  <c r="H1082" s="1"/>
  <c r="F1082"/>
  <c r="K1081"/>
  <c r="L1081" s="1"/>
  <c r="G1081"/>
  <c r="H1081" s="1"/>
  <c r="F1081"/>
  <c r="L1080"/>
  <c r="H1080"/>
  <c r="F1080"/>
  <c r="L1079"/>
  <c r="H1079"/>
  <c r="F1079"/>
  <c r="L1078"/>
  <c r="H1078"/>
  <c r="F1078"/>
  <c r="K1077"/>
  <c r="L1077" s="1"/>
  <c r="H1077"/>
  <c r="G1077"/>
  <c r="F1077"/>
  <c r="K1076"/>
  <c r="L1076" s="1"/>
  <c r="G1076"/>
  <c r="H1076" s="1"/>
  <c r="F1076"/>
  <c r="K1075"/>
  <c r="L1075" s="1"/>
  <c r="G1075"/>
  <c r="H1075" s="1"/>
  <c r="F1075"/>
  <c r="L1074"/>
  <c r="H1074"/>
  <c r="F1074"/>
  <c r="L1073"/>
  <c r="H1073"/>
  <c r="F1073"/>
  <c r="K1072"/>
  <c r="L1072" s="1"/>
  <c r="G1072"/>
  <c r="H1072" s="1"/>
  <c r="F1072"/>
  <c r="K1071"/>
  <c r="L1071" s="1"/>
  <c r="G1071"/>
  <c r="H1071" s="1"/>
  <c r="F1071"/>
  <c r="K1070"/>
  <c r="L1070" s="1"/>
  <c r="G1070"/>
  <c r="H1070" s="1"/>
  <c r="F1070"/>
  <c r="K1069"/>
  <c r="L1069" s="1"/>
  <c r="G1069"/>
  <c r="H1069" s="1"/>
  <c r="F1069"/>
  <c r="L1068"/>
  <c r="H1068"/>
  <c r="F1068"/>
  <c r="K1067"/>
  <c r="L1067" s="1"/>
  <c r="G1067"/>
  <c r="H1067" s="1"/>
  <c r="F1067"/>
  <c r="K1066"/>
  <c r="L1066" s="1"/>
  <c r="G1066"/>
  <c r="H1066" s="1"/>
  <c r="F1066"/>
  <c r="L1065"/>
  <c r="K1065"/>
  <c r="G1065"/>
  <c r="H1065" s="1"/>
  <c r="F1065"/>
  <c r="L1064"/>
  <c r="H1064"/>
  <c r="F1064"/>
  <c r="K1063"/>
  <c r="L1063" s="1"/>
  <c r="G1063"/>
  <c r="H1063" s="1"/>
  <c r="F1063"/>
  <c r="K1062"/>
  <c r="L1062" s="1"/>
  <c r="G1062"/>
  <c r="H1062" s="1"/>
  <c r="F1062"/>
  <c r="K1061"/>
  <c r="L1061" s="1"/>
  <c r="G1061"/>
  <c r="H1061" s="1"/>
  <c r="F1061"/>
  <c r="K1060"/>
  <c r="L1060" s="1"/>
  <c r="G1060"/>
  <c r="H1060" s="1"/>
  <c r="F1060"/>
  <c r="L1059"/>
  <c r="H1059"/>
  <c r="F1059"/>
  <c r="K1058"/>
  <c r="L1058" s="1"/>
  <c r="G1058"/>
  <c r="H1058" s="1"/>
  <c r="F1058"/>
  <c r="K1057"/>
  <c r="L1057" s="1"/>
  <c r="H1057"/>
  <c r="G1057"/>
  <c r="F1057"/>
  <c r="K1056"/>
  <c r="L1056" s="1"/>
  <c r="G1056"/>
  <c r="H1056" s="1"/>
  <c r="F1056"/>
  <c r="K1055"/>
  <c r="L1055" s="1"/>
  <c r="G1055"/>
  <c r="H1055" s="1"/>
  <c r="F1055"/>
  <c r="K1054"/>
  <c r="L1054" s="1"/>
  <c r="G1054"/>
  <c r="H1054" s="1"/>
  <c r="F1054"/>
  <c r="L1053"/>
  <c r="H1053"/>
  <c r="F1053"/>
  <c r="K1052"/>
  <c r="L1052" s="1"/>
  <c r="G1052"/>
  <c r="H1052" s="1"/>
  <c r="F1052"/>
  <c r="L1051"/>
  <c r="H1051"/>
  <c r="F1051"/>
  <c r="L1050"/>
  <c r="H1050"/>
  <c r="F1050"/>
  <c r="K1049"/>
  <c r="L1049" s="1"/>
  <c r="G1049"/>
  <c r="H1049" s="1"/>
  <c r="F1049"/>
  <c r="K1048"/>
  <c r="L1048" s="1"/>
  <c r="G1048"/>
  <c r="H1048" s="1"/>
  <c r="F1048"/>
  <c r="K1047"/>
  <c r="L1047" s="1"/>
  <c r="H1047"/>
  <c r="G1047"/>
  <c r="F1047"/>
  <c r="K1046"/>
  <c r="L1046" s="1"/>
  <c r="G1046"/>
  <c r="H1046" s="1"/>
  <c r="F1046"/>
  <c r="K1045"/>
  <c r="L1045" s="1"/>
  <c r="H1045"/>
  <c r="G1045"/>
  <c r="F1045"/>
  <c r="K1044"/>
  <c r="L1044" s="1"/>
  <c r="G1044"/>
  <c r="H1044" s="1"/>
  <c r="F1044"/>
  <c r="K1043"/>
  <c r="L1043" s="1"/>
  <c r="G1043"/>
  <c r="H1043" s="1"/>
  <c r="F1043"/>
  <c r="L1042"/>
  <c r="H1042"/>
  <c r="F1042"/>
  <c r="L1041"/>
  <c r="H1041"/>
  <c r="F1041"/>
  <c r="K1040"/>
  <c r="L1040" s="1"/>
  <c r="G1040"/>
  <c r="H1040" s="1"/>
  <c r="F1040"/>
  <c r="K1039"/>
  <c r="L1039" s="1"/>
  <c r="G1039"/>
  <c r="H1039" s="1"/>
  <c r="F1039"/>
  <c r="K1038"/>
  <c r="L1038" s="1"/>
  <c r="G1038"/>
  <c r="H1038" s="1"/>
  <c r="F1038"/>
  <c r="L1037"/>
  <c r="H1037"/>
  <c r="F1037"/>
  <c r="K1036"/>
  <c r="L1036" s="1"/>
  <c r="G1036"/>
  <c r="H1036" s="1"/>
  <c r="F1036"/>
  <c r="L1035"/>
  <c r="H1035"/>
  <c r="F1035"/>
  <c r="L1034"/>
  <c r="H1034"/>
  <c r="F1034"/>
  <c r="L1033"/>
  <c r="H1033"/>
  <c r="F1033"/>
  <c r="K1032"/>
  <c r="L1032" s="1"/>
  <c r="G1032"/>
  <c r="H1032" s="1"/>
  <c r="F1032"/>
  <c r="K1031"/>
  <c r="L1031" s="1"/>
  <c r="G1031"/>
  <c r="H1031" s="1"/>
  <c r="F1031"/>
  <c r="K1030"/>
  <c r="L1030" s="1"/>
  <c r="G1030"/>
  <c r="H1030" s="1"/>
  <c r="F1030"/>
  <c r="K1029"/>
  <c r="L1029" s="1"/>
  <c r="H1029"/>
  <c r="G1029"/>
  <c r="F1029"/>
  <c r="K1028"/>
  <c r="L1028" s="1"/>
  <c r="G1028"/>
  <c r="H1028" s="1"/>
  <c r="F1028"/>
  <c r="K1027"/>
  <c r="L1027" s="1"/>
  <c r="G1027"/>
  <c r="H1027" s="1"/>
  <c r="F1027"/>
  <c r="K1026"/>
  <c r="L1026" s="1"/>
  <c r="G1026"/>
  <c r="H1026" s="1"/>
  <c r="F1026"/>
  <c r="K1025"/>
  <c r="L1025" s="1"/>
  <c r="G1025"/>
  <c r="H1025" s="1"/>
  <c r="F1025"/>
  <c r="L1024"/>
  <c r="H1024"/>
  <c r="F1024"/>
  <c r="L1023"/>
  <c r="H1023"/>
  <c r="F1023"/>
  <c r="L1022"/>
  <c r="H1022"/>
  <c r="F1022"/>
  <c r="L1021"/>
  <c r="H1021"/>
  <c r="F1021"/>
  <c r="K1020"/>
  <c r="L1020" s="1"/>
  <c r="G1020"/>
  <c r="H1020" s="1"/>
  <c r="F1020"/>
  <c r="L1019"/>
  <c r="H1019"/>
  <c r="F1019"/>
  <c r="K1018"/>
  <c r="L1018" s="1"/>
  <c r="G1018"/>
  <c r="H1018" s="1"/>
  <c r="F1018"/>
  <c r="K1017"/>
  <c r="L1017" s="1"/>
  <c r="G1017"/>
  <c r="H1017" s="1"/>
  <c r="F1017"/>
  <c r="K1016"/>
  <c r="L1016" s="1"/>
  <c r="G1016"/>
  <c r="H1016" s="1"/>
  <c r="F1016"/>
  <c r="K1015"/>
  <c r="L1015" s="1"/>
  <c r="G1015"/>
  <c r="H1015" s="1"/>
  <c r="F1015"/>
  <c r="K1014"/>
  <c r="L1014" s="1"/>
  <c r="G1014"/>
  <c r="H1014" s="1"/>
  <c r="F1014"/>
  <c r="L1013"/>
  <c r="K1013"/>
  <c r="G1013"/>
  <c r="H1013" s="1"/>
  <c r="F1013"/>
  <c r="K1012"/>
  <c r="L1012" s="1"/>
  <c r="G1012"/>
  <c r="H1012" s="1"/>
  <c r="F1012"/>
  <c r="K1011"/>
  <c r="L1011" s="1"/>
  <c r="G1011"/>
  <c r="H1011" s="1"/>
  <c r="F1011"/>
  <c r="K1010"/>
  <c r="L1010" s="1"/>
  <c r="G1010"/>
  <c r="H1010" s="1"/>
  <c r="F1010"/>
  <c r="L1009"/>
  <c r="H1009"/>
  <c r="F1009"/>
  <c r="K1008"/>
  <c r="L1008" s="1"/>
  <c r="G1008"/>
  <c r="H1008" s="1"/>
  <c r="F1008"/>
  <c r="K1007"/>
  <c r="L1007" s="1"/>
  <c r="G1007"/>
  <c r="H1007" s="1"/>
  <c r="F1007"/>
  <c r="K1006"/>
  <c r="L1006" s="1"/>
  <c r="G1006"/>
  <c r="H1006" s="1"/>
  <c r="F1006"/>
  <c r="K1005"/>
  <c r="L1005" s="1"/>
  <c r="H1005"/>
  <c r="G1005"/>
  <c r="F1005"/>
  <c r="K1004"/>
  <c r="L1004" s="1"/>
  <c r="G1004"/>
  <c r="H1004" s="1"/>
  <c r="F1004"/>
  <c r="K1003"/>
  <c r="L1003" s="1"/>
  <c r="G1003"/>
  <c r="H1003" s="1"/>
  <c r="F1003"/>
  <c r="L1002"/>
  <c r="H1002"/>
  <c r="F1002"/>
  <c r="L1001"/>
  <c r="H1001"/>
  <c r="F1001"/>
  <c r="K1000"/>
  <c r="L1000" s="1"/>
  <c r="G1000"/>
  <c r="H1000" s="1"/>
  <c r="F1000"/>
  <c r="K999"/>
  <c r="L999" s="1"/>
  <c r="G999"/>
  <c r="H999" s="1"/>
  <c r="F999"/>
  <c r="K998"/>
  <c r="L998" s="1"/>
  <c r="G998"/>
  <c r="H998" s="1"/>
  <c r="F998"/>
  <c r="K997"/>
  <c r="L997" s="1"/>
  <c r="G997"/>
  <c r="H997" s="1"/>
  <c r="F997"/>
  <c r="K996"/>
  <c r="L996" s="1"/>
  <c r="G996"/>
  <c r="H996" s="1"/>
  <c r="F996"/>
  <c r="K995"/>
  <c r="L995" s="1"/>
  <c r="G995"/>
  <c r="H995" s="1"/>
  <c r="F995"/>
  <c r="K994"/>
  <c r="L994" s="1"/>
  <c r="G994"/>
  <c r="H994" s="1"/>
  <c r="F994"/>
  <c r="L993"/>
  <c r="K993"/>
  <c r="G993"/>
  <c r="H993" s="1"/>
  <c r="F993"/>
  <c r="L992"/>
  <c r="H992"/>
  <c r="F992"/>
  <c r="L991"/>
  <c r="H991"/>
  <c r="F991"/>
  <c r="K990"/>
  <c r="L990" s="1"/>
  <c r="G990"/>
  <c r="H990" s="1"/>
  <c r="F990"/>
  <c r="K989"/>
  <c r="L989" s="1"/>
  <c r="G989"/>
  <c r="H989" s="1"/>
  <c r="F989"/>
  <c r="K988"/>
  <c r="L988" s="1"/>
  <c r="G988"/>
  <c r="H988" s="1"/>
  <c r="F988"/>
  <c r="K987"/>
  <c r="L987" s="1"/>
  <c r="G987"/>
  <c r="H987" s="1"/>
  <c r="F987"/>
  <c r="L986"/>
  <c r="H986"/>
  <c r="F986"/>
  <c r="K985"/>
  <c r="L985" s="1"/>
  <c r="H985"/>
  <c r="G985"/>
  <c r="F985"/>
  <c r="L984"/>
  <c r="H984"/>
  <c r="F984"/>
  <c r="L983"/>
  <c r="H983"/>
  <c r="F983"/>
  <c r="L982"/>
  <c r="H982"/>
  <c r="F982"/>
  <c r="L981"/>
  <c r="H981"/>
  <c r="F981"/>
  <c r="L980"/>
  <c r="H980"/>
  <c r="F980"/>
  <c r="K979"/>
  <c r="L979" s="1"/>
  <c r="G979"/>
  <c r="H979" s="1"/>
  <c r="F979"/>
  <c r="K978"/>
  <c r="L978" s="1"/>
  <c r="G978"/>
  <c r="H978" s="1"/>
  <c r="F978"/>
  <c r="K977"/>
  <c r="L977" s="1"/>
  <c r="G977"/>
  <c r="H977" s="1"/>
  <c r="F977"/>
  <c r="K976"/>
  <c r="L976" s="1"/>
  <c r="G976"/>
  <c r="H976" s="1"/>
  <c r="F976"/>
  <c r="K975"/>
  <c r="L975" s="1"/>
  <c r="H975"/>
  <c r="G975"/>
  <c r="F975"/>
  <c r="K974"/>
  <c r="L974" s="1"/>
  <c r="G974"/>
  <c r="H974" s="1"/>
  <c r="F974"/>
  <c r="K973"/>
  <c r="L973" s="1"/>
  <c r="G973"/>
  <c r="H973" s="1"/>
  <c r="F973"/>
  <c r="K972"/>
  <c r="L972" s="1"/>
  <c r="G972"/>
  <c r="H972" s="1"/>
  <c r="F972"/>
  <c r="L971"/>
  <c r="H971"/>
  <c r="F971"/>
  <c r="K970"/>
  <c r="L970" s="1"/>
  <c r="G970"/>
  <c r="H970" s="1"/>
  <c r="F970"/>
  <c r="K969"/>
  <c r="L969" s="1"/>
  <c r="G969"/>
  <c r="H969" s="1"/>
  <c r="F969"/>
  <c r="L968"/>
  <c r="H968"/>
  <c r="F968"/>
  <c r="L967"/>
  <c r="H967"/>
  <c r="F967"/>
  <c r="K966"/>
  <c r="L966" s="1"/>
  <c r="G966"/>
  <c r="H966" s="1"/>
  <c r="F966"/>
  <c r="K965"/>
  <c r="L965" s="1"/>
  <c r="G965"/>
  <c r="H965" s="1"/>
  <c r="F965"/>
  <c r="K964"/>
  <c r="L964" s="1"/>
  <c r="G964"/>
  <c r="H964" s="1"/>
  <c r="F964"/>
  <c r="K963"/>
  <c r="L963" s="1"/>
  <c r="G963"/>
  <c r="H963" s="1"/>
  <c r="F963"/>
  <c r="L962"/>
  <c r="H962"/>
  <c r="F962"/>
  <c r="K961"/>
  <c r="L961" s="1"/>
  <c r="G961"/>
  <c r="H961" s="1"/>
  <c r="F961"/>
  <c r="K960"/>
  <c r="L960" s="1"/>
  <c r="G960"/>
  <c r="H960" s="1"/>
  <c r="F960"/>
  <c r="K959"/>
  <c r="L959" s="1"/>
  <c r="G959"/>
  <c r="H959" s="1"/>
  <c r="F959"/>
  <c r="K958"/>
  <c r="L958" s="1"/>
  <c r="G958"/>
  <c r="H958" s="1"/>
  <c r="F958"/>
  <c r="K957"/>
  <c r="L957" s="1"/>
  <c r="G957"/>
  <c r="H957" s="1"/>
  <c r="F957"/>
  <c r="K956"/>
  <c r="L956" s="1"/>
  <c r="G956"/>
  <c r="H956" s="1"/>
  <c r="F956"/>
  <c r="K955"/>
  <c r="L955" s="1"/>
  <c r="G955"/>
  <c r="H955" s="1"/>
  <c r="F955"/>
  <c r="K954"/>
  <c r="L954" s="1"/>
  <c r="G954"/>
  <c r="H954" s="1"/>
  <c r="F954"/>
  <c r="K953"/>
  <c r="L953" s="1"/>
  <c r="G953"/>
  <c r="H953" s="1"/>
  <c r="F953"/>
  <c r="L952"/>
  <c r="H952"/>
  <c r="F952"/>
  <c r="K951"/>
  <c r="L951" s="1"/>
  <c r="H951"/>
  <c r="G951"/>
  <c r="F951"/>
  <c r="N950"/>
  <c r="L950"/>
  <c r="K950"/>
  <c r="J950"/>
  <c r="G950"/>
  <c r="H950" s="1"/>
  <c r="F950"/>
  <c r="N949"/>
  <c r="K949"/>
  <c r="L949" s="1"/>
  <c r="J949"/>
  <c r="G949"/>
  <c r="H949" s="1"/>
  <c r="F949"/>
  <c r="N948"/>
  <c r="K948"/>
  <c r="L948" s="1"/>
  <c r="J948"/>
  <c r="G948"/>
  <c r="H948" s="1"/>
  <c r="F948"/>
  <c r="N947"/>
  <c r="L947"/>
  <c r="J947"/>
  <c r="H947"/>
  <c r="F947"/>
  <c r="N946"/>
  <c r="L946"/>
  <c r="K946"/>
  <c r="J946"/>
  <c r="G946"/>
  <c r="H946" s="1"/>
  <c r="F946"/>
  <c r="N945"/>
  <c r="K945"/>
  <c r="L945" s="1"/>
  <c r="J945"/>
  <c r="G945"/>
  <c r="H945" s="1"/>
  <c r="F945"/>
  <c r="N944"/>
  <c r="L944"/>
  <c r="K944"/>
  <c r="J944"/>
  <c r="G944"/>
  <c r="H944" s="1"/>
  <c r="F944"/>
  <c r="N943"/>
  <c r="K943"/>
  <c r="L943" s="1"/>
  <c r="J943"/>
  <c r="G943"/>
  <c r="H943" s="1"/>
  <c r="F943"/>
  <c r="N942"/>
  <c r="L942"/>
  <c r="J942"/>
  <c r="H942"/>
  <c r="F942"/>
  <c r="N941"/>
  <c r="K941"/>
  <c r="L941" s="1"/>
  <c r="J941"/>
  <c r="G941"/>
  <c r="H941" s="1"/>
  <c r="F941"/>
  <c r="N940"/>
  <c r="K940"/>
  <c r="L940" s="1"/>
  <c r="J940"/>
  <c r="G940"/>
  <c r="H940" s="1"/>
  <c r="F940"/>
  <c r="N939"/>
  <c r="K939"/>
  <c r="L939" s="1"/>
  <c r="J939"/>
  <c r="G939"/>
  <c r="H939" s="1"/>
  <c r="F939"/>
  <c r="N938"/>
  <c r="K938"/>
  <c r="L938" s="1"/>
  <c r="J938"/>
  <c r="G938"/>
  <c r="H938" s="1"/>
  <c r="F938"/>
  <c r="N937"/>
  <c r="K937"/>
  <c r="L937" s="1"/>
  <c r="J937"/>
  <c r="H937"/>
  <c r="G937"/>
  <c r="F937"/>
  <c r="N936"/>
  <c r="K936"/>
  <c r="L936" s="1"/>
  <c r="J936"/>
  <c r="G936"/>
  <c r="H936" s="1"/>
  <c r="F936"/>
  <c r="N935"/>
  <c r="L935"/>
  <c r="J935"/>
  <c r="H935"/>
  <c r="F935"/>
  <c r="N934"/>
  <c r="K934"/>
  <c r="L934" s="1"/>
  <c r="J934"/>
  <c r="G934"/>
  <c r="H934" s="1"/>
  <c r="F934"/>
  <c r="N933"/>
  <c r="K933"/>
  <c r="L933" s="1"/>
  <c r="J933"/>
  <c r="G933"/>
  <c r="H933" s="1"/>
  <c r="F933"/>
  <c r="N932"/>
  <c r="L932"/>
  <c r="J932"/>
  <c r="H932"/>
  <c r="F932"/>
  <c r="N931"/>
  <c r="L931"/>
  <c r="J931"/>
  <c r="H931"/>
  <c r="F931"/>
  <c r="N930"/>
  <c r="K930"/>
  <c r="L930" s="1"/>
  <c r="J930"/>
  <c r="G930"/>
  <c r="H930" s="1"/>
  <c r="F930"/>
  <c r="N929"/>
  <c r="L929"/>
  <c r="K929"/>
  <c r="J929"/>
  <c r="G929"/>
  <c r="H929" s="1"/>
  <c r="F929"/>
  <c r="N928"/>
  <c r="L928"/>
  <c r="J928"/>
  <c r="H928"/>
  <c r="F928"/>
  <c r="N927"/>
  <c r="K927"/>
  <c r="L927" s="1"/>
  <c r="J927"/>
  <c r="G927"/>
  <c r="H927" s="1"/>
  <c r="F927"/>
  <c r="N926"/>
  <c r="L926"/>
  <c r="J926"/>
  <c r="H926"/>
  <c r="F926"/>
  <c r="N925"/>
  <c r="K925"/>
  <c r="L925" s="1"/>
  <c r="J925"/>
  <c r="G925"/>
  <c r="H925" s="1"/>
  <c r="F925"/>
  <c r="N924"/>
  <c r="K924"/>
  <c r="L924" s="1"/>
  <c r="J924"/>
  <c r="G924"/>
  <c r="H924" s="1"/>
  <c r="F924"/>
  <c r="N923"/>
  <c r="K923"/>
  <c r="L923" s="1"/>
  <c r="J923"/>
  <c r="G923"/>
  <c r="H923" s="1"/>
  <c r="F923"/>
  <c r="N922"/>
  <c r="L922"/>
  <c r="K922"/>
  <c r="J922"/>
  <c r="G922"/>
  <c r="H922" s="1"/>
  <c r="F922"/>
  <c r="N921"/>
  <c r="L921"/>
  <c r="J921"/>
  <c r="H921"/>
  <c r="F921"/>
  <c r="N920"/>
  <c r="K920"/>
  <c r="L920" s="1"/>
  <c r="J920"/>
  <c r="G920"/>
  <c r="H920" s="1"/>
  <c r="F920"/>
  <c r="N919"/>
  <c r="K919"/>
  <c r="L919" s="1"/>
  <c r="J919"/>
  <c r="G919"/>
  <c r="H919" s="1"/>
  <c r="F919"/>
  <c r="N918"/>
  <c r="L918"/>
  <c r="J918"/>
  <c r="H918"/>
  <c r="F918"/>
  <c r="N917"/>
  <c r="K917"/>
  <c r="L917" s="1"/>
  <c r="J917"/>
  <c r="G917"/>
  <c r="H917" s="1"/>
  <c r="F917"/>
  <c r="N916"/>
  <c r="K916"/>
  <c r="L916" s="1"/>
  <c r="J916"/>
  <c r="G916"/>
  <c r="H916" s="1"/>
  <c r="F916"/>
  <c r="N915"/>
  <c r="K915"/>
  <c r="L915" s="1"/>
  <c r="J915"/>
  <c r="G915"/>
  <c r="H915" s="1"/>
  <c r="F915"/>
  <c r="N914"/>
  <c r="L914"/>
  <c r="J914"/>
  <c r="H914"/>
  <c r="F914"/>
  <c r="N913"/>
  <c r="K913"/>
  <c r="L913" s="1"/>
  <c r="J913"/>
  <c r="H913"/>
  <c r="G913"/>
  <c r="F913"/>
  <c r="N912"/>
  <c r="K912"/>
  <c r="L912" s="1"/>
  <c r="J912"/>
  <c r="G912"/>
  <c r="H912" s="1"/>
  <c r="F912"/>
  <c r="N911"/>
  <c r="K911"/>
  <c r="L911" s="1"/>
  <c r="J911"/>
  <c r="H911"/>
  <c r="G911"/>
  <c r="F911"/>
  <c r="N910"/>
  <c r="K910"/>
  <c r="L910" s="1"/>
  <c r="J910"/>
  <c r="G910"/>
  <c r="H910" s="1"/>
  <c r="F910"/>
  <c r="N909"/>
  <c r="L909"/>
  <c r="J909"/>
  <c r="H909"/>
  <c r="F909"/>
  <c r="N908"/>
  <c r="K908"/>
  <c r="L908" s="1"/>
  <c r="J908"/>
  <c r="G908"/>
  <c r="H908" s="1"/>
  <c r="F908"/>
  <c r="N907"/>
  <c r="K907"/>
  <c r="L907" s="1"/>
  <c r="J907"/>
  <c r="G907"/>
  <c r="H907" s="1"/>
  <c r="F907"/>
  <c r="N906"/>
  <c r="L906"/>
  <c r="J906"/>
  <c r="H906"/>
  <c r="F906"/>
  <c r="N905"/>
  <c r="K905"/>
  <c r="L905" s="1"/>
  <c r="J905"/>
  <c r="H905"/>
  <c r="G905"/>
  <c r="F905"/>
  <c r="N904"/>
  <c r="L904"/>
  <c r="J904"/>
  <c r="H904"/>
  <c r="F904"/>
  <c r="N903"/>
  <c r="K903"/>
  <c r="L903" s="1"/>
  <c r="J903"/>
  <c r="G903"/>
  <c r="H903" s="1"/>
  <c r="F903"/>
  <c r="N902"/>
  <c r="K902"/>
  <c r="L902" s="1"/>
  <c r="J902"/>
  <c r="G902"/>
  <c r="H902" s="1"/>
  <c r="F902"/>
  <c r="N901"/>
  <c r="K901"/>
  <c r="L901" s="1"/>
  <c r="J901"/>
  <c r="G901"/>
  <c r="H901" s="1"/>
  <c r="F901"/>
  <c r="N900"/>
  <c r="K900"/>
  <c r="L900" s="1"/>
  <c r="J900"/>
  <c r="G900"/>
  <c r="H900" s="1"/>
  <c r="F900"/>
  <c r="N899"/>
  <c r="K899"/>
  <c r="L899" s="1"/>
  <c r="J899"/>
  <c r="G899"/>
  <c r="H899" s="1"/>
  <c r="F899"/>
  <c r="N898"/>
  <c r="K898"/>
  <c r="L898" s="1"/>
  <c r="J898"/>
  <c r="G898"/>
  <c r="H898" s="1"/>
  <c r="F898"/>
  <c r="N897"/>
  <c r="L897"/>
  <c r="J897"/>
  <c r="H897"/>
  <c r="F897"/>
  <c r="N896"/>
  <c r="K896"/>
  <c r="L896" s="1"/>
  <c r="J896"/>
  <c r="G896"/>
  <c r="H896" s="1"/>
  <c r="F896"/>
  <c r="N895"/>
  <c r="L895"/>
  <c r="J895"/>
  <c r="H895"/>
  <c r="F895"/>
  <c r="N894"/>
  <c r="L894"/>
  <c r="J894"/>
  <c r="H894"/>
  <c r="F894"/>
  <c r="N893"/>
  <c r="L893"/>
  <c r="J893"/>
  <c r="H893"/>
  <c r="F893"/>
  <c r="N892"/>
  <c r="K892"/>
  <c r="L892" s="1"/>
  <c r="J892"/>
  <c r="G892"/>
  <c r="H892" s="1"/>
  <c r="F892"/>
  <c r="N891"/>
  <c r="K891"/>
  <c r="L891" s="1"/>
  <c r="J891"/>
  <c r="G891"/>
  <c r="H891" s="1"/>
  <c r="F891"/>
  <c r="N890"/>
  <c r="K890"/>
  <c r="L890" s="1"/>
  <c r="J890"/>
  <c r="G890"/>
  <c r="H890" s="1"/>
  <c r="F890"/>
  <c r="N889"/>
  <c r="K889"/>
  <c r="L889" s="1"/>
  <c r="J889"/>
  <c r="G889"/>
  <c r="H889" s="1"/>
  <c r="F889"/>
  <c r="N888"/>
  <c r="K888"/>
  <c r="L888" s="1"/>
  <c r="J888"/>
  <c r="G888"/>
  <c r="H888" s="1"/>
  <c r="F888"/>
  <c r="N887"/>
  <c r="K887"/>
  <c r="L887" s="1"/>
  <c r="J887"/>
  <c r="G887"/>
  <c r="H887" s="1"/>
  <c r="F887"/>
  <c r="N886"/>
  <c r="K886"/>
  <c r="L886" s="1"/>
  <c r="J886"/>
  <c r="G886"/>
  <c r="H886" s="1"/>
  <c r="F886"/>
  <c r="N885"/>
  <c r="K885"/>
  <c r="L885" s="1"/>
  <c r="J885"/>
  <c r="G885"/>
  <c r="H885" s="1"/>
  <c r="F885"/>
  <c r="N884"/>
  <c r="K884"/>
  <c r="L884" s="1"/>
  <c r="J884"/>
  <c r="G884"/>
  <c r="H884" s="1"/>
  <c r="F884"/>
  <c r="N883"/>
  <c r="K883"/>
  <c r="L883" s="1"/>
  <c r="J883"/>
  <c r="G883"/>
  <c r="H883" s="1"/>
  <c r="F883"/>
  <c r="N882"/>
  <c r="K882"/>
  <c r="L882" s="1"/>
  <c r="J882"/>
  <c r="G882"/>
  <c r="H882" s="1"/>
  <c r="F882"/>
  <c r="N881"/>
  <c r="K881"/>
  <c r="L881" s="1"/>
  <c r="J881"/>
  <c r="G881"/>
  <c r="H881" s="1"/>
  <c r="F881"/>
  <c r="N880"/>
  <c r="K880"/>
  <c r="L880" s="1"/>
  <c r="J880"/>
  <c r="G880"/>
  <c r="H880" s="1"/>
  <c r="F880"/>
  <c r="N879"/>
  <c r="K879"/>
  <c r="L879" s="1"/>
  <c r="J879"/>
  <c r="G879"/>
  <c r="H879" s="1"/>
  <c r="F879"/>
  <c r="N878"/>
  <c r="K878"/>
  <c r="L878" s="1"/>
  <c r="J878"/>
  <c r="G878"/>
  <c r="H878" s="1"/>
  <c r="F878"/>
  <c r="N877"/>
  <c r="K877"/>
  <c r="L877" s="1"/>
  <c r="J877"/>
  <c r="G877"/>
  <c r="H877" s="1"/>
  <c r="F877"/>
  <c r="N876"/>
  <c r="K876"/>
  <c r="L876" s="1"/>
  <c r="J876"/>
  <c r="G876"/>
  <c r="H876" s="1"/>
  <c r="F876"/>
  <c r="N875"/>
  <c r="L875"/>
  <c r="J875"/>
  <c r="H875"/>
  <c r="F875"/>
  <c r="N874"/>
  <c r="K874"/>
  <c r="L874" s="1"/>
  <c r="J874"/>
  <c r="G874"/>
  <c r="H874" s="1"/>
  <c r="F874"/>
  <c r="N873"/>
  <c r="L873"/>
  <c r="J873"/>
  <c r="H873"/>
  <c r="F873"/>
  <c r="N872"/>
  <c r="L872"/>
  <c r="J872"/>
  <c r="H872"/>
  <c r="F872"/>
  <c r="N871"/>
  <c r="L871"/>
  <c r="J871"/>
  <c r="H871"/>
  <c r="F871"/>
  <c r="N870"/>
  <c r="L870"/>
  <c r="J870"/>
  <c r="H870"/>
  <c r="F870"/>
  <c r="N869"/>
  <c r="L869"/>
  <c r="J869"/>
  <c r="H869"/>
  <c r="F869"/>
  <c r="N868"/>
  <c r="L868"/>
  <c r="J868"/>
  <c r="H868"/>
  <c r="F868"/>
  <c r="N867"/>
  <c r="L867"/>
  <c r="J867"/>
  <c r="H867"/>
  <c r="F867"/>
  <c r="N866"/>
  <c r="L866"/>
  <c r="J866"/>
  <c r="H866"/>
  <c r="F866"/>
  <c r="N865"/>
  <c r="L865"/>
  <c r="J865"/>
  <c r="H865"/>
  <c r="F865"/>
  <c r="N864"/>
  <c r="L864"/>
  <c r="K864"/>
  <c r="J864"/>
  <c r="G864"/>
  <c r="H864" s="1"/>
  <c r="F864"/>
  <c r="N863"/>
  <c r="K863"/>
  <c r="L863" s="1"/>
  <c r="J863"/>
  <c r="G863"/>
  <c r="H863" s="1"/>
  <c r="F863"/>
  <c r="N862"/>
  <c r="K862"/>
  <c r="L862" s="1"/>
  <c r="J862"/>
  <c r="G862"/>
  <c r="H862" s="1"/>
  <c r="F862"/>
  <c r="N861"/>
  <c r="K861"/>
  <c r="L861" s="1"/>
  <c r="J861"/>
  <c r="G861"/>
  <c r="H861" s="1"/>
  <c r="F861"/>
  <c r="N860"/>
  <c r="K860"/>
  <c r="L860" s="1"/>
  <c r="J860"/>
  <c r="G860"/>
  <c r="H860" s="1"/>
  <c r="F860"/>
  <c r="N859"/>
  <c r="K859"/>
  <c r="L859" s="1"/>
  <c r="J859"/>
  <c r="G859"/>
  <c r="H859" s="1"/>
  <c r="F859"/>
  <c r="N858"/>
  <c r="K858"/>
  <c r="L858" s="1"/>
  <c r="J858"/>
  <c r="G858"/>
  <c r="H858" s="1"/>
  <c r="F858"/>
  <c r="N857"/>
  <c r="K857"/>
  <c r="L857" s="1"/>
  <c r="J857"/>
  <c r="G857"/>
  <c r="H857" s="1"/>
  <c r="F857"/>
  <c r="N856"/>
  <c r="L856"/>
  <c r="J856"/>
  <c r="H856"/>
  <c r="F856"/>
  <c r="N855"/>
  <c r="K855"/>
  <c r="L855" s="1"/>
  <c r="J855"/>
  <c r="G855"/>
  <c r="H855" s="1"/>
  <c r="F855"/>
  <c r="N854"/>
  <c r="L854"/>
  <c r="J854"/>
  <c r="H854"/>
  <c r="F854"/>
  <c r="N853"/>
  <c r="L853"/>
  <c r="K853"/>
  <c r="J853"/>
  <c r="G853"/>
  <c r="H853" s="1"/>
  <c r="F853"/>
  <c r="N852"/>
  <c r="K852"/>
  <c r="L852" s="1"/>
  <c r="J852"/>
  <c r="H852"/>
  <c r="G852"/>
  <c r="F852"/>
  <c r="N851"/>
  <c r="L851"/>
  <c r="K851"/>
  <c r="J851"/>
  <c r="G851"/>
  <c r="H851" s="1"/>
  <c r="F851"/>
  <c r="N850"/>
  <c r="K850"/>
  <c r="L850" s="1"/>
  <c r="J850"/>
  <c r="H850"/>
  <c r="G850"/>
  <c r="F850"/>
  <c r="N849"/>
  <c r="L849"/>
  <c r="K849"/>
  <c r="J849"/>
  <c r="G849"/>
  <c r="H849" s="1"/>
  <c r="F849"/>
  <c r="N848"/>
  <c r="K848"/>
  <c r="L848" s="1"/>
  <c r="J848"/>
  <c r="G848"/>
  <c r="H848" s="1"/>
  <c r="F848"/>
  <c r="N847"/>
  <c r="K847"/>
  <c r="L847" s="1"/>
  <c r="J847"/>
  <c r="G847"/>
  <c r="H847" s="1"/>
  <c r="F847"/>
  <c r="N846"/>
  <c r="K846"/>
  <c r="L846" s="1"/>
  <c r="J846"/>
  <c r="G846"/>
  <c r="H846" s="1"/>
  <c r="F846"/>
  <c r="N845"/>
  <c r="L845"/>
  <c r="K845"/>
  <c r="J845"/>
  <c r="G845"/>
  <c r="H845" s="1"/>
  <c r="F845"/>
  <c r="N844"/>
  <c r="K844"/>
  <c r="L844" s="1"/>
  <c r="J844"/>
  <c r="H844"/>
  <c r="G844"/>
  <c r="F844"/>
  <c r="N843"/>
  <c r="K843"/>
  <c r="L843" s="1"/>
  <c r="J843"/>
  <c r="G843"/>
  <c r="H843" s="1"/>
  <c r="F843"/>
  <c r="N842"/>
  <c r="K842"/>
  <c r="L842" s="1"/>
  <c r="J842"/>
  <c r="G842"/>
  <c r="H842" s="1"/>
  <c r="F842"/>
  <c r="N841"/>
  <c r="L841"/>
  <c r="J841"/>
  <c r="H841"/>
  <c r="F841"/>
  <c r="N840"/>
  <c r="L840"/>
  <c r="J840"/>
  <c r="H840"/>
  <c r="F840"/>
  <c r="N839"/>
  <c r="L839"/>
  <c r="J839"/>
  <c r="H839"/>
  <c r="F839"/>
  <c r="N838"/>
  <c r="K838"/>
  <c r="L838" s="1"/>
  <c r="J838"/>
  <c r="G838"/>
  <c r="H838" s="1"/>
  <c r="F838"/>
  <c r="N837"/>
  <c r="L837"/>
  <c r="J837"/>
  <c r="H837"/>
  <c r="F837"/>
  <c r="N836"/>
  <c r="K836"/>
  <c r="L836" s="1"/>
  <c r="J836"/>
  <c r="H836"/>
  <c r="G836"/>
  <c r="F836"/>
  <c r="N835"/>
  <c r="K835"/>
  <c r="L835" s="1"/>
  <c r="J835"/>
  <c r="G835"/>
  <c r="H835" s="1"/>
  <c r="F835"/>
  <c r="N834"/>
  <c r="K834"/>
  <c r="L834" s="1"/>
  <c r="J834"/>
  <c r="H834"/>
  <c r="G834"/>
  <c r="F834"/>
  <c r="N833"/>
  <c r="L833"/>
  <c r="J833"/>
  <c r="H833"/>
  <c r="F833"/>
  <c r="N832"/>
  <c r="K832"/>
  <c r="L832" s="1"/>
  <c r="J832"/>
  <c r="G832"/>
  <c r="H832" s="1"/>
  <c r="F832"/>
  <c r="N831"/>
  <c r="L831"/>
  <c r="J831"/>
  <c r="H831"/>
  <c r="F831"/>
  <c r="N830"/>
  <c r="K830"/>
  <c r="L830" s="1"/>
  <c r="J830"/>
  <c r="H830"/>
  <c r="G830"/>
  <c r="F830"/>
  <c r="N829"/>
  <c r="L829"/>
  <c r="J829"/>
  <c r="H829"/>
  <c r="F829"/>
  <c r="N828"/>
  <c r="L828"/>
  <c r="J828"/>
  <c r="H828"/>
  <c r="F828"/>
  <c r="N827"/>
  <c r="L827"/>
  <c r="J827"/>
  <c r="H827"/>
  <c r="F827"/>
  <c r="N826"/>
  <c r="K826"/>
  <c r="L826" s="1"/>
  <c r="J826"/>
  <c r="G826"/>
  <c r="H826" s="1"/>
  <c r="F826"/>
  <c r="N825"/>
  <c r="K825"/>
  <c r="L825" s="1"/>
  <c r="J825"/>
  <c r="G825"/>
  <c r="H825" s="1"/>
  <c r="F825"/>
  <c r="N824"/>
  <c r="L824"/>
  <c r="J824"/>
  <c r="H824"/>
  <c r="F824"/>
  <c r="N823"/>
  <c r="K823"/>
  <c r="L823" s="1"/>
  <c r="J823"/>
  <c r="H823"/>
  <c r="G823"/>
  <c r="F823"/>
  <c r="N822"/>
  <c r="K822"/>
  <c r="L822" s="1"/>
  <c r="J822"/>
  <c r="G822"/>
  <c r="H822" s="1"/>
  <c r="F822"/>
  <c r="N821"/>
  <c r="K821"/>
  <c r="L821" s="1"/>
  <c r="J821"/>
  <c r="H821"/>
  <c r="G821"/>
  <c r="F821"/>
  <c r="N820"/>
  <c r="L820"/>
  <c r="J820"/>
  <c r="H820"/>
  <c r="F820"/>
  <c r="N819"/>
  <c r="K819"/>
  <c r="L819" s="1"/>
  <c r="J819"/>
  <c r="G819"/>
  <c r="H819" s="1"/>
  <c r="F819"/>
  <c r="N818"/>
  <c r="K818"/>
  <c r="L818" s="1"/>
  <c r="J818"/>
  <c r="G818"/>
  <c r="H818" s="1"/>
  <c r="F818"/>
  <c r="N817"/>
  <c r="L817"/>
  <c r="J817"/>
  <c r="H817"/>
  <c r="F817"/>
  <c r="N816"/>
  <c r="K816"/>
  <c r="L816" s="1"/>
  <c r="J816"/>
  <c r="G816"/>
  <c r="H816" s="1"/>
  <c r="F816"/>
  <c r="N815"/>
  <c r="K815"/>
  <c r="L815" s="1"/>
  <c r="J815"/>
  <c r="H815"/>
  <c r="G815"/>
  <c r="F815"/>
  <c r="N814"/>
  <c r="K814"/>
  <c r="L814" s="1"/>
  <c r="J814"/>
  <c r="G814"/>
  <c r="H814" s="1"/>
  <c r="F814"/>
  <c r="N813"/>
  <c r="K813"/>
  <c r="L813" s="1"/>
  <c r="J813"/>
  <c r="G813"/>
  <c r="H813" s="1"/>
  <c r="F813"/>
  <c r="N812"/>
  <c r="K812"/>
  <c r="L812" s="1"/>
  <c r="J812"/>
  <c r="G812"/>
  <c r="H812" s="1"/>
  <c r="F812"/>
  <c r="N811"/>
  <c r="K811"/>
  <c r="L811" s="1"/>
  <c r="J811"/>
  <c r="H811"/>
  <c r="G811"/>
  <c r="F811"/>
  <c r="N810"/>
  <c r="K810"/>
  <c r="L810" s="1"/>
  <c r="J810"/>
  <c r="G810"/>
  <c r="H810" s="1"/>
  <c r="F810"/>
  <c r="N809"/>
  <c r="K809"/>
  <c r="L809" s="1"/>
  <c r="J809"/>
  <c r="H809"/>
  <c r="G809"/>
  <c r="F809"/>
  <c r="N808"/>
  <c r="K808"/>
  <c r="L808" s="1"/>
  <c r="J808"/>
  <c r="G808"/>
  <c r="H808" s="1"/>
  <c r="F808"/>
  <c r="N807"/>
  <c r="K807"/>
  <c r="L807" s="1"/>
  <c r="J807"/>
  <c r="H807"/>
  <c r="G807"/>
  <c r="F807"/>
  <c r="N806"/>
  <c r="K806"/>
  <c r="L806" s="1"/>
  <c r="J806"/>
  <c r="G806"/>
  <c r="H806" s="1"/>
  <c r="F806"/>
  <c r="N805"/>
  <c r="K805"/>
  <c r="L805" s="1"/>
  <c r="J805"/>
  <c r="H805"/>
  <c r="G805"/>
  <c r="F805"/>
  <c r="N804"/>
  <c r="K804"/>
  <c r="L804" s="1"/>
  <c r="J804"/>
  <c r="G804"/>
  <c r="H804" s="1"/>
  <c r="F804"/>
  <c r="N803"/>
  <c r="L803"/>
  <c r="J803"/>
  <c r="H803"/>
  <c r="F803"/>
  <c r="N802"/>
  <c r="K802"/>
  <c r="L802" s="1"/>
  <c r="J802"/>
  <c r="G802"/>
  <c r="H802" s="1"/>
  <c r="F802"/>
  <c r="N801"/>
  <c r="K801"/>
  <c r="L801" s="1"/>
  <c r="J801"/>
  <c r="G801"/>
  <c r="H801" s="1"/>
  <c r="F801"/>
  <c r="N800"/>
  <c r="K800"/>
  <c r="L800" s="1"/>
  <c r="J800"/>
  <c r="G800"/>
  <c r="H800" s="1"/>
  <c r="F800"/>
  <c r="N799"/>
  <c r="K799"/>
  <c r="L799" s="1"/>
  <c r="J799"/>
  <c r="G799"/>
  <c r="H799" s="1"/>
  <c r="F799"/>
  <c r="N798"/>
  <c r="K798"/>
  <c r="L798" s="1"/>
  <c r="J798"/>
  <c r="G798"/>
  <c r="H798" s="1"/>
  <c r="F798"/>
  <c r="N797"/>
  <c r="L797"/>
  <c r="J797"/>
  <c r="H797"/>
  <c r="F797"/>
  <c r="N796"/>
  <c r="K796"/>
  <c r="L796" s="1"/>
  <c r="J796"/>
  <c r="H796"/>
  <c r="G796"/>
  <c r="F796"/>
  <c r="N795"/>
  <c r="L795"/>
  <c r="J795"/>
  <c r="H795"/>
  <c r="F795"/>
  <c r="N794"/>
  <c r="L794"/>
  <c r="J794"/>
  <c r="H794"/>
  <c r="F794"/>
  <c r="N793"/>
  <c r="L793"/>
  <c r="J793"/>
  <c r="H793"/>
  <c r="F793"/>
  <c r="N792"/>
  <c r="K792"/>
  <c r="L792" s="1"/>
  <c r="J792"/>
  <c r="G792"/>
  <c r="H792" s="1"/>
  <c r="F792"/>
  <c r="N791"/>
  <c r="K791"/>
  <c r="L791" s="1"/>
  <c r="J791"/>
  <c r="G791"/>
  <c r="H791" s="1"/>
  <c r="F791"/>
  <c r="N790"/>
  <c r="K790"/>
  <c r="L790" s="1"/>
  <c r="J790"/>
  <c r="G790"/>
  <c r="H790" s="1"/>
  <c r="F790"/>
  <c r="N789"/>
  <c r="K789"/>
  <c r="L789" s="1"/>
  <c r="J789"/>
  <c r="G789"/>
  <c r="H789" s="1"/>
  <c r="F789"/>
  <c r="N788"/>
  <c r="L788"/>
  <c r="J788"/>
  <c r="H788"/>
  <c r="F788"/>
  <c r="N787"/>
  <c r="K787"/>
  <c r="L787" s="1"/>
  <c r="J787"/>
  <c r="G787"/>
  <c r="H787" s="1"/>
  <c r="F787"/>
  <c r="N786"/>
  <c r="K786"/>
  <c r="L786" s="1"/>
  <c r="J786"/>
  <c r="H786"/>
  <c r="G786"/>
  <c r="F786"/>
  <c r="N785"/>
  <c r="K785"/>
  <c r="L785" s="1"/>
  <c r="J785"/>
  <c r="G785"/>
  <c r="H785" s="1"/>
  <c r="F785"/>
  <c r="N784"/>
  <c r="K784"/>
  <c r="L784" s="1"/>
  <c r="J784"/>
  <c r="H784"/>
  <c r="G784"/>
  <c r="F784"/>
  <c r="N783"/>
  <c r="K783"/>
  <c r="L783" s="1"/>
  <c r="J783"/>
  <c r="G783"/>
  <c r="H783" s="1"/>
  <c r="F783"/>
  <c r="N782"/>
  <c r="K782"/>
  <c r="L782" s="1"/>
  <c r="J782"/>
  <c r="H782"/>
  <c r="G782"/>
  <c r="F782"/>
  <c r="N781"/>
  <c r="K781"/>
  <c r="L781" s="1"/>
  <c r="J781"/>
  <c r="G781"/>
  <c r="H781" s="1"/>
  <c r="F781"/>
  <c r="N780"/>
  <c r="L780"/>
  <c r="J780"/>
  <c r="H780"/>
  <c r="F780"/>
  <c r="N779"/>
  <c r="K779"/>
  <c r="L779" s="1"/>
  <c r="J779"/>
  <c r="G779"/>
  <c r="H779" s="1"/>
  <c r="F779"/>
  <c r="N778"/>
  <c r="K778"/>
  <c r="L778" s="1"/>
  <c r="J778"/>
  <c r="G778"/>
  <c r="H778" s="1"/>
  <c r="F778"/>
  <c r="N777"/>
  <c r="L777"/>
  <c r="J777"/>
  <c r="H777"/>
  <c r="F777"/>
  <c r="N776"/>
  <c r="K776"/>
  <c r="L776" s="1"/>
  <c r="J776"/>
  <c r="H776"/>
  <c r="G776"/>
  <c r="F776"/>
  <c r="N775"/>
  <c r="K775"/>
  <c r="L775" s="1"/>
  <c r="J775"/>
  <c r="H775"/>
  <c r="G775"/>
  <c r="F775"/>
  <c r="N774"/>
  <c r="K774"/>
  <c r="L774" s="1"/>
  <c r="J774"/>
  <c r="H774"/>
  <c r="G774"/>
  <c r="F774"/>
  <c r="N773"/>
  <c r="K773"/>
  <c r="L773" s="1"/>
  <c r="J773"/>
  <c r="G773"/>
  <c r="H773" s="1"/>
  <c r="F773"/>
  <c r="N772"/>
  <c r="K772"/>
  <c r="L772" s="1"/>
  <c r="J772"/>
  <c r="H772"/>
  <c r="G772"/>
  <c r="F772"/>
  <c r="N771"/>
  <c r="K771"/>
  <c r="L771" s="1"/>
  <c r="J771"/>
  <c r="G771"/>
  <c r="H771" s="1"/>
  <c r="F771"/>
  <c r="N770"/>
  <c r="K770"/>
  <c r="L770" s="1"/>
  <c r="J770"/>
  <c r="H770"/>
  <c r="G770"/>
  <c r="F770"/>
  <c r="N769"/>
  <c r="K769"/>
  <c r="L769" s="1"/>
  <c r="J769"/>
  <c r="H769"/>
  <c r="G769"/>
  <c r="F769"/>
  <c r="N768"/>
  <c r="K768"/>
  <c r="L768" s="1"/>
  <c r="J768"/>
  <c r="H768"/>
  <c r="G768"/>
  <c r="F768"/>
  <c r="N767"/>
  <c r="K767"/>
  <c r="L767" s="1"/>
  <c r="J767"/>
  <c r="G767"/>
  <c r="H767" s="1"/>
  <c r="F767"/>
  <c r="N766"/>
  <c r="K766"/>
  <c r="L766" s="1"/>
  <c r="J766"/>
  <c r="H766"/>
  <c r="G766"/>
  <c r="F766"/>
  <c r="N765"/>
  <c r="K765"/>
  <c r="L765" s="1"/>
  <c r="J765"/>
  <c r="G765"/>
  <c r="H765" s="1"/>
  <c r="F765"/>
  <c r="N764"/>
  <c r="K764"/>
  <c r="L764" s="1"/>
  <c r="J764"/>
  <c r="H764"/>
  <c r="G764"/>
  <c r="F764"/>
  <c r="N763"/>
  <c r="L763"/>
  <c r="J763"/>
  <c r="H763"/>
  <c r="F763"/>
  <c r="N762"/>
  <c r="L762"/>
  <c r="J762"/>
  <c r="H762"/>
  <c r="F762"/>
  <c r="N761"/>
  <c r="K761"/>
  <c r="L761" s="1"/>
  <c r="J761"/>
  <c r="H761"/>
  <c r="G761"/>
  <c r="F761"/>
  <c r="N760"/>
  <c r="L760"/>
  <c r="J760"/>
  <c r="H760"/>
  <c r="F760"/>
  <c r="N759"/>
  <c r="K759"/>
  <c r="L759" s="1"/>
  <c r="J759"/>
  <c r="G759"/>
  <c r="H759" s="1"/>
  <c r="F759"/>
  <c r="N758"/>
  <c r="K758"/>
  <c r="L758" s="1"/>
  <c r="J758"/>
  <c r="G758"/>
  <c r="H758" s="1"/>
  <c r="F758"/>
  <c r="N757"/>
  <c r="K757"/>
  <c r="L757" s="1"/>
  <c r="J757"/>
  <c r="G757"/>
  <c r="H757" s="1"/>
  <c r="F757"/>
  <c r="N756"/>
  <c r="K756"/>
  <c r="L756" s="1"/>
  <c r="J756"/>
  <c r="G756"/>
  <c r="H756" s="1"/>
  <c r="F756"/>
  <c r="N755"/>
  <c r="K755"/>
  <c r="L755" s="1"/>
  <c r="J755"/>
  <c r="G755"/>
  <c r="H755" s="1"/>
  <c r="F755"/>
  <c r="N754"/>
  <c r="K754"/>
  <c r="L754" s="1"/>
  <c r="J754"/>
  <c r="G754"/>
  <c r="H754" s="1"/>
  <c r="F754"/>
  <c r="N753"/>
  <c r="K753"/>
  <c r="L753" s="1"/>
  <c r="J753"/>
  <c r="G753"/>
  <c r="H753" s="1"/>
  <c r="F753"/>
  <c r="N752"/>
  <c r="K752"/>
  <c r="L752" s="1"/>
  <c r="J752"/>
  <c r="G752"/>
  <c r="H752" s="1"/>
  <c r="F752"/>
  <c r="N751"/>
  <c r="K751"/>
  <c r="L751" s="1"/>
  <c r="J751"/>
  <c r="G751"/>
  <c r="H751" s="1"/>
  <c r="F751"/>
  <c r="N750"/>
  <c r="K750"/>
  <c r="L750" s="1"/>
  <c r="J750"/>
  <c r="G750"/>
  <c r="H750" s="1"/>
  <c r="F750"/>
  <c r="N749"/>
  <c r="K749"/>
  <c r="L749" s="1"/>
  <c r="J749"/>
  <c r="G749"/>
  <c r="H749" s="1"/>
  <c r="F749"/>
  <c r="N748"/>
  <c r="K748"/>
  <c r="L748" s="1"/>
  <c r="J748"/>
  <c r="G748"/>
  <c r="H748" s="1"/>
  <c r="F748"/>
  <c r="N747"/>
  <c r="K747"/>
  <c r="L747" s="1"/>
  <c r="J747"/>
  <c r="G747"/>
  <c r="H747" s="1"/>
  <c r="F747"/>
  <c r="N746"/>
  <c r="K746"/>
  <c r="L746" s="1"/>
  <c r="J746"/>
  <c r="G746"/>
  <c r="H746" s="1"/>
  <c r="F746"/>
  <c r="N745"/>
  <c r="K745"/>
  <c r="L745" s="1"/>
  <c r="J745"/>
  <c r="G745"/>
  <c r="H745" s="1"/>
  <c r="F745"/>
  <c r="N744"/>
  <c r="K744"/>
  <c r="L744" s="1"/>
  <c r="J744"/>
  <c r="G744"/>
  <c r="H744" s="1"/>
  <c r="F744"/>
  <c r="N743"/>
  <c r="K743"/>
  <c r="L743" s="1"/>
  <c r="J743"/>
  <c r="G743"/>
  <c r="H743" s="1"/>
  <c r="F743"/>
  <c r="N742"/>
  <c r="K742"/>
  <c r="L742" s="1"/>
  <c r="J742"/>
  <c r="G742"/>
  <c r="H742" s="1"/>
  <c r="F742"/>
  <c r="N741"/>
  <c r="L741"/>
  <c r="J741"/>
  <c r="H741"/>
  <c r="F741"/>
  <c r="N740"/>
  <c r="L740"/>
  <c r="J740"/>
  <c r="H740"/>
  <c r="F740"/>
  <c r="N739"/>
  <c r="L739"/>
  <c r="J739"/>
  <c r="H739"/>
  <c r="F739"/>
  <c r="N738"/>
  <c r="K738"/>
  <c r="L738" s="1"/>
  <c r="J738"/>
  <c r="H738"/>
  <c r="G738"/>
  <c r="F738"/>
  <c r="N737"/>
  <c r="L737"/>
  <c r="J737"/>
  <c r="H737"/>
  <c r="F737"/>
  <c r="N736"/>
  <c r="L736"/>
  <c r="J736"/>
  <c r="H736"/>
  <c r="F736"/>
  <c r="N735"/>
  <c r="L735"/>
  <c r="J735"/>
  <c r="H735"/>
  <c r="F735"/>
  <c r="N734"/>
  <c r="K734"/>
  <c r="L734" s="1"/>
  <c r="J734"/>
  <c r="G734"/>
  <c r="H734" s="1"/>
  <c r="F734"/>
  <c r="N733"/>
  <c r="K733"/>
  <c r="L733" s="1"/>
  <c r="J733"/>
  <c r="G733"/>
  <c r="H733" s="1"/>
  <c r="F733"/>
  <c r="N732"/>
  <c r="K732"/>
  <c r="L732" s="1"/>
  <c r="J732"/>
  <c r="G732"/>
  <c r="H732" s="1"/>
  <c r="F732"/>
  <c r="N731"/>
  <c r="K731"/>
  <c r="L731" s="1"/>
  <c r="J731"/>
  <c r="G731"/>
  <c r="H731" s="1"/>
  <c r="F731"/>
  <c r="N730"/>
  <c r="K730"/>
  <c r="L730" s="1"/>
  <c r="J730"/>
  <c r="G730"/>
  <c r="H730" s="1"/>
  <c r="F730"/>
  <c r="N729"/>
  <c r="K729"/>
  <c r="L729" s="1"/>
  <c r="J729"/>
  <c r="G729"/>
  <c r="H729" s="1"/>
  <c r="F729"/>
  <c r="N728"/>
  <c r="L728"/>
  <c r="J728"/>
  <c r="H728"/>
  <c r="F728"/>
  <c r="N727"/>
  <c r="K727"/>
  <c r="L727" s="1"/>
  <c r="J727"/>
  <c r="H727"/>
  <c r="G727"/>
  <c r="F727"/>
  <c r="N726"/>
  <c r="L726"/>
  <c r="J726"/>
  <c r="H726"/>
  <c r="F726"/>
  <c r="N725"/>
  <c r="K725"/>
  <c r="L725" s="1"/>
  <c r="J725"/>
  <c r="G725"/>
  <c r="H725" s="1"/>
  <c r="F725"/>
  <c r="N724"/>
  <c r="K724"/>
  <c r="L724" s="1"/>
  <c r="J724"/>
  <c r="G724"/>
  <c r="H724" s="1"/>
  <c r="F724"/>
  <c r="N723"/>
  <c r="L723"/>
  <c r="J723"/>
  <c r="H723"/>
  <c r="F723"/>
  <c r="N722"/>
  <c r="K722"/>
  <c r="L722" s="1"/>
  <c r="J722"/>
  <c r="G722"/>
  <c r="H722" s="1"/>
  <c r="F722"/>
  <c r="N721"/>
  <c r="K721"/>
  <c r="L721" s="1"/>
  <c r="J721"/>
  <c r="H721"/>
  <c r="G721"/>
  <c r="F721"/>
  <c r="N720"/>
  <c r="K720"/>
  <c r="L720" s="1"/>
  <c r="J720"/>
  <c r="G720"/>
  <c r="H720" s="1"/>
  <c r="F720"/>
  <c r="N719"/>
  <c r="L719"/>
  <c r="J719"/>
  <c r="H719"/>
  <c r="F719"/>
  <c r="N718"/>
  <c r="K718"/>
  <c r="L718" s="1"/>
  <c r="J718"/>
  <c r="G718"/>
  <c r="H718" s="1"/>
  <c r="F718"/>
  <c r="N717"/>
  <c r="K717"/>
  <c r="L717" s="1"/>
  <c r="J717"/>
  <c r="G717"/>
  <c r="H717" s="1"/>
  <c r="F717"/>
  <c r="N716"/>
  <c r="K716"/>
  <c r="L716" s="1"/>
  <c r="J716"/>
  <c r="G716"/>
  <c r="H716" s="1"/>
  <c r="F716"/>
  <c r="N715"/>
  <c r="K715"/>
  <c r="L715" s="1"/>
  <c r="J715"/>
  <c r="G715"/>
  <c r="H715" s="1"/>
  <c r="F715"/>
  <c r="N714"/>
  <c r="K714"/>
  <c r="L714" s="1"/>
  <c r="J714"/>
  <c r="G714"/>
  <c r="H714" s="1"/>
  <c r="F714"/>
  <c r="N713"/>
  <c r="K713"/>
  <c r="L713" s="1"/>
  <c r="J713"/>
  <c r="G713"/>
  <c r="H713" s="1"/>
  <c r="F713"/>
  <c r="N712"/>
  <c r="L712"/>
  <c r="J712"/>
  <c r="H712"/>
  <c r="F712"/>
  <c r="N711"/>
  <c r="K711"/>
  <c r="L711" s="1"/>
  <c r="J711"/>
  <c r="H711"/>
  <c r="G711"/>
  <c r="F711"/>
  <c r="N710"/>
  <c r="K710"/>
  <c r="L710" s="1"/>
  <c r="J710"/>
  <c r="G710"/>
  <c r="H710" s="1"/>
  <c r="F710"/>
  <c r="N709"/>
  <c r="K709"/>
  <c r="L709" s="1"/>
  <c r="J709"/>
  <c r="H709"/>
  <c r="G709"/>
  <c r="F709"/>
  <c r="N708"/>
  <c r="K708"/>
  <c r="L708" s="1"/>
  <c r="J708"/>
  <c r="G708"/>
  <c r="H708" s="1"/>
  <c r="F708"/>
  <c r="N707"/>
  <c r="K707"/>
  <c r="L707" s="1"/>
  <c r="J707"/>
  <c r="H707"/>
  <c r="G707"/>
  <c r="F707"/>
  <c r="N706"/>
  <c r="K706"/>
  <c r="L706" s="1"/>
  <c r="J706"/>
  <c r="G706"/>
  <c r="H706" s="1"/>
  <c r="F706"/>
  <c r="N705"/>
  <c r="K705"/>
  <c r="L705" s="1"/>
  <c r="J705"/>
  <c r="H705"/>
  <c r="G705"/>
  <c r="F705"/>
  <c r="N704"/>
  <c r="K704"/>
  <c r="L704" s="1"/>
  <c r="J704"/>
  <c r="G704"/>
  <c r="H704" s="1"/>
  <c r="F704"/>
  <c r="N703"/>
  <c r="K703"/>
  <c r="L703" s="1"/>
  <c r="J703"/>
  <c r="H703"/>
  <c r="G703"/>
  <c r="F703"/>
  <c r="N702"/>
  <c r="K702"/>
  <c r="L702" s="1"/>
  <c r="J702"/>
  <c r="G702"/>
  <c r="H702" s="1"/>
  <c r="F702"/>
  <c r="N701"/>
  <c r="K701"/>
  <c r="L701" s="1"/>
  <c r="J701"/>
  <c r="H701"/>
  <c r="G701"/>
  <c r="F701"/>
  <c r="N700"/>
  <c r="K700"/>
  <c r="L700" s="1"/>
  <c r="J700"/>
  <c r="G700"/>
  <c r="H700" s="1"/>
  <c r="F700"/>
  <c r="N699"/>
  <c r="K699"/>
  <c r="L699" s="1"/>
  <c r="J699"/>
  <c r="H699"/>
  <c r="G699"/>
  <c r="F699"/>
  <c r="N698"/>
  <c r="K698"/>
  <c r="L698" s="1"/>
  <c r="J698"/>
  <c r="G698"/>
  <c r="H698" s="1"/>
  <c r="F698"/>
  <c r="N697"/>
  <c r="K697"/>
  <c r="L697" s="1"/>
  <c r="J697"/>
  <c r="H697"/>
  <c r="G697"/>
  <c r="F697"/>
  <c r="N696"/>
  <c r="L696"/>
  <c r="J696"/>
  <c r="H696"/>
  <c r="F696"/>
  <c r="N695"/>
  <c r="K695"/>
  <c r="L695" s="1"/>
  <c r="J695"/>
  <c r="G695"/>
  <c r="H695" s="1"/>
  <c r="F695"/>
  <c r="N694"/>
  <c r="K694"/>
  <c r="L694" s="1"/>
  <c r="J694"/>
  <c r="H694"/>
  <c r="G694"/>
  <c r="F694"/>
  <c r="N693"/>
  <c r="K693"/>
  <c r="L693" s="1"/>
  <c r="J693"/>
  <c r="G693"/>
  <c r="H693" s="1"/>
  <c r="F693"/>
  <c r="N692"/>
  <c r="K692"/>
  <c r="L692" s="1"/>
  <c r="J692"/>
  <c r="G692"/>
  <c r="H692" s="1"/>
  <c r="F692"/>
  <c r="N691"/>
  <c r="L691"/>
  <c r="J691"/>
  <c r="H691"/>
  <c r="F691"/>
  <c r="N690"/>
  <c r="K690"/>
  <c r="L690" s="1"/>
  <c r="J690"/>
  <c r="G690"/>
  <c r="H690" s="1"/>
  <c r="F690"/>
  <c r="N689"/>
  <c r="K689"/>
  <c r="L689" s="1"/>
  <c r="J689"/>
  <c r="G689"/>
  <c r="H689" s="1"/>
  <c r="F689"/>
  <c r="N688"/>
  <c r="L688"/>
  <c r="J688"/>
  <c r="H688"/>
  <c r="F688"/>
  <c r="N687"/>
  <c r="L687"/>
  <c r="J687"/>
  <c r="H687"/>
  <c r="F687"/>
  <c r="N686"/>
  <c r="K686"/>
  <c r="L686" s="1"/>
  <c r="J686"/>
  <c r="G686"/>
  <c r="H686" s="1"/>
  <c r="F686"/>
  <c r="N685"/>
  <c r="L685"/>
  <c r="J685"/>
  <c r="H685"/>
  <c r="F685"/>
  <c r="N684"/>
  <c r="K684"/>
  <c r="L684" s="1"/>
  <c r="J684"/>
  <c r="G684"/>
  <c r="H684" s="1"/>
  <c r="F684"/>
  <c r="N683"/>
  <c r="K683"/>
  <c r="L683" s="1"/>
  <c r="J683"/>
  <c r="G683"/>
  <c r="H683" s="1"/>
  <c r="F683"/>
  <c r="N682"/>
  <c r="K682"/>
  <c r="L682" s="1"/>
  <c r="J682"/>
  <c r="G682"/>
  <c r="H682" s="1"/>
  <c r="F682"/>
  <c r="N681"/>
  <c r="K681"/>
  <c r="L681" s="1"/>
  <c r="J681"/>
  <c r="G681"/>
  <c r="H681" s="1"/>
  <c r="F681"/>
  <c r="N680"/>
  <c r="K680"/>
  <c r="L680" s="1"/>
  <c r="J680"/>
  <c r="G680"/>
  <c r="H680" s="1"/>
  <c r="F680"/>
  <c r="N679"/>
  <c r="K679"/>
  <c r="L679" s="1"/>
  <c r="J679"/>
  <c r="G679"/>
  <c r="H679" s="1"/>
  <c r="F679"/>
  <c r="N678"/>
  <c r="K678"/>
  <c r="L678" s="1"/>
  <c r="J678"/>
  <c r="G678"/>
  <c r="H678" s="1"/>
  <c r="F678"/>
  <c r="N677"/>
  <c r="K677"/>
  <c r="L677" s="1"/>
  <c r="J677"/>
  <c r="G677"/>
  <c r="H677" s="1"/>
  <c r="F677"/>
  <c r="N676"/>
  <c r="L676"/>
  <c r="J676"/>
  <c r="H676"/>
  <c r="F676"/>
  <c r="N675"/>
  <c r="K675"/>
  <c r="L675" s="1"/>
  <c r="J675"/>
  <c r="G675"/>
  <c r="H675" s="1"/>
  <c r="F675"/>
  <c r="N674"/>
  <c r="K674"/>
  <c r="L674" s="1"/>
  <c r="J674"/>
  <c r="G674"/>
  <c r="H674" s="1"/>
  <c r="F674"/>
  <c r="N673"/>
  <c r="K673"/>
  <c r="L673" s="1"/>
  <c r="J673"/>
  <c r="H673"/>
  <c r="G673"/>
  <c r="F673"/>
  <c r="N672"/>
  <c r="K672"/>
  <c r="L672" s="1"/>
  <c r="J672"/>
  <c r="G672"/>
  <c r="H672" s="1"/>
  <c r="F672"/>
  <c r="N671"/>
  <c r="K671"/>
  <c r="L671" s="1"/>
  <c r="J671"/>
  <c r="H671"/>
  <c r="G671"/>
  <c r="F671"/>
  <c r="N670"/>
  <c r="K670"/>
  <c r="L670" s="1"/>
  <c r="J670"/>
  <c r="G670"/>
  <c r="H670" s="1"/>
  <c r="F670"/>
  <c r="N669"/>
  <c r="K669"/>
  <c r="L669" s="1"/>
  <c r="J669"/>
  <c r="G669"/>
  <c r="H669" s="1"/>
  <c r="F669"/>
  <c r="N668"/>
  <c r="K668"/>
  <c r="L668" s="1"/>
  <c r="J668"/>
  <c r="G668"/>
  <c r="H668" s="1"/>
  <c r="F668"/>
  <c r="N667"/>
  <c r="L667"/>
  <c r="J667"/>
  <c r="H667"/>
  <c r="F667"/>
  <c r="N666"/>
  <c r="K666"/>
  <c r="L666" s="1"/>
  <c r="J666"/>
  <c r="G666"/>
  <c r="H666" s="1"/>
  <c r="F666"/>
  <c r="N665"/>
  <c r="K665"/>
  <c r="L665" s="1"/>
  <c r="J665"/>
  <c r="G665"/>
  <c r="H665" s="1"/>
  <c r="F665"/>
  <c r="N664"/>
  <c r="L664"/>
  <c r="J664"/>
  <c r="H664"/>
  <c r="F664"/>
  <c r="N663"/>
  <c r="L663"/>
  <c r="J663"/>
  <c r="H663"/>
  <c r="F663"/>
  <c r="N662"/>
  <c r="K662"/>
  <c r="L662" s="1"/>
  <c r="J662"/>
  <c r="G662"/>
  <c r="H662" s="1"/>
  <c r="F662"/>
  <c r="N661"/>
  <c r="L661"/>
  <c r="J661"/>
  <c r="H661"/>
  <c r="F661"/>
  <c r="N660"/>
  <c r="K660"/>
  <c r="L660" s="1"/>
  <c r="J660"/>
  <c r="G660"/>
  <c r="H660" s="1"/>
  <c r="F660"/>
  <c r="N659"/>
  <c r="L659"/>
  <c r="J659"/>
  <c r="H659"/>
  <c r="F659"/>
  <c r="N658"/>
  <c r="K658"/>
  <c r="L658" s="1"/>
  <c r="J658"/>
  <c r="G658"/>
  <c r="H658" s="1"/>
  <c r="F658"/>
  <c r="N657"/>
  <c r="L657"/>
  <c r="J657"/>
  <c r="H657"/>
  <c r="F657"/>
  <c r="N656"/>
  <c r="L656"/>
  <c r="J656"/>
  <c r="H656"/>
  <c r="F656"/>
  <c r="N655"/>
  <c r="K655"/>
  <c r="L655" s="1"/>
  <c r="J655"/>
  <c r="G655"/>
  <c r="H655" s="1"/>
  <c r="F655"/>
  <c r="N654"/>
  <c r="L654"/>
  <c r="J654"/>
  <c r="H654"/>
  <c r="F654"/>
  <c r="N653"/>
  <c r="K653"/>
  <c r="L653" s="1"/>
  <c r="J653"/>
  <c r="H653"/>
  <c r="G653"/>
  <c r="F653"/>
  <c r="N652"/>
  <c r="K652"/>
  <c r="L652" s="1"/>
  <c r="J652"/>
  <c r="G652"/>
  <c r="H652" s="1"/>
  <c r="F652"/>
  <c r="N651"/>
  <c r="K651"/>
  <c r="L651" s="1"/>
  <c r="J651"/>
  <c r="H651"/>
  <c r="G651"/>
  <c r="F651"/>
  <c r="N650"/>
  <c r="K650"/>
  <c r="L650" s="1"/>
  <c r="J650"/>
  <c r="G650"/>
  <c r="H650" s="1"/>
  <c r="F650"/>
  <c r="N649"/>
  <c r="K649"/>
  <c r="L649" s="1"/>
  <c r="J649"/>
  <c r="H649"/>
  <c r="G649"/>
  <c r="F649"/>
  <c r="N648"/>
  <c r="K648"/>
  <c r="L648" s="1"/>
  <c r="J648"/>
  <c r="G648"/>
  <c r="H648" s="1"/>
  <c r="F648"/>
  <c r="N647"/>
  <c r="K647"/>
  <c r="L647" s="1"/>
  <c r="J647"/>
  <c r="G647"/>
  <c r="H647" s="1"/>
  <c r="F647"/>
  <c r="N646"/>
  <c r="K646"/>
  <c r="L646" s="1"/>
  <c r="J646"/>
  <c r="G646"/>
  <c r="H646" s="1"/>
  <c r="F646"/>
  <c r="N645"/>
  <c r="L645"/>
  <c r="J645"/>
  <c r="H645"/>
  <c r="F645"/>
  <c r="N644"/>
  <c r="L644"/>
  <c r="J644"/>
  <c r="H644"/>
  <c r="F644"/>
  <c r="N643"/>
  <c r="K643"/>
  <c r="L643" s="1"/>
  <c r="J643"/>
  <c r="G643"/>
  <c r="H643" s="1"/>
  <c r="F643"/>
  <c r="N642"/>
  <c r="K642"/>
  <c r="L642" s="1"/>
  <c r="J642"/>
  <c r="H642"/>
  <c r="G642"/>
  <c r="F642"/>
  <c r="N641"/>
  <c r="K641"/>
  <c r="L641" s="1"/>
  <c r="J641"/>
  <c r="G641"/>
  <c r="H641" s="1"/>
  <c r="F641"/>
  <c r="N640"/>
  <c r="K640"/>
  <c r="L640" s="1"/>
  <c r="J640"/>
  <c r="H640"/>
  <c r="G640"/>
  <c r="F640"/>
  <c r="N639"/>
  <c r="L639"/>
  <c r="J639"/>
  <c r="H639"/>
  <c r="F639"/>
  <c r="N638"/>
  <c r="K638"/>
  <c r="L638" s="1"/>
  <c r="J638"/>
  <c r="G638"/>
  <c r="H638" s="1"/>
  <c r="F638"/>
  <c r="N637"/>
  <c r="K637"/>
  <c r="L637" s="1"/>
  <c r="J637"/>
  <c r="G637"/>
  <c r="H637" s="1"/>
  <c r="F637"/>
  <c r="N636"/>
  <c r="K636"/>
  <c r="L636" s="1"/>
  <c r="J636"/>
  <c r="G636"/>
  <c r="H636" s="1"/>
  <c r="F636"/>
  <c r="N635"/>
  <c r="L635"/>
  <c r="K635"/>
  <c r="J635"/>
  <c r="G635"/>
  <c r="H635" s="1"/>
  <c r="F635"/>
  <c r="N634"/>
  <c r="K634"/>
  <c r="L634" s="1"/>
  <c r="J634"/>
  <c r="G634"/>
  <c r="H634" s="1"/>
  <c r="F634"/>
  <c r="N633"/>
  <c r="L633"/>
  <c r="J633"/>
  <c r="H633"/>
  <c r="F633"/>
  <c r="N632"/>
  <c r="L632"/>
  <c r="J632"/>
  <c r="H632"/>
  <c r="F632"/>
  <c r="N631"/>
  <c r="L631"/>
  <c r="J631"/>
  <c r="H631"/>
  <c r="F631"/>
  <c r="N630"/>
  <c r="K630"/>
  <c r="L630" s="1"/>
  <c r="J630"/>
  <c r="H630"/>
  <c r="G630"/>
  <c r="F630"/>
  <c r="N629"/>
  <c r="K629"/>
  <c r="L629" s="1"/>
  <c r="J629"/>
  <c r="G629"/>
  <c r="H629" s="1"/>
  <c r="F629"/>
  <c r="N628"/>
  <c r="K628"/>
  <c r="L628" s="1"/>
  <c r="J628"/>
  <c r="G628"/>
  <c r="H628" s="1"/>
  <c r="F628"/>
  <c r="N627"/>
  <c r="L627"/>
  <c r="J627"/>
  <c r="H627"/>
  <c r="F627"/>
  <c r="N626"/>
  <c r="K626"/>
  <c r="L626" s="1"/>
  <c r="J626"/>
  <c r="G626"/>
  <c r="H626" s="1"/>
  <c r="F626"/>
  <c r="N625"/>
  <c r="K625"/>
  <c r="L625" s="1"/>
  <c r="J625"/>
  <c r="G625"/>
  <c r="H625" s="1"/>
  <c r="F625"/>
  <c r="N624"/>
  <c r="K624"/>
  <c r="L624" s="1"/>
  <c r="J624"/>
  <c r="G624"/>
  <c r="H624" s="1"/>
  <c r="F624"/>
  <c r="N623"/>
  <c r="L623"/>
  <c r="J623"/>
  <c r="H623"/>
  <c r="F623"/>
  <c r="N622"/>
  <c r="K622"/>
  <c r="L622" s="1"/>
  <c r="J622"/>
  <c r="G622"/>
  <c r="H622" s="1"/>
  <c r="F622"/>
  <c r="N621"/>
  <c r="K621"/>
  <c r="L621" s="1"/>
  <c r="J621"/>
  <c r="G621"/>
  <c r="H621" s="1"/>
  <c r="F621"/>
  <c r="N620"/>
  <c r="K620"/>
  <c r="L620" s="1"/>
  <c r="J620"/>
  <c r="H620"/>
  <c r="G620"/>
  <c r="F620"/>
  <c r="N619"/>
  <c r="L619"/>
  <c r="J619"/>
  <c r="H619"/>
  <c r="F619"/>
  <c r="N618"/>
  <c r="K618"/>
  <c r="L618" s="1"/>
  <c r="J618"/>
  <c r="G618"/>
  <c r="H618" s="1"/>
  <c r="F618"/>
  <c r="N617"/>
  <c r="L617"/>
  <c r="J617"/>
  <c r="H617"/>
  <c r="F617"/>
  <c r="N616"/>
  <c r="K616"/>
  <c r="L616" s="1"/>
  <c r="J616"/>
  <c r="G616"/>
  <c r="H616" s="1"/>
  <c r="F616"/>
  <c r="N615"/>
  <c r="K615"/>
  <c r="L615" s="1"/>
  <c r="J615"/>
  <c r="G615"/>
  <c r="H615" s="1"/>
  <c r="F615"/>
  <c r="N614"/>
  <c r="K614"/>
  <c r="L614" s="1"/>
  <c r="J614"/>
  <c r="H614"/>
  <c r="G614"/>
  <c r="F614"/>
  <c r="N613"/>
  <c r="L613"/>
  <c r="J613"/>
  <c r="H613"/>
  <c r="F613"/>
  <c r="N612"/>
  <c r="L612"/>
  <c r="J612"/>
  <c r="H612"/>
  <c r="F612"/>
  <c r="N611"/>
  <c r="L611"/>
  <c r="J611"/>
  <c r="H611"/>
  <c r="F611"/>
  <c r="N610"/>
  <c r="L610"/>
  <c r="J610"/>
  <c r="H610"/>
  <c r="F610"/>
  <c r="N609"/>
  <c r="K609"/>
  <c r="L609" s="1"/>
  <c r="J609"/>
  <c r="G609"/>
  <c r="H609" s="1"/>
  <c r="F609"/>
  <c r="N608"/>
  <c r="L608"/>
  <c r="J608"/>
  <c r="H608"/>
  <c r="F608"/>
  <c r="N607"/>
  <c r="L607"/>
  <c r="J607"/>
  <c r="H607"/>
  <c r="F607"/>
  <c r="N606"/>
  <c r="K606"/>
  <c r="L606" s="1"/>
  <c r="J606"/>
  <c r="G606"/>
  <c r="H606" s="1"/>
  <c r="F606"/>
  <c r="N605"/>
  <c r="K605"/>
  <c r="L605" s="1"/>
  <c r="J605"/>
  <c r="G605"/>
  <c r="H605" s="1"/>
  <c r="F605"/>
  <c r="N604"/>
  <c r="L604"/>
  <c r="J604"/>
  <c r="H604"/>
  <c r="F604"/>
  <c r="N603"/>
  <c r="L603"/>
  <c r="J603"/>
  <c r="H603"/>
  <c r="F603"/>
  <c r="N602"/>
  <c r="K602"/>
  <c r="L602" s="1"/>
  <c r="J602"/>
  <c r="G602"/>
  <c r="H602" s="1"/>
  <c r="F602"/>
  <c r="N601"/>
  <c r="K601"/>
  <c r="L601" s="1"/>
  <c r="J601"/>
  <c r="G601"/>
  <c r="H601" s="1"/>
  <c r="F601"/>
  <c r="N600"/>
  <c r="K600"/>
  <c r="L600" s="1"/>
  <c r="J600"/>
  <c r="G600"/>
  <c r="H600" s="1"/>
  <c r="F600"/>
  <c r="N599"/>
  <c r="K599"/>
  <c r="L599" s="1"/>
  <c r="J599"/>
  <c r="G599"/>
  <c r="H599" s="1"/>
  <c r="F599"/>
  <c r="N598"/>
  <c r="K598"/>
  <c r="L598" s="1"/>
  <c r="J598"/>
  <c r="H598"/>
  <c r="G598"/>
  <c r="F598"/>
  <c r="N597"/>
  <c r="K597"/>
  <c r="L597" s="1"/>
  <c r="J597"/>
  <c r="G597"/>
  <c r="H597" s="1"/>
  <c r="F597"/>
  <c r="N596"/>
  <c r="L596"/>
  <c r="J596"/>
  <c r="H596"/>
  <c r="F596"/>
  <c r="N595"/>
  <c r="K595"/>
  <c r="L595" s="1"/>
  <c r="J595"/>
  <c r="G595"/>
  <c r="H595" s="1"/>
  <c r="F595"/>
  <c r="N594"/>
  <c r="L594"/>
  <c r="J594"/>
  <c r="H594"/>
  <c r="F594"/>
  <c r="N593"/>
  <c r="K593"/>
  <c r="L593" s="1"/>
  <c r="J593"/>
  <c r="G593"/>
  <c r="H593" s="1"/>
  <c r="F593"/>
  <c r="N592"/>
  <c r="L592"/>
  <c r="J592"/>
  <c r="H592"/>
  <c r="F592"/>
  <c r="N591"/>
  <c r="L591"/>
  <c r="J591"/>
  <c r="H591"/>
  <c r="F591"/>
  <c r="N590"/>
  <c r="L590"/>
  <c r="J590"/>
  <c r="H590"/>
  <c r="F590"/>
  <c r="N589"/>
  <c r="K589"/>
  <c r="L589" s="1"/>
  <c r="J589"/>
  <c r="G589"/>
  <c r="H589" s="1"/>
  <c r="F589"/>
  <c r="N588"/>
  <c r="L588"/>
  <c r="J588"/>
  <c r="H588"/>
  <c r="F588"/>
  <c r="N587"/>
  <c r="K587"/>
  <c r="L587" s="1"/>
  <c r="J587"/>
  <c r="G587"/>
  <c r="H587" s="1"/>
  <c r="F587"/>
  <c r="N586"/>
  <c r="K586"/>
  <c r="L586" s="1"/>
  <c r="J586"/>
  <c r="G586"/>
  <c r="H586" s="1"/>
  <c r="F586"/>
  <c r="N585"/>
  <c r="L585"/>
  <c r="J585"/>
  <c r="H585"/>
  <c r="F585"/>
  <c r="N584"/>
  <c r="K584"/>
  <c r="L584" s="1"/>
  <c r="J584"/>
  <c r="G584"/>
  <c r="H584" s="1"/>
  <c r="F584"/>
  <c r="N583"/>
  <c r="L583"/>
  <c r="J583"/>
  <c r="H583"/>
  <c r="F583"/>
  <c r="N582"/>
  <c r="K582"/>
  <c r="L582" s="1"/>
  <c r="J582"/>
  <c r="G582"/>
  <c r="H582" s="1"/>
  <c r="F582"/>
  <c r="N581"/>
  <c r="L581"/>
  <c r="J581"/>
  <c r="H581"/>
  <c r="F581"/>
  <c r="N580"/>
  <c r="L580"/>
  <c r="K580"/>
  <c r="J580"/>
  <c r="G580"/>
  <c r="H580" s="1"/>
  <c r="F580"/>
  <c r="N579"/>
  <c r="L579"/>
  <c r="J579"/>
  <c r="H579"/>
  <c r="F579"/>
  <c r="N578"/>
  <c r="K578"/>
  <c r="L578" s="1"/>
  <c r="J578"/>
  <c r="H578"/>
  <c r="G578"/>
  <c r="F578"/>
  <c r="N577"/>
  <c r="K577"/>
  <c r="L577" s="1"/>
  <c r="J577"/>
  <c r="G577"/>
  <c r="H577" s="1"/>
  <c r="F577"/>
  <c r="N576"/>
  <c r="K576"/>
  <c r="L576" s="1"/>
  <c r="J576"/>
  <c r="H576"/>
  <c r="G576"/>
  <c r="F576"/>
  <c r="N575"/>
  <c r="K575"/>
  <c r="L575" s="1"/>
  <c r="J575"/>
  <c r="G575"/>
  <c r="H575" s="1"/>
  <c r="F575"/>
  <c r="N574"/>
  <c r="L574"/>
  <c r="J574"/>
  <c r="H574"/>
  <c r="F574"/>
  <c r="N573"/>
  <c r="L573"/>
  <c r="J573"/>
  <c r="H573"/>
  <c r="F573"/>
  <c r="N572"/>
  <c r="K572"/>
  <c r="L572" s="1"/>
  <c r="J572"/>
  <c r="G572"/>
  <c r="H572" s="1"/>
  <c r="F572"/>
  <c r="N571"/>
  <c r="K571"/>
  <c r="L571" s="1"/>
  <c r="J571"/>
  <c r="G571"/>
  <c r="H571" s="1"/>
  <c r="F571"/>
  <c r="N570"/>
  <c r="L570"/>
  <c r="J570"/>
  <c r="H570"/>
  <c r="F570"/>
  <c r="N569"/>
  <c r="L569"/>
  <c r="J569"/>
  <c r="H569"/>
  <c r="F569"/>
  <c r="N568"/>
  <c r="L568"/>
  <c r="J568"/>
  <c r="H568"/>
  <c r="F568"/>
  <c r="N567"/>
  <c r="L567"/>
  <c r="J567"/>
  <c r="H567"/>
  <c r="F567"/>
  <c r="N566"/>
  <c r="K566"/>
  <c r="L566" s="1"/>
  <c r="J566"/>
  <c r="G566"/>
  <c r="H566" s="1"/>
  <c r="F566"/>
  <c r="N565"/>
  <c r="K565"/>
  <c r="L565" s="1"/>
  <c r="J565"/>
  <c r="H565"/>
  <c r="G565"/>
  <c r="F565"/>
  <c r="N564"/>
  <c r="K564"/>
  <c r="L564" s="1"/>
  <c r="J564"/>
  <c r="G564"/>
  <c r="H564" s="1"/>
  <c r="F564"/>
  <c r="N563"/>
  <c r="K563"/>
  <c r="L563" s="1"/>
  <c r="J563"/>
  <c r="H563"/>
  <c r="G563"/>
  <c r="F563"/>
  <c r="N562"/>
  <c r="K562"/>
  <c r="L562" s="1"/>
  <c r="J562"/>
  <c r="G562"/>
  <c r="H562" s="1"/>
  <c r="F562"/>
  <c r="N561"/>
  <c r="L561"/>
  <c r="J561"/>
  <c r="H561"/>
  <c r="F561"/>
  <c r="N560"/>
  <c r="K560"/>
  <c r="L560" s="1"/>
  <c r="J560"/>
  <c r="G560"/>
  <c r="H560" s="1"/>
  <c r="F560"/>
  <c r="N559"/>
  <c r="L559"/>
  <c r="J559"/>
  <c r="H559"/>
  <c r="F559"/>
  <c r="N558"/>
  <c r="L558"/>
  <c r="J558"/>
  <c r="H558"/>
  <c r="F558"/>
  <c r="N557"/>
  <c r="K557"/>
  <c r="L557" s="1"/>
  <c r="J557"/>
  <c r="G557"/>
  <c r="H557" s="1"/>
  <c r="F557"/>
  <c r="N556"/>
  <c r="K556"/>
  <c r="L556" s="1"/>
  <c r="J556"/>
  <c r="G556"/>
  <c r="H556" s="1"/>
  <c r="F556"/>
  <c r="N555"/>
  <c r="K555"/>
  <c r="L555" s="1"/>
  <c r="J555"/>
  <c r="G555"/>
  <c r="H555" s="1"/>
  <c r="F555"/>
  <c r="N554"/>
  <c r="K554"/>
  <c r="L554" s="1"/>
  <c r="J554"/>
  <c r="G554"/>
  <c r="H554" s="1"/>
  <c r="F554"/>
  <c r="N553"/>
  <c r="L553"/>
  <c r="J553"/>
  <c r="H553"/>
  <c r="F553"/>
  <c r="N552"/>
  <c r="K552"/>
  <c r="L552" s="1"/>
  <c r="J552"/>
  <c r="H552"/>
  <c r="G552"/>
  <c r="F552"/>
  <c r="N551"/>
  <c r="L551"/>
  <c r="J551"/>
  <c r="H551"/>
  <c r="F551"/>
  <c r="N550"/>
  <c r="K550"/>
  <c r="L550" s="1"/>
  <c r="J550"/>
  <c r="G550"/>
  <c r="H550" s="1"/>
  <c r="F550"/>
  <c r="N549"/>
  <c r="K549"/>
  <c r="L549" s="1"/>
  <c r="J549"/>
  <c r="G549"/>
  <c r="H549" s="1"/>
  <c r="F549"/>
  <c r="N548"/>
  <c r="L548"/>
  <c r="J548"/>
  <c r="H548"/>
  <c r="F548"/>
  <c r="N547"/>
  <c r="L547"/>
  <c r="J547"/>
  <c r="H547"/>
  <c r="F547"/>
  <c r="N546"/>
  <c r="K546"/>
  <c r="L546" s="1"/>
  <c r="J546"/>
  <c r="G546"/>
  <c r="H546" s="1"/>
  <c r="F546"/>
  <c r="N545"/>
  <c r="K545"/>
  <c r="L545" s="1"/>
  <c r="J545"/>
  <c r="G545"/>
  <c r="H545" s="1"/>
  <c r="F545"/>
  <c r="N544"/>
  <c r="K544"/>
  <c r="L544" s="1"/>
  <c r="J544"/>
  <c r="G544"/>
  <c r="H544" s="1"/>
  <c r="F544"/>
  <c r="N543"/>
  <c r="K543"/>
  <c r="L543" s="1"/>
  <c r="J543"/>
  <c r="G543"/>
  <c r="H543" s="1"/>
  <c r="F543"/>
  <c r="N542"/>
  <c r="L542"/>
  <c r="J542"/>
  <c r="H542"/>
  <c r="F542"/>
  <c r="N541"/>
  <c r="L541"/>
  <c r="J541"/>
  <c r="H541"/>
  <c r="F541"/>
  <c r="N540"/>
  <c r="L540"/>
  <c r="J540"/>
  <c r="H540"/>
  <c r="F540"/>
  <c r="N539"/>
  <c r="L539"/>
  <c r="J539"/>
  <c r="H539"/>
  <c r="F539"/>
  <c r="N538"/>
  <c r="K538"/>
  <c r="L538" s="1"/>
  <c r="J538"/>
  <c r="G538"/>
  <c r="H538" s="1"/>
  <c r="F538"/>
  <c r="N537"/>
  <c r="L537"/>
  <c r="J537"/>
  <c r="H537"/>
  <c r="F537"/>
  <c r="N536"/>
  <c r="L536"/>
  <c r="J536"/>
  <c r="H536"/>
  <c r="F536"/>
  <c r="N535"/>
  <c r="L535"/>
  <c r="J535"/>
  <c r="H535"/>
  <c r="F535"/>
  <c r="N534"/>
  <c r="L534"/>
  <c r="J534"/>
  <c r="H534"/>
  <c r="F534"/>
  <c r="N533"/>
  <c r="K533"/>
  <c r="L533" s="1"/>
  <c r="J533"/>
  <c r="G533"/>
  <c r="H533" s="1"/>
  <c r="F533"/>
  <c r="N532"/>
  <c r="K532"/>
  <c r="L532" s="1"/>
  <c r="J532"/>
  <c r="G532"/>
  <c r="H532" s="1"/>
  <c r="F532"/>
  <c r="N531"/>
  <c r="K531"/>
  <c r="L531" s="1"/>
  <c r="J531"/>
  <c r="G531"/>
  <c r="H531" s="1"/>
  <c r="F531"/>
  <c r="N530"/>
  <c r="L530"/>
  <c r="J530"/>
  <c r="H530"/>
  <c r="F530"/>
  <c r="N529"/>
  <c r="K529"/>
  <c r="L529" s="1"/>
  <c r="J529"/>
  <c r="H529"/>
  <c r="G529"/>
  <c r="F529"/>
  <c r="N528"/>
  <c r="K528"/>
  <c r="L528" s="1"/>
  <c r="J528"/>
  <c r="G528"/>
  <c r="H528" s="1"/>
  <c r="F528"/>
  <c r="N527"/>
  <c r="L527"/>
  <c r="J527"/>
  <c r="H527"/>
  <c r="F527"/>
  <c r="N526"/>
  <c r="L526"/>
  <c r="J526"/>
  <c r="H526"/>
  <c r="F526"/>
  <c r="N525"/>
  <c r="L525"/>
  <c r="J525"/>
  <c r="H525"/>
  <c r="F525"/>
  <c r="N524"/>
  <c r="K524"/>
  <c r="L524" s="1"/>
  <c r="J524"/>
  <c r="G524"/>
  <c r="H524" s="1"/>
  <c r="F524"/>
  <c r="N523"/>
  <c r="K523"/>
  <c r="L523" s="1"/>
  <c r="J523"/>
  <c r="G523"/>
  <c r="H523" s="1"/>
  <c r="F523"/>
  <c r="N522"/>
  <c r="K522"/>
  <c r="L522" s="1"/>
  <c r="J522"/>
  <c r="G522"/>
  <c r="H522" s="1"/>
  <c r="F522"/>
  <c r="N521"/>
  <c r="L521"/>
  <c r="J521"/>
  <c r="H521"/>
  <c r="F521"/>
  <c r="N520"/>
  <c r="L520"/>
  <c r="J520"/>
  <c r="H520"/>
  <c r="F520"/>
  <c r="N519"/>
  <c r="L519"/>
  <c r="J519"/>
  <c r="H519"/>
  <c r="F519"/>
  <c r="N518"/>
  <c r="L518"/>
  <c r="J518"/>
  <c r="H518"/>
  <c r="F518"/>
  <c r="N517"/>
  <c r="K517"/>
  <c r="L517" s="1"/>
  <c r="J517"/>
  <c r="G517"/>
  <c r="H517" s="1"/>
  <c r="F517"/>
  <c r="N516"/>
  <c r="L516"/>
  <c r="J516"/>
  <c r="H516"/>
  <c r="F516"/>
  <c r="N515"/>
  <c r="L515"/>
  <c r="J515"/>
  <c r="H515"/>
  <c r="F515"/>
  <c r="N514"/>
  <c r="L514"/>
  <c r="J514"/>
  <c r="H514"/>
  <c r="F514"/>
  <c r="N513"/>
  <c r="K513"/>
  <c r="L513" s="1"/>
  <c r="J513"/>
  <c r="G513"/>
  <c r="H513" s="1"/>
  <c r="F513"/>
  <c r="N512"/>
  <c r="K512"/>
  <c r="L512" s="1"/>
  <c r="J512"/>
  <c r="G512"/>
  <c r="H512" s="1"/>
  <c r="F512"/>
  <c r="N511"/>
  <c r="K511"/>
  <c r="L511" s="1"/>
  <c r="J511"/>
  <c r="G511"/>
  <c r="H511" s="1"/>
  <c r="F511"/>
  <c r="N510"/>
  <c r="K510"/>
  <c r="L510" s="1"/>
  <c r="J510"/>
  <c r="H510"/>
  <c r="G510"/>
  <c r="F510"/>
  <c r="N509"/>
  <c r="L509"/>
  <c r="J509"/>
  <c r="H509"/>
  <c r="F509"/>
  <c r="N508"/>
  <c r="K508"/>
  <c r="L508" s="1"/>
  <c r="J508"/>
  <c r="G508"/>
  <c r="H508" s="1"/>
  <c r="F508"/>
  <c r="N507"/>
  <c r="L507"/>
  <c r="J507"/>
  <c r="H507"/>
  <c r="F507"/>
  <c r="N506"/>
  <c r="L506"/>
  <c r="J506"/>
  <c r="H506"/>
  <c r="F506"/>
  <c r="N505"/>
  <c r="K505"/>
  <c r="L505" s="1"/>
  <c r="J505"/>
  <c r="G505"/>
  <c r="H505" s="1"/>
  <c r="F505"/>
  <c r="N504"/>
  <c r="L504"/>
  <c r="J504"/>
  <c r="H504"/>
  <c r="F504"/>
  <c r="N503"/>
  <c r="L503"/>
  <c r="J503"/>
  <c r="H503"/>
  <c r="F503"/>
  <c r="N502"/>
  <c r="L502"/>
  <c r="J502"/>
  <c r="H502"/>
  <c r="F502"/>
  <c r="N501"/>
  <c r="K501"/>
  <c r="L501" s="1"/>
  <c r="J501"/>
  <c r="G501"/>
  <c r="H501" s="1"/>
  <c r="F501"/>
  <c r="N500"/>
  <c r="K500"/>
  <c r="L500" s="1"/>
  <c r="J500"/>
  <c r="H500"/>
  <c r="G500"/>
  <c r="F500"/>
  <c r="N499"/>
  <c r="L499"/>
  <c r="J499"/>
  <c r="H499"/>
  <c r="F499"/>
  <c r="N498"/>
  <c r="L498"/>
  <c r="J498"/>
  <c r="H498"/>
  <c r="F498"/>
  <c r="N497"/>
  <c r="L497"/>
  <c r="J497"/>
  <c r="H497"/>
  <c r="F497"/>
  <c r="N496"/>
  <c r="L496"/>
  <c r="J496"/>
  <c r="H496"/>
  <c r="F496"/>
  <c r="N495"/>
  <c r="K495"/>
  <c r="L495" s="1"/>
  <c r="J495"/>
  <c r="G495"/>
  <c r="H495" s="1"/>
  <c r="F495"/>
  <c r="N494"/>
  <c r="L494"/>
  <c r="J494"/>
  <c r="H494"/>
  <c r="F494"/>
  <c r="N493"/>
  <c r="K493"/>
  <c r="L493" s="1"/>
  <c r="J493"/>
  <c r="G493"/>
  <c r="H493" s="1"/>
  <c r="F493"/>
  <c r="N492"/>
  <c r="K492"/>
  <c r="L492" s="1"/>
  <c r="J492"/>
  <c r="G492"/>
  <c r="H492" s="1"/>
  <c r="F492"/>
  <c r="N491"/>
  <c r="K491"/>
  <c r="L491" s="1"/>
  <c r="J491"/>
  <c r="G491"/>
  <c r="H491" s="1"/>
  <c r="F491"/>
  <c r="N490"/>
  <c r="L490"/>
  <c r="J490"/>
  <c r="H490"/>
  <c r="F490"/>
  <c r="N489"/>
  <c r="L489"/>
  <c r="J489"/>
  <c r="H489"/>
  <c r="F489"/>
  <c r="N488"/>
  <c r="K488"/>
  <c r="L488" s="1"/>
  <c r="J488"/>
  <c r="G488"/>
  <c r="H488" s="1"/>
  <c r="F488"/>
  <c r="N487"/>
  <c r="K487"/>
  <c r="L487" s="1"/>
  <c r="J487"/>
  <c r="G487"/>
  <c r="H487" s="1"/>
  <c r="F487"/>
  <c r="N486"/>
  <c r="K486"/>
  <c r="L486" s="1"/>
  <c r="J486"/>
  <c r="G486"/>
  <c r="H486" s="1"/>
  <c r="F486"/>
  <c r="N485"/>
  <c r="K485"/>
  <c r="L485" s="1"/>
  <c r="J485"/>
  <c r="G485"/>
  <c r="H485" s="1"/>
  <c r="F485"/>
  <c r="N484"/>
  <c r="K484"/>
  <c r="L484" s="1"/>
  <c r="J484"/>
  <c r="G484"/>
  <c r="H484" s="1"/>
  <c r="F484"/>
  <c r="N483"/>
  <c r="K483"/>
  <c r="L483" s="1"/>
  <c r="J483"/>
  <c r="G483"/>
  <c r="H483" s="1"/>
  <c r="F483"/>
  <c r="N482"/>
  <c r="L482"/>
  <c r="J482"/>
  <c r="H482"/>
  <c r="F482"/>
  <c r="N481"/>
  <c r="K481"/>
  <c r="L481" s="1"/>
  <c r="J481"/>
  <c r="G481"/>
  <c r="H481" s="1"/>
  <c r="F481"/>
  <c r="N480"/>
  <c r="L480"/>
  <c r="J480"/>
  <c r="H480"/>
  <c r="F480"/>
  <c r="N479"/>
  <c r="L479"/>
  <c r="J479"/>
  <c r="H479"/>
  <c r="F479"/>
  <c r="N478"/>
  <c r="L478"/>
  <c r="J478"/>
  <c r="H478"/>
  <c r="F478"/>
  <c r="N477"/>
  <c r="K477"/>
  <c r="L477" s="1"/>
  <c r="J477"/>
  <c r="G477"/>
  <c r="H477" s="1"/>
  <c r="F477"/>
  <c r="N476"/>
  <c r="K476"/>
  <c r="L476" s="1"/>
  <c r="J476"/>
  <c r="G476"/>
  <c r="H476" s="1"/>
  <c r="F476"/>
  <c r="N475"/>
  <c r="L475"/>
  <c r="K475"/>
  <c r="J475"/>
  <c r="G475"/>
  <c r="H475" s="1"/>
  <c r="F475"/>
  <c r="N474"/>
  <c r="L474"/>
  <c r="J474"/>
  <c r="H474"/>
  <c r="F474"/>
  <c r="N473"/>
  <c r="K473"/>
  <c r="L473" s="1"/>
  <c r="J473"/>
  <c r="G473"/>
  <c r="H473" s="1"/>
  <c r="F473"/>
  <c r="N472"/>
  <c r="K472"/>
  <c r="L472" s="1"/>
  <c r="J472"/>
  <c r="G472"/>
  <c r="H472" s="1"/>
  <c r="F472"/>
  <c r="N471"/>
  <c r="K471"/>
  <c r="L471" s="1"/>
  <c r="J471"/>
  <c r="G471"/>
  <c r="H471" s="1"/>
  <c r="F471"/>
  <c r="N470"/>
  <c r="K470"/>
  <c r="L470" s="1"/>
  <c r="J470"/>
  <c r="H470"/>
  <c r="G470"/>
  <c r="F470"/>
  <c r="N469"/>
  <c r="L469"/>
  <c r="K469"/>
  <c r="J469"/>
  <c r="G469"/>
  <c r="H469" s="1"/>
  <c r="F469"/>
  <c r="N468"/>
  <c r="K468"/>
  <c r="L468" s="1"/>
  <c r="J468"/>
  <c r="G468"/>
  <c r="H468" s="1"/>
  <c r="F468"/>
  <c r="N467"/>
  <c r="K467"/>
  <c r="L467" s="1"/>
  <c r="J467"/>
  <c r="G467"/>
  <c r="H467" s="1"/>
  <c r="F467"/>
  <c r="N466"/>
  <c r="K466"/>
  <c r="L466" s="1"/>
  <c r="J466"/>
  <c r="H466"/>
  <c r="G466"/>
  <c r="F466"/>
  <c r="N465"/>
  <c r="L465"/>
  <c r="K465"/>
  <c r="J465"/>
  <c r="H465"/>
  <c r="G465"/>
  <c r="F465"/>
  <c r="N464"/>
  <c r="L464"/>
  <c r="K464"/>
  <c r="J464"/>
  <c r="G464"/>
  <c r="H464" s="1"/>
  <c r="F464"/>
  <c r="N463"/>
  <c r="K463"/>
  <c r="L463" s="1"/>
  <c r="J463"/>
  <c r="H463"/>
  <c r="G463"/>
  <c r="F463"/>
  <c r="N462"/>
  <c r="L462"/>
  <c r="K462"/>
  <c r="J462"/>
  <c r="G462"/>
  <c r="H462" s="1"/>
  <c r="F462"/>
  <c r="N461"/>
  <c r="K461"/>
  <c r="L461" s="1"/>
  <c r="J461"/>
  <c r="G461"/>
  <c r="H461" s="1"/>
  <c r="F461"/>
  <c r="N460"/>
  <c r="K460"/>
  <c r="L460" s="1"/>
  <c r="J460"/>
  <c r="G460"/>
  <c r="H460" s="1"/>
  <c r="F460"/>
  <c r="N459"/>
  <c r="K459"/>
  <c r="L459" s="1"/>
  <c r="J459"/>
  <c r="H459"/>
  <c r="G459"/>
  <c r="F459"/>
  <c r="N458"/>
  <c r="L458"/>
  <c r="K458"/>
  <c r="J458"/>
  <c r="G458"/>
  <c r="H458" s="1"/>
  <c r="F458"/>
  <c r="N457"/>
  <c r="K457"/>
  <c r="L457" s="1"/>
  <c r="J457"/>
  <c r="G457"/>
  <c r="H457" s="1"/>
  <c r="F457"/>
  <c r="N456"/>
  <c r="L456"/>
  <c r="J456"/>
  <c r="H456"/>
  <c r="F456"/>
  <c r="N455"/>
  <c r="K455"/>
  <c r="L455" s="1"/>
  <c r="J455"/>
  <c r="G455"/>
  <c r="H455" s="1"/>
  <c r="F455"/>
  <c r="N454"/>
  <c r="K454"/>
  <c r="L454" s="1"/>
  <c r="J454"/>
  <c r="G454"/>
  <c r="H454" s="1"/>
  <c r="F454"/>
  <c r="N453"/>
  <c r="K453"/>
  <c r="L453" s="1"/>
  <c r="J453"/>
  <c r="G453"/>
  <c r="H453" s="1"/>
  <c r="F453"/>
  <c r="N452"/>
  <c r="K452"/>
  <c r="L452" s="1"/>
  <c r="J452"/>
  <c r="G452"/>
  <c r="H452" s="1"/>
  <c r="F452"/>
  <c r="N451"/>
  <c r="L451"/>
  <c r="J451"/>
  <c r="H451"/>
  <c r="F451"/>
  <c r="N450"/>
  <c r="L450"/>
  <c r="J450"/>
  <c r="H450"/>
  <c r="F450"/>
  <c r="N449"/>
  <c r="K449"/>
  <c r="L449" s="1"/>
  <c r="J449"/>
  <c r="G449"/>
  <c r="H449" s="1"/>
  <c r="F449"/>
  <c r="N448"/>
  <c r="K448"/>
  <c r="L448" s="1"/>
  <c r="J448"/>
  <c r="G448"/>
  <c r="H448" s="1"/>
  <c r="F448"/>
  <c r="N447"/>
  <c r="L447"/>
  <c r="K447"/>
  <c r="J447"/>
  <c r="G447"/>
  <c r="H447" s="1"/>
  <c r="F447"/>
  <c r="N446"/>
  <c r="K446"/>
  <c r="L446" s="1"/>
  <c r="J446"/>
  <c r="G446"/>
  <c r="H446" s="1"/>
  <c r="F446"/>
  <c r="N445"/>
  <c r="K445"/>
  <c r="L445" s="1"/>
  <c r="J445"/>
  <c r="G445"/>
  <c r="H445" s="1"/>
  <c r="F445"/>
  <c r="N444"/>
  <c r="K444"/>
  <c r="L444" s="1"/>
  <c r="J444"/>
  <c r="G444"/>
  <c r="H444" s="1"/>
  <c r="F444"/>
  <c r="N443"/>
  <c r="K443"/>
  <c r="L443" s="1"/>
  <c r="J443"/>
  <c r="G443"/>
  <c r="H443" s="1"/>
  <c r="F443"/>
  <c r="N442"/>
  <c r="L442"/>
  <c r="K442"/>
  <c r="J442"/>
  <c r="G442"/>
  <c r="H442" s="1"/>
  <c r="F442"/>
  <c r="N441"/>
  <c r="L441"/>
  <c r="J441"/>
  <c r="H441"/>
  <c r="F441"/>
  <c r="N440"/>
  <c r="L440"/>
  <c r="J440"/>
  <c r="H440"/>
  <c r="F440"/>
  <c r="N439"/>
  <c r="L439"/>
  <c r="J439"/>
  <c r="H439"/>
  <c r="F439"/>
  <c r="N438"/>
  <c r="K438"/>
  <c r="L438" s="1"/>
  <c r="J438"/>
  <c r="G438"/>
  <c r="H438" s="1"/>
  <c r="F438"/>
  <c r="N437"/>
  <c r="K437"/>
  <c r="L437" s="1"/>
  <c r="J437"/>
  <c r="G437"/>
  <c r="H437" s="1"/>
  <c r="F437"/>
  <c r="N436"/>
  <c r="K436"/>
  <c r="L436" s="1"/>
  <c r="J436"/>
  <c r="G436"/>
  <c r="H436" s="1"/>
  <c r="F436"/>
  <c r="N435"/>
  <c r="K435"/>
  <c r="L435" s="1"/>
  <c r="J435"/>
  <c r="G435"/>
  <c r="H435" s="1"/>
  <c r="F435"/>
  <c r="N434"/>
  <c r="K434"/>
  <c r="L434" s="1"/>
  <c r="J434"/>
  <c r="G434"/>
  <c r="H434" s="1"/>
  <c r="F434"/>
  <c r="N433"/>
  <c r="K433"/>
  <c r="L433" s="1"/>
  <c r="J433"/>
  <c r="G433"/>
  <c r="H433" s="1"/>
  <c r="F433"/>
  <c r="N432"/>
  <c r="K432"/>
  <c r="L432" s="1"/>
  <c r="J432"/>
  <c r="H432"/>
  <c r="G432"/>
  <c r="F432"/>
  <c r="N431"/>
  <c r="L431"/>
  <c r="J431"/>
  <c r="H431"/>
  <c r="F431"/>
  <c r="N430"/>
  <c r="K430"/>
  <c r="L430" s="1"/>
  <c r="J430"/>
  <c r="G430"/>
  <c r="H430" s="1"/>
  <c r="F430"/>
  <c r="N429"/>
  <c r="K429"/>
  <c r="L429" s="1"/>
  <c r="J429"/>
  <c r="G429"/>
  <c r="H429" s="1"/>
  <c r="F429"/>
  <c r="N428"/>
  <c r="K428"/>
  <c r="L428" s="1"/>
  <c r="J428"/>
  <c r="G428"/>
  <c r="H428" s="1"/>
  <c r="F428"/>
  <c r="N427"/>
  <c r="L427"/>
  <c r="K427"/>
  <c r="J427"/>
  <c r="G427"/>
  <c r="H427" s="1"/>
  <c r="F427"/>
  <c r="N426"/>
  <c r="K426"/>
  <c r="L426" s="1"/>
  <c r="J426"/>
  <c r="G426"/>
  <c r="H426" s="1"/>
  <c r="F426"/>
  <c r="N425"/>
  <c r="K425"/>
  <c r="L425" s="1"/>
  <c r="J425"/>
  <c r="G425"/>
  <c r="H425" s="1"/>
  <c r="F425"/>
  <c r="N424"/>
  <c r="L424"/>
  <c r="K424"/>
  <c r="J424"/>
  <c r="G424"/>
  <c r="H424" s="1"/>
  <c r="F424"/>
  <c r="N423"/>
  <c r="K423"/>
  <c r="L423" s="1"/>
  <c r="J423"/>
  <c r="G423"/>
  <c r="H423" s="1"/>
  <c r="F423"/>
  <c r="N422"/>
  <c r="K422"/>
  <c r="L422" s="1"/>
  <c r="J422"/>
  <c r="G422"/>
  <c r="H422" s="1"/>
  <c r="F422"/>
  <c r="N421"/>
  <c r="K421"/>
  <c r="L421" s="1"/>
  <c r="J421"/>
  <c r="G421"/>
  <c r="H421" s="1"/>
  <c r="F421"/>
  <c r="N420"/>
  <c r="K420"/>
  <c r="L420" s="1"/>
  <c r="J420"/>
  <c r="G420"/>
  <c r="H420" s="1"/>
  <c r="F420"/>
  <c r="N419"/>
  <c r="K419"/>
  <c r="L419" s="1"/>
  <c r="J419"/>
  <c r="G419"/>
  <c r="H419" s="1"/>
  <c r="F419"/>
  <c r="N418"/>
  <c r="K418"/>
  <c r="L418" s="1"/>
  <c r="J418"/>
  <c r="G418"/>
  <c r="H418" s="1"/>
  <c r="F418"/>
  <c r="N417"/>
  <c r="L417"/>
  <c r="J417"/>
  <c r="H417"/>
  <c r="F417"/>
  <c r="N416"/>
  <c r="K416"/>
  <c r="L416" s="1"/>
  <c r="J416"/>
  <c r="H416"/>
  <c r="G416"/>
  <c r="F416"/>
  <c r="N415"/>
  <c r="K415"/>
  <c r="L415" s="1"/>
  <c r="J415"/>
  <c r="G415"/>
  <c r="H415" s="1"/>
  <c r="F415"/>
  <c r="N414"/>
  <c r="K414"/>
  <c r="L414" s="1"/>
  <c r="J414"/>
  <c r="H414"/>
  <c r="G414"/>
  <c r="F414"/>
  <c r="N413"/>
  <c r="K413"/>
  <c r="L413" s="1"/>
  <c r="J413"/>
  <c r="G413"/>
  <c r="H413" s="1"/>
  <c r="F413"/>
  <c r="N412"/>
  <c r="K412"/>
  <c r="L412" s="1"/>
  <c r="J412"/>
  <c r="H412"/>
  <c r="G412"/>
  <c r="F412"/>
  <c r="N411"/>
  <c r="K411"/>
  <c r="L411" s="1"/>
  <c r="J411"/>
  <c r="G411"/>
  <c r="H411" s="1"/>
  <c r="F411"/>
  <c r="N410"/>
  <c r="K410"/>
  <c r="L410" s="1"/>
  <c r="J410"/>
  <c r="H410"/>
  <c r="G410"/>
  <c r="F410"/>
  <c r="N409"/>
  <c r="L409"/>
  <c r="J409"/>
  <c r="H409"/>
  <c r="F409"/>
  <c r="N408"/>
  <c r="K408"/>
  <c r="L408" s="1"/>
  <c r="J408"/>
  <c r="G408"/>
  <c r="H408" s="1"/>
  <c r="F408"/>
  <c r="N407"/>
  <c r="K407"/>
  <c r="L407" s="1"/>
  <c r="J407"/>
  <c r="G407"/>
  <c r="H407" s="1"/>
  <c r="F407"/>
  <c r="N406"/>
  <c r="L406"/>
  <c r="K406"/>
  <c r="J406"/>
  <c r="G406"/>
  <c r="H406" s="1"/>
  <c r="F406"/>
  <c r="N405"/>
  <c r="K405"/>
  <c r="L405" s="1"/>
  <c r="J405"/>
  <c r="G405"/>
  <c r="H405" s="1"/>
  <c r="F405"/>
  <c r="N404"/>
  <c r="L404"/>
  <c r="K404"/>
  <c r="J404"/>
  <c r="G404"/>
  <c r="H404" s="1"/>
  <c r="F404"/>
  <c r="N403"/>
  <c r="K403"/>
  <c r="L403" s="1"/>
  <c r="J403"/>
  <c r="G403"/>
  <c r="H403" s="1"/>
  <c r="F403"/>
  <c r="N402"/>
  <c r="L402"/>
  <c r="J402"/>
  <c r="H402"/>
  <c r="F402"/>
  <c r="N401"/>
  <c r="K401"/>
  <c r="L401" s="1"/>
  <c r="J401"/>
  <c r="G401"/>
  <c r="H401" s="1"/>
  <c r="F401"/>
  <c r="N400"/>
  <c r="K400"/>
  <c r="L400" s="1"/>
  <c r="J400"/>
  <c r="G400"/>
  <c r="H400" s="1"/>
  <c r="F400"/>
  <c r="N399"/>
  <c r="K399"/>
  <c r="L399" s="1"/>
  <c r="J399"/>
  <c r="G399"/>
  <c r="H399" s="1"/>
  <c r="F399"/>
  <c r="N398"/>
  <c r="K398"/>
  <c r="L398" s="1"/>
  <c r="J398"/>
  <c r="G398"/>
  <c r="H398" s="1"/>
  <c r="F398"/>
  <c r="N397"/>
  <c r="K397"/>
  <c r="L397" s="1"/>
  <c r="J397"/>
  <c r="G397"/>
  <c r="H397" s="1"/>
  <c r="F397"/>
  <c r="N396"/>
  <c r="L396"/>
  <c r="J396"/>
  <c r="H396"/>
  <c r="F396"/>
  <c r="N395"/>
  <c r="L395"/>
  <c r="J395"/>
  <c r="H395"/>
  <c r="F395"/>
  <c r="N394"/>
  <c r="K394"/>
  <c r="L394" s="1"/>
  <c r="J394"/>
  <c r="G394"/>
  <c r="H394" s="1"/>
  <c r="F394"/>
  <c r="N393"/>
  <c r="K393"/>
  <c r="L393" s="1"/>
  <c r="J393"/>
  <c r="H393"/>
  <c r="G393"/>
  <c r="F393"/>
  <c r="N392"/>
  <c r="K392"/>
  <c r="L392" s="1"/>
  <c r="J392"/>
  <c r="G392"/>
  <c r="H392" s="1"/>
  <c r="F392"/>
  <c r="N391"/>
  <c r="L391"/>
  <c r="J391"/>
  <c r="H391"/>
  <c r="F391"/>
  <c r="N390"/>
  <c r="K390"/>
  <c r="L390" s="1"/>
  <c r="J390"/>
  <c r="G390"/>
  <c r="H390" s="1"/>
  <c r="F390"/>
  <c r="N389"/>
  <c r="L389"/>
  <c r="J389"/>
  <c r="H389"/>
  <c r="F389"/>
  <c r="N388"/>
  <c r="L388"/>
  <c r="J388"/>
  <c r="H388"/>
  <c r="F388"/>
  <c r="N387"/>
  <c r="K387"/>
  <c r="L387" s="1"/>
  <c r="J387"/>
  <c r="G387"/>
  <c r="H387" s="1"/>
  <c r="F387"/>
  <c r="N386"/>
  <c r="L386"/>
  <c r="J386"/>
  <c r="H386"/>
  <c r="F386"/>
  <c r="N385"/>
  <c r="L385"/>
  <c r="J385"/>
  <c r="H385"/>
  <c r="F385"/>
  <c r="N384"/>
  <c r="L384"/>
  <c r="J384"/>
  <c r="H384"/>
  <c r="F384"/>
  <c r="N383"/>
  <c r="L383"/>
  <c r="J383"/>
  <c r="H383"/>
  <c r="F383"/>
  <c r="N382"/>
  <c r="L382"/>
  <c r="J382"/>
  <c r="H382"/>
  <c r="F382"/>
  <c r="N381"/>
  <c r="K381"/>
  <c r="L381" s="1"/>
  <c r="J381"/>
  <c r="G381"/>
  <c r="H381" s="1"/>
  <c r="F381"/>
  <c r="N380"/>
  <c r="K380"/>
  <c r="L380" s="1"/>
  <c r="J380"/>
  <c r="G380"/>
  <c r="H380" s="1"/>
  <c r="F380"/>
  <c r="N379"/>
  <c r="K379"/>
  <c r="L379" s="1"/>
  <c r="J379"/>
  <c r="G379"/>
  <c r="H379" s="1"/>
  <c r="F379"/>
  <c r="N378"/>
  <c r="L378"/>
  <c r="J378"/>
  <c r="H378"/>
  <c r="F378"/>
  <c r="N377"/>
  <c r="L377"/>
  <c r="J377"/>
  <c r="H377"/>
  <c r="F377"/>
  <c r="N376"/>
  <c r="L376"/>
  <c r="J376"/>
  <c r="H376"/>
  <c r="F376"/>
  <c r="N375"/>
  <c r="L375"/>
  <c r="J375"/>
  <c r="H375"/>
  <c r="F375"/>
  <c r="N374"/>
  <c r="L374"/>
  <c r="J374"/>
  <c r="H374"/>
  <c r="F374"/>
  <c r="N373"/>
  <c r="L373"/>
  <c r="J373"/>
  <c r="H373"/>
  <c r="F373"/>
  <c r="N372"/>
  <c r="K372"/>
  <c r="L372" s="1"/>
  <c r="J372"/>
  <c r="G372"/>
  <c r="H372" s="1"/>
  <c r="F372"/>
  <c r="N371"/>
  <c r="K371"/>
  <c r="L371" s="1"/>
  <c r="J371"/>
  <c r="G371"/>
  <c r="H371" s="1"/>
  <c r="F371"/>
  <c r="N370"/>
  <c r="K370"/>
  <c r="L370" s="1"/>
  <c r="J370"/>
  <c r="H370"/>
  <c r="G370"/>
  <c r="F370"/>
  <c r="N369"/>
  <c r="K369"/>
  <c r="L369" s="1"/>
  <c r="J369"/>
  <c r="G369"/>
  <c r="H369" s="1"/>
  <c r="F369"/>
  <c r="N368"/>
  <c r="K368"/>
  <c r="L368" s="1"/>
  <c r="J368"/>
  <c r="H368"/>
  <c r="G368"/>
  <c r="F368"/>
  <c r="N367"/>
  <c r="K367"/>
  <c r="L367" s="1"/>
  <c r="J367"/>
  <c r="G367"/>
  <c r="H367" s="1"/>
  <c r="F367"/>
  <c r="N366"/>
  <c r="K366"/>
  <c r="L366" s="1"/>
  <c r="J366"/>
  <c r="G366"/>
  <c r="H366" s="1"/>
  <c r="F366"/>
  <c r="N365"/>
  <c r="K365"/>
  <c r="L365" s="1"/>
  <c r="J365"/>
  <c r="G365"/>
  <c r="H365" s="1"/>
  <c r="F365"/>
  <c r="N364"/>
  <c r="L364"/>
  <c r="J364"/>
  <c r="H364"/>
  <c r="F364"/>
  <c r="N363"/>
  <c r="L363"/>
  <c r="K363"/>
  <c r="J363"/>
  <c r="G363"/>
  <c r="H363" s="1"/>
  <c r="F363"/>
  <c r="N362"/>
  <c r="K362"/>
  <c r="L362" s="1"/>
  <c r="J362"/>
  <c r="G362"/>
  <c r="H362" s="1"/>
  <c r="F362"/>
  <c r="N361"/>
  <c r="L361"/>
  <c r="K361"/>
  <c r="J361"/>
  <c r="G361"/>
  <c r="H361" s="1"/>
  <c r="F361"/>
  <c r="N360"/>
  <c r="K360"/>
  <c r="L360" s="1"/>
  <c r="J360"/>
  <c r="G360"/>
  <c r="H360" s="1"/>
  <c r="F360"/>
  <c r="N359"/>
  <c r="K359"/>
  <c r="L359" s="1"/>
  <c r="J359"/>
  <c r="G359"/>
  <c r="H359" s="1"/>
  <c r="F359"/>
  <c r="N358"/>
  <c r="K358"/>
  <c r="L358" s="1"/>
  <c r="J358"/>
  <c r="G358"/>
  <c r="H358" s="1"/>
  <c r="F358"/>
  <c r="N357"/>
  <c r="K357"/>
  <c r="L357" s="1"/>
  <c r="J357"/>
  <c r="G357"/>
  <c r="H357" s="1"/>
  <c r="F357"/>
  <c r="N356"/>
  <c r="L356"/>
  <c r="J356"/>
  <c r="H356"/>
  <c r="F356"/>
  <c r="N355"/>
  <c r="K355"/>
  <c r="L355" s="1"/>
  <c r="J355"/>
  <c r="G355"/>
  <c r="H355" s="1"/>
  <c r="F355"/>
  <c r="N354"/>
  <c r="K354"/>
  <c r="L354" s="1"/>
  <c r="J354"/>
  <c r="G354"/>
  <c r="H354" s="1"/>
  <c r="F354"/>
  <c r="N353"/>
  <c r="K353"/>
  <c r="L353" s="1"/>
  <c r="J353"/>
  <c r="G353"/>
  <c r="H353" s="1"/>
  <c r="F353"/>
  <c r="N352"/>
  <c r="K352"/>
  <c r="L352" s="1"/>
  <c r="J352"/>
  <c r="G352"/>
  <c r="H352" s="1"/>
  <c r="F352"/>
  <c r="N351"/>
  <c r="K351"/>
  <c r="L351" s="1"/>
  <c r="J351"/>
  <c r="H351"/>
  <c r="G351"/>
  <c r="F351"/>
  <c r="N350"/>
  <c r="K350"/>
  <c r="L350" s="1"/>
  <c r="J350"/>
  <c r="G350"/>
  <c r="H350" s="1"/>
  <c r="F350"/>
  <c r="N349"/>
  <c r="K349"/>
  <c r="L349" s="1"/>
  <c r="J349"/>
  <c r="H349"/>
  <c r="G349"/>
  <c r="F349"/>
  <c r="N348"/>
  <c r="L348"/>
  <c r="J348"/>
  <c r="H348"/>
  <c r="F348"/>
  <c r="N347"/>
  <c r="K347"/>
  <c r="L347" s="1"/>
  <c r="J347"/>
  <c r="G347"/>
  <c r="H347" s="1"/>
  <c r="F347"/>
  <c r="N346"/>
  <c r="K346"/>
  <c r="L346" s="1"/>
  <c r="J346"/>
  <c r="G346"/>
  <c r="H346" s="1"/>
  <c r="F346"/>
  <c r="N345"/>
  <c r="K345"/>
  <c r="L345" s="1"/>
  <c r="J345"/>
  <c r="G345"/>
  <c r="H345" s="1"/>
  <c r="F345"/>
  <c r="N344"/>
  <c r="L344"/>
  <c r="K344"/>
  <c r="J344"/>
  <c r="G344"/>
  <c r="H344" s="1"/>
  <c r="F344"/>
  <c r="N343"/>
  <c r="K343"/>
  <c r="L343" s="1"/>
  <c r="J343"/>
  <c r="G343"/>
  <c r="H343" s="1"/>
  <c r="F343"/>
  <c r="N342"/>
  <c r="L342"/>
  <c r="K342"/>
  <c r="J342"/>
  <c r="G342"/>
  <c r="H342" s="1"/>
  <c r="F342"/>
  <c r="N341"/>
  <c r="K341"/>
  <c r="L341" s="1"/>
  <c r="J341"/>
  <c r="G341"/>
  <c r="H341" s="1"/>
  <c r="F341"/>
  <c r="N340"/>
  <c r="L340"/>
  <c r="J340"/>
  <c r="H340"/>
  <c r="F340"/>
  <c r="N339"/>
  <c r="L339"/>
  <c r="J339"/>
  <c r="H339"/>
  <c r="F339"/>
  <c r="N338"/>
  <c r="L338"/>
  <c r="J338"/>
  <c r="H338"/>
  <c r="F338"/>
  <c r="N337"/>
  <c r="L337"/>
  <c r="J337"/>
  <c r="H337"/>
  <c r="F337"/>
  <c r="N336"/>
  <c r="L336"/>
  <c r="J336"/>
  <c r="H336"/>
  <c r="F336"/>
  <c r="N335"/>
  <c r="L335"/>
  <c r="J335"/>
  <c r="H335"/>
  <c r="F335"/>
  <c r="N334"/>
  <c r="L334"/>
  <c r="J334"/>
  <c r="H334"/>
  <c r="F334"/>
  <c r="N333"/>
  <c r="L333"/>
  <c r="J333"/>
  <c r="H333"/>
  <c r="F333"/>
  <c r="N332"/>
  <c r="K332"/>
  <c r="L332" s="1"/>
  <c r="J332"/>
  <c r="G332"/>
  <c r="H332" s="1"/>
  <c r="F332"/>
  <c r="N331"/>
  <c r="L331"/>
  <c r="J331"/>
  <c r="H331"/>
  <c r="F331"/>
  <c r="N330"/>
  <c r="L330"/>
  <c r="J330"/>
  <c r="H330"/>
  <c r="F330"/>
  <c r="N329"/>
  <c r="K329"/>
  <c r="L329" s="1"/>
  <c r="J329"/>
  <c r="G329"/>
  <c r="H329" s="1"/>
  <c r="F329"/>
  <c r="N328"/>
  <c r="K328"/>
  <c r="L328" s="1"/>
  <c r="J328"/>
  <c r="G328"/>
  <c r="H328" s="1"/>
  <c r="F328"/>
  <c r="N327"/>
  <c r="L327"/>
  <c r="J327"/>
  <c r="H327"/>
  <c r="F327"/>
  <c r="N326"/>
  <c r="K326"/>
  <c r="L326" s="1"/>
  <c r="J326"/>
  <c r="G326"/>
  <c r="H326" s="1"/>
  <c r="F326"/>
  <c r="N325"/>
  <c r="L325"/>
  <c r="J325"/>
  <c r="H325"/>
  <c r="F325"/>
  <c r="N324"/>
  <c r="L324"/>
  <c r="J324"/>
  <c r="H324"/>
  <c r="F324"/>
  <c r="N323"/>
  <c r="K323"/>
  <c r="L323" s="1"/>
  <c r="J323"/>
  <c r="G323"/>
  <c r="H323" s="1"/>
  <c r="F323"/>
  <c r="N322"/>
  <c r="K322"/>
  <c r="L322" s="1"/>
  <c r="J322"/>
  <c r="H322"/>
  <c r="G322"/>
  <c r="F322"/>
  <c r="N321"/>
  <c r="L321"/>
  <c r="J321"/>
  <c r="H321"/>
  <c r="F321"/>
  <c r="N320"/>
  <c r="L320"/>
  <c r="J320"/>
  <c r="H320"/>
  <c r="F320"/>
  <c r="N319"/>
  <c r="K319"/>
  <c r="L319" s="1"/>
  <c r="J319"/>
  <c r="H319"/>
  <c r="G319"/>
  <c r="F319"/>
  <c r="N318"/>
  <c r="K318"/>
  <c r="L318" s="1"/>
  <c r="J318"/>
  <c r="G318"/>
  <c r="H318" s="1"/>
  <c r="F318"/>
  <c r="N317"/>
  <c r="L317"/>
  <c r="J317"/>
  <c r="H317"/>
  <c r="F317"/>
  <c r="N316"/>
  <c r="K316"/>
  <c r="L316" s="1"/>
  <c r="J316"/>
  <c r="G316"/>
  <c r="H316" s="1"/>
  <c r="F316"/>
  <c r="N315"/>
  <c r="L315"/>
  <c r="J315"/>
  <c r="H315"/>
  <c r="F315"/>
  <c r="N314"/>
  <c r="K314"/>
  <c r="L314" s="1"/>
  <c r="J314"/>
  <c r="G314"/>
  <c r="H314" s="1"/>
  <c r="F314"/>
  <c r="N313"/>
  <c r="L313"/>
  <c r="J313"/>
  <c r="H313"/>
  <c r="F313"/>
  <c r="N312"/>
  <c r="K312"/>
  <c r="L312" s="1"/>
  <c r="J312"/>
  <c r="G312"/>
  <c r="H312" s="1"/>
  <c r="F312"/>
  <c r="N311"/>
  <c r="K311"/>
  <c r="L311" s="1"/>
  <c r="J311"/>
  <c r="G311"/>
  <c r="H311" s="1"/>
  <c r="F311"/>
  <c r="N310"/>
  <c r="K310"/>
  <c r="L310" s="1"/>
  <c r="J310"/>
  <c r="G310"/>
  <c r="H310" s="1"/>
  <c r="F310"/>
  <c r="N309"/>
  <c r="K309"/>
  <c r="L309" s="1"/>
  <c r="J309"/>
  <c r="G309"/>
  <c r="H309" s="1"/>
  <c r="F309"/>
  <c r="N308"/>
  <c r="K308"/>
  <c r="L308" s="1"/>
  <c r="J308"/>
  <c r="G308"/>
  <c r="H308" s="1"/>
  <c r="F308"/>
  <c r="N307"/>
  <c r="L307"/>
  <c r="K307"/>
  <c r="J307"/>
  <c r="G307"/>
  <c r="H307" s="1"/>
  <c r="F307"/>
  <c r="N306"/>
  <c r="K306"/>
  <c r="L306" s="1"/>
  <c r="J306"/>
  <c r="G306"/>
  <c r="H306" s="1"/>
  <c r="F306"/>
  <c r="N305"/>
  <c r="L305"/>
  <c r="J305"/>
  <c r="H305"/>
  <c r="F305"/>
  <c r="N304"/>
  <c r="K304"/>
  <c r="L304" s="1"/>
  <c r="J304"/>
  <c r="G304"/>
  <c r="H304" s="1"/>
  <c r="F304"/>
  <c r="N303"/>
  <c r="K303"/>
  <c r="L303" s="1"/>
  <c r="J303"/>
  <c r="H303"/>
  <c r="G303"/>
  <c r="F303"/>
  <c r="N302"/>
  <c r="K302"/>
  <c r="L302" s="1"/>
  <c r="J302"/>
  <c r="G302"/>
  <c r="H302" s="1"/>
  <c r="F302"/>
  <c r="N301"/>
  <c r="L301"/>
  <c r="J301"/>
  <c r="H301"/>
  <c r="F301"/>
  <c r="N300"/>
  <c r="K300"/>
  <c r="L300" s="1"/>
  <c r="J300"/>
  <c r="G300"/>
  <c r="H300" s="1"/>
  <c r="F300"/>
  <c r="N299"/>
  <c r="K299"/>
  <c r="L299" s="1"/>
  <c r="J299"/>
  <c r="G299"/>
  <c r="H299" s="1"/>
  <c r="F299"/>
  <c r="N298"/>
  <c r="L298"/>
  <c r="K298"/>
  <c r="J298"/>
  <c r="G298"/>
  <c r="H298" s="1"/>
  <c r="F298"/>
  <c r="N297"/>
  <c r="K297"/>
  <c r="L297" s="1"/>
  <c r="J297"/>
  <c r="G297"/>
  <c r="H297" s="1"/>
  <c r="F297"/>
  <c r="N296"/>
  <c r="K296"/>
  <c r="L296" s="1"/>
  <c r="J296"/>
  <c r="H296"/>
  <c r="G296"/>
  <c r="F296"/>
  <c r="N295"/>
  <c r="L295"/>
  <c r="K295"/>
  <c r="J295"/>
  <c r="G295"/>
  <c r="H295" s="1"/>
  <c r="F295"/>
  <c r="N294"/>
  <c r="K294"/>
  <c r="L294" s="1"/>
  <c r="J294"/>
  <c r="G294"/>
  <c r="H294" s="1"/>
  <c r="F294"/>
  <c r="N293"/>
  <c r="K293"/>
  <c r="L293" s="1"/>
  <c r="J293"/>
  <c r="G293"/>
  <c r="H293" s="1"/>
  <c r="F293"/>
  <c r="N292"/>
  <c r="K292"/>
  <c r="L292" s="1"/>
  <c r="J292"/>
  <c r="G292"/>
  <c r="H292" s="1"/>
  <c r="F292"/>
  <c r="N291"/>
  <c r="K291"/>
  <c r="L291" s="1"/>
  <c r="J291"/>
  <c r="G291"/>
  <c r="H291" s="1"/>
  <c r="F291"/>
  <c r="N290"/>
  <c r="K290"/>
  <c r="L290" s="1"/>
  <c r="J290"/>
  <c r="G290"/>
  <c r="H290" s="1"/>
  <c r="F290"/>
  <c r="N289"/>
  <c r="K289"/>
  <c r="L289" s="1"/>
  <c r="J289"/>
  <c r="G289"/>
  <c r="H289" s="1"/>
  <c r="F289"/>
  <c r="N288"/>
  <c r="K288"/>
  <c r="L288" s="1"/>
  <c r="J288"/>
  <c r="H288"/>
  <c r="G288"/>
  <c r="F288"/>
  <c r="N287"/>
  <c r="L287"/>
  <c r="K287"/>
  <c r="J287"/>
  <c r="G287"/>
  <c r="H287" s="1"/>
  <c r="F287"/>
  <c r="N286"/>
  <c r="K286"/>
  <c r="L286" s="1"/>
  <c r="J286"/>
  <c r="G286"/>
  <c r="H286" s="1"/>
  <c r="F286"/>
  <c r="N285"/>
  <c r="K285"/>
  <c r="L285" s="1"/>
  <c r="J285"/>
  <c r="G285"/>
  <c r="H285" s="1"/>
  <c r="F285"/>
  <c r="N284"/>
  <c r="K284"/>
  <c r="L284" s="1"/>
  <c r="J284"/>
  <c r="G284"/>
  <c r="H284" s="1"/>
  <c r="F284"/>
  <c r="N283"/>
  <c r="K283"/>
  <c r="L283" s="1"/>
  <c r="J283"/>
  <c r="G283"/>
  <c r="H283" s="1"/>
  <c r="F283"/>
  <c r="N282"/>
  <c r="K282"/>
  <c r="L282" s="1"/>
  <c r="J282"/>
  <c r="G282"/>
  <c r="H282" s="1"/>
  <c r="F282"/>
  <c r="N281"/>
  <c r="K281"/>
  <c r="L281" s="1"/>
  <c r="J281"/>
  <c r="G281"/>
  <c r="H281" s="1"/>
  <c r="F281"/>
  <c r="N280"/>
  <c r="K280"/>
  <c r="L280" s="1"/>
  <c r="J280"/>
  <c r="G280"/>
  <c r="H280" s="1"/>
  <c r="F280"/>
  <c r="N279"/>
  <c r="K279"/>
  <c r="L279" s="1"/>
  <c r="J279"/>
  <c r="G279"/>
  <c r="H279" s="1"/>
  <c r="F279"/>
  <c r="N278"/>
  <c r="K278"/>
  <c r="L278" s="1"/>
  <c r="J278"/>
  <c r="G278"/>
  <c r="H278" s="1"/>
  <c r="F278"/>
  <c r="N277"/>
  <c r="K277"/>
  <c r="L277" s="1"/>
  <c r="J277"/>
  <c r="G277"/>
  <c r="H277" s="1"/>
  <c r="F277"/>
  <c r="N276"/>
  <c r="K276"/>
  <c r="L276" s="1"/>
  <c r="J276"/>
  <c r="G276"/>
  <c r="H276" s="1"/>
  <c r="F276"/>
  <c r="N275"/>
  <c r="K275"/>
  <c r="L275" s="1"/>
  <c r="J275"/>
  <c r="G275"/>
  <c r="H275" s="1"/>
  <c r="F275"/>
  <c r="N274"/>
  <c r="K274"/>
  <c r="L274" s="1"/>
  <c r="J274"/>
  <c r="G274"/>
  <c r="H274" s="1"/>
  <c r="F274"/>
  <c r="N273"/>
  <c r="K273"/>
  <c r="L273" s="1"/>
  <c r="J273"/>
  <c r="G273"/>
  <c r="H273" s="1"/>
  <c r="F273"/>
  <c r="N272"/>
  <c r="K272"/>
  <c r="L272" s="1"/>
  <c r="J272"/>
  <c r="G272"/>
  <c r="H272" s="1"/>
  <c r="F272"/>
  <c r="N271"/>
  <c r="K271"/>
  <c r="L271" s="1"/>
  <c r="J271"/>
  <c r="G271"/>
  <c r="H271" s="1"/>
  <c r="F271"/>
  <c r="N270"/>
  <c r="K270"/>
  <c r="L270" s="1"/>
  <c r="J270"/>
  <c r="G270"/>
  <c r="H270" s="1"/>
  <c r="F270"/>
  <c r="N269"/>
  <c r="K269"/>
  <c r="L269" s="1"/>
  <c r="J269"/>
  <c r="G269"/>
  <c r="H269" s="1"/>
  <c r="F269"/>
  <c r="N268"/>
  <c r="K268"/>
  <c r="L268" s="1"/>
  <c r="J268"/>
  <c r="G268"/>
  <c r="H268" s="1"/>
  <c r="F268"/>
  <c r="N267"/>
  <c r="K267"/>
  <c r="L267" s="1"/>
  <c r="J267"/>
  <c r="G267"/>
  <c r="H267" s="1"/>
  <c r="F267"/>
  <c r="N266"/>
  <c r="K266"/>
  <c r="L266" s="1"/>
  <c r="J266"/>
  <c r="G266"/>
  <c r="H266" s="1"/>
  <c r="F266"/>
  <c r="N265"/>
  <c r="K265"/>
  <c r="L265" s="1"/>
  <c r="J265"/>
  <c r="G265"/>
  <c r="H265" s="1"/>
  <c r="F265"/>
  <c r="N264"/>
  <c r="K264"/>
  <c r="L264" s="1"/>
  <c r="J264"/>
  <c r="G264"/>
  <c r="H264" s="1"/>
  <c r="F264"/>
  <c r="N263"/>
  <c r="K263"/>
  <c r="L263" s="1"/>
  <c r="J263"/>
  <c r="G263"/>
  <c r="H263" s="1"/>
  <c r="F263"/>
  <c r="N262"/>
  <c r="K262"/>
  <c r="L262" s="1"/>
  <c r="J262"/>
  <c r="G262"/>
  <c r="H262" s="1"/>
  <c r="F262"/>
  <c r="N261"/>
  <c r="K261"/>
  <c r="L261" s="1"/>
  <c r="J261"/>
  <c r="G261"/>
  <c r="H261" s="1"/>
  <c r="F261"/>
  <c r="N260"/>
  <c r="L260"/>
  <c r="J260"/>
  <c r="H260"/>
  <c r="F260"/>
  <c r="N259"/>
  <c r="L259"/>
  <c r="J259"/>
  <c r="H259"/>
  <c r="F259"/>
  <c r="N258"/>
  <c r="L258"/>
  <c r="J258"/>
  <c r="H258"/>
  <c r="F258"/>
  <c r="N257"/>
  <c r="K257"/>
  <c r="L257" s="1"/>
  <c r="J257"/>
  <c r="G257"/>
  <c r="H257" s="1"/>
  <c r="F257"/>
  <c r="N256"/>
  <c r="K256"/>
  <c r="L256" s="1"/>
  <c r="J256"/>
  <c r="G256"/>
  <c r="H256" s="1"/>
  <c r="F256"/>
  <c r="N255"/>
  <c r="L255"/>
  <c r="J255"/>
  <c r="H255"/>
  <c r="F255"/>
  <c r="N254"/>
  <c r="L254"/>
  <c r="J254"/>
  <c r="H254"/>
  <c r="F254"/>
  <c r="N253"/>
  <c r="L253"/>
  <c r="J253"/>
  <c r="H253"/>
  <c r="F253"/>
  <c r="N252"/>
  <c r="K252"/>
  <c r="L252" s="1"/>
  <c r="J252"/>
  <c r="G252"/>
  <c r="H252" s="1"/>
  <c r="F252"/>
  <c r="N251"/>
  <c r="K251"/>
  <c r="L251" s="1"/>
  <c r="J251"/>
  <c r="G251"/>
  <c r="H251" s="1"/>
  <c r="F251"/>
  <c r="N250"/>
  <c r="K250"/>
  <c r="L250" s="1"/>
  <c r="J250"/>
  <c r="G250"/>
  <c r="H250" s="1"/>
  <c r="F250"/>
  <c r="N249"/>
  <c r="K249"/>
  <c r="L249" s="1"/>
  <c r="J249"/>
  <c r="G249"/>
  <c r="H249" s="1"/>
  <c r="F249"/>
  <c r="N248"/>
  <c r="K248"/>
  <c r="L248" s="1"/>
  <c r="J248"/>
  <c r="G248"/>
  <c r="H248" s="1"/>
  <c r="F248"/>
  <c r="N247"/>
  <c r="K247"/>
  <c r="L247" s="1"/>
  <c r="J247"/>
  <c r="G247"/>
  <c r="H247" s="1"/>
  <c r="F247"/>
  <c r="N246"/>
  <c r="K246"/>
  <c r="L246" s="1"/>
  <c r="J246"/>
  <c r="G246"/>
  <c r="H246" s="1"/>
  <c r="F246"/>
  <c r="N245"/>
  <c r="K245"/>
  <c r="L245" s="1"/>
  <c r="J245"/>
  <c r="G245"/>
  <c r="H245" s="1"/>
  <c r="F245"/>
  <c r="N244"/>
  <c r="K244"/>
  <c r="L244" s="1"/>
  <c r="J244"/>
  <c r="G244"/>
  <c r="H244" s="1"/>
  <c r="F244"/>
  <c r="N243"/>
  <c r="K243"/>
  <c r="L243" s="1"/>
  <c r="J243"/>
  <c r="G243"/>
  <c r="H243" s="1"/>
  <c r="F243"/>
  <c r="N242"/>
  <c r="K242"/>
  <c r="L242" s="1"/>
  <c r="J242"/>
  <c r="G242"/>
  <c r="H242" s="1"/>
  <c r="F242"/>
  <c r="N241"/>
  <c r="K241"/>
  <c r="L241" s="1"/>
  <c r="J241"/>
  <c r="G241"/>
  <c r="H241" s="1"/>
  <c r="F241"/>
  <c r="N240"/>
  <c r="K240"/>
  <c r="L240" s="1"/>
  <c r="J240"/>
  <c r="G240"/>
  <c r="H240" s="1"/>
  <c r="F240"/>
  <c r="N239"/>
  <c r="K239"/>
  <c r="L239" s="1"/>
  <c r="J239"/>
  <c r="G239"/>
  <c r="H239" s="1"/>
  <c r="F239"/>
  <c r="N238"/>
  <c r="K238"/>
  <c r="L238" s="1"/>
  <c r="J238"/>
  <c r="G238"/>
  <c r="H238" s="1"/>
  <c r="F238"/>
  <c r="N237"/>
  <c r="K237"/>
  <c r="L237" s="1"/>
  <c r="J237"/>
  <c r="G237"/>
  <c r="H237" s="1"/>
  <c r="F237"/>
  <c r="N236"/>
  <c r="K236"/>
  <c r="L236" s="1"/>
  <c r="J236"/>
  <c r="G236"/>
  <c r="H236" s="1"/>
  <c r="F236"/>
  <c r="N235"/>
  <c r="K235"/>
  <c r="L235" s="1"/>
  <c r="J235"/>
  <c r="G235"/>
  <c r="H235" s="1"/>
  <c r="F235"/>
  <c r="N234"/>
  <c r="K234"/>
  <c r="L234" s="1"/>
  <c r="J234"/>
  <c r="G234"/>
  <c r="H234" s="1"/>
  <c r="F234"/>
  <c r="N233"/>
  <c r="K233"/>
  <c r="L233" s="1"/>
  <c r="J233"/>
  <c r="G233"/>
  <c r="H233" s="1"/>
  <c r="F233"/>
  <c r="N232"/>
  <c r="K232"/>
  <c r="L232" s="1"/>
  <c r="J232"/>
  <c r="G232"/>
  <c r="H232" s="1"/>
  <c r="F232"/>
  <c r="N231"/>
  <c r="K231"/>
  <c r="L231" s="1"/>
  <c r="J231"/>
  <c r="G231"/>
  <c r="H231" s="1"/>
  <c r="F231"/>
  <c r="N230"/>
  <c r="K230"/>
  <c r="L230" s="1"/>
  <c r="J230"/>
  <c r="G230"/>
  <c r="H230" s="1"/>
  <c r="F230"/>
  <c r="N229"/>
  <c r="K229"/>
  <c r="L229" s="1"/>
  <c r="J229"/>
  <c r="G229"/>
  <c r="H229" s="1"/>
  <c r="F229"/>
  <c r="N228"/>
  <c r="K228"/>
  <c r="L228" s="1"/>
  <c r="J228"/>
  <c r="G228"/>
  <c r="H228" s="1"/>
  <c r="F228"/>
  <c r="N227"/>
  <c r="K227"/>
  <c r="L227" s="1"/>
  <c r="J227"/>
  <c r="G227"/>
  <c r="H227" s="1"/>
  <c r="F227"/>
  <c r="N226"/>
  <c r="K226"/>
  <c r="L226" s="1"/>
  <c r="J226"/>
  <c r="G226"/>
  <c r="H226" s="1"/>
  <c r="F226"/>
  <c r="N225"/>
  <c r="K225"/>
  <c r="L225" s="1"/>
  <c r="J225"/>
  <c r="G225"/>
  <c r="H225" s="1"/>
  <c r="F225"/>
  <c r="N224"/>
  <c r="K224"/>
  <c r="L224" s="1"/>
  <c r="J224"/>
  <c r="G224"/>
  <c r="H224" s="1"/>
  <c r="F224"/>
  <c r="N223"/>
  <c r="K223"/>
  <c r="L223" s="1"/>
  <c r="J223"/>
  <c r="G223"/>
  <c r="H223" s="1"/>
  <c r="F223"/>
  <c r="N222"/>
  <c r="K222"/>
  <c r="L222" s="1"/>
  <c r="J222"/>
  <c r="G222"/>
  <c r="H222" s="1"/>
  <c r="F222"/>
  <c r="N221"/>
  <c r="K221"/>
  <c r="L221" s="1"/>
  <c r="J221"/>
  <c r="G221"/>
  <c r="H221" s="1"/>
  <c r="F221"/>
  <c r="N220"/>
  <c r="K220"/>
  <c r="L220" s="1"/>
  <c r="J220"/>
  <c r="G220"/>
  <c r="H220" s="1"/>
  <c r="F220"/>
  <c r="N219"/>
  <c r="K219"/>
  <c r="L219" s="1"/>
  <c r="J219"/>
  <c r="G219"/>
  <c r="H219" s="1"/>
  <c r="F219"/>
  <c r="N218"/>
  <c r="K218"/>
  <c r="L218" s="1"/>
  <c r="J218"/>
  <c r="G218"/>
  <c r="H218" s="1"/>
  <c r="F218"/>
  <c r="N217"/>
  <c r="L217"/>
  <c r="J217"/>
  <c r="H217"/>
  <c r="F217"/>
  <c r="N216"/>
  <c r="K216"/>
  <c r="L216" s="1"/>
  <c r="J216"/>
  <c r="G216"/>
  <c r="H216" s="1"/>
  <c r="F216"/>
  <c r="N215"/>
  <c r="K215"/>
  <c r="L215" s="1"/>
  <c r="J215"/>
  <c r="G215"/>
  <c r="H215" s="1"/>
  <c r="F215"/>
  <c r="N214"/>
  <c r="K214"/>
  <c r="L214" s="1"/>
  <c r="J214"/>
  <c r="G214"/>
  <c r="H214" s="1"/>
  <c r="F214"/>
  <c r="N213"/>
  <c r="K213"/>
  <c r="L213" s="1"/>
  <c r="J213"/>
  <c r="G213"/>
  <c r="H213" s="1"/>
  <c r="F213"/>
  <c r="N212"/>
  <c r="K212"/>
  <c r="L212" s="1"/>
  <c r="J212"/>
  <c r="G212"/>
  <c r="H212" s="1"/>
  <c r="F212"/>
  <c r="N211"/>
  <c r="K211"/>
  <c r="L211" s="1"/>
  <c r="J211"/>
  <c r="G211"/>
  <c r="H211" s="1"/>
  <c r="F211"/>
  <c r="N210"/>
  <c r="K210"/>
  <c r="L210" s="1"/>
  <c r="J210"/>
  <c r="G210"/>
  <c r="H210" s="1"/>
  <c r="F210"/>
  <c r="N209"/>
  <c r="L209"/>
  <c r="J209"/>
  <c r="H209"/>
  <c r="F209"/>
  <c r="N208"/>
  <c r="K208"/>
  <c r="L208" s="1"/>
  <c r="J208"/>
  <c r="G208"/>
  <c r="H208" s="1"/>
  <c r="F208"/>
  <c r="N207"/>
  <c r="K207"/>
  <c r="L207" s="1"/>
  <c r="J207"/>
  <c r="H207"/>
  <c r="G207"/>
  <c r="F207"/>
  <c r="N206"/>
  <c r="K206"/>
  <c r="L206" s="1"/>
  <c r="J206"/>
  <c r="G206"/>
  <c r="H206" s="1"/>
  <c r="F206"/>
  <c r="N205"/>
  <c r="K205"/>
  <c r="L205" s="1"/>
  <c r="J205"/>
  <c r="G205"/>
  <c r="H205" s="1"/>
  <c r="F205"/>
  <c r="N204"/>
  <c r="L204"/>
  <c r="J204"/>
  <c r="H204"/>
  <c r="F204"/>
  <c r="N203"/>
  <c r="L203"/>
  <c r="J203"/>
  <c r="H203"/>
  <c r="F203"/>
  <c r="N202"/>
  <c r="K202"/>
  <c r="L202" s="1"/>
  <c r="J202"/>
  <c r="G202"/>
  <c r="H202" s="1"/>
  <c r="F202"/>
  <c r="N201"/>
  <c r="K201"/>
  <c r="L201" s="1"/>
  <c r="J201"/>
  <c r="G201"/>
  <c r="H201" s="1"/>
  <c r="F201"/>
  <c r="N200"/>
  <c r="K200"/>
  <c r="L200" s="1"/>
  <c r="J200"/>
  <c r="G200"/>
  <c r="H200" s="1"/>
  <c r="F200"/>
  <c r="N199"/>
  <c r="K199"/>
  <c r="L199" s="1"/>
  <c r="J199"/>
  <c r="G199"/>
  <c r="H199" s="1"/>
  <c r="F199"/>
  <c r="N198"/>
  <c r="L198"/>
  <c r="J198"/>
  <c r="H198"/>
  <c r="F198"/>
  <c r="N197"/>
  <c r="L197"/>
  <c r="J197"/>
  <c r="H197"/>
  <c r="F197"/>
  <c r="N196"/>
  <c r="K196"/>
  <c r="L196" s="1"/>
  <c r="J196"/>
  <c r="G196"/>
  <c r="H196" s="1"/>
  <c r="F196"/>
  <c r="N195"/>
  <c r="L195"/>
  <c r="J195"/>
  <c r="H195"/>
  <c r="F195"/>
  <c r="N194"/>
  <c r="K194"/>
  <c r="L194" s="1"/>
  <c r="J194"/>
  <c r="G194"/>
  <c r="H194" s="1"/>
  <c r="F194"/>
  <c r="N193"/>
  <c r="L193"/>
  <c r="J193"/>
  <c r="H193"/>
  <c r="F193"/>
  <c r="N192"/>
  <c r="K192"/>
  <c r="L192" s="1"/>
  <c r="J192"/>
  <c r="G192"/>
  <c r="H192" s="1"/>
  <c r="F192"/>
  <c r="N191"/>
  <c r="K191"/>
  <c r="L191" s="1"/>
  <c r="J191"/>
  <c r="G191"/>
  <c r="H191" s="1"/>
  <c r="F191"/>
  <c r="N190"/>
  <c r="K190"/>
  <c r="L190" s="1"/>
  <c r="J190"/>
  <c r="G190"/>
  <c r="H190" s="1"/>
  <c r="F190"/>
  <c r="N189"/>
  <c r="L189"/>
  <c r="J189"/>
  <c r="H189"/>
  <c r="F189"/>
  <c r="N188"/>
  <c r="K188"/>
  <c r="L188" s="1"/>
  <c r="J188"/>
  <c r="G188"/>
  <c r="H188" s="1"/>
  <c r="F188"/>
  <c r="N187"/>
  <c r="K187"/>
  <c r="L187" s="1"/>
  <c r="J187"/>
  <c r="G187"/>
  <c r="H187" s="1"/>
  <c r="F187"/>
  <c r="N186"/>
  <c r="L186"/>
  <c r="J186"/>
  <c r="H186"/>
  <c r="F186"/>
  <c r="N185"/>
  <c r="L185"/>
  <c r="J185"/>
  <c r="H185"/>
  <c r="F185"/>
  <c r="N184"/>
  <c r="L184"/>
  <c r="J184"/>
  <c r="H184"/>
  <c r="F184"/>
  <c r="N183"/>
  <c r="K183"/>
  <c r="L183" s="1"/>
  <c r="J183"/>
  <c r="G183"/>
  <c r="H183" s="1"/>
  <c r="F183"/>
  <c r="N182"/>
  <c r="L182"/>
  <c r="J182"/>
  <c r="H182"/>
  <c r="F182"/>
  <c r="N181"/>
  <c r="L181"/>
  <c r="K181"/>
  <c r="J181"/>
  <c r="G181"/>
  <c r="H181" s="1"/>
  <c r="F181"/>
  <c r="N180"/>
  <c r="K180"/>
  <c r="L180" s="1"/>
  <c r="J180"/>
  <c r="G180"/>
  <c r="H180" s="1"/>
  <c r="F180"/>
  <c r="N179"/>
  <c r="K179"/>
  <c r="L179" s="1"/>
  <c r="J179"/>
  <c r="G179"/>
  <c r="H179" s="1"/>
  <c r="F179"/>
  <c r="N178"/>
  <c r="L178"/>
  <c r="J178"/>
  <c r="H178"/>
  <c r="F178"/>
  <c r="N177"/>
  <c r="K177"/>
  <c r="L177" s="1"/>
  <c r="J177"/>
  <c r="G177"/>
  <c r="H177" s="1"/>
  <c r="F177"/>
  <c r="N176"/>
  <c r="K176"/>
  <c r="L176" s="1"/>
  <c r="J176"/>
  <c r="G176"/>
  <c r="H176" s="1"/>
  <c r="F176"/>
  <c r="N175"/>
  <c r="K175"/>
  <c r="L175" s="1"/>
  <c r="J175"/>
  <c r="G175"/>
  <c r="H175" s="1"/>
  <c r="F175"/>
  <c r="N174"/>
  <c r="L174"/>
  <c r="J174"/>
  <c r="H174"/>
  <c r="F174"/>
  <c r="N173"/>
  <c r="K173"/>
  <c r="L173" s="1"/>
  <c r="J173"/>
  <c r="G173"/>
  <c r="H173" s="1"/>
  <c r="F173"/>
  <c r="N172"/>
  <c r="K172"/>
  <c r="L172" s="1"/>
  <c r="J172"/>
  <c r="G172"/>
  <c r="H172" s="1"/>
  <c r="F172"/>
  <c r="N171"/>
  <c r="K171"/>
  <c r="L171" s="1"/>
  <c r="J171"/>
  <c r="G171"/>
  <c r="H171" s="1"/>
  <c r="F171"/>
  <c r="N170"/>
  <c r="L170"/>
  <c r="J170"/>
  <c r="H170"/>
  <c r="F170"/>
  <c r="N169"/>
  <c r="K169"/>
  <c r="L169" s="1"/>
  <c r="J169"/>
  <c r="G169"/>
  <c r="H169" s="1"/>
  <c r="F169"/>
  <c r="N168"/>
  <c r="K168"/>
  <c r="L168" s="1"/>
  <c r="J168"/>
  <c r="G168"/>
  <c r="H168" s="1"/>
  <c r="F168"/>
  <c r="N167"/>
  <c r="K167"/>
  <c r="L167" s="1"/>
  <c r="J167"/>
  <c r="G167"/>
  <c r="H167" s="1"/>
  <c r="F167"/>
  <c r="N166"/>
  <c r="K166"/>
  <c r="L166" s="1"/>
  <c r="J166"/>
  <c r="G166"/>
  <c r="H166" s="1"/>
  <c r="F166"/>
  <c r="N165"/>
  <c r="L165"/>
  <c r="J165"/>
  <c r="H165"/>
  <c r="F165"/>
  <c r="N164"/>
  <c r="K164"/>
  <c r="L164" s="1"/>
  <c r="J164"/>
  <c r="G164"/>
  <c r="H164" s="1"/>
  <c r="F164"/>
  <c r="N163"/>
  <c r="L163"/>
  <c r="J163"/>
  <c r="H163"/>
  <c r="F163"/>
  <c r="N162"/>
  <c r="K162"/>
  <c r="L162" s="1"/>
  <c r="J162"/>
  <c r="G162"/>
  <c r="H162" s="1"/>
  <c r="F162"/>
  <c r="N161"/>
  <c r="K161"/>
  <c r="L161" s="1"/>
  <c r="J161"/>
  <c r="H161"/>
  <c r="G161"/>
  <c r="F161"/>
  <c r="N160"/>
  <c r="K160"/>
  <c r="L160" s="1"/>
  <c r="J160"/>
  <c r="G160"/>
  <c r="H160" s="1"/>
  <c r="F160"/>
  <c r="N159"/>
  <c r="L159"/>
  <c r="J159"/>
  <c r="H159"/>
  <c r="F159"/>
  <c r="N158"/>
  <c r="L158"/>
  <c r="J158"/>
  <c r="H158"/>
  <c r="F158"/>
  <c r="N157"/>
  <c r="L157"/>
  <c r="J157"/>
  <c r="H157"/>
  <c r="F157"/>
  <c r="N156"/>
  <c r="L156"/>
  <c r="J156"/>
  <c r="H156"/>
  <c r="F156"/>
  <c r="N155"/>
  <c r="L155"/>
  <c r="J155"/>
  <c r="H155"/>
  <c r="F155"/>
  <c r="N154"/>
  <c r="K154"/>
  <c r="L154" s="1"/>
  <c r="J154"/>
  <c r="G154"/>
  <c r="H154" s="1"/>
  <c r="F154"/>
  <c r="N153"/>
  <c r="K153"/>
  <c r="L153" s="1"/>
  <c r="J153"/>
  <c r="G153"/>
  <c r="H153" s="1"/>
  <c r="F153"/>
  <c r="N152"/>
  <c r="L152"/>
  <c r="J152"/>
  <c r="H152"/>
  <c r="F152"/>
  <c r="N151"/>
  <c r="L151"/>
  <c r="J151"/>
  <c r="H151"/>
  <c r="F151"/>
  <c r="N150"/>
  <c r="K150"/>
  <c r="L150" s="1"/>
  <c r="J150"/>
  <c r="G150"/>
  <c r="H150" s="1"/>
  <c r="F150"/>
  <c r="N149"/>
  <c r="L149"/>
  <c r="J149"/>
  <c r="H149"/>
  <c r="F149"/>
  <c r="N148"/>
  <c r="L148"/>
  <c r="J148"/>
  <c r="H148"/>
  <c r="F148"/>
  <c r="N147"/>
  <c r="L147"/>
  <c r="J147"/>
  <c r="H147"/>
  <c r="F147"/>
  <c r="N146"/>
  <c r="K146"/>
  <c r="L146" s="1"/>
  <c r="J146"/>
  <c r="G146"/>
  <c r="H146" s="1"/>
  <c r="F146"/>
  <c r="N145"/>
  <c r="K145"/>
  <c r="L145" s="1"/>
  <c r="J145"/>
  <c r="G145"/>
  <c r="H145" s="1"/>
  <c r="F145"/>
  <c r="N144"/>
  <c r="K144"/>
  <c r="L144" s="1"/>
  <c r="J144"/>
  <c r="G144"/>
  <c r="H144" s="1"/>
  <c r="F144"/>
  <c r="N143"/>
  <c r="K143"/>
  <c r="L143" s="1"/>
  <c r="J143"/>
  <c r="H143"/>
  <c r="G143"/>
  <c r="F143"/>
  <c r="N142"/>
  <c r="K142"/>
  <c r="L142" s="1"/>
  <c r="J142"/>
  <c r="G142"/>
  <c r="H142" s="1"/>
  <c r="F142"/>
  <c r="N141"/>
  <c r="K141"/>
  <c r="L141" s="1"/>
  <c r="J141"/>
  <c r="H141"/>
  <c r="G141"/>
  <c r="F141"/>
  <c r="N140"/>
  <c r="K140"/>
  <c r="L140" s="1"/>
  <c r="J140"/>
  <c r="G140"/>
  <c r="H140" s="1"/>
  <c r="F140"/>
  <c r="N139"/>
  <c r="K139"/>
  <c r="L139" s="1"/>
  <c r="J139"/>
  <c r="G139"/>
  <c r="H139" s="1"/>
  <c r="F139"/>
  <c r="N138"/>
  <c r="K138"/>
  <c r="L138" s="1"/>
  <c r="J138"/>
  <c r="G138"/>
  <c r="H138" s="1"/>
  <c r="F138"/>
  <c r="N137"/>
  <c r="K137"/>
  <c r="L137" s="1"/>
  <c r="J137"/>
  <c r="G137"/>
  <c r="H137" s="1"/>
  <c r="F137"/>
  <c r="N136"/>
  <c r="K136"/>
  <c r="L136" s="1"/>
  <c r="J136"/>
  <c r="G136"/>
  <c r="H136" s="1"/>
  <c r="F136"/>
  <c r="N135"/>
  <c r="K135"/>
  <c r="L135" s="1"/>
  <c r="J135"/>
  <c r="H135"/>
  <c r="G135"/>
  <c r="F135"/>
  <c r="N134"/>
  <c r="K134"/>
  <c r="L134" s="1"/>
  <c r="J134"/>
  <c r="G134"/>
  <c r="H134" s="1"/>
  <c r="F134"/>
  <c r="N133"/>
  <c r="K133"/>
  <c r="L133" s="1"/>
  <c r="J133"/>
  <c r="H133"/>
  <c r="G133"/>
  <c r="F133"/>
  <c r="N132"/>
  <c r="K132"/>
  <c r="L132" s="1"/>
  <c r="J132"/>
  <c r="G132"/>
  <c r="H132" s="1"/>
  <c r="F132"/>
  <c r="N131"/>
  <c r="K131"/>
  <c r="L131" s="1"/>
  <c r="J131"/>
  <c r="G131"/>
  <c r="H131" s="1"/>
  <c r="F131"/>
  <c r="N130"/>
  <c r="K130"/>
  <c r="L130" s="1"/>
  <c r="J130"/>
  <c r="G130"/>
  <c r="H130" s="1"/>
  <c r="F130"/>
  <c r="N129"/>
  <c r="K129"/>
  <c r="L129" s="1"/>
  <c r="J129"/>
  <c r="G129"/>
  <c r="H129" s="1"/>
  <c r="F129"/>
  <c r="N128"/>
  <c r="K128"/>
  <c r="L128" s="1"/>
  <c r="J128"/>
  <c r="G128"/>
  <c r="H128" s="1"/>
  <c r="F128"/>
  <c r="N127"/>
  <c r="K127"/>
  <c r="L127" s="1"/>
  <c r="J127"/>
  <c r="H127"/>
  <c r="G127"/>
  <c r="F127"/>
  <c r="N126"/>
  <c r="L126"/>
  <c r="J126"/>
  <c r="H126"/>
  <c r="F126"/>
  <c r="N125"/>
  <c r="K125"/>
  <c r="L125" s="1"/>
  <c r="J125"/>
  <c r="G125"/>
  <c r="H125" s="1"/>
  <c r="F125"/>
  <c r="N124"/>
  <c r="K124"/>
  <c r="L124" s="1"/>
  <c r="J124"/>
  <c r="G124"/>
  <c r="H124" s="1"/>
  <c r="F124"/>
  <c r="N123"/>
  <c r="K123"/>
  <c r="L123" s="1"/>
  <c r="J123"/>
  <c r="G123"/>
  <c r="H123" s="1"/>
  <c r="F123"/>
  <c r="N122"/>
  <c r="L122"/>
  <c r="J122"/>
  <c r="H122"/>
  <c r="F122"/>
  <c r="N121"/>
  <c r="K121"/>
  <c r="L121" s="1"/>
  <c r="J121"/>
  <c r="G121"/>
  <c r="H121" s="1"/>
  <c r="F121"/>
  <c r="N120"/>
  <c r="K120"/>
  <c r="L120" s="1"/>
  <c r="J120"/>
  <c r="H120"/>
  <c r="G120"/>
  <c r="F120"/>
  <c r="N119"/>
  <c r="K119"/>
  <c r="L119" s="1"/>
  <c r="J119"/>
  <c r="G119"/>
  <c r="H119" s="1"/>
  <c r="F119"/>
  <c r="N118"/>
  <c r="K118"/>
  <c r="L118" s="1"/>
  <c r="J118"/>
  <c r="H118"/>
  <c r="G118"/>
  <c r="F118"/>
  <c r="N117"/>
  <c r="L117"/>
  <c r="J117"/>
  <c r="H117"/>
  <c r="F117"/>
  <c r="N116"/>
  <c r="L116"/>
  <c r="J116"/>
  <c r="H116"/>
  <c r="F116"/>
  <c r="N115"/>
  <c r="K115"/>
  <c r="L115" s="1"/>
  <c r="J115"/>
  <c r="H115"/>
  <c r="G115"/>
  <c r="F115"/>
  <c r="N114"/>
  <c r="K114"/>
  <c r="L114" s="1"/>
  <c r="J114"/>
  <c r="G114"/>
  <c r="H114" s="1"/>
  <c r="F114"/>
  <c r="N113"/>
  <c r="K113"/>
  <c r="L113" s="1"/>
  <c r="J113"/>
  <c r="G113"/>
  <c r="H113" s="1"/>
  <c r="F113"/>
  <c r="N112"/>
  <c r="K112"/>
  <c r="L112" s="1"/>
  <c r="J112"/>
  <c r="G112"/>
  <c r="H112" s="1"/>
  <c r="F112"/>
  <c r="N111"/>
  <c r="K111"/>
  <c r="L111" s="1"/>
  <c r="J111"/>
  <c r="G111"/>
  <c r="H111" s="1"/>
  <c r="F111"/>
  <c r="N110"/>
  <c r="K110"/>
  <c r="L110" s="1"/>
  <c r="J110"/>
  <c r="G110"/>
  <c r="H110" s="1"/>
  <c r="F110"/>
  <c r="N109"/>
  <c r="K109"/>
  <c r="L109" s="1"/>
  <c r="J109"/>
  <c r="H109"/>
  <c r="G109"/>
  <c r="F109"/>
  <c r="N108"/>
  <c r="L108"/>
  <c r="J108"/>
  <c r="H108"/>
  <c r="F108"/>
  <c r="N107"/>
  <c r="K107"/>
  <c r="L107" s="1"/>
  <c r="J107"/>
  <c r="G107"/>
  <c r="H107" s="1"/>
  <c r="F107"/>
  <c r="N106"/>
  <c r="K106"/>
  <c r="L106" s="1"/>
  <c r="J106"/>
  <c r="G106"/>
  <c r="H106" s="1"/>
  <c r="F106"/>
  <c r="N105"/>
  <c r="K105"/>
  <c r="L105" s="1"/>
  <c r="J105"/>
  <c r="G105"/>
  <c r="H105" s="1"/>
  <c r="F105"/>
  <c r="N104"/>
  <c r="L104"/>
  <c r="J104"/>
  <c r="H104"/>
  <c r="F104"/>
  <c r="N103"/>
  <c r="K103"/>
  <c r="L103" s="1"/>
  <c r="J103"/>
  <c r="G103"/>
  <c r="H103" s="1"/>
  <c r="F103"/>
  <c r="N102"/>
  <c r="L102"/>
  <c r="J102"/>
  <c r="H102"/>
  <c r="F102"/>
  <c r="N101"/>
  <c r="L101"/>
  <c r="J101"/>
  <c r="H101"/>
  <c r="F101"/>
  <c r="N100"/>
  <c r="L100"/>
  <c r="J100"/>
  <c r="H100"/>
  <c r="F100"/>
  <c r="N99"/>
  <c r="K99"/>
  <c r="L99" s="1"/>
  <c r="J99"/>
  <c r="G99"/>
  <c r="H99" s="1"/>
  <c r="F99"/>
  <c r="N98"/>
  <c r="K98"/>
  <c r="L98" s="1"/>
  <c r="J98"/>
  <c r="G98"/>
  <c r="H98" s="1"/>
  <c r="F98"/>
  <c r="N97"/>
  <c r="K97"/>
  <c r="L97" s="1"/>
  <c r="J97"/>
  <c r="G97"/>
  <c r="H97" s="1"/>
  <c r="F97"/>
  <c r="N96"/>
  <c r="K96"/>
  <c r="L96" s="1"/>
  <c r="J96"/>
  <c r="G96"/>
  <c r="H96" s="1"/>
  <c r="F96"/>
  <c r="N95"/>
  <c r="K95"/>
  <c r="L95" s="1"/>
  <c r="J95"/>
  <c r="G95"/>
  <c r="H95" s="1"/>
  <c r="F95"/>
  <c r="N94"/>
  <c r="L94"/>
  <c r="K94"/>
  <c r="J94"/>
  <c r="G94"/>
  <c r="H94" s="1"/>
  <c r="F94"/>
  <c r="N93"/>
  <c r="L93"/>
  <c r="J93"/>
  <c r="H93"/>
  <c r="F93"/>
  <c r="N92"/>
  <c r="K92"/>
  <c r="L92" s="1"/>
  <c r="J92"/>
  <c r="G92"/>
  <c r="H92" s="1"/>
  <c r="F92"/>
  <c r="N91"/>
  <c r="L91"/>
  <c r="J91"/>
  <c r="H91"/>
  <c r="F91"/>
  <c r="N90"/>
  <c r="K90"/>
  <c r="L90" s="1"/>
  <c r="J90"/>
  <c r="G90"/>
  <c r="H90" s="1"/>
  <c r="F90"/>
  <c r="N89"/>
  <c r="L89"/>
  <c r="J89"/>
  <c r="H89"/>
  <c r="F89"/>
  <c r="N88"/>
  <c r="K88"/>
  <c r="L88" s="1"/>
  <c r="J88"/>
  <c r="G88"/>
  <c r="H88" s="1"/>
  <c r="F88"/>
  <c r="N87"/>
  <c r="L87"/>
  <c r="J87"/>
  <c r="H87"/>
  <c r="F87"/>
  <c r="N86"/>
  <c r="K86"/>
  <c r="L86" s="1"/>
  <c r="J86"/>
  <c r="G86"/>
  <c r="H86" s="1"/>
  <c r="F86"/>
  <c r="N85"/>
  <c r="K85"/>
  <c r="L85" s="1"/>
  <c r="J85"/>
  <c r="G85"/>
  <c r="H85" s="1"/>
  <c r="F85"/>
  <c r="N84"/>
  <c r="L84"/>
  <c r="K84"/>
  <c r="J84"/>
  <c r="G84"/>
  <c r="H84" s="1"/>
  <c r="F84"/>
  <c r="N83"/>
  <c r="K83"/>
  <c r="L83" s="1"/>
  <c r="J83"/>
  <c r="G83"/>
  <c r="H83" s="1"/>
  <c r="F83"/>
  <c r="N82"/>
  <c r="L82"/>
  <c r="K82"/>
  <c r="J82"/>
  <c r="G82"/>
  <c r="H82" s="1"/>
  <c r="F82"/>
  <c r="N81"/>
  <c r="K81"/>
  <c r="L81" s="1"/>
  <c r="J81"/>
  <c r="G81"/>
  <c r="H81" s="1"/>
  <c r="F81"/>
  <c r="N80"/>
  <c r="K80"/>
  <c r="L80" s="1"/>
  <c r="J80"/>
  <c r="G80"/>
  <c r="H80" s="1"/>
  <c r="F80"/>
  <c r="N79"/>
  <c r="K79"/>
  <c r="L79" s="1"/>
  <c r="J79"/>
  <c r="G79"/>
  <c r="H79" s="1"/>
  <c r="F79"/>
  <c r="N78"/>
  <c r="L78"/>
  <c r="J78"/>
  <c r="H78"/>
  <c r="F78"/>
  <c r="N77"/>
  <c r="K77"/>
  <c r="L77" s="1"/>
  <c r="J77"/>
  <c r="G77"/>
  <c r="H77" s="1"/>
  <c r="F77"/>
  <c r="N76"/>
  <c r="L76"/>
  <c r="J76"/>
  <c r="H76"/>
  <c r="F76"/>
  <c r="N75"/>
  <c r="L75"/>
  <c r="K75"/>
  <c r="J75"/>
  <c r="G75"/>
  <c r="H75" s="1"/>
  <c r="F75"/>
  <c r="N74"/>
  <c r="L74"/>
  <c r="J74"/>
  <c r="H74"/>
  <c r="F74"/>
  <c r="N73"/>
  <c r="K73"/>
  <c r="L73" s="1"/>
  <c r="J73"/>
  <c r="G73"/>
  <c r="H73" s="1"/>
  <c r="F73"/>
  <c r="N72"/>
  <c r="K72"/>
  <c r="L72" s="1"/>
  <c r="J72"/>
  <c r="G72"/>
  <c r="H72" s="1"/>
  <c r="F72"/>
  <c r="N71"/>
  <c r="K71"/>
  <c r="L71" s="1"/>
  <c r="J71"/>
  <c r="G71"/>
  <c r="H71" s="1"/>
  <c r="F71"/>
  <c r="N70"/>
  <c r="K70"/>
  <c r="L70" s="1"/>
  <c r="J70"/>
  <c r="G70"/>
  <c r="H70" s="1"/>
  <c r="F70"/>
  <c r="N69"/>
  <c r="K69"/>
  <c r="L69" s="1"/>
  <c r="J69"/>
  <c r="G69"/>
  <c r="H69" s="1"/>
  <c r="F69"/>
  <c r="N68"/>
  <c r="L68"/>
  <c r="J68"/>
  <c r="H68"/>
  <c r="F68"/>
  <c r="N67"/>
  <c r="K67"/>
  <c r="L67" s="1"/>
  <c r="J67"/>
  <c r="G67"/>
  <c r="H67" s="1"/>
  <c r="F67"/>
  <c r="N66"/>
  <c r="K66"/>
  <c r="L66" s="1"/>
  <c r="J66"/>
  <c r="G66"/>
  <c r="H66" s="1"/>
  <c r="F66"/>
  <c r="N65"/>
  <c r="K65"/>
  <c r="L65" s="1"/>
  <c r="J65"/>
  <c r="G65"/>
  <c r="H65" s="1"/>
  <c r="F65"/>
  <c r="N64"/>
  <c r="L64"/>
  <c r="J64"/>
  <c r="H64"/>
  <c r="F64"/>
  <c r="N63"/>
  <c r="L63"/>
  <c r="J63"/>
  <c r="H63"/>
  <c r="F63"/>
  <c r="N62"/>
  <c r="L62"/>
  <c r="J62"/>
  <c r="H62"/>
  <c r="F62"/>
  <c r="N61"/>
  <c r="L61"/>
  <c r="J61"/>
  <c r="H61"/>
  <c r="F61"/>
  <c r="N60"/>
  <c r="L60"/>
  <c r="J60"/>
  <c r="H60"/>
  <c r="F60"/>
  <c r="N59"/>
  <c r="K59"/>
  <c r="L59" s="1"/>
  <c r="J59"/>
  <c r="G59"/>
  <c r="H59" s="1"/>
  <c r="F59"/>
  <c r="N58"/>
  <c r="L58"/>
  <c r="J58"/>
  <c r="H58"/>
  <c r="F58"/>
  <c r="N57"/>
  <c r="L57"/>
  <c r="K57"/>
  <c r="J57"/>
  <c r="G57"/>
  <c r="H57" s="1"/>
  <c r="F57"/>
  <c r="N56"/>
  <c r="K56"/>
  <c r="L56" s="1"/>
  <c r="J56"/>
  <c r="G56"/>
  <c r="H56" s="1"/>
  <c r="F56"/>
  <c r="N55"/>
  <c r="L55"/>
  <c r="J55"/>
  <c r="H55"/>
  <c r="F55"/>
  <c r="N54"/>
  <c r="L54"/>
  <c r="J54"/>
  <c r="H54"/>
  <c r="F54"/>
  <c r="N53"/>
  <c r="L53"/>
  <c r="J53"/>
  <c r="H53"/>
  <c r="F53"/>
  <c r="N52"/>
  <c r="L52"/>
  <c r="J52"/>
  <c r="H52"/>
  <c r="F52"/>
  <c r="N51"/>
  <c r="L51"/>
  <c r="K51"/>
  <c r="J51"/>
  <c r="G51"/>
  <c r="H51" s="1"/>
  <c r="F51"/>
  <c r="N50"/>
  <c r="L50"/>
  <c r="J50"/>
  <c r="H50"/>
  <c r="F50"/>
  <c r="N49"/>
  <c r="K49"/>
  <c r="L49" s="1"/>
  <c r="J49"/>
  <c r="G49"/>
  <c r="H49" s="1"/>
  <c r="F49"/>
  <c r="N48"/>
  <c r="K48"/>
  <c r="L48" s="1"/>
  <c r="J48"/>
  <c r="G48"/>
  <c r="H48" s="1"/>
  <c r="F48"/>
  <c r="N47"/>
  <c r="K47"/>
  <c r="L47" s="1"/>
  <c r="J47"/>
  <c r="G47"/>
  <c r="H47" s="1"/>
  <c r="F47"/>
  <c r="N46"/>
  <c r="L46"/>
  <c r="J46"/>
  <c r="H46"/>
  <c r="F46"/>
  <c r="N45"/>
  <c r="L45"/>
  <c r="J45"/>
  <c r="H45"/>
  <c r="F45"/>
  <c r="N44"/>
  <c r="K44"/>
  <c r="L44" s="1"/>
  <c r="J44"/>
  <c r="G44"/>
  <c r="H44" s="1"/>
  <c r="F44"/>
  <c r="N43"/>
  <c r="K43"/>
  <c r="L43" s="1"/>
  <c r="J43"/>
  <c r="G43"/>
  <c r="H43" s="1"/>
  <c r="F43"/>
  <c r="N42"/>
  <c r="L42"/>
  <c r="J42"/>
  <c r="H42"/>
  <c r="F42"/>
  <c r="N41"/>
  <c r="L41"/>
  <c r="J41"/>
  <c r="H41"/>
  <c r="F41"/>
  <c r="N40"/>
  <c r="K40"/>
  <c r="L40" s="1"/>
  <c r="J40"/>
  <c r="G40"/>
  <c r="H40" s="1"/>
  <c r="F40"/>
  <c r="N39"/>
  <c r="L39"/>
  <c r="J39"/>
  <c r="H39"/>
  <c r="F39"/>
  <c r="N38"/>
  <c r="K38"/>
  <c r="L38" s="1"/>
  <c r="J38"/>
  <c r="G38"/>
  <c r="H38" s="1"/>
  <c r="F38"/>
  <c r="N37"/>
  <c r="L37"/>
  <c r="J37"/>
  <c r="H37"/>
  <c r="F37"/>
  <c r="N36"/>
  <c r="K36"/>
  <c r="L36" s="1"/>
  <c r="J36"/>
  <c r="G36"/>
  <c r="H36" s="1"/>
  <c r="F36"/>
  <c r="N35"/>
  <c r="L35"/>
  <c r="J35"/>
  <c r="H35"/>
  <c r="F35"/>
  <c r="N34"/>
  <c r="K34"/>
  <c r="L34" s="1"/>
  <c r="J34"/>
  <c r="G34"/>
  <c r="H34" s="1"/>
  <c r="F34"/>
  <c r="N33"/>
  <c r="L33"/>
  <c r="J33"/>
  <c r="H33"/>
  <c r="F33"/>
  <c r="N32"/>
  <c r="L32"/>
  <c r="J32"/>
  <c r="H32"/>
  <c r="F32"/>
  <c r="N31"/>
  <c r="K31"/>
  <c r="L31" s="1"/>
  <c r="J31"/>
  <c r="G31"/>
  <c r="H31" s="1"/>
  <c r="F31"/>
  <c r="N30"/>
  <c r="K30"/>
  <c r="L30" s="1"/>
  <c r="J30"/>
  <c r="G30"/>
  <c r="H30" s="1"/>
  <c r="F30"/>
  <c r="N29"/>
  <c r="L29"/>
  <c r="K29"/>
  <c r="J29"/>
  <c r="G29"/>
  <c r="H29" s="1"/>
  <c r="F29"/>
  <c r="N28"/>
  <c r="K28"/>
  <c r="L28" s="1"/>
  <c r="J28"/>
  <c r="G28"/>
  <c r="H28" s="1"/>
  <c r="F28"/>
  <c r="N27"/>
  <c r="L27"/>
  <c r="K27"/>
  <c r="J27"/>
  <c r="G27"/>
  <c r="H27" s="1"/>
  <c r="F27"/>
  <c r="N26"/>
  <c r="K26"/>
  <c r="L26" s="1"/>
  <c r="J26"/>
  <c r="G26"/>
  <c r="H26" s="1"/>
  <c r="F26"/>
  <c r="N25"/>
  <c r="K25"/>
  <c r="L25" s="1"/>
  <c r="J25"/>
  <c r="G25"/>
  <c r="H25" s="1"/>
  <c r="F25"/>
  <c r="N24"/>
  <c r="L24"/>
  <c r="J24"/>
  <c r="H24"/>
  <c r="F24"/>
  <c r="N23"/>
  <c r="K23"/>
  <c r="L23" s="1"/>
  <c r="J23"/>
  <c r="G23"/>
  <c r="H23" s="1"/>
  <c r="F23"/>
  <c r="N22"/>
  <c r="K22"/>
  <c r="L22" s="1"/>
  <c r="J22"/>
  <c r="G22"/>
  <c r="H22" s="1"/>
  <c r="F22"/>
  <c r="N21"/>
  <c r="K21"/>
  <c r="L21" s="1"/>
  <c r="J21"/>
  <c r="G21"/>
  <c r="H21" s="1"/>
  <c r="F21"/>
  <c r="N20"/>
  <c r="K20"/>
  <c r="L20" s="1"/>
  <c r="J20"/>
  <c r="G20"/>
  <c r="H20" s="1"/>
  <c r="F20"/>
  <c r="N19"/>
  <c r="L19"/>
  <c r="J19"/>
  <c r="H19"/>
  <c r="F19"/>
  <c r="N18"/>
  <c r="K18"/>
  <c r="L18" s="1"/>
  <c r="J18"/>
  <c r="G18"/>
  <c r="H18" s="1"/>
  <c r="F18"/>
  <c r="N17"/>
  <c r="L17"/>
  <c r="K17"/>
  <c r="J17"/>
  <c r="G17"/>
  <c r="H17" s="1"/>
  <c r="F17"/>
  <c r="N16"/>
  <c r="K16"/>
  <c r="L16" s="1"/>
  <c r="J16"/>
  <c r="G16"/>
  <c r="H16" s="1"/>
  <c r="F16"/>
  <c r="N15"/>
  <c r="L15"/>
  <c r="K15"/>
  <c r="J15"/>
  <c r="G15"/>
  <c r="H15" s="1"/>
  <c r="F15"/>
  <c r="N14"/>
  <c r="K14"/>
  <c r="L14" s="1"/>
  <c r="J14"/>
  <c r="G14"/>
  <c r="H14" s="1"/>
  <c r="F14"/>
  <c r="A14"/>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A86" s="1"/>
  <c r="A87" s="1"/>
  <c r="A88" s="1"/>
  <c r="A89" s="1"/>
  <c r="A90" s="1"/>
  <c r="A91" s="1"/>
  <c r="A92" s="1"/>
  <c r="A93" s="1"/>
  <c r="A94" s="1"/>
  <c r="A95" s="1"/>
  <c r="A96" s="1"/>
  <c r="A97" s="1"/>
  <c r="A98" s="1"/>
  <c r="A99" s="1"/>
  <c r="A100" s="1"/>
  <c r="A101" s="1"/>
  <c r="A102" s="1"/>
  <c r="A103" s="1"/>
  <c r="A104" s="1"/>
  <c r="A105" s="1"/>
  <c r="A106" s="1"/>
  <c r="A107" s="1"/>
  <c r="A108" s="1"/>
  <c r="A109" s="1"/>
  <c r="A110" s="1"/>
  <c r="A111" s="1"/>
  <c r="A112" s="1"/>
  <c r="A113" s="1"/>
  <c r="A114" s="1"/>
  <c r="A115" s="1"/>
  <c r="A116" s="1"/>
  <c r="A117" s="1"/>
  <c r="A118" s="1"/>
  <c r="A119" s="1"/>
  <c r="A120" s="1"/>
  <c r="A121" s="1"/>
  <c r="A122" s="1"/>
  <c r="A123" s="1"/>
  <c r="A124" s="1"/>
  <c r="A125" s="1"/>
  <c r="A126" s="1"/>
  <c r="A127" s="1"/>
  <c r="A128" s="1"/>
  <c r="A129" s="1"/>
  <c r="A130" s="1"/>
  <c r="A131" s="1"/>
  <c r="A132" s="1"/>
  <c r="A133" s="1"/>
  <c r="A134" s="1"/>
  <c r="A135" s="1"/>
  <c r="A136" s="1"/>
  <c r="A137" s="1"/>
  <c r="A138" s="1"/>
  <c r="A139" s="1"/>
  <c r="A140" s="1"/>
  <c r="A141" s="1"/>
  <c r="A142" s="1"/>
  <c r="A143" s="1"/>
  <c r="A144" s="1"/>
  <c r="A145" s="1"/>
  <c r="A146" s="1"/>
  <c r="A147" s="1"/>
  <c r="A148" s="1"/>
  <c r="A149" s="1"/>
  <c r="A150" s="1"/>
  <c r="A151" s="1"/>
  <c r="A152" s="1"/>
  <c r="A153" s="1"/>
  <c r="A154" s="1"/>
  <c r="A155" s="1"/>
  <c r="A156" s="1"/>
  <c r="A157" s="1"/>
  <c r="A158" s="1"/>
  <c r="A159" s="1"/>
  <c r="A160" s="1"/>
  <c r="A161" s="1"/>
  <c r="A162" s="1"/>
  <c r="A163" s="1"/>
  <c r="A164" s="1"/>
  <c r="A165" s="1"/>
  <c r="A166" s="1"/>
  <c r="A167" s="1"/>
  <c r="A168" s="1"/>
  <c r="A169" s="1"/>
  <c r="A170" s="1"/>
  <c r="A171" s="1"/>
  <c r="A172" s="1"/>
  <c r="A173" s="1"/>
  <c r="A174" s="1"/>
  <c r="A175" s="1"/>
  <c r="A176" s="1"/>
  <c r="A177" s="1"/>
  <c r="A178" s="1"/>
  <c r="A179" s="1"/>
  <c r="A180" s="1"/>
  <c r="A181" s="1"/>
  <c r="A182" s="1"/>
  <c r="A183" s="1"/>
  <c r="A184" s="1"/>
  <c r="A185" s="1"/>
  <c r="A186" s="1"/>
  <c r="A187" s="1"/>
  <c r="A188" s="1"/>
  <c r="A189" s="1"/>
  <c r="A190" s="1"/>
  <c r="A191" s="1"/>
  <c r="A192" s="1"/>
  <c r="A193" s="1"/>
  <c r="A194" s="1"/>
  <c r="A195" s="1"/>
  <c r="A196" s="1"/>
  <c r="A197" s="1"/>
  <c r="A198" s="1"/>
  <c r="A199" s="1"/>
  <c r="A200" s="1"/>
  <c r="A201" s="1"/>
  <c r="A202" s="1"/>
  <c r="A203" s="1"/>
  <c r="A204" s="1"/>
  <c r="A205" s="1"/>
  <c r="A206" s="1"/>
  <c r="A207" s="1"/>
  <c r="A208" s="1"/>
  <c r="A209" s="1"/>
  <c r="A210" s="1"/>
  <c r="A211" s="1"/>
  <c r="A212" s="1"/>
  <c r="A213" s="1"/>
  <c r="A214" s="1"/>
  <c r="A215" s="1"/>
  <c r="A216" s="1"/>
  <c r="A217" s="1"/>
  <c r="A218" s="1"/>
  <c r="A219" s="1"/>
  <c r="A220" s="1"/>
  <c r="A221" s="1"/>
  <c r="A222" s="1"/>
  <c r="A223" s="1"/>
  <c r="A224" s="1"/>
  <c r="A225" s="1"/>
  <c r="A226" s="1"/>
  <c r="A227" s="1"/>
  <c r="A228" s="1"/>
  <c r="A229" s="1"/>
  <c r="A230" s="1"/>
  <c r="A231" s="1"/>
  <c r="A232" s="1"/>
  <c r="A233" s="1"/>
  <c r="A234" s="1"/>
  <c r="A235" s="1"/>
  <c r="A236" s="1"/>
  <c r="A237" s="1"/>
  <c r="A238" s="1"/>
  <c r="A239" s="1"/>
  <c r="A240" s="1"/>
  <c r="A241" s="1"/>
  <c r="A242" s="1"/>
  <c r="A243" s="1"/>
  <c r="A244" s="1"/>
  <c r="A245" s="1"/>
  <c r="A246" s="1"/>
  <c r="A247" s="1"/>
  <c r="A248" s="1"/>
  <c r="A249" s="1"/>
  <c r="A250" s="1"/>
  <c r="A251" s="1"/>
  <c r="A252" s="1"/>
  <c r="A253" s="1"/>
  <c r="A254" s="1"/>
  <c r="A255" s="1"/>
  <c r="A256" s="1"/>
  <c r="A257" s="1"/>
  <c r="A258" s="1"/>
  <c r="A259" s="1"/>
  <c r="A260" s="1"/>
  <c r="A261" s="1"/>
  <c r="A262" s="1"/>
  <c r="A263" s="1"/>
  <c r="A264" s="1"/>
  <c r="A265" s="1"/>
  <c r="A266" s="1"/>
  <c r="A267" s="1"/>
  <c r="A268" s="1"/>
  <c r="A269" s="1"/>
  <c r="A270" s="1"/>
  <c r="A271" s="1"/>
  <c r="A272" s="1"/>
  <c r="A273" s="1"/>
  <c r="A274" s="1"/>
  <c r="A275" s="1"/>
  <c r="A276" s="1"/>
  <c r="A277" s="1"/>
  <c r="A278" s="1"/>
  <c r="A279" s="1"/>
  <c r="A280" s="1"/>
  <c r="A281" s="1"/>
  <c r="A282" s="1"/>
  <c r="A283" s="1"/>
  <c r="A284" s="1"/>
  <c r="A285" s="1"/>
  <c r="A286" s="1"/>
  <c r="A287" s="1"/>
  <c r="A288" s="1"/>
  <c r="A289" s="1"/>
  <c r="A290" s="1"/>
  <c r="A291" s="1"/>
  <c r="A292" s="1"/>
  <c r="A293" s="1"/>
  <c r="A294" s="1"/>
  <c r="A295" s="1"/>
  <c r="A296" s="1"/>
  <c r="A297" s="1"/>
  <c r="A298" s="1"/>
  <c r="A299" s="1"/>
  <c r="A300" s="1"/>
  <c r="A301" s="1"/>
  <c r="A302" s="1"/>
  <c r="A303" s="1"/>
  <c r="A304" s="1"/>
  <c r="A305" s="1"/>
  <c r="A306" s="1"/>
  <c r="A307" s="1"/>
  <c r="A308" s="1"/>
  <c r="A309" s="1"/>
  <c r="A310" s="1"/>
  <c r="A311" s="1"/>
  <c r="A312" s="1"/>
  <c r="A313" s="1"/>
  <c r="A314" s="1"/>
  <c r="A315" s="1"/>
  <c r="A316" s="1"/>
  <c r="A317" s="1"/>
  <c r="A318" s="1"/>
  <c r="A319" s="1"/>
  <c r="A320" s="1"/>
  <c r="A321" s="1"/>
  <c r="A322" s="1"/>
  <c r="A323" s="1"/>
  <c r="A324" s="1"/>
  <c r="A325" s="1"/>
  <c r="A326" s="1"/>
  <c r="A327" s="1"/>
  <c r="A328" s="1"/>
  <c r="A329" s="1"/>
  <c r="A330" s="1"/>
  <c r="A331" s="1"/>
  <c r="A332" s="1"/>
  <c r="A333" s="1"/>
  <c r="A334" s="1"/>
  <c r="A335" s="1"/>
  <c r="A336" s="1"/>
  <c r="A337" s="1"/>
  <c r="A338" s="1"/>
  <c r="A339" s="1"/>
  <c r="A340" s="1"/>
  <c r="A341" s="1"/>
  <c r="A342" s="1"/>
  <c r="A343" s="1"/>
  <c r="A344" s="1"/>
  <c r="A345" s="1"/>
  <c r="A346" s="1"/>
  <c r="A347" s="1"/>
  <c r="A348" s="1"/>
  <c r="A349" s="1"/>
  <c r="A350" s="1"/>
  <c r="A351" s="1"/>
  <c r="A352" s="1"/>
  <c r="A353" s="1"/>
  <c r="A354" s="1"/>
  <c r="A355" s="1"/>
  <c r="A356" s="1"/>
  <c r="A357" s="1"/>
  <c r="A358" s="1"/>
  <c r="A359" s="1"/>
  <c r="A360" s="1"/>
  <c r="A361" s="1"/>
  <c r="A362" s="1"/>
  <c r="A363" s="1"/>
  <c r="A364" s="1"/>
  <c r="A365" s="1"/>
  <c r="A366" s="1"/>
  <c r="A367" s="1"/>
  <c r="A368" s="1"/>
  <c r="A369" s="1"/>
  <c r="A370" s="1"/>
  <c r="A371" s="1"/>
  <c r="A372" s="1"/>
  <c r="A373" s="1"/>
  <c r="A374" s="1"/>
  <c r="A375" s="1"/>
  <c r="A376" s="1"/>
  <c r="A377" s="1"/>
  <c r="A378" s="1"/>
  <c r="A379" s="1"/>
  <c r="A380" s="1"/>
  <c r="A381" s="1"/>
  <c r="A382" s="1"/>
  <c r="A383" s="1"/>
  <c r="A384" s="1"/>
  <c r="A385" s="1"/>
  <c r="A386" s="1"/>
  <c r="A387" s="1"/>
  <c r="A388" s="1"/>
  <c r="A389" s="1"/>
  <c r="A390" s="1"/>
  <c r="A391" s="1"/>
  <c r="A392" s="1"/>
  <c r="A393" s="1"/>
  <c r="A394" s="1"/>
  <c r="A395" s="1"/>
  <c r="A396" s="1"/>
  <c r="A397" s="1"/>
  <c r="A398" s="1"/>
  <c r="A399" s="1"/>
  <c r="A400" s="1"/>
  <c r="A401" s="1"/>
  <c r="A402" s="1"/>
  <c r="A403" s="1"/>
  <c r="A404" s="1"/>
  <c r="A405" s="1"/>
  <c r="A406" s="1"/>
  <c r="A407" s="1"/>
  <c r="A408" s="1"/>
  <c r="A409" s="1"/>
  <c r="A410" s="1"/>
  <c r="A411" s="1"/>
  <c r="A412" s="1"/>
  <c r="A413" s="1"/>
  <c r="A414" s="1"/>
  <c r="A415" s="1"/>
  <c r="A416" s="1"/>
  <c r="A417" s="1"/>
  <c r="A418" s="1"/>
  <c r="A419" s="1"/>
  <c r="A420" s="1"/>
  <c r="A421" s="1"/>
  <c r="A422" s="1"/>
  <c r="A423" s="1"/>
  <c r="A424" s="1"/>
  <c r="A425" s="1"/>
  <c r="A426" s="1"/>
  <c r="A427" s="1"/>
  <c r="A428" s="1"/>
  <c r="A429" s="1"/>
  <c r="A430" s="1"/>
  <c r="A431" s="1"/>
  <c r="A432" s="1"/>
  <c r="A433" s="1"/>
  <c r="A434" s="1"/>
  <c r="A435" s="1"/>
  <c r="A436" s="1"/>
  <c r="A437" s="1"/>
  <c r="A438" s="1"/>
  <c r="A439" s="1"/>
  <c r="A440" s="1"/>
  <c r="A441" s="1"/>
  <c r="A442" s="1"/>
  <c r="A443" s="1"/>
  <c r="A444" s="1"/>
  <c r="A445" s="1"/>
  <c r="A446" s="1"/>
  <c r="A447" s="1"/>
  <c r="A448" s="1"/>
  <c r="A449" s="1"/>
  <c r="A450" s="1"/>
  <c r="A451" s="1"/>
  <c r="A452" s="1"/>
  <c r="A453" s="1"/>
  <c r="A454" s="1"/>
  <c r="A455" s="1"/>
  <c r="A456" s="1"/>
  <c r="A457" s="1"/>
  <c r="A458" s="1"/>
  <c r="A459" s="1"/>
  <c r="A460" s="1"/>
  <c r="A461" s="1"/>
  <c r="A462" s="1"/>
  <c r="A463" s="1"/>
  <c r="A464" s="1"/>
  <c r="A465" s="1"/>
  <c r="A466" s="1"/>
  <c r="A467" s="1"/>
  <c r="A468" s="1"/>
  <c r="A469" s="1"/>
  <c r="A470" s="1"/>
  <c r="A471" s="1"/>
  <c r="A472" s="1"/>
  <c r="A473" s="1"/>
  <c r="A474" s="1"/>
  <c r="A475" s="1"/>
  <c r="A476" s="1"/>
  <c r="A477" s="1"/>
  <c r="A478" s="1"/>
  <c r="A479" s="1"/>
  <c r="A480" s="1"/>
  <c r="A481" s="1"/>
  <c r="A482" s="1"/>
  <c r="A483" s="1"/>
  <c r="A484" s="1"/>
  <c r="A485" s="1"/>
  <c r="A486" s="1"/>
  <c r="A487" s="1"/>
  <c r="A488" s="1"/>
  <c r="A489" s="1"/>
  <c r="A490" s="1"/>
  <c r="A491" s="1"/>
  <c r="A492" s="1"/>
  <c r="A493" s="1"/>
  <c r="A494" s="1"/>
  <c r="A495" s="1"/>
  <c r="A496" s="1"/>
  <c r="A497" s="1"/>
  <c r="A498" s="1"/>
  <c r="A499" s="1"/>
  <c r="A500" s="1"/>
  <c r="A501" s="1"/>
  <c r="A502" s="1"/>
  <c r="A503" s="1"/>
  <c r="A504" s="1"/>
  <c r="A505" s="1"/>
  <c r="A506" s="1"/>
  <c r="A507" s="1"/>
  <c r="A508" s="1"/>
  <c r="A509" s="1"/>
  <c r="A510" s="1"/>
  <c r="A511" s="1"/>
  <c r="A512" s="1"/>
  <c r="A513" s="1"/>
  <c r="A514" s="1"/>
  <c r="A515" s="1"/>
  <c r="A516" s="1"/>
  <c r="A517" s="1"/>
  <c r="A518" s="1"/>
  <c r="A519" s="1"/>
  <c r="A520" s="1"/>
  <c r="A521" s="1"/>
  <c r="A522" s="1"/>
  <c r="A523" s="1"/>
  <c r="A524" s="1"/>
  <c r="A525" s="1"/>
  <c r="A526" s="1"/>
  <c r="A527" s="1"/>
  <c r="A528" s="1"/>
  <c r="A529" s="1"/>
  <c r="A530" s="1"/>
  <c r="A531" s="1"/>
  <c r="A532" s="1"/>
  <c r="A533" s="1"/>
  <c r="A534" s="1"/>
  <c r="A535" s="1"/>
  <c r="A536" s="1"/>
  <c r="A537" s="1"/>
  <c r="A538" s="1"/>
  <c r="A539" s="1"/>
  <c r="A540" s="1"/>
  <c r="A541" s="1"/>
  <c r="A542" s="1"/>
  <c r="A543" s="1"/>
  <c r="A544" s="1"/>
  <c r="A545" s="1"/>
  <c r="A546" s="1"/>
  <c r="A547" s="1"/>
  <c r="A548" s="1"/>
  <c r="A549" s="1"/>
  <c r="A550" s="1"/>
  <c r="A551" s="1"/>
  <c r="A552" s="1"/>
  <c r="A553" s="1"/>
  <c r="A554" s="1"/>
  <c r="A555" s="1"/>
  <c r="A556" s="1"/>
  <c r="A557" s="1"/>
  <c r="A558" s="1"/>
  <c r="A559" s="1"/>
  <c r="A560" s="1"/>
  <c r="A561" s="1"/>
  <c r="A562" s="1"/>
  <c r="A563" s="1"/>
  <c r="A564" s="1"/>
  <c r="A565" s="1"/>
  <c r="A566" s="1"/>
  <c r="A567" s="1"/>
  <c r="A568" s="1"/>
  <c r="A569" s="1"/>
  <c r="A570" s="1"/>
  <c r="A571" s="1"/>
  <c r="A572" s="1"/>
  <c r="A573" s="1"/>
  <c r="A574" s="1"/>
  <c r="A575" s="1"/>
  <c r="A576" s="1"/>
  <c r="A577" s="1"/>
  <c r="A578" s="1"/>
  <c r="A579" s="1"/>
  <c r="A580" s="1"/>
  <c r="A581" s="1"/>
  <c r="A582" s="1"/>
  <c r="A583" s="1"/>
  <c r="A584" s="1"/>
  <c r="A585" s="1"/>
  <c r="A586" s="1"/>
  <c r="A587" s="1"/>
  <c r="A588" s="1"/>
  <c r="A589" s="1"/>
  <c r="A590" s="1"/>
  <c r="A591" s="1"/>
  <c r="A592" s="1"/>
  <c r="A593" s="1"/>
  <c r="A594" s="1"/>
  <c r="A595" s="1"/>
  <c r="A596" s="1"/>
  <c r="A597" s="1"/>
  <c r="A598" s="1"/>
  <c r="A599" s="1"/>
  <c r="A600" s="1"/>
  <c r="A601" s="1"/>
  <c r="A602" s="1"/>
  <c r="A603" s="1"/>
  <c r="A604" s="1"/>
  <c r="A605" s="1"/>
  <c r="A606" s="1"/>
  <c r="A607" s="1"/>
  <c r="A608" s="1"/>
  <c r="A609" s="1"/>
  <c r="A610" s="1"/>
  <c r="A611" s="1"/>
  <c r="A612" s="1"/>
  <c r="A613" s="1"/>
  <c r="A614" s="1"/>
  <c r="A615" s="1"/>
  <c r="A616" s="1"/>
  <c r="A617" s="1"/>
  <c r="A618" s="1"/>
  <c r="A619" s="1"/>
  <c r="A620" s="1"/>
  <c r="A621" s="1"/>
  <c r="A622" s="1"/>
  <c r="A623" s="1"/>
  <c r="A624" s="1"/>
  <c r="A625" s="1"/>
  <c r="A626" s="1"/>
  <c r="A627" s="1"/>
  <c r="A628" s="1"/>
  <c r="A629" s="1"/>
  <c r="A630" s="1"/>
  <c r="A631" s="1"/>
  <c r="A632" s="1"/>
  <c r="A633" s="1"/>
  <c r="A634" s="1"/>
  <c r="A635" s="1"/>
  <c r="A636" s="1"/>
  <c r="A637" s="1"/>
  <c r="A638" s="1"/>
  <c r="A639" s="1"/>
  <c r="A640" s="1"/>
  <c r="A641" s="1"/>
  <c r="A642" s="1"/>
  <c r="A643" s="1"/>
  <c r="A644" s="1"/>
  <c r="A645" s="1"/>
  <c r="A646" s="1"/>
  <c r="A647" s="1"/>
  <c r="A648" s="1"/>
  <c r="A649" s="1"/>
  <c r="A650" s="1"/>
  <c r="A651" s="1"/>
  <c r="A652" s="1"/>
  <c r="A653" s="1"/>
  <c r="A654" s="1"/>
  <c r="A655" s="1"/>
  <c r="A656" s="1"/>
  <c r="A657" s="1"/>
  <c r="A658" s="1"/>
  <c r="A659" s="1"/>
  <c r="A660" s="1"/>
  <c r="A661" s="1"/>
  <c r="A662" s="1"/>
  <c r="A663" s="1"/>
  <c r="A664" s="1"/>
  <c r="A665" s="1"/>
  <c r="A666" s="1"/>
  <c r="A667" s="1"/>
  <c r="A668" s="1"/>
  <c r="A669" s="1"/>
  <c r="A670" s="1"/>
  <c r="A671" s="1"/>
  <c r="A672" s="1"/>
  <c r="A673" s="1"/>
  <c r="A674" s="1"/>
  <c r="A675" s="1"/>
  <c r="A676" s="1"/>
  <c r="A677" s="1"/>
  <c r="A678" s="1"/>
  <c r="A679" s="1"/>
  <c r="A680" s="1"/>
  <c r="A681" s="1"/>
  <c r="A682" s="1"/>
  <c r="A683" s="1"/>
  <c r="A684" s="1"/>
  <c r="A685" s="1"/>
  <c r="A686" s="1"/>
  <c r="A687" s="1"/>
  <c r="A688" s="1"/>
  <c r="A689" s="1"/>
  <c r="A690" s="1"/>
  <c r="A691" s="1"/>
  <c r="A692" s="1"/>
  <c r="A693" s="1"/>
  <c r="A694" s="1"/>
  <c r="A695" s="1"/>
  <c r="A696" s="1"/>
  <c r="A697" s="1"/>
  <c r="A698" s="1"/>
  <c r="A699" s="1"/>
  <c r="A700" s="1"/>
  <c r="A701" s="1"/>
  <c r="A702" s="1"/>
  <c r="A703" s="1"/>
  <c r="A704" s="1"/>
  <c r="A705" s="1"/>
  <c r="A706" s="1"/>
  <c r="A707" s="1"/>
  <c r="A708" s="1"/>
  <c r="A709" s="1"/>
  <c r="A710" s="1"/>
  <c r="A711" s="1"/>
  <c r="A712" s="1"/>
  <c r="A713" s="1"/>
  <c r="A714" s="1"/>
  <c r="A715" s="1"/>
  <c r="A716" s="1"/>
  <c r="A717" s="1"/>
  <c r="A718" s="1"/>
  <c r="A719" s="1"/>
  <c r="A720" s="1"/>
  <c r="A721" s="1"/>
  <c r="A722" s="1"/>
  <c r="A723" s="1"/>
  <c r="A724" s="1"/>
  <c r="A725" s="1"/>
  <c r="A726" s="1"/>
  <c r="A727" s="1"/>
  <c r="A728" s="1"/>
  <c r="A729" s="1"/>
  <c r="A730" s="1"/>
  <c r="A731" s="1"/>
  <c r="A732" s="1"/>
  <c r="A733" s="1"/>
  <c r="A734" s="1"/>
  <c r="A735" s="1"/>
  <c r="A736" s="1"/>
  <c r="A737" s="1"/>
  <c r="A738" s="1"/>
  <c r="A739" s="1"/>
  <c r="A740" s="1"/>
  <c r="A741" s="1"/>
  <c r="A742" s="1"/>
  <c r="A743" s="1"/>
  <c r="A744" s="1"/>
  <c r="A745" s="1"/>
  <c r="A746" s="1"/>
  <c r="A747" s="1"/>
  <c r="A748" s="1"/>
  <c r="A749" s="1"/>
  <c r="A750" s="1"/>
  <c r="A751" s="1"/>
  <c r="A752" s="1"/>
  <c r="A753" s="1"/>
  <c r="A754" s="1"/>
  <c r="A755" s="1"/>
  <c r="A756" s="1"/>
  <c r="A757" s="1"/>
  <c r="A758" s="1"/>
  <c r="A759" s="1"/>
  <c r="A760" s="1"/>
  <c r="A761" s="1"/>
  <c r="A762" s="1"/>
  <c r="A763" s="1"/>
  <c r="A764" s="1"/>
  <c r="A765" s="1"/>
  <c r="A766" s="1"/>
  <c r="A767" s="1"/>
  <c r="A768" s="1"/>
  <c r="A769" s="1"/>
  <c r="A770" s="1"/>
  <c r="A771" s="1"/>
  <c r="A772" s="1"/>
  <c r="A773" s="1"/>
  <c r="A774" s="1"/>
  <c r="A775" s="1"/>
  <c r="A776" s="1"/>
  <c r="A777" s="1"/>
  <c r="A778" s="1"/>
  <c r="A779" s="1"/>
  <c r="A780" s="1"/>
  <c r="A781" s="1"/>
  <c r="A782" s="1"/>
  <c r="A783" s="1"/>
  <c r="A784" s="1"/>
  <c r="A785" s="1"/>
  <c r="A786" s="1"/>
  <c r="A787" s="1"/>
  <c r="A788" s="1"/>
  <c r="A789" s="1"/>
  <c r="A790" s="1"/>
  <c r="A791" s="1"/>
  <c r="A792" s="1"/>
  <c r="A793" s="1"/>
  <c r="A794" s="1"/>
  <c r="A795" s="1"/>
  <c r="A796" s="1"/>
  <c r="A797" s="1"/>
  <c r="A798" s="1"/>
  <c r="A799" s="1"/>
  <c r="A800" s="1"/>
  <c r="A801" s="1"/>
  <c r="A802" s="1"/>
  <c r="A803" s="1"/>
  <c r="A804" s="1"/>
  <c r="A805" s="1"/>
  <c r="A806" s="1"/>
  <c r="A807" s="1"/>
  <c r="A808" s="1"/>
  <c r="A809" s="1"/>
  <c r="A810" s="1"/>
  <c r="A811" s="1"/>
  <c r="A812" s="1"/>
  <c r="A813" s="1"/>
  <c r="A814" s="1"/>
  <c r="A815" s="1"/>
  <c r="A816" s="1"/>
  <c r="A817" s="1"/>
  <c r="A818" s="1"/>
  <c r="A819" s="1"/>
  <c r="A820" s="1"/>
  <c r="A821" s="1"/>
  <c r="A822" s="1"/>
  <c r="A823" s="1"/>
  <c r="A824" s="1"/>
  <c r="A825" s="1"/>
  <c r="A826" s="1"/>
  <c r="A827" s="1"/>
  <c r="A828" s="1"/>
  <c r="A829" s="1"/>
  <c r="A830" s="1"/>
  <c r="A831" s="1"/>
  <c r="A832" s="1"/>
  <c r="A833" s="1"/>
  <c r="A834" s="1"/>
  <c r="A835" s="1"/>
  <c r="A836" s="1"/>
  <c r="A837" s="1"/>
  <c r="A838" s="1"/>
  <c r="A839" s="1"/>
  <c r="A840" s="1"/>
  <c r="A841" s="1"/>
  <c r="A842" s="1"/>
  <c r="A843" s="1"/>
  <c r="A844" s="1"/>
  <c r="A845" s="1"/>
  <c r="A846" s="1"/>
  <c r="A847" s="1"/>
  <c r="A848" s="1"/>
  <c r="A849" s="1"/>
  <c r="A850" s="1"/>
  <c r="A851" s="1"/>
  <c r="A852" s="1"/>
  <c r="A853" s="1"/>
  <c r="A854" s="1"/>
  <c r="A855" s="1"/>
  <c r="A856" s="1"/>
  <c r="A857" s="1"/>
  <c r="A858" s="1"/>
  <c r="A859" s="1"/>
  <c r="A860" s="1"/>
  <c r="A861" s="1"/>
  <c r="A862" s="1"/>
  <c r="A863" s="1"/>
  <c r="A864" s="1"/>
  <c r="A865" s="1"/>
  <c r="A866" s="1"/>
  <c r="A867" s="1"/>
  <c r="A868" s="1"/>
  <c r="A869" s="1"/>
  <c r="A870" s="1"/>
  <c r="A871" s="1"/>
  <c r="A872" s="1"/>
  <c r="A873" s="1"/>
  <c r="A874" s="1"/>
  <c r="A875" s="1"/>
  <c r="A876" s="1"/>
  <c r="A877" s="1"/>
  <c r="A878" s="1"/>
  <c r="A879" s="1"/>
  <c r="A880" s="1"/>
  <c r="A881" s="1"/>
  <c r="A882" s="1"/>
  <c r="A883" s="1"/>
  <c r="A884" s="1"/>
  <c r="A885" s="1"/>
  <c r="A886" s="1"/>
  <c r="A887" s="1"/>
  <c r="A888" s="1"/>
  <c r="A889" s="1"/>
  <c r="A890" s="1"/>
  <c r="A891" s="1"/>
  <c r="A892" s="1"/>
  <c r="A893" s="1"/>
  <c r="A894" s="1"/>
  <c r="A895" s="1"/>
  <c r="A896" s="1"/>
  <c r="A897" s="1"/>
  <c r="A898" s="1"/>
  <c r="A899" s="1"/>
  <c r="A900" s="1"/>
  <c r="A901" s="1"/>
  <c r="A902" s="1"/>
  <c r="A903" s="1"/>
  <c r="A904" s="1"/>
  <c r="A905" s="1"/>
  <c r="A906" s="1"/>
  <c r="A907" s="1"/>
  <c r="A908" s="1"/>
  <c r="A909" s="1"/>
  <c r="A910" s="1"/>
  <c r="A911" s="1"/>
  <c r="A912" s="1"/>
  <c r="A913" s="1"/>
  <c r="A914" s="1"/>
  <c r="A915" s="1"/>
  <c r="A916" s="1"/>
  <c r="A917" s="1"/>
  <c r="A918" s="1"/>
  <c r="A919" s="1"/>
  <c r="A920" s="1"/>
  <c r="A921" s="1"/>
  <c r="A922" s="1"/>
  <c r="A923" s="1"/>
  <c r="A924" s="1"/>
  <c r="A925" s="1"/>
  <c r="A926" s="1"/>
  <c r="A927" s="1"/>
  <c r="A928" s="1"/>
  <c r="A929" s="1"/>
  <c r="A930" s="1"/>
  <c r="A931" s="1"/>
  <c r="A932" s="1"/>
  <c r="A933" s="1"/>
  <c r="A934" s="1"/>
  <c r="A935" s="1"/>
  <c r="A936" s="1"/>
  <c r="A937" s="1"/>
  <c r="A938" s="1"/>
  <c r="A939" s="1"/>
  <c r="A940" s="1"/>
  <c r="A941" s="1"/>
  <c r="A942" s="1"/>
  <c r="A943" s="1"/>
  <c r="A944" s="1"/>
  <c r="A945" s="1"/>
  <c r="A946" s="1"/>
  <c r="A947" s="1"/>
  <c r="A948" s="1"/>
  <c r="A949" s="1"/>
  <c r="A950" s="1"/>
  <c r="N13"/>
  <c r="L13"/>
  <c r="J13"/>
  <c r="H13"/>
  <c r="F13"/>
  <c r="H136" i="69" l="1"/>
  <c r="J136"/>
  <c r="J410" s="1"/>
  <c r="N136"/>
  <c r="F136"/>
  <c r="F410" s="1"/>
  <c r="L410"/>
  <c r="H410"/>
  <c r="N410"/>
  <c r="J430" i="68"/>
  <c r="L430"/>
  <c r="F430"/>
  <c r="H430"/>
  <c r="N430"/>
  <c r="J1176" i="67"/>
  <c r="L1176"/>
  <c r="F1176"/>
  <c r="N1176"/>
  <c r="H1176"/>
  <c r="G56" i="65"/>
  <c r="E55"/>
  <c r="E54"/>
  <c r="E53"/>
  <c r="E52"/>
  <c r="E51"/>
  <c r="E50"/>
  <c r="E49"/>
  <c r="E47"/>
  <c r="E46"/>
  <c r="E45"/>
  <c r="E44"/>
  <c r="E43"/>
  <c r="E42"/>
  <c r="E41"/>
  <c r="E40"/>
  <c r="E39"/>
  <c r="E38"/>
  <c r="E37"/>
  <c r="E36"/>
  <c r="E35"/>
  <c r="E34"/>
  <c r="E33"/>
  <c r="E32"/>
  <c r="E31"/>
  <c r="E30"/>
  <c r="E29"/>
  <c r="E28"/>
  <c r="E27"/>
  <c r="E26"/>
  <c r="E25"/>
  <c r="E24"/>
  <c r="E23"/>
  <c r="E22"/>
  <c r="E21"/>
  <c r="E20"/>
  <c r="E19"/>
  <c r="E18"/>
  <c r="E56" s="1"/>
  <c r="G32" i="64"/>
  <c r="E32"/>
  <c r="A19"/>
  <c r="A20" s="1"/>
  <c r="A21" s="1"/>
  <c r="A22" s="1"/>
  <c r="A23" s="1"/>
  <c r="A24" s="1"/>
  <c r="A25" s="1"/>
  <c r="A26" s="1"/>
  <c r="A27" s="1"/>
  <c r="A28" s="1"/>
  <c r="A29" s="1"/>
  <c r="A30" s="1"/>
  <c r="A31" s="1"/>
  <c r="G163" i="63"/>
  <c r="E162"/>
  <c r="E160"/>
  <c r="E159"/>
  <c r="E158"/>
  <c r="E157"/>
  <c r="E156"/>
  <c r="E155"/>
  <c r="E154"/>
  <c r="E153"/>
  <c r="E152"/>
  <c r="E151"/>
  <c r="E149"/>
  <c r="E148"/>
  <c r="E147"/>
  <c r="E146"/>
  <c r="E145"/>
  <c r="E144"/>
  <c r="E143"/>
  <c r="E142"/>
  <c r="E141"/>
  <c r="E136"/>
  <c r="E135"/>
  <c r="E134"/>
  <c r="E133"/>
  <c r="E132"/>
  <c r="E131"/>
  <c r="E130"/>
  <c r="E129"/>
  <c r="E128"/>
  <c r="E127"/>
  <c r="E126"/>
  <c r="E125"/>
  <c r="E124"/>
  <c r="E119"/>
  <c r="E118"/>
  <c r="E117"/>
  <c r="E116"/>
  <c r="E115"/>
  <c r="E114"/>
  <c r="E113"/>
  <c r="E112"/>
  <c r="E111"/>
  <c r="E110"/>
  <c r="E109"/>
  <c r="E108"/>
  <c r="E107"/>
  <c r="E106"/>
  <c r="E105"/>
  <c r="E104"/>
  <c r="E103"/>
  <c r="E101"/>
  <c r="E100"/>
  <c r="C99"/>
  <c r="C98"/>
  <c r="E97"/>
  <c r="E96"/>
  <c r="E95"/>
  <c r="E94"/>
  <c r="E93"/>
  <c r="E92"/>
  <c r="E91"/>
  <c r="E90"/>
  <c r="E89"/>
  <c r="E88"/>
  <c r="E87"/>
  <c r="E86"/>
  <c r="E85"/>
  <c r="E84"/>
  <c r="E83"/>
  <c r="E82"/>
  <c r="E81"/>
  <c r="E80"/>
  <c r="E79"/>
  <c r="E78"/>
  <c r="E77"/>
  <c r="E76"/>
  <c r="E75"/>
  <c r="E74"/>
  <c r="E73"/>
  <c r="E72"/>
  <c r="E71"/>
  <c r="E70"/>
  <c r="E69"/>
  <c r="E68"/>
  <c r="E67"/>
  <c r="E66"/>
  <c r="E64"/>
  <c r="E63"/>
  <c r="E62"/>
  <c r="E61"/>
  <c r="E60"/>
  <c r="E59"/>
  <c r="E58"/>
  <c r="E57"/>
  <c r="E56"/>
  <c r="E55"/>
  <c r="E54"/>
  <c r="E53"/>
  <c r="E52"/>
  <c r="E51"/>
  <c r="E50"/>
  <c r="E49"/>
  <c r="E48"/>
  <c r="E47"/>
  <c r="E46"/>
  <c r="E45"/>
  <c r="E44"/>
  <c r="E43"/>
  <c r="E42"/>
  <c r="E41"/>
  <c r="E40"/>
  <c r="E39"/>
  <c r="E38"/>
  <c r="E37"/>
  <c r="E36"/>
  <c r="E35"/>
  <c r="E34"/>
  <c r="E33"/>
  <c r="E32"/>
  <c r="E31"/>
  <c r="E30"/>
  <c r="E29"/>
  <c r="E28"/>
  <c r="E27"/>
  <c r="E26"/>
  <c r="E25"/>
  <c r="E24"/>
  <c r="E23"/>
  <c r="E22"/>
  <c r="E21"/>
  <c r="E20"/>
  <c r="E19"/>
  <c r="E18"/>
  <c r="M30" i="62"/>
  <c r="I30"/>
  <c r="G30"/>
  <c r="E30"/>
  <c r="K29"/>
  <c r="G29"/>
  <c r="K25"/>
  <c r="G25"/>
  <c r="K24"/>
  <c r="K30" s="1"/>
  <c r="G24"/>
  <c r="G56" i="61" l="1"/>
  <c r="E56"/>
  <c r="M56" l="1"/>
  <c r="K56"/>
  <c r="I56"/>
  <c r="A17"/>
  <c r="A18" s="1"/>
  <c r="A19" s="1"/>
  <c r="A20" s="1"/>
  <c r="A22" s="1"/>
  <c r="A23" s="1"/>
  <c r="A24" s="1"/>
  <c r="A25" s="1"/>
  <c r="A26" s="1"/>
  <c r="A27" s="1"/>
  <c r="A28" s="1"/>
  <c r="A29" s="1"/>
  <c r="A30" s="1"/>
  <c r="A31" s="1"/>
  <c r="A32" s="1"/>
  <c r="A33" s="1"/>
  <c r="I44" i="60"/>
  <c r="G44"/>
  <c r="A34" i="61" l="1"/>
  <c r="A35" s="1"/>
  <c r="A36" s="1"/>
  <c r="A38" s="1"/>
  <c r="A39" s="1"/>
  <c r="A40" s="1"/>
  <c r="A41" s="1"/>
  <c r="A42" s="1"/>
  <c r="A43" s="1"/>
  <c r="A44" s="1"/>
  <c r="A45" s="1"/>
  <c r="A46" s="1"/>
  <c r="A47" s="1"/>
  <c r="M33" i="53"/>
  <c r="K33"/>
  <c r="I33"/>
  <c r="G33"/>
  <c r="E44" i="60"/>
  <c r="K36"/>
  <c r="K44" s="1"/>
  <c r="A16"/>
  <c r="A17" s="1"/>
  <c r="A18" s="1"/>
  <c r="A19" s="1"/>
  <c r="A20" s="1"/>
  <c r="A21" s="1"/>
  <c r="A22" s="1"/>
  <c r="A23" s="1"/>
  <c r="A24" s="1"/>
  <c r="K138" i="50"/>
  <c r="I138"/>
  <c r="A25" i="60" l="1"/>
  <c r="A26" s="1"/>
  <c r="A27" s="1"/>
  <c r="A28" s="1"/>
  <c r="A29" s="1"/>
  <c r="A30" s="1"/>
  <c r="A31" s="1"/>
  <c r="A32" s="1"/>
  <c r="A33" s="1"/>
  <c r="A34" s="1"/>
  <c r="A35" s="1"/>
  <c r="A36" s="1"/>
  <c r="A37" s="1"/>
  <c r="A38" s="1"/>
  <c r="A39" s="1"/>
  <c r="A40" s="1"/>
  <c r="A41" s="1"/>
  <c r="A42" s="1"/>
  <c r="A43" s="1"/>
  <c r="A48" i="61"/>
  <c r="A49" s="1"/>
  <c r="A50" s="1"/>
  <c r="A51" s="1"/>
  <c r="A52" s="1"/>
  <c r="A53" s="1"/>
  <c r="A54" s="1"/>
  <c r="A55" s="1"/>
  <c r="K100" i="59"/>
  <c r="I100"/>
  <c r="G100" l="1"/>
  <c r="E100"/>
  <c r="M147" i="51"/>
  <c r="K147"/>
  <c r="I147"/>
  <c r="G147"/>
  <c r="E147"/>
  <c r="M178" i="58" l="1"/>
  <c r="K178"/>
  <c r="I178"/>
  <c r="G178"/>
  <c r="E178"/>
  <c r="K60" i="34"/>
  <c r="I60"/>
  <c r="G60"/>
  <c r="E33" i="53" l="1"/>
  <c r="G138" i="50" l="1"/>
  <c r="A18" i="53" l="1"/>
  <c r="A19" s="1"/>
  <c r="A20" s="1"/>
  <c r="A21" s="1"/>
  <c r="A22" s="1"/>
  <c r="A23" s="1"/>
  <c r="A24" s="1"/>
  <c r="A25" s="1"/>
  <c r="A26" s="1"/>
  <c r="A27" s="1"/>
  <c r="A28" s="1"/>
  <c r="A30" s="1"/>
  <c r="A31" s="1"/>
  <c r="A32" s="1"/>
  <c r="E138" i="50" l="1"/>
  <c r="E60" i="34" l="1"/>
  <c r="A26" l="1"/>
  <c r="A27" s="1"/>
  <c r="A28" s="1"/>
  <c r="A29" l="1"/>
  <c r="A30" s="1"/>
  <c r="A31" s="1"/>
  <c r="A32" s="1"/>
  <c r="A33" s="1"/>
  <c r="A34" s="1"/>
  <c r="A35" s="1"/>
  <c r="A36" s="1"/>
  <c r="A37" s="1"/>
  <c r="A38" s="1"/>
  <c r="A39" s="1"/>
  <c r="A40" s="1"/>
  <c r="A41" l="1"/>
  <c r="A42" s="1"/>
  <c r="A43" s="1"/>
  <c r="A44" s="1"/>
  <c r="A45" s="1"/>
  <c r="A46" s="1"/>
  <c r="A47" s="1"/>
  <c r="A48" s="1"/>
  <c r="A49" s="1"/>
  <c r="A50" s="1"/>
  <c r="A51" s="1"/>
  <c r="A52" s="1"/>
  <c r="A53" s="1"/>
  <c r="A54" s="1"/>
  <c r="A55" s="1"/>
  <c r="A56" s="1"/>
  <c r="A57" s="1"/>
  <c r="A58" s="1"/>
  <c r="A59" s="1"/>
  <c r="H15" i="80"/>
  <c r="K13"/>
  <c r="M13"/>
  <c r="E99" i="63"/>
  <c r="D99"/>
  <c r="E164"/>
  <c r="F163"/>
  <c r="D98"/>
  <c r="E98"/>
</calcChain>
</file>

<file path=xl/sharedStrings.xml><?xml version="1.0" encoding="utf-8"?>
<sst xmlns="http://schemas.openxmlformats.org/spreadsheetml/2006/main" count="27634" uniqueCount="6733">
  <si>
    <t>code</t>
  </si>
  <si>
    <t>PARTICULARS</t>
  </si>
  <si>
    <t>Qty.</t>
  </si>
  <si>
    <t>Jan</t>
  </si>
  <si>
    <t>Feb</t>
  </si>
  <si>
    <t>Apr</t>
  </si>
  <si>
    <t>May</t>
  </si>
  <si>
    <t>July</t>
  </si>
  <si>
    <t>Nov</t>
  </si>
  <si>
    <t>Oct</t>
  </si>
  <si>
    <t>Aug</t>
  </si>
  <si>
    <t>Unit Cost</t>
  </si>
  <si>
    <t>ANNUAL  PROCUREMENT  PLAN</t>
  </si>
  <si>
    <t>FDP Form 4a- Annual Procurement Plan or Procurement List</t>
  </si>
  <si>
    <t>Province, City or Municipality: Provincial Government of Bohol</t>
  </si>
  <si>
    <t>Plan Control No.</t>
  </si>
  <si>
    <t>Department/ Office:</t>
  </si>
  <si>
    <t>Total Cost</t>
  </si>
  <si>
    <t>Planned Amount</t>
  </si>
  <si>
    <t>Regular</t>
  </si>
  <si>
    <t>D I S T R I B U T I O N</t>
  </si>
  <si>
    <t>1st Quarter</t>
  </si>
  <si>
    <t>Amount</t>
  </si>
  <si>
    <t>Qty</t>
  </si>
  <si>
    <t>2nd Quarter</t>
  </si>
  <si>
    <t>3rd Quarter</t>
  </si>
  <si>
    <t xml:space="preserve">Amount </t>
  </si>
  <si>
    <t>4th Quarter</t>
  </si>
  <si>
    <t>Contingency</t>
  </si>
  <si>
    <t>Total</t>
  </si>
  <si>
    <t>Date Submitted:</t>
  </si>
  <si>
    <t>TOTAL</t>
  </si>
  <si>
    <t>Page _____1_____of _____3 ____ pages</t>
  </si>
  <si>
    <t>Page ______________of _______________ pages</t>
  </si>
  <si>
    <t xml:space="preserve">             REPAIR AND MAINTENANCE</t>
  </si>
  <si>
    <t>FOR THE YEAR 2020</t>
  </si>
  <si>
    <t>Mode of Procurement: Public Bidding/Alternative Mode</t>
  </si>
  <si>
    <t xml:space="preserve">                                                                                                                  ICT EQUIPMENT</t>
  </si>
  <si>
    <t>Airconditioning Unit 1Hp, window type, heavy duty</t>
  </si>
  <si>
    <t>Airconditioning Unit 1.5Hp, window type, heavy duty</t>
  </si>
  <si>
    <t>Airconditioning Unit 2.5Hp, window type, heavy duty, Inverter</t>
  </si>
  <si>
    <t>Airconditioning Unit 3/4Hp, heavy duty, window type</t>
  </si>
  <si>
    <t>Airconditioning Unit Floor type</t>
  </si>
  <si>
    <t>Airconditioning Unit 1.0HP</t>
  </si>
  <si>
    <t>Airconditioning Unit 2.5HP</t>
  </si>
  <si>
    <t>Airconditioning Unit inverter type ceiling mounted A/C, 3 inverters in, technology</t>
  </si>
  <si>
    <t>Airconditioning Unit Inverter type slim package A/C, 3 inverters in, technology</t>
  </si>
  <si>
    <t>Airconditioning Unit Split type</t>
  </si>
  <si>
    <t>Airconditioning Unit, Window Type, 2HP</t>
  </si>
  <si>
    <t>Binding Machine - Heavy Duty</t>
  </si>
  <si>
    <t>Coffee Maker, 5 cups</t>
  </si>
  <si>
    <t>Colored Copier with toner</t>
  </si>
  <si>
    <t>Digital Copier Machine</t>
  </si>
  <si>
    <t>Electric Water Dispenser (Hot &amp; Cold)</t>
  </si>
  <si>
    <t>Electronic Typewriter, Long Carriage</t>
  </si>
  <si>
    <t>Heavy Duty Book Cart</t>
  </si>
  <si>
    <t>Hot and Cold Water Dispenser</t>
  </si>
  <si>
    <t>Laminating Machine (Heavy Duty)</t>
  </si>
  <si>
    <t>Manual Typewriter, Long Carriage, heavy duty</t>
  </si>
  <si>
    <t>Office Equipment</t>
  </si>
  <si>
    <t>Photocopier</t>
  </si>
  <si>
    <t xml:space="preserve">Photocopier - Colour Multifunctional for A4/A3 Format: Pint, Copy, Scan and Fax with warranty </t>
  </si>
  <si>
    <t>Photocopier, heavy duty</t>
  </si>
  <si>
    <t>Reproduction Machine</t>
  </si>
  <si>
    <t>Riso Machine (heavy duty duplicator and laminator)</t>
  </si>
  <si>
    <t>Safety Vault, medium size, w/ drawer or compartment, good quality</t>
  </si>
  <si>
    <t>Split Type Airconditioner, Full DC Inverter, wall mounted, 3-5HP</t>
  </si>
  <si>
    <t>Split Type Airconditioner, Full DC Inverter, 2.0HP</t>
  </si>
  <si>
    <t>Typewriter 18" carriage (heavy duty)</t>
  </si>
  <si>
    <t>Vacuum cleaner, small</t>
  </si>
  <si>
    <t>Water dispenser</t>
  </si>
  <si>
    <t>Water Dispenser Stand Type (White)</t>
  </si>
  <si>
    <t>Water Dispenser, hot and cold</t>
  </si>
  <si>
    <t>Water Dispenser, hot and cold, floor standing, heavy duty</t>
  </si>
  <si>
    <t>Window type Air conditioner 2HP, Manual Type</t>
  </si>
  <si>
    <t>Window Type Airconditioner - 2 Hp</t>
  </si>
  <si>
    <t>2HP Box Type Airconditioner Remote Controlled</t>
  </si>
  <si>
    <t>5 Ton Aircon, Split Type</t>
  </si>
  <si>
    <t>5.0 TR Floor Mounted Airconditioner 220 Volts, 3 Phase</t>
  </si>
  <si>
    <t>Automatic Transfer Switch panel</t>
  </si>
  <si>
    <t>Automatic Voltage Regulator (1500W maximum output)</t>
  </si>
  <si>
    <t>AVR</t>
  </si>
  <si>
    <t xml:space="preserve">AVR (Accuracy Voltage Regulator) digital NDVS (5,000 watts) good for 4 CPUs units </t>
  </si>
  <si>
    <t>All-in-1 printer/copier</t>
  </si>
  <si>
    <t>Biometric Digital high quality</t>
  </si>
  <si>
    <t>Biometric Machine</t>
  </si>
  <si>
    <t>Biometric Machine; fingerprint capacity: 3,000; log capacity: 100,000</t>
  </si>
  <si>
    <t>Biometric Machine, heavy duty</t>
  </si>
  <si>
    <t>Drone Camera</t>
  </si>
  <si>
    <t>Action/Sports Camera</t>
  </si>
  <si>
    <t>All-in-One 2-Sided Printing with Refill Tank System</t>
  </si>
  <si>
    <t>CCTV 10 Channel Turbo Recorders DVR Security System</t>
  </si>
  <si>
    <t xml:space="preserve">Computer set                                         processor- dualcore 2.4 GHZ+; RAM-8GB; hard drive- 1 tb; graphics card-any with display port /hdmi or dvi support; monitor-24 widescreen lcd; operating system - windows 10 home/ professional edition, UPS 1000 va 700 watts                                                                    with multifunction printer (scanner &amp; photocopier) with integrated ink tanks                                    with computer table and chair </t>
  </si>
  <si>
    <t>Computer set (core i3, 4Gb ram ddr3, 1tb hdd)</t>
  </si>
  <si>
    <t>Computer set</t>
  </si>
  <si>
    <t>Computer Sets with Printer Continuous Ink, good quality</t>
  </si>
  <si>
    <t>Computer Sets w/ Printer</t>
  </si>
  <si>
    <t>Computer set; Specifications: Processor: i7 intel, Motherboard: Built in AVLAN 100/1000 mbps speed, Motherboard: Built in AVLAN 100/1000 mbps speed, Storage: 2 TB SATA HDD, Casing: ATX 800 Watts Power Supply</t>
  </si>
  <si>
    <t>Computer 3 in 1 printer with continuous ink system</t>
  </si>
  <si>
    <t>Computer</t>
  </si>
  <si>
    <t>Communications Equipment</t>
  </si>
  <si>
    <t>Dash E-Camera- A70( for ambulance, service vehicle)</t>
  </si>
  <si>
    <t>Data Server</t>
  </si>
  <si>
    <t>Desktop Computer</t>
  </si>
  <si>
    <t>Desktop Computer and Printer</t>
  </si>
  <si>
    <t>Desktop Computer complete with accessories</t>
  </si>
  <si>
    <t>Desktop Computer i7 8th Gen all-in-one Desktop PC</t>
  </si>
  <si>
    <t>Desktop Computer Set</t>
  </si>
  <si>
    <t>Desktop Computer with Accessories</t>
  </si>
  <si>
    <t>Desktop Computer with complete accessories, core i7</t>
  </si>
  <si>
    <t>Desktop Computer with Operating System</t>
  </si>
  <si>
    <t>Desktop computer with 3 in 1 printer/scanner</t>
  </si>
  <si>
    <t xml:space="preserve">DESKTOP COMPUTER, Dual Core, 4gb DDRAM, 500GB HDD, DVD Writer, ATX Casing with Power Supply, Monitor 18.5" LCD, USB Keyboard and mouse,  UPS, Windows 10 pro </t>
  </si>
  <si>
    <t>Desktop Computer; Specifications:  Core i5 7200 ; Mother Board 1151/4GB RAM/500GB HDD SATA/20" Monitor/ATX Case/ CD/DVD Rom/ Mouse/ Key Board/ Printer Inkjet Advantage  Print,Scan and copy/ OS: Windows 10 Licence/MUPS/Microsoft Office 2010</t>
  </si>
  <si>
    <t>Desktop Computer; Specs: Processor: 2.6 - 3.0 Ghz (4 cores) CPU, Motherboard: (minimum specs) - Fully supports the processor, - 2 x DDR4 DIMM sockets, - Integrated Video, Audio and Gigabit LAN, - PS2 mouse and keyboard ports, Memory:   1 x 8GB DDR4 (or full compatibility with motherboard), Hard Drive: 1TB HDD, Optical Drive: DVD/CD RW/ROM Drive, Monitor:  19.5" LED 1600 x 900 native resolution, Accessories:  Keyboard, Mouse and Generic Speakers, Casing: Standard ATX casing w/ Power Supply, UPS: 650VA UPS (automatic), Operating System: Windows 10 Pro 64-bit EN-US</t>
  </si>
  <si>
    <t>Digital camera</t>
  </si>
  <si>
    <t>Digital Voice Recorder</t>
  </si>
  <si>
    <t xml:space="preserve">Digital Voice Recorder with Built-in USB </t>
  </si>
  <si>
    <t>Document Portable Image Scanner</t>
  </si>
  <si>
    <t>Document scanner heavy duty</t>
  </si>
  <si>
    <t>DSLR Camera with Lens</t>
  </si>
  <si>
    <t>DSLR Camera with memory card 64 GB Type</t>
  </si>
  <si>
    <t>EcoTank MultiFunctional Printing Solutions</t>
  </si>
  <si>
    <t>GIS Manifold Server</t>
  </si>
  <si>
    <t>GPS</t>
  </si>
  <si>
    <t>Hard Drive Dock Duplicator 3.5"/Hard drive duplicator dock with USB 3.0 interface, Easy to use</t>
  </si>
  <si>
    <t>High Resolution LCD Projector</t>
  </si>
  <si>
    <t xml:space="preserve">Paper shredder machine, heavy duty </t>
  </si>
  <si>
    <t>Water Dispenser with coin slot</t>
  </si>
  <si>
    <t xml:space="preserve">Smart WiFi Router - High Speed </t>
  </si>
  <si>
    <t>All-In-One Desktop - High Performance</t>
  </si>
  <si>
    <t>Computer Desktop</t>
  </si>
  <si>
    <t>Computer Printer (3 in 1 Printer) Print, Copy &amp; Scan</t>
  </si>
  <si>
    <t>Computer with accessories</t>
  </si>
  <si>
    <t xml:space="preserve">Convertible Laptop                                         </t>
  </si>
  <si>
    <t>Desktop Computer, Casing Mirror no PSU</t>
  </si>
  <si>
    <t>Desktop Computers</t>
  </si>
  <si>
    <t>DSLR Camera</t>
  </si>
  <si>
    <t>Projector with I year warranty</t>
  </si>
  <si>
    <t>High Speed Personal Computers</t>
  </si>
  <si>
    <t xml:space="preserve">Ink Tank System Printer with Scanner </t>
  </si>
  <si>
    <t>Information and Communication Technology Equipment</t>
  </si>
  <si>
    <t>Inkjet Printer</t>
  </si>
  <si>
    <t>Intercom with complete accessories</t>
  </si>
  <si>
    <t>IT Equipment</t>
  </si>
  <si>
    <t>IT Equipment Computer Set, 3 in 1 printer (print, scan, photocopy)</t>
  </si>
  <si>
    <t>Laptop</t>
  </si>
  <si>
    <t>Laptop - Processor: Core i7 7th Gen, GPU</t>
  </si>
  <si>
    <t>Laptop Computer i5 processor 4GB DDR memory windows 10 with DVD Writer</t>
  </si>
  <si>
    <t>Laptop i5, 3.0 Ghz, 4 core, 1 TB HDD, 15" monitor, 8GB RAM</t>
  </si>
  <si>
    <t>Laptop i7 7th Gen</t>
  </si>
  <si>
    <t>Laptop with complete accessories</t>
  </si>
  <si>
    <t>Manage switch with wifi</t>
  </si>
  <si>
    <t>Multifunctional Scanner/Printer/copier</t>
  </si>
  <si>
    <t>Multimeter</t>
  </si>
  <si>
    <t>Office Desktop Computer</t>
  </si>
  <si>
    <t>Office Theater Projector</t>
  </si>
  <si>
    <t>Overhead Book Scanner</t>
  </si>
  <si>
    <t>Overhead Projector</t>
  </si>
  <si>
    <t>Paging Public Address System</t>
  </si>
  <si>
    <t>Multifunction Printer</t>
  </si>
  <si>
    <t>PC Cameras</t>
  </si>
  <si>
    <t>Portable Body-Pack Amplifier FM Radio/MP3 Player with Lapel Mic and USB port</t>
  </si>
  <si>
    <t>Portable hand operated electric blower</t>
  </si>
  <si>
    <t>Portable Wireless Amplifier/Speaker  with microphone, bluetooth and USB port</t>
  </si>
  <si>
    <t>Printer</t>
  </si>
  <si>
    <t>Printer Ink Tank System</t>
  </si>
  <si>
    <t>Printer (print, scan, copy)</t>
  </si>
  <si>
    <t xml:space="preserve">Printer with Scanner                   </t>
  </si>
  <si>
    <t>Printer with Scanner; Printing Technology, Print Method:  On-demand inkjet (Piezoelectric)</t>
  </si>
  <si>
    <t>Printer with scanner and copier</t>
  </si>
  <si>
    <t>Printer 3 in 1 Print, Scan, Photocopy color</t>
  </si>
  <si>
    <t>Printer 3 in 1 (Printer, Photocopier,scanner)</t>
  </si>
  <si>
    <t>Printer 3in1 (printer/scanner/copier) 4 ink tank</t>
  </si>
  <si>
    <t>Printer (All in One Inkjet Printer)</t>
  </si>
  <si>
    <t>Printer (Ink Tank, all-in-one)</t>
  </si>
  <si>
    <t>Printer (Print Method: On-demand ink jet (Piezoelectric)</t>
  </si>
  <si>
    <t>Printer, copier, scanner( 3 in one for long bond paper)</t>
  </si>
  <si>
    <t>Printer, Inkjet</t>
  </si>
  <si>
    <t>Printer, Laser, monochrome, network ready</t>
  </si>
  <si>
    <t>Printer; Ecotank 3-in-1 tank colored printer with inks</t>
  </si>
  <si>
    <t>Projector (5000 Lumens XGA)</t>
  </si>
  <si>
    <t>Rated Uninterruptible Power Supply</t>
  </si>
  <si>
    <t>Smart TV</t>
  </si>
  <si>
    <t>Smart TV LED High Definition, internet tv with free wall bracket</t>
  </si>
  <si>
    <t>Sound System with complete accessories</t>
  </si>
  <si>
    <t>Speaker System</t>
  </si>
  <si>
    <t>Tripod Screen (EZ 70x70)</t>
  </si>
  <si>
    <t>Uninterruptible Power Supply (UPS)</t>
  </si>
  <si>
    <t>Uninterruptible Power Supply (UPS) 5,000 watts</t>
  </si>
  <si>
    <t>UPS-650VA</t>
  </si>
  <si>
    <t>UPS Uninterrupted Power Supply 550 watts, 1100VA output capacity</t>
  </si>
  <si>
    <t>UPS 3,000 VA</t>
  </si>
  <si>
    <t>UPS 650 KVA, Heavy Duty</t>
  </si>
  <si>
    <t>UPS 650V</t>
  </si>
  <si>
    <t>UPS (GIS)</t>
  </si>
  <si>
    <t>UPS-AVR- 2500watts</t>
  </si>
  <si>
    <t>UPS (with auto restart function; with surge protection)</t>
  </si>
  <si>
    <t>USB/Wireless Laser Barcode Handheld  Scanner for books</t>
  </si>
  <si>
    <t>Various IT Equipment</t>
  </si>
  <si>
    <t>Video Camcorder</t>
  </si>
  <si>
    <t>Wifi amplifier range extender</t>
  </si>
  <si>
    <t>Wifi Printer All in one Ink Tank System</t>
  </si>
  <si>
    <t>Wi-Fi Duplex All-in-One Ink Tank Printer with ADF</t>
  </si>
  <si>
    <t>WLAN Router (Dual Band) WAP</t>
  </si>
  <si>
    <t>Zoom H1n Digital Handy Recorder (Black)</t>
  </si>
  <si>
    <t>(1 Printer; 5 UPS; 3 AVR; 3 Keyboard; 1 HardDisk Reader)</t>
  </si>
  <si>
    <t>3in1 CIS printer; continous ink supply system Printer (CISS)  3-in-1 Print-Scan-Photocopy</t>
  </si>
  <si>
    <t>3-in-1 Printer</t>
  </si>
  <si>
    <t>FURNITURES AND FIXTURES</t>
  </si>
  <si>
    <t xml:space="preserve">Bar Stool </t>
  </si>
  <si>
    <t>Bathroom Glass Shelf</t>
  </si>
  <si>
    <t>Bathroom Scale Digital</t>
  </si>
  <si>
    <t>Black leatherette gaslift office chairs</t>
  </si>
  <si>
    <t>Bookshelves</t>
  </si>
  <si>
    <t>Bookshelves with sliding glass door with drawers</t>
  </si>
  <si>
    <t>Carpenter-made Cabinet ( 3 layers )</t>
  </si>
  <si>
    <t>Chair - Plastic</t>
  </si>
  <si>
    <t>Chairs (Back Size: 480 mm. (W) X 550 mm (H) Approx. Seat Size: 480 mm (W) X 550 mm. (D) Approx.)</t>
  </si>
  <si>
    <t>Chair, monobloc, white, with back rest</t>
  </si>
  <si>
    <t>Computer chairs</t>
  </si>
  <si>
    <t>Conference table with chairs</t>
  </si>
  <si>
    <t>Conference Table (10 Seaters)</t>
  </si>
  <si>
    <t>Cubicle</t>
  </si>
  <si>
    <t>Customized advocacy clock</t>
  </si>
  <si>
    <t>Dish Cabinet Jr size</t>
  </si>
  <si>
    <t>Drawer metallic 40 drawers suitable for 3"x5" index cards, painted white</t>
  </si>
  <si>
    <t>Electric fan - ceiling fan</t>
  </si>
  <si>
    <t>Electric fan - wall fan</t>
  </si>
  <si>
    <t xml:space="preserve">Executive Chairs </t>
  </si>
  <si>
    <t xml:space="preserve">Executive Table 80cm X 160cm - Steel materials, top glass with 2 pcs. free mobile cabinet (see attach sample picture) </t>
  </si>
  <si>
    <t>Exhaust fan (25cm x 25cm)</t>
  </si>
  <si>
    <t>Fire Extinguisher Dry Chemical 2kg</t>
  </si>
  <si>
    <t>Fire Extinguisher Dry Chemical 4.5kg</t>
  </si>
  <si>
    <t>Fire Extinguisher, 5 kg</t>
  </si>
  <si>
    <t>Foldable plastic tables</t>
  </si>
  <si>
    <t>Folding Table</t>
  </si>
  <si>
    <t>Furniture &amp; Fixtures</t>
  </si>
  <si>
    <t>Furnitures &amp; Fixture</t>
  </si>
  <si>
    <t xml:space="preserve">Furnitures &amp; Fixtures (Executive Tables; Executive Chairs; Steel cabinets; Staff Tables; Computer Chairs; Visitors Chairs; Office tables)                                 </t>
  </si>
  <si>
    <t>Hanging Wooden and Glass Cabinets, good quality</t>
  </si>
  <si>
    <t>Heavy duty Industrial electric fan, wall mounted shaking head</t>
  </si>
  <si>
    <t>Heavy Duty Stand Fans</t>
  </si>
  <si>
    <t>Heavy duty storage rack with 5 metal layer</t>
  </si>
  <si>
    <t>Heavy Duty Wall Fans</t>
  </si>
  <si>
    <t>Hospital Bedside table</t>
  </si>
  <si>
    <t>Industrial Exhaust Fan, heavy duty</t>
  </si>
  <si>
    <t>Kitchen utensils Cabinet</t>
  </si>
  <si>
    <t>Leatherette sofa ( 4-5 persons seater) black</t>
  </si>
  <si>
    <t>Mechanical table weighing scale 60kg</t>
  </si>
  <si>
    <t>Medical bedside table</t>
  </si>
  <si>
    <t xml:space="preserve">Mist Fan </t>
  </si>
  <si>
    <t>Monobloc Chairs, good quality</t>
  </si>
  <si>
    <t>Monoblock chair, color black/ grey</t>
  </si>
  <si>
    <t>Monoblock Chairs</t>
  </si>
  <si>
    <t>Necarta table ( 4 seaters )</t>
  </si>
  <si>
    <t>Office Cabinet, Wooden, Height 6 ft., Width 20 ft.,  Depth 1.5 ft., 24 shelves</t>
  </si>
  <si>
    <t>Office Chairs, with back rest, no armrest, gaslift</t>
  </si>
  <si>
    <t>Office Chair-Swivel</t>
  </si>
  <si>
    <t>Office Couch</t>
  </si>
  <si>
    <t>Office Cubicles</t>
  </si>
  <si>
    <t>Office desk name plate/ signage cutomized</t>
  </si>
  <si>
    <t>Office desk table with drawer, L1250xW595"xH740mm</t>
  </si>
  <si>
    <t>Office Furniture &amp; Fixture</t>
  </si>
  <si>
    <t>Filing rack (SPECIFICATIONS:  7 tier open metal shelves (10ft x 13" x 7ft; 11" distance per tier)</t>
  </si>
  <si>
    <t>Filing rack (SPECIFICATIONS: 5 tier open metal shelves (10ft x 18" x 6ft; 18" distance per tier)</t>
  </si>
  <si>
    <t>Office Chairs</t>
  </si>
  <si>
    <t>Office Furnitures/Fixtures</t>
  </si>
  <si>
    <t>Office table with built-in cabinet (carpenter made)</t>
  </si>
  <si>
    <t>Office table with drawers and with clerical chair</t>
  </si>
  <si>
    <t>Office table with glass</t>
  </si>
  <si>
    <t>Office Tables and chairs</t>
  </si>
  <si>
    <t>Office Tables with Drawers</t>
  </si>
  <si>
    <t>Orbit Fan</t>
  </si>
  <si>
    <t>Orbit Fan - Stainless steel blade, 18 inches</t>
  </si>
  <si>
    <t>Orbit Fan, plastic blade, heavy duty</t>
  </si>
  <si>
    <t>Orbit Fan, 3 blades, heavy duty</t>
  </si>
  <si>
    <t>Overbed Side Table, mobile, good quality</t>
  </si>
  <si>
    <t>Pediatric foam mattress 49"x25"x4"</t>
  </si>
  <si>
    <t>Pediatric foam mattress 52"x29"x4"</t>
  </si>
  <si>
    <t>Plain Blinds</t>
  </si>
  <si>
    <t>Plastic Chairs, monoblock, with back</t>
  </si>
  <si>
    <t>Pull-up Sofa Beds, good quality</t>
  </si>
  <si>
    <t>Roller blinds window shade (pleated) 280x155cm</t>
  </si>
  <si>
    <t>Shelves w/ metal frames, heavy duty</t>
  </si>
  <si>
    <t>Small Table with Drawer</t>
  </si>
  <si>
    <t xml:space="preserve">Smart LED TV, 32", w/ swivel wall bracket, heavy duty </t>
  </si>
  <si>
    <t>Smoke detector</t>
  </si>
  <si>
    <t>Stainless Sink 3 Compartments</t>
  </si>
  <si>
    <t>Standard Leatherette mattress (single bed) for hospital use, durable</t>
  </si>
  <si>
    <t>Standees</t>
  </si>
  <si>
    <t>Steel bench - 5 seaters</t>
  </si>
  <si>
    <t>Steel Cabinet</t>
  </si>
  <si>
    <t>Steel Cabinet w/ vault</t>
  </si>
  <si>
    <t>Steel Cabinet 4 drawer with document stopper</t>
  </si>
  <si>
    <t>Steel Cabinet (heavy duty) 3-drawers, Color Gray</t>
  </si>
  <si>
    <t>Steel Cabinet (4 drawer w/ document stopper)</t>
  </si>
  <si>
    <t>Steel Cabinet (4 drawers)</t>
  </si>
  <si>
    <t>Steel Cabinets, coated, 4 drawers</t>
  </si>
  <si>
    <t>Steel Cabinets, coated, 4 drawers, good quality</t>
  </si>
  <si>
    <t>Steel Cabinet, 4 drawers, plain</t>
  </si>
  <si>
    <t>Steel Rack - 5 layers</t>
  </si>
  <si>
    <t>Steel Racks; 2.25 x 1.5 m slotted steel racks</t>
  </si>
  <si>
    <t>Swivel Chairs, Mobile, w/ backrest, no arm rest, gaslift, heavy duty</t>
  </si>
  <si>
    <t>Table, 12 seater, wood, sanding sealer, tinting color finish</t>
  </si>
  <si>
    <t>Tables (Wooden - Length (160 cm or 63”); Width (80 cm or 31 ½”)</t>
  </si>
  <si>
    <t>Various Furnitures and Fixtures</t>
  </si>
  <si>
    <t>Vertical Filing Cabinets</t>
  </si>
  <si>
    <t>Visitor chair with arm rest</t>
  </si>
  <si>
    <t>Visitor's lounge set</t>
  </si>
  <si>
    <t>Visitors' Chairs</t>
  </si>
  <si>
    <t>Wall Décor</t>
  </si>
  <si>
    <t>White board</t>
  </si>
  <si>
    <t>Wooden Cabinets, good quality</t>
  </si>
  <si>
    <t>Wooden Display Cabinet</t>
  </si>
  <si>
    <t>4 Drawer steel cabinet</t>
  </si>
  <si>
    <t>3-seater gang chair</t>
  </si>
  <si>
    <t>4-drawer steel cabinet</t>
  </si>
  <si>
    <t>5-layer boltless metal shelving rack 30cmx100x200cm</t>
  </si>
  <si>
    <t>Page ____1_____of _____3 _____ pages</t>
  </si>
  <si>
    <t>Page ____________of _____________ pages</t>
  </si>
  <si>
    <t>MACHINERIES &amp; OTHER EQUIOMENT</t>
  </si>
  <si>
    <t xml:space="preserve">Aluminum Multi Purpose Ladder- (4-8-16 feet) </t>
  </si>
  <si>
    <t>Angle Grinder - 650 watts</t>
  </si>
  <si>
    <t>Automatic emergency light LED</t>
  </si>
  <si>
    <t>Bio-Waste Shredder/Chipper</t>
  </si>
  <si>
    <t>Blender</t>
  </si>
  <si>
    <t>Motor Grader</t>
  </si>
  <si>
    <t>Dumptruck</t>
  </si>
  <si>
    <t>Road Roller Vibratory Compactor</t>
  </si>
  <si>
    <t>Track -Type/Crawler Bulldozer with ripper</t>
  </si>
  <si>
    <t>Track-type/ Crawler Hydraulic Excavator with breaker</t>
  </si>
  <si>
    <t>Wheel-type Hydraulic Excavator</t>
  </si>
  <si>
    <t>25kVA Standby Power, Electric Generating Set</t>
  </si>
  <si>
    <t>Brushcutter  4 stroke w/ nylon blade &amp; nylon, complete accessories including tools &amp; goggles</t>
  </si>
  <si>
    <t>Car Battery Charger (brand new, heavy duty)</t>
  </si>
  <si>
    <t>Chainsaw</t>
  </si>
  <si>
    <t>Chlorinator and Agitator</t>
  </si>
  <si>
    <t>Circular Saw- 1500 watts</t>
  </si>
  <si>
    <t>Compressor</t>
  </si>
  <si>
    <t>Cordless Drill, portable, re-chargeable, heavy duty</t>
  </si>
  <si>
    <t>Digital top loading Balance</t>
  </si>
  <si>
    <t>Dish Sterilizer, floor-standing type, 8.8 to 9.9 cubic feet, heavy duty</t>
  </si>
  <si>
    <t>Distribution Transformer 720/240/110 50 KVA</t>
  </si>
  <si>
    <t>Drilling Set - Hand drill</t>
  </si>
  <si>
    <t>Electric Stove with 2 burners</t>
  </si>
  <si>
    <t>Electric stove</t>
  </si>
  <si>
    <t>Electric wood Plainer</t>
  </si>
  <si>
    <t>Electronic clamp multimeter digital tester</t>
  </si>
  <si>
    <t>Emergency Light Wall Mounted</t>
  </si>
  <si>
    <t>Emergency Lights</t>
  </si>
  <si>
    <t>Emergency Lights, Rechargable, LED</t>
  </si>
  <si>
    <t>Floor Polisher- heavy duty</t>
  </si>
  <si>
    <t>Food conveyor 2 doors</t>
  </si>
  <si>
    <t>Food Tray Compartment, with lid, melamine, thick and durable</t>
  </si>
  <si>
    <t>Freezer upright 8 cu frost free</t>
  </si>
  <si>
    <t>Garbage Bin with 2 wheels- 120L (black, yellow, red)</t>
  </si>
  <si>
    <t>Garbage bin 76 L</t>
  </si>
  <si>
    <t>Garbage bin (5 pcs -black, 5 pcs-green)</t>
  </si>
  <si>
    <t>Garbage bin with 2 wheels 120L (black)</t>
  </si>
  <si>
    <t>Gas stove 2 burner with hose</t>
  </si>
  <si>
    <t>Grass cutter</t>
  </si>
  <si>
    <t>Grass Cutter Lawn Mower 4 stroke</t>
  </si>
  <si>
    <t>Grass Cutter, heavy duty</t>
  </si>
  <si>
    <t>Handheld Barcode Reader Kit with program barcode reader</t>
  </si>
  <si>
    <t>Handheld Two-way Radio</t>
  </si>
  <si>
    <t>Heavy Duty Folding 300kg Platform trolley</t>
  </si>
  <si>
    <t>Heavy duty washing machine 18 kg. and 10 kg. dryer</t>
  </si>
  <si>
    <t>Industrial fan 30" tripod type</t>
  </si>
  <si>
    <t>Industrial Type Welding Machine, heavy duty</t>
  </si>
  <si>
    <t>Janitor Cart (heavy duty)</t>
  </si>
  <si>
    <t>Linen Cart</t>
  </si>
  <si>
    <t>Magnetic Stirring Hot Plate with Digital Display</t>
  </si>
  <si>
    <t>Metal Pull-up Ladder</t>
  </si>
  <si>
    <t>Mini Chainsaw</t>
  </si>
  <si>
    <t>Oven Dryer</t>
  </si>
  <si>
    <t>Oven</t>
  </si>
  <si>
    <t>Pallet Truck Manual Hydraulic Jack, Pump, Forklift, Trolley, Stacker Cart</t>
  </si>
  <si>
    <t>Plastic Shredder</t>
  </si>
  <si>
    <t>Portable Welding Machine</t>
  </si>
  <si>
    <t>Push Cart</t>
  </si>
  <si>
    <t>Refractometer</t>
  </si>
  <si>
    <t>Refrigerator</t>
  </si>
  <si>
    <t>Refrigerator table top 2cu heavy duty</t>
  </si>
  <si>
    <t>Refrigerator w/ large capacity freeezer, 15.2 cu.ft. two door</t>
  </si>
  <si>
    <t>Refrigerator 8 to 10cu.ft., 2 doors, inverter, good quality</t>
  </si>
  <si>
    <t>Refrigerator-3.4 cu (Personal)</t>
  </si>
  <si>
    <t>Rice cooker 10kg capacity good quality</t>
  </si>
  <si>
    <t>Safety ladder</t>
  </si>
  <si>
    <t>Satellite Phone</t>
  </si>
  <si>
    <t>Security Equipment (Firearm)</t>
  </si>
  <si>
    <t>Sedgewick rafter cell counting chamber, gridded</t>
  </si>
  <si>
    <t xml:space="preserve">Solar Panel Package </t>
  </si>
  <si>
    <t>Submersible pump 2HP for sewerage</t>
  </si>
  <si>
    <t>Supply and installation of  Sound System and Paging System</t>
  </si>
  <si>
    <t>Two Way (Handheld) Radio Transceiver</t>
  </si>
  <si>
    <t>U-lift hand truck trolley folding push cart capacity of 150kg</t>
  </si>
  <si>
    <t>Water heater capacity of 10L</t>
  </si>
  <si>
    <t>Water Pump, heavy duty</t>
  </si>
  <si>
    <t>Welding Machine, 300A</t>
  </si>
  <si>
    <t>Wheelbarrow heavy duty w/ single tire &amp; round bar # 16 for leg assembly</t>
  </si>
  <si>
    <t>1HP Water Pump (US made)</t>
  </si>
  <si>
    <t>10cu.ft. Refrigerator</t>
  </si>
  <si>
    <t>12cu.ft Refrigerator</t>
  </si>
  <si>
    <t>8cu.ft. Refrigerator</t>
  </si>
  <si>
    <t>Page __________of ___________ pages</t>
  </si>
  <si>
    <t>Actual Blood Gas (ABG) machine</t>
  </si>
  <si>
    <t>Ambulance Type Stretcher, collapsible, heavy duty</t>
  </si>
  <si>
    <t>Analytical and top loading balance</t>
  </si>
  <si>
    <t>Autoclave Machine Table Top (CSSR and Lab)</t>
  </si>
  <si>
    <t>Autoclave Machine Table Top, 16.6L, heavy duty</t>
  </si>
  <si>
    <t>Automated Electrolyte Analyzer</t>
  </si>
  <si>
    <t>Balkan frame (orthopedic)</t>
  </si>
  <si>
    <t>Baby Bassinet with Stand and Foam</t>
  </si>
  <si>
    <t>Bacteriological Incubator</t>
  </si>
  <si>
    <t>Bed mechanical 2 cranks with IV pole and foam mattress covered with leatherette 4", 78″ x 35″ x 21″</t>
  </si>
  <si>
    <t>Bed Stretcher Emergency, heavy duty</t>
  </si>
  <si>
    <t>Bililight</t>
  </si>
  <si>
    <t>Binocular Microscopes</t>
  </si>
  <si>
    <t>Biological refrigerator, frost free</t>
  </si>
  <si>
    <t>Blood Chemistry Analyzer, Fully Automated</t>
  </si>
  <si>
    <t>Cardiac monitor</t>
  </si>
  <si>
    <t>Centrifuge for Hematocrit</t>
  </si>
  <si>
    <t>Centrifuge for Urine</t>
  </si>
  <si>
    <t>Chest Stand w/ Vert. Casette Holder</t>
  </si>
  <si>
    <t>Class II biosafety cabinet</t>
  </si>
  <si>
    <t>Clinical Centrifuge for clinical chemistry</t>
  </si>
  <si>
    <t>Clinical Centrifuge for Urinalysis</t>
  </si>
  <si>
    <t>Colony Counter</t>
  </si>
  <si>
    <t>Darkroom Safelight</t>
  </si>
  <si>
    <t>Darkroom Timer</t>
  </si>
  <si>
    <t>Defibrilator</t>
  </si>
  <si>
    <t>Dental handpiece high speed push type (4 holes) high Q</t>
  </si>
  <si>
    <t>Dental light cure unit</t>
  </si>
  <si>
    <t>Dental mirror with handle</t>
  </si>
  <si>
    <t>Diagnostic Set</t>
  </si>
  <si>
    <t>Diagnostic Set (heavy duty, wall type)</t>
  </si>
  <si>
    <t>Dissolved Oxygen and BOD meter</t>
  </si>
  <si>
    <t>Doppler, heavy duty, reliable brand</t>
  </si>
  <si>
    <t>DR Table, Mechanical with Stirrups</t>
  </si>
  <si>
    <t>E-cart</t>
  </si>
  <si>
    <t>E-carts</t>
  </si>
  <si>
    <t>ECG Machine, heavy duty</t>
  </si>
  <si>
    <t>Electrolyte Analyzer</t>
  </si>
  <si>
    <t>Electronic weighing scale 1kg capacity</t>
  </si>
  <si>
    <t>Elite Compact Nebulizer &amp; its accessories</t>
  </si>
  <si>
    <t>Emergency room plastic stretcher</t>
  </si>
  <si>
    <t>Emergency Siren PA System with Emergency Light</t>
  </si>
  <si>
    <t>ENT Diagnostic complete set</t>
  </si>
  <si>
    <t>Examining Table w/ stirrup</t>
  </si>
  <si>
    <t>Fetal Doppler, LCD display, at least 2 FHR modes: real time &amp; average, automatic switch function, blue backlight.</t>
  </si>
  <si>
    <t>Film Negatoscope (Viewbox)</t>
  </si>
  <si>
    <t>Fully Automated Blood Culture</t>
  </si>
  <si>
    <t>Gel Crossmatching Equipment</t>
  </si>
  <si>
    <t>Glycosylated Hemoglobin (HBA1c) Analyzer</t>
  </si>
  <si>
    <t>Gooseneck Lamp, heavy duty</t>
  </si>
  <si>
    <t>Gooseneck Lamps</t>
  </si>
  <si>
    <t>Hearing screening Test machine</t>
  </si>
  <si>
    <t>Heavy Duty Suction Machines</t>
  </si>
  <si>
    <t>Hematology Analyzer, Fully Automated, 5 Parts</t>
  </si>
  <si>
    <t>Hemoglobin/Hematocrit Analyzer</t>
  </si>
  <si>
    <t>Hip spica table</t>
  </si>
  <si>
    <t>Hot plate with magnetic stirrer</t>
  </si>
  <si>
    <t>Hotplate with magnetic stirrer</t>
  </si>
  <si>
    <t>Impulse Sealer with Cutter for Medical Pouch</t>
  </si>
  <si>
    <t>Incubator for BOD Testing</t>
  </si>
  <si>
    <t>Instrument Cabinet</t>
  </si>
  <si>
    <t>IV stand</t>
  </si>
  <si>
    <t>IV Stand, mobile, w/ four hooks, stainless Steels</t>
  </si>
  <si>
    <t>Lab. Instrument, others.</t>
  </si>
  <si>
    <t xml:space="preserve">Laryngoscope Handle, best quality, heavy duty </t>
  </si>
  <si>
    <t xml:space="preserve">Laryngoscope, best quality w/ 6 straight &amp; 6 curved blades of different sizes </t>
  </si>
  <si>
    <t>Lead sheets: 1.5mm x 14 inches x 14 feet</t>
  </si>
  <si>
    <t>Light cure machine bulb type</t>
  </si>
  <si>
    <t>Mayo Instrument Stand</t>
  </si>
  <si>
    <t>Mayo Instrument Table</t>
  </si>
  <si>
    <t>Mayo stand</t>
  </si>
  <si>
    <t>Medical Grade Oxygen Tanks (standard 40 liters capacity)</t>
  </si>
  <si>
    <t>Medicine's trolley</t>
  </si>
  <si>
    <t>Microscope, Binocular</t>
  </si>
  <si>
    <t>Minor O.R. Light</t>
  </si>
  <si>
    <t>Nebulizer heavy duty</t>
  </si>
  <si>
    <t>Nebulizer machine, heavy duty</t>
  </si>
  <si>
    <t>Nebulizer (superior brand or heavy duty)</t>
  </si>
  <si>
    <t>Nebulizer, heavy duty</t>
  </si>
  <si>
    <t>Newborn weighing scale, mechanical baby scale</t>
  </si>
  <si>
    <t>Oxygen Regulator heavy duty</t>
  </si>
  <si>
    <t>Oxygen Regulator w/ Serial Number, heavy duty</t>
  </si>
  <si>
    <t>Oxygen Regulator with Humidifier</t>
  </si>
  <si>
    <t>Pharmaceutical Reagent Refrigerator 340L</t>
  </si>
  <si>
    <t>Pharmaceutical Refrigerator 5 to 8 cubic feet, heavy duty</t>
  </si>
  <si>
    <t>Phototheraphy (Flourescent) Unit with Crib and Mattress, heavy duty</t>
  </si>
  <si>
    <t>Portable Oxygen Tank</t>
  </si>
  <si>
    <t>Prestan Take2 CPR Manikin &amp; AED Trainer Kit with Feedback</t>
  </si>
  <si>
    <t>Pulse oximeter heavy duty</t>
  </si>
  <si>
    <t xml:space="preserve">Pulse Oximeter, mobile, heavy duty </t>
  </si>
  <si>
    <t>Pulse Oximeters</t>
  </si>
  <si>
    <t>Spine board</t>
  </si>
  <si>
    <t>Spine Board with Straps</t>
  </si>
  <si>
    <t>Stainless chart rock w/ 40 stainless chart covers</t>
  </si>
  <si>
    <t>Steel/Aluminum IV stands with 4 hooks for IV lines with roller wheels</t>
  </si>
  <si>
    <t>Steel, Mechanical Hospital Beds</t>
  </si>
  <si>
    <t>Steel Medicine Cabinets</t>
  </si>
  <si>
    <t>Stretcher and Gurneys (wheel type)</t>
  </si>
  <si>
    <t>Suction Machine w/ 2 suction bottles for D6000F and 1 suction bottle for D3000F</t>
  </si>
  <si>
    <t>Suction pump (small)</t>
  </si>
  <si>
    <t>Syringe infusion pump</t>
  </si>
  <si>
    <t>Syringe/ Needle Destroyer</t>
  </si>
  <si>
    <t>T3T4 TSH Machine</t>
  </si>
  <si>
    <t>Ultrasonic dental scaler</t>
  </si>
  <si>
    <t>Ultrasonic scaler</t>
  </si>
  <si>
    <t>Ultrasound Machine</t>
  </si>
  <si>
    <t>Urine Sediment Analyzer</t>
  </si>
  <si>
    <t>Vein finder</t>
  </si>
  <si>
    <t>Water bath</t>
  </si>
  <si>
    <t>Weighing Scale for Adult w/ Height Bar, Mechanical, heavy duty</t>
  </si>
  <si>
    <t>Weighing Scale (Adult)</t>
  </si>
  <si>
    <t>Weighing Scale (Infant)</t>
  </si>
  <si>
    <t>Wheelchair heavy duty bariatic</t>
  </si>
  <si>
    <t>Wheelchair Kiddy size</t>
  </si>
  <si>
    <t>Wheelchair Standard size  (magwheels)</t>
  </si>
  <si>
    <t>Wheelchairs, large, heavy duty</t>
  </si>
  <si>
    <t>Wheeled Stretcher</t>
  </si>
  <si>
    <t>X-Ray lead glass 10 inch x 12 inch x 10mm</t>
  </si>
  <si>
    <t>X-ray LED</t>
  </si>
  <si>
    <t>X-ray Movable Protective Barrier</t>
  </si>
  <si>
    <t>8X10 X-Ray Casette w/ I.S</t>
  </si>
  <si>
    <t>Page ____1____of ____3 ____ pages</t>
  </si>
  <si>
    <t>REPAIR AND MAINTENANCE - VEHICLES</t>
  </si>
  <si>
    <t>Body Repair of vehicles assigned at PGSO</t>
  </si>
  <si>
    <t xml:space="preserve">General Repair of Ambulance Airconditioning </t>
  </si>
  <si>
    <t>Labor and Materials for Ambulance</t>
  </si>
  <si>
    <t>Other parts/ repairs/ maintenance (unforeseen) for PPDO vehicles</t>
  </si>
  <si>
    <t>R &amp; M Motor Vehicle (Motorcycles)</t>
  </si>
  <si>
    <t>R &amp; M Motor Vehicle (Spare Parts)</t>
  </si>
  <si>
    <t xml:space="preserve">R &amp; M.- Motor Transportation Equipment </t>
  </si>
  <si>
    <t>R &amp; M - Motor Vehicle</t>
  </si>
  <si>
    <t>R &amp; M - Office Vehicle</t>
  </si>
  <si>
    <t>R &amp; M  - Transportation Equipment (Motor Vehicle)</t>
  </si>
  <si>
    <t>Repair and Maintenance, Motor Vehicles</t>
  </si>
  <si>
    <t>Repairs and Maintenance of 3 Ambulance</t>
  </si>
  <si>
    <t>Repair &amp; Maintenance of Service Vehicle with Plate No. SJC-481: Isuzu Crosswind</t>
  </si>
  <si>
    <t>Repair &amp; Maintenance Transportation Equipment (Office Vehicle)</t>
  </si>
  <si>
    <t>Repairs- Maintenance of service Vehicle with Plate No. SJC-482</t>
  </si>
  <si>
    <t>Alteration and Improvement of New Office of the Provincial Veterinarian Building</t>
  </si>
  <si>
    <t>Concreting of library walls &amp; pathway</t>
  </si>
  <si>
    <t>Fabrication of divisions/Partitions/fixtures for PGBh Clinic and Breast feeding Room</t>
  </si>
  <si>
    <t>Fabrication of rack shelves for new record &amp; storage room</t>
  </si>
  <si>
    <t>Girls Dorm Floor Tiles</t>
  </si>
  <si>
    <t>Improvement of Admin. CR and Improvement of Shop Building and Installation of Office Signage</t>
  </si>
  <si>
    <t>Installation of new book shelves (Repair)</t>
  </si>
  <si>
    <t xml:space="preserve">Installation of new glass doors </t>
  </si>
  <si>
    <t>Installation of new glass windows (Broken Glass)</t>
  </si>
  <si>
    <t>Installation of outlets per sectoral cubicle ( with required wirings and accessories )</t>
  </si>
  <si>
    <t>Installation of sound system at Ceremonial Hall</t>
  </si>
  <si>
    <t>Installation of sound system at CPG Hall</t>
  </si>
  <si>
    <t>Landscaping</t>
  </si>
  <si>
    <t>Office Enhancement of Negosyo Center Bohol</t>
  </si>
  <si>
    <t>Office Stainless Signage: PAssO Ofice - 27 Letters, 2"x 12"x6"</t>
  </si>
  <si>
    <t>R &amp; M - Building and Other Structure</t>
  </si>
  <si>
    <t>R &amp; M-Buildings &amp; Other Structure (Materials, others)</t>
  </si>
  <si>
    <t>Rehabilitation &amp; Improvement of PEO building</t>
  </si>
  <si>
    <t>Renovation of DPWH Bldg. as PGSO R&amp;M Shop</t>
  </si>
  <si>
    <t xml:space="preserve">Renovation of OB Ward 1 and 2 tile flooring </t>
  </si>
  <si>
    <t>Renovation of the Old Session Hall</t>
  </si>
  <si>
    <t xml:space="preserve">Renovation Supply Office tile flooring </t>
  </si>
  <si>
    <t>Repainting of Library Walls</t>
  </si>
  <si>
    <t>Repair and Maintenance of CPG Heritage House</t>
  </si>
  <si>
    <t>Repair of Plumbing Works and Toilets</t>
  </si>
  <si>
    <t>Septic Tank, Toilet &amp; Bath</t>
  </si>
  <si>
    <t>Sound-proofing of Ceremonial hall</t>
  </si>
  <si>
    <t>REPAIR AND MAINTENANCE - MACHINERIES</t>
  </si>
  <si>
    <t>Additional intercom units/ service/ repair of existing units</t>
  </si>
  <si>
    <t>Calibration of Medical Equipment</t>
  </si>
  <si>
    <t>Calibration of Radiation Producing Equipment including maintenance (X-Ray)</t>
  </si>
  <si>
    <t>Check-up, Repair &amp; Maintenance of Elevator, Generators, Aircons, Computers and other equipment</t>
  </si>
  <si>
    <t>Cleaning and Parts Replacement (Airconditioning Units)</t>
  </si>
  <si>
    <t>Dismantling, re-installation, charging of freon/replacement of filter drier and transport of PGBh used 4 units of aircon package</t>
  </si>
  <si>
    <t>Freon Charging/Check Up Leaking</t>
  </si>
  <si>
    <t>Installation of additional 16 CCTV cameras</t>
  </si>
  <si>
    <t>Installation of 1 set UV Filtration System</t>
  </si>
  <si>
    <t>Intranet backbone rewiring</t>
  </si>
  <si>
    <t>Motor Vehicle Maintenance</t>
  </si>
  <si>
    <t>R &amp; M Machinery and Equipment</t>
  </si>
  <si>
    <t>R&amp;M Machineries &amp; Equipments</t>
  </si>
  <si>
    <t>R &amp; M - IT Equipment &amp; Software</t>
  </si>
  <si>
    <t>R &amp; M - Machineries &amp; Equipment (Office, IT Equipment)</t>
  </si>
  <si>
    <t>R &amp; M - Machineries &amp; Equipt. (Office, IT equipt.)</t>
  </si>
  <si>
    <t xml:space="preserve">R &amp; M.- Other Machineries &amp; Equipment </t>
  </si>
  <si>
    <t>Repair and Maintenance of CCTV Set</t>
  </si>
  <si>
    <t>Repair and Maintenance of IT Equipments</t>
  </si>
  <si>
    <t>Repair and Maintenance of Photocopier</t>
  </si>
  <si>
    <t>Repair &amp; Maintenance - Machinery and Equipment (Diving Gears/Patrol boat)</t>
  </si>
  <si>
    <t>Repair  &amp; Maintenance (Machineries/Agricultural Equipment)</t>
  </si>
  <si>
    <t>Repair &amp; Maintenance (Office IT Equipment)</t>
  </si>
  <si>
    <t>Repairs and maintenance of IT equipment, software and other machineries &amp; equipments</t>
  </si>
  <si>
    <t>Replacement of Spare Parts for Kyocera Digital Printer KM-2820</t>
  </si>
  <si>
    <t>Replacement of Spare parts for Machinery &amp; Equipment</t>
  </si>
  <si>
    <t>Reproduction Machine Parts</t>
  </si>
  <si>
    <t>Vehicle/Generator Set Maintenance</t>
  </si>
  <si>
    <t>Telephoto Zoom Lens</t>
  </si>
  <si>
    <t>Interchangeable Lens</t>
  </si>
  <si>
    <t>Computer Desktop, Specifications: Core i5-7400 (3.0 GHz) H110M - A/M 2, A.V. GBI (DVI, HDMI), 4GB DDR4-2133,1TB Barracuda HDD, DRW - 24 DSMT SATA Black (OEM), LED Monitor 19" Klassic USB Keyboard RZK 247 Mouse RZK 247 , 650 VA UPS, (OEM) Windows 10 Home 64BiT (PKC) Office 365 Personal, CPU Case</t>
  </si>
  <si>
    <t>Printer 3 in 1 ( scan, print, copy)</t>
  </si>
  <si>
    <t>Net Unit Computing (NUC) Core i7 with 18.5 LED Monitor</t>
  </si>
  <si>
    <t>CAMERA  with camcorder and AF - S-DX Camera Lens</t>
  </si>
  <si>
    <t>Windows 10 Laptop</t>
  </si>
  <si>
    <t>Touchscreen Tablet PC</t>
  </si>
  <si>
    <t>Steel Cabinet, Vertical four (4) drawers filing</t>
  </si>
  <si>
    <t>Steel Cabinet, Vertical three (3) drawers filing</t>
  </si>
  <si>
    <t>Steel Cabinet, Vertical Two (2) drawers filing</t>
  </si>
  <si>
    <t>Steel Cabinet, Vertical four (4) drawers w/ vault</t>
  </si>
  <si>
    <t>Office Tables</t>
  </si>
  <si>
    <t>Venetian Blinds</t>
  </si>
  <si>
    <t>Gang Chair</t>
  </si>
  <si>
    <t>Interior Decorations &amp; Paintings</t>
  </si>
  <si>
    <t>Wet/Dry Vacuum Cleaner Plus Blower</t>
  </si>
  <si>
    <t>Cabinet</t>
  </si>
  <si>
    <t>Filing Rack 1 1/2" x 21/4"x2mm. Beige</t>
  </si>
  <si>
    <t>General/maintenance check-up for GO tagged other machineries and equipment</t>
  </si>
  <si>
    <t>Replacement of spareparts for GO tagged and other machineries and equipment</t>
  </si>
  <si>
    <t>Waste Toner Box</t>
  </si>
  <si>
    <t>Drum for RISO Machine</t>
  </si>
  <si>
    <t>Developing Unit DV512 Black</t>
  </si>
  <si>
    <t>Fusing Unit</t>
  </si>
  <si>
    <t>Immediate Image Trans Kit</t>
  </si>
  <si>
    <t>Drum DR 114</t>
  </si>
  <si>
    <t>Ozone Filter Assy</t>
  </si>
  <si>
    <t>Developer for Photocopier</t>
  </si>
  <si>
    <t>Repair and Maintenance of the Governor's Office (2nd floor &amp; 4th floor)</t>
  </si>
  <si>
    <t>Digital Photocopier, A3 size laser copier with 3 trays (long, short, A4 )</t>
  </si>
  <si>
    <t>Computer Printer (Print/Scan/Copy)</t>
  </si>
  <si>
    <t>Airconditioning Unit with Installation</t>
  </si>
  <si>
    <t>Folding Table for Pantry</t>
  </si>
  <si>
    <t>Plastic Chairs</t>
  </si>
  <si>
    <t>Steel Cabinet (2 drawers) plain</t>
  </si>
  <si>
    <t>Repair and Maintenance (Office, IT Equipment)</t>
  </si>
  <si>
    <t>Repair and Maintenance- (Transportation Equipment)</t>
  </si>
  <si>
    <t>Photocopier - Specifications: copy pre-selections: 1-9,999; First A4 copy: 4.3 seconds; Scanning speed: 45 opm; Printing speed: 36 ppm; Toner type: HD polymerized toner; Copy desk: standard; resolution: 1800x 600 dpi; hard disk drive: 250 GB; processor speed: 1.2 GBhz; standard memory: 2GB RAM; Initial toner yields: 25,000 copies; toner yields: 25000 copies, power consumption: less than 1.5 kw</t>
  </si>
  <si>
    <t>Biometric Machine - Specifications: Type of system: Fingerprint access control; Displat type: digital; with battery backup; language: english; wall mounted; Attendance capacity: 1100; Display type: LED</t>
  </si>
  <si>
    <t>Digital Voice Recorder - Specifications: Record in Linear PCM (WAV) &amp; MP3 Formats;
Internal 4GB Memory &amp; microSD Expansion
Onboard Stereo S-Microphone System
Up to 1,073 Hours of Recording Time</t>
  </si>
  <si>
    <t>Visitor's chair without armrest</t>
  </si>
  <si>
    <t>Office Filing Cabinet</t>
  </si>
  <si>
    <t>Installation of Shelves and Racks at the new PHRMDO record's room (labor, materials and insatallation)</t>
  </si>
  <si>
    <t>Airport Gang Chair with Foam</t>
  </si>
  <si>
    <t>OTHER FURNITURE AND FIXTURES</t>
  </si>
  <si>
    <t>Computer Desktop, Specifications: i3 core i3 8100 3.6 GHZ processor; motherboard EX- H310M-V3 2 DDR4; 4Gb DDR4- 2666; 500 GB 3.5 SATA 7200 rpm hardrive; micro ATX case; 19.5" LED 4D monitor; keyboard &amp; mouse USB type; 500 watts metal AVR; Speaker</t>
  </si>
  <si>
    <t>Continuous Printer, Specifications:   3 in 1 ( Printer, Scanner, copier); Printing Type: Colour;Printing Technology: inkjet;Scanner Type: Flatbed;Print Resolution: 5760 x 1440 DPI;Print Speed Black: 27 PPM; Print Speed Colour: 15 PPM; Paper Size: 10 x 15 cm, 13 x 18 cm, 16:9, A4, A5, A6, B5, C6 (Envelope), DL (Envelope), Legal, Letter, No. 10 (Envelope), User defined</t>
  </si>
  <si>
    <t>Office Filing Cabinet, Specifications:  Cabinet with Glass Door, Sliding Door, Adjustable Shelves; color: gray</t>
  </si>
  <si>
    <t xml:space="preserve">R &amp; M IT Equipment </t>
  </si>
  <si>
    <t>Conference Table :  2.4M – L2000 x W1000 x H750 mm with 15 sets ; Material: MDF
Color: Black/Sonama</t>
  </si>
  <si>
    <t>4 Drawers Vertical Steel Filing cabinet (gray);dimension: 132x66x48; 936-3133; commercial grade, heavy duty alluminum steel casing</t>
  </si>
  <si>
    <t xml:space="preserve">Laptop for Sofware Development </t>
  </si>
  <si>
    <t>Desktop Computer for Infra and Soft Dev and database</t>
  </si>
  <si>
    <t>Infrastructure Service database  Support Laptop</t>
  </si>
  <si>
    <t>Network Security and Database Monitoring extended vision monitors</t>
  </si>
  <si>
    <t>31.5" Full HD IPS Wall Mountable Monitor; Operation - White Standby mode- White (blinking) Built-in 100-240VAC, 50-60Hz
VGA (Analog ) DVI-D (digital, HDCP)
HDMI (digital, HDCP)</t>
  </si>
  <si>
    <t>AVR with builtin UPS voltage 3000VA pure simulated sine wave</t>
  </si>
  <si>
    <t>Photocopier Printer printing capacity: A3- A5al , Network ready wireless and LAN cable Document feeder duplex max 70 sheets (max 128 gsm/m2) copy pre selection 1-999, Resolution 600x600dpi , with enterprise Device manager and Web Solution plus Auto Voltage regular astray</t>
  </si>
  <si>
    <t>2U Rackmount Server with 1xIntel Xeon ES-26640v 3 processor( 2.6 GHz/8core), 16GB Memory, Smart Array P440ar/2G Controller, 2X450GB 6G SATA SSD, with 4 Gigabit Network Interface Cards; with energy power requirement of 500Watts PowerSupply</t>
  </si>
  <si>
    <t>L2 48-port GE Switch with expansion module slot 2 port; 12GE copper/SPF+Network Module, 2 port 10G SPF+; Stackable and Rack Mountable, 24x Gigabit Ethernet; Network, 8x4 NBD HW and SW support</t>
  </si>
  <si>
    <t>L2 24-port GE Switch with expansion module slot 2 port; 10GE copper/SPF+Network Module, 2 port 10G SPF+; Stackable and Rack Mountable, 24x Gigabit Ethernet; Network, 8x5 NBD HW and SW support</t>
  </si>
  <si>
    <t>AIR-CT3504-K9; Wireless Controller; 4 port Gbps throughput; 150 access points
3000 clients; Optimized to enable 802.11ac Wave 2 next-generation networks, supporting:
4-Gbps throughput; 150 access points ;3000 clients; 1x Multigigabit Ethernet interface (up to 5 Gigabit Ethernet), + 4x 1 Gigabit Ethernet
4096 VLANs; 1x Multigigabit Ethernet interface (up to 5 Gigabit Ethernet) + 4x 1 Gigabit Ethernet interfaces (RJ-45); 1x service port: 1 Gigabit Ethernet port (RJ-45); 1x redundancy port: 1 Gigabit Ethernet port (RJ-45); 1x console port: Serial port (RJ-45); 1x console port: Serial port (mini-B USB) 1x USB 3.0 port ; LED indicators: Network link, diagnostics</t>
  </si>
  <si>
    <t>24V highend Grade Solar Panel Monocrystalline 270W Solar Panel (Black)</t>
  </si>
  <si>
    <t xml:space="preserve">200AmpH Gel Type Solar Battery </t>
  </si>
  <si>
    <t>Laptop PC HD+ WLED-backlit Display iseries or equivalent Processor; 8GB DDR4 RAM 1TB HDD Graphics DVD-RW 802.11AC Wifi Webcam HDMI ; Operating System: Operating System :License compatible for Government use and must be 64bit</t>
  </si>
  <si>
    <t>Page _____1______of ______3 ______ pages</t>
  </si>
  <si>
    <t>Desktop - Core i7-7700 w/ GTX 1050</t>
  </si>
  <si>
    <t>Desktop Computer (Core i5, 3GB DDR3 RAM, Win10 Home OS, Microsoft Office Home &amp; Student 2015, 15" Monitor, Keyboard, Mouse, UPS, w/ 1 year warranty)</t>
  </si>
  <si>
    <t>Desktop Core i5-9400 9TH GEN COMPUTER SET</t>
  </si>
  <si>
    <t>Laptop Computer Core i5 Processor</t>
  </si>
  <si>
    <t>Laptop Core i5-8250U</t>
  </si>
  <si>
    <t>Laptop Core i7-855OU</t>
  </si>
  <si>
    <t>Laptop Core i7-8565U</t>
  </si>
  <si>
    <t>Laptop 8th Generation Core i7-8550U</t>
  </si>
  <si>
    <t>Laptops; Core i5-7200U 2.50GHz Processor (3M Cache, up to 3.10 GHz) / 4GB / 1TB / HD Graphics /  15.6" HD Display / Windows 10</t>
  </si>
  <si>
    <t>Laptop, Specifications:  Operating system:Up to Windows 10 Pro 64-bit;Processor:Up to 8th generation  Core™ i7 with vPro™;Graphics:MX150 with 2 GB GDDR5;Standard: 720p HD camera with ThinkShutter;Memory:32 GB DDR4; storage: Up to 2 TB HDD Up to 1 TB PCIe SSD;Dimensions: 365.8 mm x 252.8 mm x 19.95-20.2 mm / 14.40" x 9.95" x 0.785-0.788"; color: black;4-in-1 Micro SD card reader (SD, MMC, SDHC, SDXC);Headphone and microphone combo jack</t>
  </si>
  <si>
    <t>MEDICAL &amp; LABORATORY EQUIPMENT</t>
  </si>
  <si>
    <t>VEHICLES</t>
  </si>
  <si>
    <t xml:space="preserve">No. of Pages:    </t>
  </si>
  <si>
    <t>Mode of Procurement: Public Bidding</t>
  </si>
  <si>
    <t xml:space="preserve">Php </t>
  </si>
  <si>
    <t>Department/ Office: All (Consolidated)</t>
  </si>
  <si>
    <t>PURCHASE OF 1 UNIT MOTORCYCLE</t>
  </si>
  <si>
    <t>VEHICLE 2.5 DIESEL ENGINE WITH CAB &amp; BOX TYPE PASSENGER/CARGO COMPARTMENT</t>
  </si>
  <si>
    <t>BONGO TYPE CARGO VEHICLE (DOUBLE CAB, 6 WHEELER, 4 WHEEL DRIVE)</t>
  </si>
  <si>
    <t>MOTOR VEHICLE</t>
  </si>
  <si>
    <t>MUTIPURPOSE VEHICLE FOR RELIEF OPERATION: SUV, WARRANTY-3 YEARS, MANUAL 6 SPEED (PLS REFER TO PPMP FOR ADDITIONAL SPECIFICATIONS)</t>
  </si>
  <si>
    <t>MOTORCYCLE: BLACK, DUAL SPORT EXTREME, FRONT DISC BRAKE ONLY, CRF INSPIRED SIDE PANELS, ALLOY WHEELS, ELECTRIC AND KICK START FREE</t>
  </si>
  <si>
    <t>TRANSPORT VEHICLE FOR LIVE CHICKENS: MULTICAB 12 VALVES ROUND EYE 6 SPEED; 4 WHEEL DRIVE SCRUM WITH ENCLOSED; BODY MADE UP OF CYCLONE WIRE 8 MM IN (2X2 INCHES-EYE)</t>
  </si>
  <si>
    <t>BRAND MOTOR GRADER, ARTICULATED FRAME, ATLEAST 135HP, DIRECT POWER SHIFT TRANSMISSION (PLS REFER TO PPMP FOR ADDITIONAL SPECIFICATIONS)</t>
  </si>
  <si>
    <t>BRAND NEW ROAD ROLLER VIBRATORY COMPACTOR, 4 CYLINDER, TURBO CHARGED (PLS REFER TO PPMP FOR ADDITIONAL SPECIFICATIONS)</t>
  </si>
  <si>
    <t>BRAND NEW WHEEL TYPE HYDRAULIC EXCAVATOR, 139-150 METRIC HORSE POWER (PLS REFER TO PPMP FOR ADDITIONAL SPECIFICATIONS)</t>
  </si>
  <si>
    <t>BRAND NEW TRACK TYPE/CRAWLER HYDRAULIC EXCAVATOR WITH BREAKER,  (PLS REFER TO PPMP FOR ADDITIONAL SPECIFICATIONS)</t>
  </si>
  <si>
    <t>BRAND NEW TRACK TYPE/CRAWLER BULLDOZER WITH RIPPER (PLS REFER TO PPMP FOR ADDITIONAL SPECIFICATIONS)</t>
  </si>
  <si>
    <t>BRAND NEW DUMPTRUCK, ATLEAST 155KW, DISPLACEMENT(PLS REFER TO PPMP FOR ADDITIONAL SPECIFICATIONS)</t>
  </si>
  <si>
    <t>Prepared by:</t>
  </si>
  <si>
    <t>PAULITO H. RABUYA</t>
  </si>
  <si>
    <t>Common Spare Parts</t>
  </si>
  <si>
    <t>Php 20,250,188.28</t>
  </si>
  <si>
    <t>Engine flush</t>
  </si>
  <si>
    <t>Fuel Filter (Foton)</t>
  </si>
  <si>
    <t>Fuel Filter (Toyota)</t>
  </si>
  <si>
    <t>Oil Filter (Foton)</t>
  </si>
  <si>
    <t>Oil Filter (Toyota)</t>
  </si>
  <si>
    <t>Oil Treatment</t>
  </si>
  <si>
    <t>TGFS SN/CF 5W-40</t>
  </si>
  <si>
    <t>Oil Filter for  L300 Van</t>
  </si>
  <si>
    <t>Oil Filter P553639</t>
  </si>
  <si>
    <t>Fuel Filter  (micro)</t>
  </si>
  <si>
    <t>Oil filter (DC-932)</t>
  </si>
  <si>
    <t>Fuel filter (T7219)</t>
  </si>
  <si>
    <t>Gear oil</t>
  </si>
  <si>
    <t>Oil filter (71623)</t>
  </si>
  <si>
    <t>Fuel filter (P550248)</t>
  </si>
  <si>
    <t>Oil filter (Micro T1623)</t>
  </si>
  <si>
    <t>Fuel filter (Perkins RO1U29)</t>
  </si>
  <si>
    <t>Engine oil</t>
  </si>
  <si>
    <t>Oil filter (big) T6730</t>
  </si>
  <si>
    <t>Oil Filter</t>
  </si>
  <si>
    <t>Oil filter (small) C-305</t>
  </si>
  <si>
    <t>Brake fluid</t>
  </si>
  <si>
    <t>Diesel Engine Oil 5W-40 Heavy Duty Motor Oil Fully Synthetic (1liter)</t>
  </si>
  <si>
    <t>Automatic Trasmission Fluid (ATF) (1liter)</t>
  </si>
  <si>
    <t>Brake Fluid (1liter)</t>
  </si>
  <si>
    <t>Motor Flush (1liter)</t>
  </si>
  <si>
    <t>Oil filter C-412</t>
  </si>
  <si>
    <t>ND Oil-8 Denso</t>
  </si>
  <si>
    <t>Engine Oil ( Diesel &amp; Fully synthetic) for Service vehicle</t>
  </si>
  <si>
    <t>Engine Oil (Gasoline) for Service vehicle, others</t>
  </si>
  <si>
    <t>ATF for service vehicle, others</t>
  </si>
  <si>
    <t>2T for service vehicle, others</t>
  </si>
  <si>
    <t>Brake Fluid @ 270 ml.</t>
  </si>
  <si>
    <t>Gear oil # 90</t>
  </si>
  <si>
    <t>Engine oil (diesel)</t>
  </si>
  <si>
    <t>Brake fluid, DOT3</t>
  </si>
  <si>
    <t>Coolant</t>
  </si>
  <si>
    <t>Eccentric oil SAE 220</t>
  </si>
  <si>
    <t>Engine oil SAE40, API CF/CD</t>
  </si>
  <si>
    <t>Engine oil 15W40, multigrade, API CF-4/CF/FG</t>
  </si>
  <si>
    <t>Gear oil SAE 85W 140, multigrade, API GL-5</t>
  </si>
  <si>
    <t>Gear oil sAE 80W 90, multigrade, API GL-5</t>
  </si>
  <si>
    <t>Grease MP3</t>
  </si>
  <si>
    <t>Hydraulic oil EP68</t>
  </si>
  <si>
    <t>Ambulance battery 11 plates</t>
  </si>
  <si>
    <t>Generator set battery 11 plates</t>
  </si>
  <si>
    <t>N40/7 Plates; N50/9 Plates; N70/11 Plates; N100/15 Plates; N120/17 Plates; N200/21 Plates</t>
  </si>
  <si>
    <t>Storage battery 12V 11plates</t>
  </si>
  <si>
    <t>Brake repair kit</t>
  </si>
  <si>
    <t>Brake shoe front disc L/R</t>
  </si>
  <si>
    <t xml:space="preserve">Brake shoe </t>
  </si>
  <si>
    <t>Emergency Siren/PA System (200w power, DC 12v, 9 tones w/ microphone &amp; 2 lights switches)</t>
  </si>
  <si>
    <t>Fun belt</t>
  </si>
  <si>
    <t>Head light lamp/bulb</t>
  </si>
  <si>
    <t xml:space="preserve">Horn </t>
  </si>
  <si>
    <t>Socket Wrence</t>
  </si>
  <si>
    <t>Crocodile Jock</t>
  </si>
  <si>
    <t>Battery 11 plates</t>
  </si>
  <si>
    <t>Brake pad master assembly w/ booster preferably for Foton ambulance</t>
  </si>
  <si>
    <t>Clutch cable</t>
  </si>
  <si>
    <t>Spark plug</t>
  </si>
  <si>
    <t>Swing arm</t>
  </si>
  <si>
    <t>Brake pad/shoe</t>
  </si>
  <si>
    <t>Cross joint</t>
  </si>
  <si>
    <t>Brake disc pad</t>
  </si>
  <si>
    <t>Battery 12 volt 9 plate</t>
  </si>
  <si>
    <t>Relay 24 volt</t>
  </si>
  <si>
    <t>Rubber bushing</t>
  </si>
  <si>
    <t>Clutch master assembly</t>
  </si>
  <si>
    <t>Welding rod</t>
  </si>
  <si>
    <t>Battery 11 plates 12 volts, maintenance free</t>
  </si>
  <si>
    <t>9 plates hi performance ( best quality )</t>
  </si>
  <si>
    <t xml:space="preserve">Battery (11 plates -gold) maintenance free </t>
  </si>
  <si>
    <t>Baterry, 11 plates 12 volts, Maintenance Free (Vehicles) 16 units  Vehicles</t>
  </si>
  <si>
    <t>Other spare parts</t>
  </si>
  <si>
    <t>Battery 12V-11 plates, MF (Heavy duty )</t>
  </si>
  <si>
    <t>Battery 12V-21 plates, MF (Heavy duty )</t>
  </si>
  <si>
    <t>Battery 12V-9 plates, MF (Heavy duty )</t>
  </si>
  <si>
    <t>21 plates, 12 volts battery</t>
  </si>
  <si>
    <t>17 plates, 12 volts battery</t>
  </si>
  <si>
    <t>13 plates, 12 volts battery</t>
  </si>
  <si>
    <t>11 plates, 12 volts battery</t>
  </si>
  <si>
    <t>Other underchassis spareparts &amp; electronic parts</t>
  </si>
  <si>
    <t>Ambulance tire no. 195 R15, tubeless</t>
  </si>
  <si>
    <t>Tire 195/70 r 15</t>
  </si>
  <si>
    <t>Tire Tubeless (195/R156)</t>
  </si>
  <si>
    <t>Tire Rim (5 holes)</t>
  </si>
  <si>
    <t>Tire Rim (6 holes)</t>
  </si>
  <si>
    <t>Tire 225/70 r 15</t>
  </si>
  <si>
    <t>Tires (6.50 x 13 Cx6HM)</t>
  </si>
  <si>
    <t>Tubes</t>
  </si>
  <si>
    <t>Tires (6.50 x 14)</t>
  </si>
  <si>
    <t>Tires (7.00 x 16)</t>
  </si>
  <si>
    <t>Tire, tubeless, all terrain, #255/70 R16</t>
  </si>
  <si>
    <t xml:space="preserve">Tire Tubeless, all terrain # 31x10.50 R-15 </t>
  </si>
  <si>
    <t xml:space="preserve">Tires Tubeless # 185Rx14C </t>
  </si>
  <si>
    <t>Tire w/tube &amp; flap, 750 - 16LT</t>
  </si>
  <si>
    <t>Tire (Tubeless) 205/70 R15 (high performance suitable for Mitsubishi Fuzion)</t>
  </si>
  <si>
    <t>Tire (Tubeless) 195/R14 C</t>
  </si>
  <si>
    <t>Tires, tubeless:  11 units STRADA (245 X 70 R16) (12 BMs); 2 units STRADA (245 X 70 R16) (VGO); 1 unit CROSSWIND (205 X 65 R15) (SP-Sec't); 1 unit MONTERO (265 x 65 R17) (V-GOV); 2 units motorcycles  (250 X 17, 38l) (SP Sect &amp; VGO)</t>
  </si>
  <si>
    <t>Tires:  165/65r13; 175/70r13; 185/70r13; 185r14; 195r14; 205/70r14, 205r14; 195/45r15; 195/70r15; 215/70r15; 225/70r15; 235/70r15; 235/75r15; 255/70r15; 265/70r15; 31x10.50x15; 245/70r16; 265/70r16; 245/65r17; 265/65r17; 245/65r17; 265/65r17; 640x13; 700x15; 700x16; 215/75r17</t>
  </si>
  <si>
    <t>Tires, spareparts oil &amp; lubricants expenses</t>
  </si>
  <si>
    <t>Tubeless Tire 265 x 65 R17 (Latitude tour)</t>
  </si>
  <si>
    <t>Tubeless Tire 195 x 70 R14 (Steelbelted Tubeless)</t>
  </si>
  <si>
    <t>Tubeless Tire 235 x 75 R15 (LTXAT)</t>
  </si>
  <si>
    <t>Tubeless Tire 255 x 70 R15 (Latitude Cross )</t>
  </si>
  <si>
    <t>Tubeless Tire 265 x 70 R16 (Cross Terrain )</t>
  </si>
  <si>
    <t>Tubeless tires 235/70, R15</t>
  </si>
  <si>
    <t>Tires, 155R12</t>
  </si>
  <si>
    <t>Tires for ambulance (tubeless)</t>
  </si>
  <si>
    <t>13 x 24, 12PR, with tube and flap</t>
  </si>
  <si>
    <t>295/80R 22.5, tubeless, plies: Sidewall 1 steel, Tread: 5 steel</t>
  </si>
  <si>
    <t>17.5 x 25, 16PR, L2. with tube and flap</t>
  </si>
  <si>
    <t>18.4 x 24, 12 PR, R4 , Tubeless</t>
  </si>
  <si>
    <t>225/70  R15</t>
  </si>
  <si>
    <t>9 x 20, 14PR for backhoe with tube and flap</t>
  </si>
  <si>
    <t>Assorted light and heavy equipment parts</t>
  </si>
  <si>
    <t>Assorted shop supplies/materials</t>
  </si>
  <si>
    <t>Assorted parts for machineries and equipment</t>
  </si>
  <si>
    <t>Various spareparts for motorcycles: 4; XR 200- Tires front and back, sprocket, chain, side mirror, brake light, side cover, spark plugs, signal lights, head light, tire 275x21, 4.10x18 with tube, tire rim with spoke275x21.4, 10x18 aluminum;  DT 125- cover signal light front and rear, brake light, side mirror, sparkplug</t>
  </si>
  <si>
    <t>Fuel Filter  #P550248</t>
  </si>
  <si>
    <t>Brake shoe for Isuzu ambulance</t>
  </si>
  <si>
    <t>Tires 195 R15 (Toyota)</t>
  </si>
  <si>
    <t>Tires 195 R15 (Foton)</t>
  </si>
  <si>
    <t>Tires 195 R15 (KIA)</t>
  </si>
  <si>
    <t>Tires Tubeless 125/65 R15</t>
  </si>
  <si>
    <t>Tires Tubeless 205/70 R15</t>
  </si>
  <si>
    <t>LPG</t>
  </si>
  <si>
    <t>Diving Gears/ Patrol Boat</t>
  </si>
  <si>
    <t>Compressor with accessories</t>
  </si>
  <si>
    <t>Shock Absorber</t>
  </si>
  <si>
    <t>Oil filter (Carton 07156)</t>
  </si>
  <si>
    <t>Fuel Filter (4DR-5)</t>
  </si>
  <si>
    <t>Clutch Lining</t>
  </si>
  <si>
    <t>Center Bearing</t>
  </si>
  <si>
    <t>Rim No. 14 (6 Holes)</t>
  </si>
  <si>
    <t>Tire 2.75 x 17 (motorcycle)</t>
  </si>
  <si>
    <t>Regulator Fan (Foton)</t>
  </si>
  <si>
    <t>Regulator Fan (Toyota)</t>
  </si>
  <si>
    <t>Brake shoe lining L/R rear</t>
  </si>
  <si>
    <t>Various spareparts for 4-wheeled vehicles: 1 Crosswind; 1 Multicab; 1 Sportivo</t>
  </si>
  <si>
    <t>10 x 20, 16PR, road lug with tube and flap</t>
  </si>
  <si>
    <t>REPAIRS AND MAINTENANCE - VEHICLES AND OTHER TRANSPORTATION EQUIPMENT</t>
  </si>
  <si>
    <t>Php  4,865,770.00</t>
  </si>
  <si>
    <t>R &amp; M- Transportation Equipt. (Motor Vehicle)</t>
  </si>
  <si>
    <t>Labor</t>
  </si>
  <si>
    <t>R &amp; M- Spareparts</t>
  </si>
  <si>
    <t>R &amp; M- Diving Gears/Patrol Boat</t>
  </si>
  <si>
    <t>Body repair of vehicles assigned at PGSO</t>
  </si>
  <si>
    <t>R &amp; M-  Motorcycles</t>
  </si>
  <si>
    <t>Purchase of Batteries</t>
  </si>
  <si>
    <t>Purchase of Tires</t>
  </si>
  <si>
    <t>Wheel Alignment/Balancing</t>
  </si>
  <si>
    <t>Tires 195 R15 for Toyota</t>
  </si>
  <si>
    <t>Tires 195 R15 for Foton</t>
  </si>
  <si>
    <t>Tires 195 R15 for KIA</t>
  </si>
  <si>
    <t>Battey 11 plates (3 ambulance)</t>
  </si>
  <si>
    <t>IEC MATERIALS/PARAPHERNALIA, MAGAZINES, BOOKS</t>
  </si>
  <si>
    <t>Php 2,772, 332.43</t>
  </si>
  <si>
    <t>PRODUCTION OF IP AVP</t>
  </si>
  <si>
    <t>PRODUCTION OF PRINTED PROMOTIONAL COLLATERALS/INVESTMENT CODE</t>
  </si>
  <si>
    <t>PLAQUES AND TOKENS (ACRYLIC &amp; SINTRA BOARD) FOR BOSS/IP/PA ACTIVITIES</t>
  </si>
  <si>
    <t>TARPAULIN  (4FT X 8FT)</t>
  </si>
  <si>
    <t>TARPAULIN (5FT X 5FT)</t>
  </si>
  <si>
    <t>TARPAULIN (3FT X 5FT)</t>
  </si>
  <si>
    <t>TARPAULIN (5FT X 12FT)</t>
  </si>
  <si>
    <t>TARPAULIN (2FT X 6FT)</t>
  </si>
  <si>
    <t>TARPAULIN (ADOLESCENT YOUTH HEALTH DEV.PROGRAM)</t>
  </si>
  <si>
    <t>TARPAULIN (6FT X 10FT)</t>
  </si>
  <si>
    <t>TARPAULIN</t>
  </si>
  <si>
    <t>WOODEN PLAQUE</t>
  </si>
  <si>
    <t>TOKEN FOR TRAINORS IN TOT</t>
  </si>
  <si>
    <t>IEC MATERIALS AND FLYERS</t>
  </si>
  <si>
    <t>TROPHY 20" 2 POST WITH ENGRAVING AND WRAPPING</t>
  </si>
  <si>
    <t xml:space="preserve">TROPHY 16" 2 POST </t>
  </si>
  <si>
    <t xml:space="preserve">TROPHY 18" 2 POST </t>
  </si>
  <si>
    <t xml:space="preserve">TROPHY 22" 2 POST </t>
  </si>
  <si>
    <t>TROPHY 18" 2 POST WITH ENGRAVING AND WRAPPING</t>
  </si>
  <si>
    <t>TROPHY 22" 2 POST WITH ENGRAVING AND WRAPPING</t>
  </si>
  <si>
    <t>TROPHY 24" 2 POST WITH ENGRAVING AND WRAPPING</t>
  </si>
  <si>
    <t>TROPHY 16" 2 POST WITH ENGRAVING AND WRAPPING</t>
  </si>
  <si>
    <t>TROPHY 26" 2 POST WITH ENGRAVING AND WRAPPING</t>
  </si>
  <si>
    <t>ACADEMIC MEDAL GOLD</t>
  </si>
  <si>
    <t>TROPHY METALLIC 24"2 POST WITH ENGRAVING &amp; WRAPPING</t>
  </si>
  <si>
    <t>TROPHY 14" 2 POST WITH ENGRAVING AND WRAPPING</t>
  </si>
  <si>
    <t>SIGNAGES WITH METAL FRAME (3 X 2.5 FT)</t>
  </si>
  <si>
    <t>STORYBOARDS WITH METAL FRAME (4X8FT)</t>
  </si>
  <si>
    <t>BROCHURES (LAZER PRINTING)</t>
  </si>
  <si>
    <t>PRINTING AND PUBLICATION</t>
  </si>
  <si>
    <t>POSTAGE AND DELIVERIES</t>
  </si>
  <si>
    <t>RETURN CARDS</t>
  </si>
  <si>
    <t>PLAQUE BRASS</t>
  </si>
  <si>
    <t>BROCHURES &amp; FLYERS PRINTING</t>
  </si>
  <si>
    <t>PLAQUE FOR TOP PERFORMING LGU'S AND COMMUNITY: RAJAH SIKATUNA AWARDEE, BEST IN BLOOD DONOR RETENTION AWARD AND SINGLE LARGEST MOBILE BLOOD DONATION AWARD (GLASS  5"X8")</t>
  </si>
  <si>
    <t>PLAQUE FOR LGU AND COMMUNITY AWARDEES-GOLD, SILVER AND BRONZE (WOODSTAND: 4"X3"; ACRYLIC: 3"X6")</t>
  </si>
  <si>
    <t>PLAQUE FOR BARANGAY AWARDEES (WOODSTAND: 4"X2"; ACRYLIC:2.5W X 5"</t>
  </si>
  <si>
    <t xml:space="preserve"> </t>
  </si>
  <si>
    <t>Engine Oil SAE 40, 1 Gal.</t>
  </si>
  <si>
    <t xml:space="preserve">Battery 11 plates </t>
  </si>
  <si>
    <t>Mode of Procurement : Public Bidding</t>
  </si>
  <si>
    <t>Unit</t>
  </si>
  <si>
    <t>2 Hole HD Puncher</t>
  </si>
  <si>
    <t>50 leaves notebook</t>
  </si>
  <si>
    <t>pcs</t>
  </si>
  <si>
    <t>A3 Bondpaper - white 70 gsm</t>
  </si>
  <si>
    <t>reams</t>
  </si>
  <si>
    <t>Acrylic Name Tag/ Table name plate holder Place card holder</t>
  </si>
  <si>
    <t>pc</t>
  </si>
  <si>
    <t>Acrylic Name Tag/Table name plate holder Place card holder</t>
  </si>
  <si>
    <t>Air Freshener 280ml/150g Minimum</t>
  </si>
  <si>
    <t>pcs.</t>
  </si>
  <si>
    <t>Alcohol (isoprophyl 70% - 500 ml)</t>
  </si>
  <si>
    <t>bottle</t>
  </si>
  <si>
    <t>Alcohol 68%</t>
  </si>
  <si>
    <t>All purpose glue 473ml</t>
  </si>
  <si>
    <t>Ammunitions Cal. 0.38</t>
  </si>
  <si>
    <t xml:space="preserve">Ammunitions Shotgun 12 gauge </t>
  </si>
  <si>
    <t>Arc File Folder, 3'' (blue-30 pcs; green - 8pcs), long</t>
  </si>
  <si>
    <t>Arch File Folder, 3", blue, long</t>
  </si>
  <si>
    <t>piece</t>
  </si>
  <si>
    <t>Bag, backpack(h-16in, w-12in, t-8in) with Provincial Government of Bohol Logo</t>
  </si>
  <si>
    <t>Balloons, inflated with stick, blue</t>
  </si>
  <si>
    <t>Balloons, inflated with stick, orange</t>
  </si>
  <si>
    <t>Balloons, inflated with stick, pink</t>
  </si>
  <si>
    <t>Balloons, inflated with stick, red</t>
  </si>
  <si>
    <t>Balloons, inflated with stick, yellow</t>
  </si>
  <si>
    <t>Ballpen Black</t>
  </si>
  <si>
    <t>Ballpen Blue</t>
  </si>
  <si>
    <t>Ballpen , Ball point ordinary, 50's - Black</t>
  </si>
  <si>
    <t>box</t>
  </si>
  <si>
    <t>Ballpen , Ball point ordinary, 50's - Blue</t>
  </si>
  <si>
    <t>Ballpen , Ball point ordinary, 50's - Red</t>
  </si>
  <si>
    <t>Ballpen Gelpen black  *NARIS AND PIR</t>
  </si>
  <si>
    <t>Ballpen GT Gel</t>
  </si>
  <si>
    <t>pieces</t>
  </si>
  <si>
    <t>Ballpen GT-8 Gel Pen</t>
  </si>
  <si>
    <t>Ballpen, blue, signpen 0.5mm</t>
  </si>
  <si>
    <t>Ballpens ( Ballpoint )ordinary 50s Black/ Blue</t>
  </si>
  <si>
    <t>Ballpens (cello smooth) black</t>
  </si>
  <si>
    <t>Ballpens (Gel Pen Black)</t>
  </si>
  <si>
    <t>Ballpens Gelpen black</t>
  </si>
  <si>
    <t>Ballpens GT-8 Gel Pen</t>
  </si>
  <si>
    <t>Ballpens, ordinary (black, blue, red)</t>
  </si>
  <si>
    <t>bxs</t>
  </si>
  <si>
    <t>Ballpoint pens</t>
  </si>
  <si>
    <t>Battery AA, heavy duty, 4s</t>
  </si>
  <si>
    <t>pack</t>
  </si>
  <si>
    <t>Battery AAA, heavy duty, 4'S</t>
  </si>
  <si>
    <t>Binder Clip all metal,clamping:19mm, 12's (Small)</t>
  </si>
  <si>
    <t>Binder Clip all metal,clamping:25mm, 12's (Medium)</t>
  </si>
  <si>
    <t>Binder Clip all metal,clamping:32mm, 12's (Big)</t>
  </si>
  <si>
    <t>Binder Clip all metal,clamping:50mm, 12's (Jumbo)</t>
  </si>
  <si>
    <t>Bond Paper ( Long) Sub 20</t>
  </si>
  <si>
    <t>Bond Paper (Short) Sub 20</t>
  </si>
  <si>
    <t>Bond Paper A4, Sub 20</t>
  </si>
  <si>
    <t>Bond Paper ( Long) Sub 16</t>
  </si>
  <si>
    <t>Bookends 4 3/4 x 5 1/4x5</t>
  </si>
  <si>
    <t>unit</t>
  </si>
  <si>
    <t>Calculator</t>
  </si>
  <si>
    <t>CALCULATOR DIGITAR SOLAR CELL</t>
  </si>
  <si>
    <t>pc.</t>
  </si>
  <si>
    <t>CALCULATOR, compact 12 digits</t>
  </si>
  <si>
    <t>Calculator, solar cell, ordinary</t>
  </si>
  <si>
    <t>Calculator,digital 12 digit solar cell</t>
  </si>
  <si>
    <t>Canon paper for certificates (8.5 x 13 in)</t>
  </si>
  <si>
    <t xml:space="preserve">CAR FRESHENER, in can </t>
  </si>
  <si>
    <t>Carbon Film/Paper - Long, (black) 100's</t>
  </si>
  <si>
    <t>Carbon paper short</t>
  </si>
  <si>
    <t>Cartolina assorted color 20/pack</t>
  </si>
  <si>
    <t>Cartolina Assorted Colors,78gsm min</t>
  </si>
  <si>
    <t>Cartolina, black</t>
  </si>
  <si>
    <t>Cartolina, Black, Bright Colors</t>
  </si>
  <si>
    <t>Pc</t>
  </si>
  <si>
    <t>Cartolina, Blue</t>
  </si>
  <si>
    <t>Cartolina, Blue, Bright Colors</t>
  </si>
  <si>
    <t>Cartolina, Green</t>
  </si>
  <si>
    <t>Cartolina, Green, Bright Colors</t>
  </si>
  <si>
    <t>Cartolina, light blue</t>
  </si>
  <si>
    <t>Cartolina, light green</t>
  </si>
  <si>
    <t>Cartolina, Light yellow</t>
  </si>
  <si>
    <t>Cartolina, Orange</t>
  </si>
  <si>
    <t>Cartolina, Orange, Bright Colors</t>
  </si>
  <si>
    <t>Cartolina, pale orange</t>
  </si>
  <si>
    <t>Cartolina, pale yellow</t>
  </si>
  <si>
    <t>Cartolina, Pink</t>
  </si>
  <si>
    <t>Cartolina, Pink, Bright Colors</t>
  </si>
  <si>
    <t>Cartolina, Red</t>
  </si>
  <si>
    <t>Cartolina, Red, Bright Colors</t>
  </si>
  <si>
    <t>Cartolina, White</t>
  </si>
  <si>
    <t>Cartolina, White, Bright Colors</t>
  </si>
  <si>
    <t>Cartolina, Yellow</t>
  </si>
  <si>
    <t>Cartolina, Yellow, Bright Colors</t>
  </si>
  <si>
    <t xml:space="preserve">Cassette Tape-Blank (C60) </t>
  </si>
  <si>
    <t>CD-R,speed:4xmin, 700MB</t>
  </si>
  <si>
    <t>Cellophane Cover per roll</t>
  </si>
  <si>
    <t>rolls</t>
  </si>
  <si>
    <t>Cellophane Tape (2 inches)</t>
  </si>
  <si>
    <t>Certificate Holder, Plastic Holder A4</t>
  </si>
  <si>
    <t>pcs.,</t>
  </si>
  <si>
    <t>Clear Book, Long, 50 leaves</t>
  </si>
  <si>
    <t>Clip backfold ( Binder clip) metal 50mm</t>
  </si>
  <si>
    <t>Clip backfold ( Binder clip) metal 25mm</t>
  </si>
  <si>
    <t>Clip backfold ( Binder clip) metal 32mm</t>
  </si>
  <si>
    <t>Clip, backfold (binder clip), all metal, clamping: 32mm, 12's</t>
  </si>
  <si>
    <t>Clip, backfold (binder clip), all metal, clamping: 50mm, 12's</t>
  </si>
  <si>
    <t>CLIP, BACKFOLD, all metal, clamping: 19mm(-1mm)</t>
  </si>
  <si>
    <t>CLIP, BACKFOLD, all metal, clamping: 25mm(-1mm)</t>
  </si>
  <si>
    <t>CLIP, BACKFOLD, all metal, clamping: 32mm (-1mm)</t>
  </si>
  <si>
    <t>CLIP, BACKFOLD, all metal, clamping: 50mm (-1mm)</t>
  </si>
  <si>
    <t>Clip,backfold(Binder Clip),all metal,clamping:25mm, 12's (Medium)</t>
  </si>
  <si>
    <t>boxes</t>
  </si>
  <si>
    <t>Clip,backfold(Binder Clip),all metal,clamping:50mm, 12's (Jumbo)</t>
  </si>
  <si>
    <t>Clip,backfold,all metal,clamping:19mm(-1mm),12pcs/box</t>
  </si>
  <si>
    <t>Clip,backfold,all metal,clamping:25mm(-1mm),12pcs/box</t>
  </si>
  <si>
    <t>Clip,backfold,all metal,clamping:32mm(-1mm),12pcs/box</t>
  </si>
  <si>
    <t>Clip,backfold,all metal,clamping:50mm(-1mm),12pcs/box</t>
  </si>
  <si>
    <t>Coke;P-up roller(032-12306-002)</t>
  </si>
  <si>
    <t>Colored Paper 10's(assorted:4 yellow,4 light blue,4 light green,4 white,4 red)long</t>
  </si>
  <si>
    <t>Colored Paper(11.69"x 8.27") 10's:pink-2,blue-2,green-2,yellow-2,red-2,orange-2,purple-2</t>
  </si>
  <si>
    <t>packs</t>
  </si>
  <si>
    <t>Columnar notebook - 20 columns, 50L</t>
  </si>
  <si>
    <t>Columnar Pad 18 c.</t>
  </si>
  <si>
    <t>pads</t>
  </si>
  <si>
    <t>Composition Notebook 80 leaves</t>
  </si>
  <si>
    <t>Correction Fluid (Magic)</t>
  </si>
  <si>
    <t>Correction Fluid pen , 15 ml.</t>
  </si>
  <si>
    <t>correction pen (8 ml)</t>
  </si>
  <si>
    <t>Correction Pen, 7ml</t>
  </si>
  <si>
    <t>Correction Tape (Ruler Type)</t>
  </si>
  <si>
    <t>Correction Tape (Ruler Type, 10 inches)</t>
  </si>
  <si>
    <t xml:space="preserve">Correction Tape 10m roller type durable </t>
  </si>
  <si>
    <t>Correction Tape 12x 5mm 10m</t>
  </si>
  <si>
    <t>Correction Tape 20mm, roller type, durable</t>
  </si>
  <si>
    <t>Correction Tape, film base type, UL 6m min</t>
  </si>
  <si>
    <t>Correction Tape, Filmbase type, UL 6m min</t>
  </si>
  <si>
    <t>Correction Tape, roller type, usable length:6mm min</t>
  </si>
  <si>
    <t>Crayons,(16 Colors)</t>
  </si>
  <si>
    <t>Cutter Blade, for heavy duty cutter</t>
  </si>
  <si>
    <t>tube</t>
  </si>
  <si>
    <t>Cutter Knife with free blades, big, heavy duty</t>
  </si>
  <si>
    <t>Cutter Knife, for general purpose</t>
  </si>
  <si>
    <t>Data File Box Open</t>
  </si>
  <si>
    <t>Data File Box -With Cover (Long) Long, black/gray, wide</t>
  </si>
  <si>
    <t>Data File Box, made of chipboard, with close ends</t>
  </si>
  <si>
    <t>Data File Box, made of chipboard, with taglia lock</t>
  </si>
  <si>
    <t>Data Folder , made of chipboard  with taglia lock 3"x9"x15</t>
  </si>
  <si>
    <t>Dating and Stamping Machine, heavy duty</t>
  </si>
  <si>
    <t>Document Holder Binder</t>
  </si>
  <si>
    <t>Door mat 40cm x 60cm, cloth</t>
  </si>
  <si>
    <t>Door mat Plastic, standard size, rectangular</t>
  </si>
  <si>
    <t>Double Sided Tape, 1 inch</t>
  </si>
  <si>
    <t>Dry Seal- Province of Bohol</t>
  </si>
  <si>
    <t>Dry seal with engraved OPA logo</t>
  </si>
  <si>
    <t>Duct Tape 2"</t>
  </si>
  <si>
    <t>Duct Tape 3"</t>
  </si>
  <si>
    <t>DVD- RW with case, 4.7GB</t>
  </si>
  <si>
    <t>DVD-R with case, 4.7 GB</t>
  </si>
  <si>
    <t>Electrical Starter 20 watts</t>
  </si>
  <si>
    <t>Electrical Starter 40 watts</t>
  </si>
  <si>
    <t>Glue</t>
  </si>
  <si>
    <t>Engineer's fieldbook 50 leaves</t>
  </si>
  <si>
    <t>Envelop, Expanding, Kraftboard, for legal size</t>
  </si>
  <si>
    <t>Envelop, Expanding, Plastic, 0.05mm thickness min</t>
  </si>
  <si>
    <t>Envelope, Long, Brown</t>
  </si>
  <si>
    <t>Envelop, Mailling, Long 500s</t>
  </si>
  <si>
    <t>Envelop, Ordinary, A4</t>
  </si>
  <si>
    <t>Envelop, Ordinary, Legal</t>
  </si>
  <si>
    <t>Envelop, Short, Brown</t>
  </si>
  <si>
    <t>Envelop, Expanding for A4 size Document</t>
  </si>
  <si>
    <t>Envelope documentary for A4 size document (500's)</t>
  </si>
  <si>
    <t>Envelope documentary for legal size document (500's)</t>
  </si>
  <si>
    <t>Envelope expanded documentary for legal size document</t>
  </si>
  <si>
    <t>Envelope expanding, with string and eyelet legal</t>
  </si>
  <si>
    <t>Envelope expanding, with string and eyelet short</t>
  </si>
  <si>
    <t>Envelope Mailing, white 70 gsm, long</t>
  </si>
  <si>
    <t>Envelope Mailing, white 70 gsm, short</t>
  </si>
  <si>
    <t>Envelope, Documentary for A4 size documents</t>
  </si>
  <si>
    <t>Envelope, Documentary for Legal size documents</t>
  </si>
  <si>
    <t>Envelope, Expanding, Plastic, with elastic strap, Legal</t>
  </si>
  <si>
    <t>Envelope, Expanding, With String and eyelet or elastic strap, Legal</t>
  </si>
  <si>
    <t>Envelope, Expanding, With String and eyelet or elastic strap, Short</t>
  </si>
  <si>
    <t xml:space="preserve">Envelope, Expanding. Long, </t>
  </si>
  <si>
    <t>Envelope, Mailing,  Long, 100's</t>
  </si>
  <si>
    <t>Envelope, Mailing,  Long, 500's</t>
  </si>
  <si>
    <t>Envelope, mailing, legal size w/ PGBh Logo 500s</t>
  </si>
  <si>
    <t>Envelope, Mailing, Legal size with PGBh Logo 500s colored</t>
  </si>
  <si>
    <t xml:space="preserve">Envelope, Odinary,long </t>
  </si>
  <si>
    <t>Envelope, Ordinary, short</t>
  </si>
  <si>
    <t>Envelope, Ordinary, A4</t>
  </si>
  <si>
    <t xml:space="preserve">Envelope,documentary,for legal size document,500pcs/box </t>
  </si>
  <si>
    <t>Envelope,expanding,kraftboard,for legal size doc,100pcs/box</t>
  </si>
  <si>
    <t>Envelope,mailing,white,70 gsm(-5%)</t>
  </si>
  <si>
    <t>Envelopes ( Expanding ) long, brown, thick</t>
  </si>
  <si>
    <t>Eraser, Felt, for blackboard/whiteboard</t>
  </si>
  <si>
    <t>Eraser, Plastic, Rubber, for pencil draft/writing</t>
  </si>
  <si>
    <t>Expanded colored long envelop</t>
  </si>
  <si>
    <t>Expanded folder long , green</t>
  </si>
  <si>
    <t>Expanded Long Envelop</t>
  </si>
  <si>
    <t>Expanding Folder Long, blue</t>
  </si>
  <si>
    <t>Fastener, Plastic 50's</t>
  </si>
  <si>
    <t>Fastener,plastic, 70mm between prongs, 50 sets/box</t>
  </si>
  <si>
    <t>Fax Paper(Thermal) ( 216x30 M</t>
  </si>
  <si>
    <t>File Organizer, expanding, plastic, 12 pockets</t>
  </si>
  <si>
    <t>File Tray/ Organzer 3-layer, Metal</t>
  </si>
  <si>
    <t>Fine pastel/light blue long bondpaper</t>
  </si>
  <si>
    <t>Fine pastel/light green long bondpaper</t>
  </si>
  <si>
    <t>Fine pastel/light pink long bondpaper</t>
  </si>
  <si>
    <t>Fire Extinguisher</t>
  </si>
  <si>
    <t>cldr</t>
  </si>
  <si>
    <t>Flag of Bohol (Standard Size)</t>
  </si>
  <si>
    <t>Flag of the Philippines (standard size)</t>
  </si>
  <si>
    <t>Fluorescent Lamp 20 watts</t>
  </si>
  <si>
    <t>set</t>
  </si>
  <si>
    <t>Fluorescent Lamp 40 watts</t>
  </si>
  <si>
    <t>Folder , Ordinary A4</t>
  </si>
  <si>
    <t>Folder , Ordinary long</t>
  </si>
  <si>
    <t>Folder , white - long size ( Thick )</t>
  </si>
  <si>
    <t>Folder fancy A4</t>
  </si>
  <si>
    <t>Folder fancy legal size</t>
  </si>
  <si>
    <t>Folder long (white)</t>
  </si>
  <si>
    <t>Folder Long (white) 14 pts.</t>
  </si>
  <si>
    <t>Folder Long U.S.</t>
  </si>
  <si>
    <t>Folder Long, Color: white</t>
  </si>
  <si>
    <t>Folder Long, White 14 pts with hole ordinary</t>
  </si>
  <si>
    <t>Folder Ordinary, A4</t>
  </si>
  <si>
    <t xml:space="preserve">Folder Ordinary, A4 </t>
  </si>
  <si>
    <t>Folder Ordinary, Legal</t>
  </si>
  <si>
    <t>FOLDER ORDINARY, LONG</t>
  </si>
  <si>
    <t>PCS.</t>
  </si>
  <si>
    <t>Folder Short (white) 14 pts</t>
  </si>
  <si>
    <t>Folder Short, Color: white</t>
  </si>
  <si>
    <t>Folder Short, White 14 pts with hole ordinary</t>
  </si>
  <si>
    <t>Folder transparent-plastic front, colored-back, long size with fastener</t>
  </si>
  <si>
    <t>Folder white long w/ cellophane cover</t>
  </si>
  <si>
    <t>Folder white long(pc)</t>
  </si>
  <si>
    <t xml:space="preserve">Folder white ordinary, A4 </t>
  </si>
  <si>
    <t>6.84</t>
  </si>
  <si>
    <t>Folder white short w/ cellophane cover</t>
  </si>
  <si>
    <t xml:space="preserve">FOLDER,  LONG, WITH PLASIC COVER </t>
  </si>
  <si>
    <t xml:space="preserve">Folder, Expanded Legal </t>
  </si>
  <si>
    <t>Folder, expanded long</t>
  </si>
  <si>
    <t>Folder, expanded long  w/ metal</t>
  </si>
  <si>
    <t>Folder, Expanded long 50 pcs red , 50 pcs yellow, 100 pcs, green, 75 pcs. blue , 255 pcs. asstd</t>
  </si>
  <si>
    <t>Folder, expanded, A4</t>
  </si>
  <si>
    <t>Folder, Expanded, A4</t>
  </si>
  <si>
    <t>Folder, expanded, legal</t>
  </si>
  <si>
    <t>Folder, expanded, Legal (green, yellow)</t>
  </si>
  <si>
    <t>Folder, expanded, Legal, blue</t>
  </si>
  <si>
    <t>Folder, expanded, Long</t>
  </si>
  <si>
    <t>FOLDER, EXPANDED, LONG</t>
  </si>
  <si>
    <t>PCS,</t>
  </si>
  <si>
    <t xml:space="preserve">Folder, Expanded, Long </t>
  </si>
  <si>
    <t>Folder, Fancy A4</t>
  </si>
  <si>
    <t>Folder, Fancy Legal</t>
  </si>
  <si>
    <t>FOLDER, FANCY, for A4 size documents</t>
  </si>
  <si>
    <t>Folder, Fancy, for A4 size documents</t>
  </si>
  <si>
    <t xml:space="preserve">folder, fancy, for A4 size documents, 50 pcs./pack </t>
  </si>
  <si>
    <t>FOLDER, FANCY, for legal size documents</t>
  </si>
  <si>
    <t>Folder, Fancy, for legal size documents</t>
  </si>
  <si>
    <t>Folder, long w/ plastic cover</t>
  </si>
  <si>
    <t>Folder, Long with plastic cover</t>
  </si>
  <si>
    <t>Folder, Long, White</t>
  </si>
  <si>
    <t>Folder, Ordinary A4</t>
  </si>
  <si>
    <t>Folder, Ordinary legal</t>
  </si>
  <si>
    <t>Folder, Ordinary Long</t>
  </si>
  <si>
    <t>Folder, ordinary long ( assorted color)</t>
  </si>
  <si>
    <t>Folder, Ordinary, A4</t>
  </si>
  <si>
    <t>Folder, ordinary, A4</t>
  </si>
  <si>
    <t xml:space="preserve">Folder, Ordinary, A4 </t>
  </si>
  <si>
    <t>Folder, Ordinary, Legal</t>
  </si>
  <si>
    <t>Folder, Ordinary, Long</t>
  </si>
  <si>
    <t>Folder, Ordinary, long</t>
  </si>
  <si>
    <t>Pcs</t>
  </si>
  <si>
    <t>Folder, ordinary, long white,</t>
  </si>
  <si>
    <t>FOLDER, ordinary, long, white</t>
  </si>
  <si>
    <t>Folder, Ordinary,Long</t>
  </si>
  <si>
    <t>Folder, Ordinary,long,white</t>
  </si>
  <si>
    <t>FOLDER, ORNINARY, A4</t>
  </si>
  <si>
    <t>Folder, plastic A4 size</t>
  </si>
  <si>
    <t>Folder, plastic legal size</t>
  </si>
  <si>
    <t>Folder, plastic Long</t>
  </si>
  <si>
    <t>Folder, Plastic Long (green)</t>
  </si>
  <si>
    <t>FOLDER, TAGBOARD, for A4 size documents</t>
  </si>
  <si>
    <t>FOLDER, TAGBOARD, for legal size documents</t>
  </si>
  <si>
    <t>Folder, transparent, sliding A4</t>
  </si>
  <si>
    <t>Folder, transparent, sliding long</t>
  </si>
  <si>
    <t>Folder, transparent, sliding Long</t>
  </si>
  <si>
    <t xml:space="preserve">Folder, transparent, sliding long, </t>
  </si>
  <si>
    <t>Folder, transparent, sliding short</t>
  </si>
  <si>
    <t>Folder, transparent, sliding, legal</t>
  </si>
  <si>
    <t>Folder,expanded,Long (50pcs red,50pcs yellow- 75pcs blue,100pcs green,255pcs asstd)</t>
  </si>
  <si>
    <t>Folder,Long (FLS)(8.5"x13)white,(50's)</t>
  </si>
  <si>
    <t>Folder,ordinary,long</t>
  </si>
  <si>
    <t>Folders long- ( white and thick)</t>
  </si>
  <si>
    <t>Folders Long (Thick)</t>
  </si>
  <si>
    <t>Folders, white Long (Thick)</t>
  </si>
  <si>
    <t>Frame (for certificate), Wooden, A4</t>
  </si>
  <si>
    <t>Frame for certificate, wooden - short</t>
  </si>
  <si>
    <t>Frame for certificate, wooden - short (good quality)</t>
  </si>
  <si>
    <t>Frame for Certificate, wooden A4</t>
  </si>
  <si>
    <t>Frame for Certificate, wooden, short</t>
  </si>
  <si>
    <t>Frame, Certificate 8 ½ x 11 wooden</t>
  </si>
  <si>
    <t>Furniture Cleaner 500 ml.</t>
  </si>
  <si>
    <t>Garbage bag, black, 30pcs/roll, 47 x 52cm</t>
  </si>
  <si>
    <t>roll</t>
  </si>
  <si>
    <t>Gestetner Copy Printer Ink DX2430</t>
  </si>
  <si>
    <t>Gestetner Master Roll for 2430 printer</t>
  </si>
  <si>
    <t>Gestetner Toner , Black</t>
  </si>
  <si>
    <t>Glass Cleaner (500ml) with sprayer</t>
  </si>
  <si>
    <t>btl</t>
  </si>
  <si>
    <t>Glue 130 ml</t>
  </si>
  <si>
    <t>Glue 130mL non-toxic</t>
  </si>
  <si>
    <t>Glue 240gms</t>
  </si>
  <si>
    <t>bots.</t>
  </si>
  <si>
    <t>Glue 250gms</t>
  </si>
  <si>
    <t>Glue, All Purpose 130ml</t>
  </si>
  <si>
    <t>Glue, All Purpose, 130 ml</t>
  </si>
  <si>
    <t>Glue, All Purpose, 90 ml</t>
  </si>
  <si>
    <t>GLUE, all purpose, gross weight: 200 grams min.</t>
  </si>
  <si>
    <t>Glue, All-purpose, 473ml</t>
  </si>
  <si>
    <t>bot</t>
  </si>
  <si>
    <t>Glue,All Purpose,473ml</t>
  </si>
  <si>
    <t>Hand Soap liquid 500ml</t>
  </si>
  <si>
    <t>Hand towel, white, cotton approx. 12x6inches</t>
  </si>
  <si>
    <t>Hardbound Logbook (500 pages)</t>
  </si>
  <si>
    <t>Heavy Duty  Max Stapler no.35</t>
  </si>
  <si>
    <t>highlighter pen type broad (flourescent colors)</t>
  </si>
  <si>
    <t>Highlighter pen type, Broad (assorted colors)</t>
  </si>
  <si>
    <t>Highlighter pen type, fine (flourescent colors)</t>
  </si>
  <si>
    <t>Highlighter, pen type, broad</t>
  </si>
  <si>
    <t>Pc.</t>
  </si>
  <si>
    <t>HIGHLIGHTER, PEN TYPE, BROAD</t>
  </si>
  <si>
    <t>Highlighter, pen type, broad (assorted colors)</t>
  </si>
  <si>
    <t>Highlighter, pen type, broad neon green, yellow green</t>
  </si>
  <si>
    <t>Highlighter, pen type, broad, green</t>
  </si>
  <si>
    <t>Highlighter, pen type, fine</t>
  </si>
  <si>
    <t xml:space="preserve">Highlighter, pen type, fine </t>
  </si>
  <si>
    <t>Highlighter, pen type, fine (assorted colors)</t>
  </si>
  <si>
    <t>Highlighter,pen type,fine(flourescent colors;ie.green,yellow,yellowgreen</t>
  </si>
  <si>
    <t>HP Ink Cartridge  60 Multicolored</t>
  </si>
  <si>
    <t>HP Ink Cartridge 60 black</t>
  </si>
  <si>
    <t>ID name tag big (assorted)</t>
  </si>
  <si>
    <t>ID Sling</t>
  </si>
  <si>
    <t>INDEX CARD  - Index of Payments to Employees General Form No. 82 (A)</t>
  </si>
  <si>
    <t>PCS</t>
  </si>
  <si>
    <t>Index card, 6 x 9.5</t>
  </si>
  <si>
    <t>INDEX TAB, self adhesive, transparent</t>
  </si>
  <si>
    <t>Ink cartridge #T664 Black for Epson L1300</t>
  </si>
  <si>
    <t>Ink cartridge #T664 Cyan for Epson L1300</t>
  </si>
  <si>
    <t>Ink cartridge #T664 Magenta for Epson L1300</t>
  </si>
  <si>
    <t>Ink cartridge #T664 Yellow for Epson L1300</t>
  </si>
  <si>
    <t xml:space="preserve">Ink cartridge #T774 Black for Epson M200, 140 ml </t>
  </si>
  <si>
    <t>Ink Cartridge for HP 703 Black</t>
  </si>
  <si>
    <t>Ink Cartridge for HP 703 Multi Colored</t>
  </si>
  <si>
    <t>Ink for permanent marker - black</t>
  </si>
  <si>
    <t>Ink for permanent marker - black 30 ml</t>
  </si>
  <si>
    <t>Ink for permanent marker - blue</t>
  </si>
  <si>
    <t>Ink for permanent marker - blue 30 ml</t>
  </si>
  <si>
    <t>Ink for permanent marker-black 30 ml</t>
  </si>
  <si>
    <t>Ink for permanent marker-black 30ml</t>
  </si>
  <si>
    <t>Ink for permanent marker-blue 30 ml</t>
  </si>
  <si>
    <t>Ink for whiteboard marker-black, standard size</t>
  </si>
  <si>
    <t>Ink for whiteboard marker-black,standard size</t>
  </si>
  <si>
    <t>Ink for whiteboard marker-blue, standard size</t>
  </si>
  <si>
    <t>Ink Stamping pad, black</t>
  </si>
  <si>
    <t>bottles</t>
  </si>
  <si>
    <t>Ink stamping pad,black(regular/standard size)</t>
  </si>
  <si>
    <t>INK, FOR LION NUMBERING MACHINE METAL INK RED, 28 G.</t>
  </si>
  <si>
    <t>BOT.</t>
  </si>
  <si>
    <t>Ink, Stamp Pad, Black/Violet</t>
  </si>
  <si>
    <t>bot.</t>
  </si>
  <si>
    <t>Ink, Stamp Pad, Violet</t>
  </si>
  <si>
    <t>Ink, stamp pad, violet</t>
  </si>
  <si>
    <t>INK, STAMP PAD, VIOLET</t>
  </si>
  <si>
    <t>Ink, Stamp pad, violet</t>
  </si>
  <si>
    <t>btl.</t>
  </si>
  <si>
    <t>Intermediate Paper</t>
  </si>
  <si>
    <t>pad</t>
  </si>
  <si>
    <t>Internet Security, single device</t>
  </si>
  <si>
    <t>Laminating Film, 100's - A4</t>
  </si>
  <si>
    <t>Laminating film, 100's - Long</t>
  </si>
  <si>
    <t>LAMINATING FILM, 100'S- LONG</t>
  </si>
  <si>
    <t>PACK</t>
  </si>
  <si>
    <t>LAMINATING FILM, 100'S- SHORT</t>
  </si>
  <si>
    <t>Laminating Film, A4, 125 microns, 100pcs/ream</t>
  </si>
  <si>
    <t>Laminating Film, Long 125 microns, 100pcs/ream</t>
  </si>
  <si>
    <t>Laminating Film, Short 125 microns, 100pcs/ream</t>
  </si>
  <si>
    <t>Laminating Pouch Film ( 125 micron ) - short 100 mm x 135 mm Short</t>
  </si>
  <si>
    <t>Laminating Sheets/ Film - A4 100's</t>
  </si>
  <si>
    <t>Laminating Sheets/Film - Long 100's</t>
  </si>
  <si>
    <t>LED Bulbs 9 watts</t>
  </si>
  <si>
    <t>Logbook / Record Book (Blank Book) 500 pages (Hardbound) Journal, Double Entry Ledger, Stock No. 75</t>
  </si>
  <si>
    <t>Logbook / Record Book (Blank Book) 500 pages Ordinary</t>
  </si>
  <si>
    <t>Logbook / record book, hardbound,  300pages</t>
  </si>
  <si>
    <t>book</t>
  </si>
  <si>
    <t>Logbook / record book, hardbound,  500pages</t>
  </si>
  <si>
    <t>Logbook / record book, ordinary,  300pages</t>
  </si>
  <si>
    <t>Logbook, hardbound, 300 pages</t>
  </si>
  <si>
    <t>Logbook, hardbound, 500 pages</t>
  </si>
  <si>
    <t>Logbook, ordinary, 500 pgs</t>
  </si>
  <si>
    <t>Logbook/ record book , ordinary 300 pages</t>
  </si>
  <si>
    <t>logbook/ record book, half size, ordinary,500pages</t>
  </si>
  <si>
    <t>LOGBOOK/ RECORD BOOK, ORDINARY, 300 PAGES</t>
  </si>
  <si>
    <t>Logbook/Record book , ordinary, 200pages</t>
  </si>
  <si>
    <t>Logbook/record book ordinary, 500pages</t>
  </si>
  <si>
    <t>LOGBOOK/RECORD BOOK, 500 PAGES</t>
  </si>
  <si>
    <t>Logbook/record book, hardbound, 300 pages</t>
  </si>
  <si>
    <t>Logbook/Record Book, hardbound, 300 pages</t>
  </si>
  <si>
    <t>Logbook/record book, hardbound, 500 pages</t>
  </si>
  <si>
    <t>Logbook/Record Book, hardbound, 500 pages</t>
  </si>
  <si>
    <t>Logbook/Record book, ordinary 300 pages</t>
  </si>
  <si>
    <t>Logbook/Record book, ordinary 500 pages</t>
  </si>
  <si>
    <t>Logbook/Record book, ordinary,  500 pages</t>
  </si>
  <si>
    <t>Logbook/record book, ordinary, 300 pages</t>
  </si>
  <si>
    <t>Logbook/record book, ordinary, 500 pages</t>
  </si>
  <si>
    <t>Logbook/record book,hardbound,500pages</t>
  </si>
  <si>
    <t>Logbook/record book,ordinary,300pages</t>
  </si>
  <si>
    <t>Logbook/record, ordinary,300pages</t>
  </si>
  <si>
    <t>Logbook/record, ordinary,500pages</t>
  </si>
  <si>
    <t>Long Browb envelope</t>
  </si>
  <si>
    <t>Long Brown Envelop</t>
  </si>
  <si>
    <t>Long Plastic Envelope with Handle</t>
  </si>
  <si>
    <t>LOOSELEAF COVEER, made of chipboard, for legal</t>
  </si>
  <si>
    <t xml:space="preserve">Magazine File Long Mag Rock Single </t>
  </si>
  <si>
    <t xml:space="preserve">Magazine Filebox, large size, made of chipboard </t>
  </si>
  <si>
    <t>MAGAZINE FILEBOX, large size, made of clipboard</t>
  </si>
  <si>
    <t>Magazine, folder  holder, long (pc)</t>
  </si>
  <si>
    <t>Mailing envelope (long)</t>
  </si>
  <si>
    <t>box.</t>
  </si>
  <si>
    <t>Manila Paper</t>
  </si>
  <si>
    <t>Manila Paper  3's</t>
  </si>
  <si>
    <t>Manila Paper 3's</t>
  </si>
  <si>
    <t>pck</t>
  </si>
  <si>
    <t>Manila Paper,  3's</t>
  </si>
  <si>
    <t>Manila Paper, 3s</t>
  </si>
  <si>
    <t>Manila Paper,Assorted Color,3's</t>
  </si>
  <si>
    <t>Marker permanent pens ( Pentel pens) broad black and blue</t>
  </si>
  <si>
    <t>marker permanent, broad black 12's</t>
  </si>
  <si>
    <t>Marker permanent, broad, black, 12's</t>
  </si>
  <si>
    <t>Marker permanent, broad, blue, 12's</t>
  </si>
  <si>
    <t>Marker permanent, broad, red, 12's</t>
  </si>
  <si>
    <t>Marker Permanent, file (any color)</t>
  </si>
  <si>
    <t>Marker Permanent,broad-black &amp; blue</t>
  </si>
  <si>
    <t>Marker White board, broad-black &amp; &amp; blue</t>
  </si>
  <si>
    <t>Marker Whiteboard- Black, 12's</t>
  </si>
  <si>
    <t>Marker Whiteboard- Blue, 12's</t>
  </si>
  <si>
    <t>Marker Whiteboard- Red, 12's</t>
  </si>
  <si>
    <t>Marker, flourescent (varoius color)</t>
  </si>
  <si>
    <t>MARKER, FLOURESCENT, 3 assorted colors per set</t>
  </si>
  <si>
    <t>Marker, permanent  braod black/blue</t>
  </si>
  <si>
    <t>Marker, permanent broad, color black, box of 12</t>
  </si>
  <si>
    <t>Marker, permanent broad, color blue, box of 12</t>
  </si>
  <si>
    <t>Marker, permanent broad, color red, box of 12</t>
  </si>
  <si>
    <t>Marker, permanent ultra fine for textiles</t>
  </si>
  <si>
    <t>Marker, Permanent, broad</t>
  </si>
  <si>
    <t>Marker, Permanent, broad - Black</t>
  </si>
  <si>
    <t>Marker, Permanent, broad - Black, 12's</t>
  </si>
  <si>
    <t>Marker, Permanent, broad - black, 12's</t>
  </si>
  <si>
    <t>Marker, Permanent, broad - Black, Blue, 12's</t>
  </si>
  <si>
    <t>Marker, Permanent, broad - Blue</t>
  </si>
  <si>
    <t>Marker, Permanent, broad - Blue, 12's</t>
  </si>
  <si>
    <t>Marker, Permanent, broad - blue, 12's</t>
  </si>
  <si>
    <t>Marker, Permanent, broad - Red</t>
  </si>
  <si>
    <t xml:space="preserve">Marker, Permanent, broad - red, 12's </t>
  </si>
  <si>
    <t>Marker, permanent, broad &amp; fine (black, blue &amp; red)12'S</t>
  </si>
  <si>
    <t>Marker, Permanent, Broad, Black, 12’S</t>
  </si>
  <si>
    <t>MARKER, permanent, broad, Black, 12's</t>
  </si>
  <si>
    <t>Marker, Permanent, Broad, Blue, 12’S</t>
  </si>
  <si>
    <t>Marker, Permanent, Broad, Blue,12's</t>
  </si>
  <si>
    <t>MARKER, PERMANENT, BROAD-BLACK,12'S</t>
  </si>
  <si>
    <t>MARKER, PERMANENT, BROARD-BLUE, 12'S</t>
  </si>
  <si>
    <t>MARKER, PERMANENT, bullet type, black</t>
  </si>
  <si>
    <t>MARKER, PERMANENT, bullet type, blue</t>
  </si>
  <si>
    <t>Marker, Permanent, fine - Black</t>
  </si>
  <si>
    <t>Marker, Permanent, fine - Black, 12's</t>
  </si>
  <si>
    <t>Marker, Permanent, fine - black, 12's</t>
  </si>
  <si>
    <t>Marker, Permanent, fine - Blue</t>
  </si>
  <si>
    <t>Marker, Permanent, fine - Blue, 12's</t>
  </si>
  <si>
    <t>Marker, Permanent, fine - Red</t>
  </si>
  <si>
    <t>Marker, Permanent, fine Black and Blue, 12s</t>
  </si>
  <si>
    <t>Marker, Permanent, Fine, Black, 12’S</t>
  </si>
  <si>
    <t>Marker, Permanent, Fine, Blue, 12’S</t>
  </si>
  <si>
    <t>Marker, Permanent,Broad-Black,12's</t>
  </si>
  <si>
    <t>Marker, Permanent,fine, Black,12's</t>
  </si>
  <si>
    <t>Marker, Permanent,fine, Blue,12's</t>
  </si>
  <si>
    <t>Marker, white board</t>
  </si>
  <si>
    <t>Marker, White board, fine - black, 12's</t>
  </si>
  <si>
    <t>Marker, Whiteboard fine (black, red &amp; blue)12'S</t>
  </si>
  <si>
    <t>Marker, whiteboard, black or blue</t>
  </si>
  <si>
    <t>MARKER, WHITEBOARD, Black, felt tip, bullet type</t>
  </si>
  <si>
    <t>MARKER, WHITEBOARD, BLUE, felt tip, bullet type</t>
  </si>
  <si>
    <t>Marker, whiteboard, broad - black, 12's</t>
  </si>
  <si>
    <t>Marker, Whiteboard, broad - Black, 12's</t>
  </si>
  <si>
    <t>Marker, whiteboard, broad - blue, 12's</t>
  </si>
  <si>
    <t>Marker, whiteboard, broad (black, blue &amp; red)12'S</t>
  </si>
  <si>
    <t>Marker, Whiteboard, fine - Black, 12's</t>
  </si>
  <si>
    <t>Marker, Whiteboard, fine - Blue, 12's</t>
  </si>
  <si>
    <t>Marker, whiteboard, fine - blue, 12's</t>
  </si>
  <si>
    <t>Marker, whiteboard, fine - red, 12's</t>
  </si>
  <si>
    <t xml:space="preserve">box </t>
  </si>
  <si>
    <t>Marker, Whiteboard, fine, Black and Blue, 12s</t>
  </si>
  <si>
    <t>Marker,Whiteboard (black/blue)/box</t>
  </si>
  <si>
    <t>Marker,Whiteboard,Broad,Black,12's</t>
  </si>
  <si>
    <t>Marker,Whiteboard,Broad,Blue,12's</t>
  </si>
  <si>
    <t>Marking Pen</t>
  </si>
  <si>
    <t>masking tape  l"</t>
  </si>
  <si>
    <t>masking tape  l" (roll)</t>
  </si>
  <si>
    <t>Masking Tape 1" x 15m</t>
  </si>
  <si>
    <t>Masking Tape Rolls 2 inches x 15 meters</t>
  </si>
  <si>
    <t>Masking Tape, 1 inch</t>
  </si>
  <si>
    <t>Masking Tapes,2''x 15m</t>
  </si>
  <si>
    <t>Master B for Riso Machine KZ30, genuine</t>
  </si>
  <si>
    <t>Mega Box/ Storage Box 50L</t>
  </si>
  <si>
    <t>Mega files Triple Divider without cover</t>
  </si>
  <si>
    <t>Mega Plastic Box multipurpose (gray) 80L</t>
  </si>
  <si>
    <t xml:space="preserve">Meta Cards - 100's 8x4.5 inches </t>
  </si>
  <si>
    <t>Meta cards 100's 8x4.5 inches</t>
  </si>
  <si>
    <t>Mimeo paper long, sub.20, 500sheets/ream</t>
  </si>
  <si>
    <t>ream</t>
  </si>
  <si>
    <t>Mimeo paper short, sub.#20, 500sheets/ream</t>
  </si>
  <si>
    <t>Mimeo paper, long-S20</t>
  </si>
  <si>
    <t>Mimeo paper,short-S20</t>
  </si>
  <si>
    <t>Mouse, Optical USB type</t>
  </si>
  <si>
    <t>Note Pad, stick on 3/3 size (stick-on)</t>
  </si>
  <si>
    <t>Note Pad,stick on, 1/4 size (stick-on)</t>
  </si>
  <si>
    <t>Note Pad,stick on, 1/8 size    (stick-on)</t>
  </si>
  <si>
    <t>Notebook (50 leaves)</t>
  </si>
  <si>
    <t>Notebook 30 leaves</t>
  </si>
  <si>
    <t>Notebook 40 leaves</t>
  </si>
  <si>
    <t>Notebook 50 leaves</t>
  </si>
  <si>
    <t>Notebook 80 leaves</t>
  </si>
  <si>
    <t>notebook 80 leaves (pc)</t>
  </si>
  <si>
    <t>Notebook non-spring, 80 leaves</t>
  </si>
  <si>
    <t>Notebook, Non-Spring, 80 leaves</t>
  </si>
  <si>
    <t>Notebook, Non-spring, 80 leaves</t>
  </si>
  <si>
    <t>Notebook, Spring, 80 leaves</t>
  </si>
  <si>
    <t>Notebooks (30 leaves)</t>
  </si>
  <si>
    <t>Notebooks (40 leaves double space)</t>
  </si>
  <si>
    <t>Notebooks (40 leaves)</t>
  </si>
  <si>
    <t>notebooks (80 leaves)</t>
  </si>
  <si>
    <t>Notebooks 30 leaves</t>
  </si>
  <si>
    <t>NOTEPAD (2X2in)</t>
  </si>
  <si>
    <t>Notepad, Stcik on, 50mm x 76mm (2'x3") min</t>
  </si>
  <si>
    <t>Notepad, Stcik on, 50mm x 76mm (3'x3") min</t>
  </si>
  <si>
    <t>Notepad, Stick on, 76mm x 100mm (3'x4") min.</t>
  </si>
  <si>
    <t>Notepad, stick-on 1/8 size</t>
  </si>
  <si>
    <t>Notepad, stick-on, 1/4 size</t>
  </si>
  <si>
    <t>pcks.</t>
  </si>
  <si>
    <t>Notepad, stick-on, 1/8 size</t>
  </si>
  <si>
    <t>NOTEPAD, STICK-ON, 1/8 SIZE</t>
  </si>
  <si>
    <t>Notepad, stick-on, 3 x 4 size (asstd: green, pink, orange)</t>
  </si>
  <si>
    <t>Notepad, stick-on, 3/3 size</t>
  </si>
  <si>
    <t>Notepad, stick-on, 3x4 size (asst.color)</t>
  </si>
  <si>
    <t xml:space="preserve">pack </t>
  </si>
  <si>
    <t>Notepad, stick-on, 3x4 size (asstd: green, pink, orange)</t>
  </si>
  <si>
    <t>NUMBERING MACHINE, AUTOMATIC, HEAVY DUTY,  LEVER ACTION, 10 WHEEL IN ROMAN STYLE, 3/16 FONT SELF INKING. NUMBER WILL ADVANCE WITH EACH CLICK OF LEVER</t>
  </si>
  <si>
    <t>UNITS</t>
  </si>
  <si>
    <t>Numbering Machine, Automatic, Numerator 8 digits, Self Inking</t>
  </si>
  <si>
    <t>Office paste</t>
  </si>
  <si>
    <t>canister</t>
  </si>
  <si>
    <t>Office Paste 200 gms</t>
  </si>
  <si>
    <t>jar</t>
  </si>
  <si>
    <t>Packaging Tape, 2 inch</t>
  </si>
  <si>
    <t>Pad Paper - Grade I</t>
  </si>
  <si>
    <t>Pad Paper - Grade II</t>
  </si>
  <si>
    <t>Pad Paper - Grade III</t>
  </si>
  <si>
    <t>Pad Paper - Grade IV</t>
  </si>
  <si>
    <t>Paper  Clip Jumbo plastic, vinyl coated, 100's</t>
  </si>
  <si>
    <t>Paper - Multi copy A4 - Subs. 20 (White and Thick)</t>
  </si>
  <si>
    <t>Paper  Multi copy(Bondpaper) A4 - Subs. 20 ( White and Thick )</t>
  </si>
  <si>
    <t xml:space="preserve">ream ream </t>
  </si>
  <si>
    <t>Paper - Multicopy (Bond Paper) Long - Subs. 20  (White and Thick)</t>
  </si>
  <si>
    <t>Paper Clip # 22 small, 100's</t>
  </si>
  <si>
    <t>Paper Clip Big no.50</t>
  </si>
  <si>
    <t>Paper Clip Small Colored</t>
  </si>
  <si>
    <t>boxes.</t>
  </si>
  <si>
    <t>Paper Clip Small no.22</t>
  </si>
  <si>
    <t>paper clip vinyl plastic coat #50 (box)</t>
  </si>
  <si>
    <t>PAPER CLIP,  vinyl/plastic coat, length: 32mm min</t>
  </si>
  <si>
    <t>PAPER CLIP,  vinyl/plastic coat, length: 48mm min</t>
  </si>
  <si>
    <t>Paper Clip, vinyl coated, 100's - Big</t>
  </si>
  <si>
    <t>bxs.</t>
  </si>
  <si>
    <t>Paper Clip, vinyl coated, 100's - big</t>
  </si>
  <si>
    <t>Paper Clip, vinyl coated, 100's - Small</t>
  </si>
  <si>
    <t>PAPER CLIP, VINYL COATED, 100'S BIG</t>
  </si>
  <si>
    <t>BOX</t>
  </si>
  <si>
    <t>PAPER CLIP, VINYL COATED, 100'S SMALL</t>
  </si>
  <si>
    <t>Paper clip, vinyl/ plastic coat # 50</t>
  </si>
  <si>
    <t>Paper Clip,vinyl/plastic coat,length :32mm min(100's)</t>
  </si>
  <si>
    <t>Paper Clip,vinyl/plastic coat,length :48mm min(100's)</t>
  </si>
  <si>
    <t>Paper clips No. 22</t>
  </si>
  <si>
    <t>Paper clips No. 50</t>
  </si>
  <si>
    <t>Paper Clips, vinyl coated, 100’S Big</t>
  </si>
  <si>
    <t>Paper Clips, vinyl coated, 100’S Small</t>
  </si>
  <si>
    <t>Paper Cutter/Trimmer, Metal Base, sharp and durable, Paper size indicator indicates A3/B4/A4/A5/B6/B7 Post card and photo (L) size, Capable for A3/B4/A4/A5/B6/B7 sizes cutting, Cutting capacity: 12 sheets ( standard 70gsm)</t>
  </si>
  <si>
    <t>Paper Fastener</t>
  </si>
  <si>
    <t>Paper fastener</t>
  </si>
  <si>
    <t>Paper fastener, plastic (box)</t>
  </si>
  <si>
    <t>Paper Multi copy ( Bondpaper ) A4 - Subs. 20  (White and Thick)</t>
  </si>
  <si>
    <t>Paper Multi copy ( Bondpaper ) Long - Subs. 20  (White and Thick)</t>
  </si>
  <si>
    <t>Paper Multi copy (Bond Paper)  A4 - Subs. 20  (White and Thick)</t>
  </si>
  <si>
    <t>Paper- Multi copy (Bond Paper) A4 - Subs. 20  (White and Thick)</t>
  </si>
  <si>
    <t>Paper Multi copy (Bondpaper) A3- Substance 20 ( White and Thick )</t>
  </si>
  <si>
    <t>Paper Multi copy (Bondpaper) Long- Subs. 20 ( White and Thick )</t>
  </si>
  <si>
    <t>Paper- Multicopy ( Bondpaper )  A4 - Subs. 20  (White and Thick)</t>
  </si>
  <si>
    <t>Paper Multicopy (Bond Paper ) Long - Subs. 20  (White and Thick)</t>
  </si>
  <si>
    <t>Paper Multicopy (Bondpaper)  A4- Subs.20 ( White and Thick )</t>
  </si>
  <si>
    <t>Paper Multicopy (Bondpaper)  Long - Subs. 20 ( White and Thick )</t>
  </si>
  <si>
    <t>Paper- Multicopy A3 - Subs. 20 (White and Thick)</t>
  </si>
  <si>
    <t>Paper- Multicopy Long - Subs. 20 (White and Thick)</t>
  </si>
  <si>
    <t>Paper- Multicopy( Bondpaper ) Short - Subs. 20  (White and Thick)</t>
  </si>
  <si>
    <t>Paper Multicopy(Bond Paper) Long - Subs. 20  (White and Thick)</t>
  </si>
  <si>
    <t>Paper Multicopy, S20 – Long 70gsm</t>
  </si>
  <si>
    <t>PAPER MULTICOPY, S20 A4</t>
  </si>
  <si>
    <t>REAMS</t>
  </si>
  <si>
    <t>PAPER MULTICOPY, S20 LONG</t>
  </si>
  <si>
    <t xml:space="preserve">Paper Sticker Legal Size- white, 20s </t>
  </si>
  <si>
    <t>Paper Sticker, A4 Size Satin 80 gsm, ‘10s/pack</t>
  </si>
  <si>
    <t>Paper Sticker,Legal (Flourescent color-15 packs, white 20 and Matte packs)</t>
  </si>
  <si>
    <t xml:space="preserve">Paper Towel 2 ply </t>
  </si>
  <si>
    <t>Paper, 20’s Short, Cream, Ivory, White Color, Specialty</t>
  </si>
  <si>
    <t>Pack</t>
  </si>
  <si>
    <t>Paper, A4 multicopy, white, Substance 20</t>
  </si>
  <si>
    <t>rms</t>
  </si>
  <si>
    <t>Paper, Board 10's Long, ivory</t>
  </si>
  <si>
    <t>Paper, Board long size</t>
  </si>
  <si>
    <t>Paper, Board short size</t>
  </si>
  <si>
    <t>Paper, Board, 10’s Short, Cream, Ivory, White Color, Specialty</t>
  </si>
  <si>
    <t>Paper, Board, 10”s Long Cream, Ivory, White Color Specialty</t>
  </si>
  <si>
    <t>Paper, Board, 10's,  A4</t>
  </si>
  <si>
    <t>Paper, Board, 10's,  Long</t>
  </si>
  <si>
    <t>Paper, Board, 10's,  Long,  Ivory (185 gsm)</t>
  </si>
  <si>
    <t>Paper, Board, 10's,  Short</t>
  </si>
  <si>
    <t>Paper, Board, 10's,  Short Ivory (185 gsm)</t>
  </si>
  <si>
    <t>Paper, Board, 10's,  Short Soft green (185 gsm)</t>
  </si>
  <si>
    <t>Paper, Cartolina (Assorted Color)</t>
  </si>
  <si>
    <t>Paper, Long multicopy, white, Substance 20</t>
  </si>
  <si>
    <t>Paper, multicopy  A3</t>
  </si>
  <si>
    <t>Paper, multicopy (A4 size) high speed premium</t>
  </si>
  <si>
    <t>Paper, multicopy (legal) high speed premium</t>
  </si>
  <si>
    <t>Paper, multicopy ,S20-long</t>
  </si>
  <si>
    <t>Paper, Multicopy 210mm x 297mm, (A4), substance 20</t>
  </si>
  <si>
    <t>Paper, Multicopy 216mmx330mm (Legal) substance 20</t>
  </si>
  <si>
    <t>PAPER, MULTI-COPY, 80gsm, size: 210mmx297mm-A4 size</t>
  </si>
  <si>
    <t>PAPER, MULTI-COPY, 80gsm, size: 216mmx330mm-Legal size</t>
  </si>
  <si>
    <t>Paper, Multicopy, S20 - A4</t>
  </si>
  <si>
    <t>rms.</t>
  </si>
  <si>
    <t>Paper, multicopy, S20 – A4</t>
  </si>
  <si>
    <t>Rms</t>
  </si>
  <si>
    <t>Paper, Multicopy, S20 – A4 70gsm</t>
  </si>
  <si>
    <t>Paper, Multicopy, S20 - Legal</t>
  </si>
  <si>
    <t>Paper, Multicopy, S20 - Long</t>
  </si>
  <si>
    <t>Paper, Multicopy, S20 - long</t>
  </si>
  <si>
    <t>Paper, Multicopy, s20 - long</t>
  </si>
  <si>
    <t>Paper, multicopy, S20 - Long</t>
  </si>
  <si>
    <t>PAPER, MULTICOPY, S20 - SHORT (FOR Journal Entry Vouchers)</t>
  </si>
  <si>
    <t>Paper, Multicopy, S20 – Short 70gsm</t>
  </si>
  <si>
    <t>Paper, Multicopy, S20 -A4</t>
  </si>
  <si>
    <t>Paper, Multicopy, s20- A4</t>
  </si>
  <si>
    <t xml:space="preserve">reams </t>
  </si>
  <si>
    <t>PAPER, multicopy, S20- A4</t>
  </si>
  <si>
    <t>Paper, Multicopy, S20- A4</t>
  </si>
  <si>
    <t>Paper, Multicopy, S20 -A4- Long</t>
  </si>
  <si>
    <t>Paper, Multicopy, S20- Long</t>
  </si>
  <si>
    <t>Paper, Multicopy, S20- Short</t>
  </si>
  <si>
    <t>Paper, Multicopy, S20, A4</t>
  </si>
  <si>
    <t>Paper, Multicopy, S-20, A4</t>
  </si>
  <si>
    <t>Paper, Multicopy, S20, legal</t>
  </si>
  <si>
    <t>PAPER, multicopy, S20, long</t>
  </si>
  <si>
    <t>Paper, Multicopy, S-20, Long</t>
  </si>
  <si>
    <t>Paper, Multicopy, S20,A4</t>
  </si>
  <si>
    <t>Paper, Multicopy, S20:-Legal</t>
  </si>
  <si>
    <t>PAPER, MULTICOPY, S20-A4</t>
  </si>
  <si>
    <t>Paper, Multicopy, S20-A4</t>
  </si>
  <si>
    <t>Paper, Multicopy, S-20-A4</t>
  </si>
  <si>
    <t xml:space="preserve">Paper, Multicopy, S20-A4 </t>
  </si>
  <si>
    <t>Paper, Multicopy, S20-Long</t>
  </si>
  <si>
    <t>Paper, Multicopy, S-20-Long</t>
  </si>
  <si>
    <t>Paper, Multicopy, Sub20 A4</t>
  </si>
  <si>
    <t>Paper, Multicopy, Sub20 long</t>
  </si>
  <si>
    <t>Paper, Multicopy,S20- A4</t>
  </si>
  <si>
    <t>Paper, Multicopy,S20- Legal</t>
  </si>
  <si>
    <t xml:space="preserve">Paper, Multicopy,S20, long </t>
  </si>
  <si>
    <t>Paper, Multicopy,S20-A4</t>
  </si>
  <si>
    <t xml:space="preserve">Paper, multicopy,S20-A4 </t>
  </si>
  <si>
    <t>PAPER, MULTI-Purpose (COPY) size: 210mmx 297 mm-A4 size</t>
  </si>
  <si>
    <t>PAPER, MULTI-Purpose( COPY) size: 210 mmx297mm - Legal size</t>
  </si>
  <si>
    <t>Paper, photo A4 size 20's</t>
  </si>
  <si>
    <t>Paper, Photo Paper, Matte finish - A4</t>
  </si>
  <si>
    <t>Paper, short multicopy, white, Substance 20</t>
  </si>
  <si>
    <t>Paper, special  legal,20's 85gsm (soft green color 20 packs, asstd color - 50 packs)</t>
  </si>
  <si>
    <t>Paper, special A4 (Heavenly cream, Passionate pink, soft green)</t>
  </si>
  <si>
    <t>Paper, special short, 20's, 80gsm, cream color</t>
  </si>
  <si>
    <t>Paper, special, long, 20's</t>
  </si>
  <si>
    <t>Paper, special, short, 20's</t>
  </si>
  <si>
    <t>Paper, special, short, 20's, 80 gsm Cream</t>
  </si>
  <si>
    <t>Paper, special, short, 20's, 80 gsm Powder Blue</t>
  </si>
  <si>
    <t>Paper, special, short, 20's, 80 gsm White</t>
  </si>
  <si>
    <t>Paper, special, short, thickness: 85gsm, color: ivory, 1pack/20sheets</t>
  </si>
  <si>
    <t>Paper, Sticker, Legal (white)</t>
  </si>
  <si>
    <t>PAPER, W/ LOGO (5 colors )Lega size</t>
  </si>
  <si>
    <t>Paper, yellow pad</t>
  </si>
  <si>
    <t>Paper, Yellow Pad, 100 leaves</t>
  </si>
  <si>
    <t>Paper, Yellow pad, 100 leaves</t>
  </si>
  <si>
    <t>PAPER, YELLOW PAD, 100 LEAVES</t>
  </si>
  <si>
    <t>PADS</t>
  </si>
  <si>
    <t>Paper, Yellow pad,100 leaves</t>
  </si>
  <si>
    <t>Paper, yellow pad,100 leaves</t>
  </si>
  <si>
    <t>Paper,20’s Long, Cream, Ivory, White Color Specialty</t>
  </si>
  <si>
    <t>Paper,Board10's A4</t>
  </si>
  <si>
    <t>paper,multicopy,80gsm,size;210mmx297mm(A4 size)</t>
  </si>
  <si>
    <t>Paper,Multicopy,S18-A4</t>
  </si>
  <si>
    <t>Paper,Multicopy,s20 - A4</t>
  </si>
  <si>
    <t>Paper,Multicopy,S20-A4</t>
  </si>
  <si>
    <t>Paper,Multicopy,S20-legal</t>
  </si>
  <si>
    <t>Paper,Multicopy,S20-long</t>
  </si>
  <si>
    <t>paper,multicopy,size;216mmx330mm(FLS)8.5"x13" high speed premium</t>
  </si>
  <si>
    <t>PAPER,W/ LOGO (5 COLORS) A4</t>
  </si>
  <si>
    <t>PAPER. MULTICOPY, S2O-LONG</t>
  </si>
  <si>
    <t>Paper-Continuous(3 ply, carbonless)</t>
  </si>
  <si>
    <t>Paper-HP DesignJet Coated Paper 42" x 150 ft., 95 g/m2 or 98 g/m2 ( Q1406A)</t>
  </si>
  <si>
    <t>pc/roll</t>
  </si>
  <si>
    <t>Paste</t>
  </si>
  <si>
    <t>Paste in Jar</t>
  </si>
  <si>
    <t>Paste jar 190G</t>
  </si>
  <si>
    <t>Paste jar 190g</t>
  </si>
  <si>
    <t>Paste Jar, 190g</t>
  </si>
  <si>
    <t>Paste jar, 190g</t>
  </si>
  <si>
    <t>jars</t>
  </si>
  <si>
    <t>Paste,office (big)</t>
  </si>
  <si>
    <t>Pen Hoder</t>
  </si>
  <si>
    <t>Pen, Gel Ink, 1.0mm (black)</t>
  </si>
  <si>
    <t>Pen, GT gel pen</t>
  </si>
  <si>
    <t>Pencil</t>
  </si>
  <si>
    <t>Pencil   # 1 &amp; 2</t>
  </si>
  <si>
    <t>Pencil  #2</t>
  </si>
  <si>
    <t>Pencil # 2</t>
  </si>
  <si>
    <t>PENCIL # 2</t>
  </si>
  <si>
    <t>Pencil #2</t>
  </si>
  <si>
    <t xml:space="preserve">Pencil #2 </t>
  </si>
  <si>
    <t>Pencil lead  # 0.5</t>
  </si>
  <si>
    <t>tubes</t>
  </si>
  <si>
    <t>PENCIL SHARPENER, manual, single cutter head</t>
  </si>
  <si>
    <t>Pencil sharpener; manual single cutter head</t>
  </si>
  <si>
    <t>PENCIL, lead, with eraser, wood cased, hardness: HB</t>
  </si>
  <si>
    <t>Pentel Pen Black Fine</t>
  </si>
  <si>
    <t>Pentel Pen Fine Point ( boxes)</t>
  </si>
  <si>
    <t>Pentel Pen Ink</t>
  </si>
  <si>
    <t>Pentel pen refill, permanent, black</t>
  </si>
  <si>
    <t>bots</t>
  </si>
  <si>
    <t>Pentel pen refill, permanent, blue</t>
  </si>
  <si>
    <t>Pentel pen, 3 blue, 3 black, 3 red(pc)</t>
  </si>
  <si>
    <t>Pentel pen, permanent, black</t>
  </si>
  <si>
    <t>Pentel pen, permanent, blue</t>
  </si>
  <si>
    <t xml:space="preserve">Pentel pens </t>
  </si>
  <si>
    <t>Pentelpen Black Fine</t>
  </si>
  <si>
    <t>Photo Paper A4 size 20 s</t>
  </si>
  <si>
    <t>Photopaper Glossy (A4 size) 200gsm, 20’S</t>
  </si>
  <si>
    <t>Photopaper, A3 size 20s</t>
  </si>
  <si>
    <t>Photopaper, A4 size 20s</t>
  </si>
  <si>
    <t>Photopaper, Glossy - A4</t>
  </si>
  <si>
    <t>Photopaper, Glossy - A4 size</t>
  </si>
  <si>
    <t>Photopaper, Matte finish - A4</t>
  </si>
  <si>
    <t>Photopaper, Matte finish- Long 10s</t>
  </si>
  <si>
    <t>Plastic  Binder Ring (Black , 11mm) 1meter length</t>
  </si>
  <si>
    <t>Plastic  Binder Ring (Black , 16mm) 1meter length</t>
  </si>
  <si>
    <t>Plastic  Binder Ring (Black , 20mm) 1meter length</t>
  </si>
  <si>
    <t>Plastic  Binder Ring (Black , 8mm) 1meter length</t>
  </si>
  <si>
    <t>Plastic Document holder, long (pc)</t>
  </si>
  <si>
    <t>Plastic envelop</t>
  </si>
  <si>
    <t>Plastic Envelope(long)</t>
  </si>
  <si>
    <t>Plastic Long Envelope</t>
  </si>
  <si>
    <t>Plastic Twine 1kg per roll</t>
  </si>
  <si>
    <t>Plastofoil Film Carbon</t>
  </si>
  <si>
    <t>Post it yellow</t>
  </si>
  <si>
    <t>Post It/Sticky notes 3x5, 50's assorted color, super sticky</t>
  </si>
  <si>
    <t>Post-It, stick note,3x5 in (yellow)</t>
  </si>
  <si>
    <t>Post-It, sticky-on, flourescent color, 0.8x3"size, 5 colors/pack</t>
  </si>
  <si>
    <t>Pressure Ruler (024-750-20-052)</t>
  </si>
  <si>
    <t>Puncher, 2 hole, heavy duty</t>
  </si>
  <si>
    <t>Puncher, 2-hole, heavy duty</t>
  </si>
  <si>
    <t>Puncher, heavy duty 2 hole</t>
  </si>
  <si>
    <t>Puncher, heavy duty 3 hole</t>
  </si>
  <si>
    <t>Puncher, heavy duty, 2hole</t>
  </si>
  <si>
    <t>PUNCHER, paper, heavy duty with two whole guide</t>
  </si>
  <si>
    <t>Puncher, paper, heavy duty, with two hole guide</t>
  </si>
  <si>
    <t>Puncher,heavy duty,2hole</t>
  </si>
  <si>
    <t xml:space="preserve">Puncher,paper,heavy duty with two hole guide </t>
  </si>
  <si>
    <t>Push pins, flat head,100's</t>
  </si>
  <si>
    <t>Push pins,flat head,100's</t>
  </si>
  <si>
    <t>Pushpin 100's</t>
  </si>
  <si>
    <t xml:space="preserve">PVC Binder 1.3 meters </t>
  </si>
  <si>
    <t>Record Book (500page)</t>
  </si>
  <si>
    <t>record book 200 pages hardbound (pc)</t>
  </si>
  <si>
    <t>Record Book 300 pages hard bound</t>
  </si>
  <si>
    <t>Record Book 500 pages hard bound</t>
  </si>
  <si>
    <t>RECORD BOOK, 300 PAGES, size; 214mmx278mm min.</t>
  </si>
  <si>
    <t>Refill Ink EPSON Printer #664 (black)</t>
  </si>
  <si>
    <t>Refill Ink EPSON Printer #664 (cyan)</t>
  </si>
  <si>
    <t>Refill Ink EPSON Printer #664 (magenta)</t>
  </si>
  <si>
    <t>Refill Ink EPSON Printer #664 (yellow)</t>
  </si>
  <si>
    <t>RER Form</t>
  </si>
  <si>
    <t>Ribbon for manual typewriter</t>
  </si>
  <si>
    <t>ribbon,for manual typewriter,nylon,black</t>
  </si>
  <si>
    <t>Ribbons rolls, 2 inch</t>
  </si>
  <si>
    <t>Ring binder (1 1/2")</t>
  </si>
  <si>
    <t>Ring binder (1 3/4")</t>
  </si>
  <si>
    <t>Ring binder (1")</t>
  </si>
  <si>
    <t>Ring binder (2")</t>
  </si>
  <si>
    <t>Ring binder (3/4")</t>
  </si>
  <si>
    <t>Ring binder (3/8")</t>
  </si>
  <si>
    <t>Ring binder (5/8")</t>
  </si>
  <si>
    <t>Ring Binder (Binding element) 22mm</t>
  </si>
  <si>
    <t>Ring binder 1/2"</t>
  </si>
  <si>
    <t>Riso Toner</t>
  </si>
  <si>
    <t>Rubber Band</t>
  </si>
  <si>
    <t>Rubber Band - BIG</t>
  </si>
  <si>
    <t>RUBBER BAND - BIG</t>
  </si>
  <si>
    <t>BOXES</t>
  </si>
  <si>
    <t>rubber Band,70mmmin lay flat length(#18)</t>
  </si>
  <si>
    <t>Rubber eraser white</t>
  </si>
  <si>
    <t>Ruler, plastic 12"</t>
  </si>
  <si>
    <t>Scientific Calculator 14 digits</t>
  </si>
  <si>
    <t>Scissor 8.5" (sun)</t>
  </si>
  <si>
    <t>Scissors, 8.5 inches</t>
  </si>
  <si>
    <t>Scissors, Multipurpose</t>
  </si>
  <si>
    <t>Scissors, Multi-purpose 8.5"</t>
  </si>
  <si>
    <t>Scissors, multipurpose 8.5""</t>
  </si>
  <si>
    <t>SCISSORS, symmetrical, blade length: 65 mm min</t>
  </si>
  <si>
    <t>Scissors,multipurpose 8.5"</t>
  </si>
  <si>
    <t>Scotch Tape 1"</t>
  </si>
  <si>
    <t>Scotch Tape, 1 inch</t>
  </si>
  <si>
    <t>Sharpener, Pencil</t>
  </si>
  <si>
    <t>Sign Pen ( H-tech V7RT black )</t>
  </si>
  <si>
    <t>sign pen (black)</t>
  </si>
  <si>
    <t>Sign pen (H-techpoint V7RT black &amp; blue)</t>
  </si>
  <si>
    <t>Sign Pen (H-techpoint V7RT)</t>
  </si>
  <si>
    <t>Sign Pen (H-tecpoint V7RT  black and blue )</t>
  </si>
  <si>
    <t>Sign Pen (H-tecpoint V7RT, Black and Blue)</t>
  </si>
  <si>
    <t>Sign pen , 0.5mm, black, 12's</t>
  </si>
  <si>
    <t>Sign Pen black, gel ink, 0.7mm needle tip, 12's</t>
  </si>
  <si>
    <t>Sign pen, (Hi-tec point V7RT)</t>
  </si>
  <si>
    <t>Sign Pen, .5 mm, blue,12s</t>
  </si>
  <si>
    <t>SIGN PEN, 0.5mm   BLACK, 12'S</t>
  </si>
  <si>
    <t>SIGN PEN, 0.5mm  BLUE, 12'S</t>
  </si>
  <si>
    <t>Sign pen, 0.5mm, black, 12's</t>
  </si>
  <si>
    <t>Sign Pen, 0.5mm, black, blue</t>
  </si>
  <si>
    <t>Sign Pen, 0.5mm, black,12's</t>
  </si>
  <si>
    <t>Sign pen, 0.5mm, blue, 12's</t>
  </si>
  <si>
    <t>Sign pen, 1.0mm, black</t>
  </si>
  <si>
    <t>Sign pen, 1.0mm, blue</t>
  </si>
  <si>
    <t>Sign pen, 1.0mm, red</t>
  </si>
  <si>
    <t>Sign pen, black, gel ink, 0.7 mm needle tip, 12's</t>
  </si>
  <si>
    <t>Sign Pen, Black, Liquid/gel ink, 0.5mm needle tip 12"s</t>
  </si>
  <si>
    <t>Sign pen, Black/blue ink 0.5mm needle tip</t>
  </si>
  <si>
    <t>Sign Pen, Blue</t>
  </si>
  <si>
    <t>Sign Pen, Blue, Liquid/gel ink, 0.5mm needle tip</t>
  </si>
  <si>
    <t>Sign pen,0.5mm( black color) 12'S</t>
  </si>
  <si>
    <t>Sign pen,0.5mm( blue color) 12'S</t>
  </si>
  <si>
    <t>Sign Pen,0.5mm, black, 12’S</t>
  </si>
  <si>
    <t>Sign Pen,0.5mm, blue, 12’S</t>
  </si>
  <si>
    <t>Sign Pen,0.5mm, blue,12's</t>
  </si>
  <si>
    <t>Sign pen,1.0mm,blue</t>
  </si>
  <si>
    <t>Sign Pen,Black(0.5mm needle tip) 12's</t>
  </si>
  <si>
    <t>Sign Pen,Black(0.7mm needle tip) , 12's</t>
  </si>
  <si>
    <t>Sign pen,black,blue,gel ink,0.7mm needle tip 12's</t>
  </si>
  <si>
    <t>Sign pen,black,liquid/gelink,0.7mm needle tip 12's</t>
  </si>
  <si>
    <t>Sign Pen,Blue (0.5mm needle tip), 12's</t>
  </si>
  <si>
    <t>Signed Pen</t>
  </si>
  <si>
    <t>Snellen's Chart</t>
  </si>
  <si>
    <t>Soap (hand soap, liquid 500ml)</t>
  </si>
  <si>
    <t>Soap, powder, 4kg</t>
  </si>
  <si>
    <t>Special cut 11x17</t>
  </si>
  <si>
    <t>Special paper (A4,160gsm,10’s)</t>
  </si>
  <si>
    <t>Special Paper for Certificate</t>
  </si>
  <si>
    <t>Stamp pad ink 50 ml</t>
  </si>
  <si>
    <t>Stamp Pad Ink, purple or violet</t>
  </si>
  <si>
    <t>Stamp pad, big</t>
  </si>
  <si>
    <t>Stamping pad ink, black (bottle)</t>
  </si>
  <si>
    <t>Stapeler with remover no. 10</t>
  </si>
  <si>
    <t>Staper with remover, #35, heavy duty</t>
  </si>
  <si>
    <t>Staple wire # 35</t>
  </si>
  <si>
    <t>STAPLE WIRE # 35</t>
  </si>
  <si>
    <t>Staple Wire # 35</t>
  </si>
  <si>
    <t>Staple wire #10</t>
  </si>
  <si>
    <t>Staple Wire #10, 12/box</t>
  </si>
  <si>
    <t>Staple wire #35</t>
  </si>
  <si>
    <t>Staple Wire #35</t>
  </si>
  <si>
    <t>Staple Wire #35, 12/box</t>
  </si>
  <si>
    <t>Staple wire , No. 35</t>
  </si>
  <si>
    <t>Staple wire 3/8" (10mm)  #506 (1250 staples)</t>
  </si>
  <si>
    <t>Staple Wire No. 10</t>
  </si>
  <si>
    <t>Staple Wire No. 35</t>
  </si>
  <si>
    <t>Staple Wire no.35</t>
  </si>
  <si>
    <t>Staple Wire No.35</t>
  </si>
  <si>
    <t>Staple wire#10</t>
  </si>
  <si>
    <t>Staple wire#35</t>
  </si>
  <si>
    <t>Staple Wire, #35</t>
  </si>
  <si>
    <t>Staple Wire, No.35</t>
  </si>
  <si>
    <t>Staple Wire, Standard #35, 5000 staples</t>
  </si>
  <si>
    <t>STAPLE WIRE, STANDARD, (26/6)</t>
  </si>
  <si>
    <t>Staple with remover #35, heavy duty</t>
  </si>
  <si>
    <t>Stapler</t>
  </si>
  <si>
    <t>Stapler  with remover # 35</t>
  </si>
  <si>
    <t>Stapler Big # 35 w/ remover</t>
  </si>
  <si>
    <t>Stapler long- armed 44pp capacity 35mm wire</t>
  </si>
  <si>
    <t>STAPLER REMOVER, PLIER- TYPE</t>
  </si>
  <si>
    <t>Stapler w/ remover no. 35, heavy duty</t>
  </si>
  <si>
    <t>stapler wire #35 (box)</t>
  </si>
  <si>
    <t>Stapler with remover # 10</t>
  </si>
  <si>
    <t>STAPLER WITH REMOVER # 35 HEAVY DUTY</t>
  </si>
  <si>
    <t>Stapler with remover #10</t>
  </si>
  <si>
    <t>Stapler with remover no. 35, heavy duty</t>
  </si>
  <si>
    <t>Stapler with remover No.35, heavy duty</t>
  </si>
  <si>
    <t>Stapler, Long Arm 44pp capacity, 35mm wire</t>
  </si>
  <si>
    <t>Stapler, long arm, 44pp capacity, 35mm wire</t>
  </si>
  <si>
    <t>STAPLER, STANDARD TYPE, load cap: 200 staples min</t>
  </si>
  <si>
    <t>stapler,binder type,heavy duty,desktop</t>
  </si>
  <si>
    <t>Stationery Mailing Envelope</t>
  </si>
  <si>
    <t>Stationery, Bondpaper with PGBh colored logo (long)</t>
  </si>
  <si>
    <t>Stationery, Bondpaper with PGBh colored logo (short)</t>
  </si>
  <si>
    <t>Stick note pad  76x127 mm</t>
  </si>
  <si>
    <t>Stick note pad 400sheets 76x76 mm</t>
  </si>
  <si>
    <t>Sticker  for 4 wheel vehicle (For Official use only)Size: 2ftx4 inches</t>
  </si>
  <si>
    <t>Sticker (Inventory Tag) Property #Size 3"x4", color green</t>
  </si>
  <si>
    <t>Sticker for motorcycle vehicle (For Official use only)Size:2x6iches</t>
  </si>
  <si>
    <t>Sticker Paper (8.5 x 11 in)</t>
  </si>
  <si>
    <t>Sticker Paper (Light Color) Long (5 sheets per pack)</t>
  </si>
  <si>
    <t>Sticker Paper flourescent A4 (asstd.)</t>
  </si>
  <si>
    <t>STICKER PAPER FLOURESCENT,  A4 size (WHITE)</t>
  </si>
  <si>
    <t>STICKER PAPER FLOURESCENT,  A4 size (yellow)</t>
  </si>
  <si>
    <t>Stickers for delivery trucks 3x4 inches, color to be identified</t>
  </si>
  <si>
    <t>Sticky Notes 3x4</t>
  </si>
  <si>
    <t>Stock card, 5 x 8 -25pcs./pack</t>
  </si>
  <si>
    <t>Storage box green plain 9x10x10 (carton)</t>
  </si>
  <si>
    <t>Surgical  masking tape, 2" width (roll)</t>
  </si>
  <si>
    <t>Swan Pins (60 pins/sheet)</t>
  </si>
  <si>
    <t>sheet</t>
  </si>
  <si>
    <t>TAPE DESPENSER, TABLE TOP, FOR 24 mm with tape</t>
  </si>
  <si>
    <t>Tape Dispenser</t>
  </si>
  <si>
    <t>Tape Dispenser, Large</t>
  </si>
  <si>
    <t>Tape double sided 1" with foam</t>
  </si>
  <si>
    <t>Tape doublsided w/ out foam</t>
  </si>
  <si>
    <t xml:space="preserve">Tape Masking  0.5"  </t>
  </si>
  <si>
    <t>Tape Packaging 3”</t>
  </si>
  <si>
    <t>Tape,  double sided 1 inch with foam</t>
  </si>
  <si>
    <t>TAPE,  MASKING 1"</t>
  </si>
  <si>
    <t>ROLLS</t>
  </si>
  <si>
    <t>Tape, double sided 1 '</t>
  </si>
  <si>
    <t>Tape, double sided 1 inch with foam</t>
  </si>
  <si>
    <t>Rolls</t>
  </si>
  <si>
    <t>Tape, double sided 1"</t>
  </si>
  <si>
    <t xml:space="preserve">Tape, double sided foam </t>
  </si>
  <si>
    <t>tape, double sided foam 1 x 10 (pc)</t>
  </si>
  <si>
    <t>Tape, double sided, 1 inch</t>
  </si>
  <si>
    <t>Tape, double sided, 1”</t>
  </si>
  <si>
    <t>Tape, double-Sided without foam</t>
  </si>
  <si>
    <t>Tape, double-sided, 1" w/o foam</t>
  </si>
  <si>
    <t>Tape, double-sided, without foam 1"</t>
  </si>
  <si>
    <t>Tape, duck tape,2"</t>
  </si>
  <si>
    <t xml:space="preserve">TAPE, DUCT TAPE, 2" </t>
  </si>
  <si>
    <t>Tape, duct tape, 2”</t>
  </si>
  <si>
    <t>Tape, duct tape, 48mm x 11</t>
  </si>
  <si>
    <t>Tape, masking  1”</t>
  </si>
  <si>
    <t>Tape, Masking  2"</t>
  </si>
  <si>
    <t>Tape, masking 0.5"</t>
  </si>
  <si>
    <t>Tape, masking 1"</t>
  </si>
  <si>
    <t>Tape, Masking 1"</t>
  </si>
  <si>
    <t>Tape, masking 1", super stick</t>
  </si>
  <si>
    <t>Tape, masking 2"</t>
  </si>
  <si>
    <t>Tape, masking 2", super stick</t>
  </si>
  <si>
    <t xml:space="preserve">Tape, masking 2”       </t>
  </si>
  <si>
    <t>Tape, masking width 1 inch</t>
  </si>
  <si>
    <t>Tape, Masking, 1"</t>
  </si>
  <si>
    <t>Tape, masking, 2 inches</t>
  </si>
  <si>
    <t>TAPE, MASKING, width: 24 mm(-1mm)</t>
  </si>
  <si>
    <t>TAPE, MASKING, width: 48 mm(-1mm)</t>
  </si>
  <si>
    <t>Tape, Masking,width 1 inch</t>
  </si>
  <si>
    <t>Tape, Masking,width 1/2 inch</t>
  </si>
  <si>
    <t>Tape, packaging 2 inches gray</t>
  </si>
  <si>
    <t>Tape, packaging 2"</t>
  </si>
  <si>
    <t>Tape, Packaging 2"</t>
  </si>
  <si>
    <t>Tape, Packaging 2”</t>
  </si>
  <si>
    <t>TAPE, PACKAGING 3"</t>
  </si>
  <si>
    <t>Tape, packaging 3"</t>
  </si>
  <si>
    <t>Tape, Packaging width 2 inches</t>
  </si>
  <si>
    <t>Tape, Packaging, 2 inch</t>
  </si>
  <si>
    <t>Tape, Packaging, 2" width</t>
  </si>
  <si>
    <t>Tape, Packaging, 3 inches</t>
  </si>
  <si>
    <t>TAPE, PACKAGING, width: 48 mm (-1mm)</t>
  </si>
  <si>
    <t>Tape, Scoth  Tape 1"</t>
  </si>
  <si>
    <t>Tape, transparent - 1"</t>
  </si>
  <si>
    <t>Tape, Transparent - 1"</t>
  </si>
  <si>
    <t>Tape, transparent - 1/2"</t>
  </si>
  <si>
    <t xml:space="preserve">Tape, transparent  2" </t>
  </si>
  <si>
    <t>Tape, Transparent 1"</t>
  </si>
  <si>
    <t>TAPE, TRANSPARENT 1"</t>
  </si>
  <si>
    <t>Tape, transparent 1"</t>
  </si>
  <si>
    <t>Tape, transparent 1", super stick</t>
  </si>
  <si>
    <t>Tape, Transparent 2"</t>
  </si>
  <si>
    <t>Tape, transparent 2"</t>
  </si>
  <si>
    <t>Tape, Transparent, 1" x 90Yrds.</t>
  </si>
  <si>
    <t>Tape, transparent, 1”</t>
  </si>
  <si>
    <t>Tape, transparent, 2”</t>
  </si>
  <si>
    <t>TAPE, TRANSPARENT, width: 24 mm(1mm)</t>
  </si>
  <si>
    <t>TAPE, TRANSPARENT, width: 48 mm(1mm)</t>
  </si>
  <si>
    <t>Tape,double sided 1"</t>
  </si>
  <si>
    <t>Tape,duct tape,48mm x 11</t>
  </si>
  <si>
    <t>tape,electrical,18mm x 16m min</t>
  </si>
  <si>
    <t xml:space="preserve">Tape,electrical,18mm x 16m min </t>
  </si>
  <si>
    <t>Tape,masking 1"</t>
  </si>
  <si>
    <t>Tape,transprent-1"</t>
  </si>
  <si>
    <t>Tape,transprent-2"</t>
  </si>
  <si>
    <t>Toilet Bowl Cleaning Solution 500ml.</t>
  </si>
  <si>
    <t>TOILET, TISSUE PAPER 2-PLY sheets, 150 pulls</t>
  </si>
  <si>
    <t>Toner 85A</t>
  </si>
  <si>
    <t>tank</t>
  </si>
  <si>
    <t>Toner for Model MP2000L2</t>
  </si>
  <si>
    <t>Toner TN116 for Ineo 164 photocopier</t>
  </si>
  <si>
    <t>TWINE, PLASTIC, ONE (1) KILO per roll</t>
  </si>
  <si>
    <t>Typewriter Ribbon</t>
  </si>
  <si>
    <t>USB</t>
  </si>
  <si>
    <t>USB Flash Drive 16GB</t>
  </si>
  <si>
    <t>USB Flash Drive 32GB</t>
  </si>
  <si>
    <t xml:space="preserve">White Board Markets, Bullet-Tip Blue </t>
  </si>
  <si>
    <t>White Board Markets, Bullet-Tip Red</t>
  </si>
  <si>
    <t>White Board Pen</t>
  </si>
  <si>
    <t>White bondpaper A4</t>
  </si>
  <si>
    <t>White mailing long envelop 500pcs.</t>
  </si>
  <si>
    <t>Whyte Board Pen Black</t>
  </si>
  <si>
    <t>Wooden Certificate Frames 8 1/2x11,Silver</t>
  </si>
  <si>
    <t>Writing Notebook 80 leaves</t>
  </si>
  <si>
    <t>This is to certify that the above annual procurement plan is in accordance with the objectives of this office/agency.</t>
  </si>
  <si>
    <t>BAC Secretariat</t>
  </si>
  <si>
    <t>Caclculator, desktop calculator 12 digits)</t>
  </si>
  <si>
    <t>Glue 473ml</t>
  </si>
  <si>
    <t>highlighter pen, (pc)</t>
  </si>
  <si>
    <t>Long white bondpaper</t>
  </si>
  <si>
    <t>Pencil (#2)</t>
  </si>
  <si>
    <t>Pencil (# 2) 12's</t>
  </si>
  <si>
    <t>Pencil (No.2)</t>
  </si>
  <si>
    <t>Pentel Pen</t>
  </si>
  <si>
    <t xml:space="preserve">Ballpen BP-5 black </t>
  </si>
  <si>
    <t>Ballpen BP-5 blue</t>
  </si>
  <si>
    <t>BP-S Ballpen</t>
  </si>
  <si>
    <t>Marking pen (black)</t>
  </si>
  <si>
    <t>Short white bondpaper</t>
  </si>
  <si>
    <t>Sign Pen (V7 RT)</t>
  </si>
  <si>
    <t xml:space="preserve">Sign Pen (blue) </t>
  </si>
  <si>
    <t>Whiteboard pen</t>
  </si>
  <si>
    <t>Air freshener (spray) 320 ml</t>
  </si>
  <si>
    <t>Bathroom tissue, 2 ply, 12 rolls/pack</t>
  </si>
  <si>
    <t>Bleach Liquid 1L/Stain remover</t>
  </si>
  <si>
    <t>Detergent powder 1kl</t>
  </si>
  <si>
    <t>Garbage Bag Large, black, thick, good quality, 50 pcs.</t>
  </si>
  <si>
    <t>Muriatic Acid,pure, 500ml</t>
  </si>
  <si>
    <t>Shampoo sachet 15 ml by dozen</t>
  </si>
  <si>
    <t>dozen</t>
  </si>
  <si>
    <t>SL/LED bulb 11 watts</t>
  </si>
  <si>
    <t>Soap (laundry, bar)  white</t>
  </si>
  <si>
    <t>bars</t>
  </si>
  <si>
    <t>Soap Bath (bar) 55 g</t>
  </si>
  <si>
    <t>Toothpaste sachet 10 ml by 3 pcs./pack</t>
  </si>
  <si>
    <t>Wall fan, standard, 16", orbit fan, color grey</t>
  </si>
  <si>
    <t>Alcohol (Isoprophyl)70% - 500ml</t>
  </si>
  <si>
    <t>Alcohol (ethyl), 68% - 70%, scented  500ml</t>
  </si>
  <si>
    <t>Alcohol ( ethyl) 250ml 70%</t>
  </si>
  <si>
    <t>Alcohol (Sanitizing Gel) with moisture Lock 1000 ml</t>
  </si>
  <si>
    <t>Battery AA, heavy duty,4's</t>
  </si>
  <si>
    <t>Battery AAA, heavy duty,4's</t>
  </si>
  <si>
    <t>Declogger 500ml</t>
  </si>
  <si>
    <t>Detergent Powder,all purpose 1kl.</t>
  </si>
  <si>
    <t>Dishwahing liquid 500ml</t>
  </si>
  <si>
    <t>Disinfectant spray 510g lemon flavor</t>
  </si>
  <si>
    <t>Door mat 40cmx60cm cloth</t>
  </si>
  <si>
    <t>Dust Pan-Plastic-big (durable)</t>
  </si>
  <si>
    <t>Drum/plastic (60-100L capacity)</t>
  </si>
  <si>
    <t>Fabric conditioner, 1lt</t>
  </si>
  <si>
    <t>glass Cleaner (500ml) with sprayer</t>
  </si>
  <si>
    <t>Garbage Bag XLarge, Black 50,s thick good Quality</t>
  </si>
  <si>
    <t>Trash Bag XL, transparent, 50's</t>
  </si>
  <si>
    <t>Liquid Hand Soap</t>
  </si>
  <si>
    <t>gal</t>
  </si>
  <si>
    <t>Multi Purpose Cleaner 1L</t>
  </si>
  <si>
    <t>Muriatic Acid Pure,500ml</t>
  </si>
  <si>
    <t>Measuring Tape (same with tailoring use)</t>
  </si>
  <si>
    <t>Rake with long handle</t>
  </si>
  <si>
    <t>Showel with long handle</t>
  </si>
  <si>
    <t>Toilet Bowl Cleaning solution 500ml</t>
  </si>
  <si>
    <t>Trash bin, pedal (large) - black</t>
  </si>
  <si>
    <t>Air freshener,earosol.280ml/150min</t>
  </si>
  <si>
    <t>Alcohol (isoprophyl 70%-500ml)</t>
  </si>
  <si>
    <t>Battery AA,heavy duty,4's</t>
  </si>
  <si>
    <t>Battery AAA,heavy duty,4's</t>
  </si>
  <si>
    <t>Broom (tukog)</t>
  </si>
  <si>
    <t>Broom,soft (tambo)</t>
  </si>
  <si>
    <t>Broom,thick corn fiber bristles</t>
  </si>
  <si>
    <t>Clean Gloves (letex disposable gloves)100 pieces/box</t>
  </si>
  <si>
    <t>Cotton,absorbent,200gm</t>
  </si>
  <si>
    <t>Detergent powder 82gms</t>
  </si>
  <si>
    <t>Dishwashing liquid 250ml</t>
  </si>
  <si>
    <t>Dishwashing Paste 400g</t>
  </si>
  <si>
    <t>Door mat 40cm x 60cm,cloth</t>
  </si>
  <si>
    <t>Garbage Bag XXL,Black,thick,goodquality,(Black)50's</t>
  </si>
  <si>
    <t>Face mask,disposable,50pcs per pack</t>
  </si>
  <si>
    <t>LED Bulb 18watts</t>
  </si>
  <si>
    <t>LED Bulb 9watts</t>
  </si>
  <si>
    <t>Electrical Outlet (3 Gangs)</t>
  </si>
  <si>
    <t>LED bulb 10 watts, daylight, good quality</t>
  </si>
  <si>
    <t>Flourescent tubes, 40 watts</t>
  </si>
  <si>
    <t>Mop Handle, heavy duty, aluminum screw type</t>
  </si>
  <si>
    <t>Mop Head, made of rayons, weight, 500g</t>
  </si>
  <si>
    <t>Muriatic Acid,pure,500ml</t>
  </si>
  <si>
    <t>Toilet Bowl Cleaner 1 gal</t>
  </si>
  <si>
    <t>gallon</t>
  </si>
  <si>
    <t>Weighing Scale - 10 kg. Capacity preferably in 0.1 kg increments</t>
  </si>
  <si>
    <t xml:space="preserve">Insecticide spray 500 ml </t>
  </si>
  <si>
    <t>Fire Extinguisher Refill, 3 kls</t>
  </si>
  <si>
    <t>Dust pan - plastic - big (durable)</t>
  </si>
  <si>
    <t>Battery AA, heavy duty, 4's</t>
  </si>
  <si>
    <t>Battery AAA, heavy duty, 4's</t>
  </si>
  <si>
    <t>Bleaching liquid 1L / stain remover</t>
  </si>
  <si>
    <t>Broom, soft (Tambo)</t>
  </si>
  <si>
    <t>Clean Powder, bathroom, tricolo w/ bleach, 350 gms</t>
  </si>
  <si>
    <t>Dishwashing 500ml</t>
  </si>
  <si>
    <t>Dust Pan-Plastic-small (durable)</t>
  </si>
  <si>
    <t>Floor Mop with aluminum handle</t>
  </si>
  <si>
    <t>Garbage Bag XXL, Black, thick, good quality 50's</t>
  </si>
  <si>
    <t>Glass Cleaner 500ml with Sprayer</t>
  </si>
  <si>
    <t>Gloves, working gloves, heavy duty</t>
  </si>
  <si>
    <t>pairs</t>
  </si>
  <si>
    <t>Plastic sando bag , Large 100's</t>
  </si>
  <si>
    <t>Mop Handle, made of rayons, weight: 500g</t>
  </si>
  <si>
    <t>Tissue Paper, 2 ply, 600 sheets jumbo</t>
  </si>
  <si>
    <t>Toilet  deodorizer (w/holder)</t>
  </si>
  <si>
    <t>Alcohol (isoproplyl 70%- 250ml</t>
  </si>
  <si>
    <t>btls</t>
  </si>
  <si>
    <t>Diswashing paste 400mg</t>
  </si>
  <si>
    <t>PC</t>
  </si>
  <si>
    <t xml:space="preserve">Floor Mop with aluminum handle </t>
  </si>
  <si>
    <t xml:space="preserve">pc </t>
  </si>
  <si>
    <t xml:space="preserve">Furniture/appliance cleaner 500ml (w/spray </t>
  </si>
  <si>
    <t>Toilet Bowl Cleaning Solution 500ml</t>
  </si>
  <si>
    <t xml:space="preserve">bot </t>
  </si>
  <si>
    <t xml:space="preserve">Garbage bag Large/ black thick, good quality,100's </t>
  </si>
  <si>
    <t>Air Freshener, 500 ml (spray)</t>
  </si>
  <si>
    <t xml:space="preserve">Trash bin, pedal (big/large)  color green, yellow, red, blue </t>
  </si>
  <si>
    <t>Toilet paper, 2 ply, 6 rolls</t>
  </si>
  <si>
    <t>Alcohol (Isoprophyl 70%-500ml)</t>
  </si>
  <si>
    <t>Battery, AA, heavy duty, 4’S</t>
  </si>
  <si>
    <t>Battery, AAA, heavy duty, 4’S</t>
  </si>
  <si>
    <t>Air freshener (car) 320 ml</t>
  </si>
  <si>
    <t>Battery AA, heavy duty, 4'S</t>
  </si>
  <si>
    <t>Disinfectant spray 500ml.</t>
  </si>
  <si>
    <t>Fire Extinguisher Refill, 5 kls.</t>
  </si>
  <si>
    <t>Garbage Bag XL, super strong quality, 37"x40" spread, 18.5x18.5x40 inches (black) 10's</t>
  </si>
  <si>
    <t>Garbage Bag L, 24 in. x 32 in. (black) 10's</t>
  </si>
  <si>
    <t>Glass cleaner  (500ml) with sprayer</t>
  </si>
  <si>
    <t>Alcohol (isoprophyl) 70% Solution 500ml/Bot</t>
  </si>
  <si>
    <t>Bleach ( 1liter )</t>
  </si>
  <si>
    <t>liter</t>
  </si>
  <si>
    <t>Cotton, absorbent, 200gm</t>
  </si>
  <si>
    <t>Chlorine, granules, 1kg/canister</t>
  </si>
  <si>
    <t>can</t>
  </si>
  <si>
    <t>Detergent Powder, 1kg</t>
  </si>
  <si>
    <t>Disinfectant concentrate, 1 gal</t>
  </si>
  <si>
    <t>Diswashing Liquid 500ml</t>
  </si>
  <si>
    <t>Fabric Softener/Pack, 250 ml</t>
  </si>
  <si>
    <t>Garbage bag black-10's,XL</t>
  </si>
  <si>
    <t>Plastic sando bag white-Large ,100s</t>
  </si>
  <si>
    <t>Plastic sando bag white- X-large, 100s</t>
  </si>
  <si>
    <t>Glass Cleaner/Bot</t>
  </si>
  <si>
    <t>Soap (Handsoap) Liquid 500ml</t>
  </si>
  <si>
    <t>Toilet paper, 300's 2 ply 6 rolls</t>
  </si>
  <si>
    <t>Toilet Bowl Cleaning Solution,500ml</t>
  </si>
  <si>
    <t>ALCOHOL (ISOPROPHYL 70%-500 ML)</t>
  </si>
  <si>
    <t>BOTS</t>
  </si>
  <si>
    <t>BATTERY AA, HEAVY DUTY, 4'S</t>
  </si>
  <si>
    <t>PACKS</t>
  </si>
  <si>
    <t>BATTERY AAA, HEAVY DUTY, 4'S</t>
  </si>
  <si>
    <t>DETERGENT POWDER 1 KILO</t>
  </si>
  <si>
    <t>FURNITURE CLEANER 500 ML</t>
  </si>
  <si>
    <t>GARBAGE BAG ,BLACK, SIZE 37" X 37" X 42" 10 PCS./PACK, XL</t>
  </si>
  <si>
    <t>Air Freshener Car (Any Scent)</t>
  </si>
  <si>
    <t>Air Freshener spray, 500ml</t>
  </si>
  <si>
    <t>Alcohol(isoprophyl 70%-500ml)</t>
  </si>
  <si>
    <t>Detergent Powder, 1kl.</t>
  </si>
  <si>
    <t>Dishwashing Liquid 500ml</t>
  </si>
  <si>
    <t>Disinfectant Spray 500ml</t>
  </si>
  <si>
    <t>Fabric Conditioner, 1l</t>
  </si>
  <si>
    <t xml:space="preserve">Garbage bag, XXL,black thick,good quality (50's) </t>
  </si>
  <si>
    <t>Garbage bag, black medium 10 pcs./pack</t>
  </si>
  <si>
    <t>Garbage bag, black small 10 pcs./pack</t>
  </si>
  <si>
    <t>Toilet Bowl Cleaner 1 gal.</t>
  </si>
  <si>
    <t>gallons</t>
  </si>
  <si>
    <t>Toilet deodorizer (w/holder)</t>
  </si>
  <si>
    <t>Alcohol, ethyl 70% scented, 500mL</t>
  </si>
  <si>
    <t>Bathroom tissue 2ply, 12's roll/pack</t>
  </si>
  <si>
    <t>Bleach scented, 1gallon, best quality</t>
  </si>
  <si>
    <t xml:space="preserve">gal </t>
  </si>
  <si>
    <t>Broom thick corn fiber bristles</t>
  </si>
  <si>
    <t>Detergent Powder 82 gms</t>
  </si>
  <si>
    <t>Disinfectant Concentrate 1 gal</t>
  </si>
  <si>
    <t>Disinfectant Spray 510g, lemon flavor</t>
  </si>
  <si>
    <t>Fabric Softener 250mL</t>
  </si>
  <si>
    <t xml:space="preserve">Laundry Soap Bar </t>
  </si>
  <si>
    <t>bar</t>
  </si>
  <si>
    <t>Toilet bowl cleaner 1 gal</t>
  </si>
  <si>
    <t>Air Freshener (car) 320ml.</t>
  </si>
  <si>
    <t>Air freshener 500ml. (Spray)</t>
  </si>
  <si>
    <t>Alcohol (Isoprophyl) 70% 500ml.</t>
  </si>
  <si>
    <t>Detergent powder (82gms.)</t>
  </si>
  <si>
    <t>Diswashing liquid 500ml.</t>
  </si>
  <si>
    <t>Floor Wax Paste Natural 2 kgs.</t>
  </si>
  <si>
    <t>Garbage bag, XXL, black, thick, good quality, 50'S</t>
  </si>
  <si>
    <t>Insecticide spray 500ml.</t>
  </si>
  <si>
    <t>Led bulb 16 watts, daylight, good quality</t>
  </si>
  <si>
    <t>Led Flourescent lamp T5 13 watts</t>
  </si>
  <si>
    <t>Toilet bowl cleaner (1 gal.)</t>
  </si>
  <si>
    <t>gal.</t>
  </si>
  <si>
    <t>Alcohol(Isprophyl 70%-500ml)</t>
  </si>
  <si>
    <t>BROOM (LANOT)</t>
  </si>
  <si>
    <t>BROOM (TUKOG/tambo)</t>
  </si>
  <si>
    <t>Bleach , scented 500ml</t>
  </si>
  <si>
    <t>Chlorine Granules/Powder, 1kl.</t>
  </si>
  <si>
    <t>kl.</t>
  </si>
  <si>
    <t>Detergent Powder 82gms</t>
  </si>
  <si>
    <t>Disinfectant concentrate, 1 gal.</t>
  </si>
  <si>
    <t>Face mask, disposable</t>
  </si>
  <si>
    <t>Garbage bag XXL, Good quality (black)50's</t>
  </si>
  <si>
    <t>Garbage bag XXL, Good quality (blue)50's</t>
  </si>
  <si>
    <t>Garbage Bag XXL, good quality (Red)50's</t>
  </si>
  <si>
    <t>Garbage Bag XXl, good quality (Yellow)50's</t>
  </si>
  <si>
    <t>Glass cleaner (500ml) with sprayer</t>
  </si>
  <si>
    <t>Sando bag, XL 100's</t>
  </si>
  <si>
    <t>Toilet bowl cleaning solution 500ml</t>
  </si>
  <si>
    <t>Rubbing alcohol (bottle)</t>
  </si>
  <si>
    <t>Powder soap, 1 kg (bag)</t>
  </si>
  <si>
    <t>laundry soap (bar)</t>
  </si>
  <si>
    <t>70%  Rubbing Alcohol</t>
  </si>
  <si>
    <t>Broom Tambo</t>
  </si>
  <si>
    <t>Denatured Alcohol</t>
  </si>
  <si>
    <t>Detergent Bar (Tide)</t>
  </si>
  <si>
    <t>Disinfectant liquid 3L</t>
  </si>
  <si>
    <t>Antibacterial Handsoap skincare 225ml</t>
  </si>
  <si>
    <t>Scrubbing Pad</t>
  </si>
  <si>
    <t>Door Mat</t>
  </si>
  <si>
    <t>Floor Mop</t>
  </si>
  <si>
    <t>Glass Cleaner 250ml spray</t>
  </si>
  <si>
    <t>Muriatic Acid, Pure 500ml</t>
  </si>
  <si>
    <t>Sponge, Antibac HD</t>
  </si>
  <si>
    <t>Trash Bag 10's L</t>
  </si>
  <si>
    <t>Kitchen Roll Paper Towel (extra soft and white) (3 doz)</t>
  </si>
  <si>
    <t>Battery, size AA,alkaline 4 per pack</t>
  </si>
  <si>
    <t>packet</t>
  </si>
  <si>
    <t>Battery, size AAA, alkaline 4 per pack</t>
  </si>
  <si>
    <t>Battery, 9V, alkaline</t>
  </si>
  <si>
    <t>Bathroom Tissue, 2ply, 12 rolls/pack</t>
  </si>
  <si>
    <t>Bath Soap, 90gms</t>
  </si>
  <si>
    <t>Broom, soft (tambo)</t>
  </si>
  <si>
    <t>Car Freshner, extra strength, hang freely, Quick, powerful and long-lasting effectiveness</t>
  </si>
  <si>
    <t>Declogger, 500ml</t>
  </si>
  <si>
    <t>Disinfectant Spray, 510mg</t>
  </si>
  <si>
    <t>Disinfectant, liquid, concentrate</t>
  </si>
  <si>
    <t>Dishwashing Paste 350g, lemon scent</t>
  </si>
  <si>
    <t>tub</t>
  </si>
  <si>
    <t>Dust Pan, plastic, big</t>
  </si>
  <si>
    <t>Furniture / Appliance Cleaner, 500ml, spray</t>
  </si>
  <si>
    <t>Glass Cleaner 1 ltr</t>
  </si>
  <si>
    <t>Hand Disinfectant, Propan-2-ol, Propan-1-ol, Mecetronium Ethylsulfate, 10bot/box</t>
  </si>
  <si>
    <t>Hand Soap, Liquid, 500 ml, anti-bacterial</t>
  </si>
  <si>
    <t>Multi-Insect Killer, Spray, 500ml, water-based</t>
  </si>
  <si>
    <t>LED Bulb, 16 watts, daylight</t>
  </si>
  <si>
    <t>Liquid Bleach, 6-in-1 Total Clean for 99.9% antibacterial protection</t>
  </si>
  <si>
    <t>Mop Handle, wooden handle</t>
  </si>
  <si>
    <t>Mop Head, 400gms, absorbent cotton yarn, fits all standard mop handle</t>
  </si>
  <si>
    <t>Plastic Sando Bag (XL) 100s, white, thick</t>
  </si>
  <si>
    <t>Rubbing Alcohol 70% 500ml.  Ethyl</t>
  </si>
  <si>
    <t>Sponge, antibac HD</t>
  </si>
  <si>
    <t>Toilet Bowl &amp; Urinal Cleaner, 900ml, thick</t>
  </si>
  <si>
    <t>Toilet Brush, long handle, plastic</t>
  </si>
  <si>
    <t>Toilet Deodorizer with handle</t>
  </si>
  <si>
    <t>Trashbag, plastic, black, (XL) 10pcs/pack</t>
  </si>
  <si>
    <t>cans</t>
  </si>
  <si>
    <t>Medium size ice buckets</t>
  </si>
  <si>
    <t>Toilet deodorant cake</t>
  </si>
  <si>
    <t>Urinal filter (for waterless urinal)</t>
  </si>
  <si>
    <t>filter</t>
  </si>
  <si>
    <t>steel floor mop set</t>
  </si>
  <si>
    <t>304 Bathroob grab bars 1001 x 1001 Stainless Steel</t>
  </si>
  <si>
    <t>Rubbing Alcohol 500ml</t>
  </si>
  <si>
    <t>Jumbo Cotton Balls (100s per pack)</t>
  </si>
  <si>
    <t>Satin Ribbon 50m/roll (Color: Red, Width 1/4 inch)</t>
  </si>
  <si>
    <t>Round red candles (12 pcs/pack)</t>
  </si>
  <si>
    <t>Matchbox</t>
  </si>
  <si>
    <t>Balloons</t>
  </si>
  <si>
    <t>broom,soft(tambo),</t>
  </si>
  <si>
    <t>Air freshner (car) 320ml256.42</t>
  </si>
  <si>
    <t>Dishwashing liquid, 1 gal.</t>
  </si>
  <si>
    <t>Disinfectant spray,aerosol type,400-550grams</t>
  </si>
  <si>
    <t xml:space="preserve">insecticide,aerosol type,net content;600ml min </t>
  </si>
  <si>
    <t>liquid hand soap-500ml</t>
  </si>
  <si>
    <t>rags, all cotton,32 pieces per kilogram min</t>
  </si>
  <si>
    <t>Paper Towel 2-ply</t>
  </si>
  <si>
    <t>trashbags (Large) 100's</t>
  </si>
  <si>
    <t>fire extinguisher refill, 5kg.</t>
  </si>
  <si>
    <t>purified water 5gallons/container</t>
  </si>
  <si>
    <t>toilet tissue paper 2 ply sheets, 6rolls/pack</t>
  </si>
  <si>
    <t>Alcohol (Isoprophyl) 70%, 500ml</t>
  </si>
  <si>
    <t>Detergent powder, 1 kg</t>
  </si>
  <si>
    <t>kg</t>
  </si>
  <si>
    <t>Gloves, working</t>
  </si>
  <si>
    <t>pair</t>
  </si>
  <si>
    <t>Mop, Dirt</t>
  </si>
  <si>
    <t>Toilet bowl cleaning solution,500ml</t>
  </si>
  <si>
    <t>Bathroom Tissue, 2ply,12 rolls per pack</t>
  </si>
  <si>
    <t>Broom, (Tukog)</t>
  </si>
  <si>
    <t xml:space="preserve"> Alcohol - Isoprophyl alcohol 70% 500 ml. </t>
  </si>
  <si>
    <t>Alcohol ( Isopropyl 70%, 500 ml)</t>
  </si>
  <si>
    <t>btls.</t>
  </si>
  <si>
    <t>Toilet Bowl Cleaning Solution 1 L</t>
  </si>
  <si>
    <t>BROOM, soft (tambo)</t>
  </si>
  <si>
    <t>CLEANER, TOILET BOWL &amp; URINAL, 900ml-1000ml cap</t>
  </si>
  <si>
    <t>FURNITUTRE CLEANER, aerosol type, 300ml min per can</t>
  </si>
  <si>
    <t>CLEANER, SCOURING POWDER, 350g min./ can</t>
  </si>
  <si>
    <t>DETERGENT POWDER, all purpose, 1kg</t>
  </si>
  <si>
    <t>pouch</t>
  </si>
  <si>
    <t>DISINFECTANT SPRAY, aerosol type, 400-550 grams</t>
  </si>
  <si>
    <t>DUSTPAN, non-rigid plastic, w/ detachable handle</t>
  </si>
  <si>
    <t>INSECTICIDE, earosol type, net content: 600 ml min</t>
  </si>
  <si>
    <t>LIQUID HAND SOAP, lavender</t>
  </si>
  <si>
    <t>MOP HANDLE, heavy duty, aluminum, screw type</t>
  </si>
  <si>
    <t>MOP HEAD, made og rayon, weight : 400 grams mins</t>
  </si>
  <si>
    <t>TOILET BOWL CLEANER SOLUTION</t>
  </si>
  <si>
    <t>lit.</t>
  </si>
  <si>
    <t>RAGS, all cotton, 32 pieces per kilogram min</t>
  </si>
  <si>
    <t>bundle</t>
  </si>
  <si>
    <t>SCOURING PAD, made of synthetic nylon, 140x 220 mm</t>
  </si>
  <si>
    <t>pck.</t>
  </si>
  <si>
    <t>TRASH BAG, plastic transparent</t>
  </si>
  <si>
    <t>AIR FRESHENER, earosol, 280ml/150min</t>
  </si>
  <si>
    <t>ALCOHOL, ethyl, 68%-70%, scented 500ml</t>
  </si>
  <si>
    <t>Detergent powder, 120 g</t>
  </si>
  <si>
    <t>Dishwashing Liquid</t>
  </si>
  <si>
    <t>Disinfectant, all purpose</t>
  </si>
  <si>
    <t>Hand Gloves ( M )</t>
  </si>
  <si>
    <t>Mop Head</t>
  </si>
  <si>
    <t xml:space="preserve">Mosquito Killer Spray 500 ml </t>
  </si>
  <si>
    <t>Plastic Sando Bag Large 100's</t>
  </si>
  <si>
    <t>Stain Remover 1000 ml.</t>
  </si>
  <si>
    <t>Trash bag L size 10's</t>
  </si>
  <si>
    <t>Air Freshener 320 ml spray</t>
  </si>
  <si>
    <t>Glass cleaner 500 ml. spray</t>
  </si>
  <si>
    <t>Rubbing Alcohol 70% Solution 500 ml.</t>
  </si>
  <si>
    <t>Toilet paper, 300's, 2 ply, 6 rolls</t>
  </si>
  <si>
    <t>Air Freshener 500 ml spray</t>
  </si>
  <si>
    <t>Bleaching liquid 1 l/stain remover</t>
  </si>
  <si>
    <t>Detergent powder, 82 g</t>
  </si>
  <si>
    <t>Disifectant, concentrate, 1 gal</t>
  </si>
  <si>
    <t>Door mat 40 cmx60 cm , cloth</t>
  </si>
  <si>
    <t>Furniture/ aplliance cleaner 500ml (w/spray- 5 bttle)</t>
  </si>
  <si>
    <t>Soap (hand soap, liquid , Anti bacterial, 225 ml)</t>
  </si>
  <si>
    <t>Muriatic Acid , pure, 500 ml</t>
  </si>
  <si>
    <t>Garbage Bag XXL, Black thick, good quality 50's</t>
  </si>
  <si>
    <t>Garbage bag , black 10's S</t>
  </si>
  <si>
    <t>Toilet paper 300's 2 ply 6 rolls</t>
  </si>
  <si>
    <t>Air freshener 500ml (spray)</t>
  </si>
  <si>
    <t>Alcohol, ethyl, 68%-70%, scented 500ml</t>
  </si>
  <si>
    <t>Bleaching liquid 1l / stain remover</t>
  </si>
  <si>
    <t>Dishwashing liquid 500ml</t>
  </si>
  <si>
    <t>Furniture/appliance cleaner 500ml (with spray-5 bottle)</t>
  </si>
  <si>
    <t>Garbage Bag 11x11x24 DW Trash bag 10's Medium</t>
  </si>
  <si>
    <t>Soap (hand soap, liquid, Anti-bacterial, 225ml)</t>
  </si>
  <si>
    <t>AIR FRESHENER (CAR) 320ml</t>
  </si>
  <si>
    <t>AIR FRESHENER (SPRAY) 320ml</t>
  </si>
  <si>
    <t>AIR FRESHENER earosol,280ml</t>
  </si>
  <si>
    <t>ALCOHOL (ISOPROPHYL 70%-500ml)</t>
  </si>
  <si>
    <t>BATTERY AA, HEAVYDUTY,4'S</t>
  </si>
  <si>
    <t>DETERGENT POWDER 82grns</t>
  </si>
  <si>
    <t>DISHWASHING 500ml</t>
  </si>
  <si>
    <t>DISINFECTANT SPRAY 500ml</t>
  </si>
  <si>
    <t>DOOR MAT, CLOTH</t>
  </si>
  <si>
    <t>GARBAGE BAG LARGE THICK, GOOD QUALITY, 50'</t>
  </si>
  <si>
    <t xml:space="preserve">TOILET BOWL CLEANSING SOLUTION/ 500 ML </t>
  </si>
  <si>
    <t>TOILET PAPER,300 2 PLY 6 ROLLS</t>
  </si>
  <si>
    <t xml:space="preserve">Air Freshener, Car (lemon) </t>
  </si>
  <si>
    <t xml:space="preserve">Air Freshener, 320ml (lemon &amp; orange)  </t>
  </si>
  <si>
    <t>Alcohol (Isoprophyl 70% - 500ml)</t>
  </si>
  <si>
    <t xml:space="preserve"> Alcohol, Rubbing70% solution 500ml</t>
  </si>
  <si>
    <t>Air Freshener 330ml  (spray)</t>
  </si>
  <si>
    <t>Glass Cleaner</t>
  </si>
  <si>
    <t>Disinfectant Spray</t>
  </si>
  <si>
    <t>Trash bag medium size 10's</t>
  </si>
  <si>
    <t>Trash bag XL size 10's</t>
  </si>
  <si>
    <t>Trash,cellophane hand bag XL 50's</t>
  </si>
  <si>
    <t>Cans</t>
  </si>
  <si>
    <t>Alcohol, (isoprophyl 70% -500 ml)</t>
  </si>
  <si>
    <t>Btls</t>
  </si>
  <si>
    <t>Furniture cleaner 500 ml</t>
  </si>
  <si>
    <t>Bottles</t>
  </si>
  <si>
    <t>Garbage bag large, black, thick, good quality, 50s</t>
  </si>
  <si>
    <t>Packs</t>
  </si>
  <si>
    <t>Garbage bag, medium, black, thick, good quality, 10s</t>
  </si>
  <si>
    <t>Glass cleaner (500 ml) with sprayer</t>
  </si>
  <si>
    <t>Air Freshener, spray 500ml</t>
  </si>
  <si>
    <t>Broom, Soft (Tambo)</t>
  </si>
  <si>
    <t>Cleaner, Toilet Bowl 1 liter</t>
  </si>
  <si>
    <t>Diswashing liquid 500ml</t>
  </si>
  <si>
    <t>Mop Head, made of rayons, weight: 500g</t>
  </si>
  <si>
    <t>Toilet bowl scrub</t>
  </si>
  <si>
    <t>Plastic sando bag, XL 100's (good quality); white</t>
  </si>
  <si>
    <t>Garbage Bag Large, Black, thick, (Black) 50's</t>
  </si>
  <si>
    <t>Air Freshener 500 ml (spray)</t>
  </si>
  <si>
    <t>tin</t>
  </si>
  <si>
    <t>Garbage Bag Large, Black, thick, (Black) 10's</t>
  </si>
  <si>
    <t>Air freshener (car) 320 ml.</t>
  </si>
  <si>
    <t>Air freshener 320 ml. (spray)</t>
  </si>
  <si>
    <t>Bleach, scented 500 ml</t>
  </si>
  <si>
    <t>Diswashing Liquid 500ml.</t>
  </si>
  <si>
    <t>Glass Cleaner (500ml.) with spray</t>
  </si>
  <si>
    <t>Soap, (hand soap, liquid, Anti-bacterial, 225 ml.)</t>
  </si>
  <si>
    <t>Toilet Bowl Cleaning Solution 500 ml.</t>
  </si>
  <si>
    <t>Dishwashing 500 ml</t>
  </si>
  <si>
    <t xml:space="preserve">Battery AA, Heavy duty, 4's </t>
  </si>
  <si>
    <t>Disinfectant Spray, 500 ml (bottle)</t>
  </si>
  <si>
    <t xml:space="preserve">Cleanser 1L </t>
  </si>
  <si>
    <t>Detergent Powder 1700g</t>
  </si>
  <si>
    <t>Dishwashing Liquid, 790ml</t>
  </si>
  <si>
    <t>Disinfectant Spray 510g</t>
  </si>
  <si>
    <t>Disinfectant Concentrate (pinescent)</t>
  </si>
  <si>
    <t>Rubbing Alcohol 70% Solution - 500ml</t>
  </si>
  <si>
    <t>Stain Remover</t>
  </si>
  <si>
    <t>Toilet Bowl Cleaning Solution, 500ml</t>
  </si>
  <si>
    <t xml:space="preserve">Air Freshener, 320 ml  lemon       </t>
  </si>
  <si>
    <t>Glass Cleaner , 500ml.</t>
  </si>
  <si>
    <t>Battery, AA (black) by 2's</t>
  </si>
  <si>
    <t>Battery, AAA (black) by 4's</t>
  </si>
  <si>
    <t>SL Bulb 11W</t>
  </si>
  <si>
    <t>Bathroom, tissue, 2 ply, 12's roll /pack</t>
  </si>
  <si>
    <t>Ink Cartridge #704 black for HP Printer</t>
  </si>
  <si>
    <t xml:space="preserve"> Ink Cartridge #704 colored for HP Printer</t>
  </si>
  <si>
    <t xml:space="preserve"> Ink Cartridge #678-black for HP Printer</t>
  </si>
  <si>
    <t xml:space="preserve"> Ink Cartridge #678-colored for HP Printer</t>
  </si>
  <si>
    <t>Ink Toner TN118 (12000-15000) for Photocopier Machine INEO 226</t>
  </si>
  <si>
    <t>In for EPSON L110 - T6641 (Black)</t>
  </si>
  <si>
    <t>Ink for EPSON L110 - T6641 (Cyan)</t>
  </si>
  <si>
    <t>Ink for  EPSON L110 - T6641 (Magenta)</t>
  </si>
  <si>
    <t>Ink for EPSON L110 - T6641 (Yellow)</t>
  </si>
  <si>
    <t>Printer Ribbon for LX310</t>
  </si>
  <si>
    <t>Printer Ribbon for LQ300-II</t>
  </si>
  <si>
    <t>Toner Cartridge for Konica Minolta (4518)</t>
  </si>
  <si>
    <t>Photocopier Toner for (Ineo 164)</t>
  </si>
  <si>
    <t>Ink Cart, EPSON L220,L120, L1300, L655 Black P6641</t>
  </si>
  <si>
    <t>Ink Cart, EPSON L220,L120, L1300, L655 cyan P6642</t>
  </si>
  <si>
    <t>Ink Cart,EPSON L220,L120, L1300, L655 Magenta P6643</t>
  </si>
  <si>
    <t>Ink Cart, EPSON L220,L120, L1300, L655 Yellow P6644</t>
  </si>
  <si>
    <t>Ink Cart, Epson L3110 Black</t>
  </si>
  <si>
    <t>Ink Cart, Epson L3110 Cyan</t>
  </si>
  <si>
    <t>Ink cart. Epson L3110 Magenta</t>
  </si>
  <si>
    <t>Ink Cart, Epson L3110 Yellow</t>
  </si>
  <si>
    <t xml:space="preserve">Ink Cart, #21 for HP </t>
  </si>
  <si>
    <t>Ink Cart, #22  for HP</t>
  </si>
  <si>
    <t>Toner Copier TN-116</t>
  </si>
  <si>
    <t xml:space="preserve">Ink cart, HPCZ107AA,(HP # 678),(Black) 
</t>
  </si>
  <si>
    <t>cartridge</t>
  </si>
  <si>
    <t>Ink Cart,Epson L210 ,CYAN</t>
  </si>
  <si>
    <t>Ink Cart,Epson L210 ,MAGENTA</t>
  </si>
  <si>
    <t>Ink Cart,Epson L210 ,YELLOW</t>
  </si>
  <si>
    <t>Ink Cart,Epson L210,Black</t>
  </si>
  <si>
    <t>Toner (TN-115)</t>
  </si>
  <si>
    <t>UTP Wire  cat 5</t>
  </si>
  <si>
    <t>PS Battery, 12 volts 7.2 rechargeable lead acid battery</t>
  </si>
  <si>
    <t xml:space="preserve">Unit </t>
  </si>
  <si>
    <t>USB Flash Drive 32G with sling</t>
  </si>
  <si>
    <t>HDMI Cables 3 meters</t>
  </si>
  <si>
    <t>Mouse, optical USB Type</t>
  </si>
  <si>
    <t>Keyboard, USB Type</t>
  </si>
  <si>
    <t>Internal Hard Disc (500G SATA)</t>
  </si>
  <si>
    <t xml:space="preserve">unit </t>
  </si>
  <si>
    <t>Web Camera, USB Type</t>
  </si>
  <si>
    <t>Toner TN118</t>
  </si>
  <si>
    <t xml:space="preserve"> Ink, continuous Epson L120 T664 Black 70ml</t>
  </si>
  <si>
    <t xml:space="preserve"> Ink, continuous Epson L120 T664 Yellow 70ml</t>
  </si>
  <si>
    <t xml:space="preserve"> Ink, continuous Epson L120 T664 Cyan 70ml</t>
  </si>
  <si>
    <t xml:space="preserve"> Ink, continuous Epson L120 T664 Magenta 70ml</t>
  </si>
  <si>
    <t xml:space="preserve"> Ink, continuous Epson L3110 T003 Black </t>
  </si>
  <si>
    <t xml:space="preserve"> Ink, continuous Epson L3110 T003 Yellow</t>
  </si>
  <si>
    <t xml:space="preserve"> Ink, continuous Epson L3110 T003 Cyan  </t>
  </si>
  <si>
    <t xml:space="preserve"> Ink, continuous Epson L3110 T003 Magenta </t>
  </si>
  <si>
    <t xml:space="preserve"> Ink Cartridge 704 Black</t>
  </si>
  <si>
    <t xml:space="preserve"> Ink Cartridge 704 Colored (tricolor)</t>
  </si>
  <si>
    <t>Ink Cartridge, #810 black for Canon Pixma Printer iP2770</t>
  </si>
  <si>
    <t>Ink Cartridge, #811 colored for Canon Pixma Printer iP2770</t>
  </si>
  <si>
    <t>Ink Cartridge, #745 black for Canon Pixma Printer iP2870</t>
  </si>
  <si>
    <t>Ink Cartridge, #746 colored for Canon Pixma Printer iP2870</t>
  </si>
  <si>
    <t>Ink Cartridge, #003 black for Epson Printer L3110</t>
  </si>
  <si>
    <t>Ink Cartridge, #003 yellow for Epson Printer L3110</t>
  </si>
  <si>
    <t>Ink Cartridge, #003 cyan for Epson Printer L3110</t>
  </si>
  <si>
    <t>Ink Cartridge, #003 magenta for Epson Printer L3110</t>
  </si>
  <si>
    <t>Ink Toner for Laserjet P1102  #85A</t>
  </si>
  <si>
    <t xml:space="preserve">pcs </t>
  </si>
  <si>
    <t xml:space="preserve">Ink for Epson L220 (Cyan) </t>
  </si>
  <si>
    <t>Ink for Epson L220 (Black)</t>
  </si>
  <si>
    <t>Ink for Epson  L220 (Magenta)</t>
  </si>
  <si>
    <t xml:space="preserve">Inkf for Epson L220 (Yellow) </t>
  </si>
  <si>
    <t>Riso Master</t>
  </si>
  <si>
    <t>Riso MZ Ink TSK - CK (black)</t>
  </si>
  <si>
    <t xml:space="preserve">&gt;Riso Ink for Riso MF9350A                        F Type Black </t>
  </si>
  <si>
    <t xml:space="preserve">&gt;Riso Ink for Riso MF9350A                        F Type Bright Red </t>
  </si>
  <si>
    <t xml:space="preserve">Toner for Ineo 367 Photocopier </t>
  </si>
  <si>
    <t>&gt; Master F Type  77 A3 for Riso MF9350</t>
  </si>
  <si>
    <t xml:space="preserve">rolls </t>
  </si>
  <si>
    <t>Ink # 680 black for HP printer</t>
  </si>
  <si>
    <t>Ink # 680 colored for HP printer</t>
  </si>
  <si>
    <t>Ink # 678 black for HP printer</t>
  </si>
  <si>
    <t>Ink # 678 colored  for HP printer</t>
  </si>
  <si>
    <t>Ink # 704 black for HP printer</t>
  </si>
  <si>
    <t>Ink # 704 colored for HP printer</t>
  </si>
  <si>
    <t>Ink # Black for Epson L1300 BK  T6641</t>
  </si>
  <si>
    <t>Ink # Cyan for Epson L1300 BK T6642</t>
  </si>
  <si>
    <t xml:space="preserve">Ink #  Magenta for Epson L1300 BK T6643         </t>
  </si>
  <si>
    <t>Ink # Yellow for Epson L1300 BK T6644</t>
  </si>
  <si>
    <t>Ink # Cyan for Epson L120 BK T6642</t>
  </si>
  <si>
    <t xml:space="preserve">Ink #  Magenta for Epson L120 BK T6643         </t>
  </si>
  <si>
    <t>Ink # Yellow for Epson L120 BK T6644</t>
  </si>
  <si>
    <t>Ink # Cyan for Epson L3110 No. 003</t>
  </si>
  <si>
    <t xml:space="preserve">Ink #  Magenta for Epson L3110 No. 003 </t>
  </si>
  <si>
    <t>Ink # Yellow for Epson L3110  No. 003</t>
  </si>
  <si>
    <t xml:space="preserve">Ink cartridge #  810 black </t>
  </si>
  <si>
    <t xml:space="preserve">Ink cartridge #  811colored </t>
  </si>
  <si>
    <t>Ink for CZ 180 black (RISO)</t>
  </si>
  <si>
    <t>Toner for INEO 283 (Photocopier)</t>
  </si>
  <si>
    <t>Master for CZ 180 (RISO)</t>
  </si>
  <si>
    <t>Ink cartridge HP 704 black</t>
  </si>
  <si>
    <t>Ink cartridge HP 704 colored</t>
  </si>
  <si>
    <t>Ink cartridge HP 680 (black)</t>
  </si>
  <si>
    <t>Ink cartridge HP 680 (colored)</t>
  </si>
  <si>
    <t>Ink cartridge HP 46 black</t>
  </si>
  <si>
    <t>Ink cartridge HP 46  (colored)</t>
  </si>
  <si>
    <t>Ink cartridge Epson L360 #664 (black)</t>
  </si>
  <si>
    <t>Ink cartridge Epson L360 #664 (cyan)</t>
  </si>
  <si>
    <t>Ink cartridge Epson L360 #664 (magenta)</t>
  </si>
  <si>
    <t>Ink cartridge Epson L360 #664 (yellow)</t>
  </si>
  <si>
    <t>Ink cartridge EPSON L120 (T6641), black</t>
  </si>
  <si>
    <t>Ink cartridge EPSON L120 (T6642), cyan</t>
  </si>
  <si>
    <t>Ink cartridge EPSON L120 (T6643), magenta</t>
  </si>
  <si>
    <t>Ink cartridge EPSON L120 (T6644), yellow</t>
  </si>
  <si>
    <t>Riso Ink KZ 30</t>
  </si>
  <si>
    <t>Riso Master KZ</t>
  </si>
  <si>
    <t>Toner  85A</t>
  </si>
  <si>
    <t>Toner TN 118 - Photocopier Ineo 125</t>
  </si>
  <si>
    <t>Toner TN 116 - Photocopier Ineo 164</t>
  </si>
  <si>
    <t>Computer ink black (bottle)</t>
  </si>
  <si>
    <t>Computer ink cyan (bottle)</t>
  </si>
  <si>
    <t>Computer ink magenta (bottle)</t>
  </si>
  <si>
    <t>Computer ink yellow (bottle)</t>
  </si>
  <si>
    <t>Ink cartridge for canon A510 printer PG88 black</t>
  </si>
  <si>
    <t>Ink cartridge for canon A510 printer CL98 color</t>
  </si>
  <si>
    <t>Ink cartridge for Epson L220, L120 &amp; L655 black P6641</t>
  </si>
  <si>
    <t>Ink cartridge for Epson L220, L120 &amp; L655 cyan P6642</t>
  </si>
  <si>
    <t>Ink cartridge for Epson L220, L120 &amp; L655 magenta P6643</t>
  </si>
  <si>
    <t>Ink cartridge for Epson L220, L120 &amp; L655 yellow P6644</t>
  </si>
  <si>
    <t>Toner for  P1102, No. 85A</t>
  </si>
  <si>
    <t>Toner developer TN116 for Ineo 164</t>
  </si>
  <si>
    <t>Toner, Kyocera TK-6329 for Kyocera multi function laser copiet Taskalfa 40021</t>
  </si>
  <si>
    <t>Riso CZ Ink black for CZ180</t>
  </si>
  <si>
    <t>Riso CZ master for CZ180</t>
  </si>
  <si>
    <t>INK, CONTINUOUS, EPSON L360, BLACK</t>
  </si>
  <si>
    <t>LITERS</t>
  </si>
  <si>
    <t>INK, CONTINUOUS, EPSON L360, COLORED (yellow, red and blue)</t>
  </si>
  <si>
    <t>TONER FOR DEVELOP INEO 163 PHOTOCOPIER</t>
  </si>
  <si>
    <t>TUBES</t>
  </si>
  <si>
    <t>TONER FOR NEW REPRODUCTION MACHINE PURCHASED IN 2020</t>
  </si>
  <si>
    <t>Ink Cartridge for HP Printer, Black 704</t>
  </si>
  <si>
    <t>Ink Cartridge for HP Printer, Colored 704</t>
  </si>
  <si>
    <t>Printer Ink for Epson L3110 (black, cyan,magenta,yellow)</t>
  </si>
  <si>
    <t>Toner TN118 for Ineo 226</t>
  </si>
  <si>
    <t>Ink for Epson Printer, Black T664</t>
  </si>
  <si>
    <t>Ink for Epson Printer, Cyan T664</t>
  </si>
  <si>
    <t>Ink for Epson Printer, Yellow,T664</t>
  </si>
  <si>
    <t>Ink for Epson Printer, Magenta,T664</t>
  </si>
  <si>
    <t>Ink Cartidge for Samsung Printer, D104</t>
  </si>
  <si>
    <t>Ink Cartridge for Samsung Printer, 85A</t>
  </si>
  <si>
    <t>Ink Cartridge for Samsung Printer, D101</t>
  </si>
  <si>
    <t>Ink Cartridge for HP Printer, Black 3JA84AA</t>
  </si>
  <si>
    <t>Ink Cartridge for HP Printer, Cyan 3JA81AA</t>
  </si>
  <si>
    <t>Ink Cartridge for HP Printer, Magenta 3JA82AA</t>
  </si>
  <si>
    <t>Ink Cartridge for HP Printer, Black 3JA83AA</t>
  </si>
  <si>
    <t>Ink for Riso brand machine, E type Black</t>
  </si>
  <si>
    <t>Master for Riso brand machine, RZ B4 73</t>
  </si>
  <si>
    <t>Toner Cartridge for Sharp Photocopier, AR-5620 MX-235FT</t>
  </si>
  <si>
    <t>Develop for Sharp Photocopier, AR-5620 MX-23FT</t>
  </si>
  <si>
    <t>Fusing Unit for Ineo 283</t>
  </si>
  <si>
    <t>Developer DV411</t>
  </si>
  <si>
    <t>Developing Unit</t>
  </si>
  <si>
    <t>Toner TN 217 Sole Distributor</t>
  </si>
  <si>
    <t>Print Cartridge 17A CF 217A Lazer Jet Pro M102A</t>
  </si>
  <si>
    <t>LaserJet Imaging Drum  (19A Original) For HP Printer</t>
  </si>
  <si>
    <t>Drum DV411</t>
  </si>
  <si>
    <t>Transfer Roller Unit</t>
  </si>
  <si>
    <t>Roller for Ineo 283</t>
  </si>
  <si>
    <t>Continuous Ink for EPSON L220 Color: black T6641</t>
  </si>
  <si>
    <t>Continuous Ink for EPSON L220 Color: Cyan T6643</t>
  </si>
  <si>
    <t>Continuous Ink for EPSON L220 Color: Magenta T6644</t>
  </si>
  <si>
    <t>Continuous Ink for EPSON L220 Color: Yellow T6642</t>
  </si>
  <si>
    <t>Continuous Ink for EPSON L3110 color: black 003</t>
  </si>
  <si>
    <t>Continuous Ink for EPSON L3110 color: cyan 003</t>
  </si>
  <si>
    <t>Continuous Ink for EPSON L3110 color: magenta 003</t>
  </si>
  <si>
    <t>Continuous Ink for EPSON L3110 color: yellow 003</t>
  </si>
  <si>
    <t>Continuous ink for HP Ink Tank 310 color: black GT51</t>
  </si>
  <si>
    <t>Continuous ink for HP Ink Tank 310 color: yellow GT52</t>
  </si>
  <si>
    <t>Continuous ink for HP Ink Tank 310 color: cyan GT52</t>
  </si>
  <si>
    <t>Continuous ink for HP Ink Tank 310 color: magenta GT52</t>
  </si>
  <si>
    <t>Ink #678 (black )</t>
  </si>
  <si>
    <t>Ink #678 (colored)</t>
  </si>
  <si>
    <t>Ink ,  for Epson( L120, L220) T6641</t>
  </si>
  <si>
    <t>Ink, for Epson (L120, L220) T6642</t>
  </si>
  <si>
    <t>Ink, for Epson (L120, L220) T6643/T6644</t>
  </si>
  <si>
    <t>Toner TN 114 for Ineo 213</t>
  </si>
  <si>
    <t>Toner cartridge (CE 285A/ CF 283A)</t>
  </si>
  <si>
    <t>Toner CMYK for RICOH MP C2051/2550</t>
  </si>
  <si>
    <t>Toner  for RICOH MP C2051/2550 (Black)(K)</t>
  </si>
  <si>
    <t>Toner CMYK for RICOH MP C3003</t>
  </si>
  <si>
    <t>Toner TN220 black for Ineo 281</t>
  </si>
  <si>
    <t>Toner TN220 (CMY) for Ineo 281</t>
  </si>
  <si>
    <t>Ink Laserjet (85A)</t>
  </si>
  <si>
    <t>Ink cartridge Epson L210 (black)refill</t>
  </si>
  <si>
    <t>ink cartridge Epson L210 (cyan)refill</t>
  </si>
  <si>
    <t>Ink cartridge Epson L210 (magenta) refill</t>
  </si>
  <si>
    <t>Ink cartridge Epson L210 (yellow) refill</t>
  </si>
  <si>
    <t>Ink Cartridge #704 black</t>
  </si>
  <si>
    <t>Ink Cartridge # 704 colored</t>
  </si>
  <si>
    <t>Risograph Ink EZ-331A</t>
  </si>
  <si>
    <t>Toner -Ineo 226</t>
  </si>
  <si>
    <t>Toner-Kyocera Tasfalka181</t>
  </si>
  <si>
    <t>Ink for re-filling pentel pen (bottle)</t>
  </si>
  <si>
    <t>1 set ink (BT5000C, BT5000M, BT5000Y, BTD60BK)</t>
  </si>
  <si>
    <t>RESU Ink</t>
  </si>
  <si>
    <t>RESU master</t>
  </si>
  <si>
    <t xml:space="preserve">Drumkit for HP Laserjet CP1025 </t>
  </si>
  <si>
    <t>Ink for Epson L3110, black</t>
  </si>
  <si>
    <t>Ink for Epson L3110, cyan</t>
  </si>
  <si>
    <t>Ink for Epson L3110, magenta</t>
  </si>
  <si>
    <t>Ink for Epson L3110, yellow</t>
  </si>
  <si>
    <t>Toner for Brother DCP-1510 printer</t>
  </si>
  <si>
    <t>Toner for HP Laserjet CP 1025, Black</t>
  </si>
  <si>
    <t>Toner for HP Laserjet CP 1025, Cyan</t>
  </si>
  <si>
    <t>Toner for HP Laserjet CP1025, Yellow</t>
  </si>
  <si>
    <t>Toner for HP Laserjet CP1025, Magenta</t>
  </si>
  <si>
    <t>Toner for HP Laserjet M127FN Toner</t>
  </si>
  <si>
    <t>Toner for Ineo 164</t>
  </si>
  <si>
    <t>Toner for Ineo 226, genuine</t>
  </si>
  <si>
    <t>Toner for Riso Machine KZ30, genuine</t>
  </si>
  <si>
    <t>Riso Toner (KS800 Model)</t>
  </si>
  <si>
    <t>Ink for L360 CYAN</t>
  </si>
  <si>
    <t>Ink for L360 MAGENTA</t>
  </si>
  <si>
    <t>Ink for L360 YELLOW</t>
  </si>
  <si>
    <t>Ink for L360 BLACK</t>
  </si>
  <si>
    <t>Inkjet (Epson L360)</t>
  </si>
  <si>
    <t>Cartridge for HP laser printer jet P1102</t>
  </si>
  <si>
    <t>Computer Ink Bk L360 Black</t>
  </si>
  <si>
    <t>Computer Ink Bk L360 Cyan</t>
  </si>
  <si>
    <t>Computer Ink Bk L360 Magenta</t>
  </si>
  <si>
    <t>Computer Ink Bk L360 Yellow</t>
  </si>
  <si>
    <t>INK CARTRIDGE, EPSON C13T664100 (T6641), Black</t>
  </si>
  <si>
    <t>INK CARTRIDGE, EPSON C13T664200 (T6642), Cyan</t>
  </si>
  <si>
    <t>INK CARTRIDGE, EPSON C13T664300 (T6643), Magenta</t>
  </si>
  <si>
    <t>INK CARTRIDGE, EPSON C13T664400 (T6644), Yellow</t>
  </si>
  <si>
    <t>TONER for Kyocera (TK-135)</t>
  </si>
  <si>
    <t>Computer INK cart,Canon PG-811 (colored) for Canon iP2700</t>
  </si>
  <si>
    <t>Computer INK cart,Canon PG-810 Black for Canon iP2700</t>
  </si>
  <si>
    <t>Toner TN220 Black</t>
  </si>
  <si>
    <t>Toner TN220 Yellow</t>
  </si>
  <si>
    <t>Toner TN220 Magenta</t>
  </si>
  <si>
    <t>Toner TN220 Cyan</t>
  </si>
  <si>
    <t>Ink cartridge, # 680- black</t>
  </si>
  <si>
    <t>Ink cartridge, # 680- color</t>
  </si>
  <si>
    <t>Toner,TN118</t>
  </si>
  <si>
    <t>Ink Cartridge-Plotter Ink  Matte Black Ink Cartidge Matte black ink cartridge (C9448A)</t>
  </si>
  <si>
    <t>Ink Cartridge-Plotter Ink - Photo Black Ink Cartidge Photo blank ink cartridge (C9449A)</t>
  </si>
  <si>
    <t>Ink Cartridge- Plotter Ink - Light Gray Ink Cartidge Light gray ink cartridge (C9451A)</t>
  </si>
  <si>
    <t>Ink Cartridge- Plotter Ink - Cyan Ink Cartidge Cyan ink cartridge (C9452A)</t>
  </si>
  <si>
    <t>Ink Cartridge -Plotter Ink - Magenta Ink Cartidge Magenta ink cartridge (C9453A)</t>
  </si>
  <si>
    <t>Ink Cartridge- Plotter Ink - Yellow Ink Cartidge Yellow ink cartridge (C9454A)</t>
  </si>
  <si>
    <t>Ink Cartridge-Plotter Ink - Light Magenta Ink Cartidge Light Magenta ink cartridge (C9455A)</t>
  </si>
  <si>
    <t>Ink Cartridge- Plotter Ink - Light Cyan Ink Cartidge Light cyan ink cartridge (C9390A)</t>
  </si>
  <si>
    <t xml:space="preserve"> Ink for EPSON L200/L110 Printerl L1300 Black  C13T664100</t>
  </si>
  <si>
    <t xml:space="preserve"> Ink for EPSON L200/L110 Printerl L1300 Cyan C13T664200</t>
  </si>
  <si>
    <t xml:space="preserve"> Ink for EPSON L200/L110 Printerl L1300 Magenta C13T664300</t>
  </si>
  <si>
    <t xml:space="preserve"> Ink for EPSON L200/L110 Printerl L1300 Yellow C13T664400</t>
  </si>
  <si>
    <t>Ink Toner for HPLaserJet Pro400 M401dn CF 280A (HP 80A) Black</t>
  </si>
  <si>
    <t>Toner for Develop Ineo 213</t>
  </si>
  <si>
    <t>Developer for Photocopier (Develop Ineo 213)</t>
  </si>
  <si>
    <t>Plotter Printheads</t>
  </si>
  <si>
    <t>Ink Print Ink for EPSON Colored printer Black  C13T664100</t>
  </si>
  <si>
    <t>Ink Print Ink for EPSON Colored printer Cyan C13T664200</t>
  </si>
  <si>
    <t>Ink Print Ink for EPSON Colored printer Magenta C13T664300</t>
  </si>
  <si>
    <t>Ink Print Ink for EPSON Colored printer Yellow C13T664400</t>
  </si>
  <si>
    <t>Ink Toner for Develop Ineo 213</t>
  </si>
  <si>
    <t>Ink -Print Ink for EPSON L200/L110 Printer Black  C13T664100</t>
  </si>
  <si>
    <t>Ink Print Ink for EPSON L200/L110 Printer Cyan C13T664200</t>
  </si>
  <si>
    <t>Ink Print Ink for EPSON L200/L110 Printer Magenta C13T664300</t>
  </si>
  <si>
    <t>Ink Print Ink for EPSON L200/L110 Printer Yellow C13T664400</t>
  </si>
  <si>
    <t>Ink- Print Ink for EPSON L200/L110 Printer Black  C13T664100</t>
  </si>
  <si>
    <t>Ink -Print Ink for EPSON L200/L110 Printer Cyan C13T664200</t>
  </si>
  <si>
    <t>Ink -Print Ink for EPSON L200/L110 Printer Magenta C13T664300</t>
  </si>
  <si>
    <t>Ink -Print Ink for EPSON L200/L110 Printer Yellow C13T664400</t>
  </si>
  <si>
    <t>Ink Print Ink for EPSON L200/L110 Printer Black  C13T664100</t>
  </si>
  <si>
    <t>Toner for Develop 213</t>
  </si>
  <si>
    <t xml:space="preserve">Drum Kit/MK-460 for Kyocera Taskalfa 180/181                           </t>
  </si>
  <si>
    <t>Imaging Unit with Drum &amp; Developer (A08E-12701-00), Fusing Unit (4035-12701-11) &amp; Transfer Roller (4034-12701-00) for Develop Ineo 163</t>
  </si>
  <si>
    <t>bx.</t>
  </si>
  <si>
    <t>Toner for Kyocera TASKALFA 180/181</t>
  </si>
  <si>
    <t>Toner CE255A Monochrome for P3015dn for HP</t>
  </si>
  <si>
    <t>Toner for Develope Ineo 454e TN 513</t>
  </si>
  <si>
    <t>Ink cartridge for Epson L360 &amp; L120  Black P6641</t>
  </si>
  <si>
    <t>Ink cartridge for Epson L360 &amp; L120 Cyan P6642</t>
  </si>
  <si>
    <t>Ink cartridge for Epson L360 &amp; L120 Magenta P6643</t>
  </si>
  <si>
    <t>Ink cartridge for Epson L360 &amp; L120  Yellow P6644</t>
  </si>
  <si>
    <t>Ink Cart, HP- CC640WA, (HP60) Black</t>
  </si>
  <si>
    <t>Ink Cart, HP- CC643WA, (HP60) Tri-Color</t>
  </si>
  <si>
    <t>Ink Cart, HP- CN692AA, (HP704) Black</t>
  </si>
  <si>
    <t>Ink Cart, HP- CN693AA, (HP704) Tri-Color</t>
  </si>
  <si>
    <t>INK CART, EPSON C13T664100 (T6641) BLACK</t>
  </si>
  <si>
    <t>cart.</t>
  </si>
  <si>
    <t>INK CART, EPSON C13T664200 (T6642) CYAN</t>
  </si>
  <si>
    <t>INK CART, EPSON C13T664300 (T6643) MAGENTA</t>
  </si>
  <si>
    <t>INK CART, EPSON C13T664400 (T6644) yellow</t>
  </si>
  <si>
    <t>TONER CART TN114 for DEVELOP INEO</t>
  </si>
  <si>
    <t>Computer Toner for HP No. 35A</t>
  </si>
  <si>
    <t>Toner Develop Ineo 454e TN 513</t>
  </si>
  <si>
    <t>Ink for Epson L210  cyan</t>
  </si>
  <si>
    <t>Ink for Epson L210  magenta</t>
  </si>
  <si>
    <t>Ink for Epson L210  yellow</t>
  </si>
  <si>
    <t>Ink for Epson L210 black</t>
  </si>
  <si>
    <t>Ink for whiteboard marker - black</t>
  </si>
  <si>
    <t>Ink for whiteboard marker - blue</t>
  </si>
  <si>
    <t>Ink for whiteboard marker - red</t>
  </si>
  <si>
    <t>Ink  for permanent marker- (black)</t>
  </si>
  <si>
    <t>Ink for permanent marker  (blue)</t>
  </si>
  <si>
    <t>Ink for permanent marker  (red)</t>
  </si>
  <si>
    <t xml:space="preserve"> Ink for Epson L210  cyan</t>
  </si>
  <si>
    <t xml:space="preserve"> Ink for Epson L210  magenta</t>
  </si>
  <si>
    <t xml:space="preserve"> Ink for Epson L210  yellow</t>
  </si>
  <si>
    <t xml:space="preserve"> Ink for Epson L210 black</t>
  </si>
  <si>
    <t>Computer Toner for Develop Ineo TN 114</t>
  </si>
  <si>
    <t>Continuous Ink for EPSON L3110 black 003</t>
  </si>
  <si>
    <t>Continuous Ink for EPSON L3110 cyan 003</t>
  </si>
  <si>
    <t>Continuous Ink for EPSON L3110 magenta 003</t>
  </si>
  <si>
    <t>Continuous Ink for EPSON L3110 yellow 003</t>
  </si>
  <si>
    <t>Toner Develop Ineo TN 113</t>
  </si>
  <si>
    <t>Computer Ink #T664 for Epson(black)</t>
  </si>
  <si>
    <t>Computer Ink #T664 for Epson(cyan)</t>
  </si>
  <si>
    <t>Computer Ink #T664 for Epson(magenta)</t>
  </si>
  <si>
    <t>Computer Ink #T664 for Epson(yellow)</t>
  </si>
  <si>
    <t>INK, CARDTRIDGE# BLACK EPSON L360</t>
  </si>
  <si>
    <t>INK, CARDTRIDGE# CYAN EPSON L360</t>
  </si>
  <si>
    <t>INK, CARDTRIDGE# MAGENTA EPSON L360</t>
  </si>
  <si>
    <t>INK, CARDTRIDGE# YELLOW EPSON L360</t>
  </si>
  <si>
    <t>TONER TN114</t>
  </si>
  <si>
    <t>Ink Cart, Epson C13T664100 (T6641), Black</t>
  </si>
  <si>
    <t>Ink Cart, Epson C13T664200 (T6642), Cyan</t>
  </si>
  <si>
    <t>Ink Cart, Epson C13T664300 (T6643), Magenta</t>
  </si>
  <si>
    <t xml:space="preserve">Ink Cart, Epson C13T664400 (T6644), Yellow </t>
  </si>
  <si>
    <t xml:space="preserve">Ink Cart, Epson C13T664500 (T6645), Yellow </t>
  </si>
  <si>
    <t>Ink Cart, HP CN692AA, (HP704), Black</t>
  </si>
  <si>
    <t>Ink Cart, HP CN692AA, (HP704), Tri-color</t>
  </si>
  <si>
    <t>Develop Toner INEO TN513</t>
  </si>
  <si>
    <t>bx</t>
  </si>
  <si>
    <t>Toner Develop Ineo TN 114</t>
  </si>
  <si>
    <t>INK  CART. EPSON C13T664100 (T6641) Black</t>
  </si>
  <si>
    <t>Cart</t>
  </si>
  <si>
    <t>INK  CART. EPSON C13T664200 (T6642) Cyan</t>
  </si>
  <si>
    <t>INK CaRT. EPSON C13T664300 (T6643) Magenta</t>
  </si>
  <si>
    <t>INK CaRT. EPSON C13T664400 (T6643) Yellow</t>
  </si>
  <si>
    <t>INK CART. HP CN692AA, (HP704), Black</t>
  </si>
  <si>
    <t>INK CART. HP CN693AA, (HP704), Tricolor</t>
  </si>
  <si>
    <t>Ink cartridge for Epson L220 Black P6641</t>
  </si>
  <si>
    <t>Ink cartridge for Epson L220 Cyan P6642</t>
  </si>
  <si>
    <t>Ink cartridge for Epson L220 Magenta P6643</t>
  </si>
  <si>
    <t>Ink cartridge for Epson L220 Yellow P6644</t>
  </si>
  <si>
    <t>Toner TN513</t>
  </si>
  <si>
    <t>Btls.</t>
  </si>
  <si>
    <t>Toner TN 513</t>
  </si>
  <si>
    <t>Computer Ink T664 black</t>
  </si>
  <si>
    <t>Computer Ink T664 cyan</t>
  </si>
  <si>
    <t>Computer Ink T664 magenta</t>
  </si>
  <si>
    <t>Computer Ink T664 yellow</t>
  </si>
  <si>
    <t>Ink Cartridge #664 black for Epson L360</t>
  </si>
  <si>
    <t>Ink Cartridge #664 Cyan for Epson L360</t>
  </si>
  <si>
    <t>Ink Cartridge #664 Magenta for Epson L360</t>
  </si>
  <si>
    <t>Ink Cartridge #664 Yellow for Epson L360</t>
  </si>
  <si>
    <t>Toner for Develop Ineo TN 513</t>
  </si>
  <si>
    <t>Toner Develop Ineo TN 514</t>
  </si>
  <si>
    <t>Ink #678 black</t>
  </si>
  <si>
    <t>Ink #678 colored</t>
  </si>
  <si>
    <t>Ink cartridge, #704 black for HP</t>
  </si>
  <si>
    <t>Ink cartridge, #704 colored for HP</t>
  </si>
  <si>
    <t>Ink cartridge, #664 black for Epson L360</t>
  </si>
  <si>
    <t>Ink cartridge, #664 cyan for Epson L360</t>
  </si>
  <si>
    <t>Ink cartridge, #664 magenta for Epson L360</t>
  </si>
  <si>
    <t>Ink cartridge, #664 yellow for Epson L360</t>
  </si>
  <si>
    <t>Ink cartridge, T 6641 black for Epson L120</t>
  </si>
  <si>
    <t>Ink cartridge, T 6642 cyan for Epson L120</t>
  </si>
  <si>
    <t>Ink cartridge, T 6643 magenta for Epson L120</t>
  </si>
  <si>
    <t>Ink cartridge, T 6644 yellow for Epson L120</t>
  </si>
  <si>
    <t>Ink cartridge, #21 for HP</t>
  </si>
  <si>
    <t>Ink cartridge, #22 for HP</t>
  </si>
  <si>
    <t xml:space="preserve">Ink f type  black HD </t>
  </si>
  <si>
    <t>Master e type HD 87</t>
  </si>
  <si>
    <t>Toner for Develop Ineo 554e</t>
  </si>
  <si>
    <t>Toner TN114</t>
  </si>
  <si>
    <r>
      <t xml:space="preserve">Ink </t>
    </r>
    <r>
      <rPr>
        <b/>
        <sz val="11"/>
        <color rgb="FF000000"/>
        <rFont val="Calibri"/>
        <family val="2"/>
      </rPr>
      <t xml:space="preserve"># </t>
    </r>
    <r>
      <rPr>
        <sz val="11"/>
        <color rgb="FF000000"/>
        <rFont val="Calibri"/>
        <family val="2"/>
      </rPr>
      <t>Black for Epson L120 BK  T6641</t>
    </r>
  </si>
  <si>
    <t>Ink cart, HPCZ108AA,(HP # 678),TRI-COLOR</t>
  </si>
  <si>
    <t>Ink # Black for Epson L3110 No. 003</t>
  </si>
  <si>
    <t>Volleyball Net</t>
  </si>
  <si>
    <t>Basketball Board</t>
  </si>
  <si>
    <t>Tennis Table</t>
  </si>
  <si>
    <t>Table Tennis Racket</t>
  </si>
  <si>
    <t>Chess</t>
  </si>
  <si>
    <t>Badminton Racket</t>
  </si>
  <si>
    <t>Badminton Shuttle</t>
  </si>
  <si>
    <t>Badminton Net</t>
  </si>
  <si>
    <t>Lawn Tennis Racket</t>
  </si>
  <si>
    <t>lot</t>
  </si>
  <si>
    <t>ALL SPORTS/Academic Medal</t>
  </si>
  <si>
    <t>Trophies 14" w/ engrave &amp; wrapping</t>
  </si>
  <si>
    <t>Trophies 16" w/ engrave &amp; wrapping</t>
  </si>
  <si>
    <t>Trophies 18" w/ engrave &amp; wrapping</t>
  </si>
  <si>
    <t>Trophies 20" w/ engrave &amp; wrapping</t>
  </si>
  <si>
    <t>Trophies 24" w/ engrave &amp; wrapping</t>
  </si>
  <si>
    <t>Trophy 24" with engrave &amp; wrapping sports</t>
  </si>
  <si>
    <t>Basketball rubber type</t>
  </si>
  <si>
    <t>Volleyball rubber type</t>
  </si>
  <si>
    <t>Trophy 26" with engrave &amp; wrapping sports</t>
  </si>
  <si>
    <t>Basketball leather type original</t>
  </si>
  <si>
    <t>Volleyball leather type original</t>
  </si>
  <si>
    <t>Trophies 16" with engraving &amp; wrapping</t>
  </si>
  <si>
    <t>Trophies 18" with engraving &amp; wrapping</t>
  </si>
  <si>
    <t>Trophies 20" with engraving &amp; wrapping</t>
  </si>
  <si>
    <t>Tennis Net</t>
  </si>
  <si>
    <t>Tube</t>
  </si>
  <si>
    <t xml:space="preserve">TROPHY 18' 2 POSTW/ENGRAVING &amp; WRAPING </t>
  </si>
  <si>
    <t xml:space="preserve">TROPHY 20' 2 POSTW/ENGRAVING &amp; WRAPING </t>
  </si>
  <si>
    <t xml:space="preserve">TROPHY 22',  POSTW/ENGRAVING &amp; WRAPING </t>
  </si>
  <si>
    <t xml:space="preserve">TROPHY 24' 2 POSTW/ENGRAVING &amp; WRAPING </t>
  </si>
  <si>
    <t xml:space="preserve">TROPHY 26', 2 POSTW/ENGRAVING &amp; WRAPING </t>
  </si>
  <si>
    <t>ACADEMIC MEDAL, GOLD</t>
  </si>
  <si>
    <t xml:space="preserve">Basketball ball, leather </t>
  </si>
  <si>
    <t xml:space="preserve">Basketball ball, rubber </t>
  </si>
  <si>
    <t xml:space="preserve">Volleyball ball rubber  </t>
  </si>
  <si>
    <t>Volleyball net</t>
  </si>
  <si>
    <t>Trophy 16" 2posts</t>
  </si>
  <si>
    <t xml:space="preserve">Trophy 18" 2posts </t>
  </si>
  <si>
    <t xml:space="preserve">Trophy 22" 2posts </t>
  </si>
  <si>
    <t>Basketball leather type</t>
  </si>
  <si>
    <t>Trophy 22" with engrave &amp; wrapping sports</t>
  </si>
  <si>
    <t>Volleyball leather type</t>
  </si>
  <si>
    <t>Trophy 16” 2 post with engraving and wrapping</t>
  </si>
  <si>
    <t>Trophy 20” 2 post with engraving and wrapping</t>
  </si>
  <si>
    <t>Volleyball balls, rubber type</t>
  </si>
  <si>
    <t>Basketball balls, rubber type</t>
  </si>
  <si>
    <t>Trophies 20" 2 post with engraving &amp; wrapping</t>
  </si>
  <si>
    <t>Balls, Basketball balls, rubber type</t>
  </si>
  <si>
    <t>Balls, Volleyball balls, rubber type</t>
  </si>
  <si>
    <t>Nets for Volleyball Sports</t>
  </si>
  <si>
    <t xml:space="preserve">pcs. </t>
  </si>
  <si>
    <t>Trophy 14" 2- post with engraving &amp; wrapping</t>
  </si>
  <si>
    <t>Trophy 18" 2- post with engraving &amp; wrapping</t>
  </si>
  <si>
    <t>Trophy 20" 2- post with engraving &amp; wrapping</t>
  </si>
  <si>
    <t>Trophy 22" 2- post with engraving &amp; wrapping</t>
  </si>
  <si>
    <t>Trophy 24" 2- post with engraving &amp; wrapping</t>
  </si>
  <si>
    <t>Trophy 26" 2 -post with engraving &amp; wrapping</t>
  </si>
  <si>
    <t>Tennisball slazenger brand</t>
  </si>
  <si>
    <t>Basketball Ball (rubber type)</t>
  </si>
  <si>
    <t>Trophy 26" 2 Post with engraving and wrapping</t>
  </si>
  <si>
    <t>Trophy 24" 2 Post with engraving and wrapping</t>
  </si>
  <si>
    <t>Trophy 22" 2 Post with engraving and wrapping</t>
  </si>
  <si>
    <t>Trophy 20" 2 Post with engraving and wrapping</t>
  </si>
  <si>
    <t>Trophy 18" 1 post with engraving and wrapping</t>
  </si>
  <si>
    <t>Volleyball Ball (rubber type)</t>
  </si>
  <si>
    <t>Ball for Volleyball</t>
  </si>
  <si>
    <t>Ball for Basketball</t>
  </si>
  <si>
    <t>Ball for Table Tennis</t>
  </si>
  <si>
    <t>Ball for Lawn Tennis</t>
  </si>
  <si>
    <t>Sports Clothing</t>
  </si>
  <si>
    <t>Ball for Basketball Leather Type</t>
  </si>
  <si>
    <t>Ball for Basketball Rubber Type</t>
  </si>
  <si>
    <t>Ball for Volleyball Rubber Type</t>
  </si>
  <si>
    <t>Ball for Volleyball Leather Type</t>
  </si>
  <si>
    <t>Ball for Basketball rubber type</t>
  </si>
  <si>
    <t>Ball for Volleyball rubber type</t>
  </si>
  <si>
    <t>Ball for Basketball leather type original</t>
  </si>
  <si>
    <t>Ball for Volleyball leather type original</t>
  </si>
  <si>
    <t xml:space="preserve">Ball for Basketball rubber type </t>
  </si>
  <si>
    <t>Ball for Law Tennis</t>
  </si>
  <si>
    <t>Ball for Volleyball including Net</t>
  </si>
  <si>
    <t>.</t>
  </si>
  <si>
    <t xml:space="preserve">Construction of Potting Shed at BBC Endemic Plant Nursery </t>
  </si>
  <si>
    <t>Construction of Vermi-Composting Facility at BBC, Roxas, Bilar</t>
  </si>
  <si>
    <t xml:space="preserve">Construction of Staff House and Stock Room </t>
  </si>
  <si>
    <t>Construction of MRF with Bio-Composting Facility</t>
  </si>
  <si>
    <t>Contruction of Seedlings/Cuttings Display Area at BOATech Center, Gabi, Ubay,Bohol</t>
  </si>
  <si>
    <t>Contruction of Perimeter Fence( Phase 1) at BOATech Center Ubay, Bohol (Concrete post and interlinked/barb wire)</t>
  </si>
  <si>
    <t xml:space="preserve">Alteration and Improvement of New Office of the Provincial Veterinarian Building                                  INCLUSIONS:                                                                      1. Supply and installation of Dry Wall Partition                      2. Supply and installation of Aluminum Glass Wall Partition with Aluminum Glass doors                                                 3. Masonry Works                                                                                                                                                       </t>
  </si>
  <si>
    <t>Construction of stockroom and guard post  at Command Center</t>
  </si>
  <si>
    <t>Const. of septic vault for used oil (15-20,000 liters)</t>
  </si>
  <si>
    <t>CONSTRUCTION OF PERIMETER FENCE AND GUARD HOUSE</t>
  </si>
  <si>
    <t>Construction of Garage Area for Ambulance and Service Vehicle</t>
  </si>
  <si>
    <t>Bangus Fingerlings, Size 3-5 inches</t>
  </si>
  <si>
    <t>Freshwater Eel (Kasili) Fingerlings   Size: 3-4 inches</t>
  </si>
  <si>
    <t>Native Farm Frogs (Palakang Bukid)     Size: 3-4 inches (200 male, 300 females)</t>
  </si>
  <si>
    <t>Juvenile Freshwater Turtle Length of carapace: 5-10 cm (30 male, 70 female</t>
  </si>
  <si>
    <t>Fry cellophane with thickness of .003 mm and Size of 20x40 inches</t>
  </si>
  <si>
    <t>Refill of oxygen tank for tilapia dispersal</t>
  </si>
  <si>
    <t>times</t>
  </si>
  <si>
    <t>Water tumbler (biggest)</t>
  </si>
  <si>
    <t>Rubber Band (heavy duty)</t>
  </si>
  <si>
    <t>Bag</t>
  </si>
  <si>
    <t>Certified Rice Seeds @ 15 kls/ bag</t>
  </si>
  <si>
    <t>bags</t>
  </si>
  <si>
    <t>Red rice seeds (organic) (40 kgs/bag)</t>
  </si>
  <si>
    <t>Black rice seeds (organic) (40 kgs/bag)</t>
  </si>
  <si>
    <t>Sweet Corn seeds</t>
  </si>
  <si>
    <t>Kilos</t>
  </si>
  <si>
    <t>Open Pollinated Variety(OPV) Corn seeds (18 kilos/bag)</t>
  </si>
  <si>
    <t>Bags</t>
  </si>
  <si>
    <t>seedling</t>
  </si>
  <si>
    <t>Food Grade Stand up Pouch Clear with Ziplock 4x11x31, 750 grms capacity at P16/pc.</t>
  </si>
  <si>
    <t xml:space="preserve">Cellophane bag, 3"x10"x0.002 excellent quality, 100 pcs. /pack </t>
  </si>
  <si>
    <t>Potting Bag, 6"x8"x0.002 with gazette excellent quality 100pcs/pack</t>
  </si>
  <si>
    <t>Potting Bag, 8"x12"x0.002 with gazette excellent quality 100pcs/pack</t>
  </si>
  <si>
    <t>bag</t>
  </si>
  <si>
    <t xml:space="preserve">Pechay - Pavo (Black behi type) 1kg/ bag </t>
  </si>
  <si>
    <t xml:space="preserve">Pechay - Pavo (Black behi type) 500 grams/ bag </t>
  </si>
  <si>
    <t xml:space="preserve">Sweet pepper - all season , 50 gm./can </t>
  </si>
  <si>
    <t xml:space="preserve">Tomato - improved pope ,50 grm./can </t>
  </si>
  <si>
    <t>Pole sitaw - Galante (500 grms/bag)</t>
  </si>
  <si>
    <t>Okra - smooth green ( 500 grms./bags)</t>
  </si>
  <si>
    <t>Kalabasa - Kapitana (250 grms/can)</t>
  </si>
  <si>
    <t xml:space="preserve">Patola esmeralda, 250 gms/can </t>
  </si>
  <si>
    <t xml:space="preserve">Kangkong tsina, 1kg./bags </t>
  </si>
  <si>
    <t xml:space="preserve">Pechay - Pavo (Black behi type) 1 kg/ bag </t>
  </si>
  <si>
    <t>Cucumber (Poinsette, 50 gms/can)</t>
  </si>
  <si>
    <t>Lettuce (Romaine, 10g/pouch)</t>
  </si>
  <si>
    <t>Lettuce (Lollo Rossa,10g/pouch)</t>
  </si>
  <si>
    <t>Hot Pepper - Sinigang (50gms/can)</t>
  </si>
  <si>
    <t>Kalabasa - Suprema (50gms/can)</t>
  </si>
  <si>
    <t>Upo Tambuli (50 gms/can)</t>
  </si>
  <si>
    <t>Ampalaya - Sta. Rita - EW SELECT (50 gms/can)</t>
  </si>
  <si>
    <t>Honey Dew Melon F1 (Brilliant) 10 grams/pack</t>
  </si>
  <si>
    <t>Musk Melon F1 (Sweet Girl) 10 grams/pack</t>
  </si>
  <si>
    <t>Water Melon Yellow Orange Flesh (Golden Boy) 10grams/pack</t>
  </si>
  <si>
    <t>Water Melon Red Flesh (Formosa) 10grams/pack</t>
  </si>
  <si>
    <t>Water Melon Large Variety (Dragon) 10grams/pack</t>
  </si>
  <si>
    <t>Watermelon - sweet sixteen (50 gms/can)</t>
  </si>
  <si>
    <t>Okra smooth green - EW SELECT (500 gm/bag)</t>
  </si>
  <si>
    <t>Sweet pepper-all season-EW-SELECT  (50g/can)</t>
  </si>
  <si>
    <t>Certified Organic  Fertilizer (25 kilograms/bag)</t>
  </si>
  <si>
    <t xml:space="preserve">Certified Organic  Fertilizer </t>
  </si>
  <si>
    <t>Certified Organic  Seaweed based foliar fertilizer( 1 liter/container)</t>
  </si>
  <si>
    <t>Certified organic Seaweed based Plant bloomer(1 liter per container)</t>
  </si>
  <si>
    <t>Certified Organic Seaweed based Pesticide /Insecticide(1 box x 48 pack per box)</t>
  </si>
  <si>
    <t>Animal Manure (40 kilograms/ bag)</t>
  </si>
  <si>
    <t>Mollases</t>
  </si>
  <si>
    <t>cont.</t>
  </si>
  <si>
    <t>Soil conditioner certified organic (OCCP or NICert) Material Component: leonardite extract made with pottasium hydroxide; Analysis:
Humic acid: 87.50%
Pottasium:12.10%
Organic Matter: 91.12%
pH value: 10
water solubility:100%</t>
  </si>
  <si>
    <t xml:space="preserve">Native Piglets (80 females &amp; 20 males) </t>
  </si>
  <si>
    <t>heads</t>
  </si>
  <si>
    <t>Tilapia breeders GET Excel Tilapia - 1 inch</t>
  </si>
  <si>
    <t xml:space="preserve">Certified rice seeds, 40 kilograms per bag </t>
  </si>
  <si>
    <t>Hybrid Rice Seeds @ 5kls per bag</t>
  </si>
  <si>
    <t>Hybrid Rice Seeds @ 3 kls per pack</t>
  </si>
  <si>
    <t>Coconut seedlings, local dwarft variety (Takunan and Catigan variety, good quality seedlings, free from diseases, atleast 2 feet minimum total height.</t>
  </si>
  <si>
    <t xml:space="preserve">Pechay - Pavito (black behi type), 500 grms /bag </t>
  </si>
  <si>
    <t xml:space="preserve">Eggplant - Bulakeña, Long purple, 50 gm./can </t>
  </si>
  <si>
    <t xml:space="preserve">Pechay - Pavito (black behi type), 1 kilo /bag </t>
  </si>
  <si>
    <t>Pole sitaw - Sandigan (500 grms/bag)</t>
  </si>
  <si>
    <t>Upo - Tambuli (250 grms/can)</t>
  </si>
  <si>
    <t xml:space="preserve">Cucumber - poinsett, 250 gms/cans  </t>
  </si>
  <si>
    <t xml:space="preserve">Ampalaya, Sta. Rita, 100 grms./can </t>
  </si>
  <si>
    <t xml:space="preserve">Complete fertilizer </t>
  </si>
  <si>
    <t>Urea fertilizer</t>
  </si>
  <si>
    <t>Garden Hand Trowel metal round 27.5 x 8.5 cm (130g)</t>
  </si>
  <si>
    <t>Garden hose with nozzle 1\2 dia" (50m)heavy duty</t>
  </si>
  <si>
    <t>length</t>
  </si>
  <si>
    <t>Nylon String for Grass Cutter 300mm</t>
  </si>
  <si>
    <t>kilos</t>
  </si>
  <si>
    <t>Plastic Mulch</t>
  </si>
  <si>
    <t>Black P.E pipes</t>
  </si>
  <si>
    <t>UV treated PE Film</t>
  </si>
  <si>
    <t>Plastic Crates</t>
  </si>
  <si>
    <t>Empty Plastic Drum (new 200L capacity)</t>
  </si>
  <si>
    <t>Rotavator Blade
Wecan dimension: 1850x950x1050mm, width 1550mm, weight: 385kg., 36 pcs with 8 pcs bearing and oil sealand, 24 bolts high tinsel</t>
  </si>
  <si>
    <t>Rotavator Blade K-19
(with 8 pcs bearing and oil seal, 24 bolts high tinsel)</t>
  </si>
  <si>
    <t>sets</t>
  </si>
  <si>
    <t xml:space="preserve">1 Unit POLE SAW HEAVY DUTY, GASOLINE POWERED
Specifications:
Displacement  cm3         - 22.5
Power  kW (Hp)          – 0.7 (0.9)
Weight  kg                   – 5.9 / 6.0
Handle                        – Loop
Engine model              – G23LS
Carburetor                   -  Diaphragm
Ignition system            – CDI
Fuel tank lit                  – 0.60
Overall cm                   – 286
Standard cutter            – Bar &amp; Chain 
</t>
  </si>
  <si>
    <r>
      <t>1 Unit MOWER/ BUSH CUTTER
Specifications:
Displacement  cc         - 35                                                                   Bore &amp; Stroke mm       – 39x30 (1.5x1.2 in)
Power Output  kW (Hp) – 1.2 (1.6) @7000 rpm                                      Max. Torque Output    - 1.9N.m@5500 rpm                                        Oil Capacity Lit.            - 0.1 
Dimension                   – 1,885L x 640W x 460H(mm)
Blade                          – 2 Blade Type
Engine model              –  GX35
Anti - Vibration             -  Yes
Googles                      –  Yes
Fuel tank lit                  – 0.65                                                                Fuel type                     - Unleaded
Harness                      – Carrying 
Handle Type               – Bike</t>
    </r>
    <r>
      <rPr>
        <sz val="12"/>
        <color rgb="FFFF0000"/>
        <rFont val="Calibri"/>
        <family val="2"/>
      </rPr>
      <t xml:space="preserve"> </t>
    </r>
    <r>
      <rPr>
        <sz val="12"/>
        <rFont val="Calibri"/>
        <family val="2"/>
      </rPr>
      <t xml:space="preserve">                                                                   </t>
    </r>
  </si>
  <si>
    <t>vial</t>
  </si>
  <si>
    <t xml:space="preserve">Vitamin K, Ampule </t>
  </si>
  <si>
    <t>Atropine Sulfate, Ampule</t>
  </si>
  <si>
    <t>Epineprine Hydrochloride, Ampule</t>
  </si>
  <si>
    <t>Zoletil 50 (Tiletamine as Hydrochloride 125mg, Zolazepam as Hydrochloride 125mg</t>
  </si>
  <si>
    <t>Zylazine 50 ml ( Anased) 100 mg/ml</t>
  </si>
  <si>
    <t>Pyrantel Pamoate, 125 mg, 100tab/box</t>
  </si>
  <si>
    <t>Vitamin B Complex., 100ml/bot</t>
  </si>
  <si>
    <t>Analgin, 400 mg inj., 10 ml</t>
  </si>
  <si>
    <t xml:space="preserve">Fenbendazole, 75 mg , 100/box </t>
  </si>
  <si>
    <t>Cough Expectorant, Guaiacol 50 mg, Eucalyptol 120 mg, Camphor 50 mg, 10 ml</t>
  </si>
  <si>
    <t>Doramectin, 10 ml/ml, 50 ml</t>
  </si>
  <si>
    <t>Ivermectin, 100 ml</t>
  </si>
  <si>
    <t>NCD vaccine B1b1 (live)</t>
  </si>
  <si>
    <t xml:space="preserve">vial </t>
  </si>
  <si>
    <t>NCD vaccine La Sota (live)</t>
  </si>
  <si>
    <t>Chlortetracycline hydrochloride, Vit. A + B12, soluble powder, 5 gm, 48 sachet/box</t>
  </si>
  <si>
    <t>Calcium Borogluconate 180 mg, Magnesium Gluconate 62.1 mg,</t>
  </si>
  <si>
    <t xml:space="preserve">Oxytetracycline hydrochloride, 100 ml,  200 mg ofoxytetracycline per ml </t>
  </si>
  <si>
    <t>Enrofloxacin 5% Inj. Solution, 100 ml, 100 mg of enrofloxacin per ml</t>
  </si>
  <si>
    <t>Doxycycline + tiamulin + Vitamin A + B12</t>
  </si>
  <si>
    <t>Dextrose powder, 300 grams</t>
  </si>
  <si>
    <t>Multivitamins A + B12, 5 gm 48s/box</t>
  </si>
  <si>
    <t>Minerals and Vitamin A+D3 Feed Supplement soluble powder, 200 grams/box</t>
  </si>
  <si>
    <t>Oxytocin (Lualcin injectable, 20 IU)</t>
  </si>
  <si>
    <t>Neomycin + Kaolin + Pectin, 60 ml</t>
  </si>
  <si>
    <t>Levamizole Hydrochloride, 500 mg (30  tablet/box)</t>
  </si>
  <si>
    <t>Calcium Lactate tablet + Vitamin D3, 100s/bot</t>
  </si>
  <si>
    <t>Levamizole Hydrochloride powder, single dose, 48 sachet/ box</t>
  </si>
  <si>
    <t>Multivitamins with minerals and amino Acid, 100 gms.</t>
  </si>
  <si>
    <t xml:space="preserve">ADE with multivit, 60 ml </t>
  </si>
  <si>
    <t>Tetanus anti-toxin, 1,500 IU</t>
  </si>
  <si>
    <t xml:space="preserve">Albendazole 15%, 1 liter, 150 mg ; dosing 0.7 ml/10 kg BW </t>
  </si>
  <si>
    <t>Vitamin ADE inj., 100 ml/bot</t>
  </si>
  <si>
    <t>Hemorrhagic septicemia vaccines,100 ml or 50 doses</t>
  </si>
  <si>
    <t>Suture needle, cutting edge, L shape, size 11</t>
  </si>
  <si>
    <t>Forcep, curved, small</t>
  </si>
  <si>
    <t>Forcep, straight, small</t>
  </si>
  <si>
    <t>Surgical scissor, sharp/blunt end</t>
  </si>
  <si>
    <t>Examination Gloves, medium, non- sterile,100 pcs/box</t>
  </si>
  <si>
    <t>Examination Gloves, large, non - sterile latex,100 pcs/box</t>
  </si>
  <si>
    <t>Surgical Gloves, sterile, size 7, 50 pcs/box</t>
  </si>
  <si>
    <t>Disposable Syringe with needle, 1 ml, 100pcs/box</t>
  </si>
  <si>
    <t>Disposable Needle, gauge 25, 100 pcs/box</t>
  </si>
  <si>
    <t>Hydrogen Peroxide, liter</t>
  </si>
  <si>
    <t>Disposable Needle, gauge 23, 100 pcs/box</t>
  </si>
  <si>
    <t>Disposable Needle, gauge 19, 100 pcs/box</t>
  </si>
  <si>
    <t>PDS II Polydioxanone Ethicon 1 (4Ph Eur.), violet monofilament, synthetic absorbable  CT 40mm                                                                                                                                                                              1/2c ROUND BODIED 90cm sterile</t>
  </si>
  <si>
    <t>1 Col Violet Synthetic Absorbable Surgical Suture 2.0, MCK 025, 12 pcs/pack</t>
  </si>
  <si>
    <t>1 Col Violet Synthetic Absorbable Surgical MMBBTLRO USP 1-0 Metric 4150 cm sterile, polyglycolic acid coated, braided (12pcs/pack)</t>
  </si>
  <si>
    <t>1 ml Insulin Syringe with short needle ultra-fine, 100 pcs/box</t>
  </si>
  <si>
    <r>
      <rPr>
        <b/>
        <sz val="12"/>
        <rFont val="Calibri"/>
        <family val="2"/>
      </rPr>
      <t xml:space="preserve">Rabies Vaccine: </t>
    </r>
    <r>
      <rPr>
        <sz val="12"/>
        <rFont val="Calibri"/>
        <family val="2"/>
      </rPr>
      <t>10 doses/vial with free .3ml disposable syringe; supension for injection; indicated for dogs, cats, horses, sheep, cattle &amp; ferrets; Qualitative and Quantitative composition:                                                              Inactive rabies virus… ≥1 IU                                            Thiomersal, at most… 0.1mg                                      Aluminum... 1.7mg                                                        Excipient, qs 1 dose 1 ml                                                            - Supplier must have a current Bureau of Animal Industry Biological Certificate                                                                   - A registered veterinary drugs and product distributor &amp;  wholesaler</t>
    </r>
  </si>
  <si>
    <r>
      <rPr>
        <b/>
        <sz val="12"/>
        <rFont val="Calibri"/>
        <family val="2"/>
      </rPr>
      <t xml:space="preserve">Inactivated oil emulsified vaccine </t>
    </r>
    <r>
      <rPr>
        <sz val="12"/>
        <rFont val="Calibri"/>
        <family val="2"/>
      </rPr>
      <t xml:space="preserve">against New Castle Disease, Infectious, Bronchitis, EDS '76 and infectious, coryza in the chicken;  500 ml =1000 doses  </t>
    </r>
  </si>
  <si>
    <r>
      <rPr>
        <b/>
        <sz val="12"/>
        <color indexed="8"/>
        <rFont val="Calibri"/>
        <family val="2"/>
      </rPr>
      <t>Human Rabies Vaccine:</t>
    </r>
    <r>
      <rPr>
        <sz val="12"/>
        <color indexed="8"/>
        <rFont val="Calibri"/>
        <family val="2"/>
      </rPr>
      <t xml:space="preserve"> inactivated purified verocell rabies vaccine powder and solvent for suspension for injection (1 dose of powder in a vial                                                                                                                                                                ( ≥ 2.5 iu) and 0.5ml of solvent in a prefilled syringe                                                                                                        1 dose</t>
    </r>
  </si>
  <si>
    <t>AGRICULTURAL SUPPLIES</t>
  </si>
  <si>
    <t>AGRICULTURAL EQUIPMENT</t>
  </si>
  <si>
    <t>VETERINARY SUPPLIES</t>
  </si>
  <si>
    <t>Plastic Apron, white color</t>
  </si>
  <si>
    <t>Scalpel Handle # 4</t>
  </si>
  <si>
    <t>Headlamp, LED flashlight</t>
  </si>
  <si>
    <t>GRAM STAINING SET</t>
  </si>
  <si>
    <t>BUTANE TORCH HANDLE: built in pistol type ignition, easy to use push and twist gas cartridge attachment, adjustable flame control, ultra light compact design</t>
  </si>
  <si>
    <t>BUTANE  FUEL: weigh 4-8 oz each cannister</t>
  </si>
  <si>
    <t>ERLENMEYER FLASK: Baffled bottom, non sterile pyrex glass; Metric capacity  1000 ml, 500 ml, 250 ml, 100ml, 50 ml; Single metric scale</t>
  </si>
  <si>
    <t>Graduated cylinder: Metric capacity volumes: 10mL, 50mL, 100mL, 250ml, 500ml; Non sterile pyrex glass; Single metric scale</t>
  </si>
  <si>
    <t>BAKER: non pyrogenic glass, metric capacity vol. 1000ml., 500ml., 250ml.,100ml.,50ml.,</t>
  </si>
  <si>
    <t>Glass beads: Round glass beads; 5mm diameter</t>
  </si>
  <si>
    <t>TSA/ Tryptone Soya Agar 500g</t>
  </si>
  <si>
    <t>MCA/ McConkey Agar 500g</t>
  </si>
  <si>
    <t>NA/ Nutrient Agar</t>
  </si>
  <si>
    <t>NB/ Nutrient  Broth</t>
  </si>
  <si>
    <t>Specimen transport bag: Patented seal and triple lock closure; Polyethylene material; Dimension (LxW) 12x12 inches</t>
  </si>
  <si>
    <t>Microscope glass slide: corrosion resistant, plain white glass, 1mm thickness, 25 mm length; ground edges</t>
  </si>
  <si>
    <t>Microscope glass cover: size 22x22mm; thickness 0.17- 0.25 mm; non corrosive clear glass</t>
  </si>
  <si>
    <t>TIN FOIL: 0.2 mm thickness</t>
  </si>
  <si>
    <t>PARAFILM/ SEALING FILM:  4inches x 50 ft. Long, moisture proof, thermoplastic material</t>
  </si>
  <si>
    <t>Thermos jug (Stainless) with faucet, 12 liter capacity</t>
  </si>
  <si>
    <t>VETERINARY EQUIPMENT</t>
  </si>
  <si>
    <r>
      <rPr>
        <b/>
        <sz val="11"/>
        <rFont val="Calibri"/>
        <family val="2"/>
      </rPr>
      <t xml:space="preserve">Tool Box : </t>
    </r>
    <r>
      <rPr>
        <sz val="11"/>
        <rFont val="Calibri"/>
        <family val="2"/>
      </rPr>
      <t>11.5 inches , length x 6.5 inches, width with handle, built - in tray type organizer with orange colored cover and gray colored body</t>
    </r>
  </si>
  <si>
    <r>
      <rPr>
        <b/>
        <sz val="11"/>
        <rFont val="Calibri"/>
        <family val="2"/>
      </rPr>
      <t>Safety Goggles:</t>
    </r>
    <r>
      <rPr>
        <sz val="11"/>
        <rFont val="Calibri"/>
        <family val="2"/>
      </rPr>
      <t xml:space="preserve"> rubberized frame with plastic lens, green color with strap</t>
    </r>
  </si>
  <si>
    <r>
      <rPr>
        <b/>
        <sz val="11"/>
        <color theme="1"/>
        <rFont val="Calibri"/>
        <family val="2"/>
      </rPr>
      <t>Rechargeable Electric Hair Clipper</t>
    </r>
    <r>
      <rPr>
        <sz val="11"/>
        <color theme="1"/>
        <rFont val="Calibri"/>
        <family val="2"/>
      </rPr>
      <t xml:space="preserve">                                Specifications: Plug and play, water proof, 2 hours fast charging, rechargeable, stainless steel blade for easy cleaning lubricating oil</t>
    </r>
  </si>
  <si>
    <r>
      <t>PETRI PLATES</t>
    </r>
    <r>
      <rPr>
        <sz val="11"/>
        <color rgb="FF2B2B2B"/>
        <rFont val="Calibri"/>
        <family val="2"/>
      </rPr>
      <t xml:space="preserve">: 100 x 15 mm; Non-Sterile, non-pyrogenic glass, DNase and RNase free  - non comparmentalized     </t>
    </r>
    <r>
      <rPr>
        <b/>
        <sz val="11"/>
        <color rgb="FF2B2B2B"/>
        <rFont val="Calibri"/>
        <family val="2"/>
      </rPr>
      <t xml:space="preserve">         </t>
    </r>
    <r>
      <rPr>
        <sz val="11"/>
        <color rgb="FF2B2B2B"/>
        <rFont val="Calibri"/>
        <family val="2"/>
      </rPr>
      <t xml:space="preserve"> </t>
    </r>
  </si>
  <si>
    <r>
      <rPr>
        <b/>
        <sz val="11"/>
        <color rgb="FF2B2B2B"/>
        <rFont val="Calibri"/>
        <family val="2"/>
      </rPr>
      <t>PETRI PLATES</t>
    </r>
    <r>
      <rPr>
        <sz val="11"/>
        <color rgb="FF2B2B2B"/>
        <rFont val="Calibri"/>
        <family val="2"/>
      </rPr>
      <t xml:space="preserve">: 100 x 15 mm; Non-Sterile, non-pyrogenic glass, DNase and RNase free   - 4 compartments             </t>
    </r>
  </si>
  <si>
    <r>
      <rPr>
        <b/>
        <sz val="11"/>
        <color rgb="FF2B2B2B"/>
        <rFont val="Calibri"/>
        <family val="2"/>
      </rPr>
      <t>REUSABLE CALIBRATED INOCULATING LOOP AND NEEDLE</t>
    </r>
    <r>
      <rPr>
        <sz val="11"/>
        <color rgb="FF2B2B2B"/>
        <rFont val="Calibri"/>
        <family val="2"/>
      </rPr>
      <t>: Alluminum handle; twisted nichrome wire loop and needle; Volume (metric) 1-10 µL</t>
    </r>
  </si>
  <si>
    <t>Commercial Rice - well milled 50 kls/bag</t>
  </si>
  <si>
    <t>Sardines in tomatoe sauce 100's</t>
  </si>
  <si>
    <t>Beef Loaf 150g meatier &amp; tastier 100's</t>
  </si>
  <si>
    <t>Cellophane transparent 10x16 no.02 100's</t>
  </si>
  <si>
    <t>Cellophane w/ Provincial Logo in kilos</t>
  </si>
  <si>
    <t>kls.</t>
  </si>
  <si>
    <t>Straw binder (big) in roll</t>
  </si>
  <si>
    <t>GROCERY GOODS</t>
  </si>
  <si>
    <t>Manila Bulletin @35.00 per piece</t>
  </si>
  <si>
    <t>Pilipino Star Ngayon @ 20.00</t>
  </si>
  <si>
    <t>Philippine Daily Inquirer @ 30.00</t>
  </si>
  <si>
    <t>Philippine Star @ 40.00</t>
  </si>
  <si>
    <t>Daily Tribune @ 30.00</t>
  </si>
  <si>
    <t>Manila Standard @ 30.00</t>
  </si>
  <si>
    <t>Bohol Chronicle @38.00</t>
  </si>
  <si>
    <t>Bohol Times @25.00</t>
  </si>
  <si>
    <t>Bohol Balita @15.00</t>
  </si>
  <si>
    <t>Agriculture (Monthly) @ 95.00</t>
  </si>
  <si>
    <t>Bisaya (Weekly) @ 35.00</t>
  </si>
  <si>
    <t>Graphic (Weekly) @ 100.00</t>
  </si>
  <si>
    <t>Liwayway (Weekly) @35.00</t>
  </si>
  <si>
    <t>Reader’s Digest (Monthly) @180.00</t>
  </si>
  <si>
    <t>Time’s (Weekly)@210.00</t>
  </si>
  <si>
    <t>Official Gazzette (annual)</t>
  </si>
  <si>
    <t xml:space="preserve">pax </t>
  </si>
  <si>
    <t>Philippine Law Encyclopedia</t>
  </si>
  <si>
    <t>Jurisprudence</t>
  </si>
  <si>
    <t>Local Autonomy &amp; Local Government</t>
  </si>
  <si>
    <t>Election</t>
  </si>
  <si>
    <t>Philippine Law Encyclopedia Network License</t>
  </si>
  <si>
    <t>Jurisprudence Network License</t>
  </si>
  <si>
    <t>Local Autonomy &amp; Local Government Network License</t>
  </si>
  <si>
    <t>Election Network License</t>
  </si>
  <si>
    <t>Mahogany 2x2x10</t>
  </si>
  <si>
    <t>bd.ft.</t>
  </si>
  <si>
    <t>Mahogany 2x3x10</t>
  </si>
  <si>
    <t>Mahogany 2x4x10</t>
  </si>
  <si>
    <t>kls</t>
  </si>
  <si>
    <t>Marine plywood 4x8x¼</t>
  </si>
  <si>
    <t>Marine plywood 4x8x½</t>
  </si>
  <si>
    <t>Marine plywood 4x8x¾</t>
  </si>
  <si>
    <t>White paint (latex)</t>
  </si>
  <si>
    <t>White paint (enamel)</t>
  </si>
  <si>
    <t>Tinting Paint</t>
  </si>
  <si>
    <t>pint</t>
  </si>
  <si>
    <t>PE pipe ½(SDR9)</t>
  </si>
  <si>
    <t>PE pipe 1 (SDR9)</t>
  </si>
  <si>
    <t>PE pipe 1 ¼ (SDR9)</t>
  </si>
  <si>
    <t>G.I Pipe(Supreme schd.40, std.)#1¼"diax20</t>
  </si>
  <si>
    <t>G.I Pipe(Supreme schd.40, std.)#1"diax20</t>
  </si>
  <si>
    <t>Pressure switch Assy, class 9013, type FSG-2 C.E. square D. heavy duty 230V, single phase</t>
  </si>
  <si>
    <t>Foot valve(heavy duty, Brass Italy)# 1" dia</t>
  </si>
  <si>
    <t>Foot valve(heavy duty, Brass Italy)# 1¼" dia</t>
  </si>
  <si>
    <t>Checked valve(Brass U.S.)# 1Foot valve(heavy duty, Brass Italy)# 1¼" dia dia</t>
  </si>
  <si>
    <t>Checked valve(Brass U.S.)# 1¼Foot valve(heavy duty, Brass Italy)# 1¼" dia dia</t>
  </si>
  <si>
    <t>Ballvalve (Brass U.S.)#1¼" dia.</t>
  </si>
  <si>
    <t>Pipe wrench (Rigid US)#10"</t>
  </si>
  <si>
    <t>Pipe wrench (Rigid US)#14"</t>
  </si>
  <si>
    <t>Pipe wrench (Rigid US)#18"</t>
  </si>
  <si>
    <t>Pipe wrench (Rigid US)#36"</t>
  </si>
  <si>
    <t>Chain wrench (Rigid US)#36"</t>
  </si>
  <si>
    <t>Pipe wrench (Rigid US)#8"Vice grip</t>
  </si>
  <si>
    <t>Adjustable wrench (crescent U.S.)#10"</t>
  </si>
  <si>
    <t>Mechanical Plier (U.S.) #18</t>
  </si>
  <si>
    <t>Phase Sequencer and Phase failure relay</t>
  </si>
  <si>
    <t>AC Voltage sensor (Electra) with socket</t>
  </si>
  <si>
    <t>Plastic bags (4x6x0.002mm) - black with guzette</t>
  </si>
  <si>
    <t>Plastic bags (6x10x0.003mm) black</t>
  </si>
  <si>
    <t>Polyethylene plastic cover (transparent - tube)</t>
  </si>
  <si>
    <t>Fan Rake (steel)</t>
  </si>
  <si>
    <t>Plastic Twine</t>
  </si>
  <si>
    <t>Shovel (round end)</t>
  </si>
  <si>
    <t>Hand trowels (steel)</t>
  </si>
  <si>
    <t>Wheel Barrow</t>
  </si>
  <si>
    <t>Plastic Crate (Dimension: L-52 in., W-37 in., H-30.5 in.)</t>
  </si>
  <si>
    <t>Nitrogen source substrates (e.g. livestock manure)</t>
  </si>
  <si>
    <t>Empty sacks</t>
  </si>
  <si>
    <t>Streoptomycin sulpahte 1 g powder for injection</t>
  </si>
  <si>
    <t>Sodium thiosulfate pentahydrate 500 g/pack</t>
  </si>
  <si>
    <t>Boric Acid Extra Pure 500 g/pack</t>
  </si>
  <si>
    <t>Sodium phosphate anhydrous 500 g/pack</t>
  </si>
  <si>
    <t>Ferric Chloride 6H2O 500 g/pack</t>
  </si>
  <si>
    <t>Manganese chloride tetrahydrate 500 g/pack</t>
  </si>
  <si>
    <t>B1 (thiamine chloride) 25g/pack</t>
  </si>
  <si>
    <t>B12  250 g/pack</t>
  </si>
  <si>
    <t>Zinc Chloride anhydrous 500 g/pack</t>
  </si>
  <si>
    <t>Cobalt IIChlorode Hexahydrate 100 g/pack</t>
  </si>
  <si>
    <t>Ammonium Molybdate 500 g/pack</t>
  </si>
  <si>
    <t>Copper Sulfate pentahydrate 500 g/pack</t>
  </si>
  <si>
    <t>Filter Bags 1 micron 4" diameter x 9" long</t>
  </si>
  <si>
    <t>Filter Bags 1 micron 7" diameter x 16.5" long</t>
  </si>
  <si>
    <t>Filter Bags 5 microns 7" diameter x 16.5 long</t>
  </si>
  <si>
    <t xml:space="preserve">Phosphate Test ( Measuring Range: 100-500mg/PO4)                                                    </t>
  </si>
  <si>
    <t xml:space="preserve">Ammonium Test (Measuring Range: 10-400mg/NH4                                                                                                                           </t>
  </si>
  <si>
    <t xml:space="preserve">Nitrate Test (Measuring Range: 10-500mg/NO3)         </t>
  </si>
  <si>
    <t>Total Hardness Test (Measuring Range: 6-31e)</t>
  </si>
  <si>
    <t>Carbonate Test (Measuring Range: 5-30e)</t>
  </si>
  <si>
    <t xml:space="preserve">Cyanide Test (Measuring Range: 0-3-mg CN)              </t>
  </si>
  <si>
    <t>Rubber dipped gloves</t>
  </si>
  <si>
    <t>Hard hat blue color</t>
  </si>
  <si>
    <t>Raincoat (large, Medium)</t>
  </si>
  <si>
    <t>Face Mask (cloth)</t>
  </si>
  <si>
    <t>Vest</t>
  </si>
  <si>
    <t>Rainboots</t>
  </si>
  <si>
    <t>Steeltoe shoes high cut</t>
  </si>
  <si>
    <t>Belt heavy duty (PE Webbing, 50mm, 3 adjustible point, 1 hanging point, strength,22KN, pp rope 1.5m, ø 14mm</t>
  </si>
  <si>
    <t>Working gloves rubberized</t>
  </si>
  <si>
    <t>Working gloves rubber</t>
  </si>
  <si>
    <t>OTHER PROCURABLES</t>
  </si>
  <si>
    <r>
      <rPr>
        <b/>
        <sz val="11"/>
        <rFont val="Calibri"/>
        <family val="2"/>
      </rPr>
      <t xml:space="preserve">Tingog sa mga Bol-anon   </t>
    </r>
    <r>
      <rPr>
        <sz val="11"/>
        <rFont val="Calibri"/>
        <family val="2"/>
      </rPr>
      <t xml:space="preserve">                       -Instituted serve as venue for the delivery of information on the gains and programs of the Provincial Government. An interaction will serve as a venue for feedbacking and transparancy with this present admnistration and the people </t>
    </r>
  </si>
  <si>
    <t>Common nails (#3, 4 &amp; 5)</t>
  </si>
  <si>
    <t>Magnetic Starter /contractor ASSY (1HP) with cover, push button on and off oveload  and thermal relay, single phase, 230V</t>
  </si>
  <si>
    <t>OFFICE EQUIPMENT</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</si>
  <si>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</si>
  <si>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</si>
  <si>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</si>
  <si>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</si>
  <si>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</si>
  <si>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</si>
  <si>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</si>
  <si>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</si>
  <si>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</si>
  <si>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</si>
  <si>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</si>
  <si>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</si>
  <si>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</si>
  <si>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</si>
  <si>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</si>
  <si>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</si>
  <si>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</si>
  <si>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</si>
  <si>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</si>
  <si>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</si>
  <si>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</si>
  <si>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</si>
  <si>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</si>
  <si>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</si>
  <si>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</si>
  <si>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</si>
  <si>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</si>
  <si>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</si>
  <si>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</si>
  <si>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</si>
  <si>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</si>
  <si>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</si>
  <si>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</si>
  <si>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</si>
  <si>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</si>
  <si>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</si>
  <si>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</si>
  <si>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</si>
  <si>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</si>
  <si>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</si>
  <si>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</si>
  <si>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</si>
  <si>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</si>
  <si>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</si>
  <si>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</si>
  <si>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</si>
  <si>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</si>
  <si>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</si>
  <si>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</si>
  <si>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</si>
  <si>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</si>
  <si>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</si>
  <si>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</si>
  <si>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</si>
  <si>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</si>
  <si>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</si>
  <si>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</si>
  <si>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</si>
  <si>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</si>
  <si>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</si>
  <si>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</si>
  <si>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</si>
  <si>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</si>
  <si>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</si>
  <si>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</si>
  <si>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</si>
  <si>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</si>
  <si>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</si>
  <si>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</si>
  <si>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</si>
  <si>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</si>
  <si>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</si>
  <si>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</si>
  <si>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</si>
  <si>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</si>
  <si>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</si>
  <si>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</si>
  <si>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</si>
  <si>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</si>
  <si>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</si>
  <si>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</si>
  <si>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</si>
  <si>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</si>
  <si>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</si>
  <si>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</si>
  <si>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</si>
  <si>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</si>
  <si>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</si>
  <si>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</si>
  <si>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</si>
  <si>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</si>
  <si>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</si>
  <si>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</si>
  <si>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</si>
  <si>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</si>
  <si>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</si>
  <si>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</si>
  <si>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</si>
  <si>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</si>
  <si>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</si>
  <si>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</si>
  <si>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</si>
  <si>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</si>
  <si>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</si>
  <si>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</si>
  <si>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</si>
  <si>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</si>
  <si>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</si>
  <si>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</si>
  <si>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</si>
  <si>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</si>
  <si>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</si>
  <si>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</si>
  <si>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</si>
  <si>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</si>
  <si>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</si>
  <si>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</si>
  <si>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</si>
  <si>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</si>
  <si>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</si>
  <si>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</si>
  <si>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</si>
  <si>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</si>
  <si>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</si>
  <si>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</si>
  <si>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</si>
  <si>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</si>
  <si>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</si>
  <si>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</si>
  <si>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</si>
  <si>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</si>
  <si>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</si>
  <si>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</si>
  <si>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</si>
  <si>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</si>
  <si>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</si>
  <si>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</si>
  <si>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</si>
  <si>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</si>
  <si>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</si>
  <si>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</si>
  <si>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</si>
  <si>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</si>
  <si>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</si>
  <si>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</si>
  <si>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</si>
  <si>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</si>
  <si>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</si>
  <si>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</si>
  <si>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</si>
  <si>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</si>
  <si>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</si>
  <si>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</si>
  <si>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</si>
  <si>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</si>
  <si>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</si>
  <si>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</si>
  <si>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</si>
  <si>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</si>
  <si>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</si>
  <si>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</si>
  <si>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</si>
  <si>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</si>
  <si>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</si>
  <si>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OFFICE SUPPLIES</t>
  </si>
  <si>
    <t>JANITORIAL SUPPLIES</t>
  </si>
  <si>
    <t>CONSUMABLES</t>
  </si>
  <si>
    <t>SPORTING GOODS</t>
  </si>
  <si>
    <t>INFRASTRUCTURE</t>
  </si>
  <si>
    <t>Diesel</t>
  </si>
  <si>
    <t>FUEL</t>
  </si>
  <si>
    <t>Unleaded (Gasoline)</t>
  </si>
  <si>
    <t>REPUBLIC OF THE PHILIPPINES</t>
  </si>
  <si>
    <t>PROVINCE OF BOHOL</t>
  </si>
  <si>
    <t>City of Tagbilaran</t>
  </si>
  <si>
    <t>INDICATIVE BULK PROCUREMENT OF CATERING AND ACCOMMODATION SERVICES FOR THE CY 2020</t>
  </si>
  <si>
    <t>1ST QUARTER</t>
  </si>
  <si>
    <t>2ND QUARTER</t>
  </si>
  <si>
    <t>3RD QUARTER</t>
  </si>
  <si>
    <t>4TH QUARTER</t>
  </si>
  <si>
    <t>Particulars</t>
  </si>
  <si>
    <t>Rate</t>
  </si>
  <si>
    <t>Name of Office: Provincial Internal Audit Office</t>
  </si>
  <si>
    <t>Activity</t>
  </si>
  <si>
    <t>Catering Services during Mid-Year Assessment and Planning Workshop (Live-in, 15 pax for 2 days)</t>
  </si>
  <si>
    <t>Catering Services during ICS Focal Person Annual Forum (Category C, 62 pax for 1 day)</t>
  </si>
  <si>
    <t>Catering Services during ICS Baseline Assessment and Risk Assessment (Category C, 33 pax for 2 days)</t>
  </si>
  <si>
    <t>Fund Source</t>
  </si>
  <si>
    <t>General Fund - Maintenance and Other Operating Expenses - Training Expenses (50202010)</t>
  </si>
  <si>
    <t>Date/Month</t>
  </si>
  <si>
    <t>May, 2020</t>
  </si>
  <si>
    <t>July, 2020</t>
  </si>
  <si>
    <t>October, 2020</t>
  </si>
  <si>
    <t>Venue</t>
  </si>
  <si>
    <t>outside Tagbilaran City</t>
  </si>
  <si>
    <t>within Tagbilaran City</t>
  </si>
  <si>
    <t>Participants</t>
  </si>
  <si>
    <t>PIAO Office Personnel with facilitator and documente</t>
  </si>
  <si>
    <t>Office Personnel</t>
  </si>
  <si>
    <t>No. of Batches</t>
  </si>
  <si>
    <t>Type of Catering Service</t>
  </si>
  <si>
    <t>Family Type</t>
  </si>
  <si>
    <t>Buffet Type</t>
  </si>
  <si>
    <t>Facilities/Equipment Needed</t>
  </si>
  <si>
    <t>Function room, projector, microphone, audio system, water dispenser, free flowing coffee, technical support</t>
  </si>
  <si>
    <t>Other Requirements</t>
  </si>
  <si>
    <t>1 standby technical staff, free shuttle to and from the venue</t>
  </si>
  <si>
    <t>2 standby technical staff</t>
  </si>
  <si>
    <t>1 standby technical staff</t>
  </si>
  <si>
    <t>Accommodation</t>
  </si>
  <si>
    <t>2 days, 1 night</t>
  </si>
  <si>
    <t>NA</t>
  </si>
  <si>
    <t>No. Meal</t>
  </si>
  <si>
    <t>No. Snacks</t>
  </si>
  <si>
    <t>No. Pax</t>
  </si>
  <si>
    <t>Catering Services during Management Action Planning Workshop (Category C, 102 pax for 2 day)</t>
  </si>
  <si>
    <t>Catering Services during Year-End Assessment and Planning Workshop (Category C, 14 pax for 1 day)</t>
  </si>
  <si>
    <t>August, 2020</t>
  </si>
  <si>
    <t>December, 2020</t>
  </si>
  <si>
    <t>PIAO Office Personnel</t>
  </si>
  <si>
    <t>Function room, projector, microphone, audio system, water dispenser, technical support</t>
  </si>
  <si>
    <t>Catering Services during Family Day (Category C, 14 pax for 1 day)</t>
  </si>
  <si>
    <t>General Fund - Maintenance and Other Operating Expenses - Other MOOE (50299990)</t>
  </si>
  <si>
    <t>September, 2020</t>
  </si>
  <si>
    <t>to be advised</t>
  </si>
  <si>
    <t>tables and chairs</t>
  </si>
  <si>
    <t>Total Per Office</t>
  </si>
  <si>
    <t>checked</t>
  </si>
  <si>
    <t>Name of Office: Provincial Accounting Office (PACCO)</t>
  </si>
  <si>
    <t>Annual Consultative FORA on Fiscal Matters</t>
  </si>
  <si>
    <t>Mid-year Assessment and Strategic Planning Workshop</t>
  </si>
  <si>
    <t>Year-End Assessment</t>
  </si>
  <si>
    <t>GF-Non Office</t>
  </si>
  <si>
    <t>GF-Training</t>
  </si>
  <si>
    <t>GF - Training</t>
  </si>
  <si>
    <t>MAY OR JUNE 2020 (2DAYS)</t>
  </si>
  <si>
    <t>July 22-23,2020</t>
  </si>
  <si>
    <t>DECEMBER 2020 (1 DAY)</t>
  </si>
  <si>
    <t>Within Tagbilaran City</t>
  </si>
  <si>
    <t>Outside Tagbilaran</t>
  </si>
  <si>
    <t>Administrative/ Supply Officers, Liaison Oficers, Payroll makers, Petty Cash Custodians</t>
  </si>
  <si>
    <t>Office Staff</t>
  </si>
  <si>
    <t>N/A</t>
  </si>
  <si>
    <t xml:space="preserve">1 batch </t>
  </si>
  <si>
    <t>Buffet -4 main courses, desserts, appetizer/salad, soup, rice, softdrinks</t>
  </si>
  <si>
    <t>Buffet -5 main courses, desserts, appetizer/salad, soup, rice, softdrinks</t>
  </si>
  <si>
    <t>aircon  function room with CR conducive for workshop and seminar with tables and chairs</t>
  </si>
  <si>
    <t>Function room can accommodate 150 pax, spacios parking area</t>
  </si>
  <si>
    <t>I night, including meals &amp; snacks for 2 days</t>
  </si>
  <si>
    <t>PGBH Family Day and Coastal Clean Up</t>
  </si>
  <si>
    <t>AUDITING UPDATES AND REFRESHER</t>
  </si>
  <si>
    <t>OCTOBER 2020 (1 DAY)</t>
  </si>
  <si>
    <t>Office Staff (Auditors)</t>
  </si>
  <si>
    <t>2 days</t>
  </si>
  <si>
    <t>1 day</t>
  </si>
  <si>
    <t>pack meal - 3 main courses, rice, dessert,softdrinks</t>
  </si>
  <si>
    <t>Tables, chairs, tent</t>
  </si>
  <si>
    <t>ENGAS UPDATES AND REFRESHER</t>
  </si>
  <si>
    <t>NOVEMBER 2020 (1DAY)</t>
  </si>
  <si>
    <t>Office Staff (Accountants/Bookkeepers)</t>
  </si>
  <si>
    <t>Name of Office: Clarin Community Hospital (CLACH/ CLARIN)</t>
  </si>
  <si>
    <t>COH Meeting (1 day)</t>
  </si>
  <si>
    <t>Mid-Year Assessment (2 days)</t>
  </si>
  <si>
    <t>Year-End Assessment (2 Days)</t>
  </si>
  <si>
    <t>May 2020</t>
  </si>
  <si>
    <t>July 2020</t>
  </si>
  <si>
    <t>December 2020</t>
  </si>
  <si>
    <t>Outside Tagbilaran City</t>
  </si>
  <si>
    <t>Doctors and Guests Speakers</t>
  </si>
  <si>
    <t>CLACH Personnel</t>
  </si>
  <si>
    <t>Packed Meals</t>
  </si>
  <si>
    <t>Buffet Style</t>
  </si>
  <si>
    <t xml:space="preserve">Function Room, Projector, Microphone, Audio System, Water Dispenser, Technical Support </t>
  </si>
  <si>
    <t>1 night (2-day Activity)</t>
  </si>
  <si>
    <t>Family Day</t>
  </si>
  <si>
    <t>MOOE 5029990</t>
  </si>
  <si>
    <t>September 2020</t>
  </si>
  <si>
    <t>TBD</t>
  </si>
  <si>
    <t>Tents, Tables &amp; Chairs</t>
  </si>
  <si>
    <t>NAME OF OFFICE/END-USER: Provincial Procurement Management Unit (PPMU)</t>
  </si>
  <si>
    <t>Provision of Meals during Bid Opening</t>
  </si>
  <si>
    <t>Jan, Feb and Mar 2020</t>
  </si>
  <si>
    <t>Apr, May and June 2020</t>
  </si>
  <si>
    <t>July, August &amp; September 2020</t>
  </si>
  <si>
    <t>October, November &amp; December 2020</t>
  </si>
  <si>
    <t>BAC Bidding Room</t>
  </si>
  <si>
    <t>Bac Members and Bac Secretariat staff</t>
  </si>
  <si>
    <t>Type of Catering</t>
  </si>
  <si>
    <t>packed lunch</t>
  </si>
  <si>
    <t>Other requirement</t>
  </si>
  <si>
    <t>No. of Meal</t>
  </si>
  <si>
    <t>No. of snacks</t>
  </si>
  <si>
    <t>No. of Pax</t>
  </si>
  <si>
    <t>Mid Year Assessment</t>
  </si>
  <si>
    <t>PGBh Family Day</t>
  </si>
  <si>
    <t>June 2020 (2 days)</t>
  </si>
  <si>
    <t>3rd Quarter of 2020</t>
  </si>
  <si>
    <t>BAC Office employees and PHRMDO personnel</t>
  </si>
  <si>
    <t>Bac Employees</t>
  </si>
  <si>
    <t>Buffet</t>
  </si>
  <si>
    <t>Packecd Meals and Snacks</t>
  </si>
  <si>
    <t>Projector and white screen with stand</t>
  </si>
  <si>
    <t>Room Accommodation (package rate with meals and snacks)</t>
  </si>
  <si>
    <t>Consultative meeting with Hospital Key Personnels regarding Consignment</t>
  </si>
  <si>
    <t>Consultative meeting with S.O./Adm officers of all PGBH Departments and Devolved Hospitals are PPMP preparation</t>
  </si>
  <si>
    <t>Consultative meeting with S.O./adm officers of all PGBH Departments and Devolved Hospitals are PPMP preparation</t>
  </si>
  <si>
    <t>Consultative meeting with the pharmacist and Medtechs andf S.O of ten (10) devolved Hospitals</t>
  </si>
  <si>
    <t>1st Quarter of CY 2020</t>
  </si>
  <si>
    <t>2nd Quarter of CY 2020</t>
  </si>
  <si>
    <t>3rd Quarter of CY 2020</t>
  </si>
  <si>
    <t>4th Quarter of CY 2020</t>
  </si>
  <si>
    <t>within Tagbilaran</t>
  </si>
  <si>
    <t>PPMU</t>
  </si>
  <si>
    <t>Packed meal and packed snacks</t>
  </si>
  <si>
    <t>Suppliers/Contractors/ Service Providers Fora</t>
  </si>
  <si>
    <t>November, 2020</t>
  </si>
  <si>
    <t>Within Tagbilaran</t>
  </si>
  <si>
    <t>Buffet with am/pm snacks served</t>
  </si>
  <si>
    <t>Year End Assessment</t>
  </si>
  <si>
    <t>Office Employees and PHRMDO personnel</t>
  </si>
  <si>
    <t>Name of Office: Francisco Dagohoy Memorial Hospital (FDMH/ INABANGA)</t>
  </si>
  <si>
    <t>Mid-Year Assessment</t>
  </si>
  <si>
    <t>PGBh Family day</t>
  </si>
  <si>
    <t>MOOE - Training Expenses</t>
  </si>
  <si>
    <t>June 18-19,2020</t>
  </si>
  <si>
    <t xml:space="preserve"> September 2020</t>
  </si>
  <si>
    <t>to be announced</t>
  </si>
  <si>
    <t>Francisco Dagohoy Muncipal Hospital-Inabanga</t>
  </si>
  <si>
    <t>Permanent Hospital Staff</t>
  </si>
  <si>
    <t>Hospital Staff</t>
  </si>
  <si>
    <t>1 batch only</t>
  </si>
  <si>
    <t>Packed Meal</t>
  </si>
  <si>
    <t>Packed meal</t>
  </si>
  <si>
    <t>Function room can accommodate 60 pax, spacious parking area</t>
  </si>
  <si>
    <t>Function room can accommodate 60 pax, spacios parking area</t>
  </si>
  <si>
    <t>2 days and 1 night, including meals &amp; snacks for 2 days</t>
  </si>
  <si>
    <t>COH meeting, PHO</t>
  </si>
  <si>
    <t>2nd quarter</t>
  </si>
  <si>
    <t>Chief's of Hospitals and PHO staff</t>
  </si>
  <si>
    <t>buffet</t>
  </si>
  <si>
    <t>Function room can accommodate 20 pax, spacious parking area</t>
  </si>
  <si>
    <t>Name of Office: Provincial Planning Development Office (PPDO)</t>
  </si>
  <si>
    <t>Meetings/ Special Activities of the office; Meetings with visitors and guests; special projects and assignments , OPCR review</t>
  </si>
  <si>
    <t>PPDO Regular MOOE: Other MOOE ( 50299990)</t>
  </si>
  <si>
    <t>Monthly</t>
  </si>
  <si>
    <t>within tagbilaran City</t>
  </si>
  <si>
    <t>PMT members and secretariat,Dept. Heads, visitors/guests</t>
  </si>
  <si>
    <t>PMT members and secretariat, Dept. Heads,visitors/guests</t>
  </si>
  <si>
    <t>PMT members and secretariat, Dept. Heads, visitors/guests</t>
  </si>
  <si>
    <t>Packed Snacks</t>
  </si>
  <si>
    <t>Capacity of Function Room</t>
  </si>
  <si>
    <t>Capacity of Function room</t>
  </si>
  <si>
    <t>`</t>
  </si>
  <si>
    <t>Meetings/Special Activities of the office ; Meetings with visitors and guests ; special projects and assignments; OPCR review</t>
  </si>
  <si>
    <t>PMT Members and secretariat, Dept. Heads, guests / visitors</t>
  </si>
  <si>
    <t>Packed Meal/ Snacks</t>
  </si>
  <si>
    <t>Function room, projector, microphone, audio system, water dispenser, technical support, etc.</t>
  </si>
  <si>
    <t>Meetings related to implementation of special projects /foreign funded programs and other special activities /planning exercises</t>
  </si>
  <si>
    <t>Quarterly</t>
  </si>
  <si>
    <t>PPDO employees, Secretariat, Guests/ visitors</t>
  </si>
  <si>
    <t>Packed</t>
  </si>
  <si>
    <t>PPDO Regular MOOE: Other MOOE  ( 50299990)</t>
  </si>
  <si>
    <t>Capacity of Function Room, Spacious parking space</t>
  </si>
  <si>
    <t>Provincial Development Council Meeting ( Execom Meeting )</t>
  </si>
  <si>
    <t>PPDO Non- Office : Operation of the PDC/RDC  (799916)</t>
  </si>
  <si>
    <t>as per requested by the Governor</t>
  </si>
  <si>
    <t>PDC Execom Members PPDO employees, guests/visitors</t>
  </si>
  <si>
    <t>Road Sector Committee Meeting</t>
  </si>
  <si>
    <t>PPDO Non- Office : Road Sector Committee - Other MOOE (19916)</t>
  </si>
  <si>
    <t>PGBh employees involve in Road Sector Committee, PPDO employees, guests/ visitors</t>
  </si>
  <si>
    <t>Meeting with monitoring officers to discuss M and E related concerns</t>
  </si>
  <si>
    <t>PPDO Non- Office: Monitoring and Evaluation: Other MOOE (19914)</t>
  </si>
  <si>
    <t>M and E officers, Secretariat</t>
  </si>
  <si>
    <t>CBMS meetings</t>
  </si>
  <si>
    <t>PPDO Non- Office: Community Based Monitoring System ( CBMS )</t>
  </si>
  <si>
    <t>within Bohol</t>
  </si>
  <si>
    <t>PPDO personnel, LGU focal persons, secretariat, DILG and guests</t>
  </si>
  <si>
    <t>Buffet/ Packed</t>
  </si>
  <si>
    <t>SDGs meetings</t>
  </si>
  <si>
    <t>PPDO Non- Office: Sustainable Development Goals ( SDGs )</t>
  </si>
  <si>
    <t>LGUs , Secretariat, PPDO personnel, DILG</t>
  </si>
  <si>
    <t>M and E coordination meeting / manual preparation / MEIS</t>
  </si>
  <si>
    <t>Arbor Day</t>
  </si>
  <si>
    <t>PPDO Regular MOOE : Other MOOE ( 50299990)</t>
  </si>
  <si>
    <t>PPDO Regular MOOE : Other MOOE( 50299990)</t>
  </si>
  <si>
    <t>June 2020</t>
  </si>
  <si>
    <t>PPDO employees</t>
  </si>
  <si>
    <t>Packed Meal and Snacks</t>
  </si>
  <si>
    <t>Packed meal and snacks</t>
  </si>
  <si>
    <t>None</t>
  </si>
  <si>
    <t>Chairs and Tables</t>
  </si>
  <si>
    <t>1 night stay with meals and snacks</t>
  </si>
  <si>
    <t>Road Sector Committee Meeting/ Other Meetings of the Road Sector</t>
  </si>
  <si>
    <t>Regional Development Council Meeting Executive Committee - Provincial Counterpart</t>
  </si>
  <si>
    <t>PPDO Strategic /Operational Planning/Assessment/ Mid-year Assessment</t>
  </si>
  <si>
    <t>Year- end Assessment</t>
  </si>
  <si>
    <t>PPDO Regular MOOE: Training Expenses ( 50202010)</t>
  </si>
  <si>
    <t>PDC Execom Members, PGBh Officials, Dept Heads, Mayors, CSOs, NGAs , PPDO employees, guests/visitors</t>
  </si>
  <si>
    <t>PPDO employees / facilitator</t>
  </si>
  <si>
    <t>PPDO employees, facilitator</t>
  </si>
  <si>
    <t>Packed / Buffet</t>
  </si>
  <si>
    <t>Packed/Buffet</t>
  </si>
  <si>
    <t xml:space="preserve"> Capacity of Function Room, Spacious parking space</t>
  </si>
  <si>
    <t>Other Capability Building Training/ Meetings/ Assessment</t>
  </si>
  <si>
    <t>PPDO employees, Trainor/ Facilitator</t>
  </si>
  <si>
    <t>Provincial Development Council Meeting  Full Council</t>
  </si>
  <si>
    <t>PPDO Non- Office : Operation of the PDC/RDC  ( 799916)</t>
  </si>
  <si>
    <t>Orientation and training on the new/ enhanced M and E Information system</t>
  </si>
  <si>
    <t>January 2020</t>
  </si>
  <si>
    <t>M and E officers , secretariat</t>
  </si>
  <si>
    <t>Capability Buiilding Training</t>
  </si>
  <si>
    <t>PPDO employees, Secretariat, Guests/ visitors, DILG</t>
  </si>
  <si>
    <t>Meetings of Bohol Energy Dev't Advisory Group and Its Technical Working Group (BEDAG - TWG)</t>
  </si>
  <si>
    <t>PPDO (Non-Office) BEDAG 2020</t>
  </si>
  <si>
    <t>January and March 2020</t>
  </si>
  <si>
    <t>April to June 2020</t>
  </si>
  <si>
    <t>July to September 2019</t>
  </si>
  <si>
    <t>October to December 2020</t>
  </si>
  <si>
    <t>NGA, PGBh, MLGUs, City, Dus, Other Stakeholders</t>
  </si>
  <si>
    <t>Buffet/ Packed Meal and Snacks</t>
  </si>
  <si>
    <t>LCD Projector, Sound System, Chairs, Tables</t>
  </si>
  <si>
    <t>Meetings in Relation to the Bohol Integrated Water Resource Management Project of the PGBh</t>
  </si>
  <si>
    <t>PPDO (Non-Office) BIWRP 2020</t>
  </si>
  <si>
    <t>April &amp; June 2020</t>
  </si>
  <si>
    <t>August 2020</t>
  </si>
  <si>
    <t>October 2020</t>
  </si>
  <si>
    <t>PGBh Water TWG</t>
  </si>
  <si>
    <t>Packed Meals and Snacks</t>
  </si>
  <si>
    <t xml:space="preserve">Meetings of PADTEC </t>
  </si>
  <si>
    <t>PPDO (Non-Office) PADTEC 2020</t>
  </si>
  <si>
    <t>PADTEC Members, PGBh, MLGUs, City Gov't &amp; Other Stakeholders</t>
  </si>
  <si>
    <t>Buffet/ Packed Meals and Snacks</t>
  </si>
  <si>
    <t>Function Room, LCD Projector, Microphone, Audio System, Water Dispenser, Technical Support, Etc.</t>
  </si>
  <si>
    <t>Capacity of Function Rooms</t>
  </si>
  <si>
    <t>Name of Office: Provincial Treasurer's Office (PTO)</t>
  </si>
  <si>
    <t xml:space="preserve">Mid-Year Assessment </t>
  </si>
  <si>
    <t xml:space="preserve">Year-End Assessment and Team Building </t>
  </si>
  <si>
    <t>Training</t>
  </si>
  <si>
    <t>All PTO Employees, Faciliator &amp; Documentor</t>
  </si>
  <si>
    <t>All PTO Employees, Facilitator, Documentor</t>
  </si>
  <si>
    <t>No Batches</t>
  </si>
  <si>
    <t>Function Room, Projector, Microphone, Audio System, Water Dispenser, Technical Support</t>
  </si>
  <si>
    <t>Function Room that accommodate 64 persons</t>
  </si>
  <si>
    <t>Function Room that accommodates 64 persons</t>
  </si>
  <si>
    <t>2 days and 1 night</t>
  </si>
  <si>
    <t xml:space="preserve">Family Day Celebration </t>
  </si>
  <si>
    <t>To be Identified</t>
  </si>
  <si>
    <t>All PTO Employees</t>
  </si>
  <si>
    <t xml:space="preserve">  </t>
  </si>
  <si>
    <t>No. Batches</t>
  </si>
  <si>
    <t>Pack Meal</t>
  </si>
  <si>
    <t>Tent, Tables &amp; Chairs</t>
  </si>
  <si>
    <t>Vehicle</t>
  </si>
  <si>
    <t>Name of Office: Center fo Culture and Arts Development (CCAD)</t>
  </si>
  <si>
    <t>National Arts Month Celebration-Opening Ceremony</t>
  </si>
  <si>
    <t>Bohol Day Celebration</t>
  </si>
  <si>
    <t>Non-Office: Cultural Preservation and Revitalization-Commerative and Annual Special Cultural Programs</t>
  </si>
  <si>
    <t>GF-MOOE</t>
  </si>
  <si>
    <t>February, 2020</t>
  </si>
  <si>
    <t>June , 2020</t>
  </si>
  <si>
    <t>Dec., 2020</t>
  </si>
  <si>
    <t>Bohol Cultural Center</t>
  </si>
  <si>
    <t>Performers from diferent Schools, DepEd</t>
  </si>
  <si>
    <t>Performers, Army, PGBh Employees</t>
  </si>
  <si>
    <t>Function room can accommodate  20 pax, spacious parking area</t>
  </si>
  <si>
    <t>Function room can accommodate 20 pax, spacios parking area</t>
  </si>
  <si>
    <t xml:space="preserve">1 night, including meals &amp; snacks </t>
  </si>
  <si>
    <t xml:space="preserve">Visual Arts Activity </t>
  </si>
  <si>
    <t>National Heritage Month Celebration-Opening Ceremonies</t>
  </si>
  <si>
    <t>CPG Day Celebration</t>
  </si>
  <si>
    <t>Non-Office: Cultural Preservation and Revitalization-Commemorative and Annual Special Cultural Programs</t>
  </si>
  <si>
    <t>Non-Office: Cultural Preservation and Revitalization-Commemorative</t>
  </si>
  <si>
    <t>Sept., 2020</t>
  </si>
  <si>
    <t>Nov. 4, 2020</t>
  </si>
  <si>
    <t>Outside the city</t>
  </si>
  <si>
    <t>Students, Teachers, PGBh Employees</t>
  </si>
  <si>
    <t xml:space="preserve">Students, BACH Council members, DepEd, PGBh Employees </t>
  </si>
  <si>
    <t>Packed Meal/Buffet</t>
  </si>
  <si>
    <t xml:space="preserve">Literary Arts Showcase </t>
  </si>
  <si>
    <t xml:space="preserve">Cultural Mapping </t>
  </si>
  <si>
    <t>Meetings/Consultations with line agencies and partner institutions</t>
  </si>
  <si>
    <t>Andres Bonifacio Day Celebration</t>
  </si>
  <si>
    <t>Non-Office: Cultural Preservation and Revitalization-Research &amp; Documentation</t>
  </si>
  <si>
    <t>Non-Office: Cultural Preservation and Revitalization-Other Culture &amp; Arts Activities</t>
  </si>
  <si>
    <t>2nd QUARTER</t>
  </si>
  <si>
    <t>Nov. 30, 2020</t>
  </si>
  <si>
    <t>KAKA, students, PGBh Employees</t>
  </si>
  <si>
    <t>Cultural Workers of identified municipalities, working staff, facilitators/resource speakers</t>
  </si>
  <si>
    <t>Academe, PNP, Army, DepEd, BACH Council members, PGBh Employees, Coast Guard, Cultural Collectives</t>
  </si>
  <si>
    <t>Academe, performers, guests</t>
  </si>
  <si>
    <t>3 batches-65 pax/batch for 5 days</t>
  </si>
  <si>
    <t xml:space="preserve">6 meetings </t>
  </si>
  <si>
    <t>Buffet with overflowing coffee</t>
  </si>
  <si>
    <t>Packed Meal/Plated</t>
  </si>
  <si>
    <t>Function room, projector, microphone, audio system, technical support</t>
  </si>
  <si>
    <t>Basic Film Making</t>
  </si>
  <si>
    <t>International Dance Workshop</t>
  </si>
  <si>
    <t>Comprehensive Assistance for the promotion, development and recognition of Boholano Artists &amp; Exemplars</t>
  </si>
  <si>
    <t xml:space="preserve">Pasko sa Plaza </t>
  </si>
  <si>
    <t>Non-Office: Cultural Preservation and Revitalization-Full Program Operations of Bohol Film Commission</t>
  </si>
  <si>
    <t>Non-Office: Cultural Preservation and Revitalization-Skills Training &amp; Development</t>
  </si>
  <si>
    <t>Non-Office: Cultural Preservation and Revitalization</t>
  </si>
  <si>
    <t>Plaza Rizal</t>
  </si>
  <si>
    <t>students</t>
  </si>
  <si>
    <t>Choreographers/Facilitators</t>
  </si>
  <si>
    <t>PGBh Employees &amp; guests</t>
  </si>
  <si>
    <t>Choirs &amp; other performers</t>
  </si>
  <si>
    <t>2 batches-100 pax/batch</t>
  </si>
  <si>
    <t>5 nights with meals for 4 rooms</t>
  </si>
  <si>
    <t>Dance Workshop &amp; Showcase</t>
  </si>
  <si>
    <t>Literary Arts Workshop (Writeshop)</t>
  </si>
  <si>
    <t>Revitalization/reorganization of Capitol Choir</t>
  </si>
  <si>
    <t>Rizal Day Celebration</t>
  </si>
  <si>
    <t>Non-Office: Cultural Preservation and Revitalization-Intensify the Arts Program</t>
  </si>
  <si>
    <t>Non-Office: Cultural Preservation and Revitalization-Skills Training and Development</t>
  </si>
  <si>
    <t>Dec. 30, 2020</t>
  </si>
  <si>
    <t>Plaza Rizal, Tagbilaran City</t>
  </si>
  <si>
    <t>students from different schools</t>
  </si>
  <si>
    <t>students from different schools, literary artists</t>
  </si>
  <si>
    <t>PGBh Employees</t>
  </si>
  <si>
    <t>Army, performers, PGBh Employees</t>
  </si>
  <si>
    <t>4 nights including breakfast &amp; dinner</t>
  </si>
  <si>
    <t>UB-CAFA Arts Exhibit "Pinuga sa Hunahuna"</t>
  </si>
  <si>
    <t>Visual Arts Workshop</t>
  </si>
  <si>
    <t>Visual Arts Exhibit</t>
  </si>
  <si>
    <t>Non-Office: Cultural Preservation and Revitalization-Culture &amp; Arts Development</t>
  </si>
  <si>
    <t>Non-Office: Cultural Preservation and Revitalization-Intensify the Arts Program:</t>
  </si>
  <si>
    <t>UB-CAFA Atrium, Tagbilaran City</t>
  </si>
  <si>
    <t>Students of University of Bohol &amp; guests</t>
  </si>
  <si>
    <t xml:space="preserve">Students,DepEd, PGBh Employees </t>
  </si>
  <si>
    <t xml:space="preserve">Visual Arts </t>
  </si>
  <si>
    <t>Academe, PNP, Army, DepEd, BACH Council members, PGBh Employees, Coast Guard, Collectural Collectives</t>
  </si>
  <si>
    <t xml:space="preserve">7 meetings </t>
  </si>
  <si>
    <t>BISU-BIDA Arts Exhibit</t>
  </si>
  <si>
    <t xml:space="preserve">Culinary </t>
  </si>
  <si>
    <t>International Peace Day</t>
  </si>
  <si>
    <t xml:space="preserve">Student exhibitors, guests </t>
  </si>
  <si>
    <t>BACH Council members, TLE Teachers</t>
  </si>
  <si>
    <t xml:space="preserve">PNP, Army, students, PGBh </t>
  </si>
  <si>
    <t xml:space="preserve">Packed </t>
  </si>
  <si>
    <t>National Arts Month Celebration-Closing Ceremonies</t>
  </si>
  <si>
    <t>Performing Arts Workshop</t>
  </si>
  <si>
    <t>Performers from diferent Schools, Office Staff</t>
  </si>
  <si>
    <t>Students, PGBH Employees</t>
  </si>
  <si>
    <t>Provincial Peace Day</t>
  </si>
  <si>
    <t>National Heritage Month-Closing Ceremonies</t>
  </si>
  <si>
    <t>Non-Office: Cultural Preservation and Revitalization-Commemorative and Special Annual Cultural Programs</t>
  </si>
  <si>
    <t>Students, Army, PNP, PGBh Employees, performers</t>
  </si>
  <si>
    <t>Students, PGBh Employees, BACH Council, DepEd</t>
  </si>
  <si>
    <t>Women's Month Celebration</t>
  </si>
  <si>
    <t>Independence Day Celebration</t>
  </si>
  <si>
    <t>Non-Office: Cultural Preservation and Revitalization-Commemorative (supported)</t>
  </si>
  <si>
    <t>March, 2020</t>
  </si>
  <si>
    <t>Baji Arts Collective &amp; guests</t>
  </si>
  <si>
    <t xml:space="preserve">5 meetings </t>
  </si>
  <si>
    <t>Integration of Arts, heritage, tourism &amp; enterprises to create creative economy circuit</t>
  </si>
  <si>
    <t>Arts for Social Transformation Advocacy Campaign</t>
  </si>
  <si>
    <t>cultural workers, cultural collectives</t>
  </si>
  <si>
    <t>Youth, teachers, LGBT, PGBh Employees, cultural workers</t>
  </si>
  <si>
    <t>4 batches-100 pax/batch</t>
  </si>
  <si>
    <t>6 batches-100 pax/batch</t>
  </si>
  <si>
    <t>3 nights accommodation w/ breakfast &amp; dinner x 4 activities</t>
  </si>
  <si>
    <t>2 nights accommodation w/ breakfast &amp; dinner x 6 conference</t>
  </si>
  <si>
    <t>Training of teachers on the developed curriculum</t>
  </si>
  <si>
    <t>Non-Office: Cultural Preservation and Revitalization-Integration of Arts and Culture in the Basic Curriculum</t>
  </si>
  <si>
    <t>teachers</t>
  </si>
  <si>
    <t>n/a</t>
  </si>
  <si>
    <t xml:space="preserve">11 nights accommodation w/ breakfast &amp; dinner </t>
  </si>
  <si>
    <t>Training in developing curriculum and faculty</t>
  </si>
  <si>
    <t>Non-Office: Cultural Preservation and Revitalization-BACH Institute Development</t>
  </si>
  <si>
    <t>teachers, DepEd</t>
  </si>
  <si>
    <t>Name of Office: Sangguniang Panlalawigan (SP)</t>
  </si>
  <si>
    <t>Review and Revision of Legislative Codes-Tourism, Revenue, Admin. And Others (Sectoral Mtgs., Public Hearings, Venue)</t>
  </si>
  <si>
    <t>Training Expenses- Catering, Other MOOE Expenses</t>
  </si>
  <si>
    <t>With In and Outside Tagbilaran City</t>
  </si>
  <si>
    <t>Committee Chairman of each committee, PGBh Officials/Employee</t>
  </si>
  <si>
    <t>none</t>
  </si>
  <si>
    <t>Capacity Development Training For SP Personnel</t>
  </si>
  <si>
    <t xml:space="preserve">LTS Hands-On Training </t>
  </si>
  <si>
    <t>Conduct Orientation on Pocessing Financial Assistance</t>
  </si>
  <si>
    <t>Conference Between SP ans Provincial Leagues to explore possibility of Municipal Cluster</t>
  </si>
  <si>
    <t>per invitation</t>
  </si>
  <si>
    <t>March-May 2020</t>
  </si>
  <si>
    <t>SP Conference Room</t>
  </si>
  <si>
    <t>With In Tagbilaran City</t>
  </si>
  <si>
    <t>SP Staff</t>
  </si>
  <si>
    <t>SP Selected Employees</t>
  </si>
  <si>
    <t>Prpvincial Legues, PGBh Employess</t>
  </si>
  <si>
    <t>Ex. Capacity of Function Room, Spacious parking space</t>
  </si>
  <si>
    <t>Coastal Clean-Up</t>
  </si>
  <si>
    <t>Budget Hearings for the Committee on Appropriation</t>
  </si>
  <si>
    <t>Sept. 2020</t>
  </si>
  <si>
    <t>Chairman Comm. On Appropriatio, Heads/Department Offices and Hospitals</t>
  </si>
  <si>
    <t>packed meal</t>
  </si>
  <si>
    <t>3 days live-out</t>
  </si>
  <si>
    <t>EMS Trainings and other Activities</t>
  </si>
  <si>
    <t>2019</t>
  </si>
  <si>
    <t>SP Staff and EMS Officers</t>
  </si>
  <si>
    <t>Tables and Chairs for employees</t>
  </si>
  <si>
    <t>December 2019</t>
  </si>
  <si>
    <t>Name of Office: Bohol Investment and Promotion Center (BIPC)</t>
  </si>
  <si>
    <t>BEST++ Series (1 Day)</t>
  </si>
  <si>
    <t>Non-Ofice - Investment Promotion Activities</t>
  </si>
  <si>
    <t>MSMEs</t>
  </si>
  <si>
    <t>1 batch</t>
  </si>
  <si>
    <t>2 batches</t>
  </si>
  <si>
    <t>Function room can accommodate 50 pax, spacios parking area</t>
  </si>
  <si>
    <t xml:space="preserve">BEST++ Series (Half Day) </t>
  </si>
  <si>
    <t>Partners including LEIPOs, BIPC staff</t>
  </si>
  <si>
    <t xml:space="preserve">packed </t>
  </si>
  <si>
    <t xml:space="preserve">BOSS Caravans </t>
  </si>
  <si>
    <t xml:space="preserve">Arranged Municiplaity </t>
  </si>
  <si>
    <t>Partner Agencies</t>
  </si>
  <si>
    <t>packed</t>
  </si>
  <si>
    <t>Business Forums</t>
  </si>
  <si>
    <t>Bohol BOSS Commitment Setting and Strategic Planning</t>
  </si>
  <si>
    <t xml:space="preserve">Accomodation for Bohol BOSS Activities </t>
  </si>
  <si>
    <t>Tagbilaran City</t>
  </si>
  <si>
    <t>Investors, LGUs, Partner Agensies</t>
  </si>
  <si>
    <t>Bohol BOSS Partner Agencies</t>
  </si>
  <si>
    <t>BOSS Partners</t>
  </si>
  <si>
    <t>1 Batch</t>
  </si>
  <si>
    <t xml:space="preserve">Wifi Access, restaurant, airport shuttle, parking area </t>
  </si>
  <si>
    <t>Function room can accommodate 80 pax, spacios parking area</t>
  </si>
  <si>
    <t>Rated as 3-Star Hotel and up, Function room can accommodate 150 pax, spacious parking area</t>
  </si>
  <si>
    <t>Rated as 3-Star Hotel and up, Can accommodate 2 guests</t>
  </si>
  <si>
    <t>6 Deluxe Suite Rooms</t>
  </si>
  <si>
    <t>Support to the ICT Industry thru Talent Development (Business Forum)</t>
  </si>
  <si>
    <t>Trade Fair/Exhibit Facilitation, organization, set-up (Fusion Nights)</t>
  </si>
  <si>
    <t>Kasadya! Pasko sa Bohol</t>
  </si>
  <si>
    <t>3nd Quarter</t>
  </si>
  <si>
    <t>Within Bohol</t>
  </si>
  <si>
    <t>BIPC Staff and Partners</t>
  </si>
  <si>
    <t>BIPC/PGBh Staff and Partners</t>
  </si>
  <si>
    <t>Rated as 3-Star Hotel and up, Function room can accommodate 50 pax, spacious parking area</t>
  </si>
  <si>
    <t>Eco-Friendly Food Packs</t>
  </si>
  <si>
    <t>Policy Meetings with BCC</t>
  </si>
  <si>
    <t xml:space="preserve">Food Provision during the Production of office Promotional Materials (AVP, Printed Promo Collaterals, Printed Investment Code) </t>
  </si>
  <si>
    <t>Dauis/Panglao Area</t>
  </si>
  <si>
    <t>BCC members</t>
  </si>
  <si>
    <t>BIPC Staff and Service Provider</t>
  </si>
  <si>
    <t>Function room can accommodate 30 pax, spacios parking area</t>
  </si>
  <si>
    <t>Policy Meetings with PPCC, LoGIC Project</t>
  </si>
  <si>
    <t>Support to the Processed Food Sector TWG</t>
  </si>
  <si>
    <t>PPCC and LoGIC Project members</t>
  </si>
  <si>
    <t>Plated</t>
  </si>
  <si>
    <t>Rated as 3-Star Hotel and up, Function room can accommodate 100 pax, spacious parking area</t>
  </si>
  <si>
    <t xml:space="preserve">Accomodation for IP Activities </t>
  </si>
  <si>
    <t>8 Deluxe Suite Rooms</t>
  </si>
  <si>
    <t>Reconstitution and Regular Meetings of the Bohol Investment Board</t>
  </si>
  <si>
    <t>Bohol Competitiveness Project thru the Bohol Competitiveness Council (Roadshow)</t>
  </si>
  <si>
    <t>Bohol Investment Board and Partners</t>
  </si>
  <si>
    <t>Bohol Competitiveness Council and Partners</t>
  </si>
  <si>
    <t>Rated as 3-Star Hotel and up, Function room can accommodate 200 pax, spacious parking area</t>
  </si>
  <si>
    <t>Review and Revision of the Bohol Investment Code</t>
  </si>
  <si>
    <t>PGBh family Day</t>
  </si>
  <si>
    <t xml:space="preserve">BIPC Staff </t>
  </si>
  <si>
    <t>Creation of Provincial Integrity Circle (20 LGUs)</t>
  </si>
  <si>
    <t>Provicial Integrity Circle Partners</t>
  </si>
  <si>
    <t>Rated as 2-Star Hotel and up, Function room can accommodate 200 pax, spacious parking area</t>
  </si>
  <si>
    <t>Mid-year Assessment/Planning and Teambuilding Activity</t>
  </si>
  <si>
    <t>Year-end Assessment/Planning Activity</t>
  </si>
  <si>
    <t>BIPC and HR Staff</t>
  </si>
  <si>
    <t>BIPC Staff and BOSS Partners</t>
  </si>
  <si>
    <t>Name of Office: Garcia Memorial Provincial Hospital (GMPH/ TALIBON)</t>
  </si>
  <si>
    <t>ISO Surveilance Yr 3</t>
  </si>
  <si>
    <t>Supervisory Skills Training Part III</t>
  </si>
  <si>
    <t>Training on MPOWER (Monitor tobacco use, Protect against the danger of tobacco, War against danger on smoking, Enforce band on tobacco advertising, promotion &amp; sponsorship, Raise taxes &amp; tobacco products)</t>
  </si>
  <si>
    <t>Management Review &amp; Year end Assessment Seminar Workshop</t>
  </si>
  <si>
    <t>Training Expenses/ Account code 50202010</t>
  </si>
  <si>
    <t>1st Qrtr - Jan. 2020</t>
  </si>
  <si>
    <t>2nd Qrtr - Apr. 2020</t>
  </si>
  <si>
    <t>3rd Qrtr - Jul 2020</t>
  </si>
  <si>
    <t>4th Qrtr - Nov. 2020</t>
  </si>
  <si>
    <t>GMPH</t>
  </si>
  <si>
    <t>w/in Talibon</t>
  </si>
  <si>
    <t>Management Team, Admin, Personnel, Nurses &amp; Doctors</t>
  </si>
  <si>
    <t>Management Team</t>
  </si>
  <si>
    <t>GMPH Personnel &amp; Staff</t>
  </si>
  <si>
    <t>Management Team, Doctors, Nurses, Section Heads</t>
  </si>
  <si>
    <t>1 batch - 35 participants</t>
  </si>
  <si>
    <t>1 batch - 50 participants</t>
  </si>
  <si>
    <t>Paper pack</t>
  </si>
  <si>
    <t>catering services</t>
  </si>
  <si>
    <t>2 days catering services</t>
  </si>
  <si>
    <t>Customer service</t>
  </si>
  <si>
    <t>Infection Control</t>
  </si>
  <si>
    <t>IQA Second Semester</t>
  </si>
  <si>
    <t>Code Blue</t>
  </si>
  <si>
    <t>1st Qrtr - Feb. 2020</t>
  </si>
  <si>
    <t>Nurses, Clerks, frontline service staff</t>
  </si>
  <si>
    <t>Nurse, Doctors, Management Team</t>
  </si>
  <si>
    <t>Management Team, QMS Staff</t>
  </si>
  <si>
    <t>Nurses, Lifters, Utility Workers</t>
  </si>
  <si>
    <t>2 days catering srvc</t>
  </si>
  <si>
    <t>Catering services</t>
  </si>
  <si>
    <t>Hospital Emergency Management System</t>
  </si>
  <si>
    <t>Antimicrobial Stewardship</t>
  </si>
  <si>
    <t>Breast Cancer Awareness Seminar &amp; Fun Run</t>
  </si>
  <si>
    <t>Basic Life Support</t>
  </si>
  <si>
    <t>2nd Qrtr - May 2020</t>
  </si>
  <si>
    <t>3rd Qrtr - August 2020</t>
  </si>
  <si>
    <t>Doctors, Nurses, Lifters, Management Team</t>
  </si>
  <si>
    <t>Nurse, Doctors, Management Team, Med Tech</t>
  </si>
  <si>
    <t>Doctors, Nurses, Lifters, Utility Workers</t>
  </si>
  <si>
    <t>2 batches - 60 participants</t>
  </si>
  <si>
    <t>1 batch - 60 participants</t>
  </si>
  <si>
    <t>6 meal</t>
  </si>
  <si>
    <t>4 snacks</t>
  </si>
  <si>
    <t>IQA 1st semester</t>
  </si>
  <si>
    <t>Stress Management Seminar</t>
  </si>
  <si>
    <t>Lactation Management Education Training (LMET)</t>
  </si>
  <si>
    <t>Patients' Safety</t>
  </si>
  <si>
    <t>1st Qrtr -Mar. 2020</t>
  </si>
  <si>
    <t>Management Team, Doctors, QMS Staff</t>
  </si>
  <si>
    <t>Management Review 1st Semester</t>
  </si>
  <si>
    <t>Midyear Assessment &amp; Operational Planning</t>
  </si>
  <si>
    <t>Training on PPE Donning &amp; Doffing</t>
  </si>
  <si>
    <t>1st Qrtr  2020</t>
  </si>
  <si>
    <t>2nd Qrtr - June 2020</t>
  </si>
  <si>
    <t>3rd Qrtr - Sept 2020</t>
  </si>
  <si>
    <t>4th Qrtr  2020</t>
  </si>
  <si>
    <t>Berachah</t>
  </si>
  <si>
    <t>w/in Bohol</t>
  </si>
  <si>
    <t>Sound System, Projector, Mic</t>
  </si>
  <si>
    <t>2days catering services &amp; 1 night accommodation serviceswith flowing coffee</t>
  </si>
  <si>
    <t>Rabies and Animal Bite Mgt for Physician &amp; Nurses</t>
  </si>
  <si>
    <t>Drugs Sympossium</t>
  </si>
  <si>
    <t>Hospital wide iHomis Training</t>
  </si>
  <si>
    <t>1st Qrtr - March 2020</t>
  </si>
  <si>
    <t>2nd Qrtr- June 2020</t>
  </si>
  <si>
    <t>3rd Qrtr  2020</t>
  </si>
  <si>
    <t>Doctors and Nurses, Management Team</t>
  </si>
  <si>
    <t>Name of Office: Office of the Provincial Veterinarian (OPV)</t>
  </si>
  <si>
    <t>Consultative Meeting with Municipal Agricultural Officers</t>
  </si>
  <si>
    <t xml:space="preserve">Rabies Council Meeting </t>
  </si>
  <si>
    <t>Rabies Council Meeting</t>
  </si>
  <si>
    <t xml:space="preserve">Training on Dog Head Collection </t>
  </si>
  <si>
    <t>Non-Ofice: Animal Rabies Program - Training Expenses</t>
  </si>
  <si>
    <t>April, 2020</t>
  </si>
  <si>
    <t xml:space="preserve"> September, 2020</t>
  </si>
  <si>
    <t>MA/MAO</t>
  </si>
  <si>
    <t>Members of the Bohol Rabies Prevention and Elimination Council</t>
  </si>
  <si>
    <t>two (2)</t>
  </si>
  <si>
    <t>three (3)</t>
  </si>
  <si>
    <t>Function room can accommodate 65 pax, spacious parking area</t>
  </si>
  <si>
    <t>Forum on Rabies Awareness and Public Safety</t>
  </si>
  <si>
    <t>Stakeholders</t>
  </si>
  <si>
    <t>Function room can accommodate 50 pax, spacious parking area</t>
  </si>
  <si>
    <t>Function room can accommodate 48 pax, spacious parking area</t>
  </si>
  <si>
    <t>Review Draft and  Enactment of PMIS Ordinance</t>
  </si>
  <si>
    <t>Rabies Program Assessment</t>
  </si>
  <si>
    <t>Conduct of Advocacy on Food Safety</t>
  </si>
  <si>
    <t>Non-Ofice: Meat Safety and Control Program - Training Expenses</t>
  </si>
  <si>
    <t>Non-Ofice: Meat safety and Control Program - Training Expenses</t>
  </si>
  <si>
    <t>June, 2020</t>
  </si>
  <si>
    <t xml:space="preserve"> July, 2020</t>
  </si>
  <si>
    <t>OPVSP/NMIS/LGU</t>
  </si>
  <si>
    <t>MLGU Representatives</t>
  </si>
  <si>
    <t>Five (5): [60pax/batch in 2 batches; 59pax/batch in 3 batches]</t>
  </si>
  <si>
    <t>Function room can accommodate 25 pax, spacious parking area</t>
  </si>
  <si>
    <t>Consultative Meeting wit AI Technicians (MLGU &amp; V-BAIT)</t>
  </si>
  <si>
    <t>Joint Consultative Meeting with MI &amp; VQI</t>
  </si>
  <si>
    <t xml:space="preserve">Meat Safety and Control Program Assessment </t>
  </si>
  <si>
    <t>Non-Ofice: Livestock Enhancement Dev't Program - Training Expenses</t>
  </si>
  <si>
    <t>AI Technicians</t>
  </si>
  <si>
    <t>Swine Techno-Updating</t>
  </si>
  <si>
    <t>Livestock Medical Mission with the Phil Society of Animal Science (PSAS) and Japan Overseas Cooperation Volunteer-Phil animal Science Ass'n (JOCV-PASA)</t>
  </si>
  <si>
    <t>Retooling for Livestock Technicians</t>
  </si>
  <si>
    <t>Coordination Meeting and Techno - updating  for Livestock Technicians</t>
  </si>
  <si>
    <t>Non-Ofice: Livestock Disease Preparedness Program - Training Expenses</t>
  </si>
  <si>
    <t>March 2020</t>
  </si>
  <si>
    <t>AI Technicians on Swine</t>
  </si>
  <si>
    <t>Members of PSAS &amp; JOCV-PASA</t>
  </si>
  <si>
    <t>1 day, 1 night accommodation</t>
  </si>
  <si>
    <t xml:space="preserve">with 2 nights accommodation (3 days) </t>
  </si>
  <si>
    <t xml:space="preserve">Training cum Production on Feed Formulation using Local Feedstuffs </t>
  </si>
  <si>
    <t>Consultative Meeting &amp; Techno-Updating on Cattle Production</t>
  </si>
  <si>
    <t>Non-Ofice: Dairy Dev't Program - Training Expenses</t>
  </si>
  <si>
    <t>April 2020</t>
  </si>
  <si>
    <t>PLPF, Bilar</t>
  </si>
  <si>
    <t>PO members</t>
  </si>
  <si>
    <t>Members of BCRAP</t>
  </si>
  <si>
    <t>5 batches, 13pax/batch</t>
  </si>
  <si>
    <t xml:space="preserve"> Training cum production on milk-based products </t>
  </si>
  <si>
    <t>Bohol Native Chicken Growers Ass'n (BONACGA) Production Performance Assessment</t>
  </si>
  <si>
    <t>Non-Ofice: Bohol Native Chicken Dev't Program - Training Expenses</t>
  </si>
  <si>
    <t>Dairy POs</t>
  </si>
  <si>
    <t>Members of BONACGA</t>
  </si>
  <si>
    <t>Municipal Advisory Board Meeting</t>
  </si>
  <si>
    <t>Bohol Dairy Cooperative (BODACO) Enterprise Assessment</t>
  </si>
  <si>
    <t>Non-Ofice: LETS HELP Bohol Program - Training Expenses</t>
  </si>
  <si>
    <t>Non-Ofice: Dairy Development  Program - Training Expenses</t>
  </si>
  <si>
    <t>July, August 2020</t>
  </si>
  <si>
    <t>19 Municipalities</t>
  </si>
  <si>
    <t>LHB PO Presidents/Officers/ Members</t>
  </si>
  <si>
    <t>Members of BODACO</t>
  </si>
  <si>
    <t>19 batches (15 pax/batch)</t>
  </si>
  <si>
    <t>6 batches, 13pax/batch</t>
  </si>
  <si>
    <t>Orientation of PO Partners on Dairying</t>
  </si>
  <si>
    <t>Dairy Consultative Meeting</t>
  </si>
  <si>
    <t>February &amp; March 2020</t>
  </si>
  <si>
    <t>Serptember 2020</t>
  </si>
  <si>
    <t>Identified Barangay</t>
  </si>
  <si>
    <t>LHB PO Partner members</t>
  </si>
  <si>
    <t>Dairy Partner agencies</t>
  </si>
  <si>
    <t>24 batches (35pax/batch)</t>
  </si>
  <si>
    <t>Municipal Coordinator's Meeting</t>
  </si>
  <si>
    <t>Basic Animal Health &amp; Breeding Program for Dairy Farmers</t>
  </si>
  <si>
    <t>Organization of Native Chicken Growers' Association Towards Enterprise Level</t>
  </si>
  <si>
    <t>Artificial Insemination (AI) Performance Assessment</t>
  </si>
  <si>
    <t>May &amp; June 2020</t>
  </si>
  <si>
    <t>July, August  &amp; September 2020</t>
  </si>
  <si>
    <t>Different Municipalities</t>
  </si>
  <si>
    <t>Municipal Coordinators</t>
  </si>
  <si>
    <t>Members of Native Chicken Growes' Association</t>
  </si>
  <si>
    <t>12 batches (45pax/batch)</t>
  </si>
  <si>
    <t>3 batches, 35pax/batch</t>
  </si>
  <si>
    <t>BALA Technical and Consultative Forum</t>
  </si>
  <si>
    <t>Training Cum Production on Silage Making, UMMB Making and Azolla Gardening</t>
  </si>
  <si>
    <t>Basic Financial Management Training</t>
  </si>
  <si>
    <t>Non-Ofice: BALA Program - Training Expenses</t>
  </si>
  <si>
    <t>February 2020</t>
  </si>
  <si>
    <t>BALA Presidents/Officers</t>
  </si>
  <si>
    <t>two (2) [25 pax/batch]</t>
  </si>
  <si>
    <t>SAAD Program Consultative Meeting</t>
  </si>
  <si>
    <t>Training on Saving Scheme</t>
  </si>
  <si>
    <t>Goat Techno-Updating</t>
  </si>
  <si>
    <t>Non-Ofice: SAAD Program - Training Expenses</t>
  </si>
  <si>
    <t>November 2020</t>
  </si>
  <si>
    <t>Partner PO, Mun. Implementers, Provl implementers</t>
  </si>
  <si>
    <t>Members of Goat Raisers Ass'n</t>
  </si>
  <si>
    <t>Zero Waste Farming Training</t>
  </si>
  <si>
    <t>October, November 2020</t>
  </si>
  <si>
    <t>4 batches, 13pax/batch</t>
  </si>
  <si>
    <t>Investment Forum</t>
  </si>
  <si>
    <t>PGBH Family Day</t>
  </si>
  <si>
    <t>Training cum Production of Alternative Feedstuff Preparation for Native animals</t>
  </si>
  <si>
    <t>Non-Ofice: General Fund - Training Expenses</t>
  </si>
  <si>
    <t>Dairy Farmers, Partner Pos, agencies</t>
  </si>
  <si>
    <t>OPV staff</t>
  </si>
  <si>
    <t>PO members/partners</t>
  </si>
  <si>
    <t>Dairy Enterprise Assessments</t>
  </si>
  <si>
    <t>Dairy Stakeholders</t>
  </si>
  <si>
    <t>8 batches, 35pax/batch</t>
  </si>
  <si>
    <t>Short Course on Food Safety</t>
  </si>
  <si>
    <t>Livestock Program &amp; Project Implementation Review with Municipal Coordinators</t>
  </si>
  <si>
    <t>OPV Partners/Muncipal Coordinators/MAO/MA, LI, MI</t>
  </si>
  <si>
    <t>3 batches, 30pax/batch</t>
  </si>
  <si>
    <t>1 night accommodation</t>
  </si>
  <si>
    <t>Facilitation Skills Training</t>
  </si>
  <si>
    <t>Provincial Assessment of LETS HELP BOHOL Program</t>
  </si>
  <si>
    <t>"December 2020</t>
  </si>
  <si>
    <t>Municipal Agriculturist/MAO, Mun. Coordinators, PO Partners</t>
  </si>
  <si>
    <t>BALA Program Assessment and Planning</t>
  </si>
  <si>
    <t>YearEnd Assessment of SAAD Program Implementation</t>
  </si>
  <si>
    <t>Midyear updating of SAAD Program Implementation</t>
  </si>
  <si>
    <t xml:space="preserve">Year end Assessment 2020 </t>
  </si>
  <si>
    <t>Dec 2020</t>
  </si>
  <si>
    <t>Midyear Assessment 2020 and Operational Planning for 2021</t>
  </si>
  <si>
    <t xml:space="preserve">General Fund - Training Expenses - P100,000                 Other Maintenance &amp; Operating Expenses - P153,500 </t>
  </si>
  <si>
    <t>Within Panglao Island</t>
  </si>
  <si>
    <t>Name of Office: Provincial Engineer's Office (PEO)</t>
  </si>
  <si>
    <t>Annual Maintenance Work Program 2020</t>
  </si>
  <si>
    <t>General Fund: MOOE</t>
  </si>
  <si>
    <t>Winning Bidder</t>
  </si>
  <si>
    <t>To be Advised</t>
  </si>
  <si>
    <t>PEO Office Employess</t>
  </si>
  <si>
    <t>Water Dispenser, Tables and Chairs</t>
  </si>
  <si>
    <t>Spacious function room, parking space, flowing coffee</t>
  </si>
  <si>
    <t>1 night Room Accommodation w/ Meals</t>
  </si>
  <si>
    <t>Name of Office: Catigbian District Hospital (CDH)</t>
  </si>
  <si>
    <t>Mid-Year Operations Assessment &amp; Strategic  Planning Workshop</t>
  </si>
  <si>
    <t>CDH Employess</t>
  </si>
  <si>
    <t xml:space="preserve">Buffet </t>
  </si>
  <si>
    <t>Name of Office: Provincial Disaster Risk Reduction and Management Office (PDRRMO)</t>
  </si>
  <si>
    <t>Year End Assessment for PDRRMO</t>
  </si>
  <si>
    <t>July, 2020 (2 days)</t>
  </si>
  <si>
    <t>December, 20120</t>
  </si>
  <si>
    <t>PDRRMO Staff and heads of T117 substations</t>
  </si>
  <si>
    <t>PDRRMO staff and heads of T117 substations</t>
  </si>
  <si>
    <t>Function room can accommodate 150 pax, spacious parking area, standby generator, good sound system</t>
  </si>
  <si>
    <t>including breakfast</t>
  </si>
  <si>
    <t>not applicable</t>
  </si>
  <si>
    <t>PGBH Family Day 2020</t>
  </si>
  <si>
    <t>Year End Assessments for TaRSIER 117 substations</t>
  </si>
  <si>
    <t>December, 2020 (1 day per station x 7 stations)</t>
  </si>
  <si>
    <t>still to be identified by the PHRMDO</t>
  </si>
  <si>
    <t>conference rooms of Jagna, Ubay, Carmen, Loon, Balilihan, Talibon and new station</t>
  </si>
  <si>
    <t>T117 responders and facilitators</t>
  </si>
  <si>
    <t>7 (35 per batch)</t>
  </si>
  <si>
    <t>packed meal and snacks</t>
  </si>
  <si>
    <t>Function room can accommodate 50 pax, spacious parking area, standby generator, good sound system</t>
  </si>
  <si>
    <t>PDRRMC Full Council Meeting</t>
  </si>
  <si>
    <t>Governor's Mansion/ New Capitol building conf</t>
  </si>
  <si>
    <t>PDRRMC members (heads of national and provl offices and civil society orgs)</t>
  </si>
  <si>
    <t>packed heavy snacks</t>
  </si>
  <si>
    <t>Function room can accommodate 70 pax, spacious parking area, standby generator, good sound system</t>
  </si>
  <si>
    <t>BALDRRMO Regular Meetings</t>
  </si>
  <si>
    <t>April &amp; June, 2020</t>
  </si>
  <si>
    <t>October and December, 2020</t>
  </si>
  <si>
    <t>All local DRRM officers in the province, PDRRMO staff, OCD and guests</t>
  </si>
  <si>
    <t>All local DRRM officers in the province, PDRRMO staff</t>
  </si>
  <si>
    <t>Pre-Disaster Risk Assessment meetings</t>
  </si>
  <si>
    <t>January, February and March, 2020</t>
  </si>
  <si>
    <t>April,  May and June, 2020</t>
  </si>
  <si>
    <t>July, August and September, 2020</t>
  </si>
  <si>
    <t>October, November and December, 2020</t>
  </si>
  <si>
    <t>key PDRRMC and DRRM personnel</t>
  </si>
  <si>
    <t>buffet/packed meals</t>
  </si>
  <si>
    <t>Series of coordination meetings for Luwas Kinabuhi under PPOC</t>
  </si>
  <si>
    <t>April, May and June, 2020</t>
  </si>
  <si>
    <t>key PDRRMC and DRRM personnel who are members of TG Luwas Kinabuhi</t>
  </si>
  <si>
    <t>Special PDRRMC Council Meeting</t>
  </si>
  <si>
    <t>October &amp; December, 2020</t>
  </si>
  <si>
    <t>NAME OF OFFICE/END-USER:BOHOL INFORMATION AND COMMUNICATION TECHNOLOGY OFFICE (BICTO)</t>
  </si>
  <si>
    <t>Information System Strategic Planning</t>
  </si>
  <si>
    <t>GF- Training</t>
  </si>
  <si>
    <t>June 7-8 , 2020</t>
  </si>
  <si>
    <t>Dec. 13, 2020</t>
  </si>
  <si>
    <t xml:space="preserve">To be determined </t>
  </si>
  <si>
    <t>IT planners, ICT TWG</t>
  </si>
  <si>
    <t>BICTO Office Staff</t>
  </si>
  <si>
    <t>Function room can accommodate 25-30 pax, spacios parking area</t>
  </si>
  <si>
    <t>2 night and including meals and snacks for 3 days</t>
  </si>
  <si>
    <t>Coastal Cleanup</t>
  </si>
  <si>
    <t>NAME OF OFFICE/END-USER: Provincial Budget and Management Office (PBMO)</t>
  </si>
  <si>
    <t>Mid-Year    Assessment and Planning Workshop (2 days)</t>
  </si>
  <si>
    <t>BUDGET HEARING</t>
  </si>
  <si>
    <t>General Fund - Training Expenses (50202010)</t>
  </si>
  <si>
    <t>June. 2020</t>
  </si>
  <si>
    <t>July-Sept. 2020</t>
  </si>
  <si>
    <t>Outside tagbilaran</t>
  </si>
  <si>
    <t>PBMO Office Personnel</t>
  </si>
  <si>
    <t>Chief of Office, Admin. Officers, LFC, SP Members &amp; LCE and PBMO Staff</t>
  </si>
  <si>
    <t>Function room, projector, microphone, audio system, water dispenser, technical support, flowing coffee</t>
  </si>
  <si>
    <t>BUDGET FOR A</t>
  </si>
  <si>
    <t>Catering Services during Family Day (1 day)</t>
  </si>
  <si>
    <t>Catering Services during Year-End Assessment and Planning Workshop  (1 day)</t>
  </si>
  <si>
    <t>outside tagbilaran</t>
  </si>
  <si>
    <t>Chief of Office, Admin. Officers &amp; PBMO Staff</t>
  </si>
  <si>
    <t>buffet type</t>
  </si>
  <si>
    <t>NAME OF OFFICE/END-USER: CONG. NATALIO P. CASTILLO SR. MEMORIAL HOSPITAL (CNPCSMH/ LOON)</t>
  </si>
  <si>
    <t>2 days live-in MidYear Assessment</t>
  </si>
  <si>
    <t>1 day live-out Team Building and Values Orientation</t>
  </si>
  <si>
    <t>1 day live-out Year-End Assessment</t>
  </si>
  <si>
    <t>1st QUARTER</t>
  </si>
  <si>
    <t>3rd quarter</t>
  </si>
  <si>
    <t>Loon, Bohol (preferrably a resort in Sandingan)</t>
  </si>
  <si>
    <t>CNPCMH Permanent hospital staff</t>
  </si>
  <si>
    <t>buffet with AM and PM snacks</t>
  </si>
  <si>
    <t>Function room can accommodate 55 pax, spacious parking area</t>
  </si>
  <si>
    <t>1 night 2 days stay</t>
  </si>
  <si>
    <t>CNCMH Foundation Day</t>
  </si>
  <si>
    <t>Loon Hospital premises</t>
  </si>
  <si>
    <t>CNPCMH Hospital Staff</t>
  </si>
  <si>
    <t>Packed Meal &amp; Sancks</t>
  </si>
  <si>
    <t>NAME OF OFFICE/END-USER: VICE GOVERNOR'S OFFICE (VGO)</t>
  </si>
  <si>
    <t>CONSULTATIVE CONFERENCE</t>
  </si>
  <si>
    <t>Representation Expenses/Committee Meeting- MOOE</t>
  </si>
  <si>
    <t>EVERY TUESDAY OF THE MONTH</t>
  </si>
  <si>
    <t xml:space="preserve"> CONFERENCE ROOM</t>
  </si>
  <si>
    <t>Vice Goveror, SP Member &amp; SP Secretary; SP Secretaiat, LSAs &amp; Committee Sectariat</t>
  </si>
  <si>
    <t>BUFFET  &amp; HEAVY SNACK</t>
  </si>
  <si>
    <t>TABLE CLOTH AND OTHER EQUIPMENT FOR BUFFET</t>
  </si>
  <si>
    <t>Consultative Meeting with All SP Staff</t>
  </si>
  <si>
    <t>1st Monday of the Year</t>
  </si>
  <si>
    <t>SP CONFERENCE ROOM</t>
  </si>
  <si>
    <t xml:space="preserve">All SP Staff </t>
  </si>
  <si>
    <t>RECEPTIONS FOR VISITING DIGNITARIES (Foreign and Local VIPs)</t>
  </si>
  <si>
    <t>EVERY SEMESTER</t>
  </si>
  <si>
    <t>VICE GOVERNOR &amp; VISITORS</t>
  </si>
  <si>
    <t>BUFFET MEALS</t>
  </si>
  <si>
    <t>MATERIAL NEEDED IN BUFFET (Table Cloth)</t>
  </si>
  <si>
    <t>EMS UPDATE TRAINING</t>
  </si>
  <si>
    <t>QUARTERLY</t>
  </si>
  <si>
    <t>EMS Officers - SP Regular Employees</t>
  </si>
  <si>
    <t>NAME OF OFFICE/END-USER: BOHOL ENVIRONMENT MANAGEMENT OFFICE (BEMO)</t>
  </si>
  <si>
    <t>A. Admin Division</t>
  </si>
  <si>
    <t>Bohol Environment Code  IRR Formulation</t>
  </si>
  <si>
    <t xml:space="preserve">Conduct of  Mid-Year Assessment and Planning Worshop for 2 days  Day 1: 2 snacks, 1 Lunch and Dinner and Accomodation for 25 @ P 2,000.00/pax  =  P50,000.00                                                                                                                                                                                                                     Day 2: (Team Building) :                                                                                                                                                              1 Breakfast for 25 pax @ 200/pax  = P 5,000.00                                                                                                2 snacks and 1 Lunch for 50 pax @ P 475.00/pax    = P 23,750.00      </t>
  </si>
  <si>
    <t>GF- MOOE/Other Maint. &amp; Operating Expenses</t>
  </si>
  <si>
    <t>GF- MOOE/Training Expenses</t>
  </si>
  <si>
    <t>January ,  February</t>
  </si>
  <si>
    <t xml:space="preserve">June </t>
  </si>
  <si>
    <t xml:space="preserve">September </t>
  </si>
  <si>
    <t>December</t>
  </si>
  <si>
    <t>BEC TWG Members</t>
  </si>
  <si>
    <t>BEMO Key Personnel / Employees</t>
  </si>
  <si>
    <t>BEMO Employees</t>
  </si>
  <si>
    <t>3 Meetings</t>
  </si>
  <si>
    <t>Meal packed in  biodegrable container</t>
  </si>
  <si>
    <t>1 night, including meals and snacks for 1 day</t>
  </si>
  <si>
    <t>First Day: 25 paxs, Second Day : 50 paxs</t>
  </si>
  <si>
    <t>Bohol Environment Code  IRR Presentation to the Governor</t>
  </si>
  <si>
    <t>Arbor Day Celebration</t>
  </si>
  <si>
    <t>March (2)</t>
  </si>
  <si>
    <t>BEC TWG Members, Governor, MEB</t>
  </si>
  <si>
    <t>1 Meeting</t>
  </si>
  <si>
    <t>Function room can accommodate 200 paxs, spacios parking area</t>
  </si>
  <si>
    <t>Meal packed in  biodegradable container</t>
  </si>
  <si>
    <t xml:space="preserve">Workshop for the Review and Consolidation of the results on the Assessment of Carrying Capacity  of Priority Eco-tourism sites </t>
  </si>
  <si>
    <t>January ,  February, March</t>
  </si>
  <si>
    <t>Assessment Team</t>
  </si>
  <si>
    <t>6 workshops</t>
  </si>
  <si>
    <t>Presentation to the Governor on the Assessment of Carrying Capacity  of Priority Eco-tourism sites in Bohol  for 50 paxs @ P475 per pax for 1 Presentations</t>
  </si>
  <si>
    <t>Assessment Team, Governor, MEB</t>
  </si>
  <si>
    <t>Total Per Division</t>
  </si>
  <si>
    <t>B. Coastal Resource Management</t>
  </si>
  <si>
    <t>Coordination Meeting in preparation for the Annual Underwater Biophysical Assessment of MPAs</t>
  </si>
  <si>
    <t>Reorganization of MPA Mngt Council and MPA Management Planning</t>
  </si>
  <si>
    <t>CRM</t>
  </si>
  <si>
    <t xml:space="preserve"> February 18, 2020</t>
  </si>
  <si>
    <t>May,June July 2020</t>
  </si>
  <si>
    <t>in Target Municipalities</t>
  </si>
  <si>
    <t>BEMO, DENR,BFAR, PNP-Maritime, PCG, BFAR, Army</t>
  </si>
  <si>
    <t xml:space="preserve">Barangay Captain, Peoples Organization, Barangay Secretary, MAO, CRM, Barangay, BFARMC, MFARMC, Fishery Community </t>
  </si>
  <si>
    <t>1 batch; 15 pax per batch</t>
  </si>
  <si>
    <t>6 batches</t>
  </si>
  <si>
    <t>Packed heavy snacks (heavy)</t>
  </si>
  <si>
    <t>Buffet style with flowing coffee</t>
  </si>
  <si>
    <t>Projector, Function room, white screen,microphone, audio system, etc.</t>
  </si>
  <si>
    <t>no styrofoam, no singleuse plastics, locally-made products</t>
  </si>
  <si>
    <t>Annual Underwater Biophysical Assessment  of MPAs</t>
  </si>
  <si>
    <t>Data consolidation and Post Evaluation Annual Underwater Biophysical Assessment  of MPAs</t>
  </si>
  <si>
    <t>March 10-11
March 12-13
March 17-18
March 19-20
March 24-25
April 2-3
April14-15
April 16-17
April 21-22
April 23-24</t>
  </si>
  <si>
    <t xml:space="preserve"> April 29, 2020</t>
  </si>
  <si>
    <t>Balicasag of Panglao
Bingag of Dauis
Basdio of Guindulman
Badiang of Anda
Lumayagof Mabini
Majigpit of Clarin
Hambongan of Inabanga
Cataban of Talibon
Gaus of CPG
Sinandigan of Ubay</t>
  </si>
  <si>
    <t>BEMO, DENR,BFAR, PNP-Maritime, PCG, BFAR, BISU, PA</t>
  </si>
  <si>
    <t>BEMO, DENR,BFAR, PNP-Maritime, PCG, BFAR, BISU</t>
  </si>
  <si>
    <t>10 batches; 2 day/batch; 20 pax per batch</t>
  </si>
  <si>
    <t>1 batch; 20 pax per batch</t>
  </si>
  <si>
    <t>Packed meal and delivered on site/ or buffet to be served by local caterers in target LGUs</t>
  </si>
  <si>
    <t>Environment Awareness Training</t>
  </si>
  <si>
    <t>Month of the Ocean- Kick Off Program</t>
  </si>
  <si>
    <t>February 20-21, 2019</t>
  </si>
  <si>
    <t xml:space="preserve"> May 2, 2019</t>
  </si>
  <si>
    <t>DENR, OPA, PCG, Maritime Police, BFAR, PNP-BPPO, BEMO, CRM Officers</t>
  </si>
  <si>
    <t>DENR,CENRO, OPA, ATI, DepEd, PCG, Maritime Police, PPA, PIA, BFAR, DILG, BANGON,  FCB Foundation, ELAC, BIDEF, PROCESS, PNP-BPPO, BEMO, Peoples Organization, LGU, Academe</t>
  </si>
  <si>
    <t>1 batch; 48 pax/ batch</t>
  </si>
  <si>
    <t>Packed heavy snacks</t>
  </si>
  <si>
    <t>Projector, Function room, white screen, microphone, audio system, etc.</t>
  </si>
  <si>
    <t>Locally-made snacks, packed in a biodegradable bag or supot</t>
  </si>
  <si>
    <t>1 night for 48 pax</t>
  </si>
  <si>
    <t>CLE General Assembly Meeting</t>
  </si>
  <si>
    <t>Environment Awareness Forum/ Public Aware Activities</t>
  </si>
  <si>
    <t xml:space="preserve"> January 30, 2020</t>
  </si>
  <si>
    <t>May and September 2020</t>
  </si>
  <si>
    <t>CLEC Chairman, CLEC Secretaries, BEMO, DENR, OPA, PCG, ARMY, PNP-BPPO, PNP Maritime, ELAC, Governor's Office, BFAR, DILG, PLO, 30 coastal LGUs</t>
  </si>
  <si>
    <t>Batch 1- 40
Batch 2- 40
Batch 3-40
Batch 4-42</t>
  </si>
  <si>
    <t>spacious parking space</t>
  </si>
  <si>
    <t>CLE/MPA PTWG QuarterlyMeetings</t>
  </si>
  <si>
    <t xml:space="preserve">February 5; May 7; August 12; November 11 </t>
  </si>
  <si>
    <t>BEMO, DENR-PENRO, CENRO, OPA, BTO, Army, Navy, ELAC, ZSL, PROCESS, BANGON, PNP Maritime, PNP-BPPO, OPV, PCG, BISU, BFAR, BIDEF, ZSL, HNU</t>
  </si>
  <si>
    <t>4 batches; 35 pax per batch</t>
  </si>
  <si>
    <t>Training and Field Exercises and Demos of BISU OJTs</t>
  </si>
  <si>
    <t>April 29-30 , 2019</t>
  </si>
  <si>
    <t>outsideTagbilaran City</t>
  </si>
  <si>
    <t>BISU CRM On-the-Job-Trainees</t>
  </si>
  <si>
    <t>1 batches; 20 pax per batch for 3 days</t>
  </si>
  <si>
    <t xml:space="preserve"> Meeting with MLGU Partner Program Implementor</t>
  </si>
  <si>
    <t>January 16, April 18, July 17, October 16, 2019</t>
  </si>
  <si>
    <t>CRM Officers</t>
  </si>
  <si>
    <t>4 batches; 40 pax per batch</t>
  </si>
  <si>
    <t>Capacity Development Training of CRM Officers</t>
  </si>
  <si>
    <t>June 17, 18, 19 (3 days)</t>
  </si>
  <si>
    <t>1 batch good for 3 days (35 pax)</t>
  </si>
  <si>
    <t>Packed meals and snacks</t>
  </si>
  <si>
    <t>C. Environment Management System</t>
  </si>
  <si>
    <t xml:space="preserve">  EMS-IC's Monthly meeting </t>
  </si>
  <si>
    <t xml:space="preserve"> EMS-IC's Monthly meeting </t>
  </si>
  <si>
    <t xml:space="preserve">  EMS-IC's Monthly meeting</t>
  </si>
  <si>
    <t>Non-Office: EMS</t>
  </si>
  <si>
    <t>Jan / February / March</t>
  </si>
  <si>
    <t>April / May</t>
  </si>
  <si>
    <t>July / August / September</t>
  </si>
  <si>
    <t>October - December</t>
  </si>
  <si>
    <t>All EMS ICs</t>
  </si>
  <si>
    <t>2  Meetings</t>
  </si>
  <si>
    <t>2 Meetings</t>
  </si>
  <si>
    <t>Function room, projector,microphone, audio system, water dispenser, technical support</t>
  </si>
  <si>
    <t>Function room that can accommodate 52 pax/batch, spacious parking area</t>
  </si>
  <si>
    <t xml:space="preserve">52 paxs </t>
  </si>
  <si>
    <t>(x 3 meetings)</t>
  </si>
  <si>
    <t>(x 2 meetings)</t>
  </si>
  <si>
    <t>EMP Quarterly Monitoring</t>
  </si>
  <si>
    <t xml:space="preserve">Catering for the conduct of  EMS Internal Audit for 25 pax @P475 /pax for 4 days /audit for 1 audit activity on June </t>
  </si>
  <si>
    <t xml:space="preserve">Catering for the EMS Management Review for 75 pax </t>
  </si>
  <si>
    <t>Catering for the conduct of  EMS Internal Audit for 25 pax @P475 /pax for 4 days /audit for 1 audit activity on December</t>
  </si>
  <si>
    <t xml:space="preserve">Jan </t>
  </si>
  <si>
    <t>June</t>
  </si>
  <si>
    <t>March</t>
  </si>
  <si>
    <t>End of December</t>
  </si>
  <si>
    <t>PGBh EMP Monitoring Team</t>
  </si>
  <si>
    <t>EMS ICs, Internal Auditors</t>
  </si>
  <si>
    <t>Members of MEB, secretariat ,Provincial Support Officers, ICs</t>
  </si>
  <si>
    <t>1 Monitoring for 2 days</t>
  </si>
  <si>
    <t>1 Audit for 4 days</t>
  </si>
  <si>
    <t>1 Review</t>
  </si>
  <si>
    <t>N/a</t>
  </si>
  <si>
    <t>Function room that can accommodate 30 pax/batch, spacious parking area</t>
  </si>
  <si>
    <t>1 meal</t>
  </si>
  <si>
    <t>2 snacks</t>
  </si>
  <si>
    <t>9 paxs</t>
  </si>
  <si>
    <t>25 pax</t>
  </si>
  <si>
    <t>75 pax</t>
  </si>
  <si>
    <t>(1Monitoring for 2 days)</t>
  </si>
  <si>
    <t xml:space="preserve"> (X 4 days per Audit)</t>
  </si>
  <si>
    <t xml:space="preserve">Internal Auditor's Refreser's Course for  30 pax   ( 30 pax @ P 475.00/day for 2 days) </t>
  </si>
  <si>
    <t>April</t>
  </si>
  <si>
    <t xml:space="preserve">October </t>
  </si>
  <si>
    <t>EMS Internal Auditors</t>
  </si>
  <si>
    <t>1 training  x 2days</t>
  </si>
  <si>
    <t>30 pax</t>
  </si>
  <si>
    <t>(x 2 days)</t>
  </si>
  <si>
    <t>Orientation  on Quality Management System  for 60 pax @  P475/pax (60pax  for 1 day) for EMS Implementing Committee and EMS Support Officers</t>
  </si>
  <si>
    <t xml:space="preserve">Midyear Assessment and Planning Workshop for 80 pax; @ P1,500/pax for the 1st day, P475.00/pax for the 2nd day to include P10,000 Car rental; P5,000 paraphernalia and 1,500 honorarium for driver                     </t>
  </si>
  <si>
    <t xml:space="preserve">Yearend Assessment and Planning Workshop for 80 pax @ P 475.00 /pax to include P5,000.00 paraphernalia, P10,000.00 car rental and P1,500.00 driver's honorarium </t>
  </si>
  <si>
    <t>Non-Office</t>
  </si>
  <si>
    <t xml:space="preserve">Dec. </t>
  </si>
  <si>
    <t>Outside of Tagbilaran City</t>
  </si>
  <si>
    <t>EMS ICs, Ias, Monitoring Team and all Provincial Support Officers</t>
  </si>
  <si>
    <t>EMS Ics, Ias, Monitoring Team and all Provincial Support Officers</t>
  </si>
  <si>
    <t>1 training</t>
  </si>
  <si>
    <t>Function room, projector,microphone, audio system, water dispenser, technical support, transportation, paraphernalia, driver's honorarium</t>
  </si>
  <si>
    <t>Function room that can accommodate 80 pax, spacious parking area</t>
  </si>
  <si>
    <t>with accommodation ( well ventilated bed/air conditioned room)</t>
  </si>
  <si>
    <t>60 pax</t>
  </si>
  <si>
    <t>( Add:  Rental bus-P10,000.00/5,00.00 supplies/ 1,500 Honorarium)</t>
  </si>
  <si>
    <t>Total per Division</t>
  </si>
  <si>
    <t>D. ECOLOGICAL SOLID WASTE MANAGEMENT UNIT</t>
  </si>
  <si>
    <t>Provincial Solid Waste Management Board meetings</t>
  </si>
  <si>
    <t>Provincial  Solid Waste Management Board meetings</t>
  </si>
  <si>
    <t>Fund Source:</t>
  </si>
  <si>
    <t>Non- Office</t>
  </si>
  <si>
    <t xml:space="preserve">March, </t>
  </si>
  <si>
    <t xml:space="preserve"> June, </t>
  </si>
  <si>
    <t xml:space="preserve"> September </t>
  </si>
  <si>
    <t>ESWM Board members and partner agencies</t>
  </si>
  <si>
    <t>No Styrofoams, No Single Used Plastics, Locally Made Products</t>
  </si>
  <si>
    <t>Accomodation</t>
  </si>
  <si>
    <t>80 pax</t>
  </si>
  <si>
    <t>Provincial Solid Waste Management - Technical Working Group meetings</t>
  </si>
  <si>
    <t>Provincial  Solid Waste Management - Technical Working Group meetings</t>
  </si>
  <si>
    <t>Technical Working Group members</t>
  </si>
  <si>
    <t>No Styrofoams, No Single Used Plastics, Locally Made Profducts</t>
  </si>
  <si>
    <t>20 pax</t>
  </si>
  <si>
    <t xml:space="preserve">                                               3 Monthiy Meetings</t>
  </si>
  <si>
    <t>Solid Waste Management Focal Person meeting</t>
  </si>
  <si>
    <t>February</t>
  </si>
  <si>
    <t>October</t>
  </si>
  <si>
    <t>November</t>
  </si>
  <si>
    <t>Solid Waste Management Focal Persons</t>
  </si>
  <si>
    <t>1 batch x 1 meeting</t>
  </si>
  <si>
    <t>50 pax</t>
  </si>
  <si>
    <t>Monitoring &amp; Evaluation Team meetings</t>
  </si>
  <si>
    <t>August</t>
  </si>
  <si>
    <t>Monitoring &amp; Evaluation Team members</t>
  </si>
  <si>
    <t>Buffet style</t>
  </si>
  <si>
    <t>Training of Trainors (TOT) of SWM Enforcers and Deputation Seminar</t>
  </si>
  <si>
    <t>Alburquerque Cluster Sanitary LandFill Board meetings</t>
  </si>
  <si>
    <t xml:space="preserve">April, </t>
  </si>
  <si>
    <t xml:space="preserve">August </t>
  </si>
  <si>
    <t>Solid Waste Enforcers</t>
  </si>
  <si>
    <t>Alburquerque Cluster Sanitary LandFill Board members</t>
  </si>
  <si>
    <t>1 Batch x 3 trainings</t>
  </si>
  <si>
    <t>86 pax</t>
  </si>
  <si>
    <t>37 pax</t>
  </si>
  <si>
    <t xml:space="preserve">                                                   1 batch x 3 trainings</t>
  </si>
  <si>
    <t>Organizational Meeting and Planning of Youth Green Warriors</t>
  </si>
  <si>
    <t>Youth Green Warriors</t>
  </si>
  <si>
    <t>Monthly meeting of Youth Green Warriors Club/Group</t>
  </si>
  <si>
    <t>April, May, June</t>
  </si>
  <si>
    <t>July, August, September</t>
  </si>
  <si>
    <t>October, November, December</t>
  </si>
  <si>
    <t>1 batch x 3 meetings</t>
  </si>
  <si>
    <t xml:space="preserve">1 batch meeting </t>
  </si>
  <si>
    <t>Coordination meeting for the Review of ISWM Plan</t>
  </si>
  <si>
    <t>Planning and Assessment Workshop of Green Warriors Club/Group</t>
  </si>
  <si>
    <t>TWG members, Sangguniang Panlalawigan representatives</t>
  </si>
  <si>
    <t xml:space="preserve">25 pax </t>
  </si>
  <si>
    <t>1 batchx 1 meeting</t>
  </si>
  <si>
    <t>TWG Writeshop/ Workshop for the Review of the ISWM Provincial Plan</t>
  </si>
  <si>
    <t>Special meetings to Stakeholders and other partner agencies</t>
  </si>
  <si>
    <t xml:space="preserve"> 1 meeting</t>
  </si>
  <si>
    <t>3 meetings</t>
  </si>
  <si>
    <t>1 Monthly Meeting</t>
  </si>
  <si>
    <t>3 Monthly Meetings</t>
  </si>
  <si>
    <t>IEC Activity on Environmental Protection and Management</t>
  </si>
  <si>
    <t>September</t>
  </si>
  <si>
    <t>Solid Waste Enforcers and Stakeholders</t>
  </si>
  <si>
    <t>1 batch x 1 IEC Activity</t>
  </si>
  <si>
    <t>37pax</t>
  </si>
  <si>
    <t>E. Forestry</t>
  </si>
  <si>
    <t>Bi-Annual Coordination Meetings of the C/MENROs and Other Partners in the Tree Growing Program</t>
  </si>
  <si>
    <r>
      <rPr>
        <sz val="12"/>
        <color theme="1"/>
        <rFont val="Californian FB"/>
        <family val="1"/>
      </rPr>
      <t>Non-Office Funds:</t>
    </r>
    <r>
      <rPr>
        <sz val="12"/>
        <rFont val="Californian FB"/>
        <family val="1"/>
      </rPr>
      <t xml:space="preserve"> Other MOOE - Catering Services (50299990)</t>
    </r>
  </si>
  <si>
    <t>Meeting is scheduled on February and August 2020</t>
  </si>
  <si>
    <t>Within/Outside Tagbilaran City</t>
  </si>
  <si>
    <r>
      <rPr>
        <sz val="12"/>
        <color theme="1"/>
        <rFont val="Californian FB"/>
        <family val="1"/>
      </rPr>
      <t>Designate/Appointed C/MENROs in 47 MLGUs &amp; 1 City and other Partner Agencies</t>
    </r>
    <r>
      <rPr>
        <sz val="12"/>
        <rFont val="Californian FB"/>
        <family val="1"/>
      </rPr>
      <t xml:space="preserve"> including drivers)</t>
    </r>
  </si>
  <si>
    <t>2 Coordination Meetings</t>
  </si>
  <si>
    <t>Buffet/Packed Meal</t>
  </si>
  <si>
    <t>Function room, projector, laptop, water dispenser, microphone</t>
  </si>
  <si>
    <t>Parking area</t>
  </si>
  <si>
    <t>Not Applicable</t>
  </si>
  <si>
    <t>Bamboo Training-Workshop on Bamboo Technology</t>
  </si>
  <si>
    <t xml:space="preserve">Bohol Biodiversity Complex (BBC), Roxas, Bilar, Bohol </t>
  </si>
  <si>
    <t>Selected 75 farmer-beneficiaries from CPG, Calape, Balilihan, and Carood municipalities: Ubay, Candijay, Alicia, Mabini, Guindulman, Pilar, Anda</t>
  </si>
  <si>
    <t>Projector, laptop, water dispenser, microphone, audio system, plant nursery area for field practicum</t>
  </si>
  <si>
    <t>166 pax (83 pax x 2 days)</t>
  </si>
  <si>
    <t>166 breakfast meals: (83 pax x P150.00/meal x 2 meals)</t>
  </si>
  <si>
    <t xml:space="preserve"> 415 meals (83 pax x P200/meal x 5 meals (3 lunch &amp; 2 dinner))</t>
  </si>
  <si>
    <t xml:space="preserve">                  </t>
  </si>
  <si>
    <t xml:space="preserve"> 249 snacks (83 pax x 2 snacks/day x 3 days)</t>
  </si>
  <si>
    <t xml:space="preserve">                                                                         </t>
  </si>
  <si>
    <t>75 participants plus 8 resource speaker &amp; BEMO staff</t>
  </si>
  <si>
    <t>F. Geopark</t>
  </si>
  <si>
    <t>Geopark TWG Workshop</t>
  </si>
  <si>
    <t>Community Education Training on Geology (Public  Elementary &amp; High School Teachers)</t>
  </si>
  <si>
    <t>Community Education Training on Geology(Tourist Operators &amp; Tourist Guides)</t>
  </si>
  <si>
    <t>Non-office : BEMO - Bohol Island Aspring Geopark Project (Catering/50299990)</t>
  </si>
  <si>
    <t>Non-office : BEMO - Bohol Island Aspring Geopark Project (Catering/50202010)</t>
  </si>
  <si>
    <t>May, July 2020</t>
  </si>
  <si>
    <t>Technical Working Group members and partners</t>
  </si>
  <si>
    <t xml:space="preserve"> Elementary &amp; High School Public Science Teachers</t>
  </si>
  <si>
    <t>Tourist Operators &amp; Tourist Guides</t>
  </si>
  <si>
    <t>1 batch (with 2 days/training)</t>
  </si>
  <si>
    <t>Function room, projector &amp; white screen, microphone, audio system, water dispenser, technical support, flowing coffee</t>
  </si>
  <si>
    <t>Function room good for 35 pax, no plastic bottles, use local products of juice, no plastics, no styrofoam</t>
  </si>
  <si>
    <t>Function room good for 30 pax, no plastic bottles, use local products of juice, no plastics, no styrofoam</t>
  </si>
  <si>
    <t>4 trainers ( 2 nights/ trainer per training) with meals and snacks</t>
  </si>
  <si>
    <t>2,500/training</t>
  </si>
  <si>
    <t>No. of Meals</t>
  </si>
  <si>
    <t>2 meals</t>
  </si>
  <si>
    <t>35 pax</t>
  </si>
  <si>
    <t>30 pax/batch</t>
  </si>
  <si>
    <t>Should be equal with the PPMP amount</t>
  </si>
  <si>
    <t>( 1 training)</t>
  </si>
  <si>
    <t>Local Geosite Awareness &amp; Development &amp; Development ( Meeting  with LGUs &amp; DepEd)</t>
  </si>
  <si>
    <t>June, September 2020</t>
  </si>
  <si>
    <t>Tagbilaran  City</t>
  </si>
  <si>
    <t>LGU representatives &amp; DepEd Bohol</t>
  </si>
  <si>
    <t>Geopark TWG Quarterly  Meetings</t>
  </si>
  <si>
    <t>February, May, August, November 2020</t>
  </si>
  <si>
    <t>4 batches</t>
  </si>
  <si>
    <t>Function room good for 32 pax, no plastic bottles, use local products of juice, no plastics, no styrofoam</t>
  </si>
  <si>
    <t>4 meals</t>
  </si>
  <si>
    <t>8 snacks</t>
  </si>
  <si>
    <t>32 pax</t>
  </si>
  <si>
    <t xml:space="preserve">G. Integrated Water Resource Management </t>
  </si>
  <si>
    <t>Coordination Meetings of the Water Service Providers Representatives in Bohol</t>
  </si>
  <si>
    <r>
      <t>Non-Office Funds:</t>
    </r>
    <r>
      <rPr>
        <sz val="12"/>
        <rFont val="Arial"/>
        <family val="2"/>
      </rPr>
      <t xml:space="preserve"> Other MOOE - Catering Services (50299990)</t>
    </r>
  </si>
  <si>
    <t>Within/outside Tagbilaran City</t>
  </si>
  <si>
    <t>Waterworks managers, municipal waterworks coordinator and representatives of the water service providers (private/public) at the MLGUs/BLGUs</t>
  </si>
  <si>
    <t>3 Batches</t>
  </si>
  <si>
    <t>Projector, laptop, water dispenser, microphone, audio system</t>
  </si>
  <si>
    <t>H. Land and Mineral Resource Management Unit</t>
  </si>
  <si>
    <t xml:space="preserve">Catering Services for PMRB Meeting:
1. PMRB Meeting
</t>
  </si>
  <si>
    <t>Non Office: LMRMU-Catering / 50299990</t>
  </si>
  <si>
    <t>January / February / March 2020</t>
  </si>
  <si>
    <t>April / May  / June 2020</t>
  </si>
  <si>
    <t>July  / August  / September 2020</t>
  </si>
  <si>
    <t>October  / November   / December 2020</t>
  </si>
  <si>
    <t xml:space="preserve"> Tagbilaran City</t>
  </si>
  <si>
    <t>MGB-7, EMB-Bohol, BEMO and SAG/OQR Applicants</t>
  </si>
  <si>
    <t>1 meeting per month</t>
  </si>
  <si>
    <t>Function room, projector, microphone, audio system, water dispenser, technical  support</t>
  </si>
  <si>
    <t>Function room good for 20 pax</t>
  </si>
  <si>
    <t xml:space="preserve">20 paxs per meeting </t>
  </si>
  <si>
    <t xml:space="preserve">Catering Services for PMRB-TWG Meeting:
1. PMRB-TWG Meeting
</t>
  </si>
  <si>
    <t>PMRB TWG Members</t>
  </si>
  <si>
    <t xml:space="preserve">10 paxs per meeting </t>
  </si>
  <si>
    <t>Bohol Environmental Protection Task Force Meeting</t>
  </si>
  <si>
    <t>BEPTF, BEMO, Enforcement Team</t>
  </si>
  <si>
    <t>1 meeting per quarter</t>
  </si>
  <si>
    <t>Function room good for 25 pax</t>
  </si>
  <si>
    <t>25 paxs per meeting</t>
  </si>
  <si>
    <t>Total per Office</t>
  </si>
  <si>
    <t>NAME OF OFFICE/END-USER: GOVERNOR'S OFFICE (GO)</t>
  </si>
  <si>
    <t>May-August 2020</t>
  </si>
  <si>
    <t>Dec. 15, 2019</t>
  </si>
  <si>
    <t>Venue:</t>
  </si>
  <si>
    <t xml:space="preserve">Other Requirements </t>
  </si>
  <si>
    <t>No. of  Meals</t>
  </si>
  <si>
    <t>No. of  Snacks</t>
  </si>
  <si>
    <t>No. of  Pax</t>
  </si>
  <si>
    <t>Consultation Meeting with Executive and Legislative memberof the Provincial Government of Bohol</t>
  </si>
  <si>
    <t>Non-Office-Representation Expenses (Inter -Office Agency)</t>
  </si>
  <si>
    <t>Non-Office-Representation Expenses (Inter-Office Agency)</t>
  </si>
  <si>
    <t>1st Quarter (Jan-March 2020)</t>
  </si>
  <si>
    <t>3rd Quarter (July-Sept. 2019)</t>
  </si>
  <si>
    <t>4th  Quarter (Oct.-Dec. 2019)</t>
  </si>
  <si>
    <t xml:space="preserve">Governor, SP Members </t>
  </si>
  <si>
    <t>Buffet Type with heat warmer</t>
  </si>
  <si>
    <t xml:space="preserve">Family Type </t>
  </si>
  <si>
    <t>waiter/waitress will assist</t>
  </si>
  <si>
    <t>close in drivers, and staff</t>
  </si>
  <si>
    <t>Pack for close-in, drivers,staff</t>
  </si>
  <si>
    <t>Pack for close-in, drivers, staff</t>
  </si>
  <si>
    <t>Meeting with Mayors and other Provincial Officials</t>
  </si>
  <si>
    <t xml:space="preserve">Non-Office-Representation Expenses </t>
  </si>
  <si>
    <t>as need arises</t>
  </si>
  <si>
    <t>As need arises</t>
  </si>
  <si>
    <t>Gov, Mayors,Guests</t>
  </si>
  <si>
    <t>1st Quarter (Jan-March 2020 )</t>
  </si>
  <si>
    <t>drivers,escort</t>
  </si>
  <si>
    <t xml:space="preserve"> Pack for close-in, drivers,staff</t>
  </si>
  <si>
    <t>Joint PPOC and PADAC Meeting</t>
  </si>
  <si>
    <t>2nd Quarter (Apr.-June 2020)</t>
  </si>
  <si>
    <t>Governor, Head of National Government Agencies, Police, Army, DILG, PDEA and Guests</t>
  </si>
  <si>
    <t>Buffet Snacks and Meals</t>
  </si>
  <si>
    <t>Pack Snacks and Meals</t>
  </si>
  <si>
    <t>Caterer staff will assist &amp; facilitate food distribution</t>
  </si>
  <si>
    <t>Caterer staff can facilitate food distribution</t>
  </si>
  <si>
    <t>Inter Agency Coordination/Convergence Meeting with LGUs, NGAs, with Provinical Offices and other Government Agencies</t>
  </si>
  <si>
    <t>Non-Office-Representation Expenses</t>
  </si>
  <si>
    <t>LGU, NGA,PGBH and different agencies</t>
  </si>
  <si>
    <t>Buffet Table, plate, spoon, fork and glass</t>
  </si>
  <si>
    <t>Management Executive Board (MEB) Meeting</t>
  </si>
  <si>
    <t>3rd Quarter (July-Sept. 2020)</t>
  </si>
  <si>
    <t>4th  Quarter (Oct.-Dec. 2020)</t>
  </si>
  <si>
    <t>Head of Offices of the PGBh</t>
  </si>
  <si>
    <t xml:space="preserve">Buffet Meals/snacks </t>
  </si>
  <si>
    <t>Buffet Meals/snacks</t>
  </si>
  <si>
    <t>Caterer staff will facilitate in distribution of food</t>
  </si>
  <si>
    <t>Caterer staff can facilitate in distribution of food</t>
  </si>
  <si>
    <t>Meetings with National Agencies like Secretaries of the President, Ambassadors, and Foreign Dignitaries</t>
  </si>
  <si>
    <t>Guests</t>
  </si>
  <si>
    <t>Family Type for VIP's, Pack for close-in, drivers,staff</t>
  </si>
  <si>
    <t xml:space="preserve">Reception for visiting officials/government employees from LGUs outside the Province of Bohol for Benchmarking or learning activities on PGBhs best practices </t>
  </si>
  <si>
    <t>LGUs and other Gov't and Private Agencies</t>
  </si>
  <si>
    <t>Pack Meals/Family Type</t>
  </si>
  <si>
    <t>Developmental and consultative meetings including courtesy visits with various stakeholders, sectoral groups, private sector, civil society organization and other government partners</t>
  </si>
  <si>
    <t>stakeholders holders, sectoral group, private sector, civil society org. And gov't. Partners</t>
  </si>
  <si>
    <t>Buffet/Family Type/Pack Meals</t>
  </si>
  <si>
    <t>Year End Assessment 2019 (GO, PADMO and other Attached offices)</t>
  </si>
  <si>
    <t>Representatio Expenses</t>
  </si>
  <si>
    <t>4th  Quarter (Dec. 2020)</t>
  </si>
  <si>
    <t>Office Employees</t>
  </si>
  <si>
    <t>Packed Meals &amp; Snacks</t>
  </si>
  <si>
    <t>Water dispenser, tables and chairs, waiters will assist</t>
  </si>
  <si>
    <t>Room Accommodation for Guests/facilitators/speakers/resource person</t>
  </si>
  <si>
    <t>Guests/facilitators/speakers/resource person</t>
  </si>
  <si>
    <t>Law Enforcement Agency in suppport to Peace and Order initiatives especially during special events and activities</t>
  </si>
  <si>
    <t>Police, Army and other law enforcement agency</t>
  </si>
  <si>
    <t>Unforessen Events/Activities</t>
  </si>
  <si>
    <t>NAME OF OFFICE/END-USER: MARIBOJOC HOSPITAL (MCH)</t>
  </si>
  <si>
    <t>COH Meeting</t>
  </si>
  <si>
    <t xml:space="preserve"> May 2020</t>
  </si>
  <si>
    <t>3rd Qtr of CY 2020</t>
  </si>
  <si>
    <t>Office Staff/Facilitator</t>
  </si>
  <si>
    <t>Chief Of Hospitals, PHO</t>
  </si>
  <si>
    <t>including  meals</t>
  </si>
  <si>
    <t>Strategic Planning w/PHO</t>
  </si>
  <si>
    <t>W/in or outside Tagbilaran</t>
  </si>
  <si>
    <t>NAME OF OFFICE/END-USER: OFFICE OF THE PROVINCIAL AGRICULTURIST (OPA)</t>
  </si>
  <si>
    <t>A. AGRIBUSINESS</t>
  </si>
  <si>
    <t>WORLD FOOD DAY CELEBRATION 2020 
Opening Program</t>
  </si>
  <si>
    <t>World Food Day</t>
  </si>
  <si>
    <t>OPA Staff , LGU Staff, Students</t>
  </si>
  <si>
    <t xml:space="preserve"> Ubi Festival  2020   Preparatory Meeting </t>
  </si>
  <si>
    <t>OPA Ubi Festival</t>
  </si>
  <si>
    <t xml:space="preserve"> January 2020</t>
  </si>
  <si>
    <t>OPA Staff , LGU Staff, Private Institution</t>
  </si>
  <si>
    <t xml:space="preserve">UBI Festival 2020 Opening Program </t>
  </si>
  <si>
    <t>LGU Staff, Prov'l Officials, POs, NGOs, Heads of Offices, Judges, Guests and Committees</t>
  </si>
  <si>
    <t>water dispenser</t>
  </si>
  <si>
    <t xml:space="preserve"> - Ubi Festival 2020  Opening Program Food for Judges, Constestants and Coaches</t>
  </si>
  <si>
    <t>Judges, Constestants and Coaches</t>
  </si>
  <si>
    <t xml:space="preserve"> - Ubi Festival 2020 Food for Exhibitors</t>
  </si>
  <si>
    <t>Exhibitors from LGU</t>
  </si>
  <si>
    <t xml:space="preserve"> - Ubi Festival 2020 Closing Program</t>
  </si>
  <si>
    <t xml:space="preserve"> Assessment Meeting on  Ubi Festival 2020 </t>
  </si>
  <si>
    <t xml:space="preserve"> February 2020</t>
  </si>
  <si>
    <t>Bohol Association of Farmers and Fisherfolks (BAFF) Meeting</t>
  </si>
  <si>
    <t>Counterpart Funds for the BAFF</t>
  </si>
  <si>
    <t xml:space="preserve"> March 2020</t>
  </si>
  <si>
    <t xml:space="preserve"> June 2020</t>
  </si>
  <si>
    <t>OPA Staff , LGU Staff, BAFF Members</t>
  </si>
  <si>
    <t xml:space="preserve">buffet </t>
  </si>
  <si>
    <t xml:space="preserve">SUHID sa Malampusong Mag-uumang Bol-anon 2020  Preparatory Meeting </t>
  </si>
  <si>
    <t>OPA SUHID 2020</t>
  </si>
  <si>
    <t xml:space="preserve"> April 2020</t>
  </si>
  <si>
    <t xml:space="preserve">SUHID sa Malampusong Mag-uumangBol-anon 2020  Preparatory Meeting </t>
  </si>
  <si>
    <t xml:space="preserve"> July 2020</t>
  </si>
  <si>
    <t>SUHID sa Malampusong Mag-uumang Bol-anon 2020  Awarding Ceremony</t>
  </si>
  <si>
    <t xml:space="preserve"> October 2020</t>
  </si>
  <si>
    <t>LGU Staff, Prov'l Officials, POs, NGOs, Heads of Offices, Judges, Guests and Committees, Awardees</t>
  </si>
  <si>
    <t>SUHID sa Malampusong Mag-uumang Bol-anon 2020  Food and Accomodation to evaluators</t>
  </si>
  <si>
    <t>Evaluators from Regional and National</t>
  </si>
  <si>
    <t>1 night</t>
  </si>
  <si>
    <t>7 for 2 days</t>
  </si>
  <si>
    <t xml:space="preserve">Agri Fair 2020   Preparatory Meeting </t>
  </si>
  <si>
    <t>Sandugo Agri Fair</t>
  </si>
  <si>
    <t xml:space="preserve">  May 2020</t>
  </si>
  <si>
    <t>Agri Fair 2020   Opening Program</t>
  </si>
  <si>
    <t>Agri Fair 2020   Closing Program</t>
  </si>
  <si>
    <t>Agri Fair 2020   ( Food for exhibitors)</t>
  </si>
  <si>
    <t>LGU Staff and Exhibitor, Private Exhibitors</t>
  </si>
  <si>
    <t>Agri Fair 2020   ( Food for contestants, mentors and judges)</t>
  </si>
  <si>
    <t>Capacity Development: Training/Workshop
 - Business Planing Workshop</t>
  </si>
  <si>
    <t>Fish Bagsakan</t>
  </si>
  <si>
    <t xml:space="preserve"> February 6, 2020</t>
  </si>
  <si>
    <t>OPA Staff , Resource Person, Fish Terminal Operators</t>
  </si>
  <si>
    <t xml:space="preserve">No. of  Meals ( breakfast) </t>
  </si>
  <si>
    <t xml:space="preserve">No. of  Meals (Lunch) </t>
  </si>
  <si>
    <t xml:space="preserve">No. of  Meals ( Dinner ) </t>
  </si>
  <si>
    <t>Fish Bagsakan Assessment Workshop ( Quarterly )</t>
  </si>
  <si>
    <t xml:space="preserve"> December 2020</t>
  </si>
  <si>
    <t>OPA Staff , Fish Terminal Operators</t>
  </si>
  <si>
    <t xml:space="preserve">No. of  Meals </t>
  </si>
  <si>
    <t xml:space="preserve">Monthly Meetings of Fish Terminals Operator </t>
  </si>
  <si>
    <t>April 2020 &amp; June 2020</t>
  </si>
  <si>
    <t xml:space="preserve"> July 2020, August 2020 &amp; September 2020</t>
  </si>
  <si>
    <t>Oct. 2020 &amp; Nov. 2020</t>
  </si>
  <si>
    <t>B. CROPS - BAHAYKUBO</t>
  </si>
  <si>
    <t>Technical Working Groups (TWG) meeting Gulayan sa Paaralan</t>
  </si>
  <si>
    <t>Bahay Kubo</t>
  </si>
  <si>
    <t>DepEd personnel, line agencies, LGU, OPA personnel</t>
  </si>
  <si>
    <t>Function room can accommodate 13 pax, spacios parking area</t>
  </si>
  <si>
    <t>Gulayan sa Paaralan Program refresher course for both teacher and HVCDP municipal cordinators</t>
  </si>
  <si>
    <t>Bahay -Kubo</t>
  </si>
  <si>
    <t>July 2020 ( 2 Batches)</t>
  </si>
  <si>
    <t>Teacher, municipal HVCDP coordinators, OPA personnel, line agencies</t>
  </si>
  <si>
    <t>2 Batches - 37 pax for 1st  batch and 38 pax for 2nd batch</t>
  </si>
  <si>
    <t>Function room can accommodate 75 pax, spacios parking area</t>
  </si>
  <si>
    <t>Bahay -Kubo Awarding</t>
  </si>
  <si>
    <t xml:space="preserve">Bahay-kubo </t>
  </si>
  <si>
    <t>OPA personnel, LGU,s, Line agencies</t>
  </si>
  <si>
    <t>Function room can accommodate 52 pax, spacios parking area</t>
  </si>
  <si>
    <t>Gulayan sa Paaralan Program GPP Awarding</t>
  </si>
  <si>
    <t xml:space="preserve">Bahay-kubo  </t>
  </si>
  <si>
    <t>HVCDP Coordinators's meeting</t>
  </si>
  <si>
    <t xml:space="preserve">Bahay - kubo </t>
  </si>
  <si>
    <t>Bahay - kubo - meeting</t>
  </si>
  <si>
    <t>Municipal HVCDP coordinator's, Line agencies, OPA personnel</t>
  </si>
  <si>
    <t>Function room can accommodate 47 pax, spacios parking area</t>
  </si>
  <si>
    <t>Assessment Workshop :1st Batch</t>
  </si>
  <si>
    <t>Assessment Workshop :2nd Batch</t>
  </si>
  <si>
    <t>with in Tagbilaran</t>
  </si>
  <si>
    <t xml:space="preserve">with in Tagbilaran </t>
  </si>
  <si>
    <t>OPA Staff, Ka-ABAG Members</t>
  </si>
  <si>
    <t>Business Planning Workshop for Fish Enterprise</t>
  </si>
  <si>
    <t>OPA Staff, Fish Terminal Operator</t>
  </si>
  <si>
    <t xml:space="preserve">Provincial Coordinating Committee on Agri-Fishery (PCCAF) Meeting </t>
  </si>
  <si>
    <t>Bahay Kubo Faith Hope Program</t>
  </si>
  <si>
    <t xml:space="preserve">Bahay Kubo Faith Hope Program - (69,000) &amp; Fisheries Program (8,000)  </t>
  </si>
  <si>
    <t xml:space="preserve">
August 26, 2020
September 30, 2020</t>
  </si>
  <si>
    <t xml:space="preserve">
October 28, 2020
November 25, 2020</t>
  </si>
  <si>
    <t xml:space="preserve">Agri line agencies: NIA, NFA, BISU (academe), OPA, ATI, DA-PATCO, PhilFIDA, PSA, PAFC, PCA, BFAR, BEMO, PAG-ASA, OPV, PCIC and Provincewide Municipal Agriculturist/Municipal Agricultural Officers </t>
  </si>
  <si>
    <t>Function room can accommodate 55 pax, spacios parking area</t>
  </si>
  <si>
    <t>B. CROPS - RICE</t>
  </si>
  <si>
    <t>OPA  MID - YEAR  ASSESSMENT AND  PLANNING WORKSHOP</t>
  </si>
  <si>
    <t xml:space="preserve">OPA Year-End Assessment  and Planning Workshop </t>
  </si>
  <si>
    <t>Non-Ofice: Funds to provide support services in the agri-fishery sector      Rice Program 
Object 50299990</t>
  </si>
  <si>
    <t>Non-Ofice: Funds to provide support services in the agri-fishery sector      Fisheries Program 
Object 50299990</t>
  </si>
  <si>
    <t xml:space="preserve"> June 2020 
</t>
  </si>
  <si>
    <t xml:space="preserve">
 Dec. 2020</t>
  </si>
  <si>
    <t xml:space="preserve">Division Heads, Section Heads, Commodity Coordinators </t>
  </si>
  <si>
    <t>1 night lodging</t>
  </si>
  <si>
    <t>Rice Stakeholders Meeting</t>
  </si>
  <si>
    <t>Rice Team Assessment and Planning Workshop</t>
  </si>
  <si>
    <t xml:space="preserve">Non-Ofice: Other Maintenance and Operaating Expenses </t>
  </si>
  <si>
    <t xml:space="preserve">Non-Ofice: Other Maintenance and Operatiing Expenses </t>
  </si>
  <si>
    <t xml:space="preserve">1st Quarter - March </t>
  </si>
  <si>
    <t>2nd Quarter - June</t>
  </si>
  <si>
    <t xml:space="preserve">3rd Quarter - September </t>
  </si>
  <si>
    <t>4th Quarter - Nov</t>
  </si>
  <si>
    <t xml:space="preserve">Agri-Line Agencies, Agricultural Extension Workers </t>
  </si>
  <si>
    <t xml:space="preserve">Rice Farmers </t>
  </si>
  <si>
    <t>Buffet Meals</t>
  </si>
  <si>
    <t>Function room can accommodate 40 pax, spacios parking area</t>
  </si>
  <si>
    <t xml:space="preserve">National Rice Awareness Month Celebration </t>
  </si>
  <si>
    <t xml:space="preserve">2nd Quarter - June </t>
  </si>
  <si>
    <t>Rice Farmers, students, AEWs, agri-agencies</t>
  </si>
  <si>
    <t>Non-Ofice: Funds to provide support services in the agri-fishery sector      RICE PROGRAM
Object 50299990</t>
  </si>
  <si>
    <t xml:space="preserve">  December 16, 2020</t>
  </si>
  <si>
    <t>Hybrid Rice Technology Forum</t>
  </si>
  <si>
    <t xml:space="preserve">1st Quarter - May </t>
  </si>
  <si>
    <t xml:space="preserve">4th Quarter - October </t>
  </si>
  <si>
    <t>Buffet Meal</t>
  </si>
  <si>
    <t>B. CROPS - CORN</t>
  </si>
  <si>
    <t>Corn Technicians Meeting</t>
  </si>
  <si>
    <t>Non Office Corn Program</t>
  </si>
  <si>
    <t>June  , 2020</t>
  </si>
  <si>
    <t>MLGU Corn Technicians</t>
  </si>
  <si>
    <t>Function room, projector, microphone,audio system, water, dispenser, technical support</t>
  </si>
  <si>
    <t>Corn Technicians Team Bldg. &amp; Assessment workshop</t>
  </si>
  <si>
    <t xml:space="preserve"> Corn Technicians</t>
  </si>
  <si>
    <t>2 Batches</t>
  </si>
  <si>
    <t>No. of  Meals (Breakfast)</t>
  </si>
  <si>
    <t>No. of  Meals (Lunch)</t>
  </si>
  <si>
    <t xml:space="preserve"> 2 snacks for 75 pax</t>
  </si>
  <si>
    <t>C. HVCDP</t>
  </si>
  <si>
    <t xml:space="preserve">Conduct Retooling on Crop Damage Assessment with HVCDP Technician </t>
  </si>
  <si>
    <t>HVCDP - Training</t>
  </si>
  <si>
    <t>HVCDP technician, OPA personnel, line agencies</t>
  </si>
  <si>
    <t>Function room can accommodate 38 pax, spacios parking area</t>
  </si>
  <si>
    <t xml:space="preserve">2 night, including meals &amp; snacks </t>
  </si>
  <si>
    <t>Conduct Stakeholder workshop for  AEWs</t>
  </si>
  <si>
    <t>HVCDP</t>
  </si>
  <si>
    <t>Function room can accommodate 25 pax, spacios parking area</t>
  </si>
  <si>
    <t>Meetings of partners of Tabo sa Plaza</t>
  </si>
  <si>
    <t>OPA Staff, Exhibitors</t>
  </si>
  <si>
    <t>FORMULATION OF ANNUAL INVESTMENT AND   DEVELOPMENT PLAN 2021 WORKSHOP</t>
  </si>
  <si>
    <t>HVCDP Program</t>
  </si>
  <si>
    <t xml:space="preserve">April 16, 2020
</t>
  </si>
  <si>
    <t>Division Heads, Section Heads, Commodity Coordinators</t>
  </si>
  <si>
    <t>Function room can accommodate 45 pax, spacios parking area</t>
  </si>
  <si>
    <t xml:space="preserve">Assessment and Team Building for Agri-Sectors </t>
  </si>
  <si>
    <t xml:space="preserve">HVCDP Program </t>
  </si>
  <si>
    <t xml:space="preserve">
Dec. 18, 2020</t>
  </si>
  <si>
    <t>D. ORGANIC - RASS</t>
  </si>
  <si>
    <t xml:space="preserve">Capability Enhancement on Organic/Natural Farming for Farmers and invited Technical Partners(NGAS's/NGO's) </t>
  </si>
  <si>
    <t>Non-Ofice: Organic Agriculture Development Program</t>
  </si>
  <si>
    <t xml:space="preserve"> February &amp; March 2020</t>
  </si>
  <si>
    <t>Batch 1: May 2020, Batch 2:  June 2020</t>
  </si>
  <si>
    <t xml:space="preserve"> August 2020 &amp; September 2020</t>
  </si>
  <si>
    <t>Batch 1: October</t>
  </si>
  <si>
    <t xml:space="preserve">Farmers and invited Technical Partners(NGAS's/NGO's) </t>
  </si>
  <si>
    <t>2 Batch- 37 pax per batch</t>
  </si>
  <si>
    <t>2 Batches - 37 pax per batch</t>
  </si>
  <si>
    <t>2 Batch - 37 pax per batch</t>
  </si>
  <si>
    <t>1 Batch - 37 pax per batch</t>
  </si>
  <si>
    <t>Coordination meetings with Organic BOAEXeCom/BOFA/Marketing Partners / CSO/KBOOM /other organic stakeholders</t>
  </si>
  <si>
    <t xml:space="preserve">
Batch 1: May
Batch 2: June</t>
  </si>
  <si>
    <t xml:space="preserve">
Batch 1: August
Batch 2: September</t>
  </si>
  <si>
    <t xml:space="preserve">October
</t>
  </si>
  <si>
    <t>BOAEXeCom/BOFA/Marketing Partners / CSO/KBOOM /other organic stakeholders</t>
  </si>
  <si>
    <t>2 Batches- 21 pax per batch</t>
  </si>
  <si>
    <t>Meals for Organic Agriculture Forum during Sandugo Agri-fair and World Food Day</t>
  </si>
  <si>
    <t>Batch 1: July</t>
  </si>
  <si>
    <t>(Organic farmers practitioner, Students, AEWs, NGAs, NGOs)</t>
  </si>
  <si>
    <t>1 Batch- 125 pax</t>
  </si>
  <si>
    <t>packed meals</t>
  </si>
  <si>
    <t>Assessment Workshop on Assisted Pos</t>
  </si>
  <si>
    <t xml:space="preserve">December
</t>
  </si>
  <si>
    <t>(Organic farmers practitioner, NGAs, NGOs)</t>
  </si>
  <si>
    <t>1 batch 30 participants</t>
  </si>
  <si>
    <t>Annual Forum of Organic Agriculture Practinioners</t>
  </si>
  <si>
    <t>1 batch 125 participants</t>
  </si>
  <si>
    <t>E. FISHERIES</t>
  </si>
  <si>
    <t>Capacity Enhancement of Tilapia Growers</t>
  </si>
  <si>
    <t>Fishery Resources Mgt. and Devt.</t>
  </si>
  <si>
    <t>May, June, 2020</t>
  </si>
  <si>
    <t>July, August, September 2020</t>
  </si>
  <si>
    <t>Tilapia growers, technicians, students</t>
  </si>
  <si>
    <t>Capacity Enhancement Training of potential and existing Bangus and Seaweeds grower</t>
  </si>
  <si>
    <t>Fishery Resources Management and Development</t>
  </si>
  <si>
    <t>May,June, 2020</t>
  </si>
  <si>
    <t>July,August, September 2020</t>
  </si>
  <si>
    <t>fisherfolks, fishery growers,technicians,students</t>
  </si>
  <si>
    <t>3 batches</t>
  </si>
  <si>
    <t>Tilapia Federation Capacity Enhancement</t>
  </si>
  <si>
    <t>BUFFET</t>
  </si>
  <si>
    <t>Function room can accommodate 30 pax</t>
  </si>
  <si>
    <t>Institutional Development Strengthening Support to Upland Aquaculture and Marine Fisheries Organization</t>
  </si>
  <si>
    <t>Tilapia Growers /Technicians</t>
  </si>
  <si>
    <t>Tilapia Growers/ Technicians</t>
  </si>
  <si>
    <t>Function room can accommodate 35 pax</t>
  </si>
  <si>
    <t>PARTNERSHIP AND LINKAGING WITH FISHERIED DEVT. PARTNERS</t>
  </si>
  <si>
    <t xml:space="preserve"> May &amp; June 2020</t>
  </si>
  <si>
    <t>WITHIN TAGBILARAN CITY</t>
  </si>
  <si>
    <t>FISHERY TECHNICIANS AND PARTNERS</t>
  </si>
  <si>
    <t>1 BATCH</t>
  </si>
  <si>
    <t>Function room can accommodate 40 pax</t>
  </si>
  <si>
    <t xml:space="preserve"> Strengthening collaboration during Fish Conservation Week</t>
  </si>
  <si>
    <t xml:space="preserve"> OCTOBER, 2020</t>
  </si>
  <si>
    <t>FISHERY TECHNICIANS, FISHERY GROWERS, DEVELOPMENT PARTNERS</t>
  </si>
  <si>
    <t>Function room can accommodate 50 pax</t>
  </si>
  <si>
    <t>Meeting Bohol Ubi Growers Association (BUGA)</t>
  </si>
  <si>
    <t>OPA Fisheries</t>
  </si>
  <si>
    <t>outside Tagbilaran</t>
  </si>
  <si>
    <t>outside Tagblaran</t>
  </si>
  <si>
    <t>OPA Staff, BUGA Members</t>
  </si>
  <si>
    <t>Meeting on Bohol Micro Agri-Processors for Dev't.</t>
  </si>
  <si>
    <t>with in Tagblaran</t>
  </si>
  <si>
    <t>OPA Staff, BOHOL MADe Members</t>
  </si>
  <si>
    <t>Meeting on Bohol Gardeners and Landscapers Association</t>
  </si>
  <si>
    <t>OPA Staff,  BGLA Members</t>
  </si>
  <si>
    <t>Ka- Assistance for Barangay Agricultural Growth (Ka-ABAG) Meeting</t>
  </si>
  <si>
    <t xml:space="preserve">OPA Fisheries </t>
  </si>
  <si>
    <t>OPA Staff , LGU Staff, Ka-ABAG Officers</t>
  </si>
  <si>
    <t xml:space="preserve">Rural Improvement Clur/Rural Women for Economic Empowerment Meeting </t>
  </si>
  <si>
    <t>OPA Staff , LGU Staff, RIC Officers</t>
  </si>
  <si>
    <t>Farm Yoth/4HMeeting</t>
  </si>
  <si>
    <t>OPA Staff , 4-H Club Officers</t>
  </si>
  <si>
    <t>Fisheries Program</t>
  </si>
  <si>
    <t xml:space="preserve">April 29, 2020; 
May 27, 2020
June 24, 2020
</t>
  </si>
  <si>
    <t xml:space="preserve">  July 29, 2020</t>
  </si>
  <si>
    <t>F. ADMIN</t>
  </si>
  <si>
    <t xml:space="preserve">Conduct of Environmental Managemet System: Ecological Solid Waste Segregation  </t>
  </si>
  <si>
    <t>General Fund</t>
  </si>
  <si>
    <t xml:space="preserve">  February 2020</t>
  </si>
  <si>
    <t>OPA employee</t>
  </si>
  <si>
    <t>Function room that can accommodate 100 pax, spacious parking area</t>
  </si>
  <si>
    <t>To be determine</t>
  </si>
  <si>
    <t>OPA Employees</t>
  </si>
  <si>
    <t>Function room that can accommodate 30 pax, spacious parking area</t>
  </si>
  <si>
    <t>Orientation of Office Policies, Plans/Program and Evaluation/Appraisal for On the Job Trainees (OJTs)and Special Employment for Employment of Students (SPES)</t>
  </si>
  <si>
    <t>Function room that can accommodate 40 pax, spacious parking area</t>
  </si>
  <si>
    <t>Eco- Walk in support to Enviromental Management Program</t>
  </si>
  <si>
    <t>Awareness on Relevant Environmental Laws and Other Legal Requirements</t>
  </si>
  <si>
    <t>Orientation on the PGBh's seven (7) Environmental Management Program</t>
  </si>
  <si>
    <t>Training on Corporate Video Productio</t>
  </si>
  <si>
    <t>G. NUTRITION</t>
  </si>
  <si>
    <t xml:space="preserve">Provision of catering services during meetings with BNS </t>
  </si>
  <si>
    <t>Nutrition</t>
  </si>
  <si>
    <t>Brgy Nutrition Scholar from Municipal</t>
  </si>
  <si>
    <t xml:space="preserve">Provision of catering services during meeting with Municipal Nutrition Program Coordinator </t>
  </si>
  <si>
    <t>Municipal Nutrition Program Coordinators</t>
  </si>
  <si>
    <t xml:space="preserve">Provision of catering services during meeting with Municipal Nutrition Action Officer </t>
  </si>
  <si>
    <t xml:space="preserve"> August 2020</t>
  </si>
  <si>
    <t>Municipal Nutrition Action Officers</t>
  </si>
  <si>
    <t xml:space="preserve">Provision of catering services during Program Implementation Review </t>
  </si>
  <si>
    <t>Provincial Nutrition Council Member</t>
  </si>
  <si>
    <t xml:space="preserve">Provision of catering services for Nutrition Month Celebration </t>
  </si>
  <si>
    <t>Schools, PNC members &amp; Prov. Employees</t>
  </si>
  <si>
    <t xml:space="preserve">Provision of catering services for Nutrition Training </t>
  </si>
  <si>
    <t>MNPC Coordinators</t>
  </si>
  <si>
    <t xml:space="preserve"> 1 night with 2 meals &amp; 2 snacks</t>
  </si>
  <si>
    <t>additional meals (1 breakfast &amp; 1 lunch)</t>
  </si>
  <si>
    <t>additional 2 snacks</t>
  </si>
  <si>
    <t>Provision of catering services during the Provincial Nutrition Council meeting</t>
  </si>
  <si>
    <t>PNC members</t>
  </si>
  <si>
    <t xml:space="preserve">Provision of catering services during the Brgy. Nutrition Scholar Summit </t>
  </si>
  <si>
    <t>BNS &amp; Guests</t>
  </si>
  <si>
    <t xml:space="preserve">Provision of catering services during the Mun. Nutrition Program Coordinators Association of Bohol (MNPCAB) convention </t>
  </si>
  <si>
    <t>PNC members, Awardees &amp; Guests</t>
  </si>
  <si>
    <t>1 meal at 60 pax</t>
  </si>
  <si>
    <t>2 snacks at 60 pax                                  1 snack at 200 pax</t>
  </si>
  <si>
    <t xml:space="preserve">Nutrition Regional Evaluation </t>
  </si>
  <si>
    <t>PNC Evaluators from region</t>
  </si>
  <si>
    <t xml:space="preserve">Nutrition Evaluation Orientation/briefing </t>
  </si>
  <si>
    <t>Evaluators, PNC &amp; attach agency</t>
  </si>
  <si>
    <t>NAME OF OFFICE/END-USER: PRES. CARLOS P. GARCIA MEMORIAL HOSPITAL (PCPGMH/ PITOGO)</t>
  </si>
  <si>
    <t>Strategic Planning</t>
  </si>
  <si>
    <t>Mid-year Assessment</t>
  </si>
  <si>
    <t>Stress Management Workshop</t>
  </si>
  <si>
    <t>MOOE-Training Expenses</t>
  </si>
  <si>
    <r>
      <t>1</t>
    </r>
    <r>
      <rPr>
        <vertAlign val="superscript"/>
        <sz val="11"/>
        <color theme="1"/>
        <rFont val="Calibri"/>
        <family val="2"/>
        <scheme val="minor"/>
      </rPr>
      <t>ST</t>
    </r>
    <r>
      <rPr>
        <sz val="11"/>
        <color theme="1"/>
        <rFont val="Calibri"/>
        <family val="2"/>
        <scheme val="minor"/>
      </rPr>
      <t xml:space="preserve"> QUARTER</t>
    </r>
  </si>
  <si>
    <r>
      <t>2</t>
    </r>
    <r>
      <rPr>
        <vertAlign val="superscript"/>
        <sz val="11"/>
        <color theme="1"/>
        <rFont val="Calibri"/>
        <family val="2"/>
        <scheme val="minor"/>
      </rPr>
      <t>nd</t>
    </r>
    <r>
      <rPr>
        <sz val="11"/>
        <color theme="1"/>
        <rFont val="Calibri"/>
        <family val="2"/>
        <scheme val="minor"/>
      </rPr>
      <t xml:space="preserve"> QUARTER</t>
    </r>
  </si>
  <si>
    <r>
      <t>3</t>
    </r>
    <r>
      <rPr>
        <vertAlign val="superscript"/>
        <sz val="11"/>
        <color theme="1"/>
        <rFont val="Calibri"/>
        <family val="2"/>
        <scheme val="minor"/>
      </rPr>
      <t>rd</t>
    </r>
    <r>
      <rPr>
        <sz val="11"/>
        <color theme="1"/>
        <rFont val="Calibri"/>
        <family val="2"/>
        <scheme val="minor"/>
      </rPr>
      <t xml:space="preserve">  QUARTER</t>
    </r>
  </si>
  <si>
    <t>PCPGMH Employees, Resource Speaker , Documentor</t>
  </si>
  <si>
    <t>Includes: Function Room, Projector,Laptop, sound system with microphone, water dispenser, technical support, aircondition room</t>
  </si>
  <si>
    <t>1 night including meals and snacks for 2 days</t>
  </si>
  <si>
    <t>1 day including 1 meal and 2 snacks</t>
  </si>
  <si>
    <t>COH-Meeting</t>
  </si>
  <si>
    <t>Advance Cardiac Life Support Training</t>
  </si>
  <si>
    <t>COH, PHO Staff</t>
  </si>
  <si>
    <t>Emergency Preparedness Program( Fire and Earthquake Drill)</t>
  </si>
  <si>
    <t>Within Pres. Carlos P. Garcia</t>
  </si>
  <si>
    <t>Name of Office: PROVINCIAL LEGAL OFFICE (PLO)</t>
  </si>
  <si>
    <t>Activity 1</t>
  </si>
  <si>
    <t>General Fund - Training</t>
  </si>
  <si>
    <t>2ND QUARTER/June or July 2020</t>
  </si>
  <si>
    <t>Within or Outside tagbilaran</t>
  </si>
  <si>
    <t>Within or Outside Tagbilaran City</t>
  </si>
  <si>
    <t>Office staff</t>
  </si>
  <si>
    <t>1 night with meals</t>
  </si>
  <si>
    <t>50 to 80</t>
  </si>
  <si>
    <t>Name of Office: TEODORO B. GALAGAR DISTRICT HOSPITAL (TBDGH/ JAGNA)</t>
  </si>
  <si>
    <t>BASIC LIFE SUPPORT</t>
  </si>
  <si>
    <t>CODE BLUE</t>
  </si>
  <si>
    <t>BREAST FEEDING SEMINAR</t>
  </si>
  <si>
    <t>YEAR-END ASSESSMENT</t>
  </si>
  <si>
    <t xml:space="preserve">Training </t>
  </si>
  <si>
    <t>TBGDH Social Hall</t>
  </si>
  <si>
    <t xml:space="preserve">Nurses, Lifter, Drivers, Admin </t>
  </si>
  <si>
    <t xml:space="preserve">Nurses, Lifter, Drivers </t>
  </si>
  <si>
    <t>Selected TBGDH Staff</t>
  </si>
  <si>
    <t>MANAGEMENT TEAM &amp; TBGDH SELECTED STAFF</t>
  </si>
  <si>
    <t>Buffet Meals and Packed Snacks</t>
  </si>
  <si>
    <t>Buffet Meal and Packed Snacks</t>
  </si>
  <si>
    <t>Packed Heavy Snacks</t>
  </si>
  <si>
    <t>Buffet Meal &amp; acked Heavy Snacks</t>
  </si>
  <si>
    <t>FIRE &amp; EARTHQUAKE DRILL</t>
  </si>
  <si>
    <t>IV TRAINING</t>
  </si>
  <si>
    <t>PERSONNEL COMPETENCY TRAINING SEMINAR</t>
  </si>
  <si>
    <t>TBGDH Social Hall/Ground</t>
  </si>
  <si>
    <t>All TBGDH Staff</t>
  </si>
  <si>
    <t>Nurses</t>
  </si>
  <si>
    <t>Packed Heavy Snack</t>
  </si>
  <si>
    <t>Buffet Meal &amp; Packed Snacks</t>
  </si>
  <si>
    <t>VALUES FORMATION SEMINAR (MORAL AND ETHICAL CONDUCT)</t>
  </si>
  <si>
    <t>TBGDH FAMILY DAY WITH TEAM BUILDING ACTIVITY</t>
  </si>
  <si>
    <t>PGBh FAMILY DAY</t>
  </si>
  <si>
    <t>TBGDH Social Hall / GROUNDS</t>
  </si>
  <si>
    <t>Depending on PGBh Notice</t>
  </si>
  <si>
    <t>All Staff</t>
  </si>
  <si>
    <t>BUFFET &amp; PACKED HEAVY SNACKS</t>
  </si>
  <si>
    <t>Packed Meal &amp; Snacks</t>
  </si>
  <si>
    <t>MIDYEAR ASSESSMENT AND STRATEGIC (OPERATION PLANNING)</t>
  </si>
  <si>
    <t>Management Team &amp; Selected TBGDH Staff</t>
  </si>
  <si>
    <t>Buffet Meals &amp; served Packed Snacks</t>
  </si>
  <si>
    <t>Function Room, Projector, Wireless Microphones, Audio System, Hot &amp; Cold Water Dispenser, Technical Suppot, Condiments &amp; Flowing Coffee, Tea or Milo</t>
  </si>
  <si>
    <t>Outside Tagbilaran City, preferably w/ Beach Front or Pool</t>
  </si>
  <si>
    <t>CUSTOMER SERVICE TRAINING (FRONTLINE SERVICES TRAINING)</t>
  </si>
  <si>
    <t>Buffet Meal &amp; Snacks</t>
  </si>
  <si>
    <t>Name of Office: CONG. SIMEON G. TORIBIO MEMORIAL HOSPITAL (CSGTMH/ CARMEN)</t>
  </si>
  <si>
    <t>Chief of Hospital Meeting</t>
  </si>
  <si>
    <t>Values Orientation</t>
  </si>
  <si>
    <t>Training Expense</t>
  </si>
  <si>
    <t>COH, Section Heads</t>
  </si>
  <si>
    <t>Office staff (Regular Employees) CSGTMH Employees</t>
  </si>
  <si>
    <t>Office staff (Regular Employees)</t>
  </si>
  <si>
    <t>1 night including meals &amp; snacks for 2 days</t>
  </si>
  <si>
    <t>Team Building Enhancement</t>
  </si>
  <si>
    <t>COH, Admin, Chief Nurse</t>
  </si>
  <si>
    <t>3 Days, 2 Nights including Meals &amp; Snacks for 3 Days</t>
  </si>
  <si>
    <t>All CSGTMH Employees</t>
  </si>
  <si>
    <t>Tota per Office</t>
  </si>
  <si>
    <t>Name of Office: BOHOL EMPLOYMENT AND PLACEMENT OFFICE</t>
  </si>
  <si>
    <t>Activity # 1</t>
  </si>
  <si>
    <t>Jobstart Philippines Project &amp; GIP Facilitation</t>
  </si>
  <si>
    <t>SPES Orientation and Preparation of Documentary Requirements</t>
  </si>
  <si>
    <t>Jobstart Philippines Program &amp; GIP Facilitation</t>
  </si>
  <si>
    <t xml:space="preserve">Local &amp; Overseas Job fair </t>
  </si>
  <si>
    <t>Non-Office - 3991</t>
  </si>
  <si>
    <t>Govt of Canada, BLE, DOLE, BEPO Staff</t>
  </si>
  <si>
    <t>DOLE, EDC, PESO &amp; BEPO Staff</t>
  </si>
  <si>
    <t>DOLE, POEA, OWWA, NRCO, TESDA, PESO Managers, Recruitment Agencies (Local &amp; Overseas)</t>
  </si>
  <si>
    <t>1 only</t>
  </si>
  <si>
    <t>buffet meal/packed meal</t>
  </si>
  <si>
    <t>packed /buffet meal</t>
  </si>
  <si>
    <t>packed/buffet meal</t>
  </si>
  <si>
    <t>packed/buffet</t>
  </si>
  <si>
    <t>table, chairs, projector, sound sytem with microphone</t>
  </si>
  <si>
    <t>room, tabes and chairs, microphones, LCD Projector with screen</t>
  </si>
  <si>
    <t>room, tables and chairs, microphone, sound system, LCD projector with screen</t>
  </si>
  <si>
    <t>transportation</t>
  </si>
  <si>
    <t>No. of breakfast</t>
  </si>
  <si>
    <t>2 snacks am &amp; pm</t>
  </si>
  <si>
    <t>Activity # 2</t>
  </si>
  <si>
    <t>Pre-Employment Orientation Seminar (PEOS)</t>
  </si>
  <si>
    <t>SPES Monitoring and Distribution of SPES Certificates</t>
  </si>
  <si>
    <t>Local &amp; Overseas Job fair Coordination Meeting</t>
  </si>
  <si>
    <t>Non-office (Prosperity Fair) 3991</t>
  </si>
  <si>
    <t>Non-office</t>
  </si>
  <si>
    <t>non-office</t>
  </si>
  <si>
    <t>Date/Month:</t>
  </si>
  <si>
    <t>non - office 3991</t>
  </si>
  <si>
    <t>within the Province of Bohol</t>
  </si>
  <si>
    <t>withi the Province of Bohol</t>
  </si>
  <si>
    <t>BEPO Small Conference Hall</t>
  </si>
  <si>
    <t>DOLE, POEA and Jobs.180.com</t>
  </si>
  <si>
    <t>DOLE, Edcenter &amp; BEPO Staff</t>
  </si>
  <si>
    <t>POEA, DOLE, PESO &amp; BEPO Staff</t>
  </si>
  <si>
    <t>DOLE, PESO &amp; Recruitment Agencies</t>
  </si>
  <si>
    <t>buffet meal</t>
  </si>
  <si>
    <t>buffet/packed meal</t>
  </si>
  <si>
    <t>room, tabes and chairs, micropphone, LCD Projector with screen, laptops</t>
  </si>
  <si>
    <t>tables, chairs, microphones and sound system</t>
  </si>
  <si>
    <t>table, chairs, microphones, LCD Projector with sreen</t>
  </si>
  <si>
    <t>tables and chairs, microphone, LCD Projector, Sound System</t>
  </si>
  <si>
    <t>2 rooms (2nights)</t>
  </si>
  <si>
    <t xml:space="preserve">none </t>
  </si>
  <si>
    <t>2 nights with 2 rooms</t>
  </si>
  <si>
    <t>Activity # 3</t>
  </si>
  <si>
    <t>AIRTIP, Cild Labor &amp; OFW Affairs</t>
  </si>
  <si>
    <t>AIRTIP, Child Labor &amp; OFW Affairs</t>
  </si>
  <si>
    <t>OWWA, DOLE, NRCO, POEA &amp; Other National Agencies</t>
  </si>
  <si>
    <t>buffet neal/packed</t>
  </si>
  <si>
    <t>buffet meal/packed</t>
  </si>
  <si>
    <t>room, tabes and chairs, microphone, LCD Projector with screen, laptops</t>
  </si>
  <si>
    <t>5 rooms for2nights @ P4600 and 10 rooms for 1night@ P2300</t>
  </si>
  <si>
    <t>100 (breakfast)</t>
  </si>
  <si>
    <t>150 (Lunch/Dinner)</t>
  </si>
  <si>
    <t>100 (Lunch/ Dinner)</t>
  </si>
  <si>
    <t>2 snacks (am &amp; pm)</t>
  </si>
  <si>
    <t>No. of Packs</t>
  </si>
  <si>
    <t>Activity # 4</t>
  </si>
  <si>
    <t>SPES  Examination</t>
  </si>
  <si>
    <t>Non-Office 3991</t>
  </si>
  <si>
    <t>DOLE, EDC, PESO &amp; Staff</t>
  </si>
  <si>
    <t>tables, chairs</t>
  </si>
  <si>
    <t>tables and chairs, sound system, LCD Projector with screen, microphones</t>
  </si>
  <si>
    <t>transportataion</t>
  </si>
  <si>
    <t>5 rooms for 2nigts @ P 23,000 and 1o rroms for 1 night @ P23,000</t>
  </si>
  <si>
    <t>150 (lunch/dinner)</t>
  </si>
  <si>
    <t>50 breakfast</t>
  </si>
  <si>
    <t>Activity # 5</t>
  </si>
  <si>
    <t>Employers Forum, Career Guidance/Job Induction Activity</t>
  </si>
  <si>
    <t>Local &amp; Overseas JOB FAIR</t>
  </si>
  <si>
    <t>Year-End assessment</t>
  </si>
  <si>
    <t>mooe</t>
  </si>
  <si>
    <t>Aoril 2020</t>
  </si>
  <si>
    <t>Academe, PESO, Public &amp; Private Institutions</t>
  </si>
  <si>
    <t>DOLE, POEA, OWWA, PESO, NRCO, TESDA, National Agencies &amp; Recruitment Agencies for Local &amp; Overseas</t>
  </si>
  <si>
    <t>BEPO Staff</t>
  </si>
  <si>
    <t>only 1</t>
  </si>
  <si>
    <t>1 night for 3 rooms @ P 2300</t>
  </si>
  <si>
    <t>1 night for 6 rooms @ P 13,800 &amp; 2 nights for 4 rooms @ P 18,400</t>
  </si>
  <si>
    <t xml:space="preserve">No. of Packs </t>
  </si>
  <si>
    <t>50 (breakfast)</t>
  </si>
  <si>
    <t>Activity # 6</t>
  </si>
  <si>
    <t>Local &amp; Overseas JOB FAIR Coordination Meeting</t>
  </si>
  <si>
    <t>Mobile Services (DFA, PSA, LTFRB, PHILPOST &amp; other National Agencies)</t>
  </si>
  <si>
    <t>Bohol PESO Capacity Development Partnership</t>
  </si>
  <si>
    <t>Non Office</t>
  </si>
  <si>
    <t>DFA, PSA, LTFRB, PHILPOST, BEPO &amp; other National Agencies</t>
  </si>
  <si>
    <t>DOLE, PESO Managers</t>
  </si>
  <si>
    <t>5 days</t>
  </si>
  <si>
    <t>5nights for 15 rooms (P20,750x15)</t>
  </si>
  <si>
    <t>No. of Snacks</t>
  </si>
  <si>
    <t>No. of pax</t>
  </si>
  <si>
    <t>Activity # 7</t>
  </si>
  <si>
    <t>Bohol Skills Registry, PEIS, Philjobnet Implementation</t>
  </si>
  <si>
    <t>within the province of bohol</t>
  </si>
  <si>
    <t>DOLE, PESO, BICTU &amp; BEPO Staff</t>
  </si>
  <si>
    <t>5rooms for 1 night</t>
  </si>
  <si>
    <t>Activity # 8</t>
  </si>
  <si>
    <t>Bohol PESO Capacity Development Partnetship</t>
  </si>
  <si>
    <t>MOOE</t>
  </si>
  <si>
    <t>DOLE, PESO &amp; BEPO Staff</t>
  </si>
  <si>
    <t>15 rooms 1 night</t>
  </si>
  <si>
    <t>Academes, DOLE, PESO, NGO,s, Private &amp; Public Institutions</t>
  </si>
  <si>
    <t>room, internet, projector, tables and chairs</t>
  </si>
  <si>
    <t>3 rooms for 1 night</t>
  </si>
  <si>
    <t>Mid-Year Assessment &amp; Planning</t>
  </si>
  <si>
    <t>Package</t>
  </si>
  <si>
    <t>package</t>
  </si>
  <si>
    <t>1 Night Accommodation</t>
  </si>
  <si>
    <t>Name of Office: Center for Drug Education and Counselling (CEDEC)</t>
  </si>
  <si>
    <t>Periodic Assessment, Monitoring and Feedbacking</t>
  </si>
  <si>
    <t>Non-Office - Governor's Office; Center for Drug Education and Counselling</t>
  </si>
  <si>
    <t>Anytime 1st Quarter</t>
  </si>
  <si>
    <t>Antytime 2nd Quarter</t>
  </si>
  <si>
    <t>Ant=ytime 3rd Quarter</t>
  </si>
  <si>
    <t>Anytime 4th Quarter</t>
  </si>
  <si>
    <t>Provincewide</t>
  </si>
  <si>
    <t>RHU Staff, CEDEC Staff, Brgy. Officials, PWUDs</t>
  </si>
  <si>
    <t>Semi-Annual Updates/ Training</t>
  </si>
  <si>
    <t>Anytime 2nd Quarter</t>
  </si>
  <si>
    <t>Anytime 3rd Quarter</t>
  </si>
  <si>
    <t>CEDEC Personnel, Technical Working Group</t>
  </si>
  <si>
    <t>Function Room, Projector, Microphone, Audtio System, Water Dispenser, Technical Support, Etc.</t>
  </si>
  <si>
    <t>Capacity of Function Room, Spacious Parking Space</t>
  </si>
  <si>
    <t>Special Action Committee and Inter-Agency Provincial Team Meetings</t>
  </si>
  <si>
    <t>Outreach Activities/ Drug Education for Selected Public Schools</t>
  </si>
  <si>
    <t>Public School Students</t>
  </si>
  <si>
    <t>Validation/ Revalidation of Drug-Cleared Barangays</t>
  </si>
  <si>
    <t>CBRP Wow Focal Persons</t>
  </si>
  <si>
    <t>Can Accommodate 62 pax, Spacious Parking Space</t>
  </si>
  <si>
    <t>Update Trainings for the 48 LGUs Representatives in the Implementation of Community Rehabilitation</t>
  </si>
  <si>
    <t>Name of Office: PROVINCIAL HEALTH OFFICE (PHO)</t>
  </si>
  <si>
    <t>A. Provincial Epidemiology and Surveillance Unit</t>
  </si>
  <si>
    <t>Surveillance Team during Quick Response Investigation of Reported Disease Cases</t>
  </si>
  <si>
    <t>Data Reconciliation among Different Disease Reporting Units to Surveillance Officer</t>
  </si>
  <si>
    <t>Program Updates and Recognition for DRUs with Complete Morbidity Week Report and Active MESU to LGUs</t>
  </si>
  <si>
    <t>Program Implementation Review to Surveillance Officers</t>
  </si>
  <si>
    <t>Buffet - 84 Pax &amp; Packed</t>
  </si>
  <si>
    <t>LCD, Back Draft</t>
  </si>
  <si>
    <t>B. FHSIS (Field Health Services Information System)</t>
  </si>
  <si>
    <t>Orientation on Field Health Service Information System (FHSIS) Version 2018 and Monitoring at Respective LGU Rural Health Units</t>
  </si>
  <si>
    <t>Field Health Services Information System Annual Assessment and Program Implementation Review</t>
  </si>
  <si>
    <t>LGUs</t>
  </si>
  <si>
    <t>Rural Health Units</t>
  </si>
  <si>
    <t>6 Activities</t>
  </si>
  <si>
    <t>4 Activities</t>
  </si>
  <si>
    <t>LCD, Back Draft, Sound System, Airconditioned Room, Microphone, Flowing Coffee, Projector</t>
  </si>
  <si>
    <t>Coordination Meeting with Private and Public Hospitals on the Recording and Reporting of Health Data</t>
  </si>
  <si>
    <t>2 Activities</t>
  </si>
  <si>
    <t>C. Environment and Sanitation</t>
  </si>
  <si>
    <t>Monitoring on Environmental Sanitation Aspect to 47 Municipalities</t>
  </si>
  <si>
    <t>RSI Validation and Updates</t>
  </si>
  <si>
    <t>D. BHW/ Population Management Program</t>
  </si>
  <si>
    <t>Quarterly Meeting for Federated Municipal Presidents</t>
  </si>
  <si>
    <t>BHW Federated</t>
  </si>
  <si>
    <t>LCD, Back Draft, Sound System, Airconditioned Room, Microphone, Flowing Choco Drink/ Coffee, Projector</t>
  </si>
  <si>
    <t>BHW Meeting at the Municipal Level</t>
  </si>
  <si>
    <t>BHWs in the Municipalities</t>
  </si>
  <si>
    <t>Refresher/ Orientation of Barangay (Primary Health Care) for Health Workers</t>
  </si>
  <si>
    <t>Within the Province</t>
  </si>
  <si>
    <t>Barangay BHWs</t>
  </si>
  <si>
    <t>E. Dengue Prevention Control Program</t>
  </si>
  <si>
    <t>Health Education Class and Entomological Activity</t>
  </si>
  <si>
    <t>January to March 2020</t>
  </si>
  <si>
    <t>July to September 2020</t>
  </si>
  <si>
    <t>Municipality</t>
  </si>
  <si>
    <t>BHW, Teachers, Barangay Officials</t>
  </si>
  <si>
    <t>Training on the Vector Management to Health and Non-Health Service Providers</t>
  </si>
  <si>
    <t>Program Implementation Review (Dengue)</t>
  </si>
  <si>
    <t>Nurses, Teachers</t>
  </si>
  <si>
    <t>F. Healthy Lifestyle</t>
  </si>
  <si>
    <t>Training on the Package of Essential Non-Communicable Disease Interventions to Health Workers</t>
  </si>
  <si>
    <t>Training on Belly Gud</t>
  </si>
  <si>
    <t>Orientation on Smoking Cessation and HL Promotions to BHWs</t>
  </si>
  <si>
    <t>PHNs, RHMs</t>
  </si>
  <si>
    <t>2 Night Accommodation</t>
  </si>
  <si>
    <t>G. Renal Disease Control</t>
  </si>
  <si>
    <t>Lay Forum to the Community</t>
  </si>
  <si>
    <t>Big Event Celebration (Kidney Month Celebration) to Health Service Providers</t>
  </si>
  <si>
    <t>Training on Renal Disease Control Program to RHMs/ 2 Days Activity</t>
  </si>
  <si>
    <t xml:space="preserve"> 1 night accommodation</t>
  </si>
  <si>
    <t>Preventive Nephrology Orientation/ Updates on Renal Disease Control Program (REDCOP), Honorarium to BHWs</t>
  </si>
  <si>
    <t>BHWs</t>
  </si>
  <si>
    <t>H. National Tuberculosis Program</t>
  </si>
  <si>
    <t>MedTechs Quartlery Meeting and Validation of TMLs Report</t>
  </si>
  <si>
    <t>Batch 1</t>
  </si>
  <si>
    <t>Batch 2</t>
  </si>
  <si>
    <t>Data Quality Check for Nurses</t>
  </si>
  <si>
    <t>I. National Leprosy Control Program</t>
  </si>
  <si>
    <t>Leprosy Week Celebration of the Scheduled Municipality</t>
  </si>
  <si>
    <t>Nurses Deployment during the Basic Leprosy Diagnosis and Management Project of the Scheduled Municipality</t>
  </si>
  <si>
    <t>Program Implementation Review (Leprosy)</t>
  </si>
  <si>
    <t>May and June 2020</t>
  </si>
  <si>
    <t>Health Providers</t>
  </si>
  <si>
    <t>Midwiives, Barangay Health Workers, and Nurses</t>
  </si>
  <si>
    <t>Public Health Nurses</t>
  </si>
  <si>
    <t>J. National Prevention of Blindness Pogram</t>
  </si>
  <si>
    <t>Primary Eye Care among Diabetic, Hypertensive and Senior Citizen of the Scheduled Municipality</t>
  </si>
  <si>
    <t>Outreach Program in Cases with Eye Defects through Visual Screening of the Scheduled Municipality</t>
  </si>
  <si>
    <t>Training on Prevention of Blindness</t>
  </si>
  <si>
    <t xml:space="preserve">Sight Saving Month Celebration </t>
  </si>
  <si>
    <t>K. Rabies Prevention and Control Program</t>
  </si>
  <si>
    <t>Data Quality Audit for ABTC and ABC Staff</t>
  </si>
  <si>
    <t>Rabies Caravan</t>
  </si>
  <si>
    <t>Identified Municipality</t>
  </si>
  <si>
    <t>Packed Meals to be Delivered in the Venue</t>
  </si>
  <si>
    <t>Program Implementation Review (Rabies)</t>
  </si>
  <si>
    <t>Updates on Animal Management</t>
  </si>
  <si>
    <t>Big Event Celebration (Rabies Awareness Month)</t>
  </si>
  <si>
    <t>Delivery of Packed Meals to the Venue</t>
  </si>
  <si>
    <t>Launching of Animal Bite Treatment Center</t>
  </si>
  <si>
    <t>April and May 2020</t>
  </si>
  <si>
    <t>Deliver packed meal to the Venue</t>
  </si>
  <si>
    <t>Quick Response, Investigation of Reported Cases and Surveillance of the Disease Team</t>
  </si>
  <si>
    <t>1 night Accommodation w/ free Breakfast</t>
  </si>
  <si>
    <t>Accommodation on the Assessor Team on the Assessment/ Certification of ABC Facilities</t>
  </si>
  <si>
    <t>Dinner for the Assessor Team on the Assessment/ Certification of ABTC Facilities</t>
  </si>
  <si>
    <t xml:space="preserve">Monitoring of ABTC and ABTC Facilities </t>
  </si>
  <si>
    <t>BRPEC Meeting</t>
  </si>
  <si>
    <t>Updates on National Rabies Information System (NARIS)</t>
  </si>
  <si>
    <t>Post Mortem Review</t>
  </si>
  <si>
    <t>L. National Disability Program</t>
  </si>
  <si>
    <t>Integrated Orientation on Disability Inclusive Health Services at the Primary Care Setting</t>
  </si>
  <si>
    <t>Health and Wellness Orientation of the Scheduled Municipalities</t>
  </si>
  <si>
    <t>Withn Tagbilaran City</t>
  </si>
  <si>
    <t>National Disability Prevention and Rehabilitation Week Celebration</t>
  </si>
  <si>
    <t>M. Maternal and Child Care (MNCHN)</t>
  </si>
  <si>
    <t>Maternal/ Neonatal Death Review</t>
  </si>
  <si>
    <t>Consultative Meeting with Stakeholders (MNCHN)</t>
  </si>
  <si>
    <t>Observance of Safe Motherhood (Buntis Summit Counterparting)</t>
  </si>
  <si>
    <t>Training of Expanded Program on Immunization, Cold Chain and Newborn Screening Program</t>
  </si>
  <si>
    <t>Coordination Meeting with PHNs and DMOs</t>
  </si>
  <si>
    <t>PHNs, DMOs</t>
  </si>
  <si>
    <t>Fullboard Accommodation</t>
  </si>
  <si>
    <t>Conduct of G6PD Lay Forum</t>
  </si>
  <si>
    <t xml:space="preserve">2-Night Fullboard Accommodation </t>
  </si>
  <si>
    <t>Observance of NBS Celebration (FUN RUN)</t>
  </si>
  <si>
    <t>Orientation of Parents and Teachers Child Health Care</t>
  </si>
  <si>
    <t xml:space="preserve">Refresher Course on IMCI </t>
  </si>
  <si>
    <t xml:space="preserve"> 2 Days Fullboard for Facilitators</t>
  </si>
  <si>
    <t>N. Mental Health Program</t>
  </si>
  <si>
    <t>Training of Trainors PHO Staff</t>
  </si>
  <si>
    <t>Training for Responders (MNH)</t>
  </si>
  <si>
    <t>Orientation on Mental Health Programs among PGBh Department Heads</t>
  </si>
  <si>
    <t>Training for Responders Hospital Based</t>
  </si>
  <si>
    <t>Training for Teachers designated as Guidance Counselors</t>
  </si>
  <si>
    <t>O. National 755:770AIDS and STI Prevention and Control Program</t>
  </si>
  <si>
    <t>Pyschosocial Support Learning Group Sessions</t>
  </si>
  <si>
    <t>International AIDS Candlelight Memorial</t>
  </si>
  <si>
    <t>Provincial NSPCP Year-End Program Implementation Review</t>
  </si>
  <si>
    <t>Local Health Personnel, PHO, DOH</t>
  </si>
  <si>
    <t>Coodinative/ Consultative Workshop on NASPCP Implementation for RHUs with PGBh/DOH/MLGU Partnership</t>
  </si>
  <si>
    <t>World AIDS Day</t>
  </si>
  <si>
    <t>P. Adolescent Youth Health and Development Program</t>
  </si>
  <si>
    <t>Orientation of Risky Behaviours among Adolescents and the Use of Healthy Young Ones Flip Tarp</t>
  </si>
  <si>
    <t xml:space="preserve">Orientation of Risky Behaviours among Adolescents </t>
  </si>
  <si>
    <t>August and September 2020</t>
  </si>
  <si>
    <t>Sangguniang Kabataan (SK)</t>
  </si>
  <si>
    <t>Senior High School Students</t>
  </si>
  <si>
    <t>Orientation of Healthy Young Ones Flip Chart</t>
  </si>
  <si>
    <t>Q. FAMILY PLANNING PROGRAM</t>
  </si>
  <si>
    <t>Family Planning Competency-Based Training Level II (Natural Family Planning)</t>
  </si>
  <si>
    <t>Rural Health Midwives</t>
  </si>
  <si>
    <t>Name of Office: GOVERNOR'S OFFICE - SPECIAL PROJECT SECTION</t>
  </si>
  <si>
    <t>A. Int'l Humanitarian Missions</t>
  </si>
  <si>
    <r>
      <t xml:space="preserve">Medical-Surgical Missions directly implemented by PGBh </t>
    </r>
    <r>
      <rPr>
        <sz val="12"/>
        <color rgb="FF000000"/>
        <rFont val="Calibri"/>
        <family val="2"/>
        <scheme val="minor"/>
      </rPr>
      <t>(Meals, Board &amp; lodging for local volunteers and specialists)</t>
    </r>
  </si>
  <si>
    <t>Medical-Surgical Missions directly implemented by PGBh</t>
  </si>
  <si>
    <t>Non-Ofice: Medical-Surgical Mission</t>
  </si>
  <si>
    <t>within Tagbilaran City and PGBh owned hospitals</t>
  </si>
  <si>
    <t>Local Volunteers, Specialists and working staff</t>
  </si>
  <si>
    <t>Buffet/Family Type/Packed</t>
  </si>
  <si>
    <t>Function room, projector, microphone, audio system, water dispenser, technical support, board and lodging</t>
  </si>
  <si>
    <t>Board and Lodging for 2 nights x 25 pax for 2 missions</t>
  </si>
  <si>
    <t>Board and Lodging for 2 nights x 20 pax for 1 mission</t>
  </si>
  <si>
    <r>
      <t>Medical-Surgical Missions directly implemented by PGBh</t>
    </r>
    <r>
      <rPr>
        <sz val="12"/>
        <color indexed="8"/>
        <rFont val="Calibri"/>
        <family val="2"/>
        <scheme val="minor"/>
      </rPr>
      <t xml:space="preserve"> (Meals &amp; Accommodation sponsorship for humanitarian groups during the Post Assessment and Recognition)</t>
    </r>
  </si>
  <si>
    <t>humanitarian groups, Specialists and working staff</t>
  </si>
  <si>
    <t>Post Assessment and Recognition for 2 missions</t>
  </si>
  <si>
    <t>Post Assessment and Recognition for 1 mission</t>
  </si>
  <si>
    <t>Provission of Meals during tha actual mission (2 meals x 2 missions)</t>
  </si>
  <si>
    <t>Provission of Meals during tha actual mission (2 meals x 1 mission)</t>
  </si>
  <si>
    <t>Coordination Meetings</t>
  </si>
  <si>
    <t>Organizers</t>
  </si>
  <si>
    <t>Family Type/Packed</t>
  </si>
  <si>
    <t>Function room, projector, microphone, audio system, water dispenser, parking space</t>
  </si>
  <si>
    <t>Tota per Program</t>
  </si>
  <si>
    <t>B. Visiting Dignitaries</t>
  </si>
  <si>
    <r>
      <t xml:space="preserve">Reception of Visiting Dignitaries </t>
    </r>
    <r>
      <rPr>
        <sz val="12"/>
        <color indexed="8"/>
        <rFont val="Calibri"/>
        <family val="2"/>
        <scheme val="minor"/>
      </rPr>
      <t>(Meals and Accommodation for Visiting Dignitaries (Foreign &amp; Local VIP's)</t>
    </r>
  </si>
  <si>
    <t>Non-Ofice: Reception of Visiting Dignitaries</t>
  </si>
  <si>
    <t>within and outside Tagbilaran City</t>
  </si>
  <si>
    <t>Local and International VIPs, NGAs/ NGOs, ODAs and Foreign Disgnitaries</t>
  </si>
  <si>
    <t>Category A (5 rooms)</t>
  </si>
  <si>
    <t>Category A</t>
  </si>
  <si>
    <t>Accommodation: Room</t>
  </si>
  <si>
    <t>No. of  Meals/ Activities/ Events</t>
  </si>
  <si>
    <t xml:space="preserve">Category B </t>
  </si>
  <si>
    <t>Category B</t>
  </si>
  <si>
    <t>Category C</t>
  </si>
  <si>
    <r>
      <t>Reception of Visiting Dignitaries</t>
    </r>
    <r>
      <rPr>
        <sz val="12"/>
        <color indexed="8"/>
        <rFont val="Calibri"/>
        <family val="2"/>
        <scheme val="minor"/>
      </rPr>
      <t xml:space="preserve"> (Coordination Meetings for Major Activities/ Events (meals &amp; Snacks)</t>
    </r>
  </si>
  <si>
    <t>Function room, projector, microphone, audio system, water dispenser, technical support,</t>
  </si>
  <si>
    <t xml:space="preserve">(Please see attached criteria/requirements for VVIP catering) </t>
  </si>
  <si>
    <t>No. of  Meals/ Meetings</t>
  </si>
  <si>
    <t>Total per Program</t>
  </si>
  <si>
    <t>C. HEAT-IT COUNTERPART</t>
  </si>
  <si>
    <r>
      <t xml:space="preserve">HEART Caravan </t>
    </r>
    <r>
      <rPr>
        <sz val="12"/>
        <color rgb="FF000000"/>
        <rFont val="Calibri"/>
        <family val="2"/>
        <scheme val="minor"/>
      </rPr>
      <t>(Meals for Participating Agencies (NGOs,Private Sector, National and Provincial Offices) during the HEART Caravan conducted provincewide.)</t>
    </r>
  </si>
  <si>
    <t>Non-Ofice: HEART Counterpart Fund</t>
  </si>
  <si>
    <t>LGU's, NGOs, NGAs, CSOs, PGBh and Private Sectors</t>
  </si>
  <si>
    <t>Ready vehicle for the food packs delivery if PGBh vehicle is not available</t>
  </si>
  <si>
    <t>D. GEN. FUND ANNUAL EVENTS</t>
  </si>
  <si>
    <t xml:space="preserve">Special Events/Activities </t>
  </si>
  <si>
    <t>Annual Celebrations and Special Assistance/ Activities (Bohol Day and SOPA 2020)</t>
  </si>
  <si>
    <t>Annual Celebrations and Special Assistance/ Activities (Carlos P. Garcia Day 2020)</t>
  </si>
  <si>
    <t>G.O-General Fund</t>
  </si>
  <si>
    <t>Speakers and participants</t>
  </si>
  <si>
    <t>Meals for speakers and participants</t>
  </si>
  <si>
    <t>Meals for the VIP's, Officials and Awardees</t>
  </si>
  <si>
    <t>Chairs with covers &amp; Tables , Water Dispenser, Sound System, Parking Space</t>
  </si>
  <si>
    <t>Chairs with covers &amp; Tables , Water Dispenser</t>
  </si>
  <si>
    <t>Ready vehicle for the food packs to be deliverd on time</t>
  </si>
  <si>
    <t>working staff during the ingress and egress</t>
  </si>
  <si>
    <t>Meals for working staff during the ingress and egress in preparation for the SOPA 2019</t>
  </si>
  <si>
    <t>Meals for the PGBh Employees, CSOs, NGAs/NGOs  and other invited Guests</t>
  </si>
  <si>
    <t>working staff during the ingress and egress in preparation for the Bohol Foundation Day</t>
  </si>
  <si>
    <t>working staff during the ingress and egress in preparation for the CPG Day</t>
  </si>
  <si>
    <t>E. GEN. FUND OTHER ACTIVITIES</t>
  </si>
  <si>
    <t>Other Activites/Meetings (As the needs arises)</t>
  </si>
  <si>
    <t>LGU's, NGOs, NGAs, CSOs, ODAs, PGBh and Private Sectors</t>
  </si>
  <si>
    <t>Accommodation:</t>
  </si>
  <si>
    <t>2500</t>
  </si>
  <si>
    <t>No. of  Meals/ Activities/ Events/Meetings</t>
  </si>
  <si>
    <t>NAME OF OFFICE/END-USER: PROVINCIAL HUMAN RESOURCE AND MANAGEMENT DEVELOPMENT OFFICE (PHRMDO)</t>
  </si>
  <si>
    <t>PRAISE Committee Monthly Meetings</t>
  </si>
  <si>
    <t xml:space="preserve">PHRMDO  Mid-Year Assessment and  Planning Workshop </t>
  </si>
  <si>
    <t xml:space="preserve">Civil Service Anniversary Day       </t>
  </si>
  <si>
    <t xml:space="preserve"> PHRMDO  Year-End Assessment and Team building Activity (50 pax)</t>
  </si>
  <si>
    <t>Gen. Fund:MOOE- Training Expenses</t>
  </si>
  <si>
    <t>Gen. Fund (MOOE)</t>
  </si>
  <si>
    <t>Every month (CY 2020)</t>
  </si>
  <si>
    <t>within May, 2020 for 2 days</t>
  </si>
  <si>
    <t>within December 2020</t>
  </si>
  <si>
    <t>PHRMDO Mini Conference Room</t>
  </si>
  <si>
    <t>Outside Tagb. City</t>
  </si>
  <si>
    <t>New Provincial Capitol Building</t>
  </si>
  <si>
    <t>PRAISE Committee Members</t>
  </si>
  <si>
    <t>PHRMDO Personnel/ Casuals</t>
  </si>
  <si>
    <t>PGBH employees/All personnel</t>
  </si>
  <si>
    <t>Sound System, Microphone, LCD, Projector, internet/wifi</t>
  </si>
  <si>
    <t>Parking lot, swimming pool, function hall that can accommodate 50 pax, clean and peaceful place</t>
  </si>
  <si>
    <t>Staff from the caterer to distribute the pack meal</t>
  </si>
  <si>
    <t xml:space="preserve"> ( 1 night accommodation)</t>
  </si>
  <si>
    <t>Personnel Selection Board Interview/Meetings</t>
  </si>
  <si>
    <t>COMPONENT 1- COMPETENCY MODELLING (A. FORMULATION OF COMPETENCY MODELS)</t>
  </si>
  <si>
    <t xml:space="preserve">       Family Day 2020 celebration</t>
  </si>
  <si>
    <t>Component 5- Talent Profilling Workshop</t>
  </si>
  <si>
    <t>Non-Office- Capacity Development Programs (Orientations/ Trainings/Seminars/Wokshops identified in the HRD</t>
  </si>
  <si>
    <t>within April, May, June</t>
  </si>
  <si>
    <t>within September 2020</t>
  </si>
  <si>
    <t>within October to Dec. 2020</t>
  </si>
  <si>
    <t>Winning Venue within Tagb. City</t>
  </si>
  <si>
    <t>PSB Members</t>
  </si>
  <si>
    <t xml:space="preserve">PGBH Dept. </t>
  </si>
  <si>
    <t>PGBH Dept.</t>
  </si>
  <si>
    <t>One (1) batch for 3 days</t>
  </si>
  <si>
    <t>Administrative Officer's Coordination Meeting</t>
  </si>
  <si>
    <t>COMPONENT 1- COMPETENCY MODELLING (B. PRESENTATION AND CRITIQUING OF COMPETENCY MODELS)</t>
  </si>
  <si>
    <t>Component 3- Formulation of Competency- Based Questionaires</t>
  </si>
  <si>
    <t>Component 4- Conduct of Competency- Based Assessment</t>
  </si>
  <si>
    <t>Gen. Fund:Non- Office- Capacity Development Training</t>
  </si>
  <si>
    <t>Once every two months (CY 2020)</t>
  </si>
  <si>
    <t>within July to Oct. 2020</t>
  </si>
  <si>
    <t>within Oct. to Dec. 2020</t>
  </si>
  <si>
    <t>within Tagb. City</t>
  </si>
  <si>
    <t>PGBH Administrative Officers</t>
  </si>
  <si>
    <t>3 batches Day 1 (20 pax), Day 2 (20 pax), Day 3 (13 pax)</t>
  </si>
  <si>
    <t>Buffet/ pack</t>
  </si>
  <si>
    <t>Chairs,Tables, microphone, utensils</t>
  </si>
  <si>
    <t>parking lot, convenient place, flowing coffee</t>
  </si>
  <si>
    <t>Values Enrichment (Lenten Recollection)</t>
  </si>
  <si>
    <t>COMPONENT 2- (A. PREPARATION OF POSITION PROFILES)</t>
  </si>
  <si>
    <t>within MARCH 2020 (before Holy Week)</t>
  </si>
  <si>
    <t>within July to Sept., 2020</t>
  </si>
  <si>
    <t>Cultural Center</t>
  </si>
  <si>
    <t>2 days (live-out)</t>
  </si>
  <si>
    <t>COMPONENT 2- (B. PREPARATION AND CRTIQUING OF POSITION PROFILES )</t>
  </si>
  <si>
    <t>3 days (live-out)</t>
  </si>
  <si>
    <t>3 batches Day 1 (16 pax), Day 2 (16 pax), Day 3 (12 pax)</t>
  </si>
  <si>
    <t xml:space="preserve"> Pre- Retirement Seminar</t>
  </si>
  <si>
    <t xml:space="preserve">Orientation to Newly Appointed PGBh Employees </t>
  </si>
  <si>
    <t xml:space="preserve">within July to Dec. 2020 </t>
  </si>
  <si>
    <t>Retireabe employees</t>
  </si>
  <si>
    <t>PGBh Newly Appointed Employees</t>
  </si>
  <si>
    <t>One (1)</t>
  </si>
  <si>
    <t xml:space="preserve">Sound System, Microphone, LCD, Projector, </t>
  </si>
  <si>
    <t>Sound System, Microphone, LCD, Porjector</t>
  </si>
  <si>
    <t>parking Area</t>
  </si>
  <si>
    <t>Coastal Clean-up/Tree Planting Activity</t>
  </si>
  <si>
    <t>Assigned site</t>
  </si>
  <si>
    <t>PHRMDO Personnel</t>
  </si>
  <si>
    <t>X</t>
  </si>
  <si>
    <t>Name of Office: BOHOL DISTRICT JAIL (BDJ)</t>
  </si>
  <si>
    <t>Monthly General Assembly</t>
  </si>
  <si>
    <t>Refresher Training Course</t>
  </si>
  <si>
    <t>MOOE Funding</t>
  </si>
  <si>
    <t>January, February, March 2020</t>
  </si>
  <si>
    <t>Batch - July 28, Batch 1 - July 29, Batch 2</t>
  </si>
  <si>
    <t>Dec. 17, 2019</t>
  </si>
  <si>
    <t>BDJ, Cabawan District, Tagbilran City</t>
  </si>
  <si>
    <t>Firing Range(BDJ Compound)</t>
  </si>
  <si>
    <t>All personnel/Custodial</t>
  </si>
  <si>
    <t>All Off-Duty Personnels/Custodials</t>
  </si>
  <si>
    <t>3 batches (1/mo)</t>
  </si>
  <si>
    <t>2 Batches - 53 pax 1st bathch &amp; 52 pax 2nd batch</t>
  </si>
  <si>
    <t>Packed meals</t>
  </si>
  <si>
    <t>Projector, microphone, audio system, water dispenser, technical support</t>
  </si>
  <si>
    <t>Assorted Ammunitions for Firearms Proficiency Training</t>
  </si>
  <si>
    <t>Tarpaulin, Office Supplies</t>
  </si>
  <si>
    <t>Function room can accommodate 105 pax, spacios parking area</t>
  </si>
  <si>
    <t>Other safety firearms training accessories</t>
  </si>
  <si>
    <t>April, May, June 2020</t>
  </si>
  <si>
    <t>Sept 2020</t>
  </si>
  <si>
    <t>October, November, December 2020</t>
  </si>
  <si>
    <t>BDJ, Cabawan District, Tagbilaran City</t>
  </si>
  <si>
    <t>3 (1/mo)</t>
  </si>
  <si>
    <t>Tarpaulin, vehicle, chiars, tents</t>
  </si>
  <si>
    <t>Tarpaulin, office supplies</t>
  </si>
  <si>
    <t>International Coastal Clean-Up Day 2020</t>
  </si>
  <si>
    <t>All Off-duty Personnel/Custodials</t>
  </si>
  <si>
    <t>Tarpaulin, cleaning materials, empty sacks, vehicle</t>
  </si>
  <si>
    <t>July, August , September 2020</t>
  </si>
  <si>
    <t>Name of Office: PROVINCIAL GENERAL SERVICES OFFICE (PGSO)</t>
  </si>
  <si>
    <t>PGSO FORUM FOR SUPPLIERS AND providers ( 100 pax @ 400/pax (1 meal, snacks)</t>
  </si>
  <si>
    <t>Catering Services during Mid-Year Assessment and Planning Workshop (Live-in, all regular &amp; plantilla for 2 days)</t>
  </si>
  <si>
    <t>PGSBh Family Day</t>
  </si>
  <si>
    <t>Furnishing of meals &amp; snacks  during  Year-End Assessment and  Team Building (175 pax @ 750 for 2 meals and 2 snacks)OUTSIDE TAGBILARAN CITY</t>
  </si>
  <si>
    <t>General Fund - MOOE - Training Expenses (50202010)</t>
  </si>
  <si>
    <t>New Capitol Bldg.</t>
  </si>
  <si>
    <t>Suppliers / Bidders &amp; PGSO Personel</t>
  </si>
  <si>
    <t>PGSO Office Personnel with facilitator and documentor</t>
  </si>
  <si>
    <t>water dispenser,  technical support</t>
  </si>
  <si>
    <t>PGSO FORUM FOR PGBh Offices and Hospitals Admin Officer &amp; Supply Officer( 70 pax @ 450/pax (1 meal, snacks)</t>
  </si>
  <si>
    <t>Office  Semi-Annual  Meetings ( heavy snacks @ P200/pax for 175 pax)</t>
  </si>
  <si>
    <t>PGSO</t>
  </si>
  <si>
    <t>Furnishing of meals &amp; snacks and accommodation during formulation of PGSO Operation Manual Workshops composed of 6 components with broken dates within  1st semester (1st Session)</t>
  </si>
  <si>
    <t>outside Tagbilaran (preferably Panglao, Bohol)</t>
  </si>
  <si>
    <t>PGSO Staff</t>
  </si>
  <si>
    <t>Furnishing of meals &amp; snacks and accommodation during formulation of PGSO Operation Manual Workshops composed of 6 components with broken dates within  1st  semester (2nd Session)</t>
  </si>
  <si>
    <t>Furnishing of meals &amp; snacks and accommodation during formulation of PGSO Operation Manual Workshops composed of 6 components with broken dates within  2nd semester</t>
  </si>
  <si>
    <t xml:space="preserve">NAME OF OFFICE/END-USER: PRIMER </t>
  </si>
  <si>
    <t xml:space="preserve">Tingog sa mga Bol-anon </t>
  </si>
  <si>
    <t>January- February-March</t>
  </si>
  <si>
    <t>October, November,  December</t>
  </si>
  <si>
    <t xml:space="preserve">within Bohol </t>
  </si>
  <si>
    <t xml:space="preserve">Governor/ PGBh Selected Officials / Members of Bohol Tri-Media,PrIMeRStaff / Invited Guests and staff of Governors Office  / Constituents </t>
  </si>
  <si>
    <t xml:space="preserve">Type of Catering Services </t>
  </si>
  <si>
    <t>Facilities / Equipment Needed</t>
  </si>
  <si>
    <t xml:space="preserve">Projector/Screen / Water with Dispencer / Mic </t>
  </si>
  <si>
    <t>earliest pickup time is 5AM</t>
  </si>
  <si>
    <t xml:space="preserve">HEART Filmshowing/Libreng Sine sa Barangay </t>
  </si>
  <si>
    <t xml:space="preserve">within the quarter           </t>
  </si>
  <si>
    <t>within Bohol/LGU</t>
  </si>
  <si>
    <t xml:space="preserve">FilmshowingTeam of PrIMEr/ LGA Team </t>
  </si>
  <si>
    <t>PrIMeR Regular Performance Monitoring  &amp; Re-Focusing Activity</t>
  </si>
  <si>
    <t>within the quarter</t>
  </si>
  <si>
    <t xml:space="preserve">Tagbilaran </t>
  </si>
  <si>
    <t>GO/PADMO and PrIMeR</t>
  </si>
  <si>
    <t>Projector/Screen / Water Dispencer/ Whiteboard and whiteboard pen/mic &amp; Audio system and  wifi</t>
  </si>
  <si>
    <t xml:space="preserve">free water to drinks </t>
  </si>
  <si>
    <t>PrIMeR  Midyear Assessment and Re-Focusing Activity</t>
  </si>
  <si>
    <t>PGBh  - Support to Coastal Cleanup 2020</t>
  </si>
  <si>
    <t xml:space="preserve">PrIMeR Yearend and Teambuilding </t>
  </si>
  <si>
    <t>September - October</t>
  </si>
  <si>
    <t xml:space="preserve">December </t>
  </si>
  <si>
    <t>Within Dauis,Panglao</t>
  </si>
  <si>
    <t xml:space="preserve">PrIMeR staff, HR Facilitator/ PADMO representative </t>
  </si>
  <si>
    <t xml:space="preserve">PriMeR staff </t>
  </si>
  <si>
    <t xml:space="preserve">1 Night </t>
  </si>
  <si>
    <t xml:space="preserve">PGBh Famiy Day 2020 </t>
  </si>
  <si>
    <t xml:space="preserve">Media Forum and Interaction with the Governor </t>
  </si>
  <si>
    <t xml:space="preserve">within the quarter </t>
  </si>
  <si>
    <t xml:space="preserve">Tagbilaran/Provincial Capitol </t>
  </si>
  <si>
    <t xml:space="preserve">PrIMeR staff </t>
  </si>
  <si>
    <t xml:space="preserve">PrIMer staf, GO/PADMO, Bohol Tri-Media Members , Print and Broadcast Media </t>
  </si>
  <si>
    <t>audio/video euipment,wifi and mic</t>
  </si>
  <si>
    <t xml:space="preserve">water </t>
  </si>
  <si>
    <t xml:space="preserve">Workshop on Basic Newswriting to Designated Communication Officer </t>
  </si>
  <si>
    <t>Tagbilaran</t>
  </si>
  <si>
    <t>PGBh Offieces Rep</t>
  </si>
  <si>
    <t>Pack or Buffet</t>
  </si>
  <si>
    <t>Water to drink</t>
  </si>
  <si>
    <t>Publication Design and Communication Skill Seminar (photo/video/emcee)</t>
  </si>
  <si>
    <t>No.pf Meals</t>
  </si>
  <si>
    <t xml:space="preserve">Consultative Meetings  and Coverage(Photo &amp; video)  to PGBh Activities re:Showcasing the three pillars of the Provincial Government </t>
  </si>
  <si>
    <t>LGU IO's/PrIMer/ Bohol TriMedia /LGA /GO</t>
  </si>
  <si>
    <t xml:space="preserve">LGU IO's/PrIMer/ Bohol TriMedia /LGA/GO </t>
  </si>
  <si>
    <t>Name of Office: EDUCATION CENTER/ EDCENTER</t>
  </si>
  <si>
    <t>CPG Scholars Awarding</t>
  </si>
  <si>
    <t>Qualifying Examination for Educational Subsidy</t>
  </si>
  <si>
    <t>Tagbilaran and Selected Towns</t>
  </si>
  <si>
    <t>Graduating CPG Scholars</t>
  </si>
  <si>
    <t>Selected Office Employees</t>
  </si>
  <si>
    <t>All Office Employees</t>
  </si>
  <si>
    <t>Facilities/ Equipment Needed</t>
  </si>
  <si>
    <t>Function room can accommodate 15 pax</t>
  </si>
  <si>
    <t>Qualifying Examination for CPG Scholarship</t>
  </si>
  <si>
    <t>DepEd Personnel</t>
  </si>
  <si>
    <t>Mid-Year Assessment and Operational Planning</t>
  </si>
  <si>
    <t>Name of Office: Provincial Assessor's Office (PASSO)</t>
  </si>
  <si>
    <t>Catering Services during the Mid-Year Assessment and Operational Planning 2020 (Live-in 31 pax for 2 Days)</t>
  </si>
  <si>
    <t>General Fund - Maintenance and Other Operating Expenses - Training Expenses</t>
  </si>
  <si>
    <t>Office staff (Regular Employees) PASSO Office Personnel with Facilitator and Documentor</t>
  </si>
  <si>
    <t>PASSO Office Personnel</t>
  </si>
  <si>
    <t>1 Standby Technical Staff, Free Shuttle to and From the Venue</t>
  </si>
  <si>
    <t>2 Days, 1 Night</t>
  </si>
  <si>
    <t>Evaluation and Assessment on Public Land Titling Project for Deputized Public Land Investigators and Inspectors of Land Information Offices in the LGU (60 Pax)</t>
  </si>
  <si>
    <t>Deputized Public Land Investigators and Inspectors of Land Information Offices in the LGU with Facilitator and Documentor</t>
  </si>
  <si>
    <t>Name of Office: Bohol Tourism Office (BTO)</t>
  </si>
  <si>
    <t xml:space="preserve"> Mid-Year Assessment &amp; Operational Planning worksop</t>
  </si>
  <si>
    <t>PBGh Family Day</t>
  </si>
  <si>
    <t xml:space="preserve">GF-Other Maintenance &amp; Operating Expenses  (50299990) </t>
  </si>
  <si>
    <t xml:space="preserve">Outside Tagbilaran </t>
  </si>
  <si>
    <t>Office personnel &amp; guests</t>
  </si>
  <si>
    <t>Office personnel</t>
  </si>
  <si>
    <t>Function room, projector with screen, microphone, audio system, water dispenser, flowing coffee, technical support, transportation (office - venue-office)</t>
  </si>
  <si>
    <t>Function room, projector with screen, microphone, audio system, water dispenser, technical support, transportation (office - venue- office)</t>
  </si>
  <si>
    <t>Function room can accommodate 22 pax, spacios parking area</t>
  </si>
  <si>
    <t>Function room can accommodate 22 pax,  spacios parking area</t>
  </si>
  <si>
    <t>Exit Survey</t>
  </si>
  <si>
    <t xml:space="preserve">Non-Office, Other Maintenance &amp; Operating Expenses  (50299990) </t>
  </si>
  <si>
    <t>OJT/ SPES /BTO</t>
  </si>
  <si>
    <t>7 days / qtr.</t>
  </si>
  <si>
    <t xml:space="preserve"> Launching of BTC/ Bohol Island Unesco Global GEO Park</t>
  </si>
  <si>
    <t>Culture of Tourism Enhancement (World Tourism Day and others related activities)</t>
  </si>
  <si>
    <t xml:space="preserve">Non - Office Funds - Other Maintenance &amp; Operating Expenses  (50299990) </t>
  </si>
  <si>
    <t>VIP Guests  International/ National, Stakeholders, Tourism sectors, Tourism related agencies, PGBh Officials, &amp; BTOs</t>
  </si>
  <si>
    <t>Academe, MTOs, Stakeholders, Guests,  BTO</t>
  </si>
  <si>
    <t>Function room, projector, microphone, audio system, water dispenser, flowing coffee, technical support</t>
  </si>
  <si>
    <t>Spacious function room for 150 pax, spacious parking area, free transportation for the attendees Tagbilaran to venue back and forth.</t>
  </si>
  <si>
    <t>Series of meetings for the dafting of Bohol Tourism Code (BTC) IRR</t>
  </si>
  <si>
    <t>February - June 2020 ( as need arises)</t>
  </si>
  <si>
    <t>July - Dec. 2020 ( as need arises)</t>
  </si>
  <si>
    <t>Stakeholders, PTC members, Government Officials,Related National Agencies, and BTO personnel</t>
  </si>
  <si>
    <t>8 meetings / 25 - 30 pax per meeting</t>
  </si>
  <si>
    <t>Function room can accommodate 25 - 30 pax,  spacios parking area</t>
  </si>
  <si>
    <t>Tourism Related FOR A</t>
  </si>
  <si>
    <t xml:space="preserve"> 1st quarter 2020</t>
  </si>
  <si>
    <t>2nd quarter 2020</t>
  </si>
  <si>
    <t>3rd quarter 2020</t>
  </si>
  <si>
    <t>4th  quarter 2020</t>
  </si>
  <si>
    <t xml:space="preserve">Within Tagbilaran </t>
  </si>
  <si>
    <t>2 FORA per quarter (25 pax per forum)</t>
  </si>
  <si>
    <t xml:space="preserve">Function room, projector, 3-4 microphones, audio system, flowing coffee, water dispenser, technical support </t>
  </si>
  <si>
    <t>Spacious function room for 25 pax, spacious parking area, free transportation Tagbilaran to venue back and forth.</t>
  </si>
  <si>
    <t>PTC Full Council Meeting</t>
  </si>
  <si>
    <t>1st semester 2020</t>
  </si>
  <si>
    <t>2nd semester 2020</t>
  </si>
  <si>
    <t>PTC Members, Stakeholders, Guests, &amp; BTOs</t>
  </si>
  <si>
    <t>1 batch ( as need arises)</t>
  </si>
  <si>
    <t>1 batch (as need arrises)</t>
  </si>
  <si>
    <t>Function room, projector, microphones, audio system, water dispenser, flowing coffee, technical support</t>
  </si>
  <si>
    <t xml:space="preserve">Spacious function room for 40 pax, spacious parking area, no single use plastic. </t>
  </si>
  <si>
    <t>PTC Council monthly meeting</t>
  </si>
  <si>
    <t xml:space="preserve">Jan. - March </t>
  </si>
  <si>
    <t>April - June</t>
  </si>
  <si>
    <t xml:space="preserve">July - Sept. </t>
  </si>
  <si>
    <t xml:space="preserve">Oct. - Dec. </t>
  </si>
  <si>
    <t>PTC members/ Stakeholders/ Guest ( Tourism related agencies)</t>
  </si>
  <si>
    <t xml:space="preserve">3 meetings, 25 pax, </t>
  </si>
  <si>
    <t xml:space="preserve">Function room, projector with screen, microphone, audio system, water dispenser,  technical support, </t>
  </si>
  <si>
    <t xml:space="preserve"> 1) Boholano food.      2) No to bottled drinks and single use plastic and cellophane          </t>
  </si>
  <si>
    <t xml:space="preserve"> MTO Meeting/ Forum (Quarterly)</t>
  </si>
  <si>
    <t>1st quarter 2020</t>
  </si>
  <si>
    <t>2nd  quarter 2020</t>
  </si>
  <si>
    <t>4th quarter 2020</t>
  </si>
  <si>
    <t>MTOs, Guests, PTC representative, &amp; BTOs</t>
  </si>
  <si>
    <t xml:space="preserve">1batch </t>
  </si>
  <si>
    <t>Function room, projector with screen, microphone, audio system, water dispenser,  technical support, transport vehicle for the attendees</t>
  </si>
  <si>
    <t xml:space="preserve"> Meetings with tourism stakeholders / sector/  national / local tourism related agencies</t>
  </si>
  <si>
    <t>Tourism Needs Matching</t>
  </si>
  <si>
    <t>Jan. - June 2020</t>
  </si>
  <si>
    <t>June &amp; October 2020</t>
  </si>
  <si>
    <t>Jul. - Dec.  2019</t>
  </si>
  <si>
    <t>with in Tagbilaran City</t>
  </si>
  <si>
    <t>Tourism stakeholders / sector/  national / local tourism related agencies, BTO</t>
  </si>
  <si>
    <t>Tourism Industry players, State Universities in the province, BTO, concerned &amp; related angencies/ bodies</t>
  </si>
  <si>
    <t>12 meetings, 30 pax / meeting</t>
  </si>
  <si>
    <t>2 meetings / 40 pax per meeting</t>
  </si>
  <si>
    <t>Function room, projector with screen, microphone, audio system, water dispenser,  technical support</t>
  </si>
  <si>
    <t>Function room, projector, 3-4 microphones, audio system, water dispenser, technical support</t>
  </si>
  <si>
    <t xml:space="preserve">Spacious function room for 30 pax, spacious parking area, no single use plastic. </t>
  </si>
  <si>
    <t>Specious function room for  40 pax,  spacious parking area. No single use plastic, cellophane</t>
  </si>
  <si>
    <t>Specious function room for  40 pax,  spacious parking area. No to single use plastic, cellophane</t>
  </si>
  <si>
    <t>Tourism Legacy Program (Tourism Advocacy) - Consultative Meeting</t>
  </si>
  <si>
    <t>Mentoring and Refresher Training on Data Gathering</t>
  </si>
  <si>
    <t>Non-Office Training Expenses (50202010)</t>
  </si>
  <si>
    <t>Universities, and Schools, NGOs, CSOs, BTO, BATHE, NGAs, Stakeholders</t>
  </si>
  <si>
    <t>MTOs, Stakeholders, BTO</t>
  </si>
  <si>
    <t>1 bach, 30 pax</t>
  </si>
  <si>
    <t xml:space="preserve">Buffet/ </t>
  </si>
  <si>
    <t>Function room, projector with screen, 3-4 microphones, audio system, water dispenser,  technical support</t>
  </si>
  <si>
    <t>Function room can accommodate 30  pax,  spacious parking area, No using of single use plastic</t>
  </si>
  <si>
    <t>Tourism Legacy Program (Tourism Advocacy) - IEC Activities for Advocacies</t>
  </si>
  <si>
    <t>Capacity Development Training</t>
  </si>
  <si>
    <t>3 meetings, 30 pax per meeting</t>
  </si>
  <si>
    <t>7 days for 3 different trainings</t>
  </si>
  <si>
    <t>Function room can accommodate 40-50  pax,  spacious parking area, No using of single use plastic</t>
  </si>
  <si>
    <t>Name of Office: Provincial Motor Pool Office (PMPO)</t>
  </si>
  <si>
    <t>Catering Services during Capability Development Training (2 days)</t>
  </si>
  <si>
    <t>Catering Services during Midyear Assessment (2 days)</t>
  </si>
  <si>
    <t>Catering Services during Yearend Assessment (1 day)</t>
  </si>
  <si>
    <t>General Fund - Maintenance and Other Operating Expenses - 50202010</t>
  </si>
  <si>
    <t>Office Key Personnel</t>
  </si>
  <si>
    <t>One</t>
  </si>
  <si>
    <t>Function Room, Projector, Sound System, Water Dispenser</t>
  </si>
  <si>
    <t>Function Room that would accommodate 80 pax</t>
  </si>
  <si>
    <t>Function Room that would accommodate  77 pax</t>
  </si>
  <si>
    <t>Function Room that would accommodate  20 pax</t>
  </si>
  <si>
    <t>Catering Services during EMS Training Workshop (1 day)</t>
  </si>
  <si>
    <t>Function Room that would accommodate  100 pax</t>
  </si>
  <si>
    <t>General Fund - Maintenance and Other Operating Expenses - 50299990</t>
  </si>
  <si>
    <t>2 long tables, 115 chairs, Water Dispenser, Cooler</t>
  </si>
  <si>
    <t>2 staffs to assist distribution of meals and snacks</t>
  </si>
  <si>
    <t>Name of Office: CANDIJAY DISTRICT HOSPITAL (CCH-CANDIJAY)</t>
  </si>
  <si>
    <t>Orientation on DRRMCCA / Drills</t>
  </si>
  <si>
    <t xml:space="preserve">Family Day </t>
  </si>
  <si>
    <t>Other MOOE</t>
  </si>
  <si>
    <t>Training Expenses</t>
  </si>
  <si>
    <t>Candijay</t>
  </si>
  <si>
    <t>Chief of Hospitals</t>
  </si>
  <si>
    <t>Hospital personnel</t>
  </si>
  <si>
    <t>Buffet (For 2 Days)</t>
  </si>
  <si>
    <t>1day (accommodation,meal,2 snacks)</t>
  </si>
  <si>
    <t>1 day(meal and 2 snacks)</t>
  </si>
  <si>
    <t>1day(1 meal,2snacks)</t>
  </si>
  <si>
    <t>Advance Cardiac Life Support</t>
  </si>
  <si>
    <t>Customer Service Training</t>
  </si>
  <si>
    <t>Strategic Planning/ Workshop</t>
  </si>
  <si>
    <t>Other MOOE-ISO</t>
  </si>
  <si>
    <t>Training expenses</t>
  </si>
  <si>
    <t>1 day (1 meal, 2 snacks)</t>
  </si>
  <si>
    <t>1 day (meal, 2 snacks)</t>
  </si>
  <si>
    <t>1 day (10-day accommodation,5 meals,4 snacks)</t>
  </si>
  <si>
    <t>Recollection</t>
  </si>
  <si>
    <t>1 day ( 1 meal, 2 snacks)</t>
  </si>
  <si>
    <t>IV Training</t>
  </si>
  <si>
    <t>1st batch, 13 pax</t>
  </si>
  <si>
    <t>Basic First Aid</t>
  </si>
  <si>
    <t>Midyear Assessment Workshop &amp; Planning</t>
  </si>
  <si>
    <t>2 days (accommodation,5 meals,4 snacks)</t>
  </si>
  <si>
    <t>Leadership Training</t>
  </si>
  <si>
    <t>Name of Office: Provincial Economic Enterprise Management Office (PEEMO)</t>
  </si>
  <si>
    <t>PLANNING, SERIES OF MEETINGS/FOCUSED DISCUSSION AND PRESENTATION OF RESEARCH OUTPUT</t>
  </si>
  <si>
    <t>YEAR END ASSESSMENT AND TEAM BUILDING</t>
  </si>
  <si>
    <t>DECEMBER</t>
  </si>
  <si>
    <t>PEEMO EMPLOYEES, CAFE CALOY &amp; BBC FOCAL PERSONS</t>
  </si>
  <si>
    <t>PEEMO EMPLOYEES, CAFE CALOY &amp; BBC PERSONNEL</t>
  </si>
  <si>
    <t xml:space="preserve"> FIRST BATCH</t>
  </si>
  <si>
    <t>GOOD ACCOMMODATION</t>
  </si>
  <si>
    <t>Farm Tourism and Glamping Site Operation and Management</t>
  </si>
  <si>
    <t>Restaurant  and Catering Maagement/Operations</t>
  </si>
  <si>
    <t>Financial Management and Revenue Generation Strategies meetings</t>
  </si>
  <si>
    <t xml:space="preserve">                        FEBRUARY</t>
  </si>
  <si>
    <t>MARCH</t>
  </si>
  <si>
    <t>Within Tagbilaran City or outside Tagbilaran</t>
  </si>
  <si>
    <t>Within Tagbilaran City or outside Tagbilaran City</t>
  </si>
  <si>
    <t>Specialists and working staff</t>
  </si>
  <si>
    <t>Focal personnel of PEEMO, CAFE CALOY AND BBC</t>
  </si>
  <si>
    <t>Average accommodation</t>
  </si>
  <si>
    <t>Average accommodation provider</t>
  </si>
  <si>
    <t>Culinary Training</t>
  </si>
  <si>
    <t>MOOE-GEN FUND</t>
  </si>
  <si>
    <t>aUGUST</t>
  </si>
  <si>
    <t>2ND  BATCH</t>
  </si>
  <si>
    <t>Product Branding</t>
  </si>
  <si>
    <t>MIDYEAR ASSESSMENT AND OPERATIONAL PLANNING</t>
  </si>
  <si>
    <t>JUNE</t>
  </si>
  <si>
    <t>Name of Office: Office of the Provincial Social Welfare and Development (OPSWD)</t>
  </si>
  <si>
    <t>A. GAD</t>
  </si>
  <si>
    <t>GAD TWG Mtg</t>
  </si>
  <si>
    <t>GAD Mainstreaming</t>
  </si>
  <si>
    <t>PGBh, partner NGAs</t>
  </si>
  <si>
    <t>LGU representatives</t>
  </si>
  <si>
    <t>buffet style</t>
  </si>
  <si>
    <t>Function room, projector, microphone, audio system, water dispenser, etc.</t>
  </si>
  <si>
    <t>Function room, projector, microphone, audio system, water dispenser,  etc.</t>
  </si>
  <si>
    <t>Spacious Function Room</t>
  </si>
  <si>
    <t>GAD EXECOM Mtg</t>
  </si>
  <si>
    <t>PCPC/PCAT VAWC Mtg</t>
  </si>
  <si>
    <t>GAD CapDev Training (PGBh)</t>
  </si>
  <si>
    <t>World Day Against Trafficking</t>
  </si>
  <si>
    <t>c/o caterer</t>
  </si>
  <si>
    <t>PGBh employees hadnling programs with GAD allocation</t>
  </si>
  <si>
    <t>NGA, vulnerable sector, LGUs</t>
  </si>
  <si>
    <t>Spacious Function Room, on time distirbution of food</t>
  </si>
  <si>
    <t>Provincial Convergence Committee</t>
  </si>
  <si>
    <t>Children's Month Celebration PCWC</t>
  </si>
  <si>
    <t>OPSWD Non-Office</t>
  </si>
  <si>
    <t>February 1st week</t>
  </si>
  <si>
    <t>May 1st week</t>
  </si>
  <si>
    <t>Child Friendly Local Goovernance Audit (CFLG)</t>
  </si>
  <si>
    <t>Pre-Marriage Orientation and Counselling w/ accommodation (3 days) (Batch 1 - 36 pax, Batch2,3 and 4 - 35pax)</t>
  </si>
  <si>
    <t xml:space="preserve">April </t>
  </si>
  <si>
    <t>141 pax (2 nights)</t>
  </si>
  <si>
    <t>8 (3 days)</t>
  </si>
  <si>
    <t>International Social Work Day</t>
  </si>
  <si>
    <t>Pre-Marrieage Orientation and Counselling Return Demo</t>
  </si>
  <si>
    <t>January</t>
  </si>
  <si>
    <t>Huwarang Pantawid Pamilya, Exemplary Child</t>
  </si>
  <si>
    <t>Marriage Counseling Training (3 days)</t>
  </si>
  <si>
    <t>34 pax per batch</t>
  </si>
  <si>
    <t>Volunteers' Guild Coordination Meeting</t>
  </si>
  <si>
    <t>Volunteers Guild Training 1st sem</t>
  </si>
  <si>
    <t>Technical Workshop for LSWDOs (3 days)</t>
  </si>
  <si>
    <t>Volunteers Guild Training 2nd  sem</t>
  </si>
  <si>
    <t>LSWDO Year-end Evaluation</t>
  </si>
  <si>
    <t>LGUs, partner agencies</t>
  </si>
  <si>
    <t>55 pax (2 nights)</t>
  </si>
  <si>
    <t>Tota per Division</t>
  </si>
  <si>
    <t>B. SDD</t>
  </si>
  <si>
    <t xml:space="preserve">Quarterly DCO &amp; Mun. CDW Pres. Feedbacking &amp; Mentoring Meeting </t>
  </si>
  <si>
    <t xml:space="preserve">CapDev for CDOs/LSWDO in M &amp; E of CDS </t>
  </si>
  <si>
    <r>
      <rPr>
        <sz val="11"/>
        <color theme="1"/>
        <rFont val="Calibri"/>
        <family val="2"/>
        <scheme val="minor"/>
      </rPr>
      <t xml:space="preserve">Children Month Congress/ Contest  </t>
    </r>
  </si>
  <si>
    <t>OPSWD - Child  Welfare</t>
  </si>
  <si>
    <t>OPSWD - Child Welfare</t>
  </si>
  <si>
    <t>1st - 2nd week of Nov. 2019</t>
  </si>
  <si>
    <t>Dec. 18, 2020</t>
  </si>
  <si>
    <t>Cultural Center, Tagbilaran City</t>
  </si>
  <si>
    <t>DCOs &amp; CDWs President per MLGUs</t>
  </si>
  <si>
    <t>CDOs &amp; MSWDOs</t>
  </si>
  <si>
    <t>Pre-K2/Pre-K1 contestants/reps, Guardians, LCEs/MSWDO, CDWs, CDOs, Guests &amp; Secretariat</t>
  </si>
  <si>
    <t>Category D</t>
  </si>
  <si>
    <t>Category D: Package Meals &amp; Accommodation</t>
  </si>
  <si>
    <t xml:space="preserve">Provide Secretariat to the E-Clip Program </t>
  </si>
  <si>
    <t xml:space="preserve">Provide Secretariat to the    E-Clip Program </t>
  </si>
  <si>
    <t>OPSWD - E-CLIP/FR Progam</t>
  </si>
  <si>
    <t>April  29, 2020 &amp; June 24, 2020</t>
  </si>
  <si>
    <t>Provincial Capitol,Tagbilaran City</t>
  </si>
  <si>
    <t>E-CLIP Committee Members</t>
  </si>
  <si>
    <t>Strengthening of FR/KRs Orgs. &amp; Peace Bohol Inc. Provincial Quarterly Monitoring &amp; Reporting</t>
  </si>
  <si>
    <t>Sept. 8, 2020</t>
  </si>
  <si>
    <t>Oct.  28, 2020 &amp; Dec. 23, 2020</t>
  </si>
  <si>
    <t>On-site</t>
  </si>
  <si>
    <t>FR/KR PEACE, Inc. Provincial Officers &amp; Cluster Presidents</t>
  </si>
  <si>
    <t xml:space="preserve">Cluster Quarterly M&amp; R </t>
  </si>
  <si>
    <t xml:space="preserve">Cluster Quaraterly M&amp; R </t>
  </si>
  <si>
    <t>Feb. 14 &amp; 28, 2020; March 13 &amp; 27, 2020</t>
  </si>
  <si>
    <t>April 24, May 29 &amp; June 26, 2020</t>
  </si>
  <si>
    <t>July 10 , Aug. 10 &amp; 28, Sept. 11 &amp; 25, 2020</t>
  </si>
  <si>
    <t>Dec. 8, 2020</t>
  </si>
  <si>
    <t>FR/KR Cluster members &amp; Officers</t>
  </si>
  <si>
    <t xml:space="preserve">Women Culmination Program </t>
  </si>
  <si>
    <t xml:space="preserve">CapDev on Livelihood &amp; Simple Book Keeping &amp; Accounting w/ Financial Literacy Trng &amp; Deradicalization </t>
  </si>
  <si>
    <t xml:space="preserve">Provincial Quarterly PYAP Meeting </t>
  </si>
  <si>
    <t>OPSWD-Women Program</t>
  </si>
  <si>
    <t>OPSWD - Youth Progam</t>
  </si>
  <si>
    <t>May 19-21 &amp; May 22 -23, 2020</t>
  </si>
  <si>
    <t>Oct. 16, Nov. 27 &amp; Dec. 11, 2020</t>
  </si>
  <si>
    <t>Women Leaders &amp; Guests</t>
  </si>
  <si>
    <t>PYAP /OSYs &amp; Mun. Youth Focal/LSWDOs</t>
  </si>
  <si>
    <t xml:space="preserve"> on time distirbution of food</t>
  </si>
  <si>
    <t>1 Resource Person</t>
  </si>
  <si>
    <t>1650/pax</t>
  </si>
  <si>
    <t>Womens Month Rummage 10pax @ 300 packed meals x 3 days</t>
  </si>
  <si>
    <r>
      <t>Engaging the Youth in a Productive Economic Development</t>
    </r>
    <r>
      <rPr>
        <sz val="11"/>
        <color theme="1"/>
        <rFont val="Calibri"/>
        <family val="2"/>
        <scheme val="minor"/>
      </rPr>
      <t xml:space="preserve"> </t>
    </r>
  </si>
  <si>
    <t>March 23-25, 2020</t>
  </si>
  <si>
    <t>July 27-31, 2020 (5 days)</t>
  </si>
  <si>
    <t>Nov. 6, 2020</t>
  </si>
  <si>
    <t>OSYs</t>
  </si>
  <si>
    <t>Women's Livelihood Exhibit</t>
  </si>
  <si>
    <t xml:space="preserve">Strengthening PYAP thru TOT on Team Building, Leadership &amp; Team Bulding </t>
  </si>
  <si>
    <t>BOFWA Officer's Meeting</t>
  </si>
  <si>
    <t>April 29-30; May 5-6 &amp; May 7-8, 2020</t>
  </si>
  <si>
    <t>Prov'l  BOFWA Women Leaders &amp; Guests</t>
  </si>
  <si>
    <t>4/batch</t>
  </si>
  <si>
    <t>1,650/pax</t>
  </si>
  <si>
    <t>Women's Month Fair</t>
  </si>
  <si>
    <t>BOFWA Assembly Meeting</t>
  </si>
  <si>
    <t>March 2-4, 2020</t>
  </si>
  <si>
    <t>Sept. 4, 2020</t>
  </si>
  <si>
    <t>Dec. 4, 2020</t>
  </si>
  <si>
    <t>Mun.  Women Leaders &amp; Guests</t>
  </si>
  <si>
    <t>Women's Month Kick-off</t>
  </si>
  <si>
    <t>BOFWA CapDev Trng.</t>
  </si>
  <si>
    <t>LGU Campaign to End VAWC</t>
  </si>
  <si>
    <t>June 10-11, 2020</t>
  </si>
  <si>
    <t>Nov. 25 - Dec. 12, 2020</t>
  </si>
  <si>
    <t>Women &amp; Men and Guests</t>
  </si>
  <si>
    <t>on-site</t>
  </si>
  <si>
    <t xml:space="preserve"> on time distribution of food</t>
  </si>
  <si>
    <t>1,200/day</t>
  </si>
  <si>
    <t xml:space="preserve">Provincial Quarterly BMC-PeM Feedbacking &amp; Reporting </t>
  </si>
  <si>
    <t>OPSWD-Indigenous People Program</t>
  </si>
  <si>
    <t>Feb. 7, 2020</t>
  </si>
  <si>
    <t>July 16,2020</t>
  </si>
  <si>
    <t>Oct. 15, 2020</t>
  </si>
  <si>
    <t>Muslim Chapter Leaders &amp; Guests</t>
  </si>
  <si>
    <t>Spacious Function Room, on time distirbution of food and no pork (oil &amp; meat)</t>
  </si>
  <si>
    <t xml:space="preserve">Provincial Quarterly Ips Eskaya, Ati &amp; Badjao Feedbacking &amp; Reporting Meeting </t>
  </si>
  <si>
    <t>Feb. 14, 2020</t>
  </si>
  <si>
    <t>Sept. 15, 2020</t>
  </si>
  <si>
    <t>Dec. 15, 2020</t>
  </si>
  <si>
    <t>Eskaya, Ati &amp; Badjao Community Leaders &amp; Guests</t>
  </si>
  <si>
    <t xml:space="preserve"> on time distirbution of food and no pork (oil &amp; meat)</t>
  </si>
  <si>
    <t xml:space="preserve">Livelihood  Skills Training Cum Financial Literacy, Enterpreneurship &amp; Simple BookeKeeping &amp; Acctng. </t>
  </si>
  <si>
    <r>
      <rPr>
        <sz val="11"/>
        <color theme="1"/>
        <rFont val="Calibri"/>
        <family val="2"/>
        <scheme val="minor"/>
      </rPr>
      <t xml:space="preserve">IP Congress </t>
    </r>
  </si>
  <si>
    <t>OPSWD - Family &amp; Community Welfare &amp; development program</t>
  </si>
  <si>
    <t>Feb. 20, 2020</t>
  </si>
  <si>
    <t>May 28-29, 2020</t>
  </si>
  <si>
    <t>Oct. 20, 2020</t>
  </si>
  <si>
    <t>Leaders of Assn./POs</t>
  </si>
  <si>
    <t xml:space="preserve">Spacious Function Room, on time distirbution of food </t>
  </si>
  <si>
    <t>Mid-Year  Livelihood Feedbacking Monitoring &amp; Evaluation</t>
  </si>
  <si>
    <t xml:space="preserve"> Livelihood Feedbacking Monitoring &amp; Evaluation </t>
  </si>
  <si>
    <t>June 3 &amp; 4, 2020</t>
  </si>
  <si>
    <t>Dec. 2 &amp; 3, 2020</t>
  </si>
  <si>
    <t>POs Assisted Leaders</t>
  </si>
  <si>
    <t>Spacious Function Room, on time distirbution of food (no pork &amp; pork oil)</t>
  </si>
  <si>
    <t>C. BCIC</t>
  </si>
  <si>
    <t>BCIC Anniversary &amp; Womens Month Celebration</t>
  </si>
  <si>
    <t>Therapeutic Activity-Spiritual/Lenten Recollection</t>
  </si>
  <si>
    <t>Orientation on Laws and Issuances on children &amp; Women to parents of clients</t>
  </si>
  <si>
    <t>Children's Month Activity/Celebration</t>
  </si>
  <si>
    <t>BCIC-Other Maintenance and Operating Expenses-5029990</t>
  </si>
  <si>
    <t>BCIC Ground, Tagbilaran City</t>
  </si>
  <si>
    <t>HNU Retreat House, Bool District , Tagbilaran City</t>
  </si>
  <si>
    <t>BCIC clients, staff, volunteers
 and guest</t>
  </si>
  <si>
    <t>BCIC clients, staff and volunteers</t>
  </si>
  <si>
    <t>BCIC clients, parents of BCIC Clients and BCIC Staff</t>
  </si>
  <si>
    <t>BCIC clients, staff,volunteers
 and guest</t>
  </si>
  <si>
    <t>1 buffet meal</t>
  </si>
  <si>
    <t>Function Rm, projector, microphone, audio system, water dispenser, technical support</t>
  </si>
  <si>
    <t>Vehicle/Transportation</t>
  </si>
  <si>
    <t>BCIC Management Board Meeting</t>
  </si>
  <si>
    <t>Therapeutic Activity-Mangrove Planting</t>
  </si>
  <si>
    <t>Educational Activity(Youth, Sexuality and Reproductive Health Training</t>
  </si>
  <si>
    <t>Staff Capability Building</t>
  </si>
  <si>
    <t>Every quarter of 2020</t>
  </si>
  <si>
    <t>With in Tagbilaran City</t>
  </si>
  <si>
    <t>Loon, Bohol</t>
  </si>
  <si>
    <t>BCIC Staff &amp; Management Board Members</t>
  </si>
  <si>
    <t>BCIC staff and volunteers</t>
  </si>
  <si>
    <t>Therapeutic Activity-Summer Camp</t>
  </si>
  <si>
    <t>BCIC Year End Therapeutic Activity/ Grand Socialization</t>
  </si>
  <si>
    <t>Libaong,Panglao, Bohol</t>
  </si>
  <si>
    <t>D. STAC</t>
  </si>
  <si>
    <t>Autism Forum</t>
  </si>
  <si>
    <t>OPSWD non-office</t>
  </si>
  <si>
    <t>20pax (CWDs' Guardians/parents; staff)</t>
  </si>
  <si>
    <t>20 buffet</t>
  </si>
  <si>
    <t>Function room, projector, microphone, audio system, projector, water dispenser, technical support, table, chairs etc.</t>
  </si>
  <si>
    <t>1 Function Rooms, Spacious parking space</t>
  </si>
  <si>
    <t>Case Conference Batch 1, 2, and 3</t>
  </si>
  <si>
    <t>CWDs; Guardians; Staff; Specialists</t>
  </si>
  <si>
    <t>1st batch</t>
  </si>
  <si>
    <t>2nd batch</t>
  </si>
  <si>
    <t>3rd batch</t>
  </si>
  <si>
    <t>1 (heavy snack)</t>
  </si>
  <si>
    <t>Cerebral Palsy Week Celebration</t>
  </si>
  <si>
    <t>CWDs and Guardians; Staff</t>
  </si>
  <si>
    <t>Function room, projector, microphone, audio system, water dispenser, technical support, table, chairs etc.</t>
  </si>
  <si>
    <t>PWD accessible</t>
  </si>
  <si>
    <t>Children's Month Celebration</t>
  </si>
  <si>
    <t>Nov. 2020</t>
  </si>
  <si>
    <t>CWDs; Parents; Staff; Guest</t>
  </si>
  <si>
    <t>water dispenser, technical support, table, chairs etc.</t>
  </si>
  <si>
    <t>Dental Lecture and Check Up</t>
  </si>
  <si>
    <t xml:space="preserve">CWDs; Parents; Staff; </t>
  </si>
  <si>
    <t xml:space="preserve"> technical support, etc.</t>
  </si>
  <si>
    <t>Disaster Mgt Training for STAF Staff</t>
  </si>
  <si>
    <t>on site</t>
  </si>
  <si>
    <t>STAC Staff</t>
  </si>
  <si>
    <t>open space/ ground</t>
  </si>
  <si>
    <t>refer to rates per policy</t>
  </si>
  <si>
    <t>Down Syndrome and Arts Month Culmination</t>
  </si>
  <si>
    <t>CWDs and parents; Staff</t>
  </si>
  <si>
    <t>Function room, projector, microphone, audio system, water dispenser (hot and cold), technical support, table, chairs etc.</t>
  </si>
  <si>
    <t>Exposure Trip Batch 1 and 2</t>
  </si>
  <si>
    <t>CWDs; Parents; Staff</t>
  </si>
  <si>
    <t>Grand Socialization</t>
  </si>
  <si>
    <t>CWDs; Parents; Staff; Guests</t>
  </si>
  <si>
    <t xml:space="preserve"> packed</t>
  </si>
  <si>
    <t xml:space="preserve"> water dispenser (hot and cold), technical support, table, chairs etc.</t>
  </si>
  <si>
    <t>Skills Training for STAC Parents (30 pax x 10 days)</t>
  </si>
  <si>
    <t>STAC parents and Staff</t>
  </si>
  <si>
    <t>flowing coffee</t>
  </si>
  <si>
    <t>Hydrotherapy batch 1 and 2</t>
  </si>
  <si>
    <t xml:space="preserve"> Sept 2020</t>
  </si>
  <si>
    <t>Inter-STAC Paralympics</t>
  </si>
  <si>
    <t>CDWs, Prents; Staff</t>
  </si>
  <si>
    <t xml:space="preserve"> technical support, table, chairs etc.</t>
  </si>
  <si>
    <t>Nutrition Month Celebration</t>
  </si>
  <si>
    <t>within Tagbilaran City/ on site</t>
  </si>
  <si>
    <t>CDWs; parents; staff; Guests</t>
  </si>
  <si>
    <t>Parents' Orientation Batch 1 and 2</t>
  </si>
  <si>
    <t>Parents Rehab Training Program</t>
  </si>
  <si>
    <t>OPSWD  non-office</t>
  </si>
  <si>
    <t>CWDs and Parents; Staff</t>
  </si>
  <si>
    <t>space for demonstration and return demo</t>
  </si>
  <si>
    <t>Sensory Integration</t>
  </si>
  <si>
    <t>STAC staff and satellites</t>
  </si>
  <si>
    <t>STAC 4th Quarterly Meeting</t>
  </si>
  <si>
    <t>ADL Training</t>
  </si>
  <si>
    <t>CWDs' parents and staff</t>
  </si>
  <si>
    <t>STAC Management Board Meeting</t>
  </si>
  <si>
    <t>STAC staff and BOD</t>
  </si>
  <si>
    <t>STAC staff client service training and Team building</t>
  </si>
  <si>
    <t>STAC staff and Guests</t>
  </si>
  <si>
    <t>flowung coffee</t>
  </si>
  <si>
    <t xml:space="preserve">1 overnight </t>
  </si>
  <si>
    <t>E. PDAO</t>
  </si>
  <si>
    <t>Social Enhancement</t>
  </si>
  <si>
    <t>Capability Development 1</t>
  </si>
  <si>
    <t>Advocacy/IEC</t>
  </si>
  <si>
    <t>PDAO-PSWDO- General Fund                                               (Training Expenses)</t>
  </si>
  <si>
    <t>February, 2019</t>
  </si>
  <si>
    <t>June, 2020 (2 days)</t>
  </si>
  <si>
    <t>Municipal PWD Presidents and Focal Person</t>
  </si>
  <si>
    <t>Selected PWD Focal Person</t>
  </si>
  <si>
    <t>Municipal PWD Presidents, Focal Persons, Deaf and Blind</t>
  </si>
  <si>
    <t>LCE, MSWDO, Stakeholders</t>
  </si>
  <si>
    <t>Buffet style meals</t>
  </si>
  <si>
    <t>Function room, projector, microphone, audio system, water dispenser, flowing coffee, etc.</t>
  </si>
  <si>
    <t>Spacious function room</t>
  </si>
  <si>
    <t>Women with Disability Month celebration</t>
  </si>
  <si>
    <t>Partners quarterly meeting</t>
  </si>
  <si>
    <t>Capability Development Activity 2</t>
  </si>
  <si>
    <t>PPDAO-PSWDO- General Fund                                               (Training Expenses)</t>
  </si>
  <si>
    <t>August, 2019</t>
  </si>
  <si>
    <t>December, 2019</t>
  </si>
  <si>
    <t>Women with Disability Officers and members</t>
  </si>
  <si>
    <t>Municipal Federated President in the LGU and PWD Focal Person</t>
  </si>
  <si>
    <t>PWD Focal Person</t>
  </si>
  <si>
    <t>1, 200. 00</t>
  </si>
  <si>
    <t>Provincial Council for Disability Affairs meeting</t>
  </si>
  <si>
    <t xml:space="preserve">May, 2020 </t>
  </si>
  <si>
    <t>Members of the Provincial Council for Disability Affairs</t>
  </si>
  <si>
    <t>Provinical Council For Disability Affairs meeting</t>
  </si>
  <si>
    <t>Conduct Accessibility Audit</t>
  </si>
  <si>
    <t xml:space="preserve">June, 2020 </t>
  </si>
  <si>
    <t>September, 2019</t>
  </si>
  <si>
    <t>Members of the Provincial Accessibility monitoring Team</t>
  </si>
  <si>
    <t>March, 2019</t>
  </si>
  <si>
    <t>No identified venue yet</t>
  </si>
  <si>
    <t>Members of the Provincial Accessibility monitoring team</t>
  </si>
  <si>
    <t>BAHRR, Security agency, Stakeholders</t>
  </si>
  <si>
    <t>Livelihood and Skills Training Program</t>
  </si>
  <si>
    <t>International Day of Sign Language</t>
  </si>
  <si>
    <t>Capability Development 3</t>
  </si>
  <si>
    <t>Women with Disability,Deaf, PWD Municipal President</t>
  </si>
  <si>
    <t>Deaf officers and members</t>
  </si>
  <si>
    <t>PWD Municipal President, Women with Disability, Deaf</t>
  </si>
  <si>
    <t>F. SENIOR CITIZEN</t>
  </si>
  <si>
    <t xml:space="preserve">CAP DEV ACTIVITY 1-HEALTHY AGING </t>
  </si>
  <si>
    <t xml:space="preserve">CAP DEV ACTIVITY 2-PHYSICAL ACTIVITY /PREVENTING FALLS AND INJURIES </t>
  </si>
  <si>
    <t>CAP DEV ACTIVITY 3- COMMON ILLNESS AND DISEASES AMONG OLDER PERSON</t>
  </si>
  <si>
    <t xml:space="preserve">CAP DEV ACTIVITY 4- SOCIALIZATION ACTIVITY AND COMMUNICATING WITH OLDER PERSON </t>
  </si>
  <si>
    <t xml:space="preserve">OPSWD - BOHOL SENIOR </t>
  </si>
  <si>
    <t xml:space="preserve">WITHIN TAGBILARAN </t>
  </si>
  <si>
    <t xml:space="preserve">SENIOR CITIZENS </t>
  </si>
  <si>
    <t xml:space="preserve">ACCESSIBLE </t>
  </si>
  <si>
    <t xml:space="preserve">OPSWD-BOHOL SENIOR </t>
  </si>
  <si>
    <t xml:space="preserve">OPSWD- BOHOL SENIOR </t>
  </si>
  <si>
    <t xml:space="preserve">MARCH </t>
  </si>
  <si>
    <t>DECEMBER , 2019</t>
  </si>
  <si>
    <t xml:space="preserve">OSCA HEAD AND FOCAL </t>
  </si>
  <si>
    <t xml:space="preserve">Provincial Committee  for older Person </t>
  </si>
  <si>
    <t xml:space="preserve">OPSWD-SENIOR </t>
  </si>
  <si>
    <t>WITHIN TAGBILARAN Tagbilaran City</t>
  </si>
  <si>
    <t>Members of the Provincial Committee</t>
  </si>
  <si>
    <t>Monitoring of Programs and Services concerning Senior Citizens in the LGU’s</t>
  </si>
  <si>
    <t xml:space="preserve">OPSWD- SENIOR </t>
  </si>
  <si>
    <t xml:space="preserve">ELDELRY SUMMIT </t>
  </si>
  <si>
    <t xml:space="preserve">CAN ACCOMMODATE LARGE PARTICIPANTS </t>
  </si>
  <si>
    <t xml:space="preserve">Total per Division </t>
  </si>
  <si>
    <t>G. ADMIN</t>
  </si>
  <si>
    <t>Office Mid-Year Assessment and Planning Workshop</t>
  </si>
  <si>
    <t>Office Year-End Assessment and Planning Workshop</t>
  </si>
  <si>
    <t>PSWDO General Fund                                               (50202010- Training Expenses)</t>
  </si>
  <si>
    <t>PSWDO General Fund                       (50202010- Training Expenses)</t>
  </si>
  <si>
    <t>PSWDO Staff</t>
  </si>
  <si>
    <t>Benchmarking to OSWD Best Practice Province</t>
  </si>
  <si>
    <t>Other Cap Dev Training</t>
  </si>
  <si>
    <r>
      <t xml:space="preserve">PSWDO General Fund                                               </t>
    </r>
    <r>
      <rPr>
        <sz val="11"/>
        <color theme="1"/>
        <rFont val="Calibri"/>
        <family val="2"/>
        <scheme val="minor"/>
      </rPr>
      <t>(50202010- Training Expenses)</t>
    </r>
  </si>
  <si>
    <t>June, 2020 (3 days)</t>
  </si>
  <si>
    <t>PSWDO Staff, GO Staff, SP Staff</t>
  </si>
  <si>
    <t>2 nights</t>
  </si>
  <si>
    <t>(meals  &amp; snacks package for 3 days)</t>
  </si>
  <si>
    <t>Volunteers' Guild</t>
  </si>
  <si>
    <t>Name of Office: Provincial Youth Development Office (PYDO)</t>
  </si>
  <si>
    <t>FAMILY DAY</t>
  </si>
  <si>
    <t xml:space="preserve"> Year-end Assessment</t>
  </si>
  <si>
    <t>PYDO - GF</t>
  </si>
  <si>
    <t>MY: July 12, 2020</t>
  </si>
  <si>
    <t>YE: December 13, 2020</t>
  </si>
  <si>
    <t>TBA</t>
  </si>
  <si>
    <t>PYDO staff</t>
  </si>
  <si>
    <t>Pack lunch with water</t>
  </si>
  <si>
    <t>Function Room, sound system, LCD projector, Screen, microphone, water dispenser, technical staff</t>
  </si>
  <si>
    <t>small group funcion room</t>
  </si>
  <si>
    <t>small group function room</t>
  </si>
  <si>
    <t>1 Night</t>
  </si>
  <si>
    <t>Monthly Sports Event</t>
  </si>
  <si>
    <t>Non-Office (Sports Development)</t>
  </si>
  <si>
    <t>Sports coordinators, coaches, athletes etc.</t>
  </si>
  <si>
    <t>Packed (biodegrable)/buffet</t>
  </si>
  <si>
    <t>Big Group Function Room</t>
  </si>
  <si>
    <t>Series of Sports Coordination Meetings</t>
  </si>
  <si>
    <t>Sports coordinators, coaches, athletes, etc.</t>
  </si>
  <si>
    <t>6 (2 per Month)</t>
  </si>
  <si>
    <t>Buffet/packed</t>
  </si>
  <si>
    <t>Sports Clinic and Exhibition Games in all Municipalities</t>
  </si>
  <si>
    <t>with water and fruits</t>
  </si>
  <si>
    <t>Youth Environment Summit</t>
  </si>
  <si>
    <t>Non-Office (Youth Development)</t>
  </si>
  <si>
    <t>Youth leaders etc.</t>
  </si>
  <si>
    <t>Big Group Function Hall</t>
  </si>
  <si>
    <t>Youth for Peace Congress</t>
  </si>
  <si>
    <t>Youth Volunteers Trainor's Training</t>
  </si>
  <si>
    <t>Bohol Youth Tree Growing Program</t>
  </si>
  <si>
    <t>June to November, 2020</t>
  </si>
  <si>
    <t>Youth volunteers, etc.</t>
  </si>
  <si>
    <t>Students, OSY, Youth Leaders, etc.</t>
  </si>
  <si>
    <t>Youth Awareness Program</t>
  </si>
  <si>
    <t xml:space="preserve">Clean-up Drive Program </t>
  </si>
  <si>
    <t>Boholympics Coaching for Officiating Technical Support Staff/Solidarity</t>
  </si>
  <si>
    <t>Non-Office (Boholympics)</t>
  </si>
  <si>
    <t>Various youth organizations</t>
  </si>
  <si>
    <t xml:space="preserve">Series of Coordination Meeting for Boholympics </t>
  </si>
  <si>
    <t>January to April, 2020</t>
  </si>
  <si>
    <t>Coordinators, pydo, team leader, coaches</t>
  </si>
  <si>
    <t>GRAND TOTAL</t>
  </si>
  <si>
    <t>TOTAL AMOUNT</t>
  </si>
  <si>
    <t>Recommending Approval:</t>
  </si>
  <si>
    <t>Approved by:</t>
  </si>
  <si>
    <t>NILO G. AHAT</t>
  </si>
  <si>
    <t>PETER ROSS M. RETUTAL</t>
  </si>
  <si>
    <t>Head, PPMU</t>
  </si>
  <si>
    <t>Provincial Legal Officer</t>
  </si>
  <si>
    <t>Provincial Budget Officer</t>
  </si>
  <si>
    <t>SECURITY AND JANITORIAL SERVICES</t>
  </si>
  <si>
    <t>Php 12,603,000.00</t>
  </si>
  <si>
    <t>Department/ Office: HOSPITALS</t>
  </si>
  <si>
    <t>CANDIJAY</t>
  </si>
  <si>
    <t>CARMEN</t>
  </si>
  <si>
    <t>CATIGBIAN</t>
  </si>
  <si>
    <t>CLARIN</t>
  </si>
  <si>
    <t>INABANGA</t>
  </si>
  <si>
    <t>JAGNA</t>
  </si>
  <si>
    <t>LOON</t>
  </si>
  <si>
    <t>MARIBOJOC</t>
  </si>
  <si>
    <t>PITOGO</t>
  </si>
  <si>
    <t>TALIBON</t>
  </si>
  <si>
    <t xml:space="preserve">TOTAL </t>
  </si>
  <si>
    <t>QTY</t>
  </si>
  <si>
    <t>total</t>
  </si>
  <si>
    <t>QUANTITY</t>
  </si>
  <si>
    <t>Activated Dealdehyde Solution</t>
  </si>
  <si>
    <t xml:space="preserve">Activated glutaraldehyde solution </t>
  </si>
  <si>
    <t>Disposable Pads for Defibrillator, adult</t>
  </si>
  <si>
    <t>Alcohol (Isopropyl 70%) 500 ml.</t>
  </si>
  <si>
    <t>Alcohol 500ml., 70% Isoprophyl with noozle spray</t>
  </si>
  <si>
    <t xml:space="preserve">Alcohol Swab (Prep pad Alcohol) </t>
  </si>
  <si>
    <t>Anesthetic  Jel 5 ml.</t>
  </si>
  <si>
    <t>Arm sling, large size, piece</t>
  </si>
  <si>
    <t>Arm sling, medium size, piece</t>
  </si>
  <si>
    <t>Arm sling, small size, piece</t>
  </si>
  <si>
    <t>Autoclave Tape indicator, 1" wide 60 yards length durable , strict srongly</t>
  </si>
  <si>
    <t>Bed Sheet size 50' x 95' fitted, garterized</t>
  </si>
  <si>
    <t>Bed sheet Linen Flat</t>
  </si>
  <si>
    <t>Bedpan (plastic)</t>
  </si>
  <si>
    <t>Benzalkonium Chloride Spray, 340 grams, kills cold and fungi, viruses and bacteria, kills cold and flu viruses, disinfects hundreds of surfaces, prevents molds &amp; mildew</t>
  </si>
  <si>
    <t>Benzalkonium Chloride, Pine Scent</t>
  </si>
  <si>
    <t>Blade surgical no. 12 x 100's</t>
  </si>
  <si>
    <t>Blade surgical no. 21 x 100's</t>
  </si>
  <si>
    <t>Blade Surgical g. #15 x 100s</t>
  </si>
  <si>
    <t>Blade Surgical #10 x 100's</t>
  </si>
  <si>
    <t>Blade Surgical #11. x 100's</t>
  </si>
  <si>
    <t>Blade, Razor x 50's</t>
  </si>
  <si>
    <t>Blade, Surgical #20 x 100's</t>
  </si>
  <si>
    <t>Blood Pressure Cuff w/ Inflation Cuff, Adult</t>
  </si>
  <si>
    <t>Blood Pressure Cuff w/ Inflation Cuff. Pedia</t>
  </si>
  <si>
    <t>Blood set</t>
  </si>
  <si>
    <t>Bonding Agent (For Filing)</t>
  </si>
  <si>
    <t>BP Apparatus Aneroid adult</t>
  </si>
  <si>
    <t>BP Apparatus (aneroid) Pedia</t>
  </si>
  <si>
    <t>BP Cuff Infant 12cm-19cm</t>
  </si>
  <si>
    <t xml:space="preserve">BP Cuff Pedia 20cm-26cm </t>
  </si>
  <si>
    <t>BP Cuff Neonate 6cm - 11cm</t>
  </si>
  <si>
    <t>Cap Surgical x 100's</t>
  </si>
  <si>
    <t>Cautery Pad, made in US, 9" (2.7m) for &gt;30lbs. (.13.6 kgs.)</t>
  </si>
  <si>
    <t>Cautery tips</t>
  </si>
  <si>
    <t>Cervical collar pedia</t>
  </si>
  <si>
    <t>Cervical collar adult</t>
  </si>
  <si>
    <t>Cloth materials for ward use for bed linens and pillows 50m rolls length</t>
  </si>
  <si>
    <t>Composite (A 3.5)</t>
  </si>
  <si>
    <t>Composite Filling Material 3M, permanent</t>
  </si>
  <si>
    <t>Cord Clamp, umbilical, disposable, 100's</t>
  </si>
  <si>
    <t xml:space="preserve">Cotton absorbent 400 gms </t>
  </si>
  <si>
    <t>Cotton absorbent (100 g)</t>
  </si>
  <si>
    <t xml:space="preserve">Cotton absorbent 500 gms </t>
  </si>
  <si>
    <t>Cotton Tipped Applicator Sterile, 100's</t>
  </si>
  <si>
    <t>Close tube thoracostomy tube bottle</t>
  </si>
  <si>
    <t>Decontamination Mat 5's</t>
  </si>
  <si>
    <t>Defibrilliator Printing paper</t>
  </si>
  <si>
    <t>Defibrilliator Gel</t>
  </si>
  <si>
    <t>Dental Anesthetic gel</t>
  </si>
  <si>
    <t>Dental bond lightcure 2.5ml</t>
  </si>
  <si>
    <t>Dental Burs assorted Inverted cone, straight &amp; tapered</t>
  </si>
  <si>
    <t>Dental composite lightcure set shade A3 2 gm Flowable syringe type</t>
  </si>
  <si>
    <t>Dental Enchant gel 2 ml 37% Phosphoric Acid</t>
  </si>
  <si>
    <t>Dental Mirror w/ handle</t>
  </si>
  <si>
    <t>Dental Needle Short G. 27 100's</t>
  </si>
  <si>
    <t>Dental Needle Short G. 30 100's</t>
  </si>
  <si>
    <t xml:space="preserve">Dental Needle, G27 13/16 long needle </t>
  </si>
  <si>
    <t>Dental Needle, G27 13/60 short needle</t>
  </si>
  <si>
    <t>Dental Tropical Anesthetic gel 30 gm</t>
  </si>
  <si>
    <t>Diaper Adult Large</t>
  </si>
  <si>
    <t>Diaper Adult Medium</t>
  </si>
  <si>
    <t>Thermometer Digital w/ large LCD display heavy duty</t>
  </si>
  <si>
    <t xml:space="preserve">Disinfectant AEROSOL 16 OZ. </t>
  </si>
  <si>
    <t xml:space="preserve">Disinfectant concentrated Pine Scent </t>
  </si>
  <si>
    <t>Disinfectant Hand Sanitizer, Instant Hand Sanitizer, 1 liter</t>
  </si>
  <si>
    <t>bt</t>
  </si>
  <si>
    <t>Syringe disposable 50ml, with CE/ISO/FDA approval, high transparent medical grade PP, rubber with two retaining rings or latex free piston, used for injection with shelf life of 5 years, DISP SYR 50/60CC LUERLOCK with g. 18 needle</t>
  </si>
  <si>
    <t>Syringe disposable w/ Sharp Needle 20ml, w/ CE/ISO/FDA approval, high transparent medical grade PP, rubber with two retaining rings or latex free piston, used for injection, with shelf life of 5 years with g.21 needle</t>
  </si>
  <si>
    <t>Syringe dsposable with needle, 10ml,  disposable syringe with CE, ISO &amp; FDA approval, high transparent medical grade PP;Rubber with two retaining rings or latex free piston, used for injection with shelf life of 5 years, 100's with needle g. 21</t>
  </si>
  <si>
    <t>Syringe tuberculin disposable with needle, 1ml, disposable syringe with CE, ISO &amp; FDA approval, high transparent medical grade PP;Rubber with two retaining rings or latex free piston, used for injection with shelf life of 5 years, 100's g. 25 needle</t>
  </si>
  <si>
    <t>Syringe insulin disposable with needle, 1ml, disposable syringe with CE, ISO &amp; FDA approval, high transparent medical grade PP;Rubber with two retaining rings or latex free piston, used for injection with shelf life of 5 years, 100's g. 25 needle by 50's</t>
  </si>
  <si>
    <t>Syringe disposable with needle, 3 ml, disposable syringe with CE, ISO &amp; FDA approval, high transparent medical grade PP;Rubber with two retaining rings or latex free piston, used for injection with shelf life of 5 years, 100's with needle g. 23</t>
  </si>
  <si>
    <t>Syringe disposable with needle, 5 ml, disposable syringe with CE, ISO &amp; FDA approval, high transparent medical grade PP;Rubber with two retaining rings or latex free piston, used for injection with shelf life of 5 years, 100's with needle g. 23</t>
  </si>
  <si>
    <t>Disposable Urine Container 25's with screw cap</t>
  </si>
  <si>
    <t>Urinary Drainage bag capacity of 2000ml</t>
  </si>
  <si>
    <t>Drisheet/Underpads  x 10's</t>
  </si>
  <si>
    <t>ECG  Paper 50mmx30m x 5's</t>
  </si>
  <si>
    <t>ECG 5 patient  lead Cable for Cardisuny ECG Machine</t>
  </si>
  <si>
    <t>ECG Electrodes adult  x 25's</t>
  </si>
  <si>
    <t>ECG Electrodes Adult, 50's</t>
  </si>
  <si>
    <t>ECG Electrodes pedia x 50's</t>
  </si>
  <si>
    <t>ECG Electrodes Pedia, 100</t>
  </si>
  <si>
    <t>ECG Gel for Cardisuny ECG Machine</t>
  </si>
  <si>
    <t>ECG Paper 63mmx30m Z-Fold</t>
  </si>
  <si>
    <t>ECG Paper, 50mmx30m</t>
  </si>
  <si>
    <t>ECG papers</t>
  </si>
  <si>
    <t>ECG Rubber bulb bronze base</t>
  </si>
  <si>
    <t>ECG, Thermal paper 80mmx20m(3.15inch x 65.6 ft) 5's</t>
  </si>
  <si>
    <t xml:space="preserve">Elastic Bandage 10cmx4.5m4in.x5 yards </t>
  </si>
  <si>
    <t>ELASTIC BANDAGE CONFORM GAUZE 5CM (CFB002) PACK/12</t>
  </si>
  <si>
    <t>Elastic Bandage, 2", elastic, skin color, with elastic/metal band clips, pc./roll</t>
  </si>
  <si>
    <t>Elastic Bandage, 3", elastic, skin color, with elastic/metal band clip, pc./roll</t>
  </si>
  <si>
    <t>Elastic Bandage, 4", elastic, skin color, with elastic/metal band clips, pc./roll</t>
  </si>
  <si>
    <t>Elastic Bandage, 6", elastic, skin color, with elastic/metal band clip, pc./roll</t>
  </si>
  <si>
    <t>ETT # 2.5</t>
  </si>
  <si>
    <t>ETT # 3.0</t>
  </si>
  <si>
    <t>ETT #3.5</t>
  </si>
  <si>
    <t>ETT # 4.0</t>
  </si>
  <si>
    <t>ETT # 4.5</t>
  </si>
  <si>
    <t>ETT # 5</t>
  </si>
  <si>
    <t>ETT # 5.5</t>
  </si>
  <si>
    <t>ETT No. 6.0</t>
  </si>
  <si>
    <t>ETT N0. 6.5</t>
  </si>
  <si>
    <t>ETT No.7.0</t>
  </si>
  <si>
    <t>ETT No. 7.5</t>
  </si>
  <si>
    <t>ETT No. 8.0</t>
  </si>
  <si>
    <t>Oxgen Face Mask  with tubing Adult</t>
  </si>
  <si>
    <t>Oxygen Face Mask  with tubing Infant</t>
  </si>
  <si>
    <t>Oxygen Face Mask with tubing Pedia</t>
  </si>
  <si>
    <t xml:space="preserve">Face Mask Surgical  N95 x 25''s </t>
  </si>
  <si>
    <t xml:space="preserve">Face Mask Surgical, 3 Ply earloop x 50's </t>
  </si>
  <si>
    <t>FBC Fr. 10</t>
  </si>
  <si>
    <t>FBC Fr. 12</t>
  </si>
  <si>
    <t>FBC Fr. 14</t>
  </si>
  <si>
    <t>FBC Fr. 16</t>
  </si>
  <si>
    <t>FBC Fr. 18</t>
  </si>
  <si>
    <t>Feeding tube fr 18, (NGT)</t>
  </si>
  <si>
    <t>Feeding tube fr 16, (NGT)</t>
  </si>
  <si>
    <t>Feeding tube fr. 14, (NGT)</t>
  </si>
  <si>
    <t>Feeding tube fr. 12, (NGT)</t>
  </si>
  <si>
    <t>Feeding tube fr. 10, (NGT)</t>
  </si>
  <si>
    <t>Feeding tube fr. 5, (NGT)</t>
  </si>
  <si>
    <t>Feeding tube fr. 8 (NGT)</t>
  </si>
  <si>
    <t>Film Developer liquid manual 5 US gal for  "Kodak"</t>
  </si>
  <si>
    <t>Film Fixer liquid manual 5 US gal for  "Kodak"</t>
  </si>
  <si>
    <t>Fitted Bed Cover size 50' x 92'</t>
  </si>
  <si>
    <t>Xray Fixing Solution</t>
  </si>
  <si>
    <t>Folley Bag Catheter 3 way Fr. 16, sterile, good quality, long expiry</t>
  </si>
  <si>
    <t>Folley Bag Catheter 3 way Fr. 18, sterile, good quality, long expiry</t>
  </si>
  <si>
    <t>Folley Bag Catheter Fr. 10, lubricath hydrophilic polymer coating durable, sterile, individually packed, 2 way, long expiry</t>
  </si>
  <si>
    <t>Folley Bag Catheter Fr. 12, lubricath hydrophilic polymer coating durable, sterile, individually packed, 2 way, long expiry</t>
  </si>
  <si>
    <t>Folley Bag Catheter Fr. 14, lubricath hydrophilic polymer coating durable, sterile, individually packed, 2 way, long expiry</t>
  </si>
  <si>
    <t>Folley Bag Catheter Fr. 16, lubricath hydrophilic polymer coating durable, sterile, individually packed, 2 way, long expiry</t>
  </si>
  <si>
    <t>Folley Bag Catheter Fr. 18, lubricath hydrophilic polymer coating durable, sterile, individually packed, 2 way, long expiry</t>
  </si>
  <si>
    <t>Folley Bag Catheter Fr. 8, lubricath hydrophilic polymer coating durable, sterile, individually packed, 2 way, long expiry</t>
  </si>
  <si>
    <t>Gauze 12x12x12ply Lap Sponge</t>
  </si>
  <si>
    <t>Gauze 2x2x8x28x24 meshx100's</t>
  </si>
  <si>
    <t>Gauze 3x3x8x28x24meshx100's</t>
  </si>
  <si>
    <t>Gauze 4x4x8x28x24mesh x 100's</t>
  </si>
  <si>
    <t>Gauze 4x8x8x28x24 meshx100's</t>
  </si>
  <si>
    <t>Gauze 8x12x12 ply Lap Sponge</t>
  </si>
  <si>
    <t>Gauze 8x36x6ply Lap Sponge</t>
  </si>
  <si>
    <t>Gauze Roll (Hospital Gauze Roll)</t>
  </si>
  <si>
    <t>Gauze Sponges (Uterine Pack) 4x8x16</t>
  </si>
  <si>
    <t>Gauze sponges 36 x 100yds</t>
  </si>
  <si>
    <t>Gauze packing 28×24 mesh USP grade absorbent cotton gauze.</t>
  </si>
  <si>
    <t>Glass Ionomer Dental Filling Powder/liquid set</t>
  </si>
  <si>
    <t>Glass Ionomer Filling Material 3M (12.5g Powder &amp; Liquid) Permanent Filling</t>
  </si>
  <si>
    <t xml:space="preserve"> Gloves, disposable surgical size 6 1/2, No Powder, with accelerator for easy sliding of hands, sterile, made from US, 100's (pairs per box), for WARD Use</t>
  </si>
  <si>
    <t xml:space="preserve"> Gloves disposable surgical, size 6 , sterile, No Powder, latex free, with accelerator for easy sliding of hands, sterile, Hypoallergenic, 50's (pairs per box) for OR use </t>
  </si>
  <si>
    <t xml:space="preserve"> Gloves,Disposable Surgical size 7 1/2, No Powder, with accelerator for easy sliding of hands, sterile, made from US, 100's (pairs per box), for WARD Use</t>
  </si>
  <si>
    <t>Gloves,Disposable Surgical  size 7, No Powder, with accelerator for easy sliding of hands, sterile, made from US, 100's (pairs per box), for WARD Use</t>
  </si>
  <si>
    <t>Gloves surgical size 8</t>
  </si>
  <si>
    <t>Gloves examining, unsterile  : size    Medium 100's</t>
  </si>
  <si>
    <t>Gloves examining, unsterile  : size    small 100's</t>
  </si>
  <si>
    <t>Gloves examining, unsterile  : size    large 100's</t>
  </si>
  <si>
    <t>Guedel Airway Adult, Pedia</t>
  </si>
  <si>
    <t>Halogen Lamp 20W 6V Lithium</t>
  </si>
  <si>
    <t>Heplock, close needle free injection sites, needle access via latex free membrane smooth hygenic outer surface, contact free Luer taper, priming volume 16ml., with adaptor</t>
  </si>
  <si>
    <t>Gauze  20x12 roll</t>
  </si>
  <si>
    <t>Gauze, uterine pack, 28x24 mesh, roll</t>
  </si>
  <si>
    <t>Hot water bag 500 ml</t>
  </si>
  <si>
    <t>Hot Water Bag, 250ml.</t>
  </si>
  <si>
    <t>Hot Water Rubberized Bag, 1 liter</t>
  </si>
  <si>
    <t>Hot Water Rubberized Bag, 2 liter</t>
  </si>
  <si>
    <t>Hub Cutter/ needle destroyer (sharp container)</t>
  </si>
  <si>
    <t>Hydrogen Peroxide 3%, 1 liter</t>
  </si>
  <si>
    <t>Hydrogen Peroxide, 500ml,bot</t>
  </si>
  <si>
    <t>Hygienic and Surgical Hand Disinfection with wall holder 1000 ml</t>
  </si>
  <si>
    <t>Hypoallergenic Plaster 1/2" x 10 yards 6's</t>
  </si>
  <si>
    <t>Hypoallergenic Plaster 3" x 10 yards, 4's</t>
  </si>
  <si>
    <t>I.D Band/Wrist Band (Adult), white,  100's</t>
  </si>
  <si>
    <t>I.D Band/Wrist Band (New born), Blue, ABS or PVC material, with snap and adjustable holes to fit various wrist sizes, 100's</t>
  </si>
  <si>
    <t>I.D Band/Wrist Band (New born), Pink, ABS or PVC material, with snap and adjustable holes to fit various wrist sizes, 100's</t>
  </si>
  <si>
    <t>I.V. Cath/Cannula with wings G-18, with injection valve, sterile, non-toxic, non-pyrogenic, 100's</t>
  </si>
  <si>
    <t>I.V. Cath/Cannula with wings G-20, with injection valve, sterile, non-toxic, non-pyrogenic, 100's</t>
  </si>
  <si>
    <t>I.V. Cath/Cannula with wings G-22, with injection valve, sterile, non-toxic, non-pyrogenic, 100's</t>
  </si>
  <si>
    <t>I.V. Cath/Cannula with wings G-24, with injection valve, sterile, non-toxic, non-pyrogenic, 100's</t>
  </si>
  <si>
    <t>I.V. Cath/Cannula with wings G-26, with injection valve, sterile, non-toxic, non-pyrogenic, 100's</t>
  </si>
  <si>
    <t>I.V. Catheter/Cannula with wings G-18, with injection valve, sharp spike, sterile, non-toxic, non-pyrogenic</t>
  </si>
  <si>
    <t>I.V. Catheter/Cannula with wings G-24, with injection valve, sharp spike, sterile, non-toxic, non-pyrogenic</t>
  </si>
  <si>
    <t>Ice bag Adult</t>
  </si>
  <si>
    <t>Instrument Tray with cover stainless</t>
  </si>
  <si>
    <t>Insulin safety syringe 0.5ml (50 units) box of 100's</t>
  </si>
  <si>
    <t>Isofratulle 10 cm x 10cm</t>
  </si>
  <si>
    <t>Solu-Set Volumetric Infusion set 100ml</t>
  </si>
  <si>
    <t>Solu-Set Volumetric Infusion set 120ml</t>
  </si>
  <si>
    <t xml:space="preserve">IV Infusion set, Adult (macroset) </t>
  </si>
  <si>
    <t>IV Infusion set, Pedia (microset)</t>
  </si>
  <si>
    <t>Kelly forceps curved</t>
  </si>
  <si>
    <t>Light cured bonding agent</t>
  </si>
  <si>
    <t>Light cured dental cavity liner and base</t>
  </si>
  <si>
    <t>Light cured restorative Micro hybrid composite resin 4 gm A3 shades</t>
  </si>
  <si>
    <t>Light cured restorative Micro hybrid composite resin 4 gm. A2 shades</t>
  </si>
  <si>
    <t>Lubricating Jelly 150g</t>
  </si>
  <si>
    <t>Lubricating jelly 82 gms.</t>
  </si>
  <si>
    <t>Lubricating jelly 3g, 100's</t>
  </si>
  <si>
    <t>Lubricating jelly Ultrasound gal.</t>
  </si>
  <si>
    <t>Medical Oxygen high grade</t>
  </si>
  <si>
    <t>cyl.</t>
  </si>
  <si>
    <t>Medicine measuring cup calibrated 30 cc</t>
  </si>
  <si>
    <t>Nebulizing kit (adult) with tubing &amp; mask</t>
  </si>
  <si>
    <t>Nebulizing kit (adult) with tubing with mask</t>
  </si>
  <si>
    <t>Nebulizer mask w/ tubing infant</t>
  </si>
  <si>
    <t>Nebulizer mask w/ tubing Pedia</t>
  </si>
  <si>
    <t>Needle, Disposable   Sharp,  G-18, high quality stainless steel, w/ large inner diameter, semi-transparent, needle hub, delicately designed needle point w/ features of sharpness, smooth puncture,less damage to the tissue, less painful feeling to patient, size, distinguished by the needle-hubs color for clear recognition, sterile, single use, non-toxic, pyrogenic</t>
  </si>
  <si>
    <t>NeedleDisposable  g 19x1 100's</t>
  </si>
  <si>
    <t>Needle Disposable G-20 x 100's</t>
  </si>
  <si>
    <t>Needle Disposable  Sharp,  G-21, high quality stainless steel, w/ large inner diameter, semi-transparent, needle hub, delicately designed needle point w/ features of sharpness, smooth puncture,less damage to the tissue, less painful feeling to patient, sterile, single use, non-toxic, pyrogenic</t>
  </si>
  <si>
    <t>Needle Disposable G-22 x 100's</t>
  </si>
  <si>
    <t>Disposable Needle  Sharp,  G-23, high quality stainless steel,with large ID, Semi-transparent needle-hub, delicately-designed needle point with features of sharpness, smooth puncture, less damage to the tissue, less painful feeling to paitient, size distinguished by the needle-hubs color for the clear recognition, sterile, single use, non-toxic, pyrogenic, 100's</t>
  </si>
  <si>
    <t>Disposable Needle Sharp, G-24 high quality stainless steel,with large ID, Semi-transparent needle-hub, delicately-designed needle point with features of sharpness, smooth puncture, less damage to the tissue, less painful feeling to paitient, size distinguished by the needle-hubs color for the clear recognition, sterile, single use, non-toxic, pyrogenic, 100's</t>
  </si>
  <si>
    <t xml:space="preserve"> Needle  DisposableSharp, G-25x1, , 100's (Terumo)</t>
  </si>
  <si>
    <t>Disposable Needle g 25x5/8 100's</t>
  </si>
  <si>
    <t xml:space="preserve"> Needle Disposable Sharp,  G-26, high quality stainless steel, w/ large inner diameter, semi-transparent, needle hub, delicately designed needle point w/ features of sharpness, smooth puncture,less damage to the tissue, less painful feeling to patient, sterile, single use, non-toxic, pyrogenic</t>
  </si>
  <si>
    <t>Needle holder straight</t>
  </si>
  <si>
    <t xml:space="preserve">Obstetric Gloves size 6 1/2, Elbow Length, No Powder, Sterile, made from US/Europe, 25 (pairs per box) for DR use </t>
  </si>
  <si>
    <t>Obstetric Gloves size 7, Elbow Length, No Powder, Sterile, made from US/Europe, 25 (pairs per box) for DR use</t>
  </si>
  <si>
    <t>OR Cap / headger green  50's per bxs</t>
  </si>
  <si>
    <t>Oral Airway Infant # 0</t>
  </si>
  <si>
    <t>Oral Airway Large Adult # 05</t>
  </si>
  <si>
    <t>Oral Airway Medium Adult # 04</t>
  </si>
  <si>
    <t>Oral Airway Medium Pedia # 02</t>
  </si>
  <si>
    <t>Oral Airway Neonate # 00</t>
  </si>
  <si>
    <t>Oral Airway Small Adult # 03</t>
  </si>
  <si>
    <t>Oral Airway Small Pedia # 01</t>
  </si>
  <si>
    <t>Oxygen cannula nasal twin bore infant</t>
  </si>
  <si>
    <t>Oxygen mask infant</t>
  </si>
  <si>
    <t>Oxygen Mask, Adult, molded face mask with adjustable elastic strap, provided with 2 meter long star lumn tube, proximal end fitted with soft panel shape oxygen connector, sterile and pyrogenic free</t>
  </si>
  <si>
    <t>Oxygen Mask, Pedia, molded face mask with adjustable elastic strap, provided with 2 meter long star lumn tube, proximal end fitted with soft panel shape oxygen connector, sterile and pyrogenic free</t>
  </si>
  <si>
    <t>Oxygen Nasal Cannula Adult, , made from soft medical grade PVC, mouth of patient remains free for oral nutirional feeding and communication, with funnel shape oxygen connector, twin prong nasal tips, non-toxic, pyrogenic free, sterile, 2 meters long, non-toxic, non-pyrogenic</t>
  </si>
  <si>
    <t>Oxygen Nasal Cannula, Neonate, made from soft medical grade PVC, mouth of patient remains free for oral nutirional feeding and communication, with funnel shape oxygen connector, twin prong nasal tips, non-toxic, pyrogenic free, sterile, 2 meters long</t>
  </si>
  <si>
    <t>Oxygen Nasal Cannula, Pedia, made from soft medical grade PVC, mouth of patient reamains free for oral nutritional feeding and communication, with funnel shape oxygen connector , twin prong nasal tips, non-toxic, pyrogenic free, 2 meters long</t>
  </si>
  <si>
    <t>Paper Towels</t>
  </si>
  <si>
    <t>Patient Resuscitator Adult disposable</t>
  </si>
  <si>
    <t>Patient Resuscitator neonate disposable</t>
  </si>
  <si>
    <t>Patient Resuscitator pedia disposable</t>
  </si>
  <si>
    <t>Pedia Cups (A15biosystem machine) 1,000's</t>
  </si>
  <si>
    <t>Pedia Urine Collector/Wee Bag disposable</t>
  </si>
  <si>
    <t>Penrose Drain 1/4"</t>
  </si>
  <si>
    <t>Pillows</t>
  </si>
  <si>
    <t>Pillows Case</t>
  </si>
  <si>
    <t>Plaster Cloth Surgical Tape Hypoallergenic (1x10 yards)</t>
  </si>
  <si>
    <t>Plaster hypo-allergenic 10's</t>
  </si>
  <si>
    <t>Plaster adhesive ready cut 10x12</t>
  </si>
  <si>
    <t>Plaster of Paris, 4"</t>
  </si>
  <si>
    <t>Plaster of Paris, 6"</t>
  </si>
  <si>
    <t>Plastic Disposable Measuring Cup for medicine with CE&amp;ISO, Plastic Medicine Cup, Size:30ml,60ml, has two type scale units:ml and oz</t>
  </si>
  <si>
    <t>Plastic disposable mini cup with cover 0.75 oz for urine and stool</t>
  </si>
  <si>
    <t>Povidone Iodine 10% Solution Antiseptic</t>
  </si>
  <si>
    <t>Povidone Iodine 7.5% Solution Scrub</t>
  </si>
  <si>
    <t>Power Injector Syringe w/ connector tubing</t>
  </si>
  <si>
    <t>Rubber Sheet, yard US</t>
  </si>
  <si>
    <t>Saliva Ejector Tips 100's</t>
  </si>
  <si>
    <t>Sample cups</t>
  </si>
  <si>
    <t>Sample cups 500's</t>
  </si>
  <si>
    <t>Plastic Cups with cover for  specimen</t>
  </si>
  <si>
    <t xml:space="preserve">Spinal needle 25gx85mm </t>
  </si>
  <si>
    <t>Spinal Needle Sharp, G-25, 40mm-150mm, high quality stainless steel, color coded hub by size for clear recognition, use in subararcnoid puncture for spinal anesthesia, completely transparent needles stand provides convenience to observe the outflow of the cerebro spinal fluid, needle core with pin, allows good joint of needle edge, sterilized by EO gas, non-toxic, non-pyrogenic, sterile</t>
  </si>
  <si>
    <t>Spinal Needle Spinocan G-25</t>
  </si>
  <si>
    <t>Sputum cup</t>
  </si>
  <si>
    <t>Standard Wash Lotion 1000ml., cleansing</t>
  </si>
  <si>
    <t xml:space="preserve"> Hand disinfectant 500 ml with wall holder</t>
  </si>
  <si>
    <t>Sterilization Solution, Activated 5 liters</t>
  </si>
  <si>
    <t>Stethoscope, Adult, pcs. Heavy duty with high acoustic sensitivity with dual tunable diaphragm with convertible open bell</t>
  </si>
  <si>
    <t>Stethoscope, Pedia, pcs. Heavy duty with high acoustic sensitivity with dual tunable diaphragm with convertible open bell</t>
  </si>
  <si>
    <t>Suction bulb for newborn</t>
  </si>
  <si>
    <t>Suction Catheter Fr. 05</t>
  </si>
  <si>
    <t>Suction Catheter Fr. 08</t>
  </si>
  <si>
    <t>Suction Catheter Fr. 10</t>
  </si>
  <si>
    <t>Suction Catheter Fr. 12</t>
  </si>
  <si>
    <t>Suction Catheter Fr. 14</t>
  </si>
  <si>
    <t>Suction catheter Fr. 16</t>
  </si>
  <si>
    <t>Suction catheter Fr. 18</t>
  </si>
  <si>
    <t>Suction Catheter French 8 (F8)</t>
  </si>
  <si>
    <t xml:space="preserve">Suction Catheter New born Fr 5  </t>
  </si>
  <si>
    <t>Suction Catheter poole drain CH-2x210 cm.</t>
  </si>
  <si>
    <t>Suction Catheter, Fr. 10, sterile, latex free, smooth tip, staggered and oposite eyelits</t>
  </si>
  <si>
    <t>Suction Catheter, Fr. 12, sterile, latex free, smooth tip, staggered and oposite eyelits</t>
  </si>
  <si>
    <t>Suction Catheter, Fr. 14, sterile, latex free, smooth tip, staggered and oposite eyelits</t>
  </si>
  <si>
    <t>Suction Catheter, Fr. 16, sterile, latex free, smooth tip, staggered and oposite eyelits</t>
  </si>
  <si>
    <t>Suction Catheter, Fr. 8, sterile, latex free, smooth tip, staggered and oposite eyelits</t>
  </si>
  <si>
    <t>Suction set Yankauer sterile</t>
  </si>
  <si>
    <t>Suction Tubing with Yankauer</t>
  </si>
  <si>
    <t>Surgeon's Face Mask Earloop, lightweight and easy fit, adjustable, soft &amp; comfortable convenient, flat fold, fits in pocket or purse, NIOSH approved by 50's</t>
  </si>
  <si>
    <t>Surgical Brush w/ Iodine and Povidone</t>
  </si>
  <si>
    <t>Surgical Scissors</t>
  </si>
  <si>
    <t>Sutures, Chromic  3-O roundx36's</t>
  </si>
  <si>
    <t>Sutures, Chromic  3-0 Cutting 27", superior quality</t>
  </si>
  <si>
    <t>Sutures, Chromic 2/0 cutting 12's</t>
  </si>
  <si>
    <t>Sutures, Chromic 2/0 rounds 12's</t>
  </si>
  <si>
    <t>Sutures, Chromic 3/0 cutting 12's</t>
  </si>
  <si>
    <t>Sutures, Chromic 4/0x36 round</t>
  </si>
  <si>
    <t>Sutures, Chromic Catgut "0" Round Sharp Needle, 35-40mm, 1/2 circle, superior quality</t>
  </si>
  <si>
    <t>Sutures, Chromic catgut 2/0 double arm by 10's</t>
  </si>
  <si>
    <t>Sutures, Chromic catgut 2/0 12's</t>
  </si>
  <si>
    <t>Sutures, Chromic catgut 2/0 with round bodied by 12's</t>
  </si>
  <si>
    <t>Sutures, Chromic Catgut 2-0 Round Sharp Needle, 35-40mm, 1/2 circle, superior quality</t>
  </si>
  <si>
    <t>Sutures, Chromic Catgut 2-0 with cutting needle, 12's</t>
  </si>
  <si>
    <t>Sutures, Chromic catgut 3/0 12's</t>
  </si>
  <si>
    <t>Sutures, Chromic Catgut 3-0 with cutting needle, 12's</t>
  </si>
  <si>
    <t>Sutures, Chromic cutgut no. 2-0 (w/cutting needle)</t>
  </si>
  <si>
    <t>Sutures, Chromic cutgut no. 3-0,(with cutting needle)</t>
  </si>
  <si>
    <t>Stures, Chromic suture 2.0 ATR with cutting needle</t>
  </si>
  <si>
    <t>Sutures, Chromic Suture 3.0 ATR with cutting needle</t>
  </si>
  <si>
    <t>Sutures, Chromic Suture 4.0 ATR with cutting needle</t>
  </si>
  <si>
    <t>Sutures, Chromic Suture 4-0 with cutting needle, 12's</t>
  </si>
  <si>
    <t>Sutures, Chromic w/ Round Needle 100's</t>
  </si>
  <si>
    <t>Sutures, Chromic 0 x 12's round CT-1</t>
  </si>
  <si>
    <t>Sutures, Chromic 1 x 12's</t>
  </si>
  <si>
    <t>Sutures, Chromic 2 x 12's</t>
  </si>
  <si>
    <t>Sutures, Chromic 2/0 x 12's</t>
  </si>
  <si>
    <t>Sutures, Chromic 3/0 x 36's</t>
  </si>
  <si>
    <t>Suture  3/0 Chromic curved cutting</t>
  </si>
  <si>
    <t>Suture 2/0 chromic curved cutting</t>
  </si>
  <si>
    <t>Sutures Chromic 4/0 x 36's</t>
  </si>
  <si>
    <t>Sutures Polyglycolic acid synthetic absorbable  4/0 SH-1 x 12's</t>
  </si>
  <si>
    <t>Sutures, Non absorbable monofilament nylon  3/0 PS x 24's</t>
  </si>
  <si>
    <t>Sutures, Non absorbable monofilament nylon  2/0, 3.0 metric, 45 cms.,  Nylon Suture Black Monofilament 18" FS, 1/2 circle curved cutting</t>
  </si>
  <si>
    <t>Sutures, Non absorbable monofilament nylon 3/0, 3.0 metric, 45 cms.,  Nylon Suture Black Monofilament 18" FS, 1/2 circle curved cutting</t>
  </si>
  <si>
    <t>sutures,Non absorbable monofilament nylon  4/0, 3.0 metric, 45 cms.,  Nylon Suture Black Monofilament 18" FS, 1/2 circle curved cutting</t>
  </si>
  <si>
    <t>Sutures, Non absorbable monofilament nylon  4/0 PS2 x 24's</t>
  </si>
  <si>
    <t>Sutures, Poliglecaprone plus 3/0 dyed x 36's</t>
  </si>
  <si>
    <t>Sutures,  Poliglecapronel unndyed 4/0 PS-2 x 36's</t>
  </si>
  <si>
    <t>Sutures, Polypropylene non absorbable   2/0 MH-1 x 12's</t>
  </si>
  <si>
    <t>Sutures,Sutures, Polypropylene non absorbable   2/0 round x 12's</t>
  </si>
  <si>
    <t>Sutures, Sutures, Polypropylene non absorbable  3/0 cutting PC-26 x 24's</t>
  </si>
  <si>
    <t>Sutures, Sutures, Polypropylene non absorbable  3/0 round x 36's</t>
  </si>
  <si>
    <t>Sutures, Sutures, Polypropylene non absorbable  4/0 cutting x 24's</t>
  </si>
  <si>
    <t>Sutures, Prolene mesh 3"x 6" x 6's</t>
  </si>
  <si>
    <t>Sutures,  Polypropylene non absorbable  0, 30" ~ 75cm, 40mm, 36's, superior brand</t>
  </si>
  <si>
    <t>Sutures,  Polypropylene non absorbable  2-0, 30" ~ 75cm, 31mm, 12's, superior brand</t>
  </si>
  <si>
    <t>Sutures, Polypropylene non absorbable 3-0, 18" ~ 45cm, 26mm, cutting, 24's, superior brand</t>
  </si>
  <si>
    <t>Sutures, Polypropylene non absorbable 3-0, 36" ~ 90cm, 26mm, round, 36's, superior brand</t>
  </si>
  <si>
    <t>Sutures,Polypropylene non absorbable Mesh 3x6, 6's, superior brand</t>
  </si>
  <si>
    <t>Sutures, Polypropylene non absorbable 2-O MH-1 31mm curve cutting 75cm</t>
  </si>
  <si>
    <t>Sutures, Silk 0 x 12's round</t>
  </si>
  <si>
    <t>Sutures, Silk 2/0 x 12's cutting</t>
  </si>
  <si>
    <t>Sutures, Silk 2-0 curve w/ cutting needle</t>
  </si>
  <si>
    <t xml:space="preserve">sutures, Silk 2-0 Taper 30"  ~75cm, 25mm,12's, superior quality </t>
  </si>
  <si>
    <t>Sutures, Silk 2-0 without Needle, Coated Braided Silk, 13x24" 60mm, superior quality</t>
  </si>
  <si>
    <t>Sutures, Silk 3-0 curve w/ cutting needle</t>
  </si>
  <si>
    <t xml:space="preserve">sutures, Silk 3-0 Taper 30"  ~75cm, 25mm,12's, superior quality </t>
  </si>
  <si>
    <t>Sutures, Silk 3-0 with cutting needle, superior quality 12's</t>
  </si>
  <si>
    <t>Sutures, Silk 4/0 with cutting needle 12's per box</t>
  </si>
  <si>
    <t>Sutures, Silk 4-0 curve with cutting needle by 12's</t>
  </si>
  <si>
    <t>Sutures, Silk 5-0 with cutting needle, superior quality</t>
  </si>
  <si>
    <t>Suture2/0 Silk curved cutting</t>
  </si>
  <si>
    <t xml:space="preserve">Skin Stapler 6's good quality </t>
  </si>
  <si>
    <t>Polyglycolic acid synthetic absorbable sutures, Vicryl 1 CT-1 x 12's</t>
  </si>
  <si>
    <t>Syringe Disposable 2.5ml x G-26x 100's</t>
  </si>
  <si>
    <t>Syringe Asepto Bulb, irrigation syringe, catheter tip w/ plastic protector, allows one hand control, strong uniformly shaped barrel, 50-60cc/ml capacity, single use only, sterile, PIECE</t>
  </si>
  <si>
    <t>Tempak ( Temporary Filling)</t>
  </si>
  <si>
    <t>Thermal  Paper BS 200</t>
  </si>
  <si>
    <t>Thermal Paper C-Arm  8"</t>
  </si>
  <si>
    <t>Thermal Paper CT Scan  Gray Scale Paper 14x17x80':s (for GE CT Scan Machine)</t>
  </si>
  <si>
    <t>Thermal Paper Hematology</t>
  </si>
  <si>
    <t>Thermal Paper Na+K</t>
  </si>
  <si>
    <t>Thermal Paper Ultrasound type 1 110mmx20</t>
  </si>
  <si>
    <t xml:space="preserve">Thermal paper UPP-110-Hi-density (for Honda Ultrasound machine) </t>
  </si>
  <si>
    <t>Thermal Paper, 50mm x 30m</t>
  </si>
  <si>
    <t>Thoracic Catheter Fr. 20, 24, 30, 32</t>
  </si>
  <si>
    <t xml:space="preserve">Thoracic Catheter Fr. 36, </t>
  </si>
  <si>
    <t>Three-way stopcock</t>
  </si>
  <si>
    <t>Tissue forceps with teeth</t>
  </si>
  <si>
    <t>Tissue paper, plain, double ply,rolls</t>
  </si>
  <si>
    <t>Tongue Depressor sterile individually pack x 100's</t>
  </si>
  <si>
    <t>Ultrasound Paper ( For Sony)</t>
  </si>
  <si>
    <t>Underpad, Latex Free, Polypropylene Backing, Fluff Absorbent, Non-woven facing, 28x30, 25's</t>
  </si>
  <si>
    <t>Urinals  (plastic,male)</t>
  </si>
  <si>
    <t>Urinals (plastic,female)</t>
  </si>
  <si>
    <t>Urinary Drainage Bag 2L</t>
  </si>
  <si>
    <t>Urine  Collector 100's</t>
  </si>
  <si>
    <t>Urine Container w/ screw cap 20 ml capacity</t>
  </si>
  <si>
    <t>Polyglycolic acid synthetic absorbable sutures 0 Taper, 40mm, 1/2 circle, superior quality x12's</t>
  </si>
  <si>
    <t>Polyglycolic acid synthetic absorbable sutures 2-0 Taper, 40mm, 1/2 circle, superior qualityx12's</t>
  </si>
  <si>
    <t>Polyglycolic acid synthetic absorbable sutures 3-0 Taper, 22mm, 1/2 circle, SH 1 PLUS, superior quality x12's</t>
  </si>
  <si>
    <t>Polyglycolic acidcoated synthetic absorbable sutures 3-O SH PLUS 26mm 1/2c round bodied 75 cm x12's</t>
  </si>
  <si>
    <t>Polyglycolic acid synthetic absorbable sutures O round MH Plus 36mm 1/2c 90cm x12's</t>
  </si>
  <si>
    <t>Wadding Sheet 4", non-woven sheet, made of viscose/polyester, washable, non-toxic</t>
  </si>
  <si>
    <t>Wadding Sheet 6", non-woven sheet, made of viscose/polyester, washable, non-toxic</t>
  </si>
  <si>
    <t>X- ray film 14 x 14 x 100's "Kodak"</t>
  </si>
  <si>
    <t>X- ray film 14 x 17 x 100's "Kodak"</t>
  </si>
  <si>
    <t>X-ray  film 10 x 12 x 100's "Kodak"</t>
  </si>
  <si>
    <t>X-Ray Developer</t>
  </si>
  <si>
    <t>X-ray Envelope</t>
  </si>
  <si>
    <t>X-ray film 11 x 14 x 100's "Kodak"</t>
  </si>
  <si>
    <t>X-ray Film Envelope size 14x17</t>
  </si>
  <si>
    <t>X-ray Film Solution Developer, set</t>
  </si>
  <si>
    <t>X-ray Film Solution Fixer, set</t>
  </si>
  <si>
    <t>X-ray Film, size 10 x 12, Green Sensitive, 100's</t>
  </si>
  <si>
    <t>X-ray Film, size 11 x 14, Green Sensitive, 100's</t>
  </si>
  <si>
    <t>X-ray Film, size 14 x 14, Green Sensitive, 100's</t>
  </si>
  <si>
    <t>X-ray Film, size 14 x 17 100's green sensitive</t>
  </si>
  <si>
    <t>X-ray Paper size A3, substance 24 and above</t>
  </si>
  <si>
    <t>X-ray Timer Accuracy Test</t>
  </si>
  <si>
    <t>Glucometer with Pricker Pen</t>
  </si>
  <si>
    <t>units</t>
  </si>
  <si>
    <t>Glucostrips</t>
  </si>
  <si>
    <t>Thermometer (Infrared Forehead/ Temporal Artery with Color Coded fever guidance</t>
  </si>
  <si>
    <t>Leatherette fram Cover 94'L x 54" w</t>
  </si>
  <si>
    <t>Suture Silk free tie 2-0 braided,coated, 13x24" 60mm Super Quality</t>
  </si>
  <si>
    <t>Kelly Pad</t>
  </si>
  <si>
    <t>Chromic Catgut 3-0 round sharp needle,35-40mm,1/2 circle, superior brand,24's</t>
  </si>
  <si>
    <t>Chromic 3-0 Cutting 27" Superior Quality</t>
  </si>
  <si>
    <t>Suture Braided Polyglycolic Acid Synthetic Absorbable Suture 0 Taper Polyglactin 910 violet Braided Plus Antibacterial 36mm</t>
  </si>
  <si>
    <t>Suture Polyglycolic Acid synthetic Absorbable Suture 3-0 (Polyglactin 910) 36mm</t>
  </si>
  <si>
    <t>Suture Polyglycolic Acid synthetic Absorbable Suture 2-0 (Polyglactin 910) 36mm</t>
  </si>
  <si>
    <t>Suture Polypropylene, Blue Monofilament, Taper 40mm 12's</t>
  </si>
  <si>
    <t>Suture Polypropylene, Blue Monofilament, Taper 2-0 12's</t>
  </si>
  <si>
    <t>Suture Polypropylene, Blue Monofilament, Taper 3-0 12's</t>
  </si>
  <si>
    <t>Suture Polyglycolic Acid Synthetic Absorbable Suture (Polyglactin 910) 26mm, Cutting (Vicryl 3-0 Cutting) 24's</t>
  </si>
  <si>
    <t>Non-Woven Textile/wraps (Skyblue) 1mx500m</t>
  </si>
  <si>
    <t>Sterilization Chemical Indicator Strip</t>
  </si>
  <si>
    <t>Sterilization Gusetted reel pouch 4"</t>
  </si>
  <si>
    <t>Sterilization Gusetted reel pouch 6"</t>
  </si>
  <si>
    <t>Sterilization Gusetted reel pouch 8"</t>
  </si>
  <si>
    <t>Sterilization Gusetted reel pouch 12"</t>
  </si>
  <si>
    <t>Woven Textile White</t>
  </si>
  <si>
    <t>mtr</t>
  </si>
  <si>
    <t>Bilogical Indicator Steam 48 hrs 50's</t>
  </si>
  <si>
    <t>Bowie Dick Test Pack (Chemical Indicator)</t>
  </si>
  <si>
    <t>Casette for Sterilization</t>
  </si>
  <si>
    <t>Enzymatic Detergent 5L/gal</t>
  </si>
  <si>
    <t>Doppler Gel</t>
  </si>
  <si>
    <t>Lead Apron</t>
  </si>
  <si>
    <t>Lead Gloves</t>
  </si>
  <si>
    <t>Gonadal Shield</t>
  </si>
  <si>
    <t>Lead Googles</t>
  </si>
  <si>
    <t>Upright Gonadal Shield</t>
  </si>
  <si>
    <t>8x10 X-ray casette w/ I.S</t>
  </si>
  <si>
    <t>Film Negatoscope</t>
  </si>
  <si>
    <t>Film 14x17</t>
  </si>
  <si>
    <t>Film 14x14</t>
  </si>
  <si>
    <t>Film 11x14</t>
  </si>
  <si>
    <t>Film 8x10</t>
  </si>
  <si>
    <t>Room Thermometer Stick</t>
  </si>
  <si>
    <t>Room Thermometer for X-Ray Room</t>
  </si>
  <si>
    <t>Dark Room Thermometer Stick</t>
  </si>
  <si>
    <t>Lead Sheet 12 Inches x 8ftx1mm</t>
  </si>
  <si>
    <t>X-ray Markers</t>
  </si>
  <si>
    <t>Chest Stand w/ Vertical Cassette Holder</t>
  </si>
  <si>
    <t>X-Ray Darkroom Marker</t>
  </si>
  <si>
    <t>X-Ray Caliper</t>
  </si>
  <si>
    <t>FOR THE YEAR 2019 (2ND SEMESTER)</t>
  </si>
  <si>
    <t xml:space="preserve"> Laboratory Supplies (Hospital Operations)</t>
  </si>
  <si>
    <t>OVERALL</t>
  </si>
  <si>
    <t>22% Bovine Albumin  Epiclone/ Seraclone</t>
  </si>
  <si>
    <t>10% ACETIC ACID SOLUTION 1L
Use to determine the presence of protein
in urine
For confirmatory testing of protein  in urine</t>
  </si>
  <si>
    <t>Abnormal Control for chemistry</t>
  </si>
  <si>
    <t>Blood Typing Anti Sera Anti- A  Seraclone/ Epiclone/Diamed</t>
  </si>
  <si>
    <t>Blood Typing Anti Sera Anti- BSeraclone/ Epiclone/Diamed</t>
  </si>
  <si>
    <t>Anti- D Typing sera (RH Typing)Seraclone/ Epiclone/Diamed</t>
  </si>
  <si>
    <t>ALT/GPT FS Diasys
Package Size:R1 5x20mL+R2 1x25mL
Intended Use:For the quantitative deter-
mination of Alanine Aminotransferase
activity in serum or plasma on photometric 
systems. Method:Optimized UV-test 
according to IFCC(modified)
Reagents:R1 Tris,L-Alanine,LDH,R2 a-oxo-
glutarate,NADH;R1 &amp; R2 are ready to use.
For Fully Auto Chemistry/Semi-Automated
Chemistry Analyzer</t>
  </si>
  <si>
    <t>kit</t>
  </si>
  <si>
    <t>Anti-Human Globulin REAGENT Seraclone / Epiclone
Intended Use:For blood crossmatching/
compatibility testing;Anti-lgG,-C3d;poly
specific(Rabbit/Murine Monoclonal)
Preservative:0.1% Sodium azide
Volume: 10 mL</t>
  </si>
  <si>
    <t>Applicator Sticks 500's</t>
  </si>
  <si>
    <t>AST/GOT  125ml, to be stored at 2-8°C Reagent: Tris 121 mmol/L, L-aspartate 362 mmol/L,malate dehydrogenase &gt; 460 U/L, Lactate dehydrogenase &gt; 660 U/L, Sodium hydroxide 255 mmol/L Reagent: NADH 1.9 mmol, 2-oxoglutarate 75 sodium azide  9.5 g/L, reagents for measurement of AST/GOT concentration, only for in vitro use in the clinical lab.</t>
  </si>
  <si>
    <t>AST/GOT
Package Size:R1 5x80mL+R2 1x100mL
Intended Use:For the quantitative deter-
mination of Alanine AST activity in serum
or plasma on photometric systems.
Method:Optimized UV-Test according to 
IFCC(modified); Reagents:R1 Tris,L-Aspartate
,LDH,MDH,R2 a-oxoglutarate,NADH;R1 &amp; R2
are ready to use.For Fully Auto Chemistry
/Semi-Automated Chemistry Analyzer</t>
  </si>
  <si>
    <t>Benedict's Solution 1L</t>
  </si>
  <si>
    <t>Biochemistry Control Serum (Trulab N set) , bx of 6 only for in vitro use in the clinical lab., Storage Temperature: 2-8°C, The lyophilized Biochemistry Control Serum is stable until the expiration date given in the label, the components of the reconstituted Biochemistry Serum are stable for at least 7 days at -20°C, freeze only once</t>
  </si>
  <si>
    <t>Biosystem Concentrated System Liquid, 1000ml Product Dimensions: 3.4 x 3.4 x 10.1", 2.3 pounds</t>
  </si>
  <si>
    <t>Biosystem Concentrated Washing Solution,1000's, Ingredients: 5-15% Anionic surfacants; ,5% Non-ionic surfacants, Phosphonates, Soap; Enzymes, Optical brightteners, Benzisothialinone, Methylisothiazolinone, Perfumes, Alpa-isomethyl ionone, Citronell, Pack Size: 1.2 liters, to be stored in cool and dry place</t>
  </si>
  <si>
    <t>Blood collection tube 1.8 ml red top  x 100's</t>
  </si>
  <si>
    <t>tray</t>
  </si>
  <si>
    <t>Blood collection vacutainer Tube 3 ml red top x 100's</t>
  </si>
  <si>
    <t>box/ pack</t>
  </si>
  <si>
    <t>Blood collection vacutainer Tube 10 ml red top x 100's (glass)</t>
  </si>
  <si>
    <t xml:space="preserve">Blood Lancet Ultrafine x 200's </t>
  </si>
  <si>
    <t>BLOOD LANCETS BD/MC Lance 200's
21 Gauge, sterile tip,tri-bevel &amp; easy twist
cap; 200 pcs/box</t>
  </si>
  <si>
    <t xml:space="preserve">BLUE TIPS
Pack of 500's, plastic made
For pipetting serum,plasma &amp; other fluids
</t>
  </si>
  <si>
    <t>Cholesterol Total FS, 5x25ml</t>
  </si>
  <si>
    <t>Cholesterol HDL Direct  125 ml.  "Diasys"</t>
  </si>
  <si>
    <t>Cholesterol total  FS 6 x 100 ml. " Diasys"</t>
  </si>
  <si>
    <t>Cholesterol, HDL Direct FS 5x25ml "Diasys"</t>
  </si>
  <si>
    <t>Control Reagent for Hematology Analyzer Nihon Kohden Machine</t>
  </si>
  <si>
    <t>Cover glass 22 x 22 mm 200's Matsunami</t>
  </si>
  <si>
    <t>CREATININE
Package size:R1 5x80 mL + R2 1x100 mL
Intended Use: In vitro test for the quanti-
tative determination of creatinine 
concentration in serum,plasma and urine 
on photometric systems.
Method:Kinetic test w/o deproteinization
according to Jaffe Method 
Reagents:R1 Sodium hydroxide,R2 Picric Acid
R1 &amp; R2 are ready to use.
For Fully Auto Chemistry/Semi-Automated
Chemistry Analyzer</t>
  </si>
  <si>
    <t>Cuvettes for Rayto Chemray 120 Machine</t>
  </si>
  <si>
    <t xml:space="preserve">Dengue Dou, 25 test Ag, IgG/IgM  a lateral flow immunoassay for the simultaneous detection and differentiation of IgG anti–dengue virus, IgM anti-dengue virus and dengue antigen (Dengue Ag) in human serum, plasma or whole blood. Utilizes recombinant chimeric dengue virus licensed from the US CDC; Detects all four dengue serotypes; Duo test format minimizes processing time IgM detection indicates recent infection IgG detection indicates recent or previous infections Ag detection indicates a current infection.  </t>
  </si>
  <si>
    <t xml:space="preserve">Dengue Dou, 10 test Ag, IgG/IgM  a lateral flow immunoassay for the simultaneous detection and differentiation of IgG anti–dengue virus, IgM anti-dengue virus and dengue antigen (Dengue Ag) in human serum, plasma or whole blood. Utilizes recombinant chimeric dengue virus licensed from the US CDC; Detects all four dengue serotypes; Duo test format minimizes processing time IgM detection indicates recent infection IgG detection indicates recent or previous infections Ag detection indicates a current infection.  </t>
  </si>
  <si>
    <t>DH500 Daily cleaning solution</t>
  </si>
  <si>
    <t xml:space="preserve">Differential Staining Set </t>
  </si>
  <si>
    <t>Disposable needle g 23 BD/ Terumo 100's</t>
  </si>
  <si>
    <t>Disposable Blood Stainless Steel Lancet, 200's</t>
  </si>
  <si>
    <t>Disposable Specimen (Urine/Stool)Container25's</t>
  </si>
  <si>
    <t>Disposable Stool Container (Screw Cap) 25's</t>
  </si>
  <si>
    <t>Distilled Water  6000ml WILKINS</t>
  </si>
  <si>
    <t>EDTA Microtainer tubes 0.5 ml 100's</t>
  </si>
  <si>
    <t xml:space="preserve">EDTA Vacutainer Tubes, 2ml, 100"s; glass/plastic,Vacutainer blood collection products. Sterile tubes are lavender color-coded for easy identification.; 100 per box.; Specification: 12/13 X 75mm, 12/13 X 100mm; Additive: K2EDTA or K3EDTA; Blood Volume (ml): 2, 3, 4, 5. 6, 7; Packing: (1). For 12/13 X 75mm, 12/13 X 100mm: 1200 PCS per carton; Description: It’s used for medical test items as haematology, blood type verification and cross matching test. </t>
  </si>
  <si>
    <t>Electrode reference Filling Solution</t>
  </si>
  <si>
    <t xml:space="preserve">Electrode filling solution vol. 10ml </t>
  </si>
  <si>
    <t>Electrolyte Analyzer Cleanser</t>
  </si>
  <si>
    <t>Electrolyte DH 500 (Cal-1=5 bots &amp; Cal -2= 3bot)</t>
  </si>
  <si>
    <t>Electrolyte Pump Tube</t>
  </si>
  <si>
    <t xml:space="preserve">Filter paper(whatmanns) </t>
  </si>
  <si>
    <t>Glass slides plain 72's</t>
  </si>
  <si>
    <t>Glass Slides, frosted</t>
  </si>
  <si>
    <t>Glucometer Strips 50's -General electric / Abbott with its glucose meter device machine</t>
  </si>
  <si>
    <t>Glucose GOD FS 6x100 ml Diasys</t>
  </si>
  <si>
    <t>Glucose GOD FS, 5x25ml Diasys</t>
  </si>
  <si>
    <t>GLUCOSE STRIPS Abbott with its Glucose meter device
50 strips/box,individually wrapped in foil
packets;Designed to quantitatively measure
glucose(sugar) in fresh capillary whole blood 
from the fingertip,forearm,upperarm,or
base of the thumb
Composition:Glucose Dehydrogenase,NAD+
(as sodium salt),Phenanthroline quinone,
Non-reactive ingredients; Test time:5 secs.
Assay range:1,1-27.8 mmol/L(20-500mg/dL)</t>
  </si>
  <si>
    <t>Gram Stain</t>
  </si>
  <si>
    <t>HAV Test Cassette Pack  25's</t>
  </si>
  <si>
    <t>HBAC1C Controll</t>
  </si>
  <si>
    <t>HBA1C x20's Ichromax</t>
  </si>
  <si>
    <t>HBsAg Test Kit,30's; a reliable and inexpensive; a easy-to-understand directions; a clear preparation procedures; a simple specimen collection directions; a safe and convenient packaging; a rapid and accurate test results; Using 3254 confirmed negative and 437 positive samples: Sensitivity 99.54% (435/437); Specificity 99.56% (3240/3254); Accuracy 99% tested by a panel of analytical standards of HBsAg; Cross Reactivity No cross reactivity was observed with specimens from patients infected with HAV, HCV, HIV, HTLV, CMV &amp; TP</t>
  </si>
  <si>
    <t>Hematocrit Tube Sealer Clay</t>
  </si>
  <si>
    <t>HCV test pack x 30's</t>
  </si>
  <si>
    <t>HDL C Immuno FS</t>
  </si>
  <si>
    <t>Hemapoint H2 Microcuvette 2x50's</t>
  </si>
  <si>
    <t>Heparinized  Capillary Tube Red Tip 100's</t>
  </si>
  <si>
    <t>Hematocrit Sealer, Seal Ease</t>
  </si>
  <si>
    <t>Hematology control 5 parts B30 (3x3ml) Tri Level High, Normal , Low (Stagard)</t>
  </si>
  <si>
    <t>Hematology Control Tri-Level 3 PARTS for Mindray Machine</t>
  </si>
  <si>
    <t>Hematology Control Tri-Level 3 PARTS for Rayto Machine</t>
  </si>
  <si>
    <t xml:space="preserve">HEMATOLOGY CONTROL 
Tri-level Control(High, Normal, Low) 3 parts 
Volume: 3x3mL
Designed to monitor the performances of
hematology analyzers
Components:Human erythrocytes,simulated 
leukocytes &amp; mammalian platelets in a 
plasma-like fluid; For Celltac Machine
</t>
  </si>
  <si>
    <t>H.PyloriTest pack 25's</t>
  </si>
  <si>
    <t>Immersion Oil 250 ml</t>
  </si>
  <si>
    <t>Lens paper (microscope)</t>
  </si>
  <si>
    <t>LISS- crossmatching reagent</t>
  </si>
  <si>
    <t>Lugol's Iodine 250 ml</t>
  </si>
  <si>
    <t>M53 Diluent 20 liters</t>
  </si>
  <si>
    <t>M53 Leo I Lyse 1 liter</t>
  </si>
  <si>
    <t>M53 Leo II Lyse 400ml.</t>
  </si>
  <si>
    <t>M53 Probe Cleanser</t>
  </si>
  <si>
    <t>M53 LH Lyse 500 ml.</t>
  </si>
  <si>
    <t>Micropore tape 1 inch 24's</t>
  </si>
  <si>
    <t>Mindray Hematology Analyzer 3 parts BC3600</t>
  </si>
  <si>
    <t>Mindray Hematology Analyzer 3 parts BC3600 (Diluent)</t>
  </si>
  <si>
    <t xml:space="preserve"> Mindray Hematology Analyzer 3 Parts BC3600 (Lyse)</t>
  </si>
  <si>
    <t>Mindray Hematology Analyzer 3 parts BC3600 (Rinse)</t>
  </si>
  <si>
    <t>Mindray Hematology Analyzer 3 parts BC3000 (Diluent)</t>
  </si>
  <si>
    <t>Mindray Hematology Analyzer 3 parts BC3000 (Lyse)</t>
  </si>
  <si>
    <t>Mindray Hematology Analyzer 3 parts BC3000 (Rinse)</t>
  </si>
  <si>
    <t>Hematology Analyzer (Diatron Reagent)</t>
  </si>
  <si>
    <t>Newborn Screening CollectionKit  - Expanded</t>
  </si>
  <si>
    <t>Newborn Screening Collection Kit-Routine</t>
  </si>
  <si>
    <t>Nescofilm/Parafilm 10cm x 40m</t>
  </si>
  <si>
    <t>Normal Saline Solution</t>
  </si>
  <si>
    <t>Occult Blood 25's (One Step Test -Fecal Occult Blood) SD-Bioline</t>
  </si>
  <si>
    <t>OGTT Juice 50 grms</t>
  </si>
  <si>
    <t>Peristaltic Pump Tube</t>
  </si>
  <si>
    <t>Plain Yellow Test Tube w/ Serum Separator Tube</t>
  </si>
  <si>
    <t>Potassium Electrode</t>
  </si>
  <si>
    <t>Pregnancy (HCG) Test Kit; Value Pack of 25 Ovulation Tests and 10 Earliest Detection Pregnancy Tests FDA-approved, highly sensitive; Allows you to pinpoint when ovulation occurs - the time you're most likely to conceive</t>
  </si>
  <si>
    <t>Probe Cleaner  M53 50ml</t>
  </si>
  <si>
    <t>Rayto Cleanser 1 Liter</t>
  </si>
  <si>
    <t>Rayto Concentrated Cleanser 100ml</t>
  </si>
  <si>
    <t>Rayto Diluent 20 Liter / bottle</t>
  </si>
  <si>
    <t>Rayto Hematology Analyzer, set; CBC+3-DIFF, 21 parameters+3 histograms Throughput: 60 samples per hour; Intuitive operation system with 10.4" TFT touch screen; Enhanced performance by proven technologies; Open vial or closed sampling optional;  40000 results storage with histograms; Original QC, calibrators and reagents</t>
  </si>
  <si>
    <t>Rayto Chemray 120 small tubes</t>
  </si>
  <si>
    <t>Rayto Chemray 120 Stabilizing Lamp</t>
  </si>
  <si>
    <t>Rayto Lyse 500ml</t>
  </si>
  <si>
    <r>
      <t xml:space="preserve">Reagent for Electrolyte Analyzer (set), </t>
    </r>
    <r>
      <rPr>
        <b/>
        <u/>
        <sz val="12"/>
        <rFont val="Calibri"/>
        <family val="2"/>
        <scheme val="minor"/>
      </rPr>
      <t>CAL 1</t>
    </r>
    <r>
      <rPr>
        <sz val="12"/>
        <rFont val="Calibri"/>
        <family val="2"/>
        <scheme val="minor"/>
      </rPr>
      <t xml:space="preserve"> for Electrolyte Analyzer used to Calibration &amp; rinse tubing 480ml, </t>
    </r>
    <r>
      <rPr>
        <b/>
        <u/>
        <sz val="12"/>
        <rFont val="Calibri"/>
        <family val="2"/>
        <scheme val="minor"/>
      </rPr>
      <t xml:space="preserve">CAL 2 </t>
    </r>
    <r>
      <rPr>
        <sz val="12"/>
        <rFont val="Calibri"/>
        <family val="2"/>
        <scheme val="minor"/>
      </rPr>
      <t>for Electrolyte analyzer use to slope calibration, 200ml</t>
    </r>
  </si>
  <si>
    <t>Rees &amp; Ecker Diluting Fluid 500ml</t>
  </si>
  <si>
    <t>Rotor (A15Biosystem machine)</t>
  </si>
  <si>
    <t>Rapid Reagin test/ Syphilis Antibody on site test pack 30's</t>
  </si>
  <si>
    <t>Test Tube plastic with cover 10 ml</t>
  </si>
  <si>
    <t>Triglycerides  600 ml Diasys</t>
  </si>
  <si>
    <t>Triglycerides FS, diasys, 5x25ml reagent</t>
  </si>
  <si>
    <t>Troponin I Rapid Test Pack</t>
  </si>
  <si>
    <t>TruCal U Calibrator x 3 x3ml.</t>
  </si>
  <si>
    <t xml:space="preserve">Typhoid IgG/IgM Combo Rapid TestPack 30's </t>
  </si>
  <si>
    <t>Typhoid IgG/IgM  Rapid Test Pack  OnSite/ SD Bioline ; A lateral flow immunoassay for the detection and differentiation of IgG and IgM anti-Salmonella Typhi (S.e. Typhi) and Paratyphi in human serum, plasma or whole blood.; Utilizes O antigen and H antigen from both Typhi and Paratyphi serovars to maximize sensitivity; Differentiates between IgG and IgM to determine stage of infection; One step procedure minimizes operator error due to sample preparation; Test result within 15 minutes allows medical professionals to take immediate action; High level of reproducibility; Stored in a wide range of temperatures</t>
  </si>
  <si>
    <t>Urea BUN FS UV R1 4x20ml R2 1x20Diasys</t>
  </si>
  <si>
    <t>UREA BUN RI: 5x80 ml R2 : 1x100ml</t>
  </si>
  <si>
    <t>Uric Acid , FS TBHBA R1: 4x20ml R2: 1x20ml</t>
  </si>
  <si>
    <t>Uric Acid,FS R1: 5x80ml R2: 1x100ml</t>
  </si>
  <si>
    <t>Urine/stool Cup Collector w/ cover 100ml 25's</t>
  </si>
  <si>
    <t>Urine Reagent Strips 100’s 4SG</t>
  </si>
  <si>
    <t>Urine Test Strip 10 SG Parameter 1 x100's</t>
  </si>
  <si>
    <t xml:space="preserve">Vacutainer needle BD
100/box,21Gauge,Non pyrogenic,0.8x40mm
For Blood Collection
</t>
  </si>
  <si>
    <t>WBC Diluting Fluid 1L</t>
  </si>
  <si>
    <t>Yellow Tips 1000's</t>
  </si>
  <si>
    <t>Crossmatching Microtube AHG and Neutral x 400's</t>
  </si>
  <si>
    <t>Sharp Collector Cutter</t>
  </si>
  <si>
    <t>Total and Direct Bilirubin 5x20 mL</t>
  </si>
  <si>
    <t>Microscope  Lamp (Hallogen/LED)</t>
  </si>
  <si>
    <t xml:space="preserve"> Microscope LED bulb</t>
  </si>
  <si>
    <t>Alkaline Phosphatase 125ml.</t>
  </si>
  <si>
    <t>Lysing Reagent Vol. 3 x 500ml; active ingredient: Quaternary</t>
  </si>
  <si>
    <t>Detergent 5 liters for Hematology Analyzer Nihon Kohden Machine</t>
  </si>
  <si>
    <t>Direct Bilirubin 125ml</t>
  </si>
  <si>
    <t>Filters for Celtac machine</t>
  </si>
  <si>
    <t>Fine Care Accumax Pipettor (100-1000ml)</t>
  </si>
  <si>
    <t>Fine Care Accumax Pipettor (10-100ml)</t>
  </si>
  <si>
    <t>Fine Care Accumax Pipettor (5-10ml)</t>
  </si>
  <si>
    <t xml:space="preserve">Multi-calibrator 3ml for blood chemistry </t>
  </si>
  <si>
    <t>Nihon Kohden Diluent (Celtac) Isotonac, 18L</t>
  </si>
  <si>
    <t xml:space="preserve">Pump tube Connecting lysing Reagent to the Hematology analyzer </t>
  </si>
  <si>
    <t>Reference filling solution</t>
  </si>
  <si>
    <t>Syphilis - On Site syphilis Ab rapid test/ SD bioline 30's</t>
  </si>
  <si>
    <t>Total Bili 125ml</t>
  </si>
  <si>
    <t>TRIGLYCERIDES 600ml</t>
  </si>
  <si>
    <t>Rayto Hematology Control</t>
  </si>
  <si>
    <t>SGPT 500 ml</t>
  </si>
  <si>
    <t>GLUCOSE 600ml</t>
  </si>
  <si>
    <t>Capillary tube 10’s</t>
  </si>
  <si>
    <t>Sealing Clay</t>
  </si>
  <si>
    <t>Paraffin film</t>
  </si>
  <si>
    <t>Red Tube 5ML</t>
  </si>
  <si>
    <t>Typhi dot 25/BOX</t>
  </si>
  <si>
    <t>Total Protein FS (5x25ml)</t>
  </si>
  <si>
    <t>NS1 25'S</t>
  </si>
  <si>
    <t>NSI 25'S</t>
  </si>
  <si>
    <t>Neubauer Hemocytometer</t>
  </si>
  <si>
    <t>NS1 Ag</t>
  </si>
  <si>
    <t>NSI Ag</t>
  </si>
  <si>
    <t>Cleansing Chemistry Level 1 Control mindray 5ml</t>
  </si>
  <si>
    <t>Cleansing Chemistry Level 2 Control mindray 5ml</t>
  </si>
  <si>
    <t>Multi Sera Calibration Mindray 3ml</t>
  </si>
  <si>
    <t>Sodium Electrode</t>
  </si>
  <si>
    <t>Mindray 330E Probe Needle</t>
  </si>
  <si>
    <t>Capillary tube Heparanized red tip x 10x100's</t>
  </si>
  <si>
    <t>Capillary tube Sealer x 3's</t>
  </si>
  <si>
    <t>Diasys Glucose 125</t>
  </si>
  <si>
    <t>Security Services: January to December 2020 - Loon</t>
  </si>
  <si>
    <t>Security Services: January to December 2020 - Inabanga</t>
  </si>
  <si>
    <t>Security Services: January to December 2020 - Clarin</t>
  </si>
  <si>
    <t>Security Services: January to December 2020 - Maribojoc</t>
  </si>
  <si>
    <t>Security Services: January to December 2020 - Catigbian</t>
  </si>
  <si>
    <t>Security Services: January to December 2020 - Talibon</t>
  </si>
  <si>
    <t>Security Services: January to December 2020 - Jagna</t>
  </si>
  <si>
    <t>Security Services: April to December 2020 - Carmen</t>
  </si>
  <si>
    <t>Janitorial Services: January to December 2020 - Loon</t>
  </si>
  <si>
    <t>Janitorial Services: January to December 2020 - Maribojoc</t>
  </si>
  <si>
    <t>Janitorial Services: April to December 2020 - Carmen</t>
  </si>
  <si>
    <t>Janitorial Services: January to December 2020 - Catigbian</t>
  </si>
  <si>
    <t>Janitorial Services: January to December 2020 - Talibon</t>
  </si>
  <si>
    <t>Janitorial Services: January to December 2020 - Jagna</t>
  </si>
  <si>
    <t>Janitorial Services: January to December 2020 - Inabanga</t>
  </si>
  <si>
    <t>Head, BAC Secretariat</t>
  </si>
  <si>
    <t>IV FLUIDS</t>
  </si>
  <si>
    <t>Php 17,011,545.00</t>
  </si>
  <si>
    <t>Item No</t>
  </si>
  <si>
    <t>Description</t>
  </si>
  <si>
    <t>unit price</t>
  </si>
  <si>
    <t>TOTAL
QUANTITY</t>
  </si>
  <si>
    <t>OVERALL COST</t>
  </si>
  <si>
    <t>BOTTLE</t>
  </si>
  <si>
    <t>IV Fluids D5 0.3%NaCl 500ml</t>
  </si>
  <si>
    <t>IV Fluids D5 0.3%NaCl 1 liter</t>
  </si>
  <si>
    <t>IV Fluids D5 0.9%NaCl 1 liter</t>
  </si>
  <si>
    <t>IV Fluids D5 NM 1 liter</t>
  </si>
  <si>
    <t>IV Fluids D5 IMB 500ml</t>
  </si>
  <si>
    <t>IV Fluids D5 IMB 1 liter</t>
  </si>
  <si>
    <t>IV Fluids D5LR 500ml</t>
  </si>
  <si>
    <t>IV Fluids D5LR 1 liter</t>
  </si>
  <si>
    <t>IV Fluids Plain LR 500ml</t>
  </si>
  <si>
    <t>IV Fluids Plain LR 1 liter</t>
  </si>
  <si>
    <t>IV Fluids Plain NSS 500ml</t>
  </si>
  <si>
    <t>IV Fluids Plain NSS 1 liter</t>
  </si>
  <si>
    <t>IV Fluids D5 Water 250ml</t>
  </si>
  <si>
    <t>IV Fluids D5 Water 500ml</t>
  </si>
  <si>
    <t>Hydroxyethyl starch 500ml</t>
  </si>
  <si>
    <t>Mannitol 20%,500ml</t>
  </si>
  <si>
    <t>VARIOUS DRUGS AND MEDICINES</t>
  </si>
  <si>
    <t>Php 42,387,801.15</t>
  </si>
  <si>
    <t>OVERALL QUANTITY</t>
  </si>
  <si>
    <t>Acetylcysteine 600mg Effervescent tab. 10's</t>
  </si>
  <si>
    <t>Acetylcysteine 200mg powder 30's</t>
  </si>
  <si>
    <t>Aciclovir 400 mg tablet 100'S</t>
  </si>
  <si>
    <t>Aluminum + Magnesiun Hydroxide 200mg/100mg susp. 120ml</t>
  </si>
  <si>
    <t>tablet</t>
  </si>
  <si>
    <t>Aluminum + Magnesiun Hydroxide 200mg/100mg tablet 100's</t>
  </si>
  <si>
    <t>Amikacin sulfate 125mg/ml, 2ml vial</t>
  </si>
  <si>
    <t>ampule</t>
  </si>
  <si>
    <t>Aminophylline  25mg/ml , 10ml ampule</t>
  </si>
  <si>
    <t>Amlodipine besylate 10mg tablet 100's</t>
  </si>
  <si>
    <t>Amlodipine besylate 5mg tablet 100's</t>
  </si>
  <si>
    <t xml:space="preserve">Amoxicillin 100mg/ml, 15ml drops </t>
  </si>
  <si>
    <t>Amoxicillin 250mg/5ml,60ml suspension</t>
  </si>
  <si>
    <t>Amoxicillin 250mg capsule 100's</t>
  </si>
  <si>
    <t>Amoxicillin 500mg cap 100's</t>
  </si>
  <si>
    <t>Ampicillin 250mg vial 1's</t>
  </si>
  <si>
    <t>Ampicillin 500mg vial 1's</t>
  </si>
  <si>
    <t>Ampicillin 1g vial 1's</t>
  </si>
  <si>
    <t>Ampicillin + Sulbactam 750mg powder for injection 1's</t>
  </si>
  <si>
    <t>Ampicillin + Sulbactam 1.5g powder for injection 1's</t>
  </si>
  <si>
    <t>Anti rabies serum (Equine)200 iu/ml,5ml vial</t>
  </si>
  <si>
    <t>Anti-tetanus Serum 1,500 i.u.</t>
  </si>
  <si>
    <t>Anti-tetanus Serum 3,000 i.u.</t>
  </si>
  <si>
    <t>Anti-tetanus Serum 5,000 i.u.</t>
  </si>
  <si>
    <t xml:space="preserve">Ascorbic acid  100mg/5ml,60ml syrup </t>
  </si>
  <si>
    <t>Ascorbic acid 500mg tablet 100's</t>
  </si>
  <si>
    <t>Atorvastatin 20mg Tablet 100's</t>
  </si>
  <si>
    <t>Atorvastatin 40mg Tablet 100's</t>
  </si>
  <si>
    <t>Atorvastatin 80 mg tablet 100's</t>
  </si>
  <si>
    <t>Atropine sulfate 1mg/ml,1ml ampule</t>
  </si>
  <si>
    <t>Azithromycin 200mg/5ml , 15 ml powder for suspension</t>
  </si>
  <si>
    <t>Azithromycin 500mg tablet 3's</t>
  </si>
  <si>
    <t>Betahistine 16mg tablet 100's</t>
  </si>
  <si>
    <t>Budesonide  250mcg/ml,2ml nebule 30's</t>
  </si>
  <si>
    <t>Butamirate Citrate 50 mg tablet 50's</t>
  </si>
  <si>
    <t>Captopril 25mg tablet 100's</t>
  </si>
  <si>
    <t>Carvedilol 6.25 mg tablet 30's</t>
  </si>
  <si>
    <t>Cefalexin 100mg/ml , 10ml Drops</t>
  </si>
  <si>
    <t xml:space="preserve">Cefalexin 250mg/5ml , 60 ml suspension </t>
  </si>
  <si>
    <t>Cefalexin 500mg capsule 100's</t>
  </si>
  <si>
    <t>Cefazolin 1 gram vial</t>
  </si>
  <si>
    <t>Cefixime 100mg/5ml , 60 ml susp</t>
  </si>
  <si>
    <t>Cefixime 200mg capsule 10's</t>
  </si>
  <si>
    <t>vials</t>
  </si>
  <si>
    <t>Ceftazidine 1gm vial 1's</t>
  </si>
  <si>
    <t>Ceftriaxone 1g vial 1's</t>
  </si>
  <si>
    <t>Cefuroxime 250mg/5ml,  120ml. Suspension</t>
  </si>
  <si>
    <t>Cefuroxime 500mg tablet 10's</t>
  </si>
  <si>
    <t>Cefuroxime 750mg vial 1's</t>
  </si>
  <si>
    <t>Celecoxib 200mg capsule 100's</t>
  </si>
  <si>
    <t xml:space="preserve">Cetirizine  2.5mg/ml, 10 ml Drops </t>
  </si>
  <si>
    <t>Cetirizine 10mg tablet 100's</t>
  </si>
  <si>
    <t>Cetirizine 5mg/5ml, 30 ml syrup</t>
  </si>
  <si>
    <t>Chlorphenamine maleate 10mg/ml,1ml ampule</t>
  </si>
  <si>
    <t>Cinnarizine  25mg tablet 100's</t>
  </si>
  <si>
    <t>Ciprofloxacin 2 mg/ml , 100ml  vial</t>
  </si>
  <si>
    <t>Ciprofloxacin 500mg tablet 100's</t>
  </si>
  <si>
    <t>Clarithromycin  500mg tablet 100's</t>
  </si>
  <si>
    <t>Clarithromycin 125mg/5ml , 50ml suspension</t>
  </si>
  <si>
    <t>Clarithromycin 250mg/5ml , 60ml suspension</t>
  </si>
  <si>
    <t>Clindamycin 300mg capsule 100's</t>
  </si>
  <si>
    <t>Clindamycin 150mg/ml ,4ml ampule</t>
  </si>
  <si>
    <t>Clonidine 75 mcg tablet 100's</t>
  </si>
  <si>
    <t>Clonidine 150 mcg tablet 100's</t>
  </si>
  <si>
    <t>Clopidogrel 75mg Tablet 100's</t>
  </si>
  <si>
    <t>Cloxacillin 250mg/5ml , 60ml susp</t>
  </si>
  <si>
    <t>Cloxacillin 500mg capsule 100's</t>
  </si>
  <si>
    <t>Co-amoxiclav 400mg+57mg /5ml,  70ml Susp</t>
  </si>
  <si>
    <t>Co-Amoxiclav 500mg+125mg tablet 10's</t>
  </si>
  <si>
    <t>Colchicine 500 mcg tablet 100's</t>
  </si>
  <si>
    <t>Cotrimoxazole  800/160mg tablet 100's</t>
  </si>
  <si>
    <t>Bottle</t>
  </si>
  <si>
    <t>Cotrimoxazole susp 200/40mg/5ml , 60ml suspension</t>
  </si>
  <si>
    <t>Dexamethasone 4mg/ml, 2ml amp 1's</t>
  </si>
  <si>
    <t>Dextrose 50%,50ml vial</t>
  </si>
  <si>
    <t xml:space="preserve">Dicycloverine 10mg/5ml , 60ml syrup </t>
  </si>
  <si>
    <t>Digoxin 250 mcg tablet 100's</t>
  </si>
  <si>
    <t>Digoxin 250 mcg / ml, 2 ml1's</t>
  </si>
  <si>
    <t>Diphenhydramine 50 mg/ml ,1ml ampule 1's</t>
  </si>
  <si>
    <t>Diphenhydramine 50 mg capsule 100's</t>
  </si>
  <si>
    <t>Diphenhydramine 12.5 mg / 5 ml, 60 ml syrup</t>
  </si>
  <si>
    <t>Dobutamine 50mg/ml, 5ml ampule 1's</t>
  </si>
  <si>
    <t>Domperidone 10 mg tablet 100's</t>
  </si>
  <si>
    <t>Dopamine HCl 40mg/ml , 5ml ampule 1's</t>
  </si>
  <si>
    <t>Enoxaparin 100mg/ml,0.2 ml prefilled syringe</t>
  </si>
  <si>
    <t>Epinephrine 1mg/ml , 1ml ampule 1's</t>
  </si>
  <si>
    <t>Epoitin Alfa 4000' IU'/0.4 prefilled syringe</t>
  </si>
  <si>
    <t>Ferrous Sulfate 325mg tab. 100's</t>
  </si>
  <si>
    <t>Fluticasone + Salmeterol 250 mcg+25 mcg x 120 doses MDI</t>
  </si>
  <si>
    <t>Folic Acid 500 mg tablet 100's</t>
  </si>
  <si>
    <t>Ferrous Sulfate+ Folic Acid 60mg/400 mcg film coated tab. 100's</t>
  </si>
  <si>
    <t>Fondaparinux 2.5 mg/ 0.5 ml solution</t>
  </si>
  <si>
    <t>amp</t>
  </si>
  <si>
    <t>Furosemide 10mg/ml, 2ml ampule 1's</t>
  </si>
  <si>
    <t>Box</t>
  </si>
  <si>
    <t>Furosemide 40mg tablet 100's</t>
  </si>
  <si>
    <t>Gentamicin  40mg/ml , 2 ml vial 1's</t>
  </si>
  <si>
    <t>Gliclazide 80 mg tab 100's</t>
  </si>
  <si>
    <t>Hydralazine 20mg/mg , 1ml ampule 1's</t>
  </si>
  <si>
    <t>Hydrocortisone Na Succinate 100mg vial 1's</t>
  </si>
  <si>
    <t>Hydrocortisone Na Succinate 250mg 1's</t>
  </si>
  <si>
    <t>Hyoscine-N-Butylbromide 10mg Tablet 100's</t>
  </si>
  <si>
    <t>Hyoscine-N-Butylbromide 20mg/ml , 1ml ampule 1's</t>
  </si>
  <si>
    <t>Ibuprofen 200mg/5ml syrup 60ml</t>
  </si>
  <si>
    <t>Ibuprofen 400mg tablet 100's</t>
  </si>
  <si>
    <t>Immunoglobulin,Hepatitis B(human)0.5 ml vial</t>
  </si>
  <si>
    <t>Iron  Sucrose 20 mg/ml , 5 ml</t>
  </si>
  <si>
    <t>Isosorbide - 5 - Mononitrate 30 mg tablet 100's</t>
  </si>
  <si>
    <t>Ketorolac 30mg/ml amp</t>
  </si>
  <si>
    <t>Lagundi 600 mg tablet 100's</t>
  </si>
  <si>
    <t>Lagundi 600 mg / 5 ml,60 ml</t>
  </si>
  <si>
    <t>Lactulose 3.3g/5ml  , 120ml Syrup</t>
  </si>
  <si>
    <t>Levofloxacin  750mg tablet 30's</t>
  </si>
  <si>
    <t>Levofloxacin 500mg Tablet 30's</t>
  </si>
  <si>
    <t>Lidocaine 2% x 50ml  vial 1's (clear glass vial)</t>
  </si>
  <si>
    <t>Lidocaine 2%  ,20 ml 1 's</t>
  </si>
  <si>
    <t>amuple</t>
  </si>
  <si>
    <t xml:space="preserve">Lidocaine 2 % ,5 ml </t>
  </si>
  <si>
    <t>Lidocaine 10 %,50 ml spray</t>
  </si>
  <si>
    <t>carpule</t>
  </si>
  <si>
    <t>Lidocaine+Epinephrine 20mg/ml sol'n for injection 1's</t>
  </si>
  <si>
    <t>Losartan + Hydrochlorothiazide 50mg/12.5mg Tablet 100's</t>
  </si>
  <si>
    <t>Losartan 100mg tablet 100's</t>
  </si>
  <si>
    <t>Losartan 50mg tablet 100's</t>
  </si>
  <si>
    <t>Magnesium sulfate 250mg/ml , 20ml vial 1's</t>
  </si>
  <si>
    <t>Mebendazole 100 mg / 5 ml suspension</t>
  </si>
  <si>
    <t>Mefenamic Acid 500mg capsule 100's</t>
  </si>
  <si>
    <t>Mefenamic Acid 250mg capsule 100's</t>
  </si>
  <si>
    <t>Metformin 500mg tablet 100's</t>
  </si>
  <si>
    <t>Methyldopa 250mg tablet 100's</t>
  </si>
  <si>
    <t>Methylergometrine Maleate 125mcg  tablet 100's</t>
  </si>
  <si>
    <t>Methylergometrine Maleate 200mcg/ml ampule 1's</t>
  </si>
  <si>
    <t>Metoclopramide 5mg/ml , 2ml ampule 1's</t>
  </si>
  <si>
    <t>Metoprolol 50 mg tablet 100's</t>
  </si>
  <si>
    <t>Metoprolol 100 mg tablet 100's</t>
  </si>
  <si>
    <t>Metronidazole 125mg/5ml susp. 60ml</t>
  </si>
  <si>
    <t>Metronidazole 500mg tablet 100's</t>
  </si>
  <si>
    <t>Metronidazole 500mg/100ml i.v.</t>
  </si>
  <si>
    <t>Montelukast 10mg Tab. 30's</t>
  </si>
  <si>
    <t>Montelukast 5mg tablet 30'S</t>
  </si>
  <si>
    <t>Multivitamins   for adult capsule 100's</t>
  </si>
  <si>
    <t>Multivitamins  per 5 ml,60ml syrup</t>
  </si>
  <si>
    <t>Mupirocin 2%  3g  ointment  1's</t>
  </si>
  <si>
    <t>Nicardipine 1mg/ml , 10ml amp 1's</t>
  </si>
  <si>
    <t>Norepinephrine 1 mg/ ml,4ml 1's</t>
  </si>
  <si>
    <t>Norepinephrine 2 mg/ ml,4 ml 1's</t>
  </si>
  <si>
    <t>Nystatin 100,000.u/ml x 30ml oral suspension</t>
  </si>
  <si>
    <t>Omeprazole 40mg capsule 100's</t>
  </si>
  <si>
    <t>Omeprazole 40mg powder for injection vial 1's</t>
  </si>
  <si>
    <t>Omeprazole 20mg capsule 100's</t>
  </si>
  <si>
    <t>Oral Rehydration Salts (ORS) 5.125g sachet 20's/box</t>
  </si>
  <si>
    <t>Oxacillin 500mg powder for injection vial 1's</t>
  </si>
  <si>
    <t>Oxytocin 10 "IU"/ml solution for injection</t>
  </si>
  <si>
    <t>Paracetamol 100mg/ml,15ml drops</t>
  </si>
  <si>
    <t>Paracetamol 125mg Suppository 24'S</t>
  </si>
  <si>
    <t>Paracetamol 150mg/ml x 2ml ampule 1's</t>
  </si>
  <si>
    <t>Paracetamol 250mg Suppository 24's</t>
  </si>
  <si>
    <t>Paracetamol 250mg/5ml susp. 60ml</t>
  </si>
  <si>
    <t>Paracetamol 500mg tablet 100's</t>
  </si>
  <si>
    <t>Phytomenadione 10mg/ml solution for injection 1'S</t>
  </si>
  <si>
    <t>Piperacillin + Tazobactam 4.5 g vial 1'S</t>
  </si>
  <si>
    <t>Potassium Chloride 2mEq/ml , 20ml vial 1's</t>
  </si>
  <si>
    <t>Potassium Chloride 600 mg tablet  100's</t>
  </si>
  <si>
    <t>Potassium Citrate 10mEq tablet 30's</t>
  </si>
  <si>
    <t>Prednisone 10mg tablet 100's</t>
  </si>
  <si>
    <t>Prednisone 20mg tablet 100's</t>
  </si>
  <si>
    <t>Ranitidine 25mg/ml x 2ml Ampule 1's</t>
  </si>
  <si>
    <t>Regular Insulin 100i.u. / ml , 10ml vial 1's</t>
  </si>
  <si>
    <t>Salbutamol + Ipratropium 2.5mg/500mcg/2.5ml nebule 35's</t>
  </si>
  <si>
    <t>Salbutamol 1mg/ml, 2.5ml solution for nebulization 30's</t>
  </si>
  <si>
    <t>Salbutamol 2mg tablet 100's</t>
  </si>
  <si>
    <t xml:space="preserve">Salbutamol 2mg/5ml 60ml syrup </t>
  </si>
  <si>
    <t>165</t>
  </si>
  <si>
    <t>Sevoflurane 250 ml, 100 % v /v 1's</t>
  </si>
  <si>
    <t>166</t>
  </si>
  <si>
    <t>Silver sulfadiazine 1% cream 20g 1's</t>
  </si>
  <si>
    <t>167</t>
  </si>
  <si>
    <t>Simvastatin  40mg tablet 100's</t>
  </si>
  <si>
    <t>168</t>
  </si>
  <si>
    <t xml:space="preserve">Simvastatin 20mg tablet 100's </t>
  </si>
  <si>
    <t>169</t>
  </si>
  <si>
    <t>Sodium Bicarbonate 1mEq/ml (8.4%) x 50ml 1's</t>
  </si>
  <si>
    <t>170</t>
  </si>
  <si>
    <t>Sterile Water for injection 50ml vial 1's</t>
  </si>
  <si>
    <t>171</t>
  </si>
  <si>
    <t>Tetanus Immunoglobulin 250 IU/ml 1ml amp</t>
  </si>
  <si>
    <t>172</t>
  </si>
  <si>
    <t>Tetanus Toxoid Ampule 40mg. i.u/0.5ml 1's</t>
  </si>
  <si>
    <t>173</t>
  </si>
  <si>
    <t>Tramadol 50mg/ml , 1ml ampule 1's</t>
  </si>
  <si>
    <t>174</t>
  </si>
  <si>
    <t>Tranexamic Acid 100mg/ml , 5ml ampule</t>
  </si>
  <si>
    <t>175</t>
  </si>
  <si>
    <t>Tranexamic Acid 500mg capsule 100's</t>
  </si>
  <si>
    <t>176</t>
  </si>
  <si>
    <t>Trimetazidine HCl 35mg tablet 100's</t>
  </si>
  <si>
    <t>177</t>
  </si>
  <si>
    <t>Vaccine,Vero cell(purified)2.5iu/ml,1ml vial (WHO prescribed)</t>
  </si>
  <si>
    <t>178</t>
  </si>
  <si>
    <t xml:space="preserve">Vaccine,Vero cell(purified)2.5iu/ml,1ml vial </t>
  </si>
  <si>
    <t>179</t>
  </si>
  <si>
    <t>Vit. B-complex Ampule 1's</t>
  </si>
  <si>
    <t>180</t>
  </si>
  <si>
    <t>Vitamin B Complex tablet  100's</t>
  </si>
  <si>
    <t>181</t>
  </si>
  <si>
    <t>Zinc Sulfate 20mg tablet 100's</t>
  </si>
  <si>
    <t>182</t>
  </si>
  <si>
    <t>Zinc Sulfate 27.5mg/ml , 10ml drops</t>
  </si>
  <si>
    <t>183</t>
  </si>
  <si>
    <t xml:space="preserve">Zinc Sulfate 55mg/5ml , 60ml  Syrup </t>
  </si>
</sst>
</file>

<file path=xl/styles.xml><?xml version="1.0" encoding="utf-8"?>
<styleSheet xmlns="http://schemas.openxmlformats.org/spreadsheetml/2006/main">
  <numFmts count="18">
    <numFmt numFmtId="41" formatCode="_(* #,##0_);_(* \(#,##0\);_(* &quot;-&quot;_);_(@_)"/>
    <numFmt numFmtId="43" formatCode="_(* #,##0.00_);_(* \(#,##0.00\);_(* &quot;-&quot;??_);_(@_)"/>
    <numFmt numFmtId="164" formatCode="_-* #,##0.00_-;\-* #,##0.00_-;_-* &quot;-&quot;??_-;_-@_-"/>
    <numFmt numFmtId="165" formatCode="#,##0.00;[Red]#,##0.00"/>
    <numFmt numFmtId="166" formatCode="[$-3409]General"/>
    <numFmt numFmtId="167" formatCode="&quot;₱&quot;#,##0.00"/>
    <numFmt numFmtId="168" formatCode="\P_(* #,##0.00_);_(* \(#,##0.00\);_(* &quot;-&quot;??_);_(@_)"/>
    <numFmt numFmtId="169" formatCode="[$-409]mmmm\ d\,\ yyyy;@"/>
    <numFmt numFmtId="170" formatCode="_-* #,##0_-;\-* #,##0_-;_-* &quot;-&quot;??_-;_-@_-"/>
    <numFmt numFmtId="171" formatCode="\P* #,##0.00"/>
    <numFmt numFmtId="172" formatCode="_(* #,##0_);_(* \(#,##0\);_(* &quot;-&quot;??_);_(@_)"/>
    <numFmt numFmtId="173" formatCode="[$-3409]mmmm\ dd\,\ yyyy;@"/>
    <numFmt numFmtId="174" formatCode="0.000"/>
    <numFmt numFmtId="175" formatCode="_(* #,##0.00_);_(* \(#,##0.00\);_(* &quot;-&quot;_);_(@_)"/>
    <numFmt numFmtId="176" formatCode="mmmm\-yyyy"/>
    <numFmt numFmtId="177" formatCode="mm/yyyy;@"/>
    <numFmt numFmtId="178" formatCode="_([$PHP]\ * #,##0.00_);_([$PHP]\ * \(#,##0.00\);_([$PHP]\ * &quot;-&quot;??_);_(@_)"/>
    <numFmt numFmtId="179" formatCode="_([$PhP-464]* #,##0.00_);_([$PhP-464]* \(#,##0.00\);_([$PhP-464]* &quot;-&quot;??_);_(@_)"/>
  </numFmts>
  <fonts count="132">
    <font>
      <sz val="11"/>
      <color theme="1"/>
      <name val="Calibri"/>
      <family val="2"/>
      <scheme val="minor"/>
    </font>
    <font>
      <sz val="11"/>
      <color theme="1"/>
      <name val="Calibri"/>
      <family val="2"/>
      <scheme val="minor"/>
    </font>
    <font>
      <sz val="10"/>
      <name val="Arial"/>
      <family val="2"/>
    </font>
    <font>
      <sz val="10"/>
      <name val="Arial"/>
      <family val="2"/>
    </font>
    <font>
      <b/>
      <sz val="8"/>
      <name val="Century Gothic"/>
      <family val="2"/>
    </font>
    <font>
      <sz val="8"/>
      <name val="Century Gothic"/>
      <family val="2"/>
    </font>
    <font>
      <sz val="11"/>
      <name val="Century Gothic"/>
      <family val="2"/>
    </font>
    <font>
      <b/>
      <sz val="10"/>
      <name val="Century Gothic"/>
      <family val="2"/>
    </font>
    <font>
      <b/>
      <sz val="12"/>
      <name val="Century Gothic"/>
      <family val="2"/>
    </font>
    <font>
      <sz val="10"/>
      <name val="Century Gothic"/>
      <family val="2"/>
    </font>
    <font>
      <sz val="11"/>
      <name val="Arial"/>
      <family val="2"/>
    </font>
    <font>
      <sz val="11"/>
      <name val="Calibri"/>
      <family val="2"/>
    </font>
    <font>
      <b/>
      <sz val="11"/>
      <name val="Century Gothic"/>
      <family val="2"/>
    </font>
    <font>
      <sz val="11"/>
      <color rgb="FF000000"/>
      <name val="Calibri"/>
      <family val="2"/>
    </font>
    <font>
      <u/>
      <sz val="11"/>
      <color theme="10"/>
      <name val="Calibri"/>
      <family val="2"/>
      <scheme val="minor"/>
    </font>
    <font>
      <b/>
      <sz val="11"/>
      <color theme="1"/>
      <name val="Calibri"/>
      <family val="2"/>
      <scheme val="minor"/>
    </font>
    <font>
      <sz val="10"/>
      <name val="Calibri"/>
      <family val="2"/>
    </font>
    <font>
      <b/>
      <sz val="11"/>
      <name val="Calibri"/>
      <family val="2"/>
    </font>
    <font>
      <sz val="11"/>
      <color theme="1"/>
      <name val="Calibri"/>
      <family val="2"/>
    </font>
    <font>
      <b/>
      <sz val="11"/>
      <color theme="1"/>
      <name val="Calibri"/>
      <family val="2"/>
    </font>
    <font>
      <u/>
      <sz val="11"/>
      <name val="Calibri"/>
      <family val="2"/>
    </font>
    <font>
      <b/>
      <sz val="8"/>
      <name val="Calibri"/>
      <family val="2"/>
    </font>
    <font>
      <b/>
      <sz val="9"/>
      <name val="Calibri"/>
      <family val="2"/>
    </font>
    <font>
      <sz val="8"/>
      <name val="Calibri"/>
      <family val="2"/>
    </font>
    <font>
      <b/>
      <sz val="10"/>
      <name val="Calibri"/>
      <family val="2"/>
    </font>
    <font>
      <b/>
      <sz val="12"/>
      <name val="Calibri"/>
      <family val="2"/>
    </font>
    <font>
      <sz val="12"/>
      <name val="Calibri"/>
      <family val="2"/>
    </font>
    <font>
      <sz val="9"/>
      <name val="Calibri"/>
      <family val="2"/>
    </font>
    <font>
      <sz val="11"/>
      <color theme="0"/>
      <name val="Calibri"/>
      <family val="2"/>
    </font>
    <font>
      <u/>
      <sz val="9"/>
      <name val="Calibri"/>
      <family val="2"/>
    </font>
    <font>
      <u/>
      <sz val="8"/>
      <name val="Calibri"/>
      <family val="2"/>
    </font>
    <font>
      <b/>
      <u val="doubleAccounting"/>
      <sz val="11"/>
      <name val="Calibri"/>
      <family val="2"/>
    </font>
    <font>
      <sz val="12"/>
      <color theme="1"/>
      <name val="Calibri"/>
      <family val="2"/>
    </font>
    <font>
      <b/>
      <u/>
      <sz val="8"/>
      <name val="Calibri"/>
      <family val="2"/>
    </font>
    <font>
      <sz val="9"/>
      <name val="Century Gothic"/>
      <family val="2"/>
    </font>
    <font>
      <sz val="12"/>
      <color theme="1"/>
      <name val="Times New Roman"/>
      <family val="1"/>
    </font>
    <font>
      <b/>
      <sz val="12"/>
      <color theme="1"/>
      <name val="Times New Roman"/>
      <family val="1"/>
    </font>
    <font>
      <sz val="9"/>
      <color theme="1"/>
      <name val="Calibri"/>
      <family val="2"/>
    </font>
    <font>
      <sz val="12"/>
      <color rgb="FFFF0000"/>
      <name val="Calibri"/>
      <family val="2"/>
    </font>
    <font>
      <b/>
      <sz val="12"/>
      <color theme="1"/>
      <name val="Calibri"/>
      <family val="2"/>
    </font>
    <font>
      <b/>
      <sz val="9"/>
      <name val="Century Gothic"/>
      <family val="2"/>
    </font>
    <font>
      <b/>
      <u val="singleAccounting"/>
      <sz val="9"/>
      <name val="Calibri"/>
      <family val="2"/>
    </font>
    <font>
      <sz val="11"/>
      <color indexed="8"/>
      <name val="Calibri"/>
      <family val="2"/>
    </font>
    <font>
      <b/>
      <sz val="11"/>
      <color rgb="FF000000"/>
      <name val="Calibri"/>
      <family val="2"/>
    </font>
    <font>
      <i/>
      <sz val="11"/>
      <color theme="1"/>
      <name val="Calibri"/>
      <family val="2"/>
    </font>
    <font>
      <sz val="11"/>
      <color rgb="FFFF0000"/>
      <name val="Calibri"/>
      <family val="2"/>
      <scheme val="minor"/>
    </font>
    <font>
      <sz val="9"/>
      <color theme="1"/>
      <name val="Century Gothic"/>
      <family val="2"/>
    </font>
    <font>
      <b/>
      <u val="singleAccounting"/>
      <sz val="9"/>
      <name val="Century Gothic"/>
      <family val="2"/>
    </font>
    <font>
      <sz val="12"/>
      <color indexed="8"/>
      <name val="Calibri"/>
      <family val="2"/>
    </font>
    <font>
      <sz val="12"/>
      <name val="Century Gothic"/>
      <family val="2"/>
    </font>
    <font>
      <sz val="12"/>
      <color rgb="FF000000"/>
      <name val="Calibri"/>
      <family val="2"/>
    </font>
    <font>
      <b/>
      <sz val="12"/>
      <color indexed="8"/>
      <name val="Calibri"/>
      <family val="2"/>
    </font>
    <font>
      <b/>
      <sz val="11"/>
      <color rgb="FF2B2B2B"/>
      <name val="Calibri"/>
      <family val="2"/>
    </font>
    <font>
      <sz val="11"/>
      <color rgb="FF2B2B2B"/>
      <name val="Calibri"/>
      <family val="2"/>
    </font>
    <font>
      <b/>
      <i/>
      <sz val="11"/>
      <color theme="1"/>
      <name val="Calibri"/>
      <family val="2"/>
      <scheme val="minor"/>
    </font>
    <font>
      <b/>
      <sz val="10"/>
      <color theme="1"/>
      <name val="Calibri"/>
      <family val="2"/>
      <scheme val="minor"/>
    </font>
    <font>
      <b/>
      <sz val="9"/>
      <color theme="1"/>
      <name val="Calibri"/>
      <family val="2"/>
      <scheme val="minor"/>
    </font>
    <font>
      <sz val="12"/>
      <name val="Times New Roman"/>
      <family val="1"/>
    </font>
    <font>
      <sz val="14"/>
      <color theme="1"/>
      <name val="Calibri"/>
      <family val="2"/>
      <scheme val="minor"/>
    </font>
    <font>
      <b/>
      <sz val="14"/>
      <color theme="1"/>
      <name val="Calibri"/>
      <family val="2"/>
      <scheme val="minor"/>
    </font>
    <font>
      <sz val="12"/>
      <color theme="1"/>
      <name val="Calibri"/>
      <family val="2"/>
      <scheme val="minor"/>
    </font>
    <font>
      <b/>
      <sz val="11"/>
      <color theme="0" tint="-0.249977111117893"/>
      <name val="Calibri"/>
      <family val="2"/>
      <scheme val="minor"/>
    </font>
    <font>
      <sz val="11"/>
      <color rgb="FF000000"/>
      <name val="Calibri"/>
      <family val="2"/>
      <scheme val="minor"/>
    </font>
    <font>
      <sz val="11"/>
      <color rgb="FF000000"/>
      <name val="Cambria"/>
      <family val="1"/>
      <scheme val="major"/>
    </font>
    <font>
      <sz val="11"/>
      <color theme="1"/>
      <name val="Cambria"/>
      <family val="1"/>
      <scheme val="major"/>
    </font>
    <font>
      <b/>
      <sz val="12"/>
      <color theme="1"/>
      <name val="Calibri"/>
      <family val="2"/>
      <scheme val="minor"/>
    </font>
    <font>
      <u/>
      <sz val="11"/>
      <color theme="1"/>
      <name val="Calibri"/>
      <family val="2"/>
      <scheme val="minor"/>
    </font>
    <font>
      <sz val="10"/>
      <color theme="1"/>
      <name val="Calibri"/>
      <family val="2"/>
      <scheme val="minor"/>
    </font>
    <font>
      <sz val="10"/>
      <color theme="1"/>
      <name val="Tahoma"/>
      <family val="2"/>
    </font>
    <font>
      <sz val="12"/>
      <name val="Calibri"/>
      <family val="2"/>
      <scheme val="minor"/>
    </font>
    <font>
      <sz val="16"/>
      <name val="Calibri"/>
      <family val="2"/>
      <scheme val="minor"/>
    </font>
    <font>
      <sz val="16"/>
      <color theme="1"/>
      <name val="Calibri"/>
      <family val="2"/>
      <scheme val="minor"/>
    </font>
    <font>
      <sz val="12"/>
      <color rgb="FFFF0000"/>
      <name val="Calibri"/>
      <family val="2"/>
      <scheme val="minor"/>
    </font>
    <font>
      <b/>
      <sz val="12"/>
      <color rgb="FFFF0000"/>
      <name val="Calibri"/>
      <family val="2"/>
      <scheme val="minor"/>
    </font>
    <font>
      <b/>
      <sz val="12"/>
      <name val="Calibri"/>
      <family val="2"/>
      <scheme val="minor"/>
    </font>
    <font>
      <sz val="12"/>
      <color theme="1"/>
      <name val="Arial Narrow"/>
      <family val="2"/>
    </font>
    <font>
      <sz val="12"/>
      <name val="Arial Narrow"/>
      <family val="2"/>
    </font>
    <font>
      <sz val="12"/>
      <color rgb="FF000000"/>
      <name val="Calibri"/>
      <family val="2"/>
      <scheme val="minor"/>
    </font>
    <font>
      <sz val="12"/>
      <name val="Californian FB"/>
      <family val="1"/>
    </font>
    <font>
      <sz val="12"/>
      <color theme="1"/>
      <name val="Californian FB"/>
      <family val="1"/>
    </font>
    <font>
      <sz val="12"/>
      <name val="Arial"/>
      <family val="2"/>
    </font>
    <font>
      <sz val="11"/>
      <color theme="1"/>
      <name val="Arial Narrow"/>
      <family val="2"/>
    </font>
    <font>
      <sz val="9"/>
      <color theme="1"/>
      <name val="Calibri"/>
      <family val="2"/>
      <scheme val="minor"/>
    </font>
    <font>
      <sz val="11"/>
      <color theme="1"/>
      <name val="Times New Roman"/>
      <family val="1"/>
    </font>
    <font>
      <sz val="11"/>
      <color rgb="FF1D1B11"/>
      <name val="Calibri"/>
      <family val="2"/>
      <scheme val="minor"/>
    </font>
    <font>
      <sz val="10"/>
      <color theme="1"/>
      <name val="Times New Roman"/>
      <family val="1"/>
    </font>
    <font>
      <sz val="14"/>
      <color theme="1"/>
      <name val="Times New Roman"/>
      <family val="1"/>
    </font>
    <font>
      <vertAlign val="superscript"/>
      <sz val="11"/>
      <color theme="1"/>
      <name val="Calibri"/>
      <family val="2"/>
      <scheme val="minor"/>
    </font>
    <font>
      <b/>
      <sz val="11"/>
      <color theme="1"/>
      <name val="Times New Roman"/>
      <family val="1"/>
    </font>
    <font>
      <b/>
      <sz val="16"/>
      <color theme="1"/>
      <name val="Calibri"/>
      <family val="2"/>
      <scheme val="minor"/>
    </font>
    <font>
      <sz val="12"/>
      <color indexed="8"/>
      <name val="Calibri"/>
      <family val="2"/>
      <scheme val="minor"/>
    </font>
    <font>
      <sz val="11"/>
      <name val="Calibri"/>
      <family val="2"/>
      <scheme val="minor"/>
    </font>
    <font>
      <sz val="11"/>
      <name val="Cambria"/>
      <family val="1"/>
      <scheme val="major"/>
    </font>
    <font>
      <b/>
      <sz val="11"/>
      <color rgb="FFFF0000"/>
      <name val="Calibri"/>
      <family val="2"/>
      <scheme val="minor"/>
    </font>
    <font>
      <b/>
      <sz val="11"/>
      <name val="Calibri"/>
      <family val="2"/>
      <scheme val="minor"/>
    </font>
    <font>
      <b/>
      <sz val="9"/>
      <color theme="1"/>
      <name val="Times New Roman"/>
      <family val="1"/>
    </font>
    <font>
      <b/>
      <sz val="10"/>
      <color theme="1"/>
      <name val="Times New Roman"/>
      <family val="1"/>
    </font>
    <font>
      <sz val="11"/>
      <color theme="1" tint="4.9989318521683403E-2"/>
      <name val="Calibri"/>
      <family val="2"/>
      <scheme val="minor"/>
    </font>
    <font>
      <b/>
      <sz val="10"/>
      <name val="Brush Script Std"/>
      <family val="4"/>
    </font>
    <font>
      <b/>
      <sz val="9"/>
      <name val="Calibri"/>
      <family val="2"/>
      <scheme val="minor"/>
    </font>
    <font>
      <sz val="8"/>
      <name val="Calibri"/>
      <family val="2"/>
      <scheme val="minor"/>
    </font>
    <font>
      <sz val="11"/>
      <color rgb="FFC00000"/>
      <name val="Calibri"/>
      <family val="2"/>
      <scheme val="minor"/>
    </font>
    <font>
      <sz val="9"/>
      <color rgb="FFC00000"/>
      <name val="Century Gothic"/>
      <family val="2"/>
    </font>
    <font>
      <sz val="10"/>
      <name val="Calibri"/>
      <family val="2"/>
      <scheme val="minor"/>
    </font>
    <font>
      <sz val="9"/>
      <name val="Calibri"/>
      <family val="2"/>
      <scheme val="minor"/>
    </font>
    <font>
      <b/>
      <i/>
      <sz val="12"/>
      <name val="Century Gothic"/>
      <family val="2"/>
    </font>
    <font>
      <b/>
      <sz val="12"/>
      <name val="Bodoni MT Black"/>
      <family val="1"/>
    </font>
    <font>
      <b/>
      <u/>
      <sz val="12"/>
      <name val="Calibri"/>
      <family val="2"/>
      <scheme val="minor"/>
    </font>
    <font>
      <sz val="12"/>
      <color rgb="FFFF0000"/>
      <name val="Century Gothic"/>
      <family val="2"/>
    </font>
    <font>
      <b/>
      <sz val="12"/>
      <color rgb="FFFF0000"/>
      <name val="Century Gothic"/>
      <family val="2"/>
    </font>
    <font>
      <sz val="9"/>
      <color rgb="FFFF0000"/>
      <name val="Century Gothic"/>
      <family val="2"/>
    </font>
    <font>
      <sz val="9"/>
      <color rgb="FF000000"/>
      <name val="Century Gothic"/>
      <family val="2"/>
    </font>
    <font>
      <sz val="8"/>
      <name val="Arial Narrow"/>
      <family val="2"/>
    </font>
    <font>
      <b/>
      <sz val="10"/>
      <color theme="1"/>
      <name val="Arial"/>
      <family val="2"/>
    </font>
    <font>
      <b/>
      <u val="doubleAccounting"/>
      <sz val="10"/>
      <name val="Century Gothic"/>
      <family val="2"/>
    </font>
    <font>
      <sz val="10"/>
      <color theme="1"/>
      <name val="Arial"/>
      <family val="2"/>
    </font>
    <font>
      <b/>
      <u/>
      <sz val="8"/>
      <name val="Century Gothic"/>
      <family val="2"/>
    </font>
    <font>
      <u/>
      <sz val="8"/>
      <name val="Century Gothic"/>
      <family val="2"/>
    </font>
    <font>
      <b/>
      <i/>
      <sz val="12"/>
      <color theme="1"/>
      <name val="Calibri"/>
      <family val="2"/>
      <scheme val="minor"/>
    </font>
    <font>
      <b/>
      <i/>
      <sz val="18"/>
      <color theme="1"/>
      <name val="Calibri"/>
      <family val="2"/>
      <scheme val="minor"/>
    </font>
    <font>
      <b/>
      <i/>
      <sz val="16"/>
      <color theme="1"/>
      <name val="Calibri"/>
      <family val="2"/>
      <scheme val="minor"/>
    </font>
    <font>
      <sz val="10"/>
      <color theme="1"/>
      <name val="Calibri"/>
      <family val="2"/>
    </font>
    <font>
      <sz val="14"/>
      <color theme="1"/>
      <name val="Calibri"/>
      <family val="2"/>
    </font>
    <font>
      <i/>
      <sz val="14"/>
      <color theme="1"/>
      <name val="Calibri"/>
      <family val="2"/>
    </font>
    <font>
      <b/>
      <i/>
      <sz val="10"/>
      <color theme="1"/>
      <name val="Calibri"/>
      <family val="2"/>
    </font>
    <font>
      <b/>
      <i/>
      <sz val="14"/>
      <color theme="1"/>
      <name val="Calibri"/>
      <family val="2"/>
    </font>
    <font>
      <b/>
      <sz val="10"/>
      <color theme="1"/>
      <name val="Calibri"/>
      <family val="2"/>
    </font>
    <font>
      <i/>
      <sz val="10"/>
      <color theme="1"/>
      <name val="Calibri"/>
      <family val="2"/>
    </font>
    <font>
      <i/>
      <sz val="10"/>
      <name val="Calibri"/>
      <family val="2"/>
    </font>
    <font>
      <sz val="14"/>
      <name val="Calibri"/>
      <family val="2"/>
    </font>
    <font>
      <i/>
      <sz val="14"/>
      <name val="Calibri"/>
      <family val="2"/>
    </font>
    <font>
      <b/>
      <sz val="14"/>
      <color theme="1"/>
      <name val="Calibri"/>
      <family val="2"/>
    </font>
  </fonts>
  <fills count="19">
    <fill>
      <patternFill patternType="none"/>
    </fill>
    <fill>
      <patternFill patternType="gray125"/>
    </fill>
    <fill>
      <patternFill patternType="solid">
        <fgColor theme="0"/>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FFFF00"/>
        <bgColor indexed="64"/>
      </patternFill>
    </fill>
    <fill>
      <patternFill patternType="solid">
        <fgColor rgb="FF92D050"/>
        <bgColor indexed="64"/>
      </patternFill>
    </fill>
    <fill>
      <patternFill patternType="solid">
        <fgColor rgb="FFFFC000"/>
        <bgColor indexed="64"/>
      </patternFill>
    </fill>
    <fill>
      <patternFill patternType="solid">
        <fgColor rgb="FF00B0F0"/>
        <bgColor indexed="64"/>
      </patternFill>
    </fill>
    <fill>
      <patternFill patternType="solid">
        <fgColor indexed="65"/>
        <bgColor indexed="64"/>
      </patternFill>
    </fill>
    <fill>
      <patternFill patternType="solid">
        <fgColor theme="9" tint="0.79998168889431442"/>
        <bgColor indexed="64"/>
      </patternFill>
    </fill>
    <fill>
      <patternFill patternType="solid">
        <fgColor rgb="FFFF0000"/>
        <bgColor indexed="64"/>
      </patternFill>
    </fill>
    <fill>
      <patternFill patternType="solid">
        <fgColor theme="0" tint="-4.9989318521683403E-2"/>
        <bgColor indexed="64"/>
      </patternFill>
    </fill>
    <fill>
      <patternFill patternType="solid">
        <fgColor theme="6" tint="0.39997558519241921"/>
        <bgColor indexed="64"/>
      </patternFill>
    </fill>
    <fill>
      <patternFill patternType="solid">
        <fgColor theme="4" tint="-0.249977111117893"/>
        <bgColor indexed="64"/>
      </patternFill>
    </fill>
    <fill>
      <patternFill patternType="solid">
        <fgColor theme="0" tint="-0.499984740745262"/>
        <bgColor indexed="64"/>
      </patternFill>
    </fill>
    <fill>
      <patternFill patternType="solid">
        <fgColor theme="9" tint="-0.249977111117893"/>
        <bgColor indexed="64"/>
      </patternFill>
    </fill>
    <fill>
      <patternFill patternType="solid">
        <fgColor rgb="FF0070C0"/>
        <bgColor indexed="64"/>
      </patternFill>
    </fill>
  </fills>
  <borders count="105">
    <border>
      <left/>
      <right/>
      <top/>
      <bottom/>
      <diagonal/>
    </border>
    <border>
      <left style="thin">
        <color rgb="FF0070C0"/>
      </left>
      <right style="thin">
        <color rgb="FF0070C0"/>
      </right>
      <top style="thin">
        <color rgb="FF0070C0"/>
      </top>
      <bottom style="thin">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thin">
        <color indexed="64"/>
      </left>
      <right style="thin">
        <color indexed="64"/>
      </right>
      <top style="thin">
        <color indexed="64"/>
      </top>
      <bottom style="thin">
        <color indexed="64"/>
      </bottom>
      <diagonal/>
    </border>
    <border>
      <left style="medium">
        <color rgb="FF0070C0"/>
      </left>
      <right style="thin">
        <color rgb="FF0070C0"/>
      </right>
      <top style="medium">
        <color rgb="FF0070C0"/>
      </top>
      <bottom style="thin">
        <color rgb="FF0070C0"/>
      </bottom>
      <diagonal/>
    </border>
    <border>
      <left style="thin">
        <color rgb="FF0070C0"/>
      </left>
      <right style="thin">
        <color rgb="FF0070C0"/>
      </right>
      <top style="medium">
        <color rgb="FF0070C0"/>
      </top>
      <bottom style="thin">
        <color rgb="FF0070C0"/>
      </bottom>
      <diagonal/>
    </border>
    <border>
      <left style="thin">
        <color rgb="FF0070C0"/>
      </left>
      <right style="medium">
        <color rgb="FF0070C0"/>
      </right>
      <top style="medium">
        <color rgb="FF0070C0"/>
      </top>
      <bottom style="thin">
        <color rgb="FF0070C0"/>
      </bottom>
      <diagonal/>
    </border>
    <border>
      <left style="medium">
        <color rgb="FF0070C0"/>
      </left>
      <right style="thin">
        <color rgb="FF0070C0"/>
      </right>
      <top style="thin">
        <color rgb="FF0070C0"/>
      </top>
      <bottom style="thin">
        <color rgb="FF0070C0"/>
      </bottom>
      <diagonal/>
    </border>
    <border>
      <left style="thin">
        <color rgb="FF0070C0"/>
      </left>
      <right style="medium">
        <color rgb="FF0070C0"/>
      </right>
      <top style="thin">
        <color rgb="FF0070C0"/>
      </top>
      <bottom style="thin">
        <color rgb="FF0070C0"/>
      </bottom>
      <diagonal/>
    </border>
    <border>
      <left style="medium">
        <color rgb="FF0070C0"/>
      </left>
      <right style="thin">
        <color rgb="FF0070C0"/>
      </right>
      <top style="thin">
        <color rgb="FF0070C0"/>
      </top>
      <bottom style="medium">
        <color rgb="FF0070C0"/>
      </bottom>
      <diagonal/>
    </border>
    <border>
      <left style="thin">
        <color rgb="FF0070C0"/>
      </left>
      <right style="thin">
        <color rgb="FF0070C0"/>
      </right>
      <top style="thin">
        <color rgb="FF0070C0"/>
      </top>
      <bottom style="medium">
        <color rgb="FF0070C0"/>
      </bottom>
      <diagonal/>
    </border>
    <border>
      <left style="thin">
        <color rgb="FF0070C0"/>
      </left>
      <right style="medium">
        <color rgb="FF0070C0"/>
      </right>
      <top style="thin">
        <color rgb="FF0070C0"/>
      </top>
      <bottom style="medium">
        <color rgb="FF0070C0"/>
      </bottom>
      <diagonal/>
    </border>
    <border>
      <left style="thin">
        <color rgb="FF0070C0"/>
      </left>
      <right/>
      <top style="medium">
        <color rgb="FF0070C0"/>
      </top>
      <bottom style="thin">
        <color rgb="FF0070C0"/>
      </bottom>
      <diagonal/>
    </border>
    <border>
      <left/>
      <right style="thin">
        <color rgb="FF0070C0"/>
      </right>
      <top style="medium">
        <color rgb="FF0070C0"/>
      </top>
      <bottom style="thin">
        <color rgb="FF0070C0"/>
      </bottom>
      <diagonal/>
    </border>
    <border>
      <left/>
      <right/>
      <top style="medium">
        <color rgb="FF0070C0"/>
      </top>
      <bottom style="thin">
        <color rgb="FF0070C0"/>
      </bottom>
      <diagonal/>
    </border>
    <border>
      <left/>
      <right style="medium">
        <color rgb="FF0070C0"/>
      </right>
      <top style="medium">
        <color rgb="FF0070C0"/>
      </top>
      <bottom style="thin">
        <color rgb="FF0070C0"/>
      </bottom>
      <diagonal/>
    </border>
    <border>
      <left style="medium">
        <color rgb="FF0070C0"/>
      </left>
      <right/>
      <top style="medium">
        <color rgb="FF0070C0"/>
      </top>
      <bottom style="thin">
        <color rgb="FF0070C0"/>
      </bottom>
      <diagonal/>
    </border>
    <border>
      <left style="medium">
        <color rgb="FF0070C0"/>
      </left>
      <right/>
      <top style="thin">
        <color rgb="FF0070C0"/>
      </top>
      <bottom style="thin">
        <color rgb="FF0070C0"/>
      </bottom>
      <diagonal/>
    </border>
    <border>
      <left/>
      <right style="medium">
        <color rgb="FF0070C0"/>
      </right>
      <top style="thin">
        <color rgb="FF0070C0"/>
      </top>
      <bottom style="thin">
        <color rgb="FF0070C0"/>
      </bottom>
      <diagonal/>
    </border>
    <border>
      <left/>
      <right/>
      <top style="medium">
        <color rgb="FF0070C0"/>
      </top>
      <bottom/>
      <diagonal/>
    </border>
    <border>
      <left style="thin">
        <color rgb="FF0070C0"/>
      </left>
      <right style="thin">
        <color rgb="FF0070C0"/>
      </right>
      <top/>
      <bottom style="thin">
        <color rgb="FF0070C0"/>
      </bottom>
      <diagonal/>
    </border>
    <border>
      <left/>
      <right/>
      <top/>
      <bottom style="medium">
        <color rgb="FF0070C0"/>
      </bottom>
      <diagonal/>
    </border>
    <border>
      <left/>
      <right/>
      <top/>
      <bottom style="thin">
        <color rgb="FF0070C0"/>
      </bottom>
      <diagonal/>
    </border>
    <border>
      <left style="thin">
        <color rgb="FF0070C0"/>
      </left>
      <right/>
      <top style="thin">
        <color rgb="FF0070C0"/>
      </top>
      <bottom/>
      <diagonal/>
    </border>
    <border>
      <left/>
      <right/>
      <top style="thin">
        <color rgb="FF0070C0"/>
      </top>
      <bottom/>
      <diagonal/>
    </border>
    <border>
      <left/>
      <right style="thin">
        <color rgb="FF0070C0"/>
      </right>
      <top style="thin">
        <color rgb="FF0070C0"/>
      </top>
      <bottom/>
      <diagonal/>
    </border>
    <border>
      <left style="thin">
        <color rgb="FF0070C0"/>
      </left>
      <right/>
      <top/>
      <bottom/>
      <diagonal/>
    </border>
    <border>
      <left/>
      <right style="thin">
        <color rgb="FF0070C0"/>
      </right>
      <top/>
      <bottom/>
      <diagonal/>
    </border>
    <border>
      <left style="thin">
        <color indexed="64"/>
      </left>
      <right/>
      <top style="thin">
        <color rgb="FF0070C0"/>
      </top>
      <bottom/>
      <diagonal/>
    </border>
    <border>
      <left style="thin">
        <color rgb="FF0070C0"/>
      </left>
      <right/>
      <top/>
      <bottom style="thin">
        <color indexed="64"/>
      </bottom>
      <diagonal/>
    </border>
    <border>
      <left/>
      <right/>
      <top/>
      <bottom style="thin">
        <color indexed="64"/>
      </bottom>
      <diagonal/>
    </border>
    <border>
      <left/>
      <right style="thin">
        <color rgb="FF0070C0"/>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medium">
        <color rgb="FF0070C0"/>
      </left>
      <right style="thin">
        <color rgb="FF0070C0"/>
      </right>
      <top style="thin">
        <color rgb="FF0070C0"/>
      </top>
      <bottom/>
      <diagonal/>
    </border>
    <border>
      <left style="thin">
        <color rgb="FF0070C0"/>
      </left>
      <right style="thin">
        <color rgb="FF0070C0"/>
      </right>
      <top style="thin">
        <color rgb="FF0070C0"/>
      </top>
      <bottom/>
      <diagonal/>
    </border>
    <border>
      <left style="thin">
        <color rgb="FF0070C0"/>
      </left>
      <right style="medium">
        <color rgb="FF0070C0"/>
      </right>
      <top style="thin">
        <color rgb="FF0070C0"/>
      </top>
      <bottom/>
      <diagonal/>
    </border>
    <border>
      <left/>
      <right/>
      <top style="thin">
        <color indexed="64"/>
      </top>
      <bottom style="thin">
        <color indexed="64"/>
      </bottom>
      <diagonal/>
    </border>
    <border>
      <left/>
      <right/>
      <top style="thin">
        <color indexed="64"/>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auto="1"/>
      </top>
      <bottom/>
      <diagonal/>
    </border>
    <border>
      <left style="medium">
        <color indexed="64"/>
      </left>
      <right style="medium">
        <color indexed="64"/>
      </right>
      <top style="thin">
        <color indexed="64"/>
      </top>
      <bottom/>
      <diagonal/>
    </border>
    <border>
      <left/>
      <right style="medium">
        <color indexed="64"/>
      </right>
      <top style="thin">
        <color auto="1"/>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thin">
        <color indexed="64"/>
      </top>
      <bottom style="medium">
        <color indexed="64"/>
      </bottom>
      <diagonal/>
    </border>
    <border>
      <left style="thin">
        <color indexed="64"/>
      </left>
      <right/>
      <top style="thin">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top/>
      <bottom style="thin">
        <color indexed="64"/>
      </bottom>
      <diagonal/>
    </border>
    <border>
      <left style="thin">
        <color indexed="64"/>
      </left>
      <right/>
      <top style="thin">
        <color indexed="64"/>
      </top>
      <bottom style="medium">
        <color indexed="64"/>
      </bottom>
      <diagonal/>
    </border>
    <border>
      <left style="medium">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
      <left style="thin">
        <color rgb="FF0070C0"/>
      </left>
      <right/>
      <top/>
      <bottom style="thin">
        <color rgb="FF0070C0"/>
      </bottom>
      <diagonal/>
    </border>
    <border>
      <left/>
      <right style="thin">
        <color rgb="FF0070C0"/>
      </right>
      <top/>
      <bottom style="thin">
        <color rgb="FF0070C0"/>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rgb="FF0070C0"/>
      </left>
      <right style="thin">
        <color rgb="FF0070C0"/>
      </right>
      <top/>
      <bottom/>
      <diagonal/>
    </border>
    <border>
      <left style="thin">
        <color rgb="FF0070C0"/>
      </left>
      <right/>
      <top style="thin">
        <color indexed="64"/>
      </top>
      <bottom/>
      <diagonal/>
    </border>
  </borders>
  <cellStyleXfs count="26">
    <xf numFmtId="0" fontId="0" fillId="0" borderId="0"/>
    <xf numFmtId="43" fontId="1" fillId="0" borderId="0" applyFont="0" applyFill="0" applyBorder="0" applyAlignment="0" applyProtection="0"/>
    <xf numFmtId="0" fontId="2" fillId="0" borderId="0"/>
    <xf numFmtId="0" fontId="3"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10" fillId="0" borderId="0"/>
    <xf numFmtId="0" fontId="2" fillId="0" borderId="0"/>
    <xf numFmtId="166" fontId="13"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0" fontId="14" fillId="0" borderId="0" applyNumberFormat="0" applyFill="0" applyBorder="0" applyAlignment="0" applyProtection="0"/>
    <xf numFmtId="0" fontId="2" fillId="0" borderId="0"/>
    <xf numFmtId="0" fontId="1" fillId="0" borderId="0"/>
    <xf numFmtId="43" fontId="1" fillId="0" borderId="0" applyFont="0" applyFill="0" applyBorder="0" applyAlignment="0" applyProtection="0"/>
    <xf numFmtId="0" fontId="1" fillId="0" borderId="0"/>
    <xf numFmtId="0" fontId="1" fillId="0" borderId="0"/>
    <xf numFmtId="0" fontId="45" fillId="0" borderId="0" applyNumberFormat="0" applyFill="0" applyBorder="0" applyAlignment="0" applyProtection="0"/>
    <xf numFmtId="164" fontId="1" fillId="0" borderId="0" applyFont="0" applyFill="0" applyBorder="0" applyAlignment="0" applyProtection="0"/>
    <xf numFmtId="172" fontId="1" fillId="0" borderId="0" applyFont="0" applyFill="0" applyBorder="0" applyAlignment="0" applyProtection="0"/>
  </cellStyleXfs>
  <cellXfs count="4452">
    <xf numFmtId="0" fontId="0" fillId="0" borderId="0" xfId="0"/>
    <xf numFmtId="43" fontId="5" fillId="0" borderId="0" xfId="1" applyFont="1"/>
    <xf numFmtId="0" fontId="6" fillId="0" borderId="0" xfId="0" applyFont="1"/>
    <xf numFmtId="0" fontId="6" fillId="0" borderId="0" xfId="0" applyFont="1" applyAlignment="1">
      <alignment horizontal="right"/>
    </xf>
    <xf numFmtId="0" fontId="5" fillId="0" borderId="0" xfId="0" applyFont="1"/>
    <xf numFmtId="43" fontId="4" fillId="0" borderId="0" xfId="1" applyFont="1" applyBorder="1" applyAlignment="1"/>
    <xf numFmtId="43" fontId="5" fillId="0" borderId="0" xfId="1" applyFont="1" applyBorder="1"/>
    <xf numFmtId="0" fontId="6" fillId="0" borderId="0" xfId="0" applyFont="1" applyBorder="1"/>
    <xf numFmtId="0" fontId="9" fillId="0" borderId="0" xfId="0" applyFont="1"/>
    <xf numFmtId="0" fontId="8" fillId="0" borderId="0" xfId="0" applyFont="1" applyBorder="1" applyAlignment="1">
      <alignment horizontal="left"/>
    </xf>
    <xf numFmtId="0" fontId="8" fillId="0" borderId="0" xfId="0" applyFont="1" applyBorder="1" applyAlignment="1">
      <alignment horizontal="left"/>
    </xf>
    <xf numFmtId="0" fontId="16" fillId="0" borderId="0" xfId="0" applyFont="1" applyAlignment="1">
      <alignment horizontal="center" vertical="center"/>
    </xf>
    <xf numFmtId="0" fontId="8" fillId="0" borderId="0" xfId="0" applyFont="1" applyBorder="1" applyAlignment="1">
      <alignment horizontal="left"/>
    </xf>
    <xf numFmtId="4" fontId="17" fillId="0" borderId="0" xfId="0" applyNumberFormat="1" applyFont="1" applyBorder="1" applyAlignment="1">
      <alignment horizontal="right" vertical="center" shrinkToFit="1"/>
    </xf>
    <xf numFmtId="0" fontId="0" fillId="0" borderId="5" xfId="0" applyBorder="1"/>
    <xf numFmtId="0" fontId="8" fillId="0" borderId="0" xfId="0" applyFont="1" applyBorder="1" applyAlignment="1">
      <alignment vertical="center"/>
    </xf>
    <xf numFmtId="0" fontId="18" fillId="0" borderId="1" xfId="0" applyFont="1" applyBorder="1" applyAlignment="1">
      <alignment horizontal="left" vertical="center" wrapText="1"/>
    </xf>
    <xf numFmtId="0" fontId="17" fillId="0" borderId="0" xfId="0" applyFont="1" applyAlignment="1">
      <alignment horizontal="left" vertical="center"/>
    </xf>
    <xf numFmtId="0" fontId="17" fillId="0" borderId="0" xfId="0" applyFont="1" applyBorder="1" applyAlignment="1">
      <alignment horizontal="left" vertical="center"/>
    </xf>
    <xf numFmtId="0" fontId="11" fillId="0" borderId="1" xfId="0" applyFont="1" applyBorder="1" applyAlignment="1">
      <alignment horizontal="left" vertical="center"/>
    </xf>
    <xf numFmtId="0" fontId="11" fillId="0" borderId="0" xfId="0" applyFont="1" applyAlignment="1">
      <alignment horizontal="left" vertical="center"/>
    </xf>
    <xf numFmtId="0" fontId="11" fillId="0" borderId="0" xfId="0" applyFont="1" applyBorder="1" applyAlignment="1">
      <alignment horizontal="left" vertical="center"/>
    </xf>
    <xf numFmtId="0" fontId="11" fillId="0" borderId="0" xfId="2" applyFont="1" applyFill="1" applyBorder="1" applyAlignment="1">
      <alignment horizontal="left" vertical="center"/>
    </xf>
    <xf numFmtId="0" fontId="17" fillId="0" borderId="0" xfId="2" applyFont="1" applyBorder="1" applyAlignment="1">
      <alignment horizontal="left" vertical="center"/>
    </xf>
    <xf numFmtId="0" fontId="11" fillId="0" borderId="0" xfId="0" applyFont="1" applyFill="1" applyBorder="1" applyAlignment="1">
      <alignment horizontal="left" vertical="center"/>
    </xf>
    <xf numFmtId="0" fontId="20" fillId="0" borderId="0" xfId="0" applyFont="1" applyBorder="1" applyAlignment="1">
      <alignment horizontal="left" vertical="center"/>
    </xf>
    <xf numFmtId="43" fontId="17" fillId="0" borderId="0" xfId="0" applyNumberFormat="1" applyFont="1" applyAlignment="1">
      <alignment horizontal="right" vertical="center" shrinkToFit="1"/>
    </xf>
    <xf numFmtId="0" fontId="0" fillId="0" borderId="0" xfId="0"/>
    <xf numFmtId="0" fontId="21" fillId="0" borderId="0" xfId="0" applyFont="1" applyAlignment="1"/>
    <xf numFmtId="0" fontId="22" fillId="0" borderId="0" xfId="0" applyFont="1" applyAlignment="1">
      <alignment horizontal="left" vertical="center" wrapText="1"/>
    </xf>
    <xf numFmtId="1" fontId="11" fillId="0" borderId="0" xfId="0" applyNumberFormat="1" applyFont="1" applyAlignment="1">
      <alignment horizontal="center" vertical="center"/>
    </xf>
    <xf numFmtId="4" fontId="16" fillId="0" borderId="0" xfId="1" applyNumberFormat="1" applyFont="1" applyAlignment="1">
      <alignment horizontal="center" vertical="center" shrinkToFit="1"/>
    </xf>
    <xf numFmtId="4" fontId="21" fillId="0" borderId="0" xfId="0" applyNumberFormat="1" applyFont="1" applyAlignment="1">
      <alignment horizontal="right" vertical="center" shrinkToFit="1"/>
    </xf>
    <xf numFmtId="1" fontId="21" fillId="0" borderId="0" xfId="1" applyNumberFormat="1" applyFont="1" applyAlignment="1">
      <alignment horizontal="center" vertical="center"/>
    </xf>
    <xf numFmtId="4" fontId="23" fillId="0" borderId="0" xfId="1" applyNumberFormat="1" applyFont="1" applyAlignment="1">
      <alignment horizontal="right" vertical="center"/>
    </xf>
    <xf numFmtId="4" fontId="21" fillId="0" borderId="0" xfId="1" applyNumberFormat="1" applyFont="1" applyAlignment="1">
      <alignment horizontal="right" vertical="center"/>
    </xf>
    <xf numFmtId="0" fontId="22" fillId="0" borderId="0" xfId="0" applyFont="1" applyAlignment="1">
      <alignment horizontal="left" vertical="center"/>
    </xf>
    <xf numFmtId="0" fontId="25" fillId="0" borderId="0" xfId="0" applyFont="1" applyBorder="1" applyAlignment="1">
      <alignment horizontal="center"/>
    </xf>
    <xf numFmtId="0" fontId="22" fillId="0" borderId="0" xfId="0" applyFont="1" applyBorder="1" applyAlignment="1">
      <alignment horizontal="left" vertical="center" wrapText="1"/>
    </xf>
    <xf numFmtId="1" fontId="25" fillId="0" borderId="0" xfId="0" applyNumberFormat="1" applyFont="1" applyBorder="1" applyAlignment="1">
      <alignment horizontal="center" vertical="center"/>
    </xf>
    <xf numFmtId="4" fontId="25" fillId="0" borderId="0" xfId="0" applyNumberFormat="1" applyFont="1" applyBorder="1" applyAlignment="1">
      <alignment horizontal="center" vertical="center" shrinkToFit="1"/>
    </xf>
    <xf numFmtId="4" fontId="25" fillId="0" borderId="0" xfId="0" applyNumberFormat="1" applyFont="1" applyBorder="1" applyAlignment="1">
      <alignment horizontal="right" vertical="center"/>
    </xf>
    <xf numFmtId="4" fontId="26" fillId="0" borderId="0" xfId="0" applyNumberFormat="1" applyFont="1" applyBorder="1" applyAlignment="1">
      <alignment horizontal="right" vertical="center"/>
    </xf>
    <xf numFmtId="0" fontId="24" fillId="0" borderId="6" xfId="0" applyFont="1" applyBorder="1" applyAlignment="1"/>
    <xf numFmtId="1" fontId="24" fillId="0" borderId="7" xfId="0" applyNumberFormat="1" applyFont="1" applyBorder="1" applyAlignment="1">
      <alignment horizontal="center" vertical="center"/>
    </xf>
    <xf numFmtId="4" fontId="24" fillId="0" borderId="7" xfId="0" applyNumberFormat="1" applyFont="1" applyBorder="1" applyAlignment="1">
      <alignment horizontal="center" vertical="center"/>
    </xf>
    <xf numFmtId="1" fontId="24" fillId="0" borderId="7" xfId="0" applyNumberFormat="1" applyFont="1" applyBorder="1" applyAlignment="1">
      <alignment horizontal="left" vertical="center"/>
    </xf>
    <xf numFmtId="4" fontId="24" fillId="0" borderId="7" xfId="0" applyNumberFormat="1" applyFont="1" applyBorder="1" applyAlignment="1">
      <alignment horizontal="right" vertical="center"/>
    </xf>
    <xf numFmtId="4" fontId="24" fillId="0" borderId="8" xfId="0" applyNumberFormat="1" applyFont="1" applyBorder="1" applyAlignment="1">
      <alignment horizontal="right" vertical="center"/>
    </xf>
    <xf numFmtId="0" fontId="24" fillId="0" borderId="9" xfId="0" applyFont="1" applyBorder="1" applyAlignment="1"/>
    <xf numFmtId="1" fontId="24" fillId="0" borderId="1" xfId="0" applyNumberFormat="1" applyFont="1" applyBorder="1" applyAlignment="1">
      <alignment horizontal="center" vertical="center"/>
    </xf>
    <xf numFmtId="4" fontId="24" fillId="0" borderId="1" xfId="0" applyNumberFormat="1" applyFont="1" applyBorder="1" applyAlignment="1">
      <alignment horizontal="center" vertical="center"/>
    </xf>
    <xf numFmtId="4" fontId="24" fillId="0" borderId="1" xfId="0" applyNumberFormat="1" applyFont="1" applyBorder="1" applyAlignment="1">
      <alignment horizontal="right" vertical="center"/>
    </xf>
    <xf numFmtId="1" fontId="25" fillId="0" borderId="1" xfId="0" applyNumberFormat="1" applyFont="1" applyBorder="1" applyAlignment="1">
      <alignment horizontal="center" vertical="center"/>
    </xf>
    <xf numFmtId="4" fontId="25" fillId="0" borderId="1" xfId="0" applyNumberFormat="1" applyFont="1" applyBorder="1" applyAlignment="1">
      <alignment horizontal="right" vertical="center"/>
    </xf>
    <xf numFmtId="4" fontId="24" fillId="0" borderId="10" xfId="0" applyNumberFormat="1" applyFont="1" applyBorder="1" applyAlignment="1">
      <alignment horizontal="right" vertical="center"/>
    </xf>
    <xf numFmtId="1" fontId="24" fillId="0" borderId="1" xfId="0" applyNumberFormat="1" applyFont="1" applyBorder="1" applyAlignment="1">
      <alignment horizontal="left" vertical="center"/>
    </xf>
    <xf numFmtId="1" fontId="22" fillId="0" borderId="1" xfId="1" applyNumberFormat="1" applyFont="1" applyBorder="1" applyAlignment="1">
      <alignment horizontal="center" vertical="center"/>
    </xf>
    <xf numFmtId="4" fontId="22" fillId="0" borderId="1" xfId="1" applyNumberFormat="1" applyFont="1" applyBorder="1" applyAlignment="1">
      <alignment horizontal="center" vertical="center"/>
    </xf>
    <xf numFmtId="4" fontId="22" fillId="0" borderId="10" xfId="1" applyNumberFormat="1" applyFont="1" applyBorder="1" applyAlignment="1">
      <alignment horizontal="center" vertical="center"/>
    </xf>
    <xf numFmtId="0" fontId="11" fillId="0" borderId="9" xfId="0" applyFont="1" applyBorder="1" applyAlignment="1">
      <alignment horizontal="center"/>
    </xf>
    <xf numFmtId="43" fontId="11" fillId="0" borderId="1" xfId="1" applyFont="1" applyFill="1" applyBorder="1" applyAlignment="1">
      <alignment horizontal="left" vertical="center" wrapText="1"/>
    </xf>
    <xf numFmtId="1" fontId="18" fillId="0" borderId="1" xfId="1" applyNumberFormat="1" applyFont="1" applyFill="1" applyBorder="1" applyAlignment="1">
      <alignment horizontal="center" vertical="center"/>
    </xf>
    <xf numFmtId="4" fontId="18" fillId="0" borderId="1" xfId="1" applyNumberFormat="1" applyFont="1" applyFill="1" applyBorder="1" applyAlignment="1">
      <alignment horizontal="center" vertical="center"/>
    </xf>
    <xf numFmtId="4" fontId="11" fillId="0" borderId="1" xfId="1" applyNumberFormat="1" applyFont="1" applyFill="1" applyBorder="1" applyAlignment="1">
      <alignment horizontal="right" vertical="center"/>
    </xf>
    <xf numFmtId="1" fontId="11" fillId="0" borderId="1" xfId="1" applyNumberFormat="1" applyFont="1" applyBorder="1" applyAlignment="1">
      <alignment horizontal="center" vertical="center"/>
    </xf>
    <xf numFmtId="4" fontId="18" fillId="0" borderId="1" xfId="0" applyNumberFormat="1" applyFont="1" applyBorder="1" applyAlignment="1">
      <alignment horizontal="right" vertical="center"/>
    </xf>
    <xf numFmtId="1" fontId="11" fillId="0" borderId="1" xfId="4" applyNumberFormat="1" applyFont="1" applyBorder="1" applyAlignment="1">
      <alignment horizontal="center" vertical="center"/>
    </xf>
    <xf numFmtId="4" fontId="11" fillId="0" borderId="1" xfId="4" applyNumberFormat="1" applyFont="1" applyBorder="1" applyAlignment="1">
      <alignment horizontal="right" vertical="center" shrinkToFit="1"/>
    </xf>
    <xf numFmtId="4" fontId="11" fillId="0" borderId="1" xfId="4" applyNumberFormat="1" applyFont="1" applyBorder="1" applyAlignment="1">
      <alignment horizontal="right" vertical="center"/>
    </xf>
    <xf numFmtId="4" fontId="11" fillId="0" borderId="10" xfId="4" applyNumberFormat="1" applyFont="1" applyBorder="1" applyAlignment="1">
      <alignment horizontal="right" vertical="center"/>
    </xf>
    <xf numFmtId="43" fontId="18" fillId="0" borderId="1" xfId="1" applyFont="1" applyFill="1" applyBorder="1" applyAlignment="1">
      <alignment horizontal="left" vertical="center" wrapText="1"/>
    </xf>
    <xf numFmtId="4" fontId="13" fillId="0" borderId="1" xfId="1" applyNumberFormat="1" applyFont="1" applyFill="1" applyBorder="1" applyAlignment="1">
      <alignment horizontal="right" vertical="center" wrapText="1"/>
    </xf>
    <xf numFmtId="4" fontId="18" fillId="0" borderId="1" xfId="1" applyNumberFormat="1" applyFont="1" applyFill="1" applyBorder="1" applyAlignment="1">
      <alignment horizontal="right" vertical="center" wrapText="1"/>
    </xf>
    <xf numFmtId="43" fontId="18" fillId="0" borderId="1" xfId="1" applyFont="1" applyFill="1" applyBorder="1" applyAlignment="1">
      <alignment horizontal="left" vertical="center"/>
    </xf>
    <xf numFmtId="4" fontId="18" fillId="0" borderId="1" xfId="1" applyNumberFormat="1" applyFont="1" applyFill="1" applyBorder="1" applyAlignment="1">
      <alignment horizontal="right" vertical="center"/>
    </xf>
    <xf numFmtId="4" fontId="11" fillId="0" borderId="1" xfId="1" applyNumberFormat="1" applyFont="1" applyBorder="1" applyAlignment="1">
      <alignment horizontal="right" vertical="center"/>
    </xf>
    <xf numFmtId="4" fontId="19" fillId="0" borderId="1" xfId="0" applyNumberFormat="1" applyFont="1" applyBorder="1" applyAlignment="1">
      <alignment horizontal="right" vertical="center"/>
    </xf>
    <xf numFmtId="43" fontId="11" fillId="0" borderId="1" xfId="1" applyFont="1" applyFill="1" applyBorder="1" applyAlignment="1">
      <alignment horizontal="left" vertical="center"/>
    </xf>
    <xf numFmtId="1" fontId="11" fillId="0" borderId="1" xfId="1" applyNumberFormat="1" applyFont="1" applyFill="1" applyBorder="1" applyAlignment="1">
      <alignment horizontal="center" vertical="center"/>
    </xf>
    <xf numFmtId="4" fontId="28" fillId="0" borderId="1" xfId="1" applyNumberFormat="1" applyFont="1" applyFill="1" applyBorder="1" applyAlignment="1">
      <alignment horizontal="center" vertical="center"/>
    </xf>
    <xf numFmtId="1" fontId="11" fillId="0" borderId="1" xfId="1" applyNumberFormat="1" applyFont="1" applyFill="1" applyBorder="1" applyAlignment="1">
      <alignment horizontal="center" vertical="center" wrapText="1"/>
    </xf>
    <xf numFmtId="43" fontId="18" fillId="0" borderId="12" xfId="1" applyFont="1" applyFill="1" applyBorder="1" applyAlignment="1">
      <alignment horizontal="left" vertical="center" wrapText="1"/>
    </xf>
    <xf numFmtId="1" fontId="18" fillId="0" borderId="12" xfId="1" applyNumberFormat="1" applyFont="1" applyFill="1" applyBorder="1" applyAlignment="1">
      <alignment horizontal="center" vertical="center"/>
    </xf>
    <xf numFmtId="4" fontId="18" fillId="0" borderId="12" xfId="1" applyNumberFormat="1" applyFont="1" applyFill="1" applyBorder="1" applyAlignment="1">
      <alignment horizontal="center" vertical="center"/>
    </xf>
    <xf numFmtId="4" fontId="18" fillId="0" borderId="12" xfId="1" applyNumberFormat="1" applyFont="1" applyFill="1" applyBorder="1" applyAlignment="1">
      <alignment horizontal="right" vertical="center"/>
    </xf>
    <xf numFmtId="1" fontId="11" fillId="0" borderId="12" xfId="1" applyNumberFormat="1" applyFont="1" applyBorder="1" applyAlignment="1">
      <alignment horizontal="center" vertical="center"/>
    </xf>
    <xf numFmtId="4" fontId="11" fillId="0" borderId="12" xfId="1" applyNumberFormat="1" applyFont="1" applyBorder="1" applyAlignment="1">
      <alignment horizontal="right" vertical="center"/>
    </xf>
    <xf numFmtId="1" fontId="11" fillId="0" borderId="12" xfId="4" applyNumberFormat="1" applyFont="1" applyBorder="1" applyAlignment="1">
      <alignment horizontal="center" vertical="center"/>
    </xf>
    <xf numFmtId="4" fontId="11" fillId="0" borderId="12" xfId="4" applyNumberFormat="1" applyFont="1" applyBorder="1" applyAlignment="1">
      <alignment horizontal="right" vertical="center" shrinkToFit="1"/>
    </xf>
    <xf numFmtId="4" fontId="19" fillId="0" borderId="12" xfId="0" applyNumberFormat="1" applyFont="1" applyBorder="1" applyAlignment="1">
      <alignment horizontal="right" vertical="center"/>
    </xf>
    <xf numFmtId="4" fontId="11" fillId="0" borderId="13" xfId="4" applyNumberFormat="1" applyFont="1" applyBorder="1" applyAlignment="1">
      <alignment horizontal="right" vertical="center"/>
    </xf>
    <xf numFmtId="4" fontId="17" fillId="0" borderId="0" xfId="1" applyNumberFormat="1" applyFont="1" applyBorder="1" applyAlignment="1">
      <alignment horizontal="right" vertical="center"/>
    </xf>
    <xf numFmtId="1" fontId="11" fillId="0" borderId="0" xfId="1" applyNumberFormat="1" applyFont="1" applyBorder="1" applyAlignment="1">
      <alignment horizontal="center" vertical="center"/>
    </xf>
    <xf numFmtId="0" fontId="23" fillId="0" borderId="0" xfId="0" applyFont="1" applyBorder="1" applyAlignment="1">
      <alignment horizontal="center"/>
    </xf>
    <xf numFmtId="0" fontId="27" fillId="0" borderId="0" xfId="0" applyFont="1" applyFill="1" applyBorder="1" applyAlignment="1">
      <alignment horizontal="left" vertical="center" wrapText="1"/>
    </xf>
    <xf numFmtId="4" fontId="23" fillId="0" borderId="0" xfId="1" applyNumberFormat="1" applyFont="1" applyBorder="1" applyAlignment="1">
      <alignment horizontal="right" vertical="center" shrinkToFit="1"/>
    </xf>
    <xf numFmtId="1" fontId="23" fillId="0" borderId="0" xfId="1" applyNumberFormat="1" applyFont="1" applyBorder="1" applyAlignment="1">
      <alignment horizontal="center" vertical="center"/>
    </xf>
    <xf numFmtId="4" fontId="23" fillId="0" borderId="0" xfId="1" applyNumberFormat="1" applyFont="1" applyBorder="1" applyAlignment="1">
      <alignment horizontal="right" vertical="center"/>
    </xf>
    <xf numFmtId="0" fontId="27" fillId="0" borderId="0" xfId="0" applyFont="1" applyBorder="1" applyAlignment="1">
      <alignment horizontal="left" vertical="center" wrapText="1"/>
    </xf>
    <xf numFmtId="1" fontId="11" fillId="0" borderId="0" xfId="0" applyNumberFormat="1" applyFont="1" applyBorder="1" applyAlignment="1">
      <alignment horizontal="center" vertical="center" textRotation="255"/>
    </xf>
    <xf numFmtId="4" fontId="16" fillId="0" borderId="0" xfId="1" applyNumberFormat="1" applyFont="1" applyBorder="1" applyAlignment="1">
      <alignment horizontal="center" vertical="center" textRotation="255" shrinkToFit="1"/>
    </xf>
    <xf numFmtId="4" fontId="21" fillId="0" borderId="0" xfId="1" applyNumberFormat="1" applyFont="1" applyFill="1" applyBorder="1" applyAlignment="1">
      <alignment horizontal="right" vertical="center" shrinkToFit="1"/>
    </xf>
    <xf numFmtId="4" fontId="23" fillId="0" borderId="0" xfId="1" applyNumberFormat="1" applyFont="1" applyFill="1" applyBorder="1" applyAlignment="1">
      <alignment horizontal="right" vertical="center" shrinkToFit="1"/>
    </xf>
    <xf numFmtId="0" fontId="21" fillId="0" borderId="0" xfId="2" applyFont="1" applyBorder="1" applyAlignment="1"/>
    <xf numFmtId="0" fontId="22" fillId="0" borderId="0" xfId="2" applyFont="1" applyBorder="1" applyAlignment="1">
      <alignment horizontal="left" vertical="center" wrapText="1"/>
    </xf>
    <xf numFmtId="4" fontId="21" fillId="0" borderId="0" xfId="1" applyNumberFormat="1" applyFont="1" applyBorder="1" applyAlignment="1">
      <alignment horizontal="right" vertical="center" shrinkToFit="1"/>
    </xf>
    <xf numFmtId="0" fontId="27" fillId="0" borderId="0" xfId="0" applyFont="1" applyBorder="1"/>
    <xf numFmtId="1" fontId="11" fillId="0" borderId="0" xfId="0" applyNumberFormat="1" applyFont="1" applyBorder="1" applyAlignment="1">
      <alignment horizontal="center" vertical="center"/>
    </xf>
    <xf numFmtId="4" fontId="16" fillId="0" borderId="0" xfId="1" applyNumberFormat="1" applyFont="1" applyBorder="1" applyAlignment="1">
      <alignment horizontal="center" vertical="center" shrinkToFit="1"/>
    </xf>
    <xf numFmtId="4" fontId="27" fillId="0" borderId="0" xfId="0" applyNumberFormat="1" applyFont="1" applyBorder="1" applyAlignment="1">
      <alignment horizontal="right" vertical="center" shrinkToFit="1"/>
    </xf>
    <xf numFmtId="1" fontId="27" fillId="0" borderId="0" xfId="1" applyNumberFormat="1" applyFont="1" applyBorder="1" applyAlignment="1">
      <alignment horizontal="center" vertical="center"/>
    </xf>
    <xf numFmtId="4" fontId="27" fillId="0" borderId="0" xfId="1" applyNumberFormat="1" applyFont="1" applyBorder="1" applyAlignment="1">
      <alignment horizontal="right" vertical="center"/>
    </xf>
    <xf numFmtId="0" fontId="23" fillId="0" borderId="0" xfId="0" applyFont="1" applyBorder="1"/>
    <xf numFmtId="4" fontId="23" fillId="0" borderId="0" xfId="0" applyNumberFormat="1" applyFont="1" applyBorder="1" applyAlignment="1">
      <alignment horizontal="right" vertical="center" shrinkToFit="1"/>
    </xf>
    <xf numFmtId="0" fontId="23" fillId="0" borderId="0" xfId="0" applyFont="1" applyBorder="1" applyAlignment="1"/>
    <xf numFmtId="0" fontId="29" fillId="0" borderId="0" xfId="0" applyFont="1" applyBorder="1" applyAlignment="1">
      <alignment horizontal="left" vertical="center" wrapText="1"/>
    </xf>
    <xf numFmtId="1" fontId="30" fillId="0" borderId="0" xfId="1" applyNumberFormat="1" applyFont="1" applyBorder="1" applyAlignment="1">
      <alignment horizontal="center" vertical="center"/>
    </xf>
    <xf numFmtId="4" fontId="11" fillId="0" borderId="0" xfId="0" applyNumberFormat="1" applyFont="1" applyBorder="1" applyAlignment="1">
      <alignment horizontal="right" vertical="center" shrinkToFit="1"/>
    </xf>
    <xf numFmtId="4" fontId="11" fillId="0" borderId="0" xfId="1" applyNumberFormat="1" applyFont="1" applyBorder="1" applyAlignment="1">
      <alignment horizontal="right" vertical="center"/>
    </xf>
    <xf numFmtId="0" fontId="11" fillId="0" borderId="0" xfId="0" applyFont="1" applyBorder="1"/>
    <xf numFmtId="0" fontId="11" fillId="0" borderId="0" xfId="0" applyFont="1"/>
    <xf numFmtId="0" fontId="27" fillId="0" borderId="0" xfId="0" applyFont="1" applyAlignment="1">
      <alignment horizontal="left" vertical="center" wrapText="1"/>
    </xf>
    <xf numFmtId="4" fontId="11" fillId="0" borderId="0" xfId="0" applyNumberFormat="1" applyFont="1" applyAlignment="1">
      <alignment horizontal="right" vertical="center" shrinkToFit="1"/>
    </xf>
    <xf numFmtId="1" fontId="11" fillId="0" borderId="0" xfId="1" applyNumberFormat="1" applyFont="1" applyAlignment="1">
      <alignment horizontal="center" vertical="center"/>
    </xf>
    <xf numFmtId="4" fontId="11" fillId="0" borderId="0" xfId="1" applyNumberFormat="1" applyFont="1" applyAlignment="1">
      <alignment horizontal="right" vertical="center"/>
    </xf>
    <xf numFmtId="4" fontId="16" fillId="0" borderId="0" xfId="1" applyNumberFormat="1" applyFont="1" applyAlignment="1">
      <alignment horizontal="right" vertical="center" shrinkToFit="1"/>
    </xf>
    <xf numFmtId="4" fontId="25" fillId="0" borderId="0" xfId="0" applyNumberFormat="1" applyFont="1" applyBorder="1" applyAlignment="1">
      <alignment horizontal="right" vertical="center" shrinkToFit="1"/>
    </xf>
    <xf numFmtId="4" fontId="24" fillId="0" borderId="1" xfId="0" applyNumberFormat="1" applyFont="1" applyBorder="1" applyAlignment="1">
      <alignment horizontal="left" vertical="center"/>
    </xf>
    <xf numFmtId="0" fontId="24" fillId="0" borderId="1" xfId="0" applyFont="1" applyBorder="1" applyAlignment="1"/>
    <xf numFmtId="43" fontId="22" fillId="0" borderId="1" xfId="1" applyFont="1" applyBorder="1" applyAlignment="1">
      <alignment horizontal="center" vertical="center"/>
    </xf>
    <xf numFmtId="0" fontId="22" fillId="0" borderId="1" xfId="1" applyNumberFormat="1" applyFont="1" applyBorder="1" applyAlignment="1">
      <alignment horizontal="center" vertical="center"/>
    </xf>
    <xf numFmtId="43" fontId="22" fillId="0" borderId="10" xfId="1" applyFont="1" applyBorder="1" applyAlignment="1">
      <alignment horizontal="center" vertical="center"/>
    </xf>
    <xf numFmtId="4" fontId="16" fillId="0" borderId="0" xfId="1" applyNumberFormat="1" applyFont="1" applyBorder="1" applyAlignment="1">
      <alignment horizontal="right" vertical="center" textRotation="255" shrinkToFit="1"/>
    </xf>
    <xf numFmtId="0" fontId="0" fillId="0" borderId="0" xfId="0" applyFont="1"/>
    <xf numFmtId="4" fontId="11" fillId="0" borderId="1" xfId="1" applyNumberFormat="1" applyFont="1" applyFill="1" applyBorder="1" applyAlignment="1">
      <alignment horizontal="right" vertical="center" wrapText="1"/>
    </xf>
    <xf numFmtId="167" fontId="18" fillId="0" borderId="1" xfId="0" applyNumberFormat="1" applyFont="1" applyBorder="1" applyAlignment="1">
      <alignment vertical="center"/>
    </xf>
    <xf numFmtId="2" fontId="18" fillId="0" borderId="1" xfId="0" applyNumberFormat="1" applyFont="1" applyBorder="1" applyAlignment="1">
      <alignment horizontal="left" vertical="center" wrapText="1"/>
    </xf>
    <xf numFmtId="4" fontId="11" fillId="0" borderId="1" xfId="6" applyNumberFormat="1" applyFont="1" applyBorder="1" applyAlignment="1">
      <alignment horizontal="right" vertical="center"/>
    </xf>
    <xf numFmtId="167" fontId="19" fillId="0" borderId="1" xfId="0" applyNumberFormat="1" applyFont="1" applyBorder="1" applyAlignment="1">
      <alignment vertical="center"/>
    </xf>
    <xf numFmtId="4" fontId="11" fillId="0" borderId="1" xfId="0" applyNumberFormat="1" applyFont="1" applyBorder="1" applyAlignment="1">
      <alignment horizontal="right" vertical="center"/>
    </xf>
    <xf numFmtId="4" fontId="18" fillId="2" borderId="1" xfId="0" applyNumberFormat="1" applyFont="1" applyFill="1" applyBorder="1" applyAlignment="1">
      <alignment horizontal="right" vertical="center" wrapText="1"/>
    </xf>
    <xf numFmtId="43" fontId="11" fillId="0" borderId="1" xfId="1" applyFont="1" applyBorder="1" applyAlignment="1">
      <alignment horizontal="right" vertical="center"/>
    </xf>
    <xf numFmtId="1" fontId="31" fillId="0" borderId="1" xfId="6" applyNumberFormat="1" applyFont="1" applyBorder="1" applyAlignment="1">
      <alignment horizontal="center" vertical="center"/>
    </xf>
    <xf numFmtId="1" fontId="11" fillId="0" borderId="1" xfId="6" applyNumberFormat="1" applyFont="1" applyBorder="1" applyAlignment="1">
      <alignment horizontal="center" vertical="center" shrinkToFit="1"/>
    </xf>
    <xf numFmtId="1" fontId="11" fillId="0" borderId="12" xfId="1" applyNumberFormat="1" applyFont="1" applyFill="1" applyBorder="1" applyAlignment="1">
      <alignment horizontal="center" vertical="center" wrapText="1"/>
    </xf>
    <xf numFmtId="4" fontId="11" fillId="0" borderId="12" xfId="1" applyNumberFormat="1" applyFont="1" applyFill="1" applyBorder="1" applyAlignment="1">
      <alignment horizontal="right" vertical="center"/>
    </xf>
    <xf numFmtId="4" fontId="11" fillId="0" borderId="12" xfId="1" applyNumberFormat="1" applyFont="1" applyFill="1" applyBorder="1" applyAlignment="1">
      <alignment horizontal="right" vertical="center" wrapText="1"/>
    </xf>
    <xf numFmtId="1" fontId="11" fillId="0" borderId="12" xfId="6" applyNumberFormat="1" applyFont="1" applyBorder="1" applyAlignment="1">
      <alignment horizontal="center" vertical="center"/>
    </xf>
    <xf numFmtId="1" fontId="11" fillId="0" borderId="12" xfId="6" applyNumberFormat="1" applyFont="1" applyBorder="1" applyAlignment="1">
      <alignment horizontal="center" vertical="center" shrinkToFit="1"/>
    </xf>
    <xf numFmtId="167" fontId="19" fillId="0" borderId="12" xfId="0" applyNumberFormat="1" applyFont="1" applyBorder="1" applyAlignment="1">
      <alignment vertical="center"/>
    </xf>
    <xf numFmtId="0" fontId="18" fillId="0" borderId="0" xfId="0" applyFont="1"/>
    <xf numFmtId="0" fontId="18" fillId="0" borderId="0" xfId="0" applyFont="1" applyAlignment="1">
      <alignment horizontal="left" vertical="center"/>
    </xf>
    <xf numFmtId="1" fontId="18" fillId="0" borderId="0" xfId="0" applyNumberFormat="1" applyFont="1" applyAlignment="1">
      <alignment horizontal="center" vertical="center"/>
    </xf>
    <xf numFmtId="4" fontId="11" fillId="0" borderId="0" xfId="0" applyNumberFormat="1" applyFont="1" applyAlignment="1">
      <alignment horizontal="right" vertical="center"/>
    </xf>
    <xf numFmtId="4" fontId="18" fillId="0" borderId="0" xfId="0" applyNumberFormat="1" applyFont="1" applyAlignment="1">
      <alignment horizontal="right" vertical="center"/>
    </xf>
    <xf numFmtId="0" fontId="25" fillId="0" borderId="0" xfId="0" applyFont="1" applyBorder="1" applyAlignment="1">
      <alignment horizontal="left" vertical="center" shrinkToFit="1"/>
    </xf>
    <xf numFmtId="4" fontId="11" fillId="0" borderId="1" xfId="1" applyNumberFormat="1" applyFont="1" applyFill="1" applyBorder="1" applyAlignment="1">
      <alignment horizontal="center" vertical="center"/>
    </xf>
    <xf numFmtId="0" fontId="18" fillId="0" borderId="1" xfId="0" applyFont="1" applyFill="1" applyBorder="1" applyAlignment="1">
      <alignment vertical="center" wrapText="1"/>
    </xf>
    <xf numFmtId="0" fontId="18" fillId="0" borderId="12" xfId="0" applyFont="1" applyFill="1" applyBorder="1" applyAlignment="1">
      <alignment vertical="center" wrapText="1"/>
    </xf>
    <xf numFmtId="4" fontId="11" fillId="0" borderId="12" xfId="1" applyNumberFormat="1" applyFont="1" applyFill="1" applyBorder="1" applyAlignment="1">
      <alignment horizontal="center" vertical="center"/>
    </xf>
    <xf numFmtId="43" fontId="16" fillId="0" borderId="0" xfId="1" applyFont="1" applyAlignment="1">
      <alignment vertical="center" shrinkToFit="1"/>
    </xf>
    <xf numFmtId="0" fontId="24" fillId="0" borderId="0" xfId="0" applyFont="1" applyAlignment="1">
      <alignment vertical="center" shrinkToFit="1"/>
    </xf>
    <xf numFmtId="1" fontId="24" fillId="0" borderId="0" xfId="1" applyNumberFormat="1" applyFont="1" applyAlignment="1">
      <alignment horizontal="center" vertical="center"/>
    </xf>
    <xf numFmtId="43" fontId="24" fillId="0" borderId="0" xfId="1" applyFont="1" applyAlignment="1">
      <alignment vertical="center"/>
    </xf>
    <xf numFmtId="0" fontId="24" fillId="0" borderId="0" xfId="1" applyNumberFormat="1" applyFont="1" applyAlignment="1">
      <alignment horizontal="center" vertical="center"/>
    </xf>
    <xf numFmtId="0" fontId="24" fillId="0" borderId="0" xfId="0" applyFont="1" applyBorder="1" applyAlignment="1">
      <alignment horizontal="center" vertical="center"/>
    </xf>
    <xf numFmtId="1" fontId="24" fillId="0" borderId="0" xfId="0" applyNumberFormat="1" applyFont="1" applyBorder="1" applyAlignment="1">
      <alignment horizontal="center" vertical="center"/>
    </xf>
    <xf numFmtId="0" fontId="24" fillId="0" borderId="0" xfId="0" applyNumberFormat="1" applyFont="1" applyBorder="1" applyAlignment="1">
      <alignment horizontal="center" vertical="center"/>
    </xf>
    <xf numFmtId="0" fontId="24" fillId="0" borderId="0" xfId="0" applyFont="1" applyBorder="1" applyAlignment="1">
      <alignment horizontal="center"/>
    </xf>
    <xf numFmtId="0" fontId="24" fillId="0" borderId="0" xfId="0" applyFont="1" applyBorder="1" applyAlignment="1">
      <alignment vertical="center"/>
    </xf>
    <xf numFmtId="0" fontId="16" fillId="0" borderId="0" xfId="0" applyFont="1" applyAlignment="1">
      <alignment vertical="center"/>
    </xf>
    <xf numFmtId="1" fontId="16" fillId="0" borderId="0" xfId="1" applyNumberFormat="1" applyFont="1" applyAlignment="1">
      <alignment horizontal="center" vertical="center"/>
    </xf>
    <xf numFmtId="0" fontId="16" fillId="0" borderId="0" xfId="1" applyNumberFormat="1" applyFont="1" applyAlignment="1">
      <alignment horizontal="center" vertical="center"/>
    </xf>
    <xf numFmtId="43" fontId="16" fillId="0" borderId="0" xfId="1" applyFont="1" applyAlignment="1">
      <alignment vertical="center"/>
    </xf>
    <xf numFmtId="0" fontId="16" fillId="0" borderId="0" xfId="0" applyFont="1" applyAlignment="1">
      <alignment vertical="center" shrinkToFit="1"/>
    </xf>
    <xf numFmtId="0" fontId="24" fillId="0" borderId="6" xfId="0" applyFont="1" applyBorder="1" applyAlignment="1">
      <alignment vertical="center"/>
    </xf>
    <xf numFmtId="0" fontId="24" fillId="0" borderId="7" xfId="0" applyFont="1" applyBorder="1" applyAlignment="1">
      <alignment vertical="center"/>
    </xf>
    <xf numFmtId="0" fontId="24" fillId="0" borderId="7" xfId="0" applyFont="1" applyBorder="1" applyAlignment="1">
      <alignment horizontal="center" vertical="center"/>
    </xf>
    <xf numFmtId="0" fontId="24" fillId="0" borderId="9" xfId="0" applyFont="1" applyBorder="1" applyAlignment="1">
      <alignment vertical="center"/>
    </xf>
    <xf numFmtId="0" fontId="24" fillId="0" borderId="1" xfId="0" applyFont="1" applyBorder="1" applyAlignment="1">
      <alignment vertical="center"/>
    </xf>
    <xf numFmtId="0" fontId="24" fillId="0" borderId="1" xfId="0" applyFont="1" applyBorder="1" applyAlignment="1">
      <alignment horizontal="center" vertical="center"/>
    </xf>
    <xf numFmtId="0" fontId="24" fillId="0" borderId="10" xfId="0" applyFont="1" applyBorder="1" applyAlignment="1">
      <alignment vertical="center"/>
    </xf>
    <xf numFmtId="1" fontId="24" fillId="0" borderId="1" xfId="0" applyNumberFormat="1" applyFont="1" applyBorder="1" applyAlignment="1">
      <alignment vertical="center"/>
    </xf>
    <xf numFmtId="0" fontId="24" fillId="0" borderId="1" xfId="0" applyNumberFormat="1" applyFont="1" applyBorder="1" applyAlignment="1">
      <alignment vertical="center"/>
    </xf>
    <xf numFmtId="1" fontId="24" fillId="0" borderId="1" xfId="1" applyNumberFormat="1" applyFont="1" applyBorder="1" applyAlignment="1">
      <alignment horizontal="center" vertical="center"/>
    </xf>
    <xf numFmtId="0" fontId="24" fillId="0" borderId="1" xfId="1" applyNumberFormat="1" applyFont="1" applyBorder="1" applyAlignment="1">
      <alignment horizontal="center" vertical="center"/>
    </xf>
    <xf numFmtId="0" fontId="11" fillId="0" borderId="1" xfId="0" applyFont="1" applyBorder="1" applyAlignment="1">
      <alignment horizontal="left" vertical="center" wrapText="1"/>
    </xf>
    <xf numFmtId="0" fontId="11" fillId="0" borderId="0" xfId="0" applyFont="1" applyAlignment="1">
      <alignment vertical="center"/>
    </xf>
    <xf numFmtId="0" fontId="21" fillId="0" borderId="0" xfId="0" applyFont="1" applyAlignment="1">
      <alignment horizontal="right" vertical="center" shrinkToFit="1"/>
    </xf>
    <xf numFmtId="43" fontId="21" fillId="0" borderId="0" xfId="1" applyFont="1" applyAlignment="1">
      <alignment horizontal="right" vertical="center"/>
    </xf>
    <xf numFmtId="0" fontId="25" fillId="0" borderId="0" xfId="0" applyFont="1" applyBorder="1" applyAlignment="1">
      <alignment horizontal="right" vertical="center"/>
    </xf>
    <xf numFmtId="0" fontId="25" fillId="0" borderId="0" xfId="0" applyFont="1" applyBorder="1" applyAlignment="1">
      <alignment horizontal="center" vertical="center"/>
    </xf>
    <xf numFmtId="0" fontId="25" fillId="0" borderId="0" xfId="0" applyFont="1" applyBorder="1" applyAlignment="1">
      <alignment horizontal="center" vertical="center" shrinkToFit="1"/>
    </xf>
    <xf numFmtId="0" fontId="24" fillId="0" borderId="0" xfId="0" applyFont="1" applyBorder="1" applyAlignment="1"/>
    <xf numFmtId="0" fontId="11" fillId="0" borderId="1" xfId="1" applyNumberFormat="1" applyFont="1" applyBorder="1" applyAlignment="1">
      <alignment horizontal="center" vertical="center"/>
    </xf>
    <xf numFmtId="0" fontId="11" fillId="0" borderId="0" xfId="0" applyFont="1" applyBorder="1" applyAlignment="1">
      <alignment horizontal="center" vertical="center"/>
    </xf>
    <xf numFmtId="0" fontId="18" fillId="0" borderId="0" xfId="0" applyFont="1" applyAlignment="1">
      <alignment horizontal="right" vertical="center"/>
    </xf>
    <xf numFmtId="0" fontId="21" fillId="0" borderId="0" xfId="0" applyFont="1" applyAlignment="1">
      <alignment vertical="center"/>
    </xf>
    <xf numFmtId="0" fontId="21" fillId="0" borderId="0" xfId="1" applyNumberFormat="1" applyFont="1" applyAlignment="1">
      <alignment horizontal="center" vertical="center"/>
    </xf>
    <xf numFmtId="0" fontId="25" fillId="0" borderId="0" xfId="0" applyNumberFormat="1" applyFont="1" applyBorder="1" applyAlignment="1">
      <alignment horizontal="center" vertical="center"/>
    </xf>
    <xf numFmtId="0" fontId="25" fillId="0" borderId="0" xfId="0" applyFont="1" applyBorder="1" applyAlignment="1">
      <alignment horizontal="left" vertical="center"/>
    </xf>
    <xf numFmtId="0" fontId="24" fillId="0" borderId="0" xfId="1" applyNumberFormat="1" applyFont="1" applyBorder="1" applyAlignment="1">
      <alignment horizontal="center" vertical="center"/>
    </xf>
    <xf numFmtId="0" fontId="18" fillId="0" borderId="0" xfId="0" applyFont="1" applyAlignment="1">
      <alignment vertical="center"/>
    </xf>
    <xf numFmtId="0" fontId="11" fillId="0" borderId="9" xfId="0" applyFont="1" applyBorder="1" applyAlignment="1">
      <alignment horizontal="center" vertical="center"/>
    </xf>
    <xf numFmtId="0" fontId="11" fillId="0" borderId="11" xfId="0" applyFont="1" applyBorder="1" applyAlignment="1">
      <alignment horizontal="center" vertical="center"/>
    </xf>
    <xf numFmtId="0" fontId="23" fillId="0" borderId="0" xfId="0" applyFont="1" applyBorder="1" applyAlignment="1">
      <alignment horizontal="center" vertical="center"/>
    </xf>
    <xf numFmtId="0" fontId="21" fillId="0" borderId="0" xfId="2" applyFont="1" applyBorder="1" applyAlignment="1">
      <alignment vertical="center"/>
    </xf>
    <xf numFmtId="0" fontId="27" fillId="0" borderId="0" xfId="0" applyFont="1" applyBorder="1" applyAlignment="1">
      <alignment vertical="center"/>
    </xf>
    <xf numFmtId="0" fontId="23" fillId="0" borderId="0" xfId="0" applyFont="1" applyBorder="1" applyAlignment="1">
      <alignment vertical="center"/>
    </xf>
    <xf numFmtId="0" fontId="11" fillId="0" borderId="0" xfId="0" applyFont="1" applyBorder="1" applyAlignment="1">
      <alignment vertical="center"/>
    </xf>
    <xf numFmtId="43" fontId="21" fillId="0" borderId="0" xfId="1" applyFont="1" applyAlignment="1">
      <alignment vertical="center"/>
    </xf>
    <xf numFmtId="0" fontId="25" fillId="0" borderId="0" xfId="0" applyFont="1" applyBorder="1" applyAlignment="1">
      <alignment horizontal="left" vertical="center"/>
    </xf>
    <xf numFmtId="165" fontId="11" fillId="0" borderId="1" xfId="4" applyNumberFormat="1" applyFont="1" applyBorder="1" applyAlignment="1">
      <alignment vertical="center" shrinkToFit="1"/>
    </xf>
    <xf numFmtId="165" fontId="11" fillId="0" borderId="1" xfId="4" applyNumberFormat="1" applyFont="1" applyBorder="1" applyAlignment="1">
      <alignment vertical="center"/>
    </xf>
    <xf numFmtId="165" fontId="11" fillId="0" borderId="10" xfId="4" applyNumberFormat="1" applyFont="1" applyBorder="1" applyAlignment="1">
      <alignment vertical="center"/>
    </xf>
    <xf numFmtId="2" fontId="18" fillId="0" borderId="1" xfId="0" applyNumberFormat="1" applyFont="1" applyBorder="1" applyAlignment="1">
      <alignment vertical="center" wrapText="1"/>
    </xf>
    <xf numFmtId="43" fontId="11" fillId="0" borderId="1" xfId="1" applyFont="1" applyBorder="1" applyAlignment="1">
      <alignment horizontal="center" vertical="center"/>
    </xf>
    <xf numFmtId="4" fontId="11" fillId="0" borderId="10" xfId="7" applyNumberFormat="1" applyFont="1" applyFill="1" applyBorder="1" applyAlignment="1">
      <alignment vertical="center" wrapText="1"/>
    </xf>
    <xf numFmtId="43" fontId="11" fillId="0" borderId="10" xfId="1" applyFont="1" applyBorder="1" applyAlignment="1">
      <alignment horizontal="center" vertical="center"/>
    </xf>
    <xf numFmtId="43" fontId="11" fillId="0" borderId="1" xfId="1" applyFont="1" applyBorder="1" applyAlignment="1">
      <alignment vertical="center"/>
    </xf>
    <xf numFmtId="0" fontId="18" fillId="0" borderId="1" xfId="0" applyFont="1" applyBorder="1" applyAlignment="1">
      <alignment vertical="center"/>
    </xf>
    <xf numFmtId="0" fontId="11" fillId="0" borderId="10" xfId="1" applyNumberFormat="1" applyFont="1" applyBorder="1" applyAlignment="1">
      <alignment horizontal="center" vertical="center"/>
    </xf>
    <xf numFmtId="0" fontId="18" fillId="0" borderId="12" xfId="0" applyFont="1" applyBorder="1" applyAlignment="1">
      <alignment vertical="center"/>
    </xf>
    <xf numFmtId="43" fontId="11" fillId="0" borderId="12" xfId="1" applyFont="1" applyBorder="1" applyAlignment="1">
      <alignment horizontal="right" vertical="center"/>
    </xf>
    <xf numFmtId="0" fontId="11" fillId="0" borderId="12" xfId="1" applyNumberFormat="1" applyFont="1" applyBorder="1" applyAlignment="1">
      <alignment horizontal="center" vertical="center"/>
    </xf>
    <xf numFmtId="43" fontId="11" fillId="0" borderId="12" xfId="1" applyFont="1" applyBorder="1" applyAlignment="1">
      <alignment horizontal="center" vertical="center"/>
    </xf>
    <xf numFmtId="0" fontId="11" fillId="0" borderId="13" xfId="1" applyNumberFormat="1" applyFont="1" applyBorder="1" applyAlignment="1">
      <alignment horizontal="center" vertical="center"/>
    </xf>
    <xf numFmtId="0" fontId="11" fillId="0" borderId="0" xfId="1" applyNumberFormat="1" applyFont="1" applyBorder="1" applyAlignment="1">
      <alignment horizontal="center" vertical="center"/>
    </xf>
    <xf numFmtId="43" fontId="23" fillId="0" borderId="0" xfId="1" applyFont="1" applyBorder="1" applyAlignment="1">
      <alignment vertical="center"/>
    </xf>
    <xf numFmtId="0" fontId="23" fillId="0" borderId="0" xfId="1" applyNumberFormat="1" applyFont="1" applyBorder="1" applyAlignment="1">
      <alignment horizontal="center" vertical="center"/>
    </xf>
    <xf numFmtId="0" fontId="18" fillId="0" borderId="1" xfId="0" applyFont="1" applyBorder="1" applyAlignment="1">
      <alignment vertical="center" wrapText="1"/>
    </xf>
    <xf numFmtId="2" fontId="18" fillId="0" borderId="1" xfId="0" applyNumberFormat="1" applyFont="1" applyFill="1" applyBorder="1" applyAlignment="1">
      <alignment vertical="center" wrapText="1"/>
    </xf>
    <xf numFmtId="0" fontId="24" fillId="0" borderId="1" xfId="0" applyFont="1" applyBorder="1" applyAlignment="1">
      <alignment horizontal="right" vertical="center"/>
    </xf>
    <xf numFmtId="0" fontId="22" fillId="0" borderId="1" xfId="0" applyFont="1" applyBorder="1" applyAlignment="1">
      <alignment horizontal="center" vertical="center"/>
    </xf>
    <xf numFmtId="0" fontId="17" fillId="0" borderId="1" xfId="0" applyFont="1" applyBorder="1" applyAlignment="1">
      <alignment horizontal="center" vertical="center"/>
    </xf>
    <xf numFmtId="49" fontId="22" fillId="0" borderId="9" xfId="0" applyNumberFormat="1" applyFont="1" applyBorder="1" applyAlignment="1">
      <alignment horizontal="center" vertical="center"/>
    </xf>
    <xf numFmtId="0" fontId="11" fillId="0" borderId="1" xfId="0" applyFont="1" applyBorder="1" applyAlignment="1">
      <alignment horizontal="center" vertical="center"/>
    </xf>
    <xf numFmtId="43" fontId="11" fillId="0" borderId="1" xfId="1" applyFont="1" applyBorder="1" applyAlignment="1">
      <alignment horizontal="center" vertical="center" shrinkToFit="1"/>
    </xf>
    <xf numFmtId="4" fontId="11" fillId="0" borderId="1" xfId="0" applyNumberFormat="1" applyFont="1" applyBorder="1" applyAlignment="1">
      <alignment horizontal="right" vertical="center" shrinkToFit="1"/>
    </xf>
    <xf numFmtId="0" fontId="11" fillId="0" borderId="1" xfId="0" applyFont="1" applyFill="1" applyBorder="1" applyAlignment="1">
      <alignment horizontal="left" vertical="center" wrapText="1"/>
    </xf>
    <xf numFmtId="0" fontId="11" fillId="0" borderId="1" xfId="0" applyFont="1" applyFill="1" applyBorder="1" applyAlignment="1">
      <alignment horizontal="center" vertical="center" wrapText="1"/>
    </xf>
    <xf numFmtId="4" fontId="11" fillId="0" borderId="1" xfId="0" applyNumberFormat="1" applyFont="1" applyFill="1" applyBorder="1" applyAlignment="1">
      <alignment horizontal="center" vertical="center" wrapText="1"/>
    </xf>
    <xf numFmtId="4" fontId="11" fillId="0" borderId="1" xfId="0" applyNumberFormat="1" applyFont="1" applyFill="1" applyBorder="1" applyAlignment="1">
      <alignment horizontal="right" vertical="center" wrapText="1"/>
    </xf>
    <xf numFmtId="0" fontId="18" fillId="0" borderId="1" xfId="0" applyNumberFormat="1" applyFont="1" applyBorder="1" applyAlignment="1">
      <alignment horizontal="center" vertical="center"/>
    </xf>
    <xf numFmtId="43" fontId="11" fillId="0" borderId="10" xfId="1" applyFont="1" applyBorder="1" applyAlignment="1">
      <alignment horizontal="right" vertical="center"/>
    </xf>
    <xf numFmtId="0" fontId="11" fillId="0" borderId="12" xfId="0" applyFont="1" applyFill="1" applyBorder="1" applyAlignment="1">
      <alignment horizontal="left" vertical="center" wrapText="1"/>
    </xf>
    <xf numFmtId="0" fontId="11" fillId="0" borderId="12" xfId="0" applyFont="1" applyFill="1" applyBorder="1" applyAlignment="1">
      <alignment horizontal="center" vertical="center" wrapText="1"/>
    </xf>
    <xf numFmtId="4" fontId="11" fillId="0" borderId="12" xfId="0" applyNumberFormat="1" applyFont="1" applyFill="1" applyBorder="1" applyAlignment="1">
      <alignment horizontal="center" vertical="center" wrapText="1"/>
    </xf>
    <xf numFmtId="4" fontId="11" fillId="0" borderId="12" xfId="0" applyNumberFormat="1" applyFont="1" applyFill="1" applyBorder="1" applyAlignment="1">
      <alignment horizontal="right" vertical="center" wrapText="1"/>
    </xf>
    <xf numFmtId="0" fontId="18" fillId="0" borderId="12" xfId="0" applyNumberFormat="1" applyFont="1" applyBorder="1" applyAlignment="1">
      <alignment horizontal="center" vertical="center"/>
    </xf>
    <xf numFmtId="43" fontId="11" fillId="0" borderId="13" xfId="1" applyFont="1" applyBorder="1" applyAlignment="1">
      <alignment horizontal="right" vertical="center"/>
    </xf>
    <xf numFmtId="0" fontId="12" fillId="0" borderId="0" xfId="0" applyFont="1" applyBorder="1"/>
    <xf numFmtId="0" fontId="12" fillId="0" borderId="0" xfId="0" applyFont="1"/>
    <xf numFmtId="0" fontId="15" fillId="0" borderId="0" xfId="0" applyFont="1"/>
    <xf numFmtId="0" fontId="24" fillId="0" borderId="7" xfId="0" applyFont="1" applyBorder="1" applyAlignment="1"/>
    <xf numFmtId="0" fontId="7" fillId="0" borderId="0" xfId="0" applyFont="1"/>
    <xf numFmtId="43" fontId="4" fillId="0" borderId="0" xfId="1" applyFont="1" applyBorder="1"/>
    <xf numFmtId="1" fontId="11" fillId="0" borderId="0" xfId="0" applyNumberFormat="1" applyFont="1" applyAlignment="1">
      <alignment vertical="center"/>
    </xf>
    <xf numFmtId="4" fontId="11" fillId="0" borderId="0" xfId="1" applyNumberFormat="1" applyFont="1" applyAlignment="1">
      <alignment horizontal="right" vertical="center" shrinkToFit="1"/>
    </xf>
    <xf numFmtId="4" fontId="17" fillId="0" borderId="0" xfId="0" applyNumberFormat="1" applyFont="1" applyAlignment="1">
      <alignment horizontal="right" vertical="center" shrinkToFit="1"/>
    </xf>
    <xf numFmtId="43" fontId="11" fillId="0" borderId="0" xfId="1" applyFont="1" applyAlignment="1">
      <alignment vertical="center"/>
    </xf>
    <xf numFmtId="0" fontId="11" fillId="0" borderId="0" xfId="1" applyNumberFormat="1" applyFont="1" applyAlignment="1">
      <alignment horizontal="center" vertical="center"/>
    </xf>
    <xf numFmtId="4" fontId="17" fillId="0" borderId="0" xfId="0" applyNumberFormat="1" applyFont="1" applyBorder="1" applyAlignment="1">
      <alignment horizontal="right" vertical="center"/>
    </xf>
    <xf numFmtId="1" fontId="11" fillId="0" borderId="0" xfId="0" applyNumberFormat="1" applyFont="1" applyBorder="1" applyAlignment="1">
      <alignment horizontal="left" vertical="center"/>
    </xf>
    <xf numFmtId="1" fontId="18" fillId="0" borderId="1" xfId="0" applyNumberFormat="1" applyFont="1" applyBorder="1" applyAlignment="1">
      <alignment horizontal="center" vertical="center"/>
    </xf>
    <xf numFmtId="4" fontId="11" fillId="0" borderId="0" xfId="1" applyNumberFormat="1" applyFont="1" applyBorder="1" applyAlignment="1">
      <alignment horizontal="right" vertical="center" shrinkToFit="1"/>
    </xf>
    <xf numFmtId="43" fontId="11" fillId="0" borderId="0" xfId="1" applyFont="1" applyBorder="1" applyAlignment="1">
      <alignment horizontal="center" vertical="center"/>
    </xf>
    <xf numFmtId="1" fontId="11" fillId="0" borderId="0" xfId="0" applyNumberFormat="1" applyFont="1" applyBorder="1" applyAlignment="1">
      <alignment vertical="center"/>
    </xf>
    <xf numFmtId="43" fontId="11" fillId="0" borderId="0" xfId="1" applyFont="1" applyBorder="1" applyAlignment="1">
      <alignment vertical="center"/>
    </xf>
    <xf numFmtId="43" fontId="11" fillId="0" borderId="0" xfId="1" applyFont="1" applyFill="1" applyBorder="1" applyAlignment="1">
      <alignment horizontal="center" vertical="center"/>
    </xf>
    <xf numFmtId="0" fontId="11" fillId="0" borderId="0" xfId="1" applyNumberFormat="1" applyFont="1" applyFill="1" applyBorder="1" applyAlignment="1">
      <alignment horizontal="center" vertical="center"/>
    </xf>
    <xf numFmtId="49" fontId="23" fillId="0" borderId="0" xfId="0" applyNumberFormat="1" applyFont="1" applyBorder="1"/>
    <xf numFmtId="1" fontId="11" fillId="0" borderId="0" xfId="0" applyNumberFormat="1" applyFont="1" applyBorder="1" applyAlignment="1">
      <alignment vertical="center" textRotation="255"/>
    </xf>
    <xf numFmtId="4" fontId="11" fillId="0" borderId="0" xfId="1" applyNumberFormat="1" applyFont="1" applyBorder="1" applyAlignment="1">
      <alignment horizontal="right" vertical="center" textRotation="255" shrinkToFit="1"/>
    </xf>
    <xf numFmtId="0" fontId="33" fillId="0" borderId="0" xfId="0" applyFont="1" applyBorder="1"/>
    <xf numFmtId="1" fontId="17" fillId="0" borderId="0" xfId="0" applyNumberFormat="1" applyFont="1" applyBorder="1" applyAlignment="1">
      <alignment vertical="center"/>
    </xf>
    <xf numFmtId="4" fontId="17" fillId="0" borderId="0" xfId="1" applyNumberFormat="1" applyFont="1" applyFill="1" applyBorder="1" applyAlignment="1">
      <alignment horizontal="right" vertical="center" shrinkToFit="1"/>
    </xf>
    <xf numFmtId="4" fontId="11" fillId="0" borderId="0" xfId="1" applyNumberFormat="1" applyFont="1" applyFill="1" applyBorder="1" applyAlignment="1">
      <alignment horizontal="right" vertical="center" shrinkToFit="1"/>
    </xf>
    <xf numFmtId="4" fontId="17" fillId="0" borderId="0" xfId="1" applyNumberFormat="1" applyFont="1" applyBorder="1" applyAlignment="1">
      <alignment horizontal="right" vertical="center" shrinkToFit="1"/>
    </xf>
    <xf numFmtId="1" fontId="20" fillId="0" borderId="0" xfId="1" applyNumberFormat="1" applyFont="1" applyBorder="1" applyAlignment="1">
      <alignment horizontal="center" vertical="center"/>
    </xf>
    <xf numFmtId="0" fontId="17" fillId="0" borderId="1" xfId="0" applyFont="1" applyBorder="1" applyAlignment="1">
      <alignment horizontal="left" vertical="center"/>
    </xf>
    <xf numFmtId="4" fontId="17" fillId="0" borderId="1" xfId="0" applyNumberFormat="1" applyFont="1" applyBorder="1" applyAlignment="1">
      <alignment horizontal="right" vertical="center"/>
    </xf>
    <xf numFmtId="0" fontId="17" fillId="0" borderId="1" xfId="0" applyFont="1" applyBorder="1" applyAlignment="1">
      <alignment vertical="center"/>
    </xf>
    <xf numFmtId="1" fontId="17" fillId="0" borderId="1" xfId="0" applyNumberFormat="1" applyFont="1" applyBorder="1" applyAlignment="1">
      <alignment horizontal="left" vertical="center"/>
    </xf>
    <xf numFmtId="4" fontId="11" fillId="0" borderId="1" xfId="1" applyNumberFormat="1" applyFont="1" applyBorder="1" applyAlignment="1">
      <alignment horizontal="right" vertical="center" shrinkToFit="1"/>
    </xf>
    <xf numFmtId="15" fontId="11" fillId="0" borderId="1" xfId="0" applyNumberFormat="1" applyFont="1" applyBorder="1" applyAlignment="1">
      <alignment horizontal="left" vertical="center" wrapText="1"/>
    </xf>
    <xf numFmtId="4" fontId="11" fillId="0" borderId="1" xfId="0" applyNumberFormat="1" applyFont="1" applyBorder="1" applyAlignment="1">
      <alignment horizontal="right" vertical="center" wrapText="1"/>
    </xf>
    <xf numFmtId="0" fontId="18" fillId="0" borderId="1" xfId="0" applyFont="1" applyFill="1" applyBorder="1" applyAlignment="1">
      <alignment horizontal="left" vertical="center" wrapText="1"/>
    </xf>
    <xf numFmtId="1" fontId="18" fillId="0" borderId="1" xfId="1" applyNumberFormat="1" applyFont="1" applyBorder="1" applyAlignment="1">
      <alignment horizontal="center" vertical="center" wrapText="1"/>
    </xf>
    <xf numFmtId="4" fontId="18" fillId="0" borderId="1" xfId="1" applyNumberFormat="1" applyFont="1" applyBorder="1" applyAlignment="1">
      <alignment horizontal="right" vertical="center"/>
    </xf>
    <xf numFmtId="0" fontId="18" fillId="0" borderId="12" xfId="0" applyFont="1" applyBorder="1" applyAlignment="1">
      <alignment horizontal="left" vertical="center" wrapText="1"/>
    </xf>
    <xf numFmtId="4" fontId="18" fillId="0" borderId="12" xfId="0" applyNumberFormat="1" applyFont="1" applyBorder="1" applyAlignment="1">
      <alignment horizontal="right" vertical="center"/>
    </xf>
    <xf numFmtId="4" fontId="18" fillId="0" borderId="12" xfId="1" applyNumberFormat="1" applyFont="1" applyBorder="1" applyAlignment="1">
      <alignment horizontal="right" vertical="center"/>
    </xf>
    <xf numFmtId="1" fontId="18" fillId="0" borderId="12" xfId="0" applyNumberFormat="1" applyFont="1" applyBorder="1" applyAlignment="1">
      <alignment horizontal="center" vertical="center"/>
    </xf>
    <xf numFmtId="4" fontId="19" fillId="0" borderId="21" xfId="1" applyNumberFormat="1" applyFont="1" applyBorder="1" applyAlignment="1">
      <alignment horizontal="right" vertical="center"/>
    </xf>
    <xf numFmtId="49" fontId="23" fillId="0" borderId="0" xfId="0" applyNumberFormat="1" applyFont="1" applyBorder="1" applyAlignment="1">
      <alignment vertical="center"/>
    </xf>
    <xf numFmtId="0" fontId="33" fillId="0" borderId="0" xfId="0" applyFont="1" applyBorder="1" applyAlignment="1">
      <alignment vertical="center"/>
    </xf>
    <xf numFmtId="1" fontId="17" fillId="0" borderId="0" xfId="0" applyNumberFormat="1" applyFont="1" applyBorder="1" applyAlignment="1">
      <alignment horizontal="center" vertical="center"/>
    </xf>
    <xf numFmtId="0" fontId="17" fillId="0" borderId="0" xfId="0" applyFont="1" applyBorder="1" applyAlignment="1">
      <alignment horizontal="center" vertical="center"/>
    </xf>
    <xf numFmtId="0" fontId="21" fillId="0" borderId="0" xfId="0" applyFont="1" applyAlignment="1">
      <alignment horizontal="left" vertical="center"/>
    </xf>
    <xf numFmtId="4" fontId="16" fillId="0" borderId="0" xfId="1" applyNumberFormat="1" applyFont="1" applyAlignment="1">
      <alignment vertical="center" shrinkToFit="1"/>
    </xf>
    <xf numFmtId="4" fontId="21" fillId="0" borderId="0" xfId="1" applyNumberFormat="1" applyFont="1" applyAlignment="1">
      <alignment vertical="center"/>
    </xf>
    <xf numFmtId="4" fontId="25" fillId="0" borderId="0" xfId="0" applyNumberFormat="1" applyFont="1" applyBorder="1" applyAlignment="1">
      <alignment vertical="center" shrinkToFit="1"/>
    </xf>
    <xf numFmtId="1" fontId="25" fillId="0" borderId="0" xfId="0" applyNumberFormat="1" applyFont="1" applyBorder="1" applyAlignment="1">
      <alignment horizontal="left" vertical="center"/>
    </xf>
    <xf numFmtId="4" fontId="25" fillId="0" borderId="0" xfId="0" applyNumberFormat="1" applyFont="1" applyBorder="1" applyAlignment="1">
      <alignment horizontal="left" vertical="center"/>
    </xf>
    <xf numFmtId="4" fontId="25" fillId="0" borderId="0" xfId="0" applyNumberFormat="1" applyFont="1" applyBorder="1" applyAlignment="1">
      <alignment horizontal="center" vertical="center"/>
    </xf>
    <xf numFmtId="0" fontId="24" fillId="0" borderId="0" xfId="0" applyFont="1" applyBorder="1" applyAlignment="1">
      <alignment horizontal="left" vertical="center"/>
    </xf>
    <xf numFmtId="1" fontId="24" fillId="0" borderId="0" xfId="1" applyNumberFormat="1" applyFont="1" applyBorder="1" applyAlignment="1">
      <alignment horizontal="center" vertical="center"/>
    </xf>
    <xf numFmtId="4" fontId="24" fillId="0" borderId="0" xfId="1" applyNumberFormat="1" applyFont="1" applyBorder="1" applyAlignment="1">
      <alignment horizontal="right" vertical="center"/>
    </xf>
    <xf numFmtId="0" fontId="18" fillId="0" borderId="0" xfId="0" applyFont="1" applyAlignment="1">
      <alignment wrapText="1"/>
    </xf>
    <xf numFmtId="1" fontId="18" fillId="0" borderId="0" xfId="0" applyNumberFormat="1" applyFont="1" applyAlignment="1">
      <alignment horizontal="center"/>
    </xf>
    <xf numFmtId="4" fontId="18" fillId="0" borderId="0" xfId="0" applyNumberFormat="1" applyFont="1" applyAlignment="1"/>
    <xf numFmtId="1" fontId="18" fillId="0" borderId="0" xfId="0" applyNumberFormat="1" applyFont="1" applyAlignment="1">
      <alignment vertical="center"/>
    </xf>
    <xf numFmtId="4" fontId="18" fillId="0" borderId="0" xfId="0" applyNumberFormat="1" applyFont="1" applyAlignment="1">
      <alignment vertical="center"/>
    </xf>
    <xf numFmtId="0" fontId="24" fillId="0" borderId="7" xfId="0" applyFont="1" applyBorder="1" applyAlignment="1">
      <alignment horizontal="left" vertical="center"/>
    </xf>
    <xf numFmtId="0" fontId="24" fillId="0" borderId="1" xfId="0" applyFont="1" applyBorder="1" applyAlignment="1">
      <alignment horizontal="left" vertical="center"/>
    </xf>
    <xf numFmtId="4" fontId="24" fillId="0" borderId="1" xfId="0" applyNumberFormat="1" applyFont="1" applyBorder="1" applyAlignment="1">
      <alignment vertical="center"/>
    </xf>
    <xf numFmtId="1" fontId="11" fillId="0" borderId="1" xfId="0" applyNumberFormat="1" applyFont="1" applyFill="1" applyBorder="1" applyAlignment="1">
      <alignment horizontal="center" vertical="center" wrapText="1"/>
    </xf>
    <xf numFmtId="4" fontId="11" fillId="0" borderId="1" xfId="0" applyNumberFormat="1" applyFont="1" applyFill="1" applyBorder="1" applyAlignment="1">
      <alignment vertical="center" wrapText="1"/>
    </xf>
    <xf numFmtId="4" fontId="11" fillId="0" borderId="10" xfId="1" applyNumberFormat="1" applyFont="1" applyBorder="1" applyAlignment="1">
      <alignment horizontal="right" vertical="center"/>
    </xf>
    <xf numFmtId="1" fontId="11" fillId="0" borderId="12" xfId="0" applyNumberFormat="1" applyFont="1" applyFill="1" applyBorder="1" applyAlignment="1">
      <alignment horizontal="center" vertical="center" wrapText="1"/>
    </xf>
    <xf numFmtId="4" fontId="11" fillId="0" borderId="12" xfId="0" applyNumberFormat="1" applyFont="1" applyFill="1" applyBorder="1" applyAlignment="1">
      <alignment vertical="center" wrapText="1"/>
    </xf>
    <xf numFmtId="4" fontId="11" fillId="0" borderId="13" xfId="1" applyNumberFormat="1" applyFont="1" applyBorder="1" applyAlignment="1">
      <alignment horizontal="right" vertical="center"/>
    </xf>
    <xf numFmtId="4" fontId="24" fillId="0" borderId="0" xfId="0" applyNumberFormat="1" applyFont="1" applyBorder="1" applyAlignment="1">
      <alignment horizontal="right" vertical="center" shrinkToFit="1"/>
    </xf>
    <xf numFmtId="0" fontId="23" fillId="0" borderId="0" xfId="0" applyFont="1" applyBorder="1" applyAlignment="1">
      <alignment horizontal="left" vertical="center"/>
    </xf>
    <xf numFmtId="4" fontId="16" fillId="0" borderId="0" xfId="1" applyNumberFormat="1" applyFont="1" applyBorder="1" applyAlignment="1">
      <alignment vertical="center" shrinkToFit="1"/>
    </xf>
    <xf numFmtId="4" fontId="23" fillId="0" borderId="0" xfId="1" applyNumberFormat="1" applyFont="1" applyFill="1" applyBorder="1" applyAlignment="1">
      <alignment horizontal="right" vertical="center"/>
    </xf>
    <xf numFmtId="1" fontId="23" fillId="0" borderId="0" xfId="1" applyNumberFormat="1" applyFont="1" applyFill="1" applyBorder="1" applyAlignment="1">
      <alignment horizontal="center" vertical="center"/>
    </xf>
    <xf numFmtId="0" fontId="23" fillId="0" borderId="0" xfId="2" applyFont="1" applyFill="1" applyBorder="1" applyAlignment="1">
      <alignment horizontal="left" vertical="center"/>
    </xf>
    <xf numFmtId="4" fontId="16" fillId="0" borderId="0" xfId="1" applyNumberFormat="1" applyFont="1" applyBorder="1" applyAlignment="1">
      <alignment vertical="center" textRotation="255" shrinkToFit="1"/>
    </xf>
    <xf numFmtId="0" fontId="21" fillId="0" borderId="0" xfId="2" applyFont="1" applyBorder="1" applyAlignment="1">
      <alignment horizontal="left" vertical="center"/>
    </xf>
    <xf numFmtId="4" fontId="21" fillId="0" borderId="0" xfId="0" applyNumberFormat="1" applyFont="1" applyBorder="1" applyAlignment="1">
      <alignment horizontal="right" vertical="center" shrinkToFit="1"/>
    </xf>
    <xf numFmtId="0" fontId="23" fillId="0" borderId="0" xfId="0" applyFont="1" applyFill="1" applyBorder="1" applyAlignment="1">
      <alignment horizontal="left" vertical="center"/>
    </xf>
    <xf numFmtId="0" fontId="21" fillId="0" borderId="0" xfId="0" applyFont="1" applyBorder="1" applyAlignment="1">
      <alignment horizontal="left" vertical="center"/>
    </xf>
    <xf numFmtId="0" fontId="27" fillId="0" borderId="0" xfId="0" applyFont="1" applyBorder="1" applyAlignment="1">
      <alignment horizontal="left" vertical="center"/>
    </xf>
    <xf numFmtId="0" fontId="30" fillId="0" borderId="0" xfId="0" applyFont="1" applyBorder="1" applyAlignment="1">
      <alignment horizontal="left" vertical="center"/>
    </xf>
    <xf numFmtId="1" fontId="25" fillId="0" borderId="16" xfId="0" applyNumberFormat="1" applyFont="1" applyBorder="1" applyAlignment="1">
      <alignment vertical="center"/>
    </xf>
    <xf numFmtId="1" fontId="25" fillId="0" borderId="15" xfId="0" applyNumberFormat="1" applyFont="1" applyBorder="1" applyAlignment="1">
      <alignment vertical="center"/>
    </xf>
    <xf numFmtId="4" fontId="24" fillId="0" borderId="14" xfId="0" applyNumberFormat="1" applyFont="1" applyBorder="1" applyAlignment="1">
      <alignment vertical="center"/>
    </xf>
    <xf numFmtId="4" fontId="24" fillId="0" borderId="16" xfId="0" applyNumberFormat="1" applyFont="1" applyBorder="1" applyAlignment="1">
      <alignment vertical="center"/>
    </xf>
    <xf numFmtId="1" fontId="11" fillId="0" borderId="1" xfId="0" applyNumberFormat="1" applyFont="1" applyBorder="1" applyAlignment="1">
      <alignment horizontal="center" vertical="center"/>
    </xf>
    <xf numFmtId="0" fontId="8" fillId="0" borderId="0" xfId="0" applyFont="1" applyBorder="1" applyAlignment="1"/>
    <xf numFmtId="43" fontId="34" fillId="0" borderId="0" xfId="1" applyFont="1" applyBorder="1"/>
    <xf numFmtId="0" fontId="34" fillId="0" borderId="0" xfId="0" applyFont="1" applyBorder="1"/>
    <xf numFmtId="0" fontId="34" fillId="0" borderId="0" xfId="0" applyFont="1"/>
    <xf numFmtId="0" fontId="34" fillId="0" borderId="0" xfId="0" applyFont="1" applyFill="1"/>
    <xf numFmtId="0" fontId="6" fillId="0" borderId="0" xfId="0" applyFont="1" applyFill="1"/>
    <xf numFmtId="0" fontId="6" fillId="0" borderId="0" xfId="0" applyFont="1" applyFill="1" applyAlignment="1">
      <alignment horizontal="right"/>
    </xf>
    <xf numFmtId="0" fontId="34" fillId="0" borderId="0" xfId="0" applyFont="1" applyFill="1" applyBorder="1"/>
    <xf numFmtId="43" fontId="5" fillId="0" borderId="0" xfId="1" applyFont="1" applyFill="1"/>
    <xf numFmtId="0" fontId="35" fillId="0" borderId="0" xfId="0" applyFont="1"/>
    <xf numFmtId="0" fontId="36" fillId="0" borderId="0" xfId="0" applyFont="1"/>
    <xf numFmtId="0" fontId="11" fillId="0" borderId="0" xfId="0" applyFont="1" applyAlignment="1"/>
    <xf numFmtId="43" fontId="16" fillId="0" borderId="0" xfId="1" applyFont="1" applyAlignment="1">
      <alignment shrinkToFit="1"/>
    </xf>
    <xf numFmtId="0" fontId="21" fillId="0" borderId="0" xfId="1" applyNumberFormat="1" applyFont="1" applyAlignment="1">
      <alignment horizontal="center"/>
    </xf>
    <xf numFmtId="43" fontId="21" fillId="0" borderId="0" xfId="1" applyFont="1" applyAlignment="1"/>
    <xf numFmtId="0" fontId="25" fillId="0" borderId="0" xfId="0" applyFont="1" applyBorder="1" applyAlignment="1">
      <alignment horizontal="center" shrinkToFit="1"/>
    </xf>
    <xf numFmtId="0" fontId="25" fillId="0" borderId="0" xfId="0" applyFont="1" applyBorder="1" applyAlignment="1">
      <alignment horizontal="left"/>
    </xf>
    <xf numFmtId="0" fontId="24" fillId="0" borderId="1" xfId="0" applyNumberFormat="1" applyFont="1" applyBorder="1" applyAlignment="1"/>
    <xf numFmtId="43" fontId="16" fillId="0" borderId="1" xfId="1" applyFont="1" applyBorder="1" applyAlignment="1">
      <alignment horizontal="center" vertical="center" shrinkToFit="1"/>
    </xf>
    <xf numFmtId="0" fontId="22" fillId="0" borderId="1" xfId="0" applyFont="1" applyBorder="1" applyAlignment="1">
      <alignment horizontal="center" vertical="center" shrinkToFit="1"/>
    </xf>
    <xf numFmtId="0" fontId="27" fillId="0" borderId="0" xfId="2" applyFont="1" applyBorder="1" applyAlignment="1">
      <alignment horizontal="left" vertical="center" wrapText="1"/>
    </xf>
    <xf numFmtId="0" fontId="27" fillId="0" borderId="0" xfId="0" applyNumberFormat="1" applyFont="1" applyFill="1" applyBorder="1" applyAlignment="1">
      <alignment horizontal="center" vertical="center"/>
    </xf>
    <xf numFmtId="43" fontId="27" fillId="0" borderId="0" xfId="1" applyFont="1" applyFill="1" applyBorder="1" applyAlignment="1">
      <alignment horizontal="center" vertical="center"/>
    </xf>
    <xf numFmtId="43" fontId="27" fillId="0" borderId="0" xfId="1" applyFont="1" applyFill="1" applyBorder="1" applyAlignment="1">
      <alignment vertical="center"/>
    </xf>
    <xf numFmtId="0" fontId="11" fillId="0" borderId="0" xfId="0" applyFont="1" applyBorder="1" applyAlignment="1">
      <alignment vertical="center" textRotation="255"/>
    </xf>
    <xf numFmtId="43" fontId="16" fillId="0" borderId="0" xfId="1" applyFont="1" applyBorder="1" applyAlignment="1">
      <alignment vertical="center" textRotation="255" shrinkToFit="1"/>
    </xf>
    <xf numFmtId="0" fontId="23" fillId="0" borderId="0" xfId="1" applyNumberFormat="1" applyFont="1" applyBorder="1" applyAlignment="1">
      <alignment horizontal="center"/>
    </xf>
    <xf numFmtId="43" fontId="23" fillId="0" borderId="0" xfId="1" applyFont="1" applyBorder="1"/>
    <xf numFmtId="43" fontId="11" fillId="0" borderId="0" xfId="1" applyFont="1" applyBorder="1"/>
    <xf numFmtId="0" fontId="11" fillId="0" borderId="0" xfId="1" applyNumberFormat="1" applyFont="1" applyBorder="1" applyAlignment="1">
      <alignment horizontal="center"/>
    </xf>
    <xf numFmtId="43" fontId="16" fillId="0" borderId="0" xfId="1" applyFont="1" applyBorder="1" applyAlignment="1">
      <alignment shrinkToFit="1"/>
    </xf>
    <xf numFmtId="43" fontId="23" fillId="0" borderId="0" xfId="1" applyFont="1" applyBorder="1" applyAlignment="1"/>
    <xf numFmtId="43" fontId="23" fillId="0" borderId="0" xfId="1" applyFont="1" applyBorder="1" applyAlignment="1">
      <alignment horizontal="center" vertical="center"/>
    </xf>
    <xf numFmtId="43" fontId="27" fillId="0" borderId="0" xfId="1" applyFont="1" applyBorder="1" applyAlignment="1">
      <alignment horizontal="center"/>
    </xf>
    <xf numFmtId="43" fontId="23" fillId="0" borderId="0" xfId="1" applyFont="1" applyBorder="1" applyAlignment="1">
      <alignment horizontal="center"/>
    </xf>
    <xf numFmtId="0" fontId="11" fillId="0" borderId="0" xfId="1" applyNumberFormat="1" applyFont="1" applyAlignment="1">
      <alignment horizontal="center"/>
    </xf>
    <xf numFmtId="43" fontId="11" fillId="0" borderId="0" xfId="1" applyFont="1"/>
    <xf numFmtId="0" fontId="21" fillId="0" borderId="0" xfId="0" applyFont="1" applyAlignment="1">
      <alignment vertical="center" shrinkToFit="1"/>
    </xf>
    <xf numFmtId="0" fontId="27" fillId="0" borderId="0" xfId="0" applyFont="1" applyBorder="1" applyAlignment="1">
      <alignment horizontal="center" vertical="center"/>
    </xf>
    <xf numFmtId="0" fontId="27" fillId="0" borderId="0" xfId="1" applyNumberFormat="1" applyFont="1" applyBorder="1" applyAlignment="1">
      <alignment horizontal="center" vertical="center"/>
    </xf>
    <xf numFmtId="0" fontId="37" fillId="0" borderId="0" xfId="0" applyNumberFormat="1" applyFont="1" applyBorder="1" applyAlignment="1">
      <alignment horizontal="center" vertical="center"/>
    </xf>
    <xf numFmtId="43" fontId="27" fillId="0" borderId="0" xfId="1" applyFont="1" applyBorder="1" applyAlignment="1">
      <alignment horizontal="right" vertical="center"/>
    </xf>
    <xf numFmtId="43" fontId="27" fillId="0" borderId="0" xfId="1" applyFont="1" applyFill="1" applyAlignment="1">
      <alignment vertical="center"/>
    </xf>
    <xf numFmtId="43" fontId="27" fillId="0" borderId="0" xfId="1" applyFont="1" applyFill="1" applyAlignment="1">
      <alignment horizontal="center" vertical="center"/>
    </xf>
    <xf numFmtId="0" fontId="27" fillId="0" borderId="0" xfId="0" applyFont="1" applyFill="1" applyAlignment="1">
      <alignment horizontal="center" vertical="center" shrinkToFit="1"/>
    </xf>
    <xf numFmtId="0" fontId="27" fillId="0" borderId="0" xfId="0" applyFont="1" applyFill="1" applyAlignment="1">
      <alignment vertical="center"/>
    </xf>
    <xf numFmtId="0" fontId="27" fillId="0" borderId="0" xfId="0" applyFont="1" applyFill="1" applyAlignment="1">
      <alignment vertical="center" shrinkToFit="1"/>
    </xf>
    <xf numFmtId="0" fontId="27" fillId="0" borderId="0" xfId="0" applyFont="1" applyFill="1" applyAlignment="1">
      <alignment horizontal="center" vertical="center"/>
    </xf>
    <xf numFmtId="43" fontId="27" fillId="0" borderId="0" xfId="1" applyFont="1" applyFill="1" applyAlignment="1">
      <alignment vertical="center" shrinkToFit="1"/>
    </xf>
    <xf numFmtId="43" fontId="23" fillId="0" borderId="0" xfId="1" applyFont="1" applyBorder="1" applyAlignment="1">
      <alignment horizontal="right" vertical="center" shrinkToFit="1"/>
    </xf>
    <xf numFmtId="43" fontId="21" fillId="0" borderId="0" xfId="0" applyNumberFormat="1" applyFont="1" applyBorder="1" applyAlignment="1">
      <alignment vertical="center" shrinkToFit="1"/>
    </xf>
    <xf numFmtId="43" fontId="16" fillId="0" borderId="0" xfId="1" applyFont="1" applyBorder="1" applyAlignment="1">
      <alignment vertical="center" shrinkToFit="1"/>
    </xf>
    <xf numFmtId="0" fontId="23" fillId="0" borderId="0" xfId="0" applyFont="1" applyBorder="1" applyAlignment="1">
      <alignment vertical="center" shrinkToFit="1"/>
    </xf>
    <xf numFmtId="0" fontId="17" fillId="0" borderId="0" xfId="0" applyFont="1" applyBorder="1" applyAlignment="1">
      <alignment vertical="center"/>
    </xf>
    <xf numFmtId="0" fontId="24" fillId="0" borderId="0" xfId="0" applyFont="1" applyBorder="1" applyAlignment="1">
      <alignment vertical="center" shrinkToFit="1"/>
    </xf>
    <xf numFmtId="43" fontId="24" fillId="0" borderId="0" xfId="1" applyFont="1" applyBorder="1" applyAlignment="1">
      <alignment vertical="center"/>
    </xf>
    <xf numFmtId="43" fontId="16" fillId="0" borderId="0" xfId="1" applyFont="1" applyBorder="1" applyAlignment="1">
      <alignment horizontal="center" vertical="center" shrinkToFit="1"/>
    </xf>
    <xf numFmtId="0" fontId="23" fillId="0" borderId="0" xfId="0" applyFont="1" applyBorder="1" applyAlignment="1">
      <alignment horizontal="center" vertical="center" shrinkToFit="1"/>
    </xf>
    <xf numFmtId="43" fontId="23" fillId="0" borderId="0" xfId="1" applyFont="1" applyFill="1" applyBorder="1" applyAlignment="1">
      <alignment horizontal="center" vertical="center"/>
    </xf>
    <xf numFmtId="0" fontId="23" fillId="0" borderId="0" xfId="1" applyNumberFormat="1" applyFont="1" applyFill="1" applyBorder="1" applyAlignment="1">
      <alignment horizontal="center" vertical="center"/>
    </xf>
    <xf numFmtId="0" fontId="23" fillId="0" borderId="0" xfId="0" applyFont="1" applyFill="1" applyBorder="1" applyAlignment="1">
      <alignment vertical="center"/>
    </xf>
    <xf numFmtId="0" fontId="21" fillId="0" borderId="0" xfId="0" applyFont="1" applyBorder="1" applyAlignment="1">
      <alignment horizontal="center" vertical="center"/>
    </xf>
    <xf numFmtId="43" fontId="21" fillId="0" borderId="0" xfId="1" applyFont="1" applyFill="1" applyBorder="1" applyAlignment="1">
      <alignment horizontal="right" vertical="center" shrinkToFit="1"/>
    </xf>
    <xf numFmtId="43" fontId="23" fillId="0" borderId="0" xfId="1" applyFont="1" applyFill="1" applyBorder="1" applyAlignment="1">
      <alignment horizontal="right" vertical="center" shrinkToFit="1"/>
    </xf>
    <xf numFmtId="43" fontId="21" fillId="0" borderId="0" xfId="1" applyFont="1" applyBorder="1" applyAlignment="1">
      <alignment horizontal="right" vertical="center" shrinkToFit="1"/>
    </xf>
    <xf numFmtId="0" fontId="27" fillId="0" borderId="0" xfId="0" applyFont="1" applyBorder="1" applyAlignment="1">
      <alignment vertical="center" shrinkToFit="1"/>
    </xf>
    <xf numFmtId="43" fontId="27" fillId="0" borderId="0" xfId="1" applyFont="1" applyBorder="1" applyAlignment="1">
      <alignment horizontal="center" vertical="center"/>
    </xf>
    <xf numFmtId="0" fontId="30" fillId="0" borderId="0" xfId="0" applyFont="1" applyBorder="1" applyAlignment="1">
      <alignment horizontal="center" vertical="center"/>
    </xf>
    <xf numFmtId="0" fontId="30" fillId="0" borderId="0" xfId="1" applyNumberFormat="1" applyFont="1" applyBorder="1" applyAlignment="1">
      <alignment horizontal="center" vertical="center"/>
    </xf>
    <xf numFmtId="0" fontId="11" fillId="0" borderId="0" xfId="0" applyFont="1" applyBorder="1" applyAlignment="1">
      <alignment vertical="center" shrinkToFit="1"/>
    </xf>
    <xf numFmtId="0" fontId="11" fillId="0" borderId="0" xfId="0" applyFont="1" applyAlignment="1">
      <alignment vertical="center" shrinkToFit="1"/>
    </xf>
    <xf numFmtId="43" fontId="22" fillId="0" borderId="0" xfId="1" applyFont="1" applyFill="1" applyBorder="1" applyAlignment="1">
      <alignment horizontal="center" vertical="center"/>
    </xf>
    <xf numFmtId="43" fontId="16" fillId="0" borderId="0" xfId="1" applyFont="1" applyFill="1" applyAlignment="1">
      <alignment horizontal="center" vertical="center" shrinkToFit="1"/>
    </xf>
    <xf numFmtId="43" fontId="25" fillId="0" borderId="0" xfId="1" applyFont="1" applyFill="1" applyBorder="1" applyAlignment="1">
      <alignment horizontal="center" vertical="center" shrinkToFit="1"/>
    </xf>
    <xf numFmtId="43" fontId="16" fillId="0" borderId="0" xfId="1" applyFont="1" applyFill="1" applyBorder="1" applyAlignment="1">
      <alignment horizontal="center" vertical="center" shrinkToFit="1"/>
    </xf>
    <xf numFmtId="0" fontId="23" fillId="0" borderId="0" xfId="0" applyFont="1" applyFill="1" applyBorder="1" applyAlignment="1">
      <alignment horizontal="center" vertical="center"/>
    </xf>
    <xf numFmtId="0" fontId="21" fillId="0" borderId="0" xfId="0" applyFont="1" applyFill="1" applyAlignment="1">
      <alignment vertical="center"/>
    </xf>
    <xf numFmtId="0" fontId="11" fillId="0" borderId="0" xfId="0" applyFont="1" applyFill="1" applyAlignment="1">
      <alignment vertical="center"/>
    </xf>
    <xf numFmtId="0" fontId="24" fillId="0" borderId="0" xfId="0" applyFont="1" applyFill="1" applyAlignment="1">
      <alignment vertical="center" shrinkToFit="1"/>
    </xf>
    <xf numFmtId="0" fontId="21" fillId="0" borderId="0" xfId="1" applyNumberFormat="1" applyFont="1" applyFill="1" applyAlignment="1">
      <alignment horizontal="center" vertical="center"/>
    </xf>
    <xf numFmtId="43" fontId="21" fillId="0" borderId="0" xfId="1" applyFont="1" applyFill="1" applyAlignment="1">
      <alignment vertical="center"/>
    </xf>
    <xf numFmtId="0" fontId="25" fillId="0" borderId="0" xfId="0" applyFont="1" applyFill="1" applyBorder="1" applyAlignment="1">
      <alignment horizontal="center" vertical="center"/>
    </xf>
    <xf numFmtId="0" fontId="24" fillId="0" borderId="0" xfId="0" applyFont="1" applyFill="1" applyBorder="1" applyAlignment="1">
      <alignment horizontal="center" vertical="center" shrinkToFit="1"/>
    </xf>
    <xf numFmtId="0" fontId="25" fillId="0" borderId="0" xfId="0" applyNumberFormat="1" applyFont="1" applyFill="1" applyBorder="1" applyAlignment="1">
      <alignment horizontal="center" vertical="center"/>
    </xf>
    <xf numFmtId="0" fontId="24" fillId="0" borderId="0" xfId="0" applyFont="1" applyFill="1" applyBorder="1" applyAlignment="1">
      <alignment vertical="center"/>
    </xf>
    <xf numFmtId="0" fontId="11" fillId="0" borderId="0" xfId="0" applyFont="1" applyFill="1" applyBorder="1" applyAlignment="1">
      <alignment vertical="center"/>
    </xf>
    <xf numFmtId="43" fontId="16" fillId="0" borderId="0" xfId="0" applyNumberFormat="1" applyFont="1" applyFill="1" applyBorder="1" applyAlignment="1">
      <alignment vertical="center" shrinkToFit="1"/>
    </xf>
    <xf numFmtId="43" fontId="11" fillId="0" borderId="0" xfId="1" applyFont="1" applyFill="1" applyBorder="1" applyAlignment="1">
      <alignment vertical="center"/>
    </xf>
    <xf numFmtId="0" fontId="23" fillId="0" borderId="0" xfId="2" applyFont="1" applyFill="1" applyBorder="1" applyAlignment="1">
      <alignment vertical="center"/>
    </xf>
    <xf numFmtId="0" fontId="16" fillId="0" borderId="0" xfId="0" applyFont="1" applyFill="1" applyBorder="1" applyAlignment="1">
      <alignment vertical="center" shrinkToFit="1"/>
    </xf>
    <xf numFmtId="0" fontId="21" fillId="0" borderId="0" xfId="2" applyFont="1" applyFill="1" applyBorder="1" applyAlignment="1">
      <alignment vertical="center"/>
    </xf>
    <xf numFmtId="0" fontId="21" fillId="0" borderId="0" xfId="0" applyFont="1" applyFill="1" applyBorder="1" applyAlignment="1">
      <alignment horizontal="center" vertical="center"/>
    </xf>
    <xf numFmtId="0" fontId="27" fillId="0" borderId="0" xfId="0" applyFont="1" applyFill="1" applyBorder="1" applyAlignment="1">
      <alignment vertical="center"/>
    </xf>
    <xf numFmtId="0" fontId="30" fillId="0" borderId="0" xfId="0" applyFont="1" applyFill="1" applyBorder="1" applyAlignment="1">
      <alignment horizontal="center" vertical="center"/>
    </xf>
    <xf numFmtId="0" fontId="16" fillId="0" borderId="0" xfId="0" applyFont="1" applyFill="1" applyAlignment="1">
      <alignment vertical="center" shrinkToFit="1"/>
    </xf>
    <xf numFmtId="0" fontId="11" fillId="0" borderId="0" xfId="1" applyNumberFormat="1" applyFont="1" applyFill="1" applyAlignment="1">
      <alignment horizontal="center" vertical="center"/>
    </xf>
    <xf numFmtId="43" fontId="11" fillId="0" borderId="0" xfId="1" applyFont="1" applyFill="1" applyAlignment="1">
      <alignment vertical="center"/>
    </xf>
    <xf numFmtId="0" fontId="12" fillId="0" borderId="0" xfId="0" applyFont="1" applyFill="1"/>
    <xf numFmtId="0" fontId="24" fillId="0" borderId="6" xfId="0" applyFont="1" applyFill="1" applyBorder="1" applyAlignment="1">
      <alignment vertical="center"/>
    </xf>
    <xf numFmtId="0" fontId="24" fillId="0" borderId="7" xfId="0" applyFont="1" applyFill="1" applyBorder="1" applyAlignment="1">
      <alignment vertical="center"/>
    </xf>
    <xf numFmtId="43" fontId="24" fillId="0" borderId="7" xfId="1" applyFont="1" applyFill="1" applyBorder="1" applyAlignment="1">
      <alignment horizontal="center" vertical="center"/>
    </xf>
    <xf numFmtId="0" fontId="24" fillId="0" borderId="9" xfId="0" applyFont="1" applyFill="1" applyBorder="1" applyAlignment="1">
      <alignment vertical="center"/>
    </xf>
    <xf numFmtId="0" fontId="24" fillId="0" borderId="1" xfId="0" applyFont="1" applyFill="1" applyBorder="1" applyAlignment="1">
      <alignment vertical="center"/>
    </xf>
    <xf numFmtId="43" fontId="24" fillId="0" borderId="1" xfId="1" applyFont="1" applyFill="1" applyBorder="1" applyAlignment="1">
      <alignment horizontal="center" vertical="center"/>
    </xf>
    <xf numFmtId="0" fontId="24" fillId="0" borderId="1" xfId="0" applyNumberFormat="1" applyFont="1" applyFill="1" applyBorder="1" applyAlignment="1">
      <alignment vertical="center"/>
    </xf>
    <xf numFmtId="0" fontId="24" fillId="0" borderId="10" xfId="0" applyFont="1" applyFill="1" applyBorder="1" applyAlignment="1">
      <alignment vertical="center"/>
    </xf>
    <xf numFmtId="0" fontId="27" fillId="0" borderId="11" xfId="0" applyFont="1" applyFill="1" applyBorder="1" applyAlignment="1">
      <alignment horizontal="center" vertical="center"/>
    </xf>
    <xf numFmtId="0" fontId="22" fillId="0" borderId="0" xfId="0" applyFont="1" applyAlignment="1">
      <alignment wrapText="1"/>
    </xf>
    <xf numFmtId="43" fontId="21" fillId="0" borderId="0" xfId="1" applyFont="1" applyAlignment="1">
      <alignment horizontal="center" shrinkToFit="1"/>
    </xf>
    <xf numFmtId="49" fontId="21" fillId="0" borderId="0" xfId="1" applyNumberFormat="1" applyFont="1" applyAlignment="1">
      <alignment horizontal="center"/>
    </xf>
    <xf numFmtId="0" fontId="22" fillId="0" borderId="0" xfId="0" applyFont="1" applyAlignment="1"/>
    <xf numFmtId="0" fontId="22" fillId="0" borderId="0" xfId="0" applyFont="1" applyBorder="1" applyAlignment="1">
      <alignment horizontal="center" wrapText="1"/>
    </xf>
    <xf numFmtId="43" fontId="25" fillId="0" borderId="0" xfId="1" applyFont="1" applyBorder="1" applyAlignment="1">
      <alignment horizontal="center"/>
    </xf>
    <xf numFmtId="43" fontId="25" fillId="0" borderId="0" xfId="1" applyFont="1" applyBorder="1" applyAlignment="1">
      <alignment horizontal="left"/>
    </xf>
    <xf numFmtId="49" fontId="25" fillId="0" borderId="0" xfId="0" applyNumberFormat="1" applyFont="1" applyBorder="1" applyAlignment="1">
      <alignment horizontal="center"/>
    </xf>
    <xf numFmtId="0" fontId="18" fillId="0" borderId="0" xfId="0" applyNumberFormat="1" applyFont="1" applyBorder="1" applyAlignment="1">
      <alignment horizontal="center"/>
    </xf>
    <xf numFmtId="43" fontId="23" fillId="0" borderId="0" xfId="1" applyFont="1" applyBorder="1" applyAlignment="1">
      <alignment horizontal="center" shrinkToFit="1"/>
    </xf>
    <xf numFmtId="49" fontId="23" fillId="0" borderId="0" xfId="1" applyNumberFormat="1" applyFont="1" applyBorder="1" applyAlignment="1">
      <alignment horizontal="center"/>
    </xf>
    <xf numFmtId="0" fontId="27" fillId="0" borderId="0" xfId="0" applyFont="1" applyBorder="1" applyAlignment="1">
      <alignment wrapText="1"/>
    </xf>
    <xf numFmtId="43" fontId="21" fillId="0" borderId="0" xfId="1" applyFont="1" applyFill="1" applyBorder="1" applyAlignment="1">
      <alignment horizontal="center" shrinkToFit="1"/>
    </xf>
    <xf numFmtId="43" fontId="23" fillId="0" borderId="0" xfId="1" applyFont="1" applyFill="1" applyBorder="1" applyAlignment="1">
      <alignment horizontal="center" shrinkToFit="1"/>
    </xf>
    <xf numFmtId="0" fontId="22" fillId="0" borderId="0" xfId="2" applyFont="1" applyBorder="1" applyAlignment="1">
      <alignment wrapText="1"/>
    </xf>
    <xf numFmtId="43" fontId="21" fillId="0" borderId="0" xfId="1" applyFont="1" applyBorder="1" applyAlignment="1">
      <alignment horizontal="center" shrinkToFit="1"/>
    </xf>
    <xf numFmtId="43" fontId="27" fillId="0" borderId="0" xfId="1" applyFont="1" applyBorder="1" applyAlignment="1">
      <alignment horizontal="center" shrinkToFit="1"/>
    </xf>
    <xf numFmtId="49" fontId="27" fillId="0" borderId="0" xfId="1" applyNumberFormat="1" applyFont="1" applyBorder="1" applyAlignment="1">
      <alignment horizontal="center"/>
    </xf>
    <xf numFmtId="0" fontId="29" fillId="0" borderId="0" xfId="0" applyFont="1" applyBorder="1" applyAlignment="1">
      <alignment horizontal="center" wrapText="1"/>
    </xf>
    <xf numFmtId="49" fontId="30" fillId="0" borderId="0" xfId="1" applyNumberFormat="1" applyFont="1" applyBorder="1" applyAlignment="1">
      <alignment horizontal="center"/>
    </xf>
    <xf numFmtId="0" fontId="27" fillId="0" borderId="0" xfId="0" applyFont="1" applyBorder="1" applyAlignment="1">
      <alignment horizontal="center" vertical="center" wrapText="1"/>
    </xf>
    <xf numFmtId="43" fontId="11" fillId="0" borderId="0" xfId="1" applyFont="1" applyBorder="1" applyAlignment="1">
      <alignment horizontal="center" shrinkToFit="1"/>
    </xf>
    <xf numFmtId="49" fontId="11" fillId="0" borderId="0" xfId="1" applyNumberFormat="1" applyFont="1" applyBorder="1" applyAlignment="1">
      <alignment horizontal="center"/>
    </xf>
    <xf numFmtId="0" fontId="27" fillId="0" borderId="0" xfId="0" applyFont="1" applyAlignment="1">
      <alignment wrapText="1"/>
    </xf>
    <xf numFmtId="43" fontId="11" fillId="0" borderId="0" xfId="1" applyFont="1" applyAlignment="1">
      <alignment horizontal="center" shrinkToFit="1"/>
    </xf>
    <xf numFmtId="49" fontId="11" fillId="0" borderId="0" xfId="1" applyNumberFormat="1" applyFont="1" applyAlignment="1">
      <alignment horizontal="center"/>
    </xf>
    <xf numFmtId="43" fontId="24" fillId="0" borderId="7" xfId="1" applyFont="1" applyBorder="1" applyAlignment="1">
      <alignment horizontal="center"/>
    </xf>
    <xf numFmtId="43" fontId="24" fillId="0" borderId="1" xfId="1" applyFont="1" applyBorder="1" applyAlignment="1">
      <alignment horizontal="center"/>
    </xf>
    <xf numFmtId="43" fontId="24" fillId="0" borderId="1" xfId="1" applyFont="1" applyBorder="1" applyAlignment="1"/>
    <xf numFmtId="43" fontId="24" fillId="0" borderId="10" xfId="1" applyFont="1" applyBorder="1" applyAlignment="1"/>
    <xf numFmtId="0" fontId="18" fillId="0" borderId="22" xfId="0" applyFont="1" applyBorder="1" applyAlignment="1">
      <alignment horizontal="center" vertical="center"/>
    </xf>
    <xf numFmtId="43" fontId="19" fillId="0" borderId="22" xfId="1" applyFont="1" applyBorder="1" applyAlignment="1">
      <alignment horizontal="right" vertical="center" shrinkToFit="1"/>
    </xf>
    <xf numFmtId="0" fontId="18" fillId="0" borderId="22" xfId="0" applyNumberFormat="1" applyFont="1" applyBorder="1" applyAlignment="1">
      <alignment horizontal="center" vertical="center"/>
    </xf>
    <xf numFmtId="43" fontId="22" fillId="0" borderId="1" xfId="1" applyFont="1" applyBorder="1" applyAlignment="1">
      <alignment horizontal="center" vertical="center"/>
    </xf>
    <xf numFmtId="43" fontId="22" fillId="0" borderId="10" xfId="1" applyFont="1" applyBorder="1" applyAlignment="1">
      <alignment horizontal="center" vertical="center"/>
    </xf>
    <xf numFmtId="0" fontId="25" fillId="0" borderId="0" xfId="0" applyFont="1" applyBorder="1" applyAlignment="1">
      <alignment horizontal="center" vertical="center"/>
    </xf>
    <xf numFmtId="0" fontId="25" fillId="0" borderId="0" xfId="0" applyFont="1" applyBorder="1" applyAlignment="1">
      <alignment horizontal="left" vertical="center"/>
    </xf>
    <xf numFmtId="1" fontId="11" fillId="0" borderId="1" xfId="0" applyNumberFormat="1" applyFont="1" applyBorder="1" applyAlignment="1">
      <alignment horizontal="center" vertical="center"/>
    </xf>
    <xf numFmtId="0" fontId="25" fillId="0" borderId="0" xfId="0" applyFont="1" applyBorder="1" applyAlignment="1">
      <alignment horizontal="center"/>
    </xf>
    <xf numFmtId="0" fontId="24" fillId="0" borderId="1" xfId="0" applyFont="1" applyBorder="1" applyAlignment="1">
      <alignment horizontal="center" vertical="center"/>
    </xf>
    <xf numFmtId="43" fontId="24" fillId="0" borderId="1" xfId="1" applyFont="1" applyBorder="1" applyAlignment="1">
      <alignment horizontal="center" vertical="center"/>
    </xf>
    <xf numFmtId="43" fontId="24" fillId="0" borderId="10" xfId="1" applyFont="1" applyBorder="1" applyAlignment="1">
      <alignment horizontal="center" vertical="center"/>
    </xf>
    <xf numFmtId="0" fontId="8" fillId="0" borderId="0" xfId="0" applyFont="1" applyBorder="1" applyAlignment="1">
      <alignment horizontal="center" vertical="center"/>
    </xf>
    <xf numFmtId="0" fontId="27" fillId="0" borderId="0" xfId="0" applyFont="1" applyFill="1" applyAlignment="1">
      <alignment horizontal="center" vertical="center" shrinkToFit="1"/>
    </xf>
    <xf numFmtId="43" fontId="22" fillId="0" borderId="0" xfId="1" applyFont="1" applyFill="1" applyBorder="1" applyAlignment="1">
      <alignment horizontal="center" vertical="center"/>
    </xf>
    <xf numFmtId="43" fontId="24" fillId="0" borderId="1" xfId="1" applyFont="1" applyFill="1" applyBorder="1" applyAlignment="1">
      <alignment horizontal="center" vertical="center" shrinkToFit="1"/>
    </xf>
    <xf numFmtId="0" fontId="24" fillId="0" borderId="1" xfId="0" applyFont="1" applyFill="1" applyBorder="1" applyAlignment="1">
      <alignment horizontal="center" vertical="center" shrinkToFit="1"/>
    </xf>
    <xf numFmtId="0" fontId="17" fillId="0" borderId="0" xfId="0" applyFont="1" applyBorder="1" applyAlignment="1">
      <alignment horizontal="center"/>
    </xf>
    <xf numFmtId="43" fontId="26" fillId="0" borderId="1" xfId="1" applyFont="1" applyFill="1" applyBorder="1" applyAlignment="1">
      <alignment vertical="center" wrapText="1"/>
    </xf>
    <xf numFmtId="0" fontId="34" fillId="0" borderId="0" xfId="0" applyFont="1" applyFill="1" applyAlignment="1">
      <alignment horizontal="right"/>
    </xf>
    <xf numFmtId="43" fontId="34" fillId="0" borderId="0" xfId="1" applyFont="1" applyFill="1"/>
    <xf numFmtId="0" fontId="6" fillId="0" borderId="0" xfId="0" applyFont="1" applyFill="1" applyBorder="1"/>
    <xf numFmtId="0" fontId="6" fillId="0" borderId="0" xfId="0" applyFont="1" applyFill="1" applyBorder="1" applyAlignment="1">
      <alignment vertical="center"/>
    </xf>
    <xf numFmtId="0" fontId="6" fillId="0" borderId="0" xfId="0" applyFont="1" applyFill="1" applyAlignment="1">
      <alignment vertical="center"/>
    </xf>
    <xf numFmtId="43" fontId="6" fillId="0" borderId="0" xfId="1" applyFont="1" applyFill="1" applyAlignment="1">
      <alignment vertical="center"/>
    </xf>
    <xf numFmtId="43" fontId="6" fillId="0" borderId="0" xfId="1" applyFont="1" applyFill="1"/>
    <xf numFmtId="0" fontId="40" fillId="0" borderId="0" xfId="0" applyFont="1" applyFill="1"/>
    <xf numFmtId="0" fontId="18" fillId="0" borderId="1" xfId="0" applyFont="1" applyFill="1" applyBorder="1" applyAlignment="1">
      <alignment horizontal="center" vertical="center" wrapText="1"/>
    </xf>
    <xf numFmtId="0" fontId="11" fillId="0" borderId="1" xfId="0" applyFont="1" applyFill="1" applyBorder="1" applyAlignment="1">
      <alignment horizontal="center" vertical="center"/>
    </xf>
    <xf numFmtId="43" fontId="18" fillId="0" borderId="1" xfId="1" applyFont="1" applyFill="1" applyBorder="1" applyAlignment="1">
      <alignment horizontal="right" vertical="center"/>
    </xf>
    <xf numFmtId="3" fontId="11" fillId="0" borderId="1" xfId="0" applyNumberFormat="1" applyFont="1" applyFill="1" applyBorder="1" applyAlignment="1">
      <alignment horizontal="center" vertical="center"/>
    </xf>
    <xf numFmtId="43" fontId="11" fillId="0" borderId="1" xfId="1" applyFont="1" applyFill="1" applyBorder="1" applyAlignment="1">
      <alignment horizontal="center" vertical="center"/>
    </xf>
    <xf numFmtId="43" fontId="18" fillId="0" borderId="1" xfId="1" applyFont="1" applyFill="1" applyBorder="1" applyAlignment="1">
      <alignment vertical="center" wrapText="1"/>
    </xf>
    <xf numFmtId="0" fontId="18" fillId="0" borderId="1" xfId="19" applyFont="1" applyFill="1" applyBorder="1" applyAlignment="1">
      <alignment vertical="center" wrapText="1"/>
    </xf>
    <xf numFmtId="3" fontId="18" fillId="0" borderId="1" xfId="19" applyNumberFormat="1" applyFont="1" applyFill="1" applyBorder="1" applyAlignment="1">
      <alignment horizontal="center" vertical="center" wrapText="1"/>
    </xf>
    <xf numFmtId="0" fontId="18" fillId="0" borderId="1" xfId="19" applyFont="1" applyFill="1" applyBorder="1" applyAlignment="1">
      <alignment horizontal="center" vertical="center" wrapText="1"/>
    </xf>
    <xf numFmtId="4" fontId="18" fillId="0" borderId="1" xfId="0" applyNumberFormat="1" applyFont="1" applyFill="1" applyBorder="1" applyAlignment="1">
      <alignment horizontal="left" vertical="center" wrapText="1"/>
    </xf>
    <xf numFmtId="0" fontId="18" fillId="0" borderId="1" xfId="0" applyFont="1" applyFill="1" applyBorder="1" applyAlignment="1">
      <alignment horizontal="center" vertical="center"/>
    </xf>
    <xf numFmtId="43" fontId="18" fillId="0" borderId="1" xfId="1" applyFont="1" applyFill="1" applyBorder="1" applyAlignment="1">
      <alignment vertical="center"/>
    </xf>
    <xf numFmtId="0" fontId="11" fillId="0" borderId="1" xfId="0" applyNumberFormat="1" applyFont="1" applyFill="1" applyBorder="1" applyAlignment="1">
      <alignment vertical="center" wrapText="1"/>
    </xf>
    <xf numFmtId="0" fontId="11" fillId="0" borderId="1" xfId="0" applyNumberFormat="1" applyFont="1" applyFill="1" applyBorder="1" applyAlignment="1">
      <alignment horizontal="center" vertical="center" wrapText="1"/>
    </xf>
    <xf numFmtId="43" fontId="11" fillId="0" borderId="1" xfId="1" applyFont="1" applyFill="1" applyBorder="1" applyAlignment="1">
      <alignment vertical="center" wrapText="1"/>
    </xf>
    <xf numFmtId="37" fontId="11" fillId="0" borderId="1" xfId="0" applyNumberFormat="1" applyFont="1" applyFill="1" applyBorder="1" applyAlignment="1">
      <alignment horizontal="center" vertical="center"/>
    </xf>
    <xf numFmtId="3" fontId="18" fillId="0" borderId="1" xfId="0" applyNumberFormat="1" applyFont="1" applyFill="1" applyBorder="1" applyAlignment="1">
      <alignment horizontal="center" vertical="center"/>
    </xf>
    <xf numFmtId="0" fontId="11" fillId="7" borderId="1" xfId="0" applyNumberFormat="1" applyFont="1" applyFill="1" applyBorder="1" applyAlignment="1">
      <alignment vertical="center" wrapText="1"/>
    </xf>
    <xf numFmtId="37" fontId="11" fillId="7" borderId="1" xfId="0" applyNumberFormat="1" applyFont="1" applyFill="1" applyBorder="1" applyAlignment="1">
      <alignment horizontal="center" vertical="center"/>
    </xf>
    <xf numFmtId="0" fontId="11" fillId="7" borderId="1" xfId="0" applyNumberFormat="1" applyFont="1" applyFill="1" applyBorder="1" applyAlignment="1">
      <alignment horizontal="center" vertical="center" wrapText="1"/>
    </xf>
    <xf numFmtId="43" fontId="11" fillId="7" borderId="1" xfId="1" applyFont="1" applyFill="1" applyBorder="1" applyAlignment="1">
      <alignment horizontal="center" vertical="center"/>
    </xf>
    <xf numFmtId="0" fontId="18" fillId="7" borderId="1" xfId="0" applyFont="1" applyFill="1" applyBorder="1" applyAlignment="1">
      <alignment vertical="center" wrapText="1"/>
    </xf>
    <xf numFmtId="0" fontId="18" fillId="7" borderId="1" xfId="0" applyFont="1" applyFill="1" applyBorder="1" applyAlignment="1">
      <alignment horizontal="center" vertical="center" wrapText="1"/>
    </xf>
    <xf numFmtId="43" fontId="18" fillId="7" borderId="1" xfId="1" applyFont="1" applyFill="1" applyBorder="1" applyAlignment="1">
      <alignment vertical="center" wrapText="1"/>
    </xf>
    <xf numFmtId="0" fontId="11" fillId="7" borderId="1" xfId="0" applyFont="1" applyFill="1" applyBorder="1" applyAlignment="1">
      <alignment horizontal="left" vertical="center" wrapText="1"/>
    </xf>
    <xf numFmtId="0" fontId="11" fillId="7" borderId="1" xfId="0" applyFont="1" applyFill="1" applyBorder="1" applyAlignment="1">
      <alignment horizontal="center" vertical="center"/>
    </xf>
    <xf numFmtId="43" fontId="18" fillId="7" borderId="1" xfId="1" applyFont="1" applyFill="1" applyBorder="1" applyAlignment="1">
      <alignment horizontal="right" vertical="center" wrapText="1"/>
    </xf>
    <xf numFmtId="43" fontId="18" fillId="0" borderId="1" xfId="1" applyFont="1" applyFill="1" applyBorder="1" applyAlignment="1">
      <alignment horizontal="center" vertical="center" wrapText="1"/>
    </xf>
    <xf numFmtId="0" fontId="18" fillId="6" borderId="1" xfId="0" applyFont="1" applyFill="1" applyBorder="1" applyAlignment="1">
      <alignment vertical="center" wrapText="1"/>
    </xf>
    <xf numFmtId="0" fontId="18" fillId="6" borderId="1" xfId="0" applyFont="1" applyFill="1" applyBorder="1" applyAlignment="1">
      <alignment horizontal="center" vertical="center"/>
    </xf>
    <xf numFmtId="0" fontId="11" fillId="6" borderId="1" xfId="0" applyNumberFormat="1" applyFont="1" applyFill="1" applyBorder="1" applyAlignment="1">
      <alignment horizontal="left" vertical="center" wrapText="1"/>
    </xf>
    <xf numFmtId="0" fontId="11" fillId="6" borderId="1" xfId="0" applyNumberFormat="1" applyFont="1" applyFill="1" applyBorder="1" applyAlignment="1">
      <alignment horizontal="center" vertical="center" wrapText="1"/>
    </xf>
    <xf numFmtId="43" fontId="11" fillId="6" borderId="1" xfId="1" applyFont="1" applyFill="1" applyBorder="1" applyAlignment="1">
      <alignment horizontal="left" vertical="center" wrapText="1"/>
    </xf>
    <xf numFmtId="0" fontId="18" fillId="6" borderId="1" xfId="19" applyFont="1" applyFill="1" applyBorder="1" applyAlignment="1">
      <alignment vertical="center" wrapText="1"/>
    </xf>
    <xf numFmtId="0" fontId="18" fillId="6" borderId="1" xfId="19" applyFont="1" applyFill="1" applyBorder="1" applyAlignment="1">
      <alignment horizontal="center" vertical="center" wrapText="1"/>
    </xf>
    <xf numFmtId="43" fontId="18" fillId="6" borderId="1" xfId="1" applyFont="1" applyFill="1" applyBorder="1" applyAlignment="1">
      <alignment vertical="center" wrapText="1"/>
    </xf>
    <xf numFmtId="0" fontId="18" fillId="6" borderId="1" xfId="0" applyFont="1" applyFill="1" applyBorder="1" applyAlignment="1">
      <alignment horizontal="center" vertical="center" wrapText="1"/>
    </xf>
    <xf numFmtId="43" fontId="18" fillId="6" borderId="1" xfId="1" applyFont="1" applyFill="1" applyBorder="1" applyAlignment="1">
      <alignment horizontal="center" vertical="center" wrapText="1"/>
    </xf>
    <xf numFmtId="0" fontId="11" fillId="0" borderId="1" xfId="0" applyFont="1" applyFill="1" applyBorder="1" applyAlignment="1">
      <alignment vertical="center" wrapText="1"/>
    </xf>
    <xf numFmtId="43" fontId="11" fillId="0" borderId="1" xfId="1" applyFont="1" applyFill="1" applyBorder="1" applyAlignment="1">
      <alignment horizontal="right" vertical="center" wrapText="1"/>
    </xf>
    <xf numFmtId="0" fontId="18" fillId="7" borderId="1" xfId="19" applyFont="1" applyFill="1" applyBorder="1" applyAlignment="1">
      <alignment horizontal="center" vertical="center" wrapText="1"/>
    </xf>
    <xf numFmtId="43" fontId="18" fillId="7" borderId="1" xfId="1" applyFont="1" applyFill="1" applyBorder="1" applyAlignment="1">
      <alignment horizontal="right" vertical="center"/>
    </xf>
    <xf numFmtId="0" fontId="11" fillId="0" borderId="1" xfId="0" applyNumberFormat="1" applyFont="1" applyFill="1" applyBorder="1" applyAlignment="1">
      <alignment horizontal="center" vertical="center"/>
    </xf>
    <xf numFmtId="0" fontId="11" fillId="0" borderId="1" xfId="0" applyNumberFormat="1" applyFont="1" applyFill="1" applyBorder="1" applyAlignment="1">
      <alignment horizontal="left" vertical="center" wrapText="1"/>
    </xf>
    <xf numFmtId="0" fontId="11" fillId="8" borderId="1" xfId="0" applyFont="1" applyFill="1" applyBorder="1" applyAlignment="1">
      <alignment vertical="center" wrapText="1"/>
    </xf>
    <xf numFmtId="0" fontId="11" fillId="8" borderId="1" xfId="0" applyFont="1" applyFill="1" applyBorder="1" applyAlignment="1">
      <alignment horizontal="center" vertical="center"/>
    </xf>
    <xf numFmtId="43" fontId="11" fillId="8" borderId="1" xfId="1" applyFont="1" applyFill="1" applyBorder="1" applyAlignment="1">
      <alignment horizontal="center" vertical="center"/>
    </xf>
    <xf numFmtId="0" fontId="18" fillId="8" borderId="1" xfId="0" applyNumberFormat="1" applyFont="1" applyFill="1" applyBorder="1" applyAlignment="1">
      <alignment vertical="center" wrapText="1"/>
    </xf>
    <xf numFmtId="0" fontId="18" fillId="8" borderId="1" xfId="0" applyNumberFormat="1" applyFont="1" applyFill="1" applyBorder="1" applyAlignment="1">
      <alignment horizontal="center" vertical="center" wrapText="1"/>
    </xf>
    <xf numFmtId="0" fontId="18" fillId="8" borderId="1" xfId="0" applyNumberFormat="1" applyFont="1" applyFill="1" applyBorder="1" applyAlignment="1">
      <alignment horizontal="center" vertical="center"/>
    </xf>
    <xf numFmtId="0" fontId="11" fillId="8" borderId="1" xfId="0" applyNumberFormat="1" applyFont="1" applyFill="1" applyBorder="1" applyAlignment="1">
      <alignment vertical="center" wrapText="1"/>
    </xf>
    <xf numFmtId="0" fontId="11" fillId="8" borderId="1" xfId="0" applyNumberFormat="1" applyFont="1" applyFill="1" applyBorder="1" applyAlignment="1">
      <alignment horizontal="center" vertical="center" wrapText="1"/>
    </xf>
    <xf numFmtId="0" fontId="11" fillId="8" borderId="1" xfId="0" applyNumberFormat="1" applyFont="1" applyFill="1" applyBorder="1" applyAlignment="1">
      <alignment horizontal="center" vertical="center"/>
    </xf>
    <xf numFmtId="0" fontId="18" fillId="8" borderId="1" xfId="19" applyFont="1" applyFill="1" applyBorder="1" applyAlignment="1">
      <alignment vertical="center" wrapText="1"/>
    </xf>
    <xf numFmtId="0" fontId="18" fillId="8" borderId="1" xfId="19" applyFont="1" applyFill="1" applyBorder="1" applyAlignment="1">
      <alignment horizontal="center" vertical="center" wrapText="1"/>
    </xf>
    <xf numFmtId="43" fontId="18" fillId="8" borderId="1" xfId="1" applyFont="1" applyFill="1" applyBorder="1" applyAlignment="1">
      <alignment vertical="center" wrapText="1"/>
    </xf>
    <xf numFmtId="0" fontId="18" fillId="8" borderId="1" xfId="0" applyFont="1" applyFill="1" applyBorder="1" applyAlignment="1">
      <alignment vertical="center" wrapText="1"/>
    </xf>
    <xf numFmtId="43" fontId="18" fillId="8" borderId="1" xfId="1" applyFont="1" applyFill="1" applyBorder="1" applyAlignment="1">
      <alignment horizontal="right" vertical="center"/>
    </xf>
    <xf numFmtId="0" fontId="11" fillId="0" borderId="1" xfId="2" applyNumberFormat="1" applyFont="1" applyFill="1" applyBorder="1" applyAlignment="1">
      <alignment horizontal="center" vertical="center" wrapText="1"/>
    </xf>
    <xf numFmtId="0" fontId="11" fillId="7" borderId="1" xfId="0" applyFont="1" applyFill="1" applyBorder="1" applyAlignment="1">
      <alignment vertical="center" wrapText="1"/>
    </xf>
    <xf numFmtId="0" fontId="18" fillId="0" borderId="1" xfId="19" applyFont="1" applyFill="1" applyBorder="1" applyAlignment="1">
      <alignment horizontal="center" vertical="center"/>
    </xf>
    <xf numFmtId="0" fontId="18" fillId="9" borderId="1" xfId="0" applyFont="1" applyFill="1" applyBorder="1" applyAlignment="1">
      <alignment horizontal="left" vertical="center" wrapText="1"/>
    </xf>
    <xf numFmtId="0" fontId="18" fillId="9" borderId="1" xfId="0" applyFont="1" applyFill="1" applyBorder="1" applyAlignment="1">
      <alignment horizontal="center" vertical="center"/>
    </xf>
    <xf numFmtId="43" fontId="18" fillId="9" borderId="1" xfId="1" applyFont="1" applyFill="1" applyBorder="1" applyAlignment="1">
      <alignment horizontal="right" vertical="center"/>
    </xf>
    <xf numFmtId="43" fontId="18" fillId="0" borderId="1" xfId="1" applyFont="1" applyFill="1" applyBorder="1" applyAlignment="1">
      <alignment horizontal="right" vertical="center" wrapText="1"/>
    </xf>
    <xf numFmtId="43" fontId="11" fillId="0" borderId="1" xfId="1" applyFont="1" applyFill="1" applyBorder="1" applyAlignment="1">
      <alignment horizontal="center" vertical="center" wrapText="1"/>
    </xf>
    <xf numFmtId="0" fontId="18" fillId="7" borderId="1" xfId="0" applyFont="1" applyFill="1" applyBorder="1" applyAlignment="1">
      <alignment horizontal="left" vertical="center" wrapText="1"/>
    </xf>
    <xf numFmtId="0" fontId="18" fillId="7" borderId="1" xfId="0" applyFont="1" applyFill="1" applyBorder="1" applyAlignment="1">
      <alignment horizontal="center" vertical="center"/>
    </xf>
    <xf numFmtId="43" fontId="18" fillId="7" borderId="1" xfId="1" applyFont="1" applyFill="1" applyBorder="1" applyAlignment="1">
      <alignment horizontal="center" vertical="center"/>
    </xf>
    <xf numFmtId="43" fontId="18" fillId="0" borderId="1" xfId="1" applyFont="1" applyFill="1" applyBorder="1" applyAlignment="1">
      <alignment horizontal="center" vertical="center"/>
    </xf>
    <xf numFmtId="0" fontId="42" fillId="0" borderId="1" xfId="2" applyFont="1" applyFill="1" applyBorder="1" applyAlignment="1">
      <alignment vertical="center" wrapText="1"/>
    </xf>
    <xf numFmtId="0" fontId="42" fillId="0" borderId="1" xfId="2" applyFont="1" applyFill="1" applyBorder="1" applyAlignment="1">
      <alignment horizontal="center" vertical="center"/>
    </xf>
    <xf numFmtId="0" fontId="11" fillId="6" borderId="1" xfId="0" applyFont="1" applyFill="1" applyBorder="1" applyAlignment="1">
      <alignment horizontal="center" vertical="center"/>
    </xf>
    <xf numFmtId="43" fontId="11" fillId="6" borderId="1" xfId="1" applyFont="1" applyFill="1" applyBorder="1" applyAlignment="1">
      <alignment horizontal="center" vertical="center" wrapText="1"/>
    </xf>
    <xf numFmtId="0" fontId="11" fillId="6" borderId="1" xfId="0" applyFont="1" applyFill="1" applyBorder="1" applyAlignment="1">
      <alignment horizontal="left" vertical="center" wrapText="1"/>
    </xf>
    <xf numFmtId="0" fontId="13" fillId="6" borderId="1" xfId="0" applyFont="1" applyFill="1" applyBorder="1" applyAlignment="1">
      <alignment horizontal="center" vertical="center" wrapText="1"/>
    </xf>
    <xf numFmtId="0" fontId="11" fillId="0" borderId="1" xfId="2" applyNumberFormat="1" applyFont="1" applyFill="1" applyBorder="1" applyAlignment="1">
      <alignment vertical="center" wrapText="1"/>
    </xf>
    <xf numFmtId="0" fontId="11" fillId="6" borderId="1" xfId="0" applyNumberFormat="1" applyFont="1" applyFill="1" applyBorder="1" applyAlignment="1">
      <alignment horizontal="center" vertical="center"/>
    </xf>
    <xf numFmtId="43" fontId="11" fillId="6" borderId="1" xfId="1" applyFont="1" applyFill="1" applyBorder="1" applyAlignment="1">
      <alignment horizontal="left" vertical="center"/>
    </xf>
    <xf numFmtId="3" fontId="11" fillId="0" borderId="1" xfId="0" applyNumberFormat="1" applyFont="1" applyFill="1" applyBorder="1" applyAlignment="1">
      <alignment horizontal="center" vertical="center" wrapText="1"/>
    </xf>
    <xf numFmtId="3" fontId="42" fillId="0" borderId="1" xfId="2" applyNumberFormat="1" applyFont="1" applyFill="1" applyBorder="1" applyAlignment="1">
      <alignment horizontal="center" vertical="center"/>
    </xf>
    <xf numFmtId="43" fontId="42" fillId="0" borderId="1" xfId="1" applyFont="1" applyFill="1" applyBorder="1" applyAlignment="1">
      <alignment horizontal="right" vertical="center"/>
    </xf>
    <xf numFmtId="0" fontId="13" fillId="0" borderId="1" xfId="0" applyFont="1" applyFill="1" applyBorder="1" applyAlignment="1">
      <alignment horizontal="center" vertical="center" wrapText="1"/>
    </xf>
    <xf numFmtId="43" fontId="13" fillId="0" borderId="1" xfId="1" applyFont="1" applyFill="1" applyBorder="1" applyAlignment="1">
      <alignment horizontal="center" vertical="center" wrapText="1"/>
    </xf>
    <xf numFmtId="0" fontId="42" fillId="0" borderId="1" xfId="2" applyFont="1" applyFill="1" applyBorder="1" applyAlignment="1">
      <alignment horizontal="left" vertical="center" wrapText="1"/>
    </xf>
    <xf numFmtId="0" fontId="11" fillId="0" borderId="1" xfId="2" applyFont="1" applyFill="1" applyBorder="1" applyAlignment="1">
      <alignment vertical="center" wrapText="1" shrinkToFit="1"/>
    </xf>
    <xf numFmtId="43" fontId="11" fillId="0" borderId="1" xfId="1" applyFont="1" applyFill="1" applyBorder="1" applyAlignment="1">
      <alignment horizontal="right" vertical="center"/>
    </xf>
    <xf numFmtId="0" fontId="11" fillId="0" borderId="1" xfId="0" quotePrefix="1" applyFont="1" applyFill="1" applyBorder="1" applyAlignment="1">
      <alignment horizontal="center" vertical="center"/>
    </xf>
    <xf numFmtId="0" fontId="11" fillId="0" borderId="1" xfId="0" applyFont="1" applyFill="1" applyBorder="1" applyAlignment="1">
      <alignment vertical="center" wrapText="1" shrinkToFit="1"/>
    </xf>
    <xf numFmtId="0" fontId="11" fillId="0" borderId="1" xfId="0" applyFont="1" applyFill="1" applyBorder="1" applyAlignment="1">
      <alignment horizontal="left" vertical="center" wrapText="1" shrinkToFit="1"/>
    </xf>
    <xf numFmtId="0" fontId="18" fillId="0" borderId="1" xfId="19" quotePrefix="1" applyFont="1" applyFill="1" applyBorder="1" applyAlignment="1">
      <alignment horizontal="center" vertical="center" wrapText="1"/>
    </xf>
    <xf numFmtId="0" fontId="11" fillId="0" borderId="1" xfId="0" applyFont="1" applyFill="1" applyBorder="1" applyAlignment="1">
      <alignment horizontal="justify" vertical="center" wrapText="1" shrinkToFit="1"/>
    </xf>
    <xf numFmtId="0" fontId="18" fillId="0" borderId="12" xfId="19" applyFont="1" applyFill="1" applyBorder="1" applyAlignment="1">
      <alignment vertical="center" wrapText="1"/>
    </xf>
    <xf numFmtId="3" fontId="18" fillId="0" borderId="12" xfId="19" applyNumberFormat="1" applyFont="1" applyFill="1" applyBorder="1" applyAlignment="1">
      <alignment horizontal="center" vertical="center" wrapText="1"/>
    </xf>
    <xf numFmtId="0" fontId="18" fillId="0" borderId="12" xfId="19" applyFont="1" applyFill="1" applyBorder="1" applyAlignment="1">
      <alignment horizontal="center" vertical="center" wrapText="1"/>
    </xf>
    <xf numFmtId="43" fontId="18" fillId="0" borderId="12" xfId="1" applyFont="1" applyFill="1" applyBorder="1" applyAlignment="1">
      <alignment vertical="center" wrapText="1"/>
    </xf>
    <xf numFmtId="0" fontId="22" fillId="0" borderId="0" xfId="0" applyFont="1" applyFill="1" applyAlignment="1">
      <alignment vertical="center"/>
    </xf>
    <xf numFmtId="0" fontId="22" fillId="0" borderId="0" xfId="0" applyFont="1" applyFill="1" applyAlignment="1">
      <alignment horizontal="left" vertical="center" shrinkToFit="1"/>
    </xf>
    <xf numFmtId="0" fontId="22" fillId="0" borderId="0" xfId="0" applyFont="1" applyFill="1" applyAlignment="1">
      <alignment horizontal="center" vertical="center" shrinkToFit="1"/>
    </xf>
    <xf numFmtId="43" fontId="22" fillId="0" borderId="0" xfId="1" applyFont="1" applyFill="1" applyAlignment="1">
      <alignment vertical="center" shrinkToFit="1"/>
    </xf>
    <xf numFmtId="43" fontId="22" fillId="0" borderId="0" xfId="1" applyFont="1" applyFill="1" applyAlignment="1">
      <alignment horizontal="center" vertical="center"/>
    </xf>
    <xf numFmtId="43" fontId="22" fillId="0" borderId="0" xfId="1" applyFont="1" applyFill="1" applyAlignment="1">
      <alignment vertical="center"/>
    </xf>
    <xf numFmtId="0" fontId="25" fillId="0" borderId="0" xfId="0" applyFont="1" applyFill="1" applyBorder="1" applyAlignment="1">
      <alignment vertical="center" shrinkToFit="1"/>
    </xf>
    <xf numFmtId="43" fontId="22" fillId="0" borderId="0" xfId="1" applyFont="1" applyFill="1" applyBorder="1" applyAlignment="1">
      <alignment horizontal="right" vertical="center"/>
    </xf>
    <xf numFmtId="0" fontId="11" fillId="0" borderId="9" xfId="0" applyFont="1" applyFill="1" applyBorder="1" applyAlignment="1">
      <alignment horizontal="center" vertical="center"/>
    </xf>
    <xf numFmtId="43" fontId="11" fillId="0" borderId="1" xfId="1" applyFont="1" applyFill="1" applyBorder="1" applyAlignment="1">
      <alignment horizontal="center" vertical="center" shrinkToFit="1"/>
    </xf>
    <xf numFmtId="43" fontId="11" fillId="0" borderId="1" xfId="1" applyFont="1" applyFill="1" applyBorder="1" applyAlignment="1">
      <alignment horizontal="right" vertical="center" shrinkToFit="1"/>
    </xf>
    <xf numFmtId="43" fontId="11" fillId="0" borderId="10" xfId="1" applyFont="1" applyFill="1" applyBorder="1" applyAlignment="1">
      <alignment horizontal="center" vertical="center" shrinkToFit="1"/>
    </xf>
    <xf numFmtId="0" fontId="11" fillId="0" borderId="1" xfId="2" applyFont="1" applyFill="1" applyBorder="1" applyAlignment="1">
      <alignment vertical="center" wrapText="1"/>
    </xf>
    <xf numFmtId="0" fontId="11" fillId="0" borderId="1" xfId="2" applyFont="1" applyFill="1" applyBorder="1" applyAlignment="1">
      <alignment horizontal="center" vertical="center"/>
    </xf>
    <xf numFmtId="0" fontId="11" fillId="0" borderId="1" xfId="2" applyFont="1" applyFill="1" applyBorder="1" applyAlignment="1">
      <alignment horizontal="left" vertical="center" wrapText="1"/>
    </xf>
    <xf numFmtId="1" fontId="42" fillId="0" borderId="1" xfId="0" applyNumberFormat="1" applyFont="1" applyFill="1" applyBorder="1" applyAlignment="1">
      <alignment horizontal="center" vertical="center"/>
    </xf>
    <xf numFmtId="0" fontId="42" fillId="0" borderId="1" xfId="0" applyFont="1" applyFill="1" applyBorder="1" applyAlignment="1">
      <alignment horizontal="center" vertical="center"/>
    </xf>
    <xf numFmtId="0" fontId="42" fillId="0" borderId="1" xfId="0" applyFont="1" applyFill="1" applyBorder="1" applyAlignment="1">
      <alignment vertical="center" wrapText="1"/>
    </xf>
    <xf numFmtId="1" fontId="11" fillId="0" borderId="1" xfId="0" applyNumberFormat="1" applyFont="1" applyFill="1" applyBorder="1" applyAlignment="1">
      <alignment horizontal="center" vertical="center"/>
    </xf>
    <xf numFmtId="0" fontId="11" fillId="7" borderId="1" xfId="2" applyFont="1" applyFill="1" applyBorder="1" applyAlignment="1">
      <alignment horizontal="left" vertical="center" wrapText="1"/>
    </xf>
    <xf numFmtId="0" fontId="11" fillId="7" borderId="1" xfId="2" applyFont="1" applyFill="1" applyBorder="1" applyAlignment="1">
      <alignment horizontal="center" vertical="center"/>
    </xf>
    <xf numFmtId="43" fontId="11" fillId="7" borderId="1" xfId="1" applyFont="1" applyFill="1" applyBorder="1" applyAlignment="1">
      <alignment horizontal="left" vertical="center"/>
    </xf>
    <xf numFmtId="43" fontId="18" fillId="7" borderId="1" xfId="1" applyFont="1" applyFill="1" applyBorder="1" applyAlignment="1">
      <alignment vertical="center"/>
    </xf>
    <xf numFmtId="43" fontId="18" fillId="7" borderId="1" xfId="1" applyFont="1" applyFill="1" applyBorder="1" applyAlignment="1">
      <alignment horizontal="center" vertical="center" wrapText="1"/>
    </xf>
    <xf numFmtId="43" fontId="18" fillId="6" borderId="1" xfId="1" applyFont="1" applyFill="1" applyBorder="1" applyAlignment="1">
      <alignment vertical="center"/>
    </xf>
    <xf numFmtId="43" fontId="11" fillId="8" borderId="1" xfId="1" applyFont="1" applyFill="1" applyBorder="1" applyAlignment="1">
      <alignment vertical="center" wrapText="1"/>
    </xf>
    <xf numFmtId="0" fontId="11" fillId="8" borderId="1" xfId="0" applyFont="1" applyFill="1" applyBorder="1" applyAlignment="1">
      <alignment horizontal="center" vertical="center" wrapText="1"/>
    </xf>
    <xf numFmtId="43" fontId="11" fillId="8" borderId="1" xfId="1" applyFont="1" applyFill="1" applyBorder="1" applyAlignment="1">
      <alignment horizontal="right" vertical="center" wrapText="1"/>
    </xf>
    <xf numFmtId="3" fontId="11" fillId="7" borderId="1" xfId="0" applyNumberFormat="1" applyFont="1" applyFill="1" applyBorder="1" applyAlignment="1">
      <alignment horizontal="center" vertical="center" wrapText="1"/>
    </xf>
    <xf numFmtId="0" fontId="18" fillId="0" borderId="1" xfId="2" applyFont="1" applyFill="1" applyBorder="1" applyAlignment="1">
      <alignment horizontal="center" vertical="center"/>
    </xf>
    <xf numFmtId="3" fontId="18" fillId="0" borderId="1" xfId="2" applyNumberFormat="1" applyFont="1" applyFill="1" applyBorder="1" applyAlignment="1">
      <alignment horizontal="center" vertical="center"/>
    </xf>
    <xf numFmtId="0" fontId="11" fillId="0" borderId="1" xfId="2" applyNumberFormat="1" applyFont="1" applyFill="1" applyBorder="1" applyAlignment="1">
      <alignment horizontal="center" vertical="center"/>
    </xf>
    <xf numFmtId="43" fontId="11" fillId="0" borderId="1" xfId="1" applyFont="1" applyFill="1" applyBorder="1" applyAlignment="1">
      <alignment vertical="center"/>
    </xf>
    <xf numFmtId="43" fontId="42" fillId="0" borderId="1" xfId="1" applyFont="1" applyFill="1" applyBorder="1" applyAlignment="1">
      <alignment vertical="center"/>
    </xf>
    <xf numFmtId="0" fontId="18" fillId="0" borderId="1" xfId="0" applyFont="1" applyFill="1" applyBorder="1" applyAlignment="1">
      <alignment vertical="center" wrapText="1" shrinkToFit="1"/>
    </xf>
    <xf numFmtId="0" fontId="42" fillId="0" borderId="1" xfId="0" applyFont="1" applyFill="1" applyBorder="1" applyAlignment="1">
      <alignment horizontal="center" vertical="center" wrapText="1"/>
    </xf>
    <xf numFmtId="0" fontId="11" fillId="6" borderId="1" xfId="0" applyFont="1" applyFill="1" applyBorder="1" applyAlignment="1">
      <alignment vertical="center" wrapText="1"/>
    </xf>
    <xf numFmtId="0" fontId="11" fillId="6" borderId="1" xfId="0" applyFont="1" applyFill="1" applyBorder="1" applyAlignment="1">
      <alignment horizontal="center" vertical="center" wrapText="1"/>
    </xf>
    <xf numFmtId="43" fontId="11" fillId="6" borderId="1" xfId="1" applyFont="1" applyFill="1" applyBorder="1" applyAlignment="1">
      <alignment horizontal="right" vertical="center" wrapText="1"/>
    </xf>
    <xf numFmtId="169" fontId="11" fillId="0" borderId="1" xfId="0" applyNumberFormat="1" applyFont="1" applyFill="1" applyBorder="1" applyAlignment="1">
      <alignment horizontal="left" vertical="center" wrapText="1"/>
    </xf>
    <xf numFmtId="0" fontId="18" fillId="0" borderId="1" xfId="2" applyNumberFormat="1" applyFont="1" applyFill="1" applyBorder="1" applyAlignment="1">
      <alignment horizontal="center" vertical="center"/>
    </xf>
    <xf numFmtId="43" fontId="11" fillId="0" borderId="1" xfId="1" applyFont="1" applyFill="1" applyBorder="1" applyAlignment="1">
      <alignment vertical="center" shrinkToFit="1"/>
    </xf>
    <xf numFmtId="3" fontId="11" fillId="0" borderId="1" xfId="2" applyNumberFormat="1" applyFont="1" applyFill="1" applyBorder="1" applyAlignment="1">
      <alignment horizontal="center" vertical="center"/>
    </xf>
    <xf numFmtId="3" fontId="18" fillId="0" borderId="1" xfId="0" applyNumberFormat="1" applyFont="1" applyFill="1" applyBorder="1" applyAlignment="1">
      <alignment horizontal="center" vertical="center" wrapText="1"/>
    </xf>
    <xf numFmtId="4" fontId="18" fillId="0" borderId="1" xfId="0" applyNumberFormat="1" applyFont="1" applyFill="1" applyBorder="1" applyAlignment="1">
      <alignment horizontal="center" vertical="center" wrapText="1"/>
    </xf>
    <xf numFmtId="0" fontId="18" fillId="0" borderId="1" xfId="2" applyFont="1" applyFill="1" applyBorder="1" applyAlignment="1">
      <alignment horizontal="left" vertical="center" wrapText="1"/>
    </xf>
    <xf numFmtId="0" fontId="11" fillId="0" borderId="11" xfId="0" applyFont="1" applyFill="1" applyBorder="1" applyAlignment="1">
      <alignment horizontal="center" vertical="center"/>
    </xf>
    <xf numFmtId="43" fontId="18" fillId="0" borderId="12" xfId="1" applyFont="1" applyFill="1" applyBorder="1" applyAlignment="1">
      <alignment vertical="center"/>
    </xf>
    <xf numFmtId="43" fontId="11" fillId="0" borderId="12" xfId="1" applyFont="1" applyFill="1" applyBorder="1" applyAlignment="1">
      <alignment horizontal="center" vertical="center" shrinkToFit="1"/>
    </xf>
    <xf numFmtId="43" fontId="11" fillId="0" borderId="12" xfId="1" applyFont="1" applyFill="1" applyBorder="1" applyAlignment="1">
      <alignment horizontal="right" vertical="center" shrinkToFit="1"/>
    </xf>
    <xf numFmtId="43" fontId="11" fillId="0" borderId="13" xfId="1" applyFont="1" applyFill="1" applyBorder="1" applyAlignment="1">
      <alignment horizontal="center" vertical="center" shrinkToFit="1"/>
    </xf>
    <xf numFmtId="0" fontId="11" fillId="0" borderId="0" xfId="0" applyFont="1" applyFill="1" applyAlignment="1">
      <alignment vertical="center" shrinkToFit="1"/>
    </xf>
    <xf numFmtId="1" fontId="11" fillId="0" borderId="0" xfId="0" applyNumberFormat="1" applyFont="1" applyFill="1" applyAlignment="1">
      <alignment horizontal="center" vertical="center"/>
    </xf>
    <xf numFmtId="0" fontId="11" fillId="0" borderId="0" xfId="0" applyFont="1" applyFill="1" applyAlignment="1">
      <alignment horizontal="center" vertical="center"/>
    </xf>
    <xf numFmtId="43" fontId="17" fillId="0" borderId="0" xfId="1" applyFont="1" applyFill="1" applyAlignment="1">
      <alignment vertical="center" shrinkToFit="1"/>
    </xf>
    <xf numFmtId="43" fontId="27" fillId="0" borderId="0" xfId="1" applyFont="1" applyFill="1" applyAlignment="1">
      <alignment horizontal="center" vertical="center"/>
    </xf>
    <xf numFmtId="0" fontId="11" fillId="0" borderId="1" xfId="0" applyFont="1" applyFill="1" applyBorder="1" applyAlignment="1">
      <alignment horizontal="left" vertical="center"/>
    </xf>
    <xf numFmtId="0" fontId="18" fillId="0" borderId="1" xfId="0" applyFont="1" applyBorder="1" applyAlignment="1">
      <alignment horizontal="center" vertical="center" wrapText="1"/>
    </xf>
    <xf numFmtId="0" fontId="11" fillId="0" borderId="1" xfId="0" applyFont="1" applyBorder="1" applyAlignment="1">
      <alignment vertical="center"/>
    </xf>
    <xf numFmtId="43" fontId="18" fillId="0" borderId="1" xfId="1" applyFont="1" applyBorder="1" applyAlignment="1">
      <alignment horizontal="right" vertical="center" wrapText="1"/>
    </xf>
    <xf numFmtId="0" fontId="11" fillId="0" borderId="1" xfId="0" applyFont="1" applyBorder="1" applyAlignment="1">
      <alignment horizontal="center" vertical="center" wrapText="1"/>
    </xf>
    <xf numFmtId="43" fontId="11" fillId="0" borderId="1" xfId="1" applyFont="1" applyBorder="1" applyAlignment="1">
      <alignment horizontal="right" vertical="center" wrapText="1"/>
    </xf>
    <xf numFmtId="0" fontId="18" fillId="0" borderId="1" xfId="0" applyFont="1" applyFill="1" applyBorder="1" applyAlignment="1">
      <alignment vertical="center"/>
    </xf>
    <xf numFmtId="0" fontId="18" fillId="2" borderId="1" xfId="0" applyFont="1" applyFill="1" applyBorder="1" applyAlignment="1">
      <alignment horizontal="center" vertical="center" wrapText="1"/>
    </xf>
    <xf numFmtId="0" fontId="11" fillId="2" borderId="1" xfId="0" applyFont="1" applyFill="1" applyBorder="1" applyAlignment="1">
      <alignment vertical="center"/>
    </xf>
    <xf numFmtId="43" fontId="18" fillId="2" borderId="1" xfId="1" applyFont="1" applyFill="1" applyBorder="1" applyAlignment="1">
      <alignment horizontal="right" vertical="center" wrapText="1"/>
    </xf>
    <xf numFmtId="170" fontId="18" fillId="0" borderId="1" xfId="1" applyNumberFormat="1" applyFont="1" applyBorder="1" applyAlignment="1">
      <alignment horizontal="center" vertical="center" wrapText="1"/>
    </xf>
    <xf numFmtId="170" fontId="18" fillId="0" borderId="1" xfId="1" applyNumberFormat="1" applyFont="1" applyFill="1" applyBorder="1" applyAlignment="1">
      <alignment vertical="center"/>
    </xf>
    <xf numFmtId="0" fontId="18" fillId="0" borderId="1" xfId="0" applyFont="1" applyBorder="1" applyAlignment="1">
      <alignment horizontal="center" vertical="center"/>
    </xf>
    <xf numFmtId="43" fontId="18" fillId="0" borderId="1" xfId="1" applyFont="1" applyBorder="1" applyAlignment="1">
      <alignment horizontal="right" vertical="center"/>
    </xf>
    <xf numFmtId="4" fontId="18" fillId="0" borderId="1" xfId="0" applyNumberFormat="1" applyFont="1" applyBorder="1" applyAlignment="1">
      <alignment horizontal="center" vertical="center"/>
    </xf>
    <xf numFmtId="0" fontId="13" fillId="0" borderId="1" xfId="0" applyFont="1" applyFill="1" applyBorder="1" applyAlignment="1">
      <alignment vertical="center" wrapText="1"/>
    </xf>
    <xf numFmtId="0" fontId="13" fillId="0" borderId="1" xfId="0" applyFont="1" applyBorder="1" applyAlignment="1">
      <alignment horizontal="center" vertical="center" wrapText="1"/>
    </xf>
    <xf numFmtId="0" fontId="18" fillId="0" borderId="1" xfId="0" applyFont="1" applyBorder="1" applyAlignment="1">
      <alignment horizontal="left" vertical="center"/>
    </xf>
    <xf numFmtId="0" fontId="42" fillId="0" borderId="1" xfId="2" applyFont="1" applyBorder="1" applyAlignment="1">
      <alignment horizontal="center" vertical="center"/>
    </xf>
    <xf numFmtId="0" fontId="42" fillId="2" borderId="1" xfId="2" applyFont="1" applyFill="1" applyBorder="1" applyAlignment="1">
      <alignment vertical="center"/>
    </xf>
    <xf numFmtId="3" fontId="42" fillId="0" borderId="1" xfId="2" applyNumberFormat="1" applyFont="1" applyBorder="1" applyAlignment="1">
      <alignment horizontal="center" vertical="center"/>
    </xf>
    <xf numFmtId="43" fontId="42" fillId="0" borderId="1" xfId="1" applyFont="1" applyBorder="1" applyAlignment="1">
      <alignment horizontal="right" vertical="center"/>
    </xf>
    <xf numFmtId="0" fontId="42" fillId="2" borderId="1" xfId="2" applyFont="1" applyFill="1" applyBorder="1" applyAlignment="1">
      <alignment horizontal="left" vertical="center"/>
    </xf>
    <xf numFmtId="0" fontId="42" fillId="0" borderId="1" xfId="2" applyFont="1" applyBorder="1" applyAlignment="1">
      <alignment vertical="center"/>
    </xf>
    <xf numFmtId="0" fontId="42" fillId="0" borderId="1" xfId="2" applyFont="1" applyBorder="1" applyAlignment="1">
      <alignment horizontal="left" vertical="center"/>
    </xf>
    <xf numFmtId="0" fontId="11" fillId="0" borderId="1" xfId="2" applyNumberFormat="1" applyFont="1" applyBorder="1" applyAlignment="1">
      <alignment horizontal="left" vertical="center" wrapText="1"/>
    </xf>
    <xf numFmtId="3" fontId="18" fillId="0" borderId="1" xfId="0" applyNumberFormat="1" applyFont="1" applyBorder="1" applyAlignment="1">
      <alignment vertical="center" wrapText="1"/>
    </xf>
    <xf numFmtId="3" fontId="18" fillId="0" borderId="1" xfId="0" applyNumberFormat="1" applyFont="1" applyBorder="1" applyAlignment="1">
      <alignment horizontal="center" vertical="center"/>
    </xf>
    <xf numFmtId="0" fontId="11" fillId="0" borderId="1" xfId="0" applyNumberFormat="1" applyFont="1" applyBorder="1" applyAlignment="1">
      <alignment vertical="center" wrapText="1"/>
    </xf>
    <xf numFmtId="0" fontId="11" fillId="0" borderId="1" xfId="0" applyNumberFormat="1" applyFont="1" applyBorder="1" applyAlignment="1">
      <alignment horizontal="right" vertical="center" wrapText="1"/>
    </xf>
    <xf numFmtId="0" fontId="11" fillId="0" borderId="1" xfId="0" applyNumberFormat="1" applyFont="1" applyBorder="1" applyAlignment="1">
      <alignment horizontal="left" vertical="center"/>
    </xf>
    <xf numFmtId="0" fontId="11" fillId="0" borderId="1" xfId="2" applyNumberFormat="1" applyFont="1" applyBorder="1" applyAlignment="1">
      <alignment vertical="center" wrapText="1"/>
    </xf>
    <xf numFmtId="3" fontId="18" fillId="0" borderId="1" xfId="0" applyNumberFormat="1" applyFont="1" applyBorder="1" applyAlignment="1">
      <alignment vertical="center"/>
    </xf>
    <xf numFmtId="0" fontId="11" fillId="2" borderId="1" xfId="0" applyFont="1" applyFill="1" applyBorder="1" applyAlignment="1">
      <alignment vertical="center" shrinkToFit="1"/>
    </xf>
    <xf numFmtId="0" fontId="11" fillId="0" borderId="1" xfId="0" applyFont="1" applyFill="1" applyBorder="1" applyAlignment="1">
      <alignment horizontal="center" vertical="center" shrinkToFit="1"/>
    </xf>
    <xf numFmtId="0" fontId="11" fillId="0" borderId="1" xfId="0" applyFont="1" applyFill="1" applyBorder="1" applyAlignment="1">
      <alignment vertical="center" shrinkToFit="1"/>
    </xf>
    <xf numFmtId="0" fontId="11" fillId="0" borderId="1" xfId="0" applyFont="1" applyFill="1" applyBorder="1" applyAlignment="1">
      <alignment horizontal="left" vertical="center" shrinkToFit="1"/>
    </xf>
    <xf numFmtId="0" fontId="11" fillId="0" borderId="1" xfId="2" applyFont="1" applyFill="1" applyBorder="1" applyAlignment="1">
      <alignment vertical="center" shrinkToFit="1"/>
    </xf>
    <xf numFmtId="0" fontId="11" fillId="0" borderId="1" xfId="2" applyFont="1" applyFill="1" applyBorder="1" applyAlignment="1">
      <alignment horizontal="center" vertical="center" shrinkToFit="1"/>
    </xf>
    <xf numFmtId="0" fontId="11" fillId="2" borderId="1" xfId="2" applyFont="1" applyFill="1" applyBorder="1" applyAlignment="1">
      <alignment horizontal="center" vertical="center" shrinkToFit="1"/>
    </xf>
    <xf numFmtId="0" fontId="18" fillId="0" borderId="1" xfId="0" applyFont="1" applyBorder="1" applyAlignment="1">
      <alignment horizontal="right" vertical="center" wrapText="1"/>
    </xf>
    <xf numFmtId="0" fontId="11" fillId="0" borderId="1" xfId="0" applyFont="1" applyBorder="1" applyAlignment="1">
      <alignment vertical="center" wrapText="1"/>
    </xf>
    <xf numFmtId="0" fontId="18" fillId="0" borderId="12" xfId="0" applyFont="1" applyFill="1" applyBorder="1" applyAlignment="1">
      <alignment horizontal="center" vertical="center" wrapText="1"/>
    </xf>
    <xf numFmtId="43" fontId="18" fillId="0" borderId="12" xfId="1" applyFont="1" applyFill="1" applyBorder="1" applyAlignment="1">
      <alignment horizontal="right" vertical="center" wrapText="1"/>
    </xf>
    <xf numFmtId="0" fontId="18" fillId="0" borderId="1" xfId="0" applyFont="1" applyBorder="1" applyAlignment="1">
      <alignment vertical="center" shrinkToFit="1"/>
    </xf>
    <xf numFmtId="0" fontId="11" fillId="0" borderId="1" xfId="0" applyFont="1" applyFill="1" applyBorder="1" applyAlignment="1">
      <alignment vertical="center"/>
    </xf>
    <xf numFmtId="0" fontId="18" fillId="2" borderId="1" xfId="0" applyFont="1" applyFill="1" applyBorder="1" applyAlignment="1">
      <alignment vertical="center"/>
    </xf>
    <xf numFmtId="170" fontId="18" fillId="0" borderId="1" xfId="1" applyNumberFormat="1" applyFont="1" applyBorder="1" applyAlignment="1">
      <alignment vertical="center"/>
    </xf>
    <xf numFmtId="43" fontId="18" fillId="0" borderId="1" xfId="1" applyFont="1" applyBorder="1" applyAlignment="1">
      <alignment vertical="center"/>
    </xf>
    <xf numFmtId="43" fontId="18" fillId="0" borderId="1" xfId="1" applyFont="1" applyBorder="1" applyAlignment="1">
      <alignment horizontal="left" vertical="center"/>
    </xf>
    <xf numFmtId="0" fontId="18" fillId="0" borderId="1" xfId="0" applyFont="1" applyFill="1" applyBorder="1" applyAlignment="1">
      <alignment horizontal="left" vertical="center"/>
    </xf>
    <xf numFmtId="0" fontId="18" fillId="0" borderId="1" xfId="2" applyFont="1" applyFill="1" applyBorder="1" applyAlignment="1">
      <alignment horizontal="left" vertical="center"/>
    </xf>
    <xf numFmtId="0" fontId="42" fillId="0" borderId="1" xfId="2" applyFont="1" applyFill="1" applyBorder="1" applyAlignment="1">
      <alignment vertical="center"/>
    </xf>
    <xf numFmtId="3" fontId="11" fillId="0" borderId="1" xfId="0" applyNumberFormat="1" applyFont="1" applyBorder="1" applyAlignment="1">
      <alignment horizontal="center" vertical="center"/>
    </xf>
    <xf numFmtId="0" fontId="11" fillId="0" borderId="1" xfId="2" applyFont="1" applyBorder="1" applyAlignment="1">
      <alignment vertical="center"/>
    </xf>
    <xf numFmtId="0" fontId="18" fillId="0" borderId="1" xfId="2" applyFont="1" applyBorder="1" applyAlignment="1">
      <alignment horizontal="center" vertical="center"/>
    </xf>
    <xf numFmtId="3" fontId="18" fillId="0" borderId="1" xfId="2" applyNumberFormat="1" applyFont="1" applyBorder="1" applyAlignment="1">
      <alignment horizontal="center" vertical="center"/>
    </xf>
    <xf numFmtId="0" fontId="11" fillId="0" borderId="1" xfId="2" applyNumberFormat="1" applyFont="1" applyBorder="1" applyAlignment="1">
      <alignment vertical="center"/>
    </xf>
    <xf numFmtId="0" fontId="18" fillId="2" borderId="1" xfId="0" applyFont="1" applyFill="1" applyBorder="1" applyAlignment="1">
      <alignment horizontal="left" vertical="center" wrapText="1"/>
    </xf>
    <xf numFmtId="3" fontId="18" fillId="2" borderId="1" xfId="0" applyNumberFormat="1" applyFont="1" applyFill="1" applyBorder="1" applyAlignment="1">
      <alignment horizontal="center" vertical="center" wrapText="1"/>
    </xf>
    <xf numFmtId="4" fontId="18" fillId="2" borderId="1" xfId="0" applyNumberFormat="1" applyFont="1" applyFill="1" applyBorder="1" applyAlignment="1">
      <alignment horizontal="center" vertical="center" wrapText="1"/>
    </xf>
    <xf numFmtId="0" fontId="18" fillId="2" borderId="1" xfId="0" applyFont="1" applyFill="1" applyBorder="1" applyAlignment="1">
      <alignment horizontal="left" vertical="center"/>
    </xf>
    <xf numFmtId="0" fontId="11" fillId="0" borderId="1" xfId="2" applyFont="1" applyBorder="1" applyAlignment="1">
      <alignment vertical="center" wrapText="1"/>
    </xf>
    <xf numFmtId="0" fontId="11" fillId="0" borderId="1" xfId="2" applyFont="1" applyBorder="1" applyAlignment="1">
      <alignment horizontal="center" vertical="center" wrapText="1"/>
    </xf>
    <xf numFmtId="0" fontId="11" fillId="10" borderId="1" xfId="0" applyFont="1" applyFill="1" applyBorder="1" applyAlignment="1">
      <alignment horizontal="center" vertical="center"/>
    </xf>
    <xf numFmtId="43" fontId="11" fillId="10" borderId="1" xfId="1" applyFont="1" applyFill="1" applyBorder="1" applyAlignment="1">
      <alignment horizontal="right" vertical="center"/>
    </xf>
    <xf numFmtId="1" fontId="42" fillId="0" borderId="1" xfId="0" applyNumberFormat="1" applyFont="1" applyBorder="1" applyAlignment="1">
      <alignment horizontal="right" vertical="center"/>
    </xf>
    <xf numFmtId="0" fontId="42" fillId="0" borderId="1" xfId="0" applyFont="1" applyBorder="1" applyAlignment="1">
      <alignment horizontal="center" vertical="center"/>
    </xf>
    <xf numFmtId="0" fontId="42" fillId="0" borderId="1" xfId="0" applyFont="1" applyBorder="1" applyAlignment="1">
      <alignment vertical="center"/>
    </xf>
    <xf numFmtId="1" fontId="42" fillId="0" borderId="1" xfId="0" applyNumberFormat="1" applyFont="1" applyBorder="1" applyAlignment="1">
      <alignment horizontal="center" vertical="center"/>
    </xf>
    <xf numFmtId="43" fontId="42" fillId="0" borderId="1" xfId="0" applyNumberFormat="1" applyFont="1" applyBorder="1" applyAlignment="1">
      <alignment horizontal="center" vertical="center"/>
    </xf>
    <xf numFmtId="0" fontId="42" fillId="0" borderId="1" xfId="0" applyFont="1" applyBorder="1" applyAlignment="1">
      <alignment horizontal="right" vertical="center"/>
    </xf>
    <xf numFmtId="43" fontId="42" fillId="0" borderId="1" xfId="0" applyNumberFormat="1" applyFont="1" applyBorder="1" applyAlignment="1">
      <alignment horizontal="left" vertical="center" wrapText="1"/>
    </xf>
    <xf numFmtId="0" fontId="42" fillId="0" borderId="1" xfId="0" applyFont="1" applyBorder="1" applyAlignment="1">
      <alignment vertical="center" wrapText="1"/>
    </xf>
    <xf numFmtId="0" fontId="11" fillId="2" borderId="1" xfId="0" applyFont="1" applyFill="1" applyBorder="1" applyAlignment="1">
      <alignment vertical="center" wrapText="1" shrinkToFit="1"/>
    </xf>
    <xf numFmtId="0" fontId="11" fillId="0" borderId="1" xfId="2" applyFont="1" applyFill="1" applyBorder="1" applyAlignment="1">
      <alignment horizontal="left" vertical="center"/>
    </xf>
    <xf numFmtId="0" fontId="18" fillId="0" borderId="1" xfId="0" applyFont="1" applyFill="1" applyBorder="1" applyAlignment="1">
      <alignment horizontal="right" vertical="center" wrapText="1"/>
    </xf>
    <xf numFmtId="0" fontId="18" fillId="0" borderId="1" xfId="0" applyFont="1" applyFill="1" applyBorder="1" applyAlignment="1">
      <alignment horizontal="right" vertical="center"/>
    </xf>
    <xf numFmtId="0" fontId="11" fillId="0" borderId="1" xfId="0" applyFont="1" applyFill="1" applyBorder="1" applyAlignment="1">
      <alignment horizontal="right" vertical="center" wrapText="1"/>
    </xf>
    <xf numFmtId="4" fontId="18" fillId="0" borderId="1" xfId="0" applyNumberFormat="1" applyFont="1" applyFill="1" applyBorder="1" applyAlignment="1">
      <alignment horizontal="center" vertical="center"/>
    </xf>
    <xf numFmtId="0" fontId="18" fillId="0" borderId="1" xfId="19" applyFont="1" applyFill="1" applyBorder="1" applyAlignment="1">
      <alignment horizontal="right" vertical="center" wrapText="1"/>
    </xf>
    <xf numFmtId="0" fontId="11" fillId="0" borderId="1" xfId="2" applyFont="1" applyFill="1" applyBorder="1" applyAlignment="1">
      <alignment vertical="center"/>
    </xf>
    <xf numFmtId="2" fontId="18" fillId="0" borderId="1" xfId="2" applyNumberFormat="1" applyFont="1" applyFill="1" applyBorder="1" applyAlignment="1">
      <alignment horizontal="center" vertical="center"/>
    </xf>
    <xf numFmtId="43" fontId="18" fillId="0" borderId="1" xfId="0" applyNumberFormat="1" applyFont="1" applyFill="1" applyBorder="1" applyAlignment="1">
      <alignment vertical="center"/>
    </xf>
    <xf numFmtId="4" fontId="42" fillId="0" borderId="1" xfId="2" applyNumberFormat="1" applyFont="1" applyFill="1" applyBorder="1" applyAlignment="1">
      <alignment horizontal="right" vertical="center"/>
    </xf>
    <xf numFmtId="0" fontId="42" fillId="0" borderId="1" xfId="2" applyFont="1" applyFill="1" applyBorder="1" applyAlignment="1">
      <alignment horizontal="left" vertical="center"/>
    </xf>
    <xf numFmtId="4" fontId="42" fillId="0" borderId="1" xfId="2" applyNumberFormat="1" applyFont="1" applyFill="1" applyBorder="1" applyAlignment="1">
      <alignment vertical="center"/>
    </xf>
    <xf numFmtId="0" fontId="11" fillId="0" borderId="1" xfId="2" applyNumberFormat="1" applyFont="1" applyFill="1" applyBorder="1" applyAlignment="1">
      <alignment horizontal="left" vertical="center" wrapText="1"/>
    </xf>
    <xf numFmtId="43" fontId="11" fillId="0" borderId="1" xfId="0" applyNumberFormat="1" applyFont="1" applyFill="1" applyBorder="1" applyAlignment="1">
      <alignment vertical="center"/>
    </xf>
    <xf numFmtId="0" fontId="11" fillId="0" borderId="1" xfId="0" applyNumberFormat="1" applyFont="1" applyFill="1" applyBorder="1" applyAlignment="1">
      <alignment horizontal="right" vertical="center" wrapText="1"/>
    </xf>
    <xf numFmtId="0" fontId="11" fillId="0" borderId="1" xfId="0" applyNumberFormat="1" applyFont="1" applyFill="1" applyBorder="1" applyAlignment="1">
      <alignment horizontal="left" vertical="center"/>
    </xf>
    <xf numFmtId="43" fontId="11" fillId="0" borderId="1" xfId="0" applyNumberFormat="1" applyFont="1" applyFill="1" applyBorder="1" applyAlignment="1">
      <alignment vertical="center" wrapText="1"/>
    </xf>
    <xf numFmtId="0" fontId="44" fillId="0" borderId="1" xfId="0" applyFont="1" applyFill="1" applyBorder="1" applyAlignment="1">
      <alignment vertical="center" wrapText="1"/>
    </xf>
    <xf numFmtId="0" fontId="11" fillId="0" borderId="1" xfId="2" applyFont="1" applyFill="1" applyBorder="1" applyAlignment="1">
      <alignment horizontal="center" vertical="center" wrapText="1"/>
    </xf>
    <xf numFmtId="43" fontId="11" fillId="0" borderId="1" xfId="6" applyFont="1" applyFill="1" applyBorder="1" applyAlignment="1">
      <alignment horizontal="center" vertical="center" wrapText="1"/>
    </xf>
    <xf numFmtId="43" fontId="11" fillId="0" borderId="1" xfId="6" applyFont="1" applyFill="1" applyBorder="1" applyAlignment="1">
      <alignment horizontal="center" vertical="center"/>
    </xf>
    <xf numFmtId="4" fontId="18" fillId="0" borderId="1" xfId="19" applyNumberFormat="1" applyFont="1" applyFill="1" applyBorder="1" applyAlignment="1">
      <alignment vertical="center" wrapText="1"/>
    </xf>
    <xf numFmtId="1" fontId="42" fillId="0" borderId="1" xfId="0" applyNumberFormat="1" applyFont="1" applyFill="1" applyBorder="1" applyAlignment="1">
      <alignment horizontal="right" vertical="center"/>
    </xf>
    <xf numFmtId="167" fontId="42" fillId="0" borderId="1" xfId="1" applyNumberFormat="1" applyFont="1" applyFill="1" applyBorder="1" applyAlignment="1">
      <alignment horizontal="right" vertical="center"/>
    </xf>
    <xf numFmtId="0" fontId="42" fillId="0" borderId="1" xfId="0" applyFont="1" applyFill="1" applyBorder="1" applyAlignment="1">
      <alignment vertical="center"/>
    </xf>
    <xf numFmtId="2" fontId="42" fillId="0" borderId="1" xfId="0" applyNumberFormat="1" applyFont="1" applyFill="1" applyBorder="1" applyAlignment="1">
      <alignment horizontal="right" vertical="center"/>
    </xf>
    <xf numFmtId="2" fontId="11" fillId="0" borderId="1" xfId="0" applyNumberFormat="1" applyFont="1" applyFill="1" applyBorder="1" applyAlignment="1">
      <alignment horizontal="right" vertical="center"/>
    </xf>
    <xf numFmtId="4" fontId="11" fillId="0" borderId="1" xfId="0" applyNumberFormat="1" applyFont="1" applyFill="1" applyBorder="1" applyAlignment="1">
      <alignment vertical="center" shrinkToFit="1"/>
    </xf>
    <xf numFmtId="4" fontId="11" fillId="0" borderId="1" xfId="0" applyNumberFormat="1" applyFont="1" applyFill="1" applyBorder="1" applyAlignment="1">
      <alignment horizontal="right" vertical="center"/>
    </xf>
    <xf numFmtId="43" fontId="42" fillId="0" borderId="1" xfId="0" applyNumberFormat="1" applyFont="1" applyFill="1" applyBorder="1" applyAlignment="1">
      <alignment vertical="center"/>
    </xf>
    <xf numFmtId="2" fontId="18" fillId="0" borderId="1" xfId="0" applyNumberFormat="1" applyFont="1" applyFill="1" applyBorder="1" applyAlignment="1">
      <alignment vertical="center"/>
    </xf>
    <xf numFmtId="4" fontId="18" fillId="0" borderId="1" xfId="0" applyNumberFormat="1" applyFont="1" applyFill="1" applyBorder="1" applyAlignment="1">
      <alignment vertical="center"/>
    </xf>
    <xf numFmtId="0" fontId="42" fillId="0" borderId="1" xfId="0" applyFont="1" applyFill="1" applyBorder="1" applyAlignment="1">
      <alignment horizontal="left" vertical="center"/>
    </xf>
    <xf numFmtId="4" fontId="18" fillId="0" borderId="1" xfId="0" applyNumberFormat="1" applyFont="1" applyFill="1" applyBorder="1" applyAlignment="1">
      <alignment horizontal="right" vertical="center" wrapText="1"/>
    </xf>
    <xf numFmtId="43" fontId="11" fillId="0" borderId="1" xfId="6" applyFont="1" applyFill="1" applyBorder="1" applyAlignment="1">
      <alignment horizontal="right" vertical="center"/>
    </xf>
    <xf numFmtId="165" fontId="11" fillId="0" borderId="1" xfId="0" applyNumberFormat="1" applyFont="1" applyFill="1" applyBorder="1" applyAlignment="1">
      <alignment vertical="center"/>
    </xf>
    <xf numFmtId="0" fontId="11" fillId="0" borderId="12" xfId="0" applyFont="1" applyFill="1" applyBorder="1" applyAlignment="1">
      <alignment vertical="center" wrapText="1"/>
    </xf>
    <xf numFmtId="0" fontId="11" fillId="0" borderId="12" xfId="0" applyFont="1" applyFill="1" applyBorder="1" applyAlignment="1">
      <alignment horizontal="center" vertical="center"/>
    </xf>
    <xf numFmtId="165" fontId="11" fillId="0" borderId="12" xfId="0" applyNumberFormat="1" applyFont="1" applyFill="1" applyBorder="1" applyAlignment="1">
      <alignment vertical="center"/>
    </xf>
    <xf numFmtId="0" fontId="25" fillId="0" borderId="0" xfId="0" applyFont="1" applyBorder="1" applyAlignment="1">
      <alignment horizontal="center" vertical="center"/>
    </xf>
    <xf numFmtId="0" fontId="25" fillId="0" borderId="0" xfId="0" applyFont="1" applyBorder="1" applyAlignment="1">
      <alignment horizontal="center"/>
    </xf>
    <xf numFmtId="0" fontId="17" fillId="0" borderId="0" xfId="0" applyFont="1" applyBorder="1" applyAlignment="1">
      <alignment horizontal="center"/>
    </xf>
    <xf numFmtId="43" fontId="40" fillId="0" borderId="0" xfId="1" applyFont="1" applyFill="1" applyAlignment="1">
      <alignment shrinkToFit="1"/>
    </xf>
    <xf numFmtId="0" fontId="40" fillId="0" borderId="0" xfId="0" applyFont="1" applyFill="1" applyBorder="1" applyAlignment="1">
      <alignment horizontal="center"/>
    </xf>
    <xf numFmtId="0" fontId="34" fillId="0" borderId="5" xfId="0" applyFont="1" applyFill="1" applyBorder="1" applyAlignment="1">
      <alignment horizontal="center"/>
    </xf>
    <xf numFmtId="0" fontId="34" fillId="0" borderId="0" xfId="0" applyFont="1" applyFill="1" applyAlignment="1">
      <alignment shrinkToFit="1"/>
    </xf>
    <xf numFmtId="0" fontId="34" fillId="0" borderId="0" xfId="0" applyFont="1" applyFill="1" applyAlignment="1">
      <alignment horizontal="center"/>
    </xf>
    <xf numFmtId="43" fontId="34" fillId="0" borderId="0" xfId="1" applyFont="1" applyFill="1" applyAlignment="1">
      <alignment horizontal="center"/>
    </xf>
    <xf numFmtId="0" fontId="34" fillId="0" borderId="0" xfId="0" applyFont="1" applyFill="1" applyAlignment="1">
      <alignment horizontal="center" shrinkToFit="1"/>
    </xf>
    <xf numFmtId="43" fontId="34" fillId="0" borderId="0" xfId="1" applyFont="1" applyFill="1" applyAlignment="1">
      <alignment shrinkToFit="1"/>
    </xf>
    <xf numFmtId="43" fontId="27" fillId="0" borderId="5" xfId="1" applyFont="1" applyFill="1" applyBorder="1" applyAlignment="1">
      <alignment horizontal="center" vertical="center" shrinkToFit="1"/>
    </xf>
    <xf numFmtId="0" fontId="27" fillId="0" borderId="0" xfId="0" applyFont="1" applyFill="1"/>
    <xf numFmtId="0" fontId="27" fillId="0" borderId="5" xfId="0" applyFont="1" applyFill="1" applyBorder="1" applyAlignment="1">
      <alignment horizontal="center" vertical="center"/>
    </xf>
    <xf numFmtId="43" fontId="37" fillId="0" borderId="5" xfId="1" applyFont="1" applyFill="1" applyBorder="1" applyAlignment="1">
      <alignment vertical="center"/>
    </xf>
    <xf numFmtId="43" fontId="27" fillId="0" borderId="5" xfId="1" applyFont="1" applyFill="1" applyBorder="1" applyAlignment="1">
      <alignment horizontal="right" vertical="center" shrinkToFit="1"/>
    </xf>
    <xf numFmtId="1" fontId="27" fillId="0" borderId="0" xfId="0" applyNumberFormat="1" applyFont="1" applyFill="1" applyAlignment="1">
      <alignment horizontal="center" vertical="center"/>
    </xf>
    <xf numFmtId="43" fontId="25" fillId="0" borderId="0" xfId="1" applyFont="1" applyFill="1" applyBorder="1" applyAlignment="1">
      <alignment horizontal="center" vertical="center"/>
    </xf>
    <xf numFmtId="43" fontId="25" fillId="0" borderId="0" xfId="1" applyFont="1" applyFill="1" applyBorder="1" applyAlignment="1">
      <alignment horizontal="right" vertical="center"/>
    </xf>
    <xf numFmtId="0" fontId="49" fillId="0" borderId="0" xfId="0" applyFont="1" applyFill="1"/>
    <xf numFmtId="0" fontId="11" fillId="0" borderId="5" xfId="0" applyFont="1" applyFill="1" applyBorder="1" applyAlignment="1">
      <alignment horizontal="center" vertical="center"/>
    </xf>
    <xf numFmtId="43" fontId="18" fillId="0" borderId="5" xfId="1" applyFont="1" applyFill="1" applyBorder="1" applyAlignment="1">
      <alignment vertical="center"/>
    </xf>
    <xf numFmtId="43" fontId="11" fillId="0" borderId="5" xfId="1" applyFont="1" applyFill="1" applyBorder="1" applyAlignment="1">
      <alignment horizontal="center" vertical="center" shrinkToFit="1"/>
    </xf>
    <xf numFmtId="43" fontId="11" fillId="0" borderId="5" xfId="1" applyFont="1" applyFill="1" applyBorder="1" applyAlignment="1">
      <alignment horizontal="right" vertical="center" shrinkToFit="1"/>
    </xf>
    <xf numFmtId="0" fontId="11" fillId="0" borderId="5" xfId="0" applyFont="1" applyFill="1" applyBorder="1" applyAlignment="1">
      <alignment horizontal="left" vertical="center"/>
    </xf>
    <xf numFmtId="0" fontId="18" fillId="0" borderId="5" xfId="0" applyFont="1" applyBorder="1" applyAlignment="1">
      <alignment horizontal="center" vertical="center"/>
    </xf>
    <xf numFmtId="0" fontId="11" fillId="0" borderId="5" xfId="0" applyFont="1" applyBorder="1" applyAlignment="1">
      <alignment horizontal="center" vertical="center"/>
    </xf>
    <xf numFmtId="43" fontId="11" fillId="0" borderId="0" xfId="1" applyFont="1" applyFill="1" applyAlignment="1">
      <alignment vertical="center" shrinkToFit="1"/>
    </xf>
    <xf numFmtId="43" fontId="11" fillId="0" borderId="0" xfId="1" applyFont="1" applyFill="1" applyAlignment="1">
      <alignment horizontal="center" vertical="center"/>
    </xf>
    <xf numFmtId="164" fontId="11" fillId="0" borderId="1" xfId="24" applyFont="1" applyFill="1" applyBorder="1" applyAlignment="1">
      <alignment horizontal="center" vertical="center"/>
    </xf>
    <xf numFmtId="164" fontId="11" fillId="0" borderId="1" xfId="24" applyFont="1" applyFill="1" applyBorder="1" applyAlignment="1">
      <alignment horizontal="center" vertical="center" wrapText="1"/>
    </xf>
    <xf numFmtId="0" fontId="18" fillId="0" borderId="1" xfId="19" quotePrefix="1" applyFont="1" applyFill="1" applyBorder="1" applyAlignment="1">
      <alignment vertical="center" wrapText="1"/>
    </xf>
    <xf numFmtId="0" fontId="11" fillId="0" borderId="1" xfId="2" applyFont="1" applyBorder="1" applyAlignment="1">
      <alignment horizontal="center" vertical="center"/>
    </xf>
    <xf numFmtId="0" fontId="11" fillId="0" borderId="1" xfId="0" applyFont="1" applyBorder="1" applyAlignment="1">
      <alignment horizontal="justify" vertical="center" wrapText="1"/>
    </xf>
    <xf numFmtId="0" fontId="11" fillId="0" borderId="12" xfId="0" applyFont="1" applyBorder="1" applyAlignment="1">
      <alignment vertical="center" wrapText="1"/>
    </xf>
    <xf numFmtId="0" fontId="11" fillId="0" borderId="12" xfId="0" applyFont="1" applyBorder="1" applyAlignment="1">
      <alignment horizontal="center" vertical="center"/>
    </xf>
    <xf numFmtId="43" fontId="17" fillId="0" borderId="0" xfId="1" applyFont="1" applyFill="1" applyAlignment="1">
      <alignment horizontal="center" vertical="center" shrinkToFit="1"/>
    </xf>
    <xf numFmtId="4" fontId="22" fillId="0" borderId="0" xfId="0" applyNumberFormat="1" applyFont="1" applyFill="1" applyAlignment="1">
      <alignment horizontal="left" vertical="center" shrinkToFit="1"/>
    </xf>
    <xf numFmtId="4" fontId="11" fillId="0" borderId="1" xfId="24" applyNumberFormat="1" applyFont="1" applyFill="1" applyBorder="1" applyAlignment="1">
      <alignment horizontal="center" vertical="center"/>
    </xf>
    <xf numFmtId="4" fontId="11" fillId="0" borderId="1" xfId="24" applyNumberFormat="1" applyFont="1" applyFill="1" applyBorder="1" applyAlignment="1">
      <alignment horizontal="center" vertical="center" wrapText="1"/>
    </xf>
    <xf numFmtId="4" fontId="42" fillId="0" borderId="1" xfId="1" applyNumberFormat="1" applyFont="1" applyBorder="1" applyAlignment="1">
      <alignment horizontal="right" vertical="center"/>
    </xf>
    <xf numFmtId="4" fontId="42" fillId="0" borderId="1" xfId="0" applyNumberFormat="1" applyFont="1" applyBorder="1" applyAlignment="1">
      <alignment horizontal="right" vertical="center"/>
    </xf>
    <xf numFmtId="4" fontId="18" fillId="0" borderId="1" xfId="0" applyNumberFormat="1" applyFont="1" applyBorder="1" applyAlignment="1">
      <alignment vertical="center"/>
    </xf>
    <xf numFmtId="4" fontId="18" fillId="0" borderId="1" xfId="0" applyNumberFormat="1" applyFont="1" applyBorder="1" applyAlignment="1">
      <alignment horizontal="right" vertical="center" wrapText="1"/>
    </xf>
    <xf numFmtId="4" fontId="11" fillId="0" borderId="1" xfId="0" applyNumberFormat="1" applyFont="1" applyBorder="1" applyAlignment="1">
      <alignment vertical="center" wrapText="1"/>
    </xf>
    <xf numFmtId="4" fontId="11" fillId="0" borderId="1" xfId="0" applyNumberFormat="1" applyFont="1" applyBorder="1" applyAlignment="1">
      <alignment vertical="center"/>
    </xf>
    <xf numFmtId="4" fontId="11" fillId="0" borderId="12" xfId="0" applyNumberFormat="1" applyFont="1" applyBorder="1" applyAlignment="1">
      <alignment vertical="center" wrapText="1"/>
    </xf>
    <xf numFmtId="4" fontId="17" fillId="0" borderId="0" xfId="1" applyNumberFormat="1" applyFont="1" applyFill="1" applyAlignment="1">
      <alignment vertical="center" shrinkToFit="1"/>
    </xf>
    <xf numFmtId="4" fontId="11" fillId="0" borderId="0" xfId="1" applyNumberFormat="1" applyFont="1" applyFill="1" applyAlignment="1">
      <alignment vertical="center" shrinkToFit="1"/>
    </xf>
    <xf numFmtId="4" fontId="27" fillId="0" borderId="0" xfId="1" applyNumberFormat="1" applyFont="1" applyFill="1" applyAlignment="1">
      <alignment vertical="center" shrinkToFit="1"/>
    </xf>
    <xf numFmtId="0" fontId="11" fillId="0" borderId="1" xfId="0" applyFont="1" applyBorder="1" applyAlignment="1">
      <alignment horizontal="justify" vertical="center"/>
    </xf>
    <xf numFmtId="43" fontId="27" fillId="0" borderId="1" xfId="1" applyFont="1" applyFill="1" applyBorder="1" applyAlignment="1">
      <alignment horizontal="center" vertical="center" shrinkToFit="1"/>
    </xf>
    <xf numFmtId="0" fontId="26" fillId="0" borderId="1" xfId="0" applyFont="1" applyFill="1" applyBorder="1" applyAlignment="1">
      <alignment horizontal="center" vertical="center"/>
    </xf>
    <xf numFmtId="0" fontId="26" fillId="0" borderId="1" xfId="0" applyFont="1" applyFill="1" applyBorder="1" applyAlignment="1">
      <alignment horizontal="left" vertical="center" wrapText="1"/>
    </xf>
    <xf numFmtId="43" fontId="18" fillId="0" borderId="1" xfId="1" applyFont="1" applyBorder="1" applyAlignment="1">
      <alignment horizontal="center" vertical="center" wrapText="1"/>
    </xf>
    <xf numFmtId="0" fontId="5" fillId="0" borderId="0" xfId="0" applyFont="1" applyFill="1" applyBorder="1"/>
    <xf numFmtId="0" fontId="42" fillId="0" borderId="1" xfId="2" applyFont="1" applyBorder="1" applyAlignment="1">
      <alignment vertical="center" wrapText="1"/>
    </xf>
    <xf numFmtId="4" fontId="42" fillId="0" borderId="1" xfId="2" applyNumberFormat="1" applyFont="1" applyBorder="1" applyAlignment="1">
      <alignment horizontal="right" vertical="center"/>
    </xf>
    <xf numFmtId="4" fontId="18" fillId="0" borderId="12" xfId="19" applyNumberFormat="1" applyFont="1" applyFill="1" applyBorder="1" applyAlignment="1">
      <alignment vertical="center" wrapText="1"/>
    </xf>
    <xf numFmtId="0" fontId="11" fillId="0" borderId="0" xfId="0" applyFont="1" applyFill="1"/>
    <xf numFmtId="0" fontId="26" fillId="0" borderId="5" xfId="0" applyFont="1" applyFill="1" applyBorder="1" applyAlignment="1">
      <alignment vertical="center" wrapText="1"/>
    </xf>
    <xf numFmtId="43" fontId="32" fillId="0" borderId="5" xfId="0" applyNumberFormat="1" applyFont="1" applyBorder="1" applyAlignment="1">
      <alignment horizontal="center" vertical="center" wrapText="1"/>
    </xf>
    <xf numFmtId="0" fontId="26" fillId="0" borderId="5" xfId="0" applyFont="1" applyFill="1" applyBorder="1" applyAlignment="1">
      <alignment horizontal="center" vertical="center" wrapText="1"/>
    </xf>
    <xf numFmtId="0" fontId="34" fillId="0" borderId="0" xfId="0" applyFont="1" applyFill="1" applyAlignment="1">
      <alignment horizontal="right" vertical="center"/>
    </xf>
    <xf numFmtId="0" fontId="34" fillId="0" borderId="0" xfId="0" applyFont="1" applyFill="1" applyAlignment="1">
      <alignment vertical="center"/>
    </xf>
    <xf numFmtId="0" fontId="11" fillId="0" borderId="1" xfId="19" applyFont="1" applyBorder="1" applyAlignment="1">
      <alignment vertical="center" wrapText="1"/>
    </xf>
    <xf numFmtId="171" fontId="18" fillId="0" borderId="1" xfId="19" applyNumberFormat="1" applyFont="1" applyBorder="1" applyAlignment="1">
      <alignment vertical="center" shrinkToFit="1"/>
    </xf>
    <xf numFmtId="0" fontId="18" fillId="0" borderId="1" xfId="19" applyFont="1" applyFill="1" applyBorder="1" applyAlignment="1">
      <alignment horizontal="left" vertical="center" wrapText="1"/>
    </xf>
    <xf numFmtId="0" fontId="18" fillId="2" borderId="1" xfId="19" applyFont="1" applyFill="1" applyBorder="1" applyAlignment="1">
      <alignment vertical="center" wrapText="1"/>
    </xf>
    <xf numFmtId="0" fontId="11" fillId="2" borderId="1" xfId="0" applyFont="1" applyFill="1" applyBorder="1" applyAlignment="1">
      <alignment vertical="center" wrapText="1"/>
    </xf>
    <xf numFmtId="43" fontId="11" fillId="0" borderId="12" xfId="1" applyFont="1" applyBorder="1" applyAlignment="1">
      <alignment vertical="center"/>
    </xf>
    <xf numFmtId="0" fontId="27" fillId="0" borderId="9" xfId="0" applyFont="1" applyFill="1" applyBorder="1" applyAlignment="1">
      <alignment horizontal="center" vertical="center"/>
    </xf>
    <xf numFmtId="0" fontId="26" fillId="0" borderId="1" xfId="0" applyFont="1" applyFill="1" applyBorder="1" applyAlignment="1">
      <alignment vertical="center" wrapText="1"/>
    </xf>
    <xf numFmtId="43" fontId="37" fillId="0" borderId="1" xfId="1" applyFont="1" applyFill="1" applyBorder="1" applyAlignment="1">
      <alignment vertical="center"/>
    </xf>
    <xf numFmtId="43" fontId="27" fillId="0" borderId="1" xfId="1" applyFont="1" applyFill="1" applyBorder="1" applyAlignment="1">
      <alignment horizontal="right" vertical="center" shrinkToFit="1"/>
    </xf>
    <xf numFmtId="43" fontId="27" fillId="0" borderId="10" xfId="1" applyFont="1" applyFill="1" applyBorder="1" applyAlignment="1">
      <alignment horizontal="center" vertical="center" shrinkToFit="1"/>
    </xf>
    <xf numFmtId="43" fontId="37" fillId="0" borderId="12" xfId="1" applyFont="1" applyFill="1" applyBorder="1" applyAlignment="1">
      <alignment vertical="center"/>
    </xf>
    <xf numFmtId="43" fontId="27" fillId="0" borderId="12" xfId="1" applyFont="1" applyFill="1" applyBorder="1" applyAlignment="1">
      <alignment horizontal="center" vertical="center" shrinkToFit="1"/>
    </xf>
    <xf numFmtId="43" fontId="27" fillId="0" borderId="12" xfId="1" applyFont="1" applyFill="1" applyBorder="1" applyAlignment="1">
      <alignment horizontal="right" vertical="center" shrinkToFit="1"/>
    </xf>
    <xf numFmtId="43" fontId="27" fillId="0" borderId="13" xfId="1" applyFont="1" applyFill="1" applyBorder="1" applyAlignment="1">
      <alignment horizontal="center" vertical="center" shrinkToFit="1"/>
    </xf>
    <xf numFmtId="3" fontId="18" fillId="0" borderId="1" xfId="0" applyNumberFormat="1" applyFont="1" applyBorder="1" applyAlignment="1">
      <alignment horizontal="center" vertical="center" wrapText="1"/>
    </xf>
    <xf numFmtId="4" fontId="18" fillId="0" borderId="1" xfId="0" applyNumberFormat="1" applyFont="1" applyBorder="1" applyAlignment="1">
      <alignment horizontal="center" vertical="center" wrapText="1"/>
    </xf>
    <xf numFmtId="3" fontId="13" fillId="0" borderId="1" xfId="0" applyNumberFormat="1" applyFont="1" applyBorder="1" applyAlignment="1">
      <alignment horizontal="center" vertical="center" wrapText="1"/>
    </xf>
    <xf numFmtId="4" fontId="13" fillId="0" borderId="1" xfId="0" applyNumberFormat="1" applyFont="1" applyBorder="1" applyAlignment="1">
      <alignment horizontal="center" vertical="center" wrapText="1"/>
    </xf>
    <xf numFmtId="43" fontId="13" fillId="0" borderId="1" xfId="0" applyNumberFormat="1" applyFont="1" applyBorder="1" applyAlignment="1">
      <alignment horizontal="center" vertical="center" wrapText="1"/>
    </xf>
    <xf numFmtId="43" fontId="18" fillId="0" borderId="1" xfId="0" applyNumberFormat="1" applyFont="1" applyBorder="1" applyAlignment="1">
      <alignment horizontal="center" vertical="center" wrapText="1"/>
    </xf>
    <xf numFmtId="43" fontId="11" fillId="0" borderId="12" xfId="0" applyNumberFormat="1" applyFont="1" applyFill="1" applyBorder="1" applyAlignment="1">
      <alignment horizontal="center" vertical="center" wrapText="1"/>
    </xf>
    <xf numFmtId="0" fontId="27" fillId="0" borderId="0" xfId="0" applyFont="1" applyFill="1" applyAlignment="1">
      <alignment horizontal="right"/>
    </xf>
    <xf numFmtId="0" fontId="27" fillId="0" borderId="0" xfId="0" applyFont="1" applyFill="1" applyBorder="1"/>
    <xf numFmtId="49" fontId="24" fillId="0" borderId="5" xfId="0" applyNumberFormat="1" applyFont="1" applyFill="1" applyBorder="1" applyAlignment="1">
      <alignment horizontal="center" vertical="center"/>
    </xf>
    <xf numFmtId="0" fontId="24" fillId="0" borderId="5" xfId="0" applyFont="1" applyFill="1" applyBorder="1" applyAlignment="1">
      <alignment horizontal="center" vertical="center" shrinkToFit="1"/>
    </xf>
    <xf numFmtId="0" fontId="24" fillId="0" borderId="5" xfId="0" applyFont="1" applyFill="1" applyBorder="1" applyAlignment="1">
      <alignment horizontal="center" vertical="center"/>
    </xf>
    <xf numFmtId="43" fontId="24" fillId="0" borderId="5" xfId="1" applyFont="1" applyFill="1" applyBorder="1" applyAlignment="1">
      <alignment vertical="center" shrinkToFit="1"/>
    </xf>
    <xf numFmtId="43" fontId="24" fillId="0" borderId="5" xfId="1" applyFont="1" applyFill="1" applyBorder="1" applyAlignment="1">
      <alignment horizontal="center" vertical="center"/>
    </xf>
    <xf numFmtId="0" fontId="11" fillId="0" borderId="0" xfId="0" applyFont="1" applyFill="1" applyBorder="1"/>
    <xf numFmtId="0" fontId="11" fillId="0" borderId="5" xfId="0" applyFont="1" applyFill="1" applyBorder="1" applyAlignment="1">
      <alignment vertical="center" wrapText="1"/>
    </xf>
    <xf numFmtId="0" fontId="13" fillId="0" borderId="5" xfId="0" applyFont="1" applyBorder="1" applyAlignment="1">
      <alignment horizontal="center" vertical="center"/>
    </xf>
    <xf numFmtId="43" fontId="18" fillId="0" borderId="5" xfId="0" applyNumberFormat="1" applyFont="1" applyBorder="1" applyAlignment="1">
      <alignment horizontal="center" vertical="center"/>
    </xf>
    <xf numFmtId="0" fontId="11" fillId="0" borderId="5" xfId="0" applyFont="1" applyFill="1" applyBorder="1" applyAlignment="1">
      <alignment vertical="center"/>
    </xf>
    <xf numFmtId="43" fontId="18" fillId="0" borderId="5" xfId="0" applyNumberFormat="1" applyFont="1" applyBorder="1" applyAlignment="1">
      <alignment horizontal="center" vertical="center" wrapText="1"/>
    </xf>
    <xf numFmtId="0" fontId="11" fillId="0" borderId="5" xfId="0" applyFont="1" applyFill="1" applyBorder="1" applyAlignment="1">
      <alignment horizontal="left" vertical="center" wrapText="1"/>
    </xf>
    <xf numFmtId="0" fontId="11" fillId="0" borderId="5" xfId="0" applyFont="1" applyFill="1" applyBorder="1" applyAlignment="1">
      <alignment horizontal="center" vertical="center" wrapText="1"/>
    </xf>
    <xf numFmtId="0" fontId="27" fillId="0" borderId="39" xfId="0" applyFont="1" applyFill="1" applyBorder="1" applyAlignment="1">
      <alignment horizontal="center" vertical="center"/>
    </xf>
    <xf numFmtId="0" fontId="26" fillId="0" borderId="40" xfId="0" applyFont="1" applyFill="1" applyBorder="1" applyAlignment="1">
      <alignment horizontal="left" vertical="center" wrapText="1"/>
    </xf>
    <xf numFmtId="3" fontId="26" fillId="0" borderId="40" xfId="0" applyNumberFormat="1" applyFont="1" applyFill="1" applyBorder="1" applyAlignment="1">
      <alignment horizontal="center" vertical="center" wrapText="1"/>
    </xf>
    <xf numFmtId="0" fontId="26" fillId="0" borderId="40" xfId="0" applyFont="1" applyFill="1" applyBorder="1" applyAlignment="1">
      <alignment horizontal="center" vertical="center" wrapText="1"/>
    </xf>
    <xf numFmtId="4" fontId="26" fillId="0" borderId="40" xfId="0" applyNumberFormat="1" applyFont="1" applyFill="1" applyBorder="1" applyAlignment="1">
      <alignment horizontal="right" vertical="center" wrapText="1"/>
    </xf>
    <xf numFmtId="43" fontId="37" fillId="0" borderId="40" xfId="1" applyFont="1" applyFill="1" applyBorder="1" applyAlignment="1">
      <alignment vertical="center"/>
    </xf>
    <xf numFmtId="43" fontId="27" fillId="0" borderId="40" xfId="1" applyFont="1" applyFill="1" applyBorder="1" applyAlignment="1">
      <alignment horizontal="center" vertical="center" shrinkToFit="1"/>
    </xf>
    <xf numFmtId="43" fontId="27" fillId="0" borderId="40" xfId="1" applyFont="1" applyFill="1" applyBorder="1" applyAlignment="1">
      <alignment horizontal="right" vertical="center" shrinkToFit="1"/>
    </xf>
    <xf numFmtId="43" fontId="27" fillId="0" borderId="41" xfId="1" applyFont="1" applyFill="1" applyBorder="1" applyAlignment="1">
      <alignment horizontal="center" vertical="center" shrinkToFit="1"/>
    </xf>
    <xf numFmtId="43" fontId="26" fillId="0" borderId="1" xfId="1" applyFont="1" applyFill="1" applyBorder="1" applyAlignment="1">
      <alignment horizontal="left" vertical="center" wrapText="1"/>
    </xf>
    <xf numFmtId="0" fontId="26" fillId="0" borderId="1" xfId="1" applyNumberFormat="1" applyFont="1" applyFill="1" applyBorder="1" applyAlignment="1">
      <alignment horizontal="center" vertical="center"/>
    </xf>
    <xf numFmtId="43" fontId="26" fillId="0" borderId="1" xfId="1" applyFont="1" applyFill="1" applyBorder="1" applyAlignment="1">
      <alignment horizontal="center" vertical="center"/>
    </xf>
    <xf numFmtId="3" fontId="26" fillId="0" borderId="1" xfId="0" applyNumberFormat="1" applyFont="1" applyFill="1" applyBorder="1" applyAlignment="1">
      <alignment horizontal="center" vertical="center" wrapText="1"/>
    </xf>
    <xf numFmtId="0" fontId="26" fillId="0" borderId="1" xfId="0" applyFont="1" applyFill="1" applyBorder="1" applyAlignment="1">
      <alignment horizontal="center" vertical="center" wrapText="1"/>
    </xf>
    <xf numFmtId="4" fontId="26" fillId="0" borderId="1" xfId="0" applyNumberFormat="1" applyFont="1" applyFill="1" applyBorder="1" applyAlignment="1">
      <alignment horizontal="right" vertical="center" wrapText="1"/>
    </xf>
    <xf numFmtId="0" fontId="26" fillId="0" borderId="1" xfId="2" applyFont="1" applyFill="1" applyBorder="1" applyAlignment="1">
      <alignment vertical="center" wrapText="1"/>
    </xf>
    <xf numFmtId="3" fontId="26" fillId="0" borderId="1" xfId="0" applyNumberFormat="1" applyFont="1" applyFill="1" applyBorder="1" applyAlignment="1">
      <alignment horizontal="center" vertical="center"/>
    </xf>
    <xf numFmtId="0" fontId="48" fillId="2" borderId="12" xfId="2" applyFont="1" applyFill="1" applyBorder="1" applyAlignment="1">
      <alignment vertical="center" wrapText="1"/>
    </xf>
    <xf numFmtId="3" fontId="26" fillId="2" borderId="12" xfId="0" applyNumberFormat="1" applyFont="1" applyFill="1" applyBorder="1" applyAlignment="1">
      <alignment horizontal="center" vertical="center" wrapText="1"/>
    </xf>
    <xf numFmtId="0" fontId="26" fillId="2" borderId="12" xfId="0" applyFont="1" applyFill="1" applyBorder="1" applyAlignment="1">
      <alignment horizontal="center" vertical="center" wrapText="1"/>
    </xf>
    <xf numFmtId="4" fontId="26" fillId="2" borderId="12" xfId="0" applyNumberFormat="1" applyFont="1" applyFill="1" applyBorder="1" applyAlignment="1">
      <alignment horizontal="right" vertical="center" wrapText="1"/>
    </xf>
    <xf numFmtId="0" fontId="11" fillId="2" borderId="1" xfId="0" applyFont="1" applyFill="1" applyBorder="1" applyAlignment="1">
      <alignment horizontal="left" vertical="center" wrapText="1"/>
    </xf>
    <xf numFmtId="3" fontId="11" fillId="0" borderId="1" xfId="0" applyNumberFormat="1" applyFont="1" applyBorder="1" applyAlignment="1">
      <alignment horizontal="center" vertical="center" wrapText="1"/>
    </xf>
    <xf numFmtId="0" fontId="42" fillId="2" borderId="1" xfId="2" applyFont="1" applyFill="1" applyBorder="1" applyAlignment="1">
      <alignment vertical="center" wrapText="1"/>
    </xf>
    <xf numFmtId="4" fontId="18" fillId="0" borderId="1" xfId="1" applyNumberFormat="1" applyFont="1" applyBorder="1" applyAlignment="1">
      <alignment horizontal="right" vertical="center" wrapText="1"/>
    </xf>
    <xf numFmtId="0" fontId="52" fillId="0" borderId="1" xfId="0" applyFont="1" applyFill="1" applyBorder="1" applyAlignment="1">
      <alignment horizontal="left" vertical="center" wrapText="1"/>
    </xf>
    <xf numFmtId="0" fontId="53" fillId="0" borderId="1" xfId="0" applyFont="1" applyFill="1" applyBorder="1" applyAlignment="1">
      <alignment horizontal="left" vertical="center" wrapText="1"/>
    </xf>
    <xf numFmtId="0" fontId="53" fillId="0" borderId="1" xfId="0" applyFont="1" applyFill="1" applyBorder="1" applyAlignment="1">
      <alignment vertical="center" wrapText="1"/>
    </xf>
    <xf numFmtId="43" fontId="11" fillId="0" borderId="12" xfId="1" applyFont="1" applyBorder="1" applyAlignment="1">
      <alignment vertical="center" wrapText="1"/>
    </xf>
    <xf numFmtId="3" fontId="18" fillId="0" borderId="12" xfId="1" applyNumberFormat="1" applyFont="1" applyBorder="1" applyAlignment="1">
      <alignment horizontal="center" vertical="center" wrapText="1"/>
    </xf>
    <xf numFmtId="43" fontId="18" fillId="0" borderId="12" xfId="1" applyFont="1" applyBorder="1" applyAlignment="1">
      <alignment horizontal="center" vertical="center" wrapText="1"/>
    </xf>
    <xf numFmtId="4" fontId="18" fillId="0" borderId="12" xfId="1" applyNumberFormat="1" applyFont="1" applyBorder="1" applyAlignment="1">
      <alignment horizontal="right" vertical="center" wrapText="1"/>
    </xf>
    <xf numFmtId="1" fontId="18" fillId="0" borderId="1" xfId="0" applyNumberFormat="1" applyFont="1" applyFill="1" applyBorder="1" applyAlignment="1">
      <alignment horizontal="center" vertical="center"/>
    </xf>
    <xf numFmtId="4" fontId="18" fillId="0" borderId="1" xfId="24" applyNumberFormat="1" applyFont="1" applyFill="1" applyBorder="1" applyAlignment="1">
      <alignment vertical="center"/>
    </xf>
    <xf numFmtId="0" fontId="18" fillId="0" borderId="12" xfId="0" applyFont="1" applyFill="1" applyBorder="1" applyAlignment="1">
      <alignment horizontal="left" vertical="center"/>
    </xf>
    <xf numFmtId="0" fontId="18" fillId="0" borderId="12" xfId="0" applyFont="1" applyFill="1" applyBorder="1" applyAlignment="1">
      <alignment horizontal="center" vertical="center"/>
    </xf>
    <xf numFmtId="4" fontId="18" fillId="0" borderId="12" xfId="0" applyNumberFormat="1" applyFont="1" applyFill="1" applyBorder="1" applyAlignment="1">
      <alignment vertical="center"/>
    </xf>
    <xf numFmtId="0" fontId="34" fillId="0" borderId="0" xfId="0" applyFont="1" applyFill="1" applyAlignment="1">
      <alignment horizontal="center" vertical="center"/>
    </xf>
    <xf numFmtId="43" fontId="42" fillId="0" borderId="1" xfId="1" applyFont="1" applyFill="1" applyBorder="1" applyAlignment="1">
      <alignment horizontal="center" vertical="center"/>
    </xf>
    <xf numFmtId="0" fontId="18" fillId="0" borderId="12" xfId="0" applyFont="1" applyFill="1" applyBorder="1" applyAlignment="1">
      <alignment vertical="center"/>
    </xf>
    <xf numFmtId="43" fontId="18" fillId="0" borderId="12" xfId="0" applyNumberFormat="1" applyFont="1" applyFill="1" applyBorder="1" applyAlignment="1">
      <alignment vertical="center"/>
    </xf>
    <xf numFmtId="0" fontId="24" fillId="0" borderId="10" xfId="0" applyFont="1" applyBorder="1" applyAlignment="1"/>
    <xf numFmtId="0" fontId="16" fillId="0" borderId="0" xfId="0" applyFont="1" applyBorder="1" applyAlignment="1">
      <alignment horizontal="center" vertical="center"/>
    </xf>
    <xf numFmtId="0" fontId="24" fillId="0" borderId="7" xfId="0" applyFont="1" applyBorder="1" applyAlignment="1">
      <alignment horizontal="left" vertical="center" wrapText="1"/>
    </xf>
    <xf numFmtId="0" fontId="7" fillId="0" borderId="0" xfId="0" applyFont="1" applyBorder="1"/>
    <xf numFmtId="0" fontId="24" fillId="0" borderId="1" xfId="0" applyFont="1" applyBorder="1" applyAlignment="1">
      <alignment horizontal="left" vertical="center" wrapText="1"/>
    </xf>
    <xf numFmtId="4" fontId="24" fillId="0" borderId="1" xfId="1" applyNumberFormat="1" applyFont="1" applyBorder="1" applyAlignment="1">
      <alignment horizontal="center" vertical="center"/>
    </xf>
    <xf numFmtId="4" fontId="24" fillId="0" borderId="10" xfId="1" applyNumberFormat="1" applyFont="1" applyBorder="1" applyAlignment="1">
      <alignment horizontal="center" vertical="center"/>
    </xf>
    <xf numFmtId="0" fontId="26" fillId="0" borderId="0" xfId="0" applyFont="1" applyBorder="1" applyAlignment="1">
      <alignment horizontal="center" vertical="center"/>
    </xf>
    <xf numFmtId="0" fontId="26" fillId="0" borderId="0" xfId="0" applyFont="1" applyBorder="1" applyAlignment="1">
      <alignment horizontal="left" vertical="center"/>
    </xf>
    <xf numFmtId="4" fontId="25" fillId="0" borderId="0" xfId="1" applyNumberFormat="1" applyFont="1" applyBorder="1" applyAlignment="1">
      <alignment horizontal="right" vertical="center"/>
    </xf>
    <xf numFmtId="1" fontId="32" fillId="0" borderId="0" xfId="0" applyNumberFormat="1" applyFont="1" applyBorder="1" applyAlignment="1">
      <alignment horizontal="center" vertical="center"/>
    </xf>
    <xf numFmtId="1" fontId="26" fillId="0" borderId="0" xfId="1" applyNumberFormat="1" applyFont="1" applyBorder="1" applyAlignment="1">
      <alignment horizontal="center" vertical="center"/>
    </xf>
    <xf numFmtId="43" fontId="49" fillId="0" borderId="0" xfId="1" applyFont="1" applyBorder="1"/>
    <xf numFmtId="0" fontId="49" fillId="0" borderId="0" xfId="0" applyFont="1" applyBorder="1"/>
    <xf numFmtId="4" fontId="26" fillId="0" borderId="0" xfId="1" applyNumberFormat="1" applyFont="1" applyBorder="1" applyAlignment="1">
      <alignment horizontal="right" vertical="center"/>
    </xf>
    <xf numFmtId="4" fontId="24" fillId="0" borderId="7" xfId="0" applyNumberFormat="1" applyFont="1" applyBorder="1" applyAlignment="1">
      <alignment horizontal="left" vertical="center"/>
    </xf>
    <xf numFmtId="1" fontId="19" fillId="0" borderId="0" xfId="0" applyNumberFormat="1" applyFont="1" applyBorder="1" applyAlignment="1">
      <alignment horizontal="center" vertical="center"/>
    </xf>
    <xf numFmtId="1" fontId="17" fillId="0" borderId="0" xfId="1" applyNumberFormat="1" applyFont="1" applyBorder="1" applyAlignment="1">
      <alignment horizontal="center" vertical="center"/>
    </xf>
    <xf numFmtId="0" fontId="17" fillId="0" borderId="0" xfId="1" applyNumberFormat="1" applyFont="1" applyBorder="1" applyAlignment="1">
      <alignment horizontal="center" vertical="center"/>
    </xf>
    <xf numFmtId="43" fontId="17" fillId="0" borderId="0" xfId="1" applyFont="1" applyBorder="1" applyAlignment="1">
      <alignment horizontal="right" vertical="center"/>
    </xf>
    <xf numFmtId="0" fontId="55" fillId="0" borderId="0" xfId="0" applyFont="1"/>
    <xf numFmtId="4" fontId="24" fillId="0" borderId="1" xfId="1" applyNumberFormat="1" applyFont="1" applyBorder="1" applyAlignment="1">
      <alignment horizontal="right" vertical="center"/>
    </xf>
    <xf numFmtId="4" fontId="24" fillId="0" borderId="1" xfId="1" applyNumberFormat="1" applyFont="1" applyFill="1" applyBorder="1" applyAlignment="1">
      <alignment horizontal="right" vertical="center"/>
    </xf>
    <xf numFmtId="1" fontId="24" fillId="0" borderId="1" xfId="1" applyNumberFormat="1" applyFont="1" applyFill="1" applyBorder="1" applyAlignment="1">
      <alignment horizontal="center" vertical="center"/>
    </xf>
    <xf numFmtId="4" fontId="24" fillId="0" borderId="10" xfId="1" applyNumberFormat="1" applyFont="1" applyFill="1" applyBorder="1" applyAlignment="1">
      <alignment horizontal="right" vertical="center"/>
    </xf>
    <xf numFmtId="43" fontId="17" fillId="0" borderId="0" xfId="1" applyFont="1" applyAlignment="1">
      <alignment vertical="center"/>
    </xf>
    <xf numFmtId="0" fontId="11" fillId="0" borderId="1" xfId="0" applyNumberFormat="1" applyFont="1" applyBorder="1" applyAlignment="1">
      <alignment horizontal="center" vertical="center"/>
    </xf>
    <xf numFmtId="2" fontId="11" fillId="0" borderId="1" xfId="1" applyNumberFormat="1" applyFont="1" applyBorder="1" applyAlignment="1">
      <alignment horizontal="center" vertical="center"/>
    </xf>
    <xf numFmtId="0" fontId="6" fillId="0" borderId="0" xfId="0" applyFont="1" applyAlignment="1">
      <alignment horizontal="center" vertical="center"/>
    </xf>
    <xf numFmtId="43" fontId="18" fillId="0" borderId="1" xfId="1" applyFont="1" applyBorder="1" applyAlignment="1">
      <alignment horizontal="center" vertical="center"/>
    </xf>
    <xf numFmtId="43" fontId="13" fillId="0" borderId="1" xfId="1" applyFont="1" applyFill="1" applyBorder="1" applyAlignment="1">
      <alignment horizontal="right" vertical="center" wrapText="1"/>
    </xf>
    <xf numFmtId="43" fontId="13" fillId="0" borderId="1" xfId="1" applyFont="1" applyBorder="1" applyAlignment="1">
      <alignment horizontal="center" vertical="center"/>
    </xf>
    <xf numFmtId="43" fontId="11" fillId="0" borderId="1" xfId="1" applyFont="1" applyBorder="1" applyAlignment="1">
      <alignment horizontal="center" vertical="center" wrapText="1"/>
    </xf>
    <xf numFmtId="43" fontId="13" fillId="0" borderId="1" xfId="1" applyFont="1" applyBorder="1" applyAlignment="1">
      <alignment horizontal="center" vertical="center" wrapText="1"/>
    </xf>
    <xf numFmtId="0" fontId="11" fillId="0" borderId="1" xfId="2" applyFont="1" applyBorder="1" applyAlignment="1">
      <alignment horizontal="left" vertical="center" wrapText="1"/>
    </xf>
    <xf numFmtId="43" fontId="11" fillId="2" borderId="1" xfId="1" applyFont="1" applyFill="1" applyBorder="1" applyAlignment="1">
      <alignment horizontal="center" vertical="center"/>
    </xf>
    <xf numFmtId="0" fontId="11" fillId="2" borderId="1" xfId="2" applyFont="1" applyFill="1" applyBorder="1" applyAlignment="1">
      <alignment horizontal="left" vertical="center" wrapText="1"/>
    </xf>
    <xf numFmtId="1" fontId="11" fillId="2" borderId="1" xfId="7" applyNumberFormat="1" applyFont="1" applyFill="1" applyBorder="1" applyAlignment="1">
      <alignment horizontal="center" vertical="center"/>
    </xf>
    <xf numFmtId="43" fontId="11" fillId="2" borderId="1" xfId="1" applyFont="1" applyFill="1" applyBorder="1" applyAlignment="1">
      <alignment horizontal="center" vertical="center" wrapText="1"/>
    </xf>
    <xf numFmtId="0" fontId="11" fillId="0" borderId="0" xfId="0" applyFont="1" applyAlignment="1">
      <alignment horizontal="center" vertical="center"/>
    </xf>
    <xf numFmtId="0" fontId="13" fillId="0" borderId="1" xfId="0" applyFont="1" applyBorder="1" applyAlignment="1">
      <alignment horizontal="left" vertical="center" wrapText="1"/>
    </xf>
    <xf numFmtId="0" fontId="18" fillId="0" borderId="12" xfId="0" applyFont="1" applyBorder="1" applyAlignment="1">
      <alignment vertical="center" wrapText="1"/>
    </xf>
    <xf numFmtId="0" fontId="18" fillId="0" borderId="12" xfId="0" applyFont="1" applyBorder="1" applyAlignment="1">
      <alignment horizontal="center" vertical="center"/>
    </xf>
    <xf numFmtId="43" fontId="18" fillId="0" borderId="12" xfId="1" applyFont="1" applyBorder="1" applyAlignment="1">
      <alignment horizontal="center" vertical="center"/>
    </xf>
    <xf numFmtId="43" fontId="18" fillId="0" borderId="12" xfId="1" applyFont="1" applyBorder="1" applyAlignment="1">
      <alignment horizontal="right" vertical="center"/>
    </xf>
    <xf numFmtId="2" fontId="11" fillId="0" borderId="12" xfId="1" applyNumberFormat="1" applyFont="1" applyBorder="1" applyAlignment="1">
      <alignment horizontal="center" vertical="center"/>
    </xf>
    <xf numFmtId="43" fontId="11" fillId="0" borderId="13" xfId="1" applyFont="1" applyBorder="1" applyAlignment="1">
      <alignment horizontal="center" vertical="center"/>
    </xf>
    <xf numFmtId="0" fontId="6" fillId="0" borderId="0" xfId="0" applyFont="1" applyAlignment="1">
      <alignment vertical="center"/>
    </xf>
    <xf numFmtId="0" fontId="17" fillId="0" borderId="0" xfId="0" applyFont="1" applyAlignment="1">
      <alignment vertical="center"/>
    </xf>
    <xf numFmtId="43" fontId="17" fillId="0" borderId="0" xfId="1" applyFont="1" applyAlignment="1">
      <alignment vertical="center" shrinkToFit="1"/>
    </xf>
    <xf numFmtId="0" fontId="17" fillId="0" borderId="0" xfId="0" applyFont="1" applyAlignment="1">
      <alignment horizontal="center" vertical="center"/>
    </xf>
    <xf numFmtId="0" fontId="17" fillId="0" borderId="0" xfId="0" applyFont="1" applyAlignment="1">
      <alignment vertical="center" shrinkToFit="1"/>
    </xf>
    <xf numFmtId="1" fontId="17" fillId="0" borderId="0" xfId="1" applyNumberFormat="1" applyFont="1" applyAlignment="1">
      <alignment horizontal="center" vertical="center"/>
    </xf>
    <xf numFmtId="0" fontId="17" fillId="0" borderId="0" xfId="1" applyNumberFormat="1" applyFont="1" applyAlignment="1">
      <alignment horizontal="center" vertical="center"/>
    </xf>
    <xf numFmtId="43" fontId="11" fillId="0" borderId="0" xfId="1" applyFont="1" applyAlignment="1">
      <alignment vertical="center" shrinkToFit="1"/>
    </xf>
    <xf numFmtId="0" fontId="25" fillId="0" borderId="1" xfId="0" applyFont="1" applyBorder="1" applyAlignment="1">
      <alignment horizontal="left" vertical="center"/>
    </xf>
    <xf numFmtId="0" fontId="25" fillId="0" borderId="2" xfId="0" applyNumberFormat="1" applyFont="1" applyBorder="1" applyAlignment="1">
      <alignment vertical="center"/>
    </xf>
    <xf numFmtId="0" fontId="25" fillId="0" borderId="3" xfId="0" applyNumberFormat="1" applyFont="1" applyBorder="1" applyAlignment="1">
      <alignment vertical="center"/>
    </xf>
    <xf numFmtId="0" fontId="25" fillId="0" borderId="4" xfId="0" applyNumberFormat="1" applyFont="1" applyBorder="1" applyAlignment="1">
      <alignment vertical="center"/>
    </xf>
    <xf numFmtId="49" fontId="17" fillId="0" borderId="9" xfId="0" applyNumberFormat="1" applyFont="1" applyBorder="1" applyAlignment="1">
      <alignment horizontal="center" vertical="center"/>
    </xf>
    <xf numFmtId="0" fontId="17" fillId="0" borderId="1" xfId="1" applyNumberFormat="1" applyFont="1" applyBorder="1" applyAlignment="1">
      <alignment horizontal="center" vertical="center"/>
    </xf>
    <xf numFmtId="43" fontId="6" fillId="0" borderId="0" xfId="1" applyFont="1" applyBorder="1"/>
    <xf numFmtId="43" fontId="17" fillId="0" borderId="0" xfId="1" applyFont="1" applyBorder="1" applyAlignment="1">
      <alignment horizontal="center" vertical="center" shrinkToFit="1"/>
    </xf>
    <xf numFmtId="49" fontId="11" fillId="0" borderId="9" xfId="0" applyNumberFormat="1" applyFont="1" applyBorder="1" applyAlignment="1">
      <alignment horizontal="center" vertical="center"/>
    </xf>
    <xf numFmtId="43" fontId="12" fillId="0" borderId="0" xfId="1" applyFont="1" applyBorder="1"/>
    <xf numFmtId="0" fontId="17" fillId="0" borderId="0" xfId="0" applyFont="1"/>
    <xf numFmtId="43" fontId="17" fillId="0" borderId="1" xfId="1" applyFont="1" applyBorder="1" applyAlignment="1">
      <alignment horizontal="center" vertical="center"/>
    </xf>
    <xf numFmtId="43" fontId="17" fillId="0" borderId="10" xfId="1" applyFont="1" applyBorder="1" applyAlignment="1">
      <alignment horizontal="center" vertical="center"/>
    </xf>
    <xf numFmtId="1" fontId="18" fillId="0" borderId="1" xfId="0" applyNumberFormat="1" applyFont="1" applyBorder="1" applyAlignment="1">
      <alignment horizontal="center" vertical="center" wrapText="1"/>
    </xf>
    <xf numFmtId="0" fontId="17" fillId="0" borderId="21" xfId="0" applyFont="1" applyBorder="1" applyAlignment="1">
      <alignment horizontal="center" vertical="center"/>
    </xf>
    <xf numFmtId="0" fontId="19" fillId="0" borderId="21" xfId="0" applyFont="1" applyBorder="1" applyAlignment="1">
      <alignment horizontal="left" vertical="center" wrapText="1"/>
    </xf>
    <xf numFmtId="1" fontId="19" fillId="0" borderId="21" xfId="0" applyNumberFormat="1" applyFont="1" applyBorder="1" applyAlignment="1">
      <alignment horizontal="center" vertical="center" wrapText="1"/>
    </xf>
    <xf numFmtId="1" fontId="19" fillId="0" borderId="21" xfId="0" applyNumberFormat="1" applyFont="1" applyBorder="1" applyAlignment="1">
      <alignment horizontal="center" vertical="center"/>
    </xf>
    <xf numFmtId="1" fontId="17" fillId="0" borderId="21" xfId="1" applyNumberFormat="1" applyFont="1" applyBorder="1" applyAlignment="1">
      <alignment horizontal="center" vertical="center"/>
    </xf>
    <xf numFmtId="0" fontId="17" fillId="0" borderId="21" xfId="1" applyNumberFormat="1" applyFont="1" applyBorder="1" applyAlignment="1">
      <alignment horizontal="center" vertical="center"/>
    </xf>
    <xf numFmtId="43" fontId="17" fillId="0" borderId="21" xfId="1" applyFont="1" applyBorder="1" applyAlignment="1">
      <alignment horizontal="right" vertical="center"/>
    </xf>
    <xf numFmtId="4" fontId="17" fillId="0" borderId="0" xfId="1" applyNumberFormat="1" applyFont="1" applyBorder="1" applyAlignment="1">
      <alignment horizontal="center" vertical="center"/>
    </xf>
    <xf numFmtId="43" fontId="7" fillId="0" borderId="0" xfId="1" applyFont="1" applyBorder="1"/>
    <xf numFmtId="4" fontId="17" fillId="0" borderId="0" xfId="1" applyNumberFormat="1" applyFont="1" applyBorder="1" applyAlignment="1">
      <alignment horizontal="center" vertical="center" shrinkToFit="1"/>
    </xf>
    <xf numFmtId="0" fontId="11" fillId="0" borderId="0" xfId="0" applyFont="1" applyBorder="1" applyAlignment="1">
      <alignment horizontal="center"/>
    </xf>
    <xf numFmtId="0" fontId="24" fillId="0" borderId="7" xfId="0" applyNumberFormat="1" applyFont="1" applyBorder="1" applyAlignment="1">
      <alignment horizontal="center" vertical="center"/>
    </xf>
    <xf numFmtId="0" fontId="24" fillId="0" borderId="7" xfId="0" applyNumberFormat="1" applyFont="1" applyBorder="1" applyAlignment="1">
      <alignment horizontal="left" vertical="center"/>
    </xf>
    <xf numFmtId="0" fontId="24" fillId="0" borderId="7" xfId="0" applyNumberFormat="1" applyFont="1" applyFill="1" applyBorder="1" applyAlignment="1">
      <alignment horizontal="center" vertical="center"/>
    </xf>
    <xf numFmtId="0" fontId="24" fillId="0" borderId="8" xfId="0" applyFont="1" applyBorder="1" applyAlignment="1">
      <alignment vertical="center"/>
    </xf>
    <xf numFmtId="0" fontId="24" fillId="0" borderId="1" xfId="0" applyNumberFormat="1" applyFont="1" applyBorder="1" applyAlignment="1">
      <alignment horizontal="center" vertical="center"/>
    </xf>
    <xf numFmtId="0" fontId="24" fillId="0" borderId="1" xfId="0" applyNumberFormat="1" applyFont="1" applyBorder="1" applyAlignment="1">
      <alignment horizontal="left" vertical="center"/>
    </xf>
    <xf numFmtId="0" fontId="24" fillId="0" borderId="1" xfId="0" applyNumberFormat="1" applyFont="1" applyFill="1" applyBorder="1" applyAlignment="1">
      <alignment horizontal="center" vertical="center"/>
    </xf>
    <xf numFmtId="43" fontId="24" fillId="0" borderId="1" xfId="1" applyFont="1" applyBorder="1" applyAlignment="1">
      <alignment vertical="center"/>
    </xf>
    <xf numFmtId="43" fontId="24" fillId="0" borderId="1" xfId="1" applyFont="1" applyFill="1" applyBorder="1" applyAlignment="1">
      <alignment vertical="center"/>
    </xf>
    <xf numFmtId="0" fontId="24" fillId="0" borderId="1" xfId="1" applyNumberFormat="1" applyFont="1" applyFill="1" applyBorder="1" applyAlignment="1">
      <alignment horizontal="center" vertical="center"/>
    </xf>
    <xf numFmtId="43" fontId="24" fillId="0" borderId="10" xfId="1" applyFont="1" applyFill="1" applyBorder="1" applyAlignment="1">
      <alignment vertical="center"/>
    </xf>
    <xf numFmtId="164" fontId="11" fillId="0" borderId="1" xfId="1" applyNumberFormat="1" applyFont="1" applyBorder="1" applyAlignment="1">
      <alignment horizontal="center" vertical="center"/>
    </xf>
    <xf numFmtId="0" fontId="11" fillId="0" borderId="12" xfId="0" applyNumberFormat="1" applyFont="1" applyFill="1" applyBorder="1" applyAlignment="1">
      <alignment horizontal="center" vertical="center"/>
    </xf>
    <xf numFmtId="43" fontId="11" fillId="0" borderId="12" xfId="1" applyFont="1" applyFill="1" applyBorder="1" applyAlignment="1">
      <alignment horizontal="center" vertical="center"/>
    </xf>
    <xf numFmtId="43" fontId="11" fillId="0" borderId="12" xfId="1" applyFont="1" applyFill="1" applyBorder="1" applyAlignment="1">
      <alignment vertical="center"/>
    </xf>
    <xf numFmtId="0" fontId="11" fillId="0" borderId="0" xfId="2" applyFont="1" applyBorder="1" applyAlignment="1">
      <alignment horizontal="left" vertical="center" wrapText="1"/>
    </xf>
    <xf numFmtId="0" fontId="11" fillId="0" borderId="0" xfId="0" applyNumberFormat="1" applyFont="1" applyFill="1" applyBorder="1" applyAlignment="1">
      <alignment horizontal="center" vertical="center"/>
    </xf>
    <xf numFmtId="43" fontId="19" fillId="0" borderId="0" xfId="1" applyFont="1" applyBorder="1" applyAlignment="1">
      <alignment horizontal="right" vertical="center"/>
    </xf>
    <xf numFmtId="168" fontId="17" fillId="0" borderId="0" xfId="1" applyNumberFormat="1" applyFont="1" applyBorder="1" applyAlignment="1">
      <alignment horizontal="right" vertical="center" wrapText="1"/>
    </xf>
    <xf numFmtId="0" fontId="24" fillId="0" borderId="7" xfId="0" applyFont="1" applyFill="1" applyBorder="1" applyAlignment="1">
      <alignment horizontal="center" vertical="center"/>
    </xf>
    <xf numFmtId="0" fontId="24" fillId="0" borderId="7" xfId="0" applyNumberFormat="1" applyFont="1" applyFill="1" applyBorder="1" applyAlignment="1">
      <alignment horizontal="left" vertical="center"/>
    </xf>
    <xf numFmtId="0" fontId="24" fillId="0" borderId="8" xfId="0" applyFont="1" applyFill="1" applyBorder="1" applyAlignment="1">
      <alignment vertical="center"/>
    </xf>
    <xf numFmtId="0" fontId="7" fillId="0" borderId="0" xfId="0" applyFont="1" applyFill="1" applyBorder="1"/>
    <xf numFmtId="0" fontId="7" fillId="0" borderId="0" xfId="0" applyFont="1" applyFill="1"/>
    <xf numFmtId="0" fontId="24" fillId="0" borderId="1" xfId="0" applyFont="1" applyFill="1" applyBorder="1" applyAlignment="1">
      <alignment horizontal="center" vertical="center"/>
    </xf>
    <xf numFmtId="0" fontId="24" fillId="0" borderId="1" xfId="0" applyNumberFormat="1" applyFont="1" applyFill="1" applyBorder="1" applyAlignment="1">
      <alignment horizontal="left" vertical="center"/>
    </xf>
    <xf numFmtId="43" fontId="24" fillId="0" borderId="10" xfId="1" applyFont="1" applyFill="1" applyBorder="1" applyAlignment="1">
      <alignment horizontal="center" vertical="center"/>
    </xf>
    <xf numFmtId="49" fontId="11" fillId="0" borderId="9" xfId="0" applyNumberFormat="1" applyFont="1" applyFill="1" applyBorder="1" applyAlignment="1">
      <alignment horizontal="center" vertical="center"/>
    </xf>
    <xf numFmtId="0" fontId="11" fillId="0" borderId="1" xfId="1" applyNumberFormat="1" applyFont="1" applyFill="1" applyBorder="1" applyAlignment="1">
      <alignment horizontal="center" vertical="center" wrapText="1"/>
    </xf>
    <xf numFmtId="0" fontId="11" fillId="0" borderId="1" xfId="1" applyNumberFormat="1" applyFont="1" applyFill="1" applyBorder="1" applyAlignment="1">
      <alignment horizontal="center" vertical="center"/>
    </xf>
    <xf numFmtId="0" fontId="17" fillId="0" borderId="1" xfId="1" applyNumberFormat="1" applyFont="1" applyFill="1" applyBorder="1" applyAlignment="1">
      <alignment horizontal="center" vertical="center"/>
    </xf>
    <xf numFmtId="43" fontId="17" fillId="0" borderId="1" xfId="1" applyFont="1" applyFill="1" applyBorder="1" applyAlignment="1">
      <alignment horizontal="center" vertical="center"/>
    </xf>
    <xf numFmtId="43" fontId="17" fillId="0" borderId="10" xfId="1" applyFont="1" applyFill="1" applyBorder="1" applyAlignment="1">
      <alignment horizontal="center" vertical="center"/>
    </xf>
    <xf numFmtId="0" fontId="17" fillId="0" borderId="1" xfId="1" applyNumberFormat="1" applyFont="1" applyFill="1" applyBorder="1" applyAlignment="1">
      <alignment horizontal="center" vertical="center" wrapText="1"/>
    </xf>
    <xf numFmtId="43" fontId="17" fillId="0" borderId="1" xfId="1" applyFont="1" applyFill="1" applyBorder="1" applyAlignment="1">
      <alignment horizontal="center" vertical="center" wrapText="1"/>
    </xf>
    <xf numFmtId="43" fontId="17" fillId="0" borderId="10" xfId="1" applyFont="1" applyFill="1" applyBorder="1" applyAlignment="1">
      <alignment horizontal="center" vertical="center" wrapText="1"/>
    </xf>
    <xf numFmtId="0" fontId="6" fillId="0" borderId="0" xfId="0" applyFont="1" applyFill="1" applyBorder="1" applyAlignment="1">
      <alignment wrapText="1"/>
    </xf>
    <xf numFmtId="0" fontId="6" fillId="0" borderId="0" xfId="0" applyFont="1" applyFill="1" applyAlignment="1">
      <alignment wrapText="1"/>
    </xf>
    <xf numFmtId="0" fontId="18" fillId="0" borderId="1" xfId="0" applyNumberFormat="1" applyFont="1" applyFill="1" applyBorder="1" applyAlignment="1">
      <alignment horizontal="center" vertical="center"/>
    </xf>
    <xf numFmtId="43" fontId="11" fillId="0" borderId="10" xfId="1" applyFont="1" applyFill="1" applyBorder="1" applyAlignment="1">
      <alignment horizontal="right" vertical="center"/>
    </xf>
    <xf numFmtId="0" fontId="24" fillId="0" borderId="7" xfId="0" applyFont="1" applyBorder="1" applyAlignment="1">
      <alignment wrapText="1"/>
    </xf>
    <xf numFmtId="49" fontId="24" fillId="0" borderId="7" xfId="0" applyNumberFormat="1" applyFont="1" applyBorder="1" applyAlignment="1">
      <alignment horizontal="center"/>
    </xf>
    <xf numFmtId="0" fontId="24" fillId="0" borderId="7" xfId="0" applyNumberFormat="1" applyFont="1" applyBorder="1" applyAlignment="1">
      <alignment horizontal="left"/>
    </xf>
    <xf numFmtId="0" fontId="24" fillId="0" borderId="7" xfId="0" applyNumberFormat="1" applyFont="1" applyFill="1" applyBorder="1" applyAlignment="1">
      <alignment horizontal="center"/>
    </xf>
    <xf numFmtId="0" fontId="24" fillId="0" borderId="8" xfId="0" applyFont="1" applyBorder="1" applyAlignment="1"/>
    <xf numFmtId="0" fontId="24" fillId="0" borderId="1" xfId="0" applyFont="1" applyBorder="1" applyAlignment="1">
      <alignment wrapText="1"/>
    </xf>
    <xf numFmtId="49" fontId="24" fillId="0" borderId="1" xfId="0" applyNumberFormat="1" applyFont="1" applyBorder="1" applyAlignment="1">
      <alignment horizontal="center"/>
    </xf>
    <xf numFmtId="0" fontId="24" fillId="0" borderId="1" xfId="0" applyNumberFormat="1" applyFont="1" applyBorder="1" applyAlignment="1">
      <alignment horizontal="left"/>
    </xf>
    <xf numFmtId="0" fontId="24" fillId="0" borderId="1" xfId="0" applyNumberFormat="1" applyFont="1" applyBorder="1" applyAlignment="1">
      <alignment horizontal="center"/>
    </xf>
    <xf numFmtId="49" fontId="24" fillId="0" borderId="1" xfId="1" applyNumberFormat="1" applyFont="1" applyBorder="1" applyAlignment="1">
      <alignment horizontal="center" vertical="center"/>
    </xf>
    <xf numFmtId="49" fontId="11" fillId="0" borderId="39" xfId="0" applyNumberFormat="1" applyFont="1" applyFill="1" applyBorder="1" applyAlignment="1">
      <alignment horizontal="center" vertical="center"/>
    </xf>
    <xf numFmtId="0" fontId="18" fillId="0" borderId="40" xfId="0" applyFont="1" applyFill="1" applyBorder="1" applyAlignment="1">
      <alignment vertical="center" wrapText="1"/>
    </xf>
    <xf numFmtId="0" fontId="11" fillId="0" borderId="40" xfId="0" applyNumberFormat="1" applyFont="1" applyFill="1" applyBorder="1" applyAlignment="1">
      <alignment horizontal="center" vertical="center"/>
    </xf>
    <xf numFmtId="43" fontId="11" fillId="0" borderId="40" xfId="1" applyFont="1" applyFill="1" applyBorder="1" applyAlignment="1">
      <alignment horizontal="center" vertical="center"/>
    </xf>
    <xf numFmtId="0" fontId="18" fillId="0" borderId="40" xfId="0" applyNumberFormat="1" applyFont="1" applyFill="1" applyBorder="1" applyAlignment="1">
      <alignment horizontal="center" vertical="center"/>
    </xf>
    <xf numFmtId="43" fontId="11" fillId="0" borderId="40" xfId="1" applyFont="1" applyFill="1" applyBorder="1" applyAlignment="1">
      <alignment horizontal="right" vertical="center"/>
    </xf>
    <xf numFmtId="43" fontId="11" fillId="0" borderId="41" xfId="1" applyFont="1" applyFill="1" applyBorder="1" applyAlignment="1">
      <alignment horizontal="right" vertical="center"/>
    </xf>
    <xf numFmtId="0" fontId="17" fillId="0" borderId="21" xfId="0" applyFont="1" applyFill="1" applyBorder="1" applyAlignment="1">
      <alignment horizontal="center" vertical="center"/>
    </xf>
    <xf numFmtId="0" fontId="19" fillId="0" borderId="21" xfId="0" applyFont="1" applyFill="1" applyBorder="1" applyAlignment="1">
      <alignment vertical="center" wrapText="1"/>
    </xf>
    <xf numFmtId="43" fontId="17" fillId="0" borderId="21" xfId="1" applyFont="1" applyFill="1" applyBorder="1" applyAlignment="1">
      <alignment horizontal="center" vertical="center" shrinkToFit="1"/>
    </xf>
    <xf numFmtId="43" fontId="17" fillId="0" borderId="21" xfId="1" applyFont="1" applyFill="1" applyBorder="1" applyAlignment="1">
      <alignment horizontal="center" vertical="center"/>
    </xf>
    <xf numFmtId="43" fontId="17" fillId="0" borderId="21" xfId="1" applyNumberFormat="1" applyFont="1" applyFill="1" applyBorder="1" applyAlignment="1">
      <alignment horizontal="center" vertical="center"/>
    </xf>
    <xf numFmtId="43" fontId="17" fillId="0" borderId="21" xfId="1" applyFont="1" applyFill="1" applyBorder="1" applyAlignment="1">
      <alignment horizontal="center" vertical="center" wrapText="1"/>
    </xf>
    <xf numFmtId="0" fontId="17" fillId="0" borderId="21" xfId="1" applyNumberFormat="1" applyFont="1" applyFill="1" applyBorder="1" applyAlignment="1">
      <alignment horizontal="center" vertical="center"/>
    </xf>
    <xf numFmtId="43" fontId="18" fillId="0" borderId="1" xfId="1" applyFont="1" applyFill="1" applyBorder="1"/>
    <xf numFmtId="43" fontId="18" fillId="0" borderId="1" xfId="1" applyFont="1" applyFill="1" applyBorder="1" applyAlignment="1">
      <alignment shrinkToFit="1"/>
    </xf>
    <xf numFmtId="43" fontId="11" fillId="0" borderId="1" xfId="1" applyFont="1" applyFill="1" applyBorder="1" applyAlignment="1">
      <alignment horizontal="center"/>
    </xf>
    <xf numFmtId="4" fontId="11" fillId="0" borderId="1" xfId="1" applyNumberFormat="1" applyFont="1" applyBorder="1" applyAlignment="1">
      <alignment horizontal="center"/>
    </xf>
    <xf numFmtId="4" fontId="11" fillId="0" borderId="1" xfId="4" applyNumberFormat="1" applyFont="1" applyBorder="1" applyAlignment="1"/>
    <xf numFmtId="43" fontId="11" fillId="0" borderId="1" xfId="1" applyFont="1" applyBorder="1" applyAlignment="1">
      <alignment shrinkToFit="1"/>
    </xf>
    <xf numFmtId="43" fontId="11" fillId="0" borderId="1" xfId="1" applyFont="1" applyBorder="1" applyAlignment="1"/>
    <xf numFmtId="43" fontId="11" fillId="0" borderId="10" xfId="1" applyFont="1" applyBorder="1" applyAlignment="1"/>
    <xf numFmtId="43" fontId="11" fillId="0" borderId="1" xfId="1" applyFont="1" applyFill="1" applyBorder="1" applyAlignment="1">
      <alignment vertical="top" wrapText="1"/>
    </xf>
    <xf numFmtId="43" fontId="11" fillId="0" borderId="1" xfId="1" applyFont="1" applyFill="1" applyBorder="1" applyAlignment="1">
      <alignment wrapText="1"/>
    </xf>
    <xf numFmtId="43" fontId="18" fillId="0" borderId="1" xfId="1" applyFont="1" applyFill="1" applyBorder="1" applyAlignment="1">
      <alignment wrapText="1"/>
    </xf>
    <xf numFmtId="168" fontId="17" fillId="0" borderId="0" xfId="1" applyNumberFormat="1" applyFont="1" applyBorder="1" applyAlignment="1">
      <alignment horizontal="center"/>
    </xf>
    <xf numFmtId="43" fontId="11" fillId="0" borderId="0" xfId="1" applyFont="1" applyBorder="1" applyAlignment="1">
      <alignment horizontal="right"/>
    </xf>
    <xf numFmtId="43" fontId="11" fillId="0" borderId="1" xfId="1" applyFont="1" applyFill="1" applyBorder="1" applyAlignment="1">
      <alignment horizontal="center" wrapText="1"/>
    </xf>
    <xf numFmtId="43" fontId="17" fillId="0" borderId="0" xfId="1" applyFont="1" applyBorder="1" applyAlignment="1">
      <alignment horizontal="right" wrapText="1"/>
    </xf>
    <xf numFmtId="0" fontId="5" fillId="0" borderId="0" xfId="0" applyFont="1" applyBorder="1"/>
    <xf numFmtId="0" fontId="11" fillId="3" borderId="1" xfId="0" applyFont="1" applyFill="1" applyBorder="1" applyAlignment="1">
      <alignment horizontal="left" vertical="center"/>
    </xf>
    <xf numFmtId="41" fontId="11" fillId="0" borderId="1" xfId="0" applyNumberFormat="1" applyFont="1" applyBorder="1" applyAlignment="1">
      <alignment horizontal="center" vertical="center"/>
    </xf>
    <xf numFmtId="43" fontId="18" fillId="0" borderId="1" xfId="0" applyNumberFormat="1" applyFont="1" applyBorder="1" applyAlignment="1">
      <alignment horizontal="center" vertical="center" shrinkToFit="1"/>
    </xf>
    <xf numFmtId="41" fontId="11" fillId="0" borderId="1" xfId="1" applyNumberFormat="1" applyFont="1" applyBorder="1" applyAlignment="1">
      <alignment horizontal="center" vertical="center"/>
    </xf>
    <xf numFmtId="0" fontId="11" fillId="3" borderId="1" xfId="0" applyFont="1" applyFill="1" applyBorder="1" applyAlignment="1">
      <alignment horizontal="left" vertical="center" wrapText="1"/>
    </xf>
    <xf numFmtId="0" fontId="11" fillId="3" borderId="1" xfId="0" applyFont="1" applyFill="1" applyBorder="1" applyAlignment="1">
      <alignment vertical="center" wrapText="1"/>
    </xf>
    <xf numFmtId="0" fontId="18" fillId="3" borderId="1" xfId="0" applyFont="1" applyFill="1" applyBorder="1" applyAlignment="1">
      <alignment vertical="center" wrapText="1"/>
    </xf>
    <xf numFmtId="0" fontId="11" fillId="3" borderId="1" xfId="0" applyFont="1" applyFill="1" applyBorder="1" applyAlignment="1">
      <alignment vertical="center"/>
    </xf>
    <xf numFmtId="41" fontId="11" fillId="0" borderId="12" xfId="0" applyNumberFormat="1" applyFont="1" applyBorder="1" applyAlignment="1">
      <alignment horizontal="center" vertical="center"/>
    </xf>
    <xf numFmtId="43" fontId="18" fillId="0" borderId="12" xfId="0" applyNumberFormat="1" applyFont="1" applyBorder="1" applyAlignment="1">
      <alignment horizontal="center" vertical="center" shrinkToFit="1"/>
    </xf>
    <xf numFmtId="41" fontId="11" fillId="0" borderId="12" xfId="1" applyNumberFormat="1" applyFont="1" applyBorder="1" applyAlignment="1">
      <alignment horizontal="center" vertical="center"/>
    </xf>
    <xf numFmtId="0" fontId="11" fillId="0" borderId="22" xfId="0" applyFont="1" applyBorder="1" applyAlignment="1">
      <alignment horizontal="center" vertical="center"/>
    </xf>
    <xf numFmtId="0" fontId="18" fillId="0" borderId="22" xfId="0" applyFont="1" applyBorder="1" applyAlignment="1">
      <alignment vertical="center"/>
    </xf>
    <xf numFmtId="43" fontId="17" fillId="0" borderId="22" xfId="1" applyFont="1" applyBorder="1" applyAlignment="1">
      <alignment horizontal="right" vertical="center" wrapText="1"/>
    </xf>
    <xf numFmtId="43" fontId="17" fillId="0" borderId="22" xfId="1" applyFont="1" applyBorder="1" applyAlignment="1">
      <alignment horizontal="right" vertical="center"/>
    </xf>
    <xf numFmtId="0" fontId="11" fillId="0" borderId="22" xfId="1" applyNumberFormat="1" applyFont="1" applyBorder="1" applyAlignment="1">
      <alignment horizontal="center" vertical="center"/>
    </xf>
    <xf numFmtId="43" fontId="11" fillId="0" borderId="22" xfId="1" applyFont="1" applyBorder="1" applyAlignment="1">
      <alignment horizontal="right" vertical="center"/>
    </xf>
    <xf numFmtId="43" fontId="24" fillId="0" borderId="7" xfId="1" applyFont="1" applyFill="1" applyBorder="1" applyAlignment="1">
      <alignment horizontal="left" vertical="center"/>
    </xf>
    <xf numFmtId="43" fontId="24" fillId="0" borderId="7" xfId="1" applyFont="1" applyFill="1" applyBorder="1" applyAlignment="1">
      <alignment vertical="center"/>
    </xf>
    <xf numFmtId="43" fontId="24" fillId="0" borderId="8" xfId="1" applyFont="1" applyFill="1" applyBorder="1" applyAlignment="1">
      <alignment vertical="center"/>
    </xf>
    <xf numFmtId="43" fontId="24" fillId="0" borderId="1" xfId="1" applyFont="1" applyFill="1" applyBorder="1" applyAlignment="1">
      <alignment horizontal="left" vertical="center"/>
    </xf>
    <xf numFmtId="49" fontId="24" fillId="0" borderId="9" xfId="0" applyNumberFormat="1" applyFont="1" applyFill="1" applyBorder="1" applyAlignment="1">
      <alignment horizontal="center" vertical="center"/>
    </xf>
    <xf numFmtId="43" fontId="24" fillId="0" borderId="1" xfId="1" applyFont="1" applyFill="1" applyBorder="1" applyAlignment="1">
      <alignment vertical="center" shrinkToFit="1"/>
    </xf>
    <xf numFmtId="0" fontId="24" fillId="0" borderId="7" xfId="0" applyFont="1" applyFill="1" applyBorder="1" applyAlignment="1">
      <alignment vertical="center" shrinkToFit="1"/>
    </xf>
    <xf numFmtId="0" fontId="24" fillId="0" borderId="14" xfId="0" applyFont="1" applyFill="1" applyBorder="1" applyAlignment="1">
      <alignment vertical="center"/>
    </xf>
    <xf numFmtId="0" fontId="24" fillId="0" borderId="16" xfId="0" applyFont="1" applyFill="1" applyBorder="1" applyAlignment="1">
      <alignment vertical="center"/>
    </xf>
    <xf numFmtId="0" fontId="24" fillId="0" borderId="15" xfId="0" applyFont="1" applyFill="1" applyBorder="1" applyAlignment="1">
      <alignment vertical="center"/>
    </xf>
    <xf numFmtId="0" fontId="24" fillId="0" borderId="9" xfId="0" applyFont="1" applyFill="1" applyBorder="1" applyAlignment="1">
      <alignment horizontal="left" vertical="center"/>
    </xf>
    <xf numFmtId="0" fontId="24" fillId="0" borderId="1" xfId="0" applyFont="1" applyFill="1" applyBorder="1" applyAlignment="1">
      <alignment horizontal="left" vertical="center"/>
    </xf>
    <xf numFmtId="0" fontId="24" fillId="0" borderId="2" xfId="0" applyFont="1" applyFill="1" applyBorder="1" applyAlignment="1">
      <alignment vertical="center"/>
    </xf>
    <xf numFmtId="0" fontId="24" fillId="0" borderId="3" xfId="0" applyFont="1" applyFill="1" applyBorder="1" applyAlignment="1">
      <alignment vertical="center"/>
    </xf>
    <xf numFmtId="0" fontId="24" fillId="0" borderId="4" xfId="0" applyFont="1" applyFill="1" applyBorder="1" applyAlignment="1">
      <alignment vertical="center"/>
    </xf>
    <xf numFmtId="0" fontId="24" fillId="0" borderId="1" xfId="0" applyFont="1" applyFill="1" applyBorder="1" applyAlignment="1">
      <alignment vertical="center" shrinkToFit="1"/>
    </xf>
    <xf numFmtId="4" fontId="24" fillId="0" borderId="1" xfId="1" applyNumberFormat="1" applyFont="1" applyFill="1" applyBorder="1" applyAlignment="1">
      <alignment horizontal="center" vertical="center" shrinkToFit="1"/>
    </xf>
    <xf numFmtId="0" fontId="7" fillId="0" borderId="0" xfId="0" applyFont="1" applyFill="1" applyBorder="1" applyAlignment="1">
      <alignment vertical="center"/>
    </xf>
    <xf numFmtId="0" fontId="24" fillId="0" borderId="0" xfId="0" applyFont="1" applyFill="1" applyBorder="1"/>
    <xf numFmtId="0" fontId="24" fillId="0" borderId="0" xfId="0" applyFont="1" applyFill="1"/>
    <xf numFmtId="43" fontId="24" fillId="0" borderId="25" xfId="1" applyFont="1" applyFill="1" applyBorder="1" applyAlignment="1">
      <alignment vertical="center"/>
    </xf>
    <xf numFmtId="43" fontId="24" fillId="0" borderId="26" xfId="1" applyFont="1" applyFill="1" applyBorder="1" applyAlignment="1">
      <alignment horizontal="center" vertical="center"/>
    </xf>
    <xf numFmtId="43" fontId="24" fillId="0" borderId="30" xfId="1" applyFont="1" applyFill="1" applyBorder="1" applyAlignment="1">
      <alignment horizontal="left" vertical="center"/>
    </xf>
    <xf numFmtId="43" fontId="24" fillId="0" borderId="27" xfId="1" applyFont="1" applyFill="1" applyBorder="1" applyAlignment="1">
      <alignment horizontal="left" vertical="center"/>
    </xf>
    <xf numFmtId="43" fontId="24" fillId="0" borderId="5" xfId="1" applyFont="1" applyFill="1" applyBorder="1" applyAlignment="1">
      <alignment horizontal="center" vertical="center" shrinkToFit="1"/>
    </xf>
    <xf numFmtId="43" fontId="36" fillId="0" borderId="0" xfId="0" applyNumberFormat="1" applyFont="1"/>
    <xf numFmtId="4" fontId="18" fillId="0" borderId="12" xfId="0" applyNumberFormat="1" applyFont="1" applyFill="1" applyBorder="1" applyAlignment="1">
      <alignment horizontal="right" vertical="center" wrapText="1"/>
    </xf>
    <xf numFmtId="4" fontId="22" fillId="0" borderId="0" xfId="0" applyNumberFormat="1" applyFont="1" applyFill="1" applyAlignment="1">
      <alignment horizontal="center" vertical="center" shrinkToFit="1"/>
    </xf>
    <xf numFmtId="4" fontId="24" fillId="0" borderId="1" xfId="0" applyNumberFormat="1" applyFont="1" applyFill="1" applyBorder="1" applyAlignment="1">
      <alignment horizontal="center" vertical="center"/>
    </xf>
    <xf numFmtId="4" fontId="18" fillId="0" borderId="12" xfId="0" applyNumberFormat="1" applyFont="1" applyFill="1" applyBorder="1" applyAlignment="1">
      <alignment horizontal="center" vertical="center"/>
    </xf>
    <xf numFmtId="4" fontId="11" fillId="0" borderId="0" xfId="0" applyNumberFormat="1" applyFont="1" applyFill="1" applyAlignment="1">
      <alignment horizontal="center" vertical="center"/>
    </xf>
    <xf numFmtId="4" fontId="27" fillId="0" borderId="0" xfId="0" applyNumberFormat="1" applyFont="1" applyFill="1" applyAlignment="1">
      <alignment horizontal="center" vertical="center"/>
    </xf>
    <xf numFmtId="0" fontId="22" fillId="0" borderId="0" xfId="0" applyFont="1" applyFill="1" applyAlignment="1">
      <alignment horizontal="left" vertical="center" wrapText="1" shrinkToFit="1"/>
    </xf>
    <xf numFmtId="0" fontId="0" fillId="0" borderId="0" xfId="0" applyAlignment="1">
      <alignment horizontal="center"/>
    </xf>
    <xf numFmtId="0" fontId="15" fillId="0" borderId="44" xfId="0" applyFont="1" applyBorder="1" applyAlignment="1">
      <alignment horizontal="center" vertical="center" wrapText="1"/>
    </xf>
    <xf numFmtId="4" fontId="61" fillId="0" borderId="48" xfId="0" applyNumberFormat="1" applyFont="1" applyBorder="1" applyAlignment="1">
      <alignment horizontal="center" vertical="center" wrapText="1"/>
    </xf>
    <xf numFmtId="0" fontId="61" fillId="0" borderId="0" xfId="0" applyFont="1" applyBorder="1" applyAlignment="1">
      <alignment horizontal="center" vertical="center" wrapText="1"/>
    </xf>
    <xf numFmtId="0" fontId="61" fillId="0" borderId="46" xfId="0" applyFont="1" applyBorder="1" applyAlignment="1">
      <alignment horizontal="center" vertical="center" wrapText="1"/>
    </xf>
    <xf numFmtId="0" fontId="15" fillId="0" borderId="49" xfId="0" applyFont="1" applyBorder="1" applyAlignment="1">
      <alignment horizontal="center" vertical="center" wrapText="1"/>
    </xf>
    <xf numFmtId="0" fontId="15" fillId="0" borderId="50" xfId="0" applyFont="1" applyBorder="1" applyAlignment="1">
      <alignment horizontal="center" vertical="center" wrapText="1"/>
    </xf>
    <xf numFmtId="4" fontId="15" fillId="0" borderId="44" xfId="0" applyNumberFormat="1" applyFont="1" applyBorder="1" applyAlignment="1">
      <alignment horizontal="right" vertical="center" wrapText="1"/>
    </xf>
    <xf numFmtId="4" fontId="0" fillId="0" borderId="50" xfId="1" applyNumberFormat="1" applyFont="1" applyBorder="1" applyAlignment="1">
      <alignment horizontal="right" vertical="center" wrapText="1" shrinkToFit="1"/>
    </xf>
    <xf numFmtId="4" fontId="15" fillId="0" borderId="50" xfId="0" applyNumberFormat="1" applyFont="1" applyBorder="1" applyAlignment="1">
      <alignment horizontal="center" vertical="center" wrapText="1"/>
    </xf>
    <xf numFmtId="4" fontId="0" fillId="0" borderId="44" xfId="1" applyNumberFormat="1" applyFont="1" applyBorder="1" applyAlignment="1">
      <alignment horizontal="center" vertical="center" wrapText="1" shrinkToFit="1"/>
    </xf>
    <xf numFmtId="4" fontId="15" fillId="0" borderId="44" xfId="0" applyNumberFormat="1" applyFont="1" applyBorder="1" applyAlignment="1">
      <alignment horizontal="center" vertical="center" wrapText="1"/>
    </xf>
    <xf numFmtId="4" fontId="0" fillId="0" borderId="50" xfId="1" applyNumberFormat="1" applyFont="1" applyBorder="1" applyAlignment="1">
      <alignment horizontal="center" vertical="center" wrapText="1" shrinkToFit="1"/>
    </xf>
    <xf numFmtId="4" fontId="15" fillId="0" borderId="42" xfId="0" applyNumberFormat="1" applyFont="1" applyBorder="1" applyAlignment="1">
      <alignment horizontal="center" vertical="center" wrapText="1"/>
    </xf>
    <xf numFmtId="0" fontId="15" fillId="0" borderId="0" xfId="0" applyFont="1" applyBorder="1" applyAlignment="1">
      <alignment horizontal="center" vertical="center" wrapText="1"/>
    </xf>
    <xf numFmtId="0" fontId="15" fillId="0" borderId="51" xfId="0" applyFont="1" applyBorder="1" applyAlignment="1">
      <alignment horizontal="center" vertical="center" wrapText="1"/>
    </xf>
    <xf numFmtId="4" fontId="15" fillId="0" borderId="0" xfId="0" applyNumberFormat="1" applyFont="1" applyBorder="1" applyAlignment="1">
      <alignment horizontal="center" vertical="center" wrapText="1"/>
    </xf>
    <xf numFmtId="0" fontId="0" fillId="0" borderId="55" xfId="0" applyBorder="1" applyAlignment="1">
      <alignment horizontal="left" vertical="center" wrapText="1"/>
    </xf>
    <xf numFmtId="0" fontId="15" fillId="0" borderId="55" xfId="0" applyFont="1" applyBorder="1" applyAlignment="1">
      <alignment horizontal="center" vertical="center" wrapText="1"/>
    </xf>
    <xf numFmtId="4" fontId="15" fillId="0" borderId="55" xfId="0" applyNumberFormat="1" applyFont="1" applyBorder="1" applyAlignment="1">
      <alignment horizontal="right" vertical="center" wrapText="1"/>
    </xf>
    <xf numFmtId="4" fontId="0" fillId="0" borderId="55" xfId="1" applyNumberFormat="1" applyFont="1" applyBorder="1" applyAlignment="1">
      <alignment horizontal="right" vertical="center" wrapText="1" shrinkToFit="1"/>
    </xf>
    <xf numFmtId="0" fontId="62" fillId="0" borderId="5" xfId="0" applyFont="1" applyBorder="1" applyAlignment="1">
      <alignment horizontal="center" vertical="center" wrapText="1"/>
    </xf>
    <xf numFmtId="4" fontId="15" fillId="0" borderId="55" xfId="0" applyNumberFormat="1" applyFont="1" applyBorder="1" applyAlignment="1">
      <alignment horizontal="center" vertical="center" wrapText="1"/>
    </xf>
    <xf numFmtId="4" fontId="0" fillId="0" borderId="55" xfId="1" applyNumberFormat="1" applyFont="1" applyBorder="1" applyAlignment="1">
      <alignment horizontal="center" vertical="center" wrapText="1" shrinkToFit="1"/>
    </xf>
    <xf numFmtId="0" fontId="62" fillId="0" borderId="56" xfId="0" applyFont="1" applyBorder="1" applyAlignment="1">
      <alignment horizontal="center" vertical="center" wrapText="1"/>
    </xf>
    <xf numFmtId="43" fontId="63" fillId="0" borderId="55" xfId="1" applyFont="1" applyBorder="1" applyAlignment="1">
      <alignment vertical="center" wrapText="1"/>
    </xf>
    <xf numFmtId="43" fontId="64" fillId="2" borderId="57" xfId="1" applyFont="1" applyFill="1" applyBorder="1" applyAlignment="1">
      <alignment horizontal="right" vertical="center" wrapText="1"/>
    </xf>
    <xf numFmtId="0" fontId="63" fillId="0" borderId="56" xfId="0" applyFont="1" applyBorder="1" applyAlignment="1">
      <alignment horizontal="center" vertical="center" wrapText="1"/>
    </xf>
    <xf numFmtId="0" fontId="0" fillId="0" borderId="58" xfId="0" applyBorder="1" applyAlignment="1">
      <alignment horizontal="left" vertical="center" wrapText="1"/>
    </xf>
    <xf numFmtId="0" fontId="15" fillId="0" borderId="59" xfId="0" applyFont="1" applyBorder="1" applyAlignment="1">
      <alignment horizontal="center" vertical="center" wrapText="1"/>
    </xf>
    <xf numFmtId="4" fontId="15" fillId="0" borderId="59" xfId="0" applyNumberFormat="1" applyFont="1" applyBorder="1" applyAlignment="1">
      <alignment horizontal="right" vertical="center" wrapText="1"/>
    </xf>
    <xf numFmtId="4" fontId="0" fillId="0" borderId="59" xfId="1" applyNumberFormat="1" applyFont="1" applyBorder="1" applyAlignment="1">
      <alignment horizontal="right" vertical="center" wrapText="1" shrinkToFit="1"/>
    </xf>
    <xf numFmtId="4" fontId="15" fillId="0" borderId="59" xfId="0" applyNumberFormat="1" applyFont="1" applyBorder="1" applyAlignment="1">
      <alignment horizontal="center" vertical="center" wrapText="1"/>
    </xf>
    <xf numFmtId="4" fontId="0" fillId="0" borderId="59" xfId="1" applyNumberFormat="1" applyFont="1" applyBorder="1" applyAlignment="1">
      <alignment horizontal="center" vertical="center" wrapText="1" shrinkToFit="1"/>
    </xf>
    <xf numFmtId="0" fontId="62" fillId="0" borderId="60" xfId="0" applyFont="1" applyBorder="1" applyAlignment="1">
      <alignment horizontal="center" vertical="center" wrapText="1"/>
    </xf>
    <xf numFmtId="43" fontId="63" fillId="0" borderId="59" xfId="1" applyFont="1" applyBorder="1" applyAlignment="1">
      <alignment vertical="center" wrapText="1"/>
    </xf>
    <xf numFmtId="43" fontId="64" fillId="2" borderId="61" xfId="1" applyFont="1" applyFill="1" applyBorder="1" applyAlignment="1">
      <alignment horizontal="right" vertical="center" wrapText="1"/>
    </xf>
    <xf numFmtId="0" fontId="63" fillId="0" borderId="60" xfId="0" applyFont="1" applyBorder="1" applyAlignment="1">
      <alignment horizontal="center" vertical="center" wrapText="1"/>
    </xf>
    <xf numFmtId="0" fontId="0" fillId="0" borderId="59" xfId="0" applyBorder="1" applyAlignment="1">
      <alignment horizontal="left" vertical="center" wrapText="1"/>
    </xf>
    <xf numFmtId="43" fontId="64" fillId="0" borderId="61" xfId="1" applyFont="1" applyBorder="1" applyAlignment="1">
      <alignment horizontal="right" vertical="center" wrapText="1"/>
    </xf>
    <xf numFmtId="0" fontId="62" fillId="0" borderId="38" xfId="0" applyFont="1" applyBorder="1" applyAlignment="1">
      <alignment horizontal="center" vertical="center" wrapText="1"/>
    </xf>
    <xf numFmtId="0" fontId="62" fillId="0" borderId="62" xfId="0" applyFont="1" applyBorder="1" applyAlignment="1">
      <alignment horizontal="center" vertical="center" wrapText="1"/>
    </xf>
    <xf numFmtId="43" fontId="63" fillId="0" borderId="63" xfId="1" applyFont="1" applyBorder="1" applyAlignment="1">
      <alignment vertical="center" wrapText="1"/>
    </xf>
    <xf numFmtId="43" fontId="64" fillId="0" borderId="64" xfId="1" applyFont="1" applyBorder="1" applyAlignment="1">
      <alignment horizontal="right" vertical="center" wrapText="1"/>
    </xf>
    <xf numFmtId="0" fontId="63" fillId="0" borderId="62" xfId="0" applyFont="1" applyBorder="1" applyAlignment="1">
      <alignment horizontal="center" vertical="center" wrapText="1"/>
    </xf>
    <xf numFmtId="4" fontId="0" fillId="0" borderId="59" xfId="0" applyNumberFormat="1" applyFont="1" applyBorder="1" applyAlignment="1">
      <alignment horizontal="center" vertical="center" wrapText="1"/>
    </xf>
    <xf numFmtId="0" fontId="0" fillId="0" borderId="65" xfId="0" applyBorder="1" applyAlignment="1">
      <alignment horizontal="left" vertical="center" wrapText="1"/>
    </xf>
    <xf numFmtId="0" fontId="15" fillId="0" borderId="65" xfId="0" applyFont="1" applyBorder="1" applyAlignment="1">
      <alignment horizontal="center" vertical="center" wrapText="1"/>
    </xf>
    <xf numFmtId="4" fontId="15" fillId="0" borderId="65" xfId="0" applyNumberFormat="1" applyFont="1" applyBorder="1" applyAlignment="1">
      <alignment horizontal="right" vertical="center" wrapText="1"/>
    </xf>
    <xf numFmtId="4" fontId="0" fillId="0" borderId="65" xfId="1" applyNumberFormat="1" applyFont="1" applyBorder="1" applyAlignment="1">
      <alignment horizontal="right" vertical="center" wrapText="1" shrinkToFit="1"/>
    </xf>
    <xf numFmtId="4" fontId="15" fillId="0" borderId="65" xfId="0" applyNumberFormat="1" applyFont="1" applyBorder="1" applyAlignment="1">
      <alignment horizontal="center" vertical="center" wrapText="1"/>
    </xf>
    <xf numFmtId="4" fontId="0" fillId="0" borderId="65" xfId="1" applyNumberFormat="1" applyFont="1" applyBorder="1" applyAlignment="1">
      <alignment horizontal="center" vertical="center" wrapText="1" shrinkToFit="1"/>
    </xf>
    <xf numFmtId="0" fontId="15" fillId="0" borderId="66" xfId="0" applyFont="1" applyBorder="1" applyAlignment="1">
      <alignment horizontal="center" vertical="center" wrapText="1"/>
    </xf>
    <xf numFmtId="4" fontId="0" fillId="0" borderId="67" xfId="1" applyNumberFormat="1" applyFont="1" applyBorder="1" applyAlignment="1">
      <alignment horizontal="center" vertical="center" wrapText="1" shrinkToFit="1"/>
    </xf>
    <xf numFmtId="0" fontId="62" fillId="0" borderId="68" xfId="0" applyFont="1" applyBorder="1" applyAlignment="1">
      <alignment horizontal="center" vertical="center" wrapText="1"/>
    </xf>
    <xf numFmtId="43" fontId="64" fillId="2" borderId="48" xfId="1" applyFont="1" applyFill="1" applyBorder="1" applyAlignment="1">
      <alignment horizontal="right" vertical="center" wrapText="1"/>
    </xf>
    <xf numFmtId="0" fontId="63" fillId="0" borderId="55" xfId="0" applyFont="1" applyBorder="1" applyAlignment="1">
      <alignment horizontal="center" vertical="center" wrapText="1"/>
    </xf>
    <xf numFmtId="43" fontId="63" fillId="0" borderId="42" xfId="1" applyFont="1" applyBorder="1" applyAlignment="1">
      <alignment vertical="center" wrapText="1"/>
    </xf>
    <xf numFmtId="43" fontId="64" fillId="2" borderId="55" xfId="1" applyFont="1" applyFill="1" applyBorder="1" applyAlignment="1">
      <alignment horizontal="right" vertical="center" wrapText="1"/>
    </xf>
    <xf numFmtId="0" fontId="62" fillId="0" borderId="35" xfId="0" applyFont="1" applyBorder="1" applyAlignment="1">
      <alignment horizontal="center" vertical="center" wrapText="1"/>
    </xf>
    <xf numFmtId="43" fontId="64" fillId="2" borderId="42" xfId="1" applyFont="1" applyFill="1" applyBorder="1" applyAlignment="1">
      <alignment horizontal="right" vertical="center" wrapText="1"/>
    </xf>
    <xf numFmtId="0" fontId="63" fillId="0" borderId="59" xfId="0" applyFont="1" applyBorder="1" applyAlignment="1">
      <alignment horizontal="center" vertical="center" wrapText="1"/>
    </xf>
    <xf numFmtId="43" fontId="64" fillId="2" borderId="59" xfId="1" applyFont="1" applyFill="1" applyBorder="1" applyAlignment="1">
      <alignment horizontal="right" vertical="center" wrapText="1"/>
    </xf>
    <xf numFmtId="43" fontId="64" fillId="0" borderId="42" xfId="1" applyFont="1" applyBorder="1" applyAlignment="1">
      <alignment horizontal="right" vertical="center" wrapText="1"/>
    </xf>
    <xf numFmtId="43" fontId="64" fillId="0" borderId="59" xfId="1" applyFont="1" applyBorder="1" applyAlignment="1">
      <alignment horizontal="right" vertical="center" wrapText="1"/>
    </xf>
    <xf numFmtId="0" fontId="63" fillId="0" borderId="63" xfId="0" applyFont="1" applyBorder="1" applyAlignment="1">
      <alignment horizontal="center" vertical="center" wrapText="1"/>
    </xf>
    <xf numFmtId="43" fontId="63" fillId="0" borderId="43" xfId="1" applyFont="1" applyBorder="1" applyAlignment="1">
      <alignment vertical="center" wrapText="1"/>
    </xf>
    <xf numFmtId="43" fontId="64" fillId="0" borderId="63" xfId="1" applyFont="1" applyBorder="1" applyAlignment="1">
      <alignment horizontal="right" vertical="center" wrapText="1"/>
    </xf>
    <xf numFmtId="0" fontId="0" fillId="0" borderId="63" xfId="0" applyBorder="1" applyAlignment="1">
      <alignment horizontal="left" vertical="center" wrapText="1"/>
    </xf>
    <xf numFmtId="0" fontId="0" fillId="0" borderId="65" xfId="0" applyFont="1" applyBorder="1" applyAlignment="1">
      <alignment horizontal="left" vertical="center" wrapText="1"/>
    </xf>
    <xf numFmtId="4" fontId="0" fillId="0" borderId="69" xfId="1" applyNumberFormat="1" applyFont="1" applyBorder="1" applyAlignment="1">
      <alignment horizontal="center" vertical="center" wrapText="1" shrinkToFit="1"/>
    </xf>
    <xf numFmtId="4" fontId="15" fillId="0" borderId="69" xfId="0" applyNumberFormat="1" applyFont="1" applyBorder="1" applyAlignment="1">
      <alignment horizontal="center" vertical="center" wrapText="1"/>
    </xf>
    <xf numFmtId="0" fontId="63" fillId="0" borderId="35" xfId="0" applyFont="1" applyBorder="1" applyAlignment="1">
      <alignment horizontal="center" vertical="center" wrapText="1"/>
    </xf>
    <xf numFmtId="43" fontId="64" fillId="2" borderId="36" xfId="1" applyFont="1" applyFill="1" applyBorder="1" applyAlignment="1">
      <alignment horizontal="right" vertical="center" wrapText="1"/>
    </xf>
    <xf numFmtId="43" fontId="64" fillId="0" borderId="36" xfId="1" applyFont="1" applyBorder="1" applyAlignment="1">
      <alignment horizontal="right" vertical="center" wrapText="1"/>
    </xf>
    <xf numFmtId="0" fontId="63" fillId="0" borderId="70" xfId="0" applyFont="1" applyBorder="1" applyAlignment="1">
      <alignment horizontal="center" vertical="center" wrapText="1"/>
    </xf>
    <xf numFmtId="43" fontId="64" fillId="0" borderId="37" xfId="1" applyFont="1" applyBorder="1" applyAlignment="1">
      <alignment horizontal="right" vertical="center" wrapText="1"/>
    </xf>
    <xf numFmtId="0" fontId="65" fillId="0" borderId="52" xfId="0" applyFont="1" applyBorder="1"/>
    <xf numFmtId="4" fontId="15" fillId="0" borderId="50" xfId="0" applyNumberFormat="1" applyFont="1" applyBorder="1" applyAlignment="1">
      <alignment horizontal="right" vertical="center" wrapText="1"/>
    </xf>
    <xf numFmtId="4" fontId="0" fillId="0" borderId="71" xfId="1" applyNumberFormat="1" applyFont="1" applyBorder="1" applyAlignment="1">
      <alignment horizontal="center" vertical="center" wrapText="1" shrinkToFit="1"/>
    </xf>
    <xf numFmtId="4" fontId="15" fillId="9" borderId="0" xfId="0" applyNumberFormat="1" applyFont="1" applyFill="1" applyBorder="1" applyAlignment="1">
      <alignment horizontal="center" vertical="center" wrapText="1"/>
    </xf>
    <xf numFmtId="0" fontId="0" fillId="0" borderId="0" xfId="0" applyFont="1" applyBorder="1" applyAlignment="1">
      <alignment horizontal="left" vertical="center"/>
    </xf>
    <xf numFmtId="4" fontId="15" fillId="2" borderId="0" xfId="0" applyNumberFormat="1" applyFont="1" applyFill="1" applyBorder="1" applyAlignment="1">
      <alignment horizontal="center" vertical="center" wrapText="1"/>
    </xf>
    <xf numFmtId="0" fontId="60" fillId="2" borderId="72" xfId="0" applyFont="1" applyFill="1" applyBorder="1" applyAlignment="1">
      <alignment horizontal="center" vertical="center" wrapText="1"/>
    </xf>
    <xf numFmtId="0" fontId="60" fillId="2" borderId="55" xfId="0" applyFont="1" applyFill="1" applyBorder="1" applyAlignment="1">
      <alignment horizontal="center" vertical="center" wrapText="1"/>
    </xf>
    <xf numFmtId="41" fontId="60" fillId="2" borderId="61" xfId="1" applyNumberFormat="1" applyFont="1" applyFill="1" applyBorder="1" applyAlignment="1">
      <alignment horizontal="center" vertical="center" shrinkToFit="1"/>
    </xf>
    <xf numFmtId="0" fontId="60" fillId="2" borderId="32" xfId="0" applyFont="1" applyFill="1" applyBorder="1" applyAlignment="1">
      <alignment horizontal="center" vertical="center" wrapText="1"/>
    </xf>
    <xf numFmtId="41" fontId="60" fillId="2" borderId="55" xfId="1" applyNumberFormat="1" applyFont="1" applyFill="1" applyBorder="1" applyAlignment="1">
      <alignment horizontal="center" vertical="center" shrinkToFit="1"/>
    </xf>
    <xf numFmtId="0" fontId="60" fillId="2" borderId="60" xfId="0" applyFont="1" applyFill="1" applyBorder="1" applyAlignment="1">
      <alignment horizontal="center" vertical="center" wrapText="1"/>
    </xf>
    <xf numFmtId="0" fontId="60" fillId="2" borderId="59" xfId="0" applyFont="1" applyFill="1" applyBorder="1" applyAlignment="1">
      <alignment horizontal="center" vertical="center" wrapText="1"/>
    </xf>
    <xf numFmtId="0" fontId="60" fillId="2" borderId="42" xfId="0" applyFont="1" applyFill="1" applyBorder="1" applyAlignment="1">
      <alignment horizontal="center" vertical="center" wrapText="1"/>
    </xf>
    <xf numFmtId="41" fontId="60" fillId="2" borderId="59" xfId="1" applyNumberFormat="1" applyFont="1" applyFill="1" applyBorder="1" applyAlignment="1">
      <alignment horizontal="center" vertical="center" shrinkToFit="1"/>
    </xf>
    <xf numFmtId="17" fontId="60" fillId="2" borderId="60" xfId="0" applyNumberFormat="1" applyFont="1" applyFill="1" applyBorder="1" applyAlignment="1">
      <alignment horizontal="center" wrapText="1"/>
    </xf>
    <xf numFmtId="17" fontId="60" fillId="2" borderId="59" xfId="0" quotePrefix="1" applyNumberFormat="1" applyFont="1" applyFill="1" applyBorder="1" applyAlignment="1">
      <alignment horizontal="center"/>
    </xf>
    <xf numFmtId="41" fontId="60" fillId="2" borderId="61" xfId="1" applyNumberFormat="1" applyFont="1" applyFill="1" applyBorder="1" applyAlignment="1">
      <alignment horizontal="center" shrinkToFit="1"/>
    </xf>
    <xf numFmtId="17" fontId="60" fillId="2" borderId="42" xfId="0" applyNumberFormat="1" applyFont="1" applyFill="1" applyBorder="1" applyAlignment="1">
      <alignment horizontal="center" wrapText="1"/>
    </xf>
    <xf numFmtId="41" fontId="60" fillId="2" borderId="59" xfId="1" applyNumberFormat="1" applyFont="1" applyFill="1" applyBorder="1" applyAlignment="1">
      <alignment horizontal="center" shrinkToFit="1"/>
    </xf>
    <xf numFmtId="17" fontId="60" fillId="2" borderId="35" xfId="0" applyNumberFormat="1" applyFont="1" applyFill="1" applyBorder="1" applyAlignment="1">
      <alignment horizontal="center" wrapText="1"/>
    </xf>
    <xf numFmtId="1" fontId="60" fillId="2" borderId="59" xfId="0" quotePrefix="1" applyNumberFormat="1" applyFont="1" applyFill="1" applyBorder="1" applyAlignment="1">
      <alignment horizontal="center"/>
    </xf>
    <xf numFmtId="0" fontId="60" fillId="2" borderId="42" xfId="0" applyNumberFormat="1" applyFont="1" applyFill="1" applyBorder="1" applyAlignment="1">
      <alignment horizontal="center" wrapText="1"/>
    </xf>
    <xf numFmtId="1" fontId="60" fillId="2" borderId="59" xfId="0" applyNumberFormat="1" applyFont="1" applyFill="1" applyBorder="1" applyAlignment="1">
      <alignment horizontal="center" wrapText="1"/>
    </xf>
    <xf numFmtId="0" fontId="60" fillId="2" borderId="60" xfId="0" applyNumberFormat="1" applyFont="1" applyFill="1" applyBorder="1" applyAlignment="1">
      <alignment horizontal="center" wrapText="1"/>
    </xf>
    <xf numFmtId="0" fontId="60" fillId="2" borderId="42" xfId="0" applyFont="1" applyFill="1" applyBorder="1" applyAlignment="1">
      <alignment horizontal="center" wrapText="1"/>
    </xf>
    <xf numFmtId="0" fontId="60" fillId="2" borderId="59" xfId="0" applyFont="1" applyFill="1" applyBorder="1" applyAlignment="1">
      <alignment horizontal="center"/>
    </xf>
    <xf numFmtId="0" fontId="60" fillId="2" borderId="60" xfId="0" applyFont="1" applyFill="1" applyBorder="1" applyAlignment="1">
      <alignment horizontal="center" wrapText="1"/>
    </xf>
    <xf numFmtId="0" fontId="60" fillId="2" borderId="66" xfId="0" applyFont="1" applyFill="1" applyBorder="1" applyAlignment="1">
      <alignment horizontal="center"/>
    </xf>
    <xf numFmtId="0" fontId="60" fillId="2" borderId="65" xfId="0" applyFont="1" applyFill="1" applyBorder="1" applyAlignment="1">
      <alignment horizontal="center"/>
    </xf>
    <xf numFmtId="41" fontId="60" fillId="2" borderId="67" xfId="0" applyNumberFormat="1" applyFont="1" applyFill="1" applyBorder="1" applyAlignment="1">
      <alignment horizontal="center"/>
    </xf>
    <xf numFmtId="0" fontId="60" fillId="2" borderId="69" xfId="0" applyFont="1" applyFill="1" applyBorder="1" applyAlignment="1">
      <alignment horizontal="center"/>
    </xf>
    <xf numFmtId="41" fontId="60" fillId="2" borderId="65" xfId="0" applyNumberFormat="1" applyFont="1" applyFill="1" applyBorder="1" applyAlignment="1">
      <alignment horizontal="center"/>
    </xf>
    <xf numFmtId="0" fontId="60" fillId="2" borderId="73" xfId="0" applyFont="1" applyFill="1" applyBorder="1" applyAlignment="1">
      <alignment horizontal="center" vertical="center" wrapText="1"/>
    </xf>
    <xf numFmtId="0" fontId="35" fillId="2" borderId="73" xfId="0" applyFont="1" applyFill="1" applyBorder="1" applyAlignment="1">
      <alignment horizontal="center" vertical="center" wrapText="1"/>
    </xf>
    <xf numFmtId="0" fontId="35" fillId="2" borderId="55" xfId="0" applyFont="1" applyFill="1" applyBorder="1" applyAlignment="1">
      <alignment horizontal="center" vertical="center" wrapText="1"/>
    </xf>
    <xf numFmtId="41" fontId="35" fillId="2" borderId="59" xfId="1" applyNumberFormat="1" applyFont="1" applyFill="1" applyBorder="1" applyAlignment="1">
      <alignment horizontal="center" vertical="center" shrinkToFit="1"/>
    </xf>
    <xf numFmtId="0" fontId="35" fillId="2" borderId="60" xfId="0" applyFont="1" applyFill="1" applyBorder="1" applyAlignment="1">
      <alignment horizontal="center" vertical="center" wrapText="1"/>
    </xf>
    <xf numFmtId="0" fontId="35" fillId="2" borderId="59" xfId="0" applyFont="1" applyFill="1" applyBorder="1" applyAlignment="1">
      <alignment horizontal="center" vertical="center" wrapText="1"/>
    </xf>
    <xf numFmtId="17" fontId="35" fillId="2" borderId="35" xfId="0" applyNumberFormat="1" applyFont="1" applyFill="1" applyBorder="1" applyAlignment="1">
      <alignment horizontal="center" wrapText="1"/>
    </xf>
    <xf numFmtId="17" fontId="35" fillId="2" borderId="59" xfId="0" quotePrefix="1" applyNumberFormat="1" applyFont="1" applyFill="1" applyBorder="1" applyAlignment="1">
      <alignment horizontal="center"/>
    </xf>
    <xf numFmtId="41" fontId="35" fillId="2" borderId="59" xfId="1" applyNumberFormat="1" applyFont="1" applyFill="1" applyBorder="1" applyAlignment="1">
      <alignment horizontal="center" shrinkToFit="1"/>
    </xf>
    <xf numFmtId="17" fontId="35" fillId="2" borderId="60" xfId="0" applyNumberFormat="1" applyFont="1" applyFill="1" applyBorder="1" applyAlignment="1">
      <alignment horizontal="center" wrapText="1"/>
    </xf>
    <xf numFmtId="1" fontId="35" fillId="2" borderId="59" xfId="0" quotePrefix="1" applyNumberFormat="1" applyFont="1" applyFill="1" applyBorder="1" applyAlignment="1">
      <alignment horizontal="center"/>
    </xf>
    <xf numFmtId="0" fontId="60" fillId="2" borderId="35" xfId="0" applyNumberFormat="1" applyFont="1" applyFill="1" applyBorder="1" applyAlignment="1">
      <alignment horizontal="center" wrapText="1"/>
    </xf>
    <xf numFmtId="0" fontId="35" fillId="2" borderId="35" xfId="0" applyNumberFormat="1" applyFont="1" applyFill="1" applyBorder="1" applyAlignment="1">
      <alignment horizontal="center" wrapText="1"/>
    </xf>
    <xf numFmtId="1" fontId="35" fillId="2" borderId="59" xfId="0" applyNumberFormat="1" applyFont="1" applyFill="1" applyBorder="1" applyAlignment="1">
      <alignment horizontal="center" wrapText="1"/>
    </xf>
    <xf numFmtId="0" fontId="60" fillId="2" borderId="35" xfId="0" applyFont="1" applyFill="1" applyBorder="1" applyAlignment="1">
      <alignment horizontal="center" wrapText="1"/>
    </xf>
    <xf numFmtId="0" fontId="35" fillId="2" borderId="35" xfId="0" applyFont="1" applyFill="1" applyBorder="1" applyAlignment="1">
      <alignment horizontal="center" wrapText="1"/>
    </xf>
    <xf numFmtId="0" fontId="35" fillId="2" borderId="59" xfId="0" applyFont="1" applyFill="1" applyBorder="1" applyAlignment="1">
      <alignment horizontal="center"/>
    </xf>
    <xf numFmtId="0" fontId="60" fillId="2" borderId="74" xfId="0" applyFont="1" applyFill="1" applyBorder="1" applyAlignment="1">
      <alignment horizontal="center"/>
    </xf>
    <xf numFmtId="0" fontId="35" fillId="2" borderId="74" xfId="0" applyFont="1" applyFill="1" applyBorder="1" applyAlignment="1">
      <alignment horizontal="center"/>
    </xf>
    <xf numFmtId="0" fontId="35" fillId="2" borderId="65" xfId="0" applyFont="1" applyFill="1" applyBorder="1" applyAlignment="1">
      <alignment horizontal="center"/>
    </xf>
    <xf numFmtId="41" fontId="35" fillId="2" borderId="65" xfId="0" applyNumberFormat="1" applyFont="1" applyFill="1" applyBorder="1" applyAlignment="1">
      <alignment horizontal="center"/>
    </xf>
    <xf numFmtId="0" fontId="15" fillId="0" borderId="58" xfId="0" applyFont="1" applyBorder="1" applyAlignment="1">
      <alignment horizontal="center" vertical="center" wrapText="1"/>
    </xf>
    <xf numFmtId="4" fontId="15" fillId="0" borderId="58" xfId="0" applyNumberFormat="1" applyFont="1" applyBorder="1" applyAlignment="1">
      <alignment horizontal="right" vertical="center" wrapText="1"/>
    </xf>
    <xf numFmtId="4" fontId="0" fillId="0" borderId="58" xfId="1" applyNumberFormat="1" applyFont="1" applyBorder="1" applyAlignment="1">
      <alignment horizontal="right" vertical="center" wrapText="1" shrinkToFit="1"/>
    </xf>
    <xf numFmtId="4" fontId="15" fillId="0" borderId="58" xfId="0" applyNumberFormat="1" applyFont="1" applyBorder="1" applyAlignment="1">
      <alignment horizontal="center" vertical="center" wrapText="1"/>
    </xf>
    <xf numFmtId="4" fontId="0" fillId="0" borderId="58" xfId="1" applyNumberFormat="1" applyFont="1" applyBorder="1" applyAlignment="1">
      <alignment horizontal="center" vertical="center" wrapText="1" shrinkToFit="1"/>
    </xf>
    <xf numFmtId="41" fontId="60" fillId="2" borderId="59" xfId="1" applyNumberFormat="1" applyFont="1" applyFill="1" applyBorder="1" applyAlignment="1">
      <alignment shrinkToFit="1"/>
    </xf>
    <xf numFmtId="41" fontId="60" fillId="2" borderId="65" xfId="0" applyNumberFormat="1" applyFont="1" applyFill="1" applyBorder="1" applyAlignment="1"/>
    <xf numFmtId="0" fontId="0" fillId="0" borderId="56" xfId="0" applyBorder="1" applyAlignment="1">
      <alignment horizontal="left" vertical="center" wrapText="1"/>
    </xf>
    <xf numFmtId="0" fontId="0" fillId="0" borderId="56" xfId="0" applyBorder="1"/>
    <xf numFmtId="0" fontId="0" fillId="0" borderId="55" xfId="0" applyBorder="1"/>
    <xf numFmtId="0" fontId="0" fillId="0" borderId="57" xfId="0" applyBorder="1"/>
    <xf numFmtId="0" fontId="0" fillId="0" borderId="56" xfId="0" applyBorder="1" applyAlignment="1">
      <alignment horizontal="center"/>
    </xf>
    <xf numFmtId="0" fontId="0" fillId="0" borderId="48" xfId="0" applyBorder="1"/>
    <xf numFmtId="0" fontId="0" fillId="0" borderId="55" xfId="0" applyBorder="1" applyAlignment="1">
      <alignment horizontal="center"/>
    </xf>
    <xf numFmtId="0" fontId="0" fillId="0" borderId="72" xfId="0" applyBorder="1" applyAlignment="1">
      <alignment horizontal="left" vertical="center" wrapText="1"/>
    </xf>
    <xf numFmtId="0" fontId="0" fillId="0" borderId="60" xfId="0" applyBorder="1"/>
    <xf numFmtId="0" fontId="0" fillId="0" borderId="59" xfId="0" applyBorder="1"/>
    <xf numFmtId="0" fontId="0" fillId="0" borderId="61" xfId="0" applyBorder="1"/>
    <xf numFmtId="0" fontId="0" fillId="0" borderId="60" xfId="0" applyBorder="1" applyAlignment="1">
      <alignment horizontal="center" vertical="center" wrapText="1"/>
    </xf>
    <xf numFmtId="0" fontId="0" fillId="0" borderId="42" xfId="0" applyBorder="1"/>
    <xf numFmtId="0" fontId="0" fillId="0" borderId="59" xfId="0" applyBorder="1" applyAlignment="1">
      <alignment horizontal="center" vertical="center" wrapText="1"/>
    </xf>
    <xf numFmtId="0" fontId="0" fillId="0" borderId="60" xfId="0" applyBorder="1" applyAlignment="1">
      <alignment horizontal="left" vertical="center" wrapText="1"/>
    </xf>
    <xf numFmtId="49" fontId="0" fillId="0" borderId="60" xfId="0" applyNumberFormat="1" applyBorder="1" applyAlignment="1">
      <alignment horizontal="center"/>
    </xf>
    <xf numFmtId="49" fontId="0" fillId="0" borderId="59" xfId="0" applyNumberFormat="1" applyBorder="1" applyAlignment="1">
      <alignment horizontal="center"/>
    </xf>
    <xf numFmtId="0" fontId="0" fillId="0" borderId="60" xfId="0" applyBorder="1" applyAlignment="1">
      <alignment horizontal="center"/>
    </xf>
    <xf numFmtId="0" fontId="0" fillId="0" borderId="59" xfId="0" applyBorder="1" applyAlignment="1">
      <alignment horizontal="center"/>
    </xf>
    <xf numFmtId="0" fontId="0" fillId="0" borderId="60" xfId="0" applyBorder="1" applyAlignment="1">
      <alignment horizontal="center" wrapText="1"/>
    </xf>
    <xf numFmtId="0" fontId="0" fillId="0" borderId="59" xfId="0" applyBorder="1" applyAlignment="1">
      <alignment horizontal="center" wrapText="1"/>
    </xf>
    <xf numFmtId="43" fontId="0" fillId="0" borderId="59" xfId="1" applyFont="1" applyBorder="1" applyAlignment="1">
      <alignment horizontal="center"/>
    </xf>
    <xf numFmtId="43" fontId="0" fillId="0" borderId="42" xfId="1" applyFont="1" applyBorder="1" applyAlignment="1">
      <alignment horizontal="center"/>
    </xf>
    <xf numFmtId="43" fontId="0" fillId="0" borderId="61" xfId="1" applyFont="1" applyBorder="1" applyAlignment="1">
      <alignment horizontal="center"/>
    </xf>
    <xf numFmtId="0" fontId="0" fillId="2" borderId="60" xfId="0" applyFill="1" applyBorder="1" applyAlignment="1">
      <alignment horizontal="center"/>
    </xf>
    <xf numFmtId="0" fontId="0" fillId="0" borderId="42" xfId="0" applyBorder="1" applyAlignment="1">
      <alignment horizontal="center"/>
    </xf>
    <xf numFmtId="43" fontId="0" fillId="0" borderId="42" xfId="1" applyFont="1" applyBorder="1"/>
    <xf numFmtId="43" fontId="0" fillId="0" borderId="59" xfId="1" applyFont="1" applyBorder="1"/>
    <xf numFmtId="0" fontId="0" fillId="0" borderId="66" xfId="0" applyBorder="1" applyAlignment="1">
      <alignment horizontal="left" vertical="center" wrapText="1"/>
    </xf>
    <xf numFmtId="0" fontId="0" fillId="0" borderId="66" xfId="0" applyBorder="1"/>
    <xf numFmtId="0" fontId="0" fillId="0" borderId="65" xfId="0" applyBorder="1"/>
    <xf numFmtId="0" fontId="0" fillId="0" borderId="67" xfId="0" applyBorder="1"/>
    <xf numFmtId="0" fontId="0" fillId="0" borderId="66" xfId="0" applyBorder="1" applyAlignment="1">
      <alignment horizontal="center"/>
    </xf>
    <xf numFmtId="0" fontId="0" fillId="0" borderId="65" xfId="0" applyBorder="1" applyAlignment="1">
      <alignment horizontal="center"/>
    </xf>
    <xf numFmtId="43" fontId="0" fillId="0" borderId="67" xfId="1" applyFont="1" applyBorder="1" applyAlignment="1">
      <alignment horizontal="center"/>
    </xf>
    <xf numFmtId="43" fontId="0" fillId="0" borderId="69" xfId="0" applyNumberFormat="1" applyBorder="1" applyAlignment="1">
      <alignment horizontal="center"/>
    </xf>
    <xf numFmtId="0" fontId="0" fillId="0" borderId="69" xfId="0" applyBorder="1"/>
    <xf numFmtId="43" fontId="0" fillId="0" borderId="65" xfId="1" applyFont="1" applyBorder="1"/>
    <xf numFmtId="43" fontId="0" fillId="0" borderId="69" xfId="1" applyFont="1" applyBorder="1"/>
    <xf numFmtId="0" fontId="0" fillId="0" borderId="53" xfId="0" applyBorder="1"/>
    <xf numFmtId="43" fontId="15" fillId="0" borderId="53" xfId="0" applyNumberFormat="1" applyFont="1" applyBorder="1"/>
    <xf numFmtId="43" fontId="15" fillId="0" borderId="54" xfId="1" applyFont="1" applyBorder="1"/>
    <xf numFmtId="43" fontId="65" fillId="9" borderId="0" xfId="0" applyNumberFormat="1" applyFont="1" applyFill="1"/>
    <xf numFmtId="0" fontId="0" fillId="0" borderId="55" xfId="0" applyBorder="1" applyAlignment="1">
      <alignment horizontal="center" vertical="center" wrapText="1"/>
    </xf>
    <xf numFmtId="4" fontId="0" fillId="0" borderId="55" xfId="0" applyNumberFormat="1" applyBorder="1" applyAlignment="1">
      <alignment horizontal="right" vertical="center" wrapText="1"/>
    </xf>
    <xf numFmtId="4" fontId="0" fillId="0" borderId="48" xfId="0" applyNumberFormat="1" applyBorder="1" applyAlignment="1">
      <alignment horizontal="right" vertical="center" wrapText="1"/>
    </xf>
    <xf numFmtId="4" fontId="0" fillId="0" borderId="57" xfId="0" applyNumberFormat="1" applyBorder="1" applyAlignment="1">
      <alignment horizontal="right" vertical="center" wrapText="1"/>
    </xf>
    <xf numFmtId="4" fontId="0" fillId="0" borderId="59" xfId="0" applyNumberFormat="1" applyBorder="1" applyAlignment="1">
      <alignment horizontal="right" vertical="center" wrapText="1"/>
    </xf>
    <xf numFmtId="4" fontId="0" fillId="0" borderId="42" xfId="0" applyNumberFormat="1" applyBorder="1" applyAlignment="1">
      <alignment horizontal="right" vertical="center" wrapText="1"/>
    </xf>
    <xf numFmtId="4" fontId="0" fillId="0" borderId="61" xfId="0" applyNumberFormat="1" applyBorder="1" applyAlignment="1">
      <alignment horizontal="right" vertical="center" wrapText="1"/>
    </xf>
    <xf numFmtId="0" fontId="0" fillId="0" borderId="65" xfId="0" applyBorder="1" applyAlignment="1">
      <alignment horizontal="center" vertical="center" wrapText="1"/>
    </xf>
    <xf numFmtId="4" fontId="0" fillId="0" borderId="65" xfId="0" applyNumberFormat="1" applyBorder="1" applyAlignment="1">
      <alignment horizontal="right" vertical="center" wrapText="1"/>
    </xf>
    <xf numFmtId="4" fontId="0" fillId="0" borderId="69" xfId="0" applyNumberFormat="1" applyBorder="1" applyAlignment="1">
      <alignment horizontal="right" vertical="center" wrapText="1"/>
    </xf>
    <xf numFmtId="4" fontId="0" fillId="0" borderId="67" xfId="0" applyNumberFormat="1" applyBorder="1" applyAlignment="1">
      <alignment horizontal="right" vertical="center" wrapText="1"/>
    </xf>
    <xf numFmtId="0" fontId="0" fillId="0" borderId="56" xfId="0" applyBorder="1" applyAlignment="1">
      <alignment horizontal="center" vertical="center" wrapText="1"/>
    </xf>
    <xf numFmtId="0" fontId="0" fillId="0" borderId="48" xfId="0" applyBorder="1" applyAlignment="1">
      <alignment horizontal="center" vertical="center" wrapText="1"/>
    </xf>
    <xf numFmtId="0" fontId="66" fillId="0" borderId="60" xfId="0" applyFont="1" applyBorder="1" applyAlignment="1">
      <alignment horizontal="center" vertical="center" wrapText="1"/>
    </xf>
    <xf numFmtId="4" fontId="66" fillId="0" borderId="59" xfId="0" applyNumberFormat="1" applyFont="1" applyBorder="1" applyAlignment="1">
      <alignment horizontal="right" vertical="center" wrapText="1"/>
    </xf>
    <xf numFmtId="4" fontId="66" fillId="0" borderId="42" xfId="0" applyNumberFormat="1" applyFont="1" applyBorder="1" applyAlignment="1">
      <alignment horizontal="right" vertical="center" wrapText="1"/>
    </xf>
    <xf numFmtId="0" fontId="66" fillId="0" borderId="59" xfId="0" applyFont="1" applyBorder="1" applyAlignment="1">
      <alignment horizontal="center" vertical="center" wrapText="1"/>
    </xf>
    <xf numFmtId="0" fontId="66" fillId="0" borderId="42" xfId="0" applyFont="1" applyBorder="1" applyAlignment="1">
      <alignment horizontal="center" vertical="center" wrapText="1"/>
    </xf>
    <xf numFmtId="0" fontId="0" fillId="0" borderId="42" xfId="0" applyBorder="1" applyAlignment="1">
      <alignment horizontal="center" vertical="center" wrapText="1"/>
    </xf>
    <xf numFmtId="0" fontId="0" fillId="0" borderId="66" xfId="0" applyBorder="1" applyAlignment="1">
      <alignment horizontal="center" vertical="center" wrapText="1"/>
    </xf>
    <xf numFmtId="0" fontId="0" fillId="0" borderId="69" xfId="0" applyBorder="1" applyAlignment="1">
      <alignment horizontal="center" vertical="center" wrapText="1"/>
    </xf>
    <xf numFmtId="49" fontId="0" fillId="0" borderId="59" xfId="0" applyNumberFormat="1" applyBorder="1" applyAlignment="1">
      <alignment horizontal="center" vertical="center" wrapText="1"/>
    </xf>
    <xf numFmtId="0" fontId="0" fillId="0" borderId="32" xfId="0" applyBorder="1" applyAlignment="1">
      <alignment horizontal="center" vertical="center" wrapText="1"/>
    </xf>
    <xf numFmtId="4" fontId="0" fillId="0" borderId="58" xfId="0" applyNumberFormat="1" applyBorder="1" applyAlignment="1">
      <alignment horizontal="right" vertical="center" wrapText="1"/>
    </xf>
    <xf numFmtId="4" fontId="0" fillId="0" borderId="32" xfId="0" applyNumberFormat="1" applyBorder="1" applyAlignment="1">
      <alignment horizontal="right" vertical="center" wrapText="1"/>
    </xf>
    <xf numFmtId="0" fontId="0" fillId="0" borderId="58" xfId="0" applyBorder="1" applyAlignment="1">
      <alignment horizontal="center" vertical="center" wrapText="1"/>
    </xf>
    <xf numFmtId="0" fontId="0" fillId="0" borderId="43" xfId="0" applyBorder="1" applyAlignment="1">
      <alignment horizontal="center" vertical="center" wrapText="1"/>
    </xf>
    <xf numFmtId="4" fontId="0" fillId="0" borderId="63" xfId="0" applyNumberFormat="1" applyBorder="1" applyAlignment="1">
      <alignment horizontal="right" vertical="center" wrapText="1"/>
    </xf>
    <xf numFmtId="4" fontId="0" fillId="0" borderId="43" xfId="0" applyNumberFormat="1" applyBorder="1" applyAlignment="1">
      <alignment horizontal="right" vertical="center" wrapText="1"/>
    </xf>
    <xf numFmtId="0" fontId="0" fillId="0" borderId="63" xfId="0" applyBorder="1" applyAlignment="1">
      <alignment horizontal="center" vertical="center" wrapText="1"/>
    </xf>
    <xf numFmtId="0" fontId="15" fillId="0" borderId="49" xfId="0" applyFont="1" applyBorder="1" applyAlignment="1">
      <alignment horizontal="left" vertical="center" wrapText="1"/>
    </xf>
    <xf numFmtId="0" fontId="15" fillId="0" borderId="53" xfId="0" applyFont="1" applyBorder="1" applyAlignment="1">
      <alignment horizontal="center" vertical="center" wrapText="1"/>
    </xf>
    <xf numFmtId="4" fontId="15" fillId="0" borderId="49" xfId="0" applyNumberFormat="1" applyFont="1" applyBorder="1" applyAlignment="1">
      <alignment horizontal="right" vertical="center" wrapText="1"/>
    </xf>
    <xf numFmtId="4" fontId="15" fillId="0" borderId="53" xfId="0" applyNumberFormat="1" applyFont="1" applyBorder="1" applyAlignment="1">
      <alignment horizontal="right" vertical="center" wrapText="1"/>
    </xf>
    <xf numFmtId="4" fontId="65" fillId="9" borderId="0" xfId="0" applyNumberFormat="1" applyFont="1" applyFill="1"/>
    <xf numFmtId="0" fontId="67" fillId="0" borderId="32" xfId="0" applyFont="1" applyFill="1" applyBorder="1" applyAlignment="1">
      <alignment horizontal="center" vertical="center" wrapText="1"/>
    </xf>
    <xf numFmtId="0" fontId="67" fillId="0" borderId="55" xfId="0" applyFont="1" applyFill="1" applyBorder="1" applyAlignment="1">
      <alignment horizontal="center" vertical="center" wrapText="1"/>
    </xf>
    <xf numFmtId="41" fontId="67" fillId="0" borderId="42" xfId="1" applyNumberFormat="1" applyFont="1" applyFill="1" applyBorder="1" applyAlignment="1">
      <alignment horizontal="center" vertical="center" shrinkToFit="1"/>
    </xf>
    <xf numFmtId="0" fontId="68" fillId="0" borderId="72" xfId="0" applyFont="1" applyFill="1" applyBorder="1" applyAlignment="1">
      <alignment horizontal="center" vertical="center" wrapText="1"/>
    </xf>
    <xf numFmtId="0" fontId="68" fillId="0" borderId="55" xfId="0" applyFont="1" applyFill="1" applyBorder="1" applyAlignment="1">
      <alignment horizontal="center" vertical="center" wrapText="1"/>
    </xf>
    <xf numFmtId="41" fontId="68" fillId="0" borderId="61" xfId="1" applyNumberFormat="1" applyFont="1" applyFill="1" applyBorder="1" applyAlignment="1">
      <alignment horizontal="center" vertical="center" shrinkToFit="1"/>
    </xf>
    <xf numFmtId="0" fontId="67" fillId="0" borderId="42" xfId="0" applyFont="1" applyFill="1" applyBorder="1" applyAlignment="1">
      <alignment horizontal="center" vertical="center" wrapText="1"/>
    </xf>
    <xf numFmtId="0" fontId="67" fillId="0" borderId="59" xfId="0" applyFont="1" applyFill="1" applyBorder="1" applyAlignment="1">
      <alignment horizontal="center" vertical="center" wrapText="1"/>
    </xf>
    <xf numFmtId="0" fontId="68" fillId="0" borderId="60" xfId="0" applyFont="1" applyFill="1" applyBorder="1" applyAlignment="1">
      <alignment horizontal="center" vertical="center" wrapText="1"/>
    </xf>
    <xf numFmtId="0" fontId="68" fillId="0" borderId="59" xfId="0" applyFont="1" applyFill="1" applyBorder="1" applyAlignment="1">
      <alignment horizontal="center" vertical="center" wrapText="1"/>
    </xf>
    <xf numFmtId="17" fontId="67" fillId="0" borderId="42" xfId="0" applyNumberFormat="1" applyFont="1" applyFill="1" applyBorder="1" applyAlignment="1">
      <alignment horizontal="center" vertical="center" wrapText="1"/>
    </xf>
    <xf numFmtId="17" fontId="67" fillId="0" borderId="59" xfId="0" quotePrefix="1" applyNumberFormat="1" applyFont="1" applyFill="1" applyBorder="1" applyAlignment="1">
      <alignment horizontal="center" vertical="center"/>
    </xf>
    <xf numFmtId="15" fontId="68" fillId="0" borderId="60" xfId="0" applyNumberFormat="1" applyFont="1" applyFill="1" applyBorder="1" applyAlignment="1">
      <alignment horizontal="center" vertical="center" wrapText="1"/>
    </xf>
    <xf numFmtId="17" fontId="68" fillId="0" borderId="59" xfId="0" quotePrefix="1" applyNumberFormat="1" applyFont="1" applyFill="1" applyBorder="1" applyAlignment="1">
      <alignment horizontal="center" vertical="center"/>
    </xf>
    <xf numFmtId="14" fontId="68" fillId="0" borderId="60" xfId="0" applyNumberFormat="1" applyFont="1" applyFill="1" applyBorder="1" applyAlignment="1">
      <alignment horizontal="center" vertical="center" wrapText="1"/>
    </xf>
    <xf numFmtId="17" fontId="68" fillId="0" borderId="60" xfId="0" applyNumberFormat="1" applyFont="1" applyFill="1" applyBorder="1" applyAlignment="1">
      <alignment horizontal="center" vertical="center" wrapText="1"/>
    </xf>
    <xf numFmtId="1" fontId="67" fillId="0" borderId="59" xfId="0" quotePrefix="1" applyNumberFormat="1" applyFont="1" applyFill="1" applyBorder="1" applyAlignment="1">
      <alignment horizontal="center" vertical="center"/>
    </xf>
    <xf numFmtId="41" fontId="67" fillId="0" borderId="42" xfId="1" applyNumberFormat="1" applyFont="1" applyFill="1" applyBorder="1" applyAlignment="1">
      <alignment horizontal="right" vertical="center" wrapText="1" shrinkToFit="1"/>
    </xf>
    <xf numFmtId="1" fontId="68" fillId="0" borderId="59" xfId="0" quotePrefix="1" applyNumberFormat="1" applyFont="1" applyFill="1" applyBorder="1" applyAlignment="1">
      <alignment horizontal="center" vertical="center"/>
    </xf>
    <xf numFmtId="41" fontId="68" fillId="0" borderId="61" xfId="1" applyNumberFormat="1" applyFont="1" applyFill="1" applyBorder="1" applyAlignment="1">
      <alignment horizontal="center" vertical="center" wrapText="1" shrinkToFit="1"/>
    </xf>
    <xf numFmtId="0" fontId="67" fillId="0" borderId="42" xfId="0" applyNumberFormat="1" applyFont="1" applyFill="1" applyBorder="1" applyAlignment="1">
      <alignment horizontal="center" vertical="center" wrapText="1"/>
    </xf>
    <xf numFmtId="43" fontId="67" fillId="0" borderId="59" xfId="1" applyFont="1" applyFill="1" applyBorder="1" applyAlignment="1">
      <alignment horizontal="center" vertical="center" wrapText="1"/>
    </xf>
    <xf numFmtId="43" fontId="67" fillId="0" borderId="42" xfId="1" applyFont="1" applyFill="1" applyBorder="1" applyAlignment="1">
      <alignment horizontal="center" vertical="center" wrapText="1"/>
    </xf>
    <xf numFmtId="0" fontId="68" fillId="0" borderId="60" xfId="0" applyNumberFormat="1" applyFont="1" applyFill="1" applyBorder="1" applyAlignment="1">
      <alignment horizontal="center" vertical="center" wrapText="1"/>
    </xf>
    <xf numFmtId="43" fontId="68" fillId="0" borderId="59" xfId="1" applyFont="1" applyFill="1" applyBorder="1" applyAlignment="1">
      <alignment horizontal="center" vertical="center" wrapText="1"/>
    </xf>
    <xf numFmtId="43" fontId="68" fillId="0" borderId="61" xfId="1" applyFont="1" applyFill="1" applyBorder="1" applyAlignment="1">
      <alignment horizontal="center" vertical="center" shrinkToFit="1"/>
    </xf>
    <xf numFmtId="0" fontId="67" fillId="0" borderId="59" xfId="0" applyFont="1" applyFill="1" applyBorder="1" applyAlignment="1">
      <alignment horizontal="center" vertical="center"/>
    </xf>
    <xf numFmtId="0" fontId="68" fillId="0" borderId="59" xfId="0" applyFont="1" applyFill="1" applyBorder="1" applyAlignment="1">
      <alignment horizontal="center" vertical="center"/>
    </xf>
    <xf numFmtId="0" fontId="67" fillId="0" borderId="69" xfId="0" applyFont="1" applyFill="1" applyBorder="1" applyAlignment="1">
      <alignment horizontal="center" vertical="center"/>
    </xf>
    <xf numFmtId="0" fontId="67" fillId="0" borderId="65" xfId="0" applyFont="1" applyFill="1" applyBorder="1" applyAlignment="1">
      <alignment horizontal="center" vertical="center"/>
    </xf>
    <xf numFmtId="43" fontId="67" fillId="0" borderId="69" xfId="1" applyFont="1" applyFill="1" applyBorder="1" applyAlignment="1">
      <alignment horizontal="center" vertical="center"/>
    </xf>
    <xf numFmtId="0" fontId="68" fillId="0" borderId="66" xfId="0" applyFont="1" applyFill="1" applyBorder="1" applyAlignment="1">
      <alignment horizontal="center" vertical="center"/>
    </xf>
    <xf numFmtId="0" fontId="68" fillId="0" borderId="65" xfId="0" applyFont="1" applyFill="1" applyBorder="1" applyAlignment="1">
      <alignment horizontal="center" vertical="center"/>
    </xf>
    <xf numFmtId="43" fontId="68" fillId="0" borderId="67" xfId="1" applyFont="1" applyFill="1" applyBorder="1" applyAlignment="1">
      <alignment horizontal="center" vertical="center"/>
    </xf>
    <xf numFmtId="43" fontId="68" fillId="0" borderId="55" xfId="1" applyFont="1" applyFill="1" applyBorder="1" applyAlignment="1">
      <alignment horizontal="center" vertical="center" wrapText="1"/>
    </xf>
    <xf numFmtId="43" fontId="68" fillId="0" borderId="59" xfId="1" quotePrefix="1" applyFont="1" applyFill="1" applyBorder="1" applyAlignment="1">
      <alignment horizontal="center" vertical="center"/>
    </xf>
    <xf numFmtId="43" fontId="68" fillId="0" borderId="59" xfId="1" applyFont="1" applyFill="1" applyBorder="1" applyAlignment="1">
      <alignment horizontal="center" vertical="center"/>
    </xf>
    <xf numFmtId="43" fontId="68" fillId="0" borderId="65" xfId="1" applyFont="1" applyFill="1" applyBorder="1" applyAlignment="1">
      <alignment horizontal="center" vertical="center"/>
    </xf>
    <xf numFmtId="0" fontId="60" fillId="2" borderId="55" xfId="0" applyFont="1" applyFill="1" applyBorder="1" applyAlignment="1">
      <alignment horizontal="center" vertical="top" wrapText="1"/>
    </xf>
    <xf numFmtId="41" fontId="60" fillId="2" borderId="55" xfId="1" applyNumberFormat="1" applyFont="1" applyFill="1" applyBorder="1" applyAlignment="1">
      <alignment horizontal="center" vertical="top" shrinkToFit="1"/>
    </xf>
    <xf numFmtId="17" fontId="60" fillId="2" borderId="59" xfId="0" applyNumberFormat="1" applyFont="1" applyFill="1" applyBorder="1" applyAlignment="1">
      <alignment horizontal="center" wrapText="1"/>
    </xf>
    <xf numFmtId="17" fontId="60" fillId="2" borderId="59" xfId="0" applyNumberFormat="1" applyFont="1" applyFill="1" applyBorder="1" applyAlignment="1">
      <alignment horizontal="center" vertical="top" wrapText="1"/>
    </xf>
    <xf numFmtId="17" fontId="60" fillId="2" borderId="59" xfId="0" quotePrefix="1" applyNumberFormat="1" applyFont="1" applyFill="1" applyBorder="1" applyAlignment="1">
      <alignment horizontal="center" vertical="top"/>
    </xf>
    <xf numFmtId="41" fontId="60" fillId="2" borderId="59" xfId="1" applyNumberFormat="1" applyFont="1" applyFill="1" applyBorder="1" applyAlignment="1">
      <alignment horizontal="center" vertical="top" shrinkToFit="1"/>
    </xf>
    <xf numFmtId="0" fontId="60" fillId="2" borderId="59" xfId="0" applyNumberFormat="1" applyFont="1" applyFill="1" applyBorder="1" applyAlignment="1">
      <alignment horizontal="center" wrapText="1"/>
    </xf>
    <xf numFmtId="43" fontId="60" fillId="2" borderId="59" xfId="1" applyFont="1" applyFill="1" applyBorder="1" applyAlignment="1">
      <alignment horizontal="center" wrapText="1"/>
    </xf>
    <xf numFmtId="172" fontId="60" fillId="2" borderId="59" xfId="1" applyNumberFormat="1" applyFont="1" applyFill="1" applyBorder="1" applyAlignment="1">
      <alignment horizontal="center" shrinkToFit="1"/>
    </xf>
    <xf numFmtId="0" fontId="60" fillId="2" borderId="59" xfId="0" applyFont="1" applyFill="1" applyBorder="1" applyAlignment="1">
      <alignment horizontal="center" wrapText="1"/>
    </xf>
    <xf numFmtId="1" fontId="60" fillId="2" borderId="59" xfId="0" applyNumberFormat="1" applyFont="1" applyFill="1" applyBorder="1" applyAlignment="1">
      <alignment horizontal="center"/>
    </xf>
    <xf numFmtId="1" fontId="60" fillId="2" borderId="58" xfId="0" applyNumberFormat="1" applyFont="1" applyFill="1" applyBorder="1" applyAlignment="1">
      <alignment horizontal="center"/>
    </xf>
    <xf numFmtId="0" fontId="60" fillId="2" borderId="59" xfId="0" applyFont="1" applyFill="1" applyBorder="1" applyAlignment="1">
      <alignment horizontal="center" vertical="top" wrapText="1"/>
    </xf>
    <xf numFmtId="0" fontId="60" fillId="2" borderId="55" xfId="0" applyFont="1" applyFill="1" applyBorder="1" applyAlignment="1">
      <alignment horizontal="left" vertical="center" wrapText="1"/>
    </xf>
    <xf numFmtId="0" fontId="60" fillId="2" borderId="55" xfId="0" applyFont="1" applyFill="1" applyBorder="1" applyAlignment="1">
      <alignment horizontal="left" vertical="top" wrapText="1"/>
    </xf>
    <xf numFmtId="0" fontId="60" fillId="2" borderId="59" xfId="0" applyFont="1" applyFill="1" applyBorder="1" applyAlignment="1">
      <alignment horizontal="left" vertical="center" wrapText="1"/>
    </xf>
    <xf numFmtId="17" fontId="60" fillId="2" borderId="59" xfId="0" applyNumberFormat="1" applyFont="1" applyFill="1" applyBorder="1" applyAlignment="1">
      <alignment horizontal="left" wrapText="1"/>
    </xf>
    <xf numFmtId="17" fontId="60" fillId="2" borderId="59" xfId="0" applyNumberFormat="1" applyFont="1" applyFill="1" applyBorder="1" applyAlignment="1">
      <alignment horizontal="left" vertical="top" wrapText="1"/>
    </xf>
    <xf numFmtId="0" fontId="60" fillId="2" borderId="59" xfId="0" applyNumberFormat="1" applyFont="1" applyFill="1" applyBorder="1" applyAlignment="1">
      <alignment horizontal="left" wrapText="1"/>
    </xf>
    <xf numFmtId="1" fontId="60" fillId="2" borderId="59" xfId="0" applyNumberFormat="1" applyFont="1" applyFill="1" applyBorder="1" applyAlignment="1"/>
    <xf numFmtId="1" fontId="60" fillId="2" borderId="58" xfId="0" applyNumberFormat="1" applyFont="1" applyFill="1" applyBorder="1" applyAlignment="1"/>
    <xf numFmtId="0" fontId="60" fillId="2" borderId="59" xfId="0" applyFont="1" applyFill="1" applyBorder="1" applyAlignment="1">
      <alignment horizontal="left" wrapText="1"/>
    </xf>
    <xf numFmtId="0" fontId="60" fillId="2" borderId="65" xfId="0" applyFont="1" applyFill="1" applyBorder="1" applyAlignment="1"/>
    <xf numFmtId="41" fontId="35" fillId="2" borderId="55" xfId="1" applyNumberFormat="1" applyFont="1" applyFill="1" applyBorder="1" applyAlignment="1">
      <alignment horizontal="center" vertical="center" shrinkToFit="1"/>
    </xf>
    <xf numFmtId="17" fontId="35" fillId="2" borderId="59" xfId="0" quotePrefix="1" applyNumberFormat="1" applyFont="1" applyFill="1" applyBorder="1" applyAlignment="1">
      <alignment horizontal="center" wrapText="1"/>
    </xf>
    <xf numFmtId="17" fontId="35" fillId="2" borderId="59" xfId="0" applyNumberFormat="1" applyFont="1" applyFill="1" applyBorder="1" applyAlignment="1">
      <alignment horizontal="center" wrapText="1"/>
    </xf>
    <xf numFmtId="17" fontId="35" fillId="2" borderId="59" xfId="0" applyNumberFormat="1" applyFont="1" applyFill="1" applyBorder="1" applyAlignment="1">
      <alignment horizontal="center" vertical="center" wrapText="1"/>
    </xf>
    <xf numFmtId="0" fontId="35" fillId="2" borderId="59" xfId="0" applyNumberFormat="1" applyFont="1" applyFill="1" applyBorder="1" applyAlignment="1">
      <alignment horizontal="center" wrapText="1"/>
    </xf>
    <xf numFmtId="1" fontId="35" fillId="2" borderId="59" xfId="0" applyNumberFormat="1" applyFont="1" applyFill="1" applyBorder="1" applyAlignment="1">
      <alignment horizontal="center"/>
    </xf>
    <xf numFmtId="1" fontId="35" fillId="2" borderId="58" xfId="0" applyNumberFormat="1" applyFont="1" applyFill="1" applyBorder="1" applyAlignment="1">
      <alignment horizontal="center"/>
    </xf>
    <xf numFmtId="0" fontId="35" fillId="2" borderId="59" xfId="0" applyFont="1" applyFill="1" applyBorder="1" applyAlignment="1">
      <alignment horizontal="center" wrapText="1"/>
    </xf>
    <xf numFmtId="17" fontId="60" fillId="2" borderId="59" xfId="0" applyNumberFormat="1" applyFont="1" applyFill="1" applyBorder="1" applyAlignment="1">
      <alignment horizontal="center" vertical="center" wrapText="1"/>
    </xf>
    <xf numFmtId="0" fontId="60" fillId="2" borderId="58" xfId="0" applyFont="1" applyFill="1" applyBorder="1" applyAlignment="1">
      <alignment horizontal="center" vertical="center" wrapText="1"/>
    </xf>
    <xf numFmtId="41" fontId="60" fillId="2" borderId="58" xfId="1" applyNumberFormat="1" applyFont="1" applyFill="1" applyBorder="1" applyAlignment="1">
      <alignment horizontal="center" vertical="center" shrinkToFit="1"/>
    </xf>
    <xf numFmtId="17" fontId="60" fillId="2" borderId="59" xfId="0" quotePrefix="1" applyNumberFormat="1" applyFont="1" applyFill="1" applyBorder="1" applyAlignment="1">
      <alignment horizontal="center" wrapText="1"/>
    </xf>
    <xf numFmtId="43" fontId="60" fillId="2" borderId="59" xfId="1" applyFont="1" applyFill="1" applyBorder="1" applyAlignment="1">
      <alignment horizontal="center"/>
    </xf>
    <xf numFmtId="43" fontId="60" fillId="2" borderId="59" xfId="1" applyFont="1" applyFill="1" applyBorder="1" applyAlignment="1">
      <alignment horizontal="center" shrinkToFit="1"/>
    </xf>
    <xf numFmtId="0" fontId="0" fillId="0" borderId="63" xfId="0" applyFont="1" applyBorder="1" applyAlignment="1">
      <alignment horizontal="left" vertical="center" wrapText="1"/>
    </xf>
    <xf numFmtId="0" fontId="60" fillId="2" borderId="63" xfId="0" applyFont="1" applyFill="1" applyBorder="1" applyAlignment="1">
      <alignment horizontal="center"/>
    </xf>
    <xf numFmtId="43" fontId="60" fillId="2" borderId="63" xfId="1" applyFont="1" applyFill="1" applyBorder="1" applyAlignment="1">
      <alignment horizontal="center"/>
    </xf>
    <xf numFmtId="0" fontId="0" fillId="0" borderId="63" xfId="0" applyBorder="1"/>
    <xf numFmtId="0" fontId="60" fillId="2" borderId="56" xfId="0" applyFont="1" applyFill="1" applyBorder="1" applyAlignment="1">
      <alignment horizontal="center" vertical="center" wrapText="1"/>
    </xf>
    <xf numFmtId="41" fontId="60" fillId="2" borderId="57" xfId="1" applyNumberFormat="1" applyFont="1" applyFill="1" applyBorder="1" applyAlignment="1">
      <alignment horizontal="center" vertical="center" shrinkToFit="1"/>
    </xf>
    <xf numFmtId="0" fontId="60" fillId="2" borderId="76" xfId="0" applyFont="1" applyFill="1" applyBorder="1" applyAlignment="1">
      <alignment horizontal="center" vertical="center" wrapText="1"/>
    </xf>
    <xf numFmtId="41" fontId="60" fillId="2" borderId="77" xfId="1" applyNumberFormat="1" applyFont="1" applyFill="1" applyBorder="1" applyAlignment="1">
      <alignment horizontal="center" vertical="center" shrinkToFit="1"/>
    </xf>
    <xf numFmtId="0" fontId="60" fillId="2" borderId="5" xfId="0" applyFont="1" applyFill="1" applyBorder="1" applyAlignment="1">
      <alignment horizontal="center" vertical="center" wrapText="1"/>
    </xf>
    <xf numFmtId="41" fontId="60" fillId="2" borderId="78" xfId="1" applyNumberFormat="1" applyFont="1" applyFill="1" applyBorder="1" applyAlignment="1">
      <alignment horizontal="center" vertical="center" shrinkToFit="1"/>
    </xf>
    <xf numFmtId="17" fontId="60" fillId="2" borderId="5" xfId="0" quotePrefix="1" applyNumberFormat="1" applyFont="1" applyFill="1" applyBorder="1" applyAlignment="1">
      <alignment horizontal="center" wrapText="1"/>
    </xf>
    <xf numFmtId="17" fontId="60" fillId="2" borderId="5" xfId="0" quotePrefix="1" applyNumberFormat="1" applyFont="1" applyFill="1" applyBorder="1" applyAlignment="1">
      <alignment horizontal="center"/>
    </xf>
    <xf numFmtId="41" fontId="60" fillId="2" borderId="78" xfId="1" applyNumberFormat="1" applyFont="1" applyFill="1" applyBorder="1" applyAlignment="1">
      <alignment horizontal="center" shrinkToFit="1"/>
    </xf>
    <xf numFmtId="17" fontId="60" fillId="2" borderId="5" xfId="0" applyNumberFormat="1" applyFont="1" applyFill="1" applyBorder="1" applyAlignment="1">
      <alignment horizontal="center" wrapText="1"/>
    </xf>
    <xf numFmtId="17" fontId="35" fillId="2" borderId="59" xfId="0" applyNumberFormat="1" applyFont="1" applyFill="1" applyBorder="1" applyAlignment="1">
      <alignment horizontal="center" vertical="top" wrapText="1"/>
    </xf>
    <xf numFmtId="17" fontId="60" fillId="2" borderId="5" xfId="0" applyNumberFormat="1" applyFont="1" applyFill="1" applyBorder="1" applyAlignment="1">
      <alignment horizontal="center" vertical="top" wrapText="1"/>
    </xf>
    <xf numFmtId="17" fontId="60" fillId="2" borderId="79" xfId="0" applyNumberFormat="1" applyFont="1" applyFill="1" applyBorder="1" applyAlignment="1">
      <alignment horizontal="center" wrapText="1"/>
    </xf>
    <xf numFmtId="1" fontId="60" fillId="2" borderId="5" xfId="0" quotePrefix="1" applyNumberFormat="1" applyFont="1" applyFill="1" applyBorder="1" applyAlignment="1">
      <alignment horizontal="center"/>
    </xf>
    <xf numFmtId="0" fontId="60" fillId="2" borderId="5" xfId="0" applyNumberFormat="1" applyFont="1" applyFill="1" applyBorder="1" applyAlignment="1">
      <alignment horizontal="center" wrapText="1"/>
    </xf>
    <xf numFmtId="1" fontId="60" fillId="2" borderId="5" xfId="0" applyNumberFormat="1" applyFont="1" applyFill="1" applyBorder="1" applyAlignment="1">
      <alignment horizontal="center"/>
    </xf>
    <xf numFmtId="1" fontId="60" fillId="2" borderId="34" xfId="0" applyNumberFormat="1" applyFont="1" applyFill="1" applyBorder="1" applyAlignment="1">
      <alignment horizontal="center"/>
    </xf>
    <xf numFmtId="0" fontId="60" fillId="2" borderId="5" xfId="0" applyFont="1" applyFill="1" applyBorder="1" applyAlignment="1">
      <alignment horizontal="center" wrapText="1"/>
    </xf>
    <xf numFmtId="0" fontId="60" fillId="2" borderId="5" xfId="0" applyFont="1" applyFill="1" applyBorder="1" applyAlignment="1">
      <alignment horizontal="center"/>
    </xf>
    <xf numFmtId="0" fontId="60" fillId="2" borderId="80" xfId="0" applyFont="1" applyFill="1" applyBorder="1" applyAlignment="1">
      <alignment horizontal="center"/>
    </xf>
    <xf numFmtId="41" fontId="60" fillId="2" borderId="81" xfId="0" applyNumberFormat="1" applyFont="1" applyFill="1" applyBorder="1" applyAlignment="1">
      <alignment horizontal="center"/>
    </xf>
    <xf numFmtId="0" fontId="0" fillId="0" borderId="82" xfId="0" applyFont="1" applyBorder="1" applyAlignment="1">
      <alignment horizontal="left" vertical="center" wrapText="1"/>
    </xf>
    <xf numFmtId="0" fontId="60" fillId="2" borderId="82" xfId="0" applyFont="1" applyFill="1" applyBorder="1" applyAlignment="1">
      <alignment horizontal="center"/>
    </xf>
    <xf numFmtId="41" fontId="60" fillId="2" borderId="82" xfId="0" applyNumberFormat="1" applyFont="1" applyFill="1" applyBorder="1" applyAlignment="1">
      <alignment horizontal="center"/>
    </xf>
    <xf numFmtId="0" fontId="0" fillId="0" borderId="58" xfId="0" applyBorder="1"/>
    <xf numFmtId="0" fontId="0" fillId="0" borderId="83" xfId="0" applyFont="1" applyBorder="1" applyAlignment="1">
      <alignment horizontal="left" vertical="center" wrapText="1"/>
    </xf>
    <xf numFmtId="0" fontId="60" fillId="2" borderId="63" xfId="0" applyFont="1" applyFill="1" applyBorder="1" applyAlignment="1"/>
    <xf numFmtId="41" fontId="60" fillId="2" borderId="63" xfId="0" applyNumberFormat="1" applyFont="1" applyFill="1" applyBorder="1" applyAlignment="1"/>
    <xf numFmtId="0" fontId="60" fillId="2" borderId="44" xfId="0" applyFont="1" applyFill="1" applyBorder="1" applyAlignment="1">
      <alignment horizontal="center" vertical="center" wrapText="1"/>
    </xf>
    <xf numFmtId="0" fontId="60" fillId="2" borderId="44" xfId="0" applyFont="1" applyFill="1" applyBorder="1" applyAlignment="1"/>
    <xf numFmtId="41" fontId="60" fillId="2" borderId="44" xfId="0" applyNumberFormat="1" applyFont="1" applyFill="1" applyBorder="1" applyAlignment="1"/>
    <xf numFmtId="0" fontId="60" fillId="2" borderId="63" xfId="0" applyFont="1" applyFill="1" applyBorder="1" applyAlignment="1">
      <alignment horizontal="center" vertical="center" wrapText="1"/>
    </xf>
    <xf numFmtId="0" fontId="60" fillId="2" borderId="65" xfId="0" applyFont="1" applyFill="1" applyBorder="1" applyAlignment="1">
      <alignment horizontal="center" vertical="center" wrapText="1"/>
    </xf>
    <xf numFmtId="0" fontId="60" fillId="2" borderId="83" xfId="0" applyFont="1" applyFill="1" applyBorder="1" applyAlignment="1">
      <alignment horizontal="center" vertical="center" wrapText="1"/>
    </xf>
    <xf numFmtId="0" fontId="60" fillId="2" borderId="83" xfId="0" applyFont="1" applyFill="1" applyBorder="1" applyAlignment="1"/>
    <xf numFmtId="41" fontId="60" fillId="2" borderId="83" xfId="0" applyNumberFormat="1" applyFont="1" applyFill="1" applyBorder="1" applyAlignment="1"/>
    <xf numFmtId="0" fontId="60" fillId="2" borderId="63" xfId="0" applyFont="1" applyFill="1" applyBorder="1" applyAlignment="1">
      <alignment horizontal="center" vertical="center"/>
    </xf>
    <xf numFmtId="49" fontId="60" fillId="2" borderId="63" xfId="0" applyNumberFormat="1" applyFont="1" applyFill="1" applyBorder="1" applyAlignment="1">
      <alignment horizontal="center" vertical="center"/>
    </xf>
    <xf numFmtId="0" fontId="60" fillId="2" borderId="55" xfId="0" applyFont="1" applyFill="1" applyBorder="1" applyAlignment="1">
      <alignment horizontal="center"/>
    </xf>
    <xf numFmtId="0" fontId="60" fillId="2" borderId="55" xfId="0" applyFont="1" applyFill="1" applyBorder="1" applyAlignment="1"/>
    <xf numFmtId="41" fontId="60" fillId="2" borderId="55" xfId="0" applyNumberFormat="1" applyFont="1" applyFill="1" applyBorder="1" applyAlignment="1"/>
    <xf numFmtId="0" fontId="60" fillId="2" borderId="59" xfId="0" applyFont="1" applyFill="1" applyBorder="1" applyAlignment="1"/>
    <xf numFmtId="41" fontId="60" fillId="2" borderId="59" xfId="0" applyNumberFormat="1" applyFont="1" applyFill="1" applyBorder="1" applyAlignment="1"/>
    <xf numFmtId="0" fontId="65" fillId="0" borderId="84" xfId="0" applyFont="1" applyBorder="1"/>
    <xf numFmtId="0" fontId="0" fillId="0" borderId="85" xfId="0" applyBorder="1"/>
    <xf numFmtId="41" fontId="0" fillId="0" borderId="85" xfId="0" applyNumberFormat="1" applyBorder="1"/>
    <xf numFmtId="43" fontId="0" fillId="0" borderId="85" xfId="0" applyNumberFormat="1" applyFont="1" applyBorder="1"/>
    <xf numFmtId="43" fontId="1" fillId="0" borderId="86" xfId="1" applyFont="1" applyBorder="1"/>
    <xf numFmtId="0" fontId="60" fillId="0" borderId="55" xfId="0" applyFont="1" applyBorder="1" applyAlignment="1">
      <alignment horizontal="center" vertical="center" wrapText="1"/>
    </xf>
    <xf numFmtId="43" fontId="60" fillId="0" borderId="55" xfId="1" applyFont="1" applyBorder="1" applyAlignment="1">
      <alignment horizontal="center" vertical="center" wrapText="1"/>
    </xf>
    <xf numFmtId="43" fontId="60" fillId="0" borderId="55" xfId="1" applyNumberFormat="1" applyFont="1" applyBorder="1" applyAlignment="1">
      <alignment horizontal="center" vertical="center"/>
    </xf>
    <xf numFmtId="43" fontId="60" fillId="0" borderId="55" xfId="1" applyFont="1" applyBorder="1" applyAlignment="1">
      <alignment horizontal="center" vertical="center"/>
    </xf>
    <xf numFmtId="0" fontId="60" fillId="0" borderId="59" xfId="0" applyFont="1" applyBorder="1" applyAlignment="1">
      <alignment horizontal="center" vertical="center" wrapText="1"/>
    </xf>
    <xf numFmtId="0" fontId="60" fillId="0" borderId="59" xfId="0" applyFont="1" applyBorder="1" applyAlignment="1">
      <alignment horizontal="center" vertical="center"/>
    </xf>
    <xf numFmtId="43" fontId="60" fillId="0" borderId="59" xfId="1" applyFont="1" applyBorder="1" applyAlignment="1">
      <alignment horizontal="center" vertical="center"/>
    </xf>
    <xf numFmtId="43" fontId="60" fillId="2" borderId="65" xfId="1" applyFont="1" applyFill="1" applyBorder="1" applyAlignment="1">
      <alignment horizontal="center"/>
    </xf>
    <xf numFmtId="41" fontId="60" fillId="2" borderId="55" xfId="0" applyNumberFormat="1" applyFont="1" applyFill="1" applyBorder="1" applyAlignment="1">
      <alignment horizontal="center"/>
    </xf>
    <xf numFmtId="43" fontId="60" fillId="2" borderId="55" xfId="1" applyFont="1" applyFill="1" applyBorder="1" applyAlignment="1">
      <alignment horizontal="center"/>
    </xf>
    <xf numFmtId="2" fontId="60" fillId="0" borderId="55" xfId="0" applyNumberFormat="1" applyFont="1" applyBorder="1" applyAlignment="1">
      <alignment horizontal="center" vertical="center" wrapText="1"/>
    </xf>
    <xf numFmtId="4" fontId="60" fillId="0" borderId="55" xfId="0" applyNumberFormat="1" applyFont="1" applyBorder="1" applyAlignment="1">
      <alignment horizontal="center" vertical="center"/>
    </xf>
    <xf numFmtId="41" fontId="60" fillId="2" borderId="59" xfId="0" applyNumberFormat="1" applyFont="1" applyFill="1" applyBorder="1" applyAlignment="1">
      <alignment horizontal="center"/>
    </xf>
    <xf numFmtId="2" fontId="60" fillId="0" borderId="59" xfId="0" applyNumberFormat="1" applyFont="1" applyBorder="1" applyAlignment="1">
      <alignment horizontal="center" vertical="center"/>
    </xf>
    <xf numFmtId="0" fontId="60" fillId="0" borderId="85" xfId="0" applyFont="1" applyBorder="1"/>
    <xf numFmtId="43" fontId="60" fillId="0" borderId="85" xfId="0" applyNumberFormat="1" applyFont="1" applyBorder="1"/>
    <xf numFmtId="43" fontId="60" fillId="0" borderId="86" xfId="1" applyFont="1" applyBorder="1"/>
    <xf numFmtId="0" fontId="69" fillId="2" borderId="44" xfId="0" applyFont="1" applyFill="1" applyBorder="1" applyAlignment="1">
      <alignment horizontal="center" vertical="center" wrapText="1"/>
    </xf>
    <xf numFmtId="0" fontId="60" fillId="2" borderId="44" xfId="0" applyFont="1" applyFill="1" applyBorder="1" applyAlignment="1">
      <alignment horizontal="center" vertical="center"/>
    </xf>
    <xf numFmtId="0" fontId="60" fillId="2" borderId="83" xfId="0" applyFont="1" applyFill="1" applyBorder="1" applyAlignment="1">
      <alignment horizontal="center" vertical="center"/>
    </xf>
    <xf numFmtId="173" fontId="60" fillId="2" borderId="59" xfId="0" applyNumberFormat="1" applyFont="1" applyFill="1" applyBorder="1" applyAlignment="1">
      <alignment horizontal="center" wrapText="1"/>
    </xf>
    <xf numFmtId="0" fontId="60" fillId="2" borderId="83" xfId="0" applyFont="1" applyFill="1" applyBorder="1" applyAlignment="1">
      <alignment horizontal="center"/>
    </xf>
    <xf numFmtId="0" fontId="60" fillId="2" borderId="55" xfId="0" applyFont="1" applyFill="1" applyBorder="1" applyAlignment="1">
      <alignment horizontal="center" vertical="center"/>
    </xf>
    <xf numFmtId="41" fontId="60" fillId="2" borderId="55" xfId="0" applyNumberFormat="1" applyFont="1" applyFill="1" applyBorder="1" applyAlignment="1">
      <alignment horizontal="center" vertical="center"/>
    </xf>
    <xf numFmtId="0" fontId="60" fillId="2" borderId="59" xfId="0" applyFont="1" applyFill="1" applyBorder="1" applyAlignment="1">
      <alignment horizontal="center" vertical="center"/>
    </xf>
    <xf numFmtId="41" fontId="60" fillId="2" borderId="59" xfId="0" applyNumberFormat="1" applyFont="1" applyFill="1" applyBorder="1" applyAlignment="1">
      <alignment horizontal="center" vertical="center"/>
    </xf>
    <xf numFmtId="39" fontId="60" fillId="2" borderId="59" xfId="1" applyNumberFormat="1" applyFont="1" applyFill="1" applyBorder="1" applyAlignment="1">
      <alignment horizontal="center" vertical="center"/>
    </xf>
    <xf numFmtId="4" fontId="60" fillId="2" borderId="59" xfId="0" applyNumberFormat="1" applyFont="1" applyFill="1" applyBorder="1" applyAlignment="1">
      <alignment horizontal="center" vertical="center"/>
    </xf>
    <xf numFmtId="0" fontId="60" fillId="2" borderId="65" xfId="0" applyFont="1" applyFill="1" applyBorder="1" applyAlignment="1">
      <alignment horizontal="center" vertical="center"/>
    </xf>
    <xf numFmtId="4" fontId="60" fillId="2" borderId="65" xfId="0" applyNumberFormat="1" applyFont="1" applyFill="1" applyBorder="1" applyAlignment="1">
      <alignment horizontal="center" vertical="center"/>
    </xf>
    <xf numFmtId="41" fontId="60" fillId="2" borderId="65" xfId="0" applyNumberFormat="1" applyFont="1" applyFill="1" applyBorder="1" applyAlignment="1">
      <alignment horizontal="center" vertical="center"/>
    </xf>
    <xf numFmtId="4" fontId="60" fillId="2" borderId="59" xfId="0" applyNumberFormat="1" applyFont="1" applyFill="1" applyBorder="1" applyAlignment="1">
      <alignment horizontal="center"/>
    </xf>
    <xf numFmtId="4" fontId="60" fillId="2" borderId="65" xfId="0" applyNumberFormat="1" applyFont="1" applyFill="1" applyBorder="1" applyAlignment="1">
      <alignment horizontal="center"/>
    </xf>
    <xf numFmtId="0" fontId="35" fillId="2" borderId="55" xfId="0" applyFont="1" applyFill="1" applyBorder="1" applyAlignment="1">
      <alignment horizontal="center"/>
    </xf>
    <xf numFmtId="41" fontId="35" fillId="2" borderId="55" xfId="0" applyNumberFormat="1" applyFont="1" applyFill="1" applyBorder="1" applyAlignment="1">
      <alignment horizontal="center"/>
    </xf>
    <xf numFmtId="0" fontId="35" fillId="2" borderId="44" xfId="0" applyFont="1" applyFill="1" applyBorder="1" applyAlignment="1">
      <alignment horizontal="center" vertical="center" wrapText="1"/>
    </xf>
    <xf numFmtId="41" fontId="35" fillId="2" borderId="59" xfId="0" applyNumberFormat="1" applyFont="1" applyFill="1" applyBorder="1" applyAlignment="1">
      <alignment horizontal="center"/>
    </xf>
    <xf numFmtId="0" fontId="35" fillId="2" borderId="59" xfId="0" applyFont="1" applyFill="1" applyBorder="1" applyAlignment="1">
      <alignment horizontal="center" vertical="center"/>
    </xf>
    <xf numFmtId="0" fontId="69" fillId="2" borderId="55" xfId="0" applyFont="1" applyFill="1" applyBorder="1" applyAlignment="1">
      <alignment horizontal="center" vertical="center" wrapText="1"/>
    </xf>
    <xf numFmtId="173" fontId="60" fillId="2" borderId="59" xfId="0" applyNumberFormat="1" applyFont="1" applyFill="1" applyBorder="1" applyAlignment="1">
      <alignment horizontal="center"/>
    </xf>
    <xf numFmtId="0" fontId="35" fillId="2" borderId="63" xfId="0" applyFont="1" applyFill="1" applyBorder="1" applyAlignment="1">
      <alignment horizontal="center"/>
    </xf>
    <xf numFmtId="41" fontId="35" fillId="2" borderId="63" xfId="0" applyNumberFormat="1" applyFont="1" applyFill="1" applyBorder="1" applyAlignment="1">
      <alignment horizontal="center"/>
    </xf>
    <xf numFmtId="0" fontId="60" fillId="2" borderId="58" xfId="0" applyFont="1" applyFill="1" applyBorder="1" applyAlignment="1">
      <alignment horizontal="center"/>
    </xf>
    <xf numFmtId="41" fontId="60" fillId="2" borderId="58" xfId="0" applyNumberFormat="1" applyFont="1" applyFill="1" applyBorder="1" applyAlignment="1">
      <alignment horizontal="center"/>
    </xf>
    <xf numFmtId="0" fontId="35" fillId="2" borderId="58" xfId="0" applyFont="1" applyFill="1" applyBorder="1" applyAlignment="1">
      <alignment horizontal="center" vertical="center" wrapText="1"/>
    </xf>
    <xf numFmtId="0" fontId="35" fillId="2" borderId="58" xfId="0" applyFont="1" applyFill="1" applyBorder="1" applyAlignment="1">
      <alignment horizontal="center"/>
    </xf>
    <xf numFmtId="41" fontId="35" fillId="2" borderId="58" xfId="0" applyNumberFormat="1" applyFont="1" applyFill="1" applyBorder="1" applyAlignment="1">
      <alignment horizontal="center"/>
    </xf>
    <xf numFmtId="0" fontId="60" fillId="0" borderId="58" xfId="0" applyFont="1" applyBorder="1" applyAlignment="1">
      <alignment horizontal="center" vertical="center" wrapText="1"/>
    </xf>
    <xf numFmtId="2" fontId="60" fillId="0" borderId="58" xfId="0" applyNumberFormat="1" applyFont="1" applyBorder="1" applyAlignment="1">
      <alignment horizontal="center" vertical="center" wrapText="1"/>
    </xf>
    <xf numFmtId="4" fontId="60" fillId="0" borderId="58" xfId="0" applyNumberFormat="1" applyFont="1" applyBorder="1" applyAlignment="1">
      <alignment horizontal="center" vertical="center"/>
    </xf>
    <xf numFmtId="43" fontId="60" fillId="2" borderId="58" xfId="1" applyFont="1" applyFill="1" applyBorder="1" applyAlignment="1">
      <alignment horizontal="center"/>
    </xf>
    <xf numFmtId="0" fontId="70" fillId="10" borderId="55" xfId="0" applyFont="1" applyFill="1" applyBorder="1" applyAlignment="1">
      <alignment horizontal="center" vertical="center" wrapText="1"/>
    </xf>
    <xf numFmtId="0" fontId="71" fillId="0" borderId="55" xfId="0" applyFont="1" applyBorder="1" applyAlignment="1">
      <alignment horizontal="center" vertical="center" wrapText="1"/>
    </xf>
    <xf numFmtId="41" fontId="71" fillId="0" borderId="55" xfId="1" applyNumberFormat="1" applyFont="1" applyBorder="1" applyAlignment="1">
      <alignment horizontal="center" vertical="center" shrinkToFit="1"/>
    </xf>
    <xf numFmtId="41" fontId="60" fillId="0" borderId="59" xfId="1" applyNumberFormat="1" applyFont="1" applyBorder="1" applyAlignment="1">
      <alignment horizontal="center" vertical="center" shrinkToFit="1"/>
    </xf>
    <xf numFmtId="49" fontId="60" fillId="11" borderId="59" xfId="0" applyNumberFormat="1" applyFont="1" applyFill="1" applyBorder="1" applyAlignment="1">
      <alignment horizontal="center" wrapText="1"/>
    </xf>
    <xf numFmtId="17" fontId="60" fillId="0" borderId="59" xfId="0" quotePrefix="1" applyNumberFormat="1" applyFont="1" applyBorder="1" applyAlignment="1">
      <alignment horizontal="center"/>
    </xf>
    <xf numFmtId="41" fontId="60" fillId="0" borderId="59" xfId="1" applyNumberFormat="1" applyFont="1" applyBorder="1" applyAlignment="1">
      <alignment horizontal="center" shrinkToFit="1"/>
    </xf>
    <xf numFmtId="43" fontId="60" fillId="2" borderId="59" xfId="1" quotePrefix="1" applyFont="1" applyFill="1" applyBorder="1" applyAlignment="1">
      <alignment horizontal="center"/>
    </xf>
    <xf numFmtId="43" fontId="60" fillId="2" borderId="58" xfId="1" applyFont="1" applyFill="1" applyBorder="1" applyAlignment="1">
      <alignment horizontal="center" wrapText="1"/>
    </xf>
    <xf numFmtId="0" fontId="60" fillId="0" borderId="63" xfId="0" applyFont="1" applyBorder="1" applyAlignment="1">
      <alignment horizontal="center"/>
    </xf>
    <xf numFmtId="41" fontId="60" fillId="2" borderId="63" xfId="0" applyNumberFormat="1" applyFont="1" applyFill="1" applyBorder="1" applyAlignment="1">
      <alignment horizontal="center"/>
    </xf>
    <xf numFmtId="0" fontId="69" fillId="10" borderId="55" xfId="0" applyFont="1" applyFill="1" applyBorder="1" applyAlignment="1">
      <alignment horizontal="center" vertical="center" wrapText="1"/>
    </xf>
    <xf numFmtId="41" fontId="60" fillId="0" borderId="55" xfId="1" applyNumberFormat="1" applyFont="1" applyBorder="1" applyAlignment="1">
      <alignment horizontal="center" vertical="center" shrinkToFit="1"/>
    </xf>
    <xf numFmtId="0" fontId="70" fillId="10" borderId="55" xfId="0" applyFont="1" applyFill="1" applyBorder="1" applyAlignment="1">
      <alignment horizontal="center" vertical="center"/>
    </xf>
    <xf numFmtId="17" fontId="60" fillId="11" borderId="59" xfId="0" applyNumberFormat="1" applyFont="1" applyFill="1" applyBorder="1" applyAlignment="1">
      <alignment horizontal="center" wrapText="1"/>
    </xf>
    <xf numFmtId="0" fontId="60" fillId="0" borderId="65" xfId="0" applyFont="1" applyBorder="1" applyAlignment="1">
      <alignment horizontal="center"/>
    </xf>
    <xf numFmtId="0" fontId="69" fillId="10" borderId="55" xfId="0" applyFont="1" applyFill="1" applyBorder="1" applyAlignment="1">
      <alignment horizontal="center" vertical="center"/>
    </xf>
    <xf numFmtId="0" fontId="69" fillId="10" borderId="59" xfId="0" applyFont="1" applyFill="1" applyBorder="1" applyAlignment="1">
      <alignment horizontal="center" vertical="center"/>
    </xf>
    <xf numFmtId="0" fontId="0" fillId="0" borderId="82" xfId="0" applyBorder="1"/>
    <xf numFmtId="0" fontId="60" fillId="0" borderId="58" xfId="0" applyFont="1" applyBorder="1" applyAlignment="1">
      <alignment horizontal="center"/>
    </xf>
    <xf numFmtId="0" fontId="60" fillId="0" borderId="59" xfId="0" applyFont="1" applyBorder="1" applyAlignment="1">
      <alignment horizontal="center"/>
    </xf>
    <xf numFmtId="43" fontId="60" fillId="2" borderId="55" xfId="1" applyFont="1" applyFill="1" applyBorder="1" applyAlignment="1">
      <alignment horizontal="center" vertical="top" shrinkToFit="1"/>
    </xf>
    <xf numFmtId="43" fontId="60" fillId="2" borderId="59" xfId="1" applyFont="1" applyFill="1" applyBorder="1" applyAlignment="1">
      <alignment horizontal="center" vertical="top" shrinkToFit="1"/>
    </xf>
    <xf numFmtId="1" fontId="60" fillId="2" borderId="59" xfId="0" quotePrefix="1" applyNumberFormat="1" applyFont="1" applyFill="1" applyBorder="1" applyAlignment="1">
      <alignment horizontal="center" vertical="top"/>
    </xf>
    <xf numFmtId="0" fontId="60" fillId="2" borderId="59" xfId="0" applyNumberFormat="1" applyFont="1" applyFill="1" applyBorder="1" applyAlignment="1">
      <alignment horizontal="center" vertical="top" wrapText="1"/>
    </xf>
    <xf numFmtId="1" fontId="60" fillId="2" borderId="59" xfId="0" applyNumberFormat="1" applyFont="1" applyFill="1" applyBorder="1" applyAlignment="1">
      <alignment horizontal="center" vertical="top" wrapText="1"/>
    </xf>
    <xf numFmtId="0" fontId="60" fillId="2" borderId="59" xfId="0" applyFont="1" applyFill="1" applyBorder="1" applyAlignment="1">
      <alignment horizontal="center" vertical="top"/>
    </xf>
    <xf numFmtId="0" fontId="60" fillId="2" borderId="65" xfId="0" applyFont="1" applyFill="1" applyBorder="1" applyAlignment="1">
      <alignment horizontal="center" vertical="top"/>
    </xf>
    <xf numFmtId="41" fontId="60" fillId="2" borderId="65" xfId="0" applyNumberFormat="1" applyFont="1" applyFill="1" applyBorder="1" applyAlignment="1">
      <alignment horizontal="center" vertical="top"/>
    </xf>
    <xf numFmtId="43" fontId="60" fillId="2" borderId="65" xfId="1" applyFont="1" applyFill="1" applyBorder="1" applyAlignment="1">
      <alignment horizontal="center" vertical="top"/>
    </xf>
    <xf numFmtId="0" fontId="60" fillId="2" borderId="63" xfId="0" applyFont="1" applyFill="1" applyBorder="1" applyAlignment="1">
      <alignment horizontal="center" vertical="top"/>
    </xf>
    <xf numFmtId="41" fontId="60" fillId="2" borderId="63" xfId="0" applyNumberFormat="1" applyFont="1" applyFill="1" applyBorder="1" applyAlignment="1">
      <alignment horizontal="center" vertical="top"/>
    </xf>
    <xf numFmtId="41" fontId="60" fillId="2" borderId="56" xfId="1" applyNumberFormat="1" applyFont="1" applyFill="1" applyBorder="1" applyAlignment="1">
      <alignment horizontal="center" vertical="top" shrinkToFit="1"/>
    </xf>
    <xf numFmtId="0" fontId="69" fillId="2" borderId="55" xfId="0" applyFont="1" applyFill="1" applyBorder="1" applyAlignment="1">
      <alignment horizontal="center" vertical="top" wrapText="1"/>
    </xf>
    <xf numFmtId="41" fontId="69" fillId="2" borderId="55" xfId="1" applyNumberFormat="1" applyFont="1" applyFill="1" applyBorder="1" applyAlignment="1">
      <alignment horizontal="center" vertical="top" shrinkToFit="1"/>
    </xf>
    <xf numFmtId="0" fontId="56" fillId="2" borderId="55" xfId="0" applyFont="1" applyFill="1" applyBorder="1" applyAlignment="1">
      <alignment horizontal="left" vertical="top" wrapText="1"/>
    </xf>
    <xf numFmtId="43" fontId="56" fillId="2" borderId="55" xfId="1" applyFont="1" applyFill="1" applyBorder="1" applyAlignment="1">
      <alignment horizontal="left" vertical="top" shrinkToFit="1"/>
    </xf>
    <xf numFmtId="41" fontId="60" fillId="2" borderId="60" xfId="1" applyNumberFormat="1" applyFont="1" applyFill="1" applyBorder="1" applyAlignment="1">
      <alignment horizontal="center" vertical="top" shrinkToFit="1"/>
    </xf>
    <xf numFmtId="0" fontId="69" fillId="2" borderId="59" xfId="0" applyFont="1" applyFill="1" applyBorder="1" applyAlignment="1">
      <alignment horizontal="center" vertical="top" wrapText="1"/>
    </xf>
    <xf numFmtId="41" fontId="69" fillId="2" borderId="59" xfId="1" applyNumberFormat="1" applyFont="1" applyFill="1" applyBorder="1" applyAlignment="1">
      <alignment horizontal="center" vertical="top" shrinkToFit="1"/>
    </xf>
    <xf numFmtId="0" fontId="56" fillId="2" borderId="59" xfId="0" applyFont="1" applyFill="1" applyBorder="1" applyAlignment="1">
      <alignment horizontal="left" vertical="top" wrapText="1"/>
    </xf>
    <xf numFmtId="43" fontId="56" fillId="2" borderId="59" xfId="1" applyFont="1" applyFill="1" applyBorder="1" applyAlignment="1">
      <alignment horizontal="left" vertical="top" shrinkToFit="1"/>
    </xf>
    <xf numFmtId="17" fontId="69" fillId="2" borderId="59" xfId="0" applyNumberFormat="1" applyFont="1" applyFill="1" applyBorder="1" applyAlignment="1">
      <alignment horizontal="center" vertical="top" wrapText="1"/>
    </xf>
    <xf numFmtId="17" fontId="69" fillId="2" borderId="59" xfId="0" quotePrefix="1" applyNumberFormat="1" applyFont="1" applyFill="1" applyBorder="1" applyAlignment="1">
      <alignment horizontal="center" vertical="top"/>
    </xf>
    <xf numFmtId="17" fontId="56" fillId="2" borderId="59" xfId="0" applyNumberFormat="1" applyFont="1" applyFill="1" applyBorder="1" applyAlignment="1">
      <alignment horizontal="left" vertical="top" wrapText="1"/>
    </xf>
    <xf numFmtId="17" fontId="56" fillId="2" borderId="59" xfId="0" quotePrefix="1" applyNumberFormat="1" applyFont="1" applyFill="1" applyBorder="1" applyAlignment="1">
      <alignment horizontal="left" vertical="top"/>
    </xf>
    <xf numFmtId="1" fontId="69" fillId="2" borderId="59" xfId="0" quotePrefix="1" applyNumberFormat="1" applyFont="1" applyFill="1" applyBorder="1" applyAlignment="1">
      <alignment horizontal="center" vertical="top"/>
    </xf>
    <xf numFmtId="43" fontId="69" fillId="2" borderId="59" xfId="1" quotePrefix="1" applyFont="1" applyFill="1" applyBorder="1" applyAlignment="1">
      <alignment horizontal="center" vertical="top"/>
    </xf>
    <xf numFmtId="1" fontId="56" fillId="2" borderId="59" xfId="0" quotePrefix="1" applyNumberFormat="1" applyFont="1" applyFill="1" applyBorder="1" applyAlignment="1">
      <alignment horizontal="left" vertical="top"/>
    </xf>
    <xf numFmtId="0" fontId="69" fillId="2" borderId="59" xfId="0" applyNumberFormat="1" applyFont="1" applyFill="1" applyBorder="1" applyAlignment="1">
      <alignment horizontal="center" vertical="top" wrapText="1"/>
    </xf>
    <xf numFmtId="1" fontId="69" fillId="2" borderId="59" xfId="0" applyNumberFormat="1" applyFont="1" applyFill="1" applyBorder="1" applyAlignment="1">
      <alignment horizontal="center" vertical="top" wrapText="1"/>
    </xf>
    <xf numFmtId="0" fontId="56" fillId="2" borderId="59" xfId="0" applyNumberFormat="1" applyFont="1" applyFill="1" applyBorder="1" applyAlignment="1">
      <alignment horizontal="left" vertical="top" wrapText="1"/>
    </xf>
    <xf numFmtId="1" fontId="56" fillId="2" borderId="59" xfId="0" applyNumberFormat="1" applyFont="1" applyFill="1" applyBorder="1" applyAlignment="1">
      <alignment horizontal="left" vertical="top" wrapText="1"/>
    </xf>
    <xf numFmtId="0" fontId="69" fillId="2" borderId="59" xfId="0" applyFont="1" applyFill="1" applyBorder="1" applyAlignment="1">
      <alignment horizontal="center" vertical="top"/>
    </xf>
    <xf numFmtId="0" fontId="56" fillId="2" borderId="59" xfId="0" applyFont="1" applyFill="1" applyBorder="1" applyAlignment="1">
      <alignment horizontal="left" vertical="top"/>
    </xf>
    <xf numFmtId="41" fontId="60" fillId="2" borderId="66" xfId="0" applyNumberFormat="1" applyFont="1" applyFill="1" applyBorder="1" applyAlignment="1">
      <alignment horizontal="center" vertical="top"/>
    </xf>
    <xf numFmtId="0" fontId="69" fillId="2" borderId="65" xfId="0" applyFont="1" applyFill="1" applyBorder="1" applyAlignment="1">
      <alignment horizontal="center" vertical="top"/>
    </xf>
    <xf numFmtId="41" fontId="69" fillId="2" borderId="65" xfId="0" applyNumberFormat="1" applyFont="1" applyFill="1" applyBorder="1" applyAlignment="1">
      <alignment horizontal="center" vertical="top"/>
    </xf>
    <xf numFmtId="0" fontId="56" fillId="2" borderId="65" xfId="0" applyFont="1" applyFill="1" applyBorder="1" applyAlignment="1">
      <alignment horizontal="left" vertical="top"/>
    </xf>
    <xf numFmtId="43" fontId="56" fillId="2" borderId="65" xfId="1" applyFont="1" applyFill="1" applyBorder="1" applyAlignment="1">
      <alignment horizontal="left" vertical="top"/>
    </xf>
    <xf numFmtId="2" fontId="69" fillId="2" borderId="59" xfId="0" applyNumberFormat="1" applyFont="1" applyFill="1" applyBorder="1" applyAlignment="1">
      <alignment horizontal="center" vertical="top" wrapText="1"/>
    </xf>
    <xf numFmtId="170" fontId="69" fillId="2" borderId="59" xfId="1" applyNumberFormat="1" applyFont="1" applyFill="1" applyBorder="1" applyAlignment="1">
      <alignment horizontal="center" vertical="top" shrinkToFit="1"/>
    </xf>
    <xf numFmtId="0" fontId="0" fillId="0" borderId="87" xfId="0" applyBorder="1"/>
    <xf numFmtId="43" fontId="0" fillId="0" borderId="87" xfId="1" applyFont="1" applyBorder="1"/>
    <xf numFmtId="43" fontId="0" fillId="0" borderId="61" xfId="1" applyFont="1" applyBorder="1"/>
    <xf numFmtId="43" fontId="0" fillId="0" borderId="67" xfId="1" applyFont="1" applyBorder="1"/>
    <xf numFmtId="0" fontId="69" fillId="2" borderId="63" xfId="0" applyFont="1" applyFill="1" applyBorder="1" applyAlignment="1">
      <alignment horizontal="center" vertical="top"/>
    </xf>
    <xf numFmtId="41" fontId="69" fillId="2" borderId="63" xfId="0" applyNumberFormat="1" applyFont="1" applyFill="1" applyBorder="1" applyAlignment="1">
      <alignment horizontal="center" vertical="top"/>
    </xf>
    <xf numFmtId="43" fontId="60" fillId="2" borderId="63" xfId="1" applyFont="1" applyFill="1" applyBorder="1" applyAlignment="1">
      <alignment horizontal="center" vertical="top"/>
    </xf>
    <xf numFmtId="0" fontId="60" fillId="2" borderId="55" xfId="0" applyFont="1" applyFill="1" applyBorder="1" applyAlignment="1">
      <alignment horizontal="center" vertical="top"/>
    </xf>
    <xf numFmtId="41" fontId="60" fillId="2" borderId="55" xfId="0" applyNumberFormat="1" applyFont="1" applyFill="1" applyBorder="1" applyAlignment="1">
      <alignment horizontal="center" vertical="top"/>
    </xf>
    <xf numFmtId="43" fontId="60" fillId="2" borderId="55" xfId="1" applyFont="1" applyFill="1" applyBorder="1" applyAlignment="1">
      <alignment horizontal="center" vertical="top"/>
    </xf>
    <xf numFmtId="41" fontId="60" fillId="2" borderId="59" xfId="0" applyNumberFormat="1" applyFont="1" applyFill="1" applyBorder="1" applyAlignment="1">
      <alignment horizontal="center" vertical="top"/>
    </xf>
    <xf numFmtId="43" fontId="60" fillId="2" borderId="59" xfId="1" applyFont="1" applyFill="1" applyBorder="1" applyAlignment="1">
      <alignment horizontal="center" vertical="top"/>
    </xf>
    <xf numFmtId="174" fontId="69" fillId="2" borderId="59" xfId="0" applyNumberFormat="1" applyFont="1" applyFill="1" applyBorder="1" applyAlignment="1">
      <alignment horizontal="center" vertical="top" wrapText="1"/>
    </xf>
    <xf numFmtId="41" fontId="56" fillId="2" borderId="55" xfId="1" applyNumberFormat="1" applyFont="1" applyFill="1" applyBorder="1" applyAlignment="1">
      <alignment horizontal="left" vertical="top" shrinkToFit="1"/>
    </xf>
    <xf numFmtId="41" fontId="56" fillId="2" borderId="59" xfId="1" applyNumberFormat="1" applyFont="1" applyFill="1" applyBorder="1" applyAlignment="1">
      <alignment horizontal="left" vertical="top" shrinkToFit="1"/>
    </xf>
    <xf numFmtId="0" fontId="15" fillId="2" borderId="65" xfId="0" applyFont="1" applyFill="1" applyBorder="1" applyAlignment="1">
      <alignment horizontal="left" vertical="top"/>
    </xf>
    <xf numFmtId="43" fontId="60" fillId="2" borderId="65" xfId="1" applyFont="1" applyFill="1" applyBorder="1" applyAlignment="1">
      <alignment horizontal="left" vertical="top"/>
    </xf>
    <xf numFmtId="0" fontId="60" fillId="0" borderId="44" xfId="0" applyFont="1" applyFill="1" applyBorder="1" applyAlignment="1">
      <alignment horizontal="center" vertical="center" wrapText="1"/>
    </xf>
    <xf numFmtId="0" fontId="0" fillId="0" borderId="44" xfId="0" applyBorder="1"/>
    <xf numFmtId="0" fontId="0" fillId="0" borderId="44" xfId="0" applyBorder="1" applyAlignment="1">
      <alignment horizontal="center" vertical="center"/>
    </xf>
    <xf numFmtId="0" fontId="60" fillId="0" borderId="44" xfId="0" applyFont="1" applyBorder="1" applyAlignment="1">
      <alignment horizontal="center" vertical="center" wrapText="1"/>
    </xf>
    <xf numFmtId="0" fontId="0" fillId="0" borderId="44" xfId="0" applyBorder="1" applyAlignment="1">
      <alignment horizontal="center" vertical="center" wrapText="1"/>
    </xf>
    <xf numFmtId="0" fontId="60" fillId="0" borderId="59" xfId="0" applyFont="1" applyFill="1" applyBorder="1" applyAlignment="1">
      <alignment horizontal="center" wrapText="1"/>
    </xf>
    <xf numFmtId="0" fontId="69" fillId="0" borderId="59" xfId="0" applyFont="1" applyFill="1" applyBorder="1"/>
    <xf numFmtId="0" fontId="60" fillId="0" borderId="59" xfId="0" applyFont="1" applyFill="1" applyBorder="1" applyAlignment="1">
      <alignment horizontal="center"/>
    </xf>
    <xf numFmtId="0" fontId="60" fillId="0" borderId="59" xfId="0" applyFont="1" applyFill="1" applyBorder="1" applyAlignment="1">
      <alignment wrapText="1"/>
    </xf>
    <xf numFmtId="0" fontId="69" fillId="0" borderId="59" xfId="2" applyFont="1" applyFill="1" applyBorder="1" applyAlignment="1">
      <alignment wrapText="1"/>
    </xf>
    <xf numFmtId="0" fontId="60" fillId="0" borderId="59" xfId="0" applyFont="1" applyFill="1" applyBorder="1" applyAlignment="1">
      <alignment horizontal="center" vertical="center" wrapText="1"/>
    </xf>
    <xf numFmtId="0" fontId="60" fillId="0" borderId="59" xfId="0" applyFont="1" applyFill="1" applyBorder="1"/>
    <xf numFmtId="0" fontId="72" fillId="0" borderId="59" xfId="2" applyFont="1" applyFill="1" applyBorder="1" applyAlignment="1">
      <alignment wrapText="1"/>
    </xf>
    <xf numFmtId="43" fontId="60" fillId="0" borderId="59" xfId="1" applyFont="1" applyFill="1" applyBorder="1"/>
    <xf numFmtId="43" fontId="60" fillId="0" borderId="59" xfId="1" applyFont="1" applyFill="1" applyBorder="1" applyAlignment="1">
      <alignment horizontal="center"/>
    </xf>
    <xf numFmtId="43" fontId="69" fillId="0" borderId="59" xfId="1" applyFont="1" applyFill="1" applyBorder="1"/>
    <xf numFmtId="0" fontId="60" fillId="0" borderId="59" xfId="0" quotePrefix="1" applyFont="1" applyFill="1" applyBorder="1" applyAlignment="1">
      <alignment horizontal="center"/>
    </xf>
    <xf numFmtId="0" fontId="0" fillId="0" borderId="83" xfId="0" applyBorder="1"/>
    <xf numFmtId="43" fontId="0" fillId="2" borderId="83" xfId="0" applyNumberFormat="1" applyFill="1" applyBorder="1"/>
    <xf numFmtId="43" fontId="60" fillId="0" borderId="83" xfId="0" applyNumberFormat="1" applyFont="1" applyBorder="1"/>
    <xf numFmtId="0" fontId="60" fillId="0" borderId="55" xfId="0" applyFont="1" applyFill="1" applyBorder="1" applyAlignment="1">
      <alignment horizontal="center" vertical="center"/>
    </xf>
    <xf numFmtId="0" fontId="69" fillId="0" borderId="55" xfId="2" applyFont="1" applyFill="1" applyBorder="1" applyAlignment="1">
      <alignment vertical="center" wrapText="1"/>
    </xf>
    <xf numFmtId="0" fontId="60" fillId="0" borderId="55" xfId="0" applyFont="1" applyFill="1" applyBorder="1" applyAlignment="1">
      <alignment horizontal="center" vertical="center" wrapText="1"/>
    </xf>
    <xf numFmtId="0" fontId="69" fillId="0" borderId="55" xfId="0" applyFont="1" applyFill="1" applyBorder="1" applyAlignment="1">
      <alignment vertical="center"/>
    </xf>
    <xf numFmtId="43" fontId="69" fillId="0" borderId="59" xfId="1" applyFont="1" applyFill="1" applyBorder="1" applyAlignment="1">
      <alignment wrapText="1"/>
    </xf>
    <xf numFmtId="0" fontId="69" fillId="0" borderId="55" xfId="0" applyFont="1" applyFill="1" applyBorder="1"/>
    <xf numFmtId="0" fontId="60" fillId="0" borderId="55" xfId="0" applyFont="1" applyFill="1" applyBorder="1" applyAlignment="1">
      <alignment horizontal="center"/>
    </xf>
    <xf numFmtId="43" fontId="60" fillId="12" borderId="59" xfId="1" applyFont="1" applyFill="1" applyBorder="1" applyAlignment="1">
      <alignment horizontal="center"/>
    </xf>
    <xf numFmtId="0" fontId="60" fillId="12" borderId="59" xfId="0" applyFont="1" applyFill="1" applyBorder="1" applyAlignment="1">
      <alignment horizontal="center"/>
    </xf>
    <xf numFmtId="43" fontId="60" fillId="0" borderId="82" xfId="0" applyNumberFormat="1" applyFont="1" applyBorder="1"/>
    <xf numFmtId="43" fontId="60" fillId="12" borderId="82" xfId="0" applyNumberFormat="1" applyFont="1" applyFill="1" applyBorder="1"/>
    <xf numFmtId="0" fontId="60" fillId="0" borderId="55" xfId="0" applyFont="1" applyFill="1" applyBorder="1" applyAlignment="1">
      <alignment horizontal="center" wrapText="1"/>
    </xf>
    <xf numFmtId="0" fontId="69" fillId="0" borderId="55" xfId="2" applyFont="1" applyFill="1" applyBorder="1" applyAlignment="1">
      <alignment wrapText="1"/>
    </xf>
    <xf numFmtId="43" fontId="60" fillId="0" borderId="59" xfId="1" applyFont="1" applyFill="1" applyBorder="1" applyAlignment="1">
      <alignment wrapText="1"/>
    </xf>
    <xf numFmtId="0" fontId="60" fillId="0" borderId="59" xfId="1" applyNumberFormat="1" applyFont="1" applyFill="1" applyBorder="1" applyAlignment="1">
      <alignment horizontal="center"/>
    </xf>
    <xf numFmtId="43" fontId="60" fillId="0" borderId="59" xfId="0" applyNumberFormat="1" applyFont="1" applyFill="1" applyBorder="1" applyAlignment="1">
      <alignment horizontal="center"/>
    </xf>
    <xf numFmtId="0" fontId="60" fillId="0" borderId="58" xfId="0" applyFont="1" applyFill="1" applyBorder="1" applyAlignment="1">
      <alignment horizontal="center" wrapText="1"/>
    </xf>
    <xf numFmtId="0" fontId="69" fillId="0" borderId="58" xfId="2" applyFont="1" applyFill="1" applyBorder="1" applyAlignment="1">
      <alignment wrapText="1"/>
    </xf>
    <xf numFmtId="0" fontId="60" fillId="0" borderId="58" xfId="0" applyFont="1" applyFill="1" applyBorder="1" applyAlignment="1">
      <alignment horizontal="center"/>
    </xf>
    <xf numFmtId="0" fontId="60" fillId="0" borderId="58" xfId="0" applyFont="1" applyFill="1" applyBorder="1" applyAlignment="1">
      <alignment horizontal="center" vertical="center" wrapText="1"/>
    </xf>
    <xf numFmtId="0" fontId="69" fillId="0" borderId="58" xfId="0" applyFont="1" applyFill="1" applyBorder="1"/>
    <xf numFmtId="0" fontId="60" fillId="0" borderId="58" xfId="0" applyFont="1" applyFill="1" applyBorder="1" applyAlignment="1">
      <alignment horizontal="center" vertical="center"/>
    </xf>
    <xf numFmtId="0" fontId="60" fillId="0" borderId="82" xfId="0" applyFont="1" applyBorder="1"/>
    <xf numFmtId="0" fontId="60" fillId="0" borderId="65" xfId="0" applyFont="1" applyBorder="1"/>
    <xf numFmtId="41" fontId="60" fillId="0" borderId="85" xfId="0" applyNumberFormat="1" applyFont="1" applyBorder="1"/>
    <xf numFmtId="41" fontId="60" fillId="2" borderId="55" xfId="25" applyNumberFormat="1" applyFont="1" applyFill="1" applyBorder="1" applyAlignment="1">
      <alignment horizontal="center" vertical="center" shrinkToFit="1"/>
    </xf>
    <xf numFmtId="0" fontId="60" fillId="2" borderId="55" xfId="0" applyFont="1" applyFill="1" applyBorder="1" applyAlignment="1">
      <alignment horizontal="center" wrapText="1"/>
    </xf>
    <xf numFmtId="41" fontId="60" fillId="2" borderId="59" xfId="25" applyNumberFormat="1" applyFont="1" applyFill="1" applyBorder="1" applyAlignment="1">
      <alignment horizontal="center" vertical="center" shrinkToFit="1"/>
    </xf>
    <xf numFmtId="49" fontId="60" fillId="2" borderId="59" xfId="0" applyNumberFormat="1" applyFont="1" applyFill="1" applyBorder="1" applyAlignment="1">
      <alignment horizontal="center" wrapText="1"/>
    </xf>
    <xf numFmtId="41" fontId="60" fillId="2" borderId="59" xfId="25" applyNumberFormat="1" applyFont="1" applyFill="1" applyBorder="1" applyAlignment="1">
      <alignment horizontal="center" shrinkToFit="1"/>
    </xf>
    <xf numFmtId="17" fontId="60" fillId="0" borderId="59" xfId="0" applyNumberFormat="1" applyFont="1" applyFill="1" applyBorder="1" applyAlignment="1">
      <alignment horizontal="center" wrapText="1"/>
    </xf>
    <xf numFmtId="17" fontId="60" fillId="0" borderId="59" xfId="0" quotePrefix="1" applyNumberFormat="1" applyFont="1" applyFill="1" applyBorder="1" applyAlignment="1">
      <alignment horizontal="center"/>
    </xf>
    <xf numFmtId="41" fontId="60" fillId="0" borderId="59" xfId="25" applyNumberFormat="1" applyFont="1" applyFill="1" applyBorder="1" applyAlignment="1">
      <alignment horizontal="center" shrinkToFit="1"/>
    </xf>
    <xf numFmtId="17" fontId="60" fillId="0" borderId="59" xfId="0" applyNumberFormat="1" applyFont="1" applyFill="1" applyBorder="1" applyAlignment="1">
      <alignment horizontal="center" vertical="top" wrapText="1"/>
    </xf>
    <xf numFmtId="1" fontId="60" fillId="0" borderId="59" xfId="0" quotePrefix="1" applyNumberFormat="1" applyFont="1" applyFill="1" applyBorder="1" applyAlignment="1">
      <alignment horizontal="center"/>
    </xf>
    <xf numFmtId="0" fontId="60" fillId="0" borderId="59" xfId="0" applyNumberFormat="1" applyFont="1" applyFill="1" applyBorder="1" applyAlignment="1">
      <alignment horizontal="center" wrapText="1"/>
    </xf>
    <xf numFmtId="1" fontId="60" fillId="0" borderId="59" xfId="0" applyNumberFormat="1" applyFont="1" applyFill="1" applyBorder="1" applyAlignment="1">
      <alignment horizontal="center" wrapText="1"/>
    </xf>
    <xf numFmtId="0" fontId="69" fillId="0" borderId="59" xfId="0" applyNumberFormat="1" applyFont="1" applyFill="1" applyBorder="1" applyAlignment="1">
      <alignment horizontal="center" wrapText="1"/>
    </xf>
    <xf numFmtId="1" fontId="69" fillId="0" borderId="59" xfId="0" applyNumberFormat="1" applyFont="1" applyFill="1" applyBorder="1" applyAlignment="1">
      <alignment horizontal="center" wrapText="1"/>
    </xf>
    <xf numFmtId="0" fontId="69" fillId="0" borderId="59" xfId="0" applyFont="1" applyFill="1" applyBorder="1" applyAlignment="1">
      <alignment horizontal="center" wrapText="1"/>
    </xf>
    <xf numFmtId="0" fontId="69" fillId="0" borderId="59" xfId="0" applyFont="1" applyFill="1" applyBorder="1" applyAlignment="1">
      <alignment horizontal="center"/>
    </xf>
    <xf numFmtId="41" fontId="69" fillId="0" borderId="59" xfId="25" applyNumberFormat="1" applyFont="1" applyFill="1" applyBorder="1" applyAlignment="1">
      <alignment horizontal="center" shrinkToFit="1"/>
    </xf>
    <xf numFmtId="0" fontId="60" fillId="4" borderId="65" xfId="0" applyFont="1" applyFill="1" applyBorder="1" applyAlignment="1">
      <alignment horizontal="center"/>
    </xf>
    <xf numFmtId="41" fontId="60" fillId="4" borderId="65" xfId="0" applyNumberFormat="1" applyFont="1" applyFill="1" applyBorder="1" applyAlignment="1">
      <alignment horizontal="center"/>
    </xf>
    <xf numFmtId="41" fontId="69" fillId="4" borderId="65" xfId="0" applyNumberFormat="1" applyFont="1" applyFill="1" applyBorder="1" applyAlignment="1">
      <alignment horizontal="center"/>
    </xf>
    <xf numFmtId="0" fontId="69" fillId="4" borderId="65" xfId="0" applyFont="1" applyFill="1" applyBorder="1" applyAlignment="1">
      <alignment horizontal="center"/>
    </xf>
    <xf numFmtId="0" fontId="60" fillId="2" borderId="58" xfId="0" applyFont="1" applyFill="1" applyBorder="1" applyAlignment="1">
      <alignment horizontal="center" wrapText="1"/>
    </xf>
    <xf numFmtId="41" fontId="60" fillId="2" borderId="58" xfId="25" applyNumberFormat="1" applyFont="1" applyFill="1" applyBorder="1" applyAlignment="1">
      <alignment horizontal="center" vertical="center" shrinkToFit="1"/>
    </xf>
    <xf numFmtId="39" fontId="60" fillId="0" borderId="59" xfId="25" applyNumberFormat="1" applyFont="1" applyFill="1" applyBorder="1" applyAlignment="1">
      <alignment horizontal="center" shrinkToFit="1"/>
    </xf>
    <xf numFmtId="0" fontId="60" fillId="4" borderId="63" xfId="0" applyFont="1" applyFill="1" applyBorder="1" applyAlignment="1">
      <alignment horizontal="center"/>
    </xf>
    <xf numFmtId="41" fontId="60" fillId="4" borderId="63" xfId="0" applyNumberFormat="1" applyFont="1" applyFill="1" applyBorder="1" applyAlignment="1">
      <alignment horizontal="center"/>
    </xf>
    <xf numFmtId="49" fontId="60" fillId="2" borderId="59" xfId="0" quotePrefix="1" applyNumberFormat="1" applyFont="1" applyFill="1" applyBorder="1" applyAlignment="1">
      <alignment horizontal="center"/>
    </xf>
    <xf numFmtId="49" fontId="60" fillId="2" borderId="59" xfId="25" applyNumberFormat="1" applyFont="1" applyFill="1" applyBorder="1" applyAlignment="1">
      <alignment horizontal="center" shrinkToFit="1"/>
    </xf>
    <xf numFmtId="172" fontId="60" fillId="4" borderId="65" xfId="25" applyNumberFormat="1" applyFont="1" applyFill="1" applyBorder="1" applyAlignment="1">
      <alignment horizontal="center"/>
    </xf>
    <xf numFmtId="0" fontId="69" fillId="2" borderId="59" xfId="0" applyFont="1" applyFill="1" applyBorder="1" applyAlignment="1">
      <alignment horizontal="center" vertical="center" wrapText="1"/>
    </xf>
    <xf numFmtId="17" fontId="69" fillId="2" borderId="59" xfId="0" quotePrefix="1" applyNumberFormat="1" applyFont="1" applyFill="1" applyBorder="1" applyAlignment="1">
      <alignment horizontal="center" wrapText="1"/>
    </xf>
    <xf numFmtId="17" fontId="69" fillId="2" borderId="59" xfId="0" applyNumberFormat="1" applyFont="1" applyFill="1" applyBorder="1" applyAlignment="1">
      <alignment horizontal="center" wrapText="1"/>
    </xf>
    <xf numFmtId="17" fontId="69" fillId="0" borderId="59" xfId="0" applyNumberFormat="1" applyFont="1" applyFill="1" applyBorder="1" applyAlignment="1">
      <alignment horizontal="center" wrapText="1"/>
    </xf>
    <xf numFmtId="1" fontId="69" fillId="2" borderId="59" xfId="0" quotePrefix="1" applyNumberFormat="1" applyFont="1" applyFill="1" applyBorder="1" applyAlignment="1">
      <alignment horizontal="center"/>
    </xf>
    <xf numFmtId="41" fontId="69" fillId="2" borderId="59" xfId="25" applyNumberFormat="1" applyFont="1" applyFill="1" applyBorder="1" applyAlignment="1">
      <alignment horizontal="center" shrinkToFit="1"/>
    </xf>
    <xf numFmtId="1" fontId="69" fillId="2" borderId="59" xfId="0" applyNumberFormat="1" applyFont="1" applyFill="1" applyBorder="1" applyAlignment="1">
      <alignment horizontal="center" wrapText="1"/>
    </xf>
    <xf numFmtId="0" fontId="69" fillId="2" borderId="59" xfId="0" applyNumberFormat="1" applyFont="1" applyFill="1" applyBorder="1" applyAlignment="1">
      <alignment horizontal="center" wrapText="1"/>
    </xf>
    <xf numFmtId="0" fontId="69" fillId="2" borderId="59" xfId="0" applyFont="1" applyFill="1" applyBorder="1" applyAlignment="1">
      <alignment horizontal="center"/>
    </xf>
    <xf numFmtId="0" fontId="69" fillId="2" borderId="59" xfId="0" applyFont="1" applyFill="1" applyBorder="1" applyAlignment="1">
      <alignment horizontal="center" wrapText="1"/>
    </xf>
    <xf numFmtId="0" fontId="72" fillId="4" borderId="65" xfId="0" applyFont="1" applyFill="1" applyBorder="1" applyAlignment="1">
      <alignment horizontal="center"/>
    </xf>
    <xf numFmtId="0" fontId="69" fillId="2" borderId="58" xfId="0" applyFont="1" applyFill="1" applyBorder="1" applyAlignment="1">
      <alignment horizontal="center" vertical="center" wrapText="1"/>
    </xf>
    <xf numFmtId="0" fontId="69" fillId="0" borderId="58" xfId="0" applyFont="1" applyFill="1" applyBorder="1" applyAlignment="1">
      <alignment horizontal="center" vertical="center" wrapText="1"/>
    </xf>
    <xf numFmtId="41" fontId="69" fillId="0" borderId="58" xfId="25" applyNumberFormat="1" applyFont="1" applyFill="1" applyBorder="1" applyAlignment="1">
      <alignment horizontal="center" vertical="center" shrinkToFit="1"/>
    </xf>
    <xf numFmtId="41" fontId="60" fillId="0" borderId="58" xfId="25" applyNumberFormat="1" applyFont="1" applyFill="1" applyBorder="1" applyAlignment="1">
      <alignment horizontal="center" vertical="center" shrinkToFit="1"/>
    </xf>
    <xf numFmtId="0" fontId="69" fillId="0" borderId="59" xfId="0" applyFont="1" applyFill="1" applyBorder="1" applyAlignment="1">
      <alignment horizontal="center" vertical="center" wrapText="1"/>
    </xf>
    <xf numFmtId="41" fontId="69" fillId="0" borderId="59" xfId="25" applyNumberFormat="1" applyFont="1" applyFill="1" applyBorder="1" applyAlignment="1">
      <alignment horizontal="center" vertical="center" shrinkToFit="1"/>
    </xf>
    <xf numFmtId="41" fontId="60" fillId="0" borderId="59" xfId="25" applyNumberFormat="1" applyFont="1" applyFill="1" applyBorder="1" applyAlignment="1">
      <alignment horizontal="center" vertical="center" shrinkToFit="1"/>
    </xf>
    <xf numFmtId="39" fontId="60" fillId="2" borderId="59" xfId="25" applyNumberFormat="1" applyFont="1" applyFill="1" applyBorder="1" applyAlignment="1">
      <alignment horizontal="center" shrinkToFit="1"/>
    </xf>
    <xf numFmtId="41" fontId="60" fillId="4" borderId="82" xfId="0" applyNumberFormat="1" applyFont="1" applyFill="1" applyBorder="1" applyAlignment="1">
      <alignment horizontal="center"/>
    </xf>
    <xf numFmtId="0" fontId="72" fillId="2" borderId="59" xfId="0" applyFont="1" applyFill="1" applyBorder="1" applyAlignment="1">
      <alignment horizontal="center" vertical="center" wrapText="1"/>
    </xf>
    <xf numFmtId="41" fontId="72" fillId="2" borderId="59" xfId="25" applyNumberFormat="1" applyFont="1" applyFill="1" applyBorder="1" applyAlignment="1">
      <alignment horizontal="center" vertical="center" shrinkToFit="1"/>
    </xf>
    <xf numFmtId="17" fontId="72" fillId="2" borderId="59" xfId="0" quotePrefix="1" applyNumberFormat="1" applyFont="1" applyFill="1" applyBorder="1" applyAlignment="1">
      <alignment horizontal="center"/>
    </xf>
    <xf numFmtId="41" fontId="72" fillId="2" borderId="59" xfId="25" applyNumberFormat="1" applyFont="1" applyFill="1" applyBorder="1" applyAlignment="1">
      <alignment horizontal="center" shrinkToFit="1"/>
    </xf>
    <xf numFmtId="17" fontId="72" fillId="2" borderId="59" xfId="0" applyNumberFormat="1" applyFont="1" applyFill="1" applyBorder="1" applyAlignment="1">
      <alignment horizontal="center" wrapText="1"/>
    </xf>
    <xf numFmtId="0" fontId="69" fillId="2" borderId="83" xfId="0" applyFont="1" applyFill="1" applyBorder="1" applyAlignment="1">
      <alignment horizontal="center" wrapText="1"/>
    </xf>
    <xf numFmtId="17" fontId="69" fillId="0" borderId="59" xfId="0" applyNumberFormat="1" applyFont="1" applyFill="1" applyBorder="1" applyAlignment="1">
      <alignment horizontal="center" vertical="top" wrapText="1"/>
    </xf>
    <xf numFmtId="1" fontId="69" fillId="0" borderId="59" xfId="0" quotePrefix="1" applyNumberFormat="1" applyFont="1" applyFill="1" applyBorder="1" applyAlignment="1">
      <alignment horizontal="center"/>
    </xf>
    <xf numFmtId="0" fontId="65" fillId="4" borderId="65" xfId="0" applyFont="1" applyFill="1" applyBorder="1" applyAlignment="1">
      <alignment horizontal="center"/>
    </xf>
    <xf numFmtId="41" fontId="65" fillId="4" borderId="65" xfId="0" applyNumberFormat="1" applyFont="1" applyFill="1" applyBorder="1" applyAlignment="1">
      <alignment horizontal="center"/>
    </xf>
    <xf numFmtId="0" fontId="73" fillId="4" borderId="65" xfId="0" applyFont="1" applyFill="1" applyBorder="1" applyAlignment="1">
      <alignment horizontal="center"/>
    </xf>
    <xf numFmtId="41" fontId="74" fillId="4" borderId="65" xfId="0" applyNumberFormat="1" applyFont="1" applyFill="1" applyBorder="1" applyAlignment="1">
      <alignment horizontal="center"/>
    </xf>
    <xf numFmtId="17" fontId="60" fillId="0" borderId="59" xfId="0" quotePrefix="1" applyNumberFormat="1" applyFont="1" applyFill="1" applyBorder="1" applyAlignment="1">
      <alignment horizontal="center" vertical="center" wrapText="1"/>
    </xf>
    <xf numFmtId="17" fontId="60" fillId="0" borderId="59" xfId="0" quotePrefix="1" applyNumberFormat="1" applyFont="1" applyFill="1" applyBorder="1" applyAlignment="1">
      <alignment horizontal="center" vertical="center"/>
    </xf>
    <xf numFmtId="17" fontId="69" fillId="2" borderId="59" xfId="0" quotePrefix="1" applyNumberFormat="1" applyFont="1" applyFill="1" applyBorder="1" applyAlignment="1">
      <alignment horizontal="center" vertical="center" wrapText="1"/>
    </xf>
    <xf numFmtId="17" fontId="60" fillId="2" borderId="59" xfId="0" quotePrefix="1" applyNumberFormat="1" applyFont="1" applyFill="1" applyBorder="1" applyAlignment="1">
      <alignment horizontal="center" vertical="center"/>
    </xf>
    <xf numFmtId="17" fontId="69" fillId="2" borderId="59" xfId="0" applyNumberFormat="1" applyFont="1" applyFill="1" applyBorder="1" applyAlignment="1">
      <alignment horizontal="center" vertical="center" wrapText="1"/>
    </xf>
    <xf numFmtId="17" fontId="60" fillId="0" borderId="59" xfId="0" applyNumberFormat="1" applyFont="1" applyFill="1" applyBorder="1" applyAlignment="1">
      <alignment horizontal="center" vertical="center" wrapText="1"/>
    </xf>
    <xf numFmtId="17" fontId="69" fillId="0" borderId="59" xfId="0" applyNumberFormat="1" applyFont="1" applyFill="1" applyBorder="1" applyAlignment="1">
      <alignment horizontal="center" vertical="center" wrapText="1"/>
    </xf>
    <xf numFmtId="1" fontId="60" fillId="0" borderId="59" xfId="0" quotePrefix="1" applyNumberFormat="1" applyFont="1" applyFill="1" applyBorder="1" applyAlignment="1">
      <alignment horizontal="center" vertical="center"/>
    </xf>
    <xf numFmtId="1" fontId="69" fillId="0" borderId="59" xfId="0" quotePrefix="1" applyNumberFormat="1" applyFont="1" applyFill="1" applyBorder="1" applyAlignment="1">
      <alignment horizontal="center" vertical="center"/>
    </xf>
    <xf numFmtId="0" fontId="60" fillId="0" borderId="59" xfId="0" applyNumberFormat="1" applyFont="1" applyFill="1" applyBorder="1" applyAlignment="1">
      <alignment horizontal="center" vertical="center" wrapText="1"/>
    </xf>
    <xf numFmtId="1" fontId="60" fillId="0" borderId="59" xfId="0" applyNumberFormat="1" applyFont="1" applyFill="1" applyBorder="1" applyAlignment="1">
      <alignment horizontal="center" vertical="center" wrapText="1"/>
    </xf>
    <xf numFmtId="0" fontId="69" fillId="0" borderId="59" xfId="0" applyNumberFormat="1" applyFont="1" applyFill="1" applyBorder="1" applyAlignment="1">
      <alignment horizontal="center" vertical="center" wrapText="1"/>
    </xf>
    <xf numFmtId="1" fontId="69" fillId="0" borderId="59" xfId="0" applyNumberFormat="1" applyFont="1" applyFill="1" applyBorder="1" applyAlignment="1">
      <alignment horizontal="center" vertical="center" wrapText="1"/>
    </xf>
    <xf numFmtId="0" fontId="60" fillId="0" borderId="59" xfId="0" applyFont="1" applyFill="1" applyBorder="1" applyAlignment="1">
      <alignment horizontal="center" vertical="center"/>
    </xf>
    <xf numFmtId="0" fontId="69" fillId="0" borderId="59" xfId="0" applyFont="1" applyFill="1" applyBorder="1" applyAlignment="1">
      <alignment horizontal="center" vertical="center"/>
    </xf>
    <xf numFmtId="0" fontId="60" fillId="4" borderId="65" xfId="0" applyFont="1" applyFill="1" applyBorder="1" applyAlignment="1">
      <alignment horizontal="center" vertical="center"/>
    </xf>
    <xf numFmtId="41" fontId="60" fillId="4" borderId="65" xfId="0" applyNumberFormat="1" applyFont="1" applyFill="1" applyBorder="1" applyAlignment="1">
      <alignment horizontal="center" vertical="center"/>
    </xf>
    <xf numFmtId="0" fontId="72" fillId="4" borderId="65" xfId="0" applyFont="1" applyFill="1" applyBorder="1" applyAlignment="1">
      <alignment horizontal="center" vertical="center"/>
    </xf>
    <xf numFmtId="41" fontId="69" fillId="4" borderId="65" xfId="0" applyNumberFormat="1" applyFont="1" applyFill="1" applyBorder="1" applyAlignment="1">
      <alignment horizontal="center" vertical="center"/>
    </xf>
    <xf numFmtId="17" fontId="60" fillId="0" borderId="59" xfId="0" quotePrefix="1" applyNumberFormat="1" applyFont="1" applyFill="1" applyBorder="1" applyAlignment="1">
      <alignment horizontal="center" wrapText="1"/>
    </xf>
    <xf numFmtId="41" fontId="69" fillId="2" borderId="58" xfId="25" applyNumberFormat="1" applyFont="1" applyFill="1" applyBorder="1" applyAlignment="1">
      <alignment horizontal="center" vertical="center" shrinkToFit="1"/>
    </xf>
    <xf numFmtId="41" fontId="69" fillId="2" borderId="59" xfId="25" applyNumberFormat="1" applyFont="1" applyFill="1" applyBorder="1" applyAlignment="1">
      <alignment horizontal="center" vertical="center" shrinkToFit="1"/>
    </xf>
    <xf numFmtId="3" fontId="60" fillId="2" borderId="59" xfId="0" quotePrefix="1" applyNumberFormat="1" applyFont="1" applyFill="1" applyBorder="1" applyAlignment="1">
      <alignment horizontal="center"/>
    </xf>
    <xf numFmtId="3" fontId="60" fillId="2" borderId="59" xfId="25" applyNumberFormat="1" applyFont="1" applyFill="1" applyBorder="1" applyAlignment="1">
      <alignment horizontal="center" shrinkToFit="1"/>
    </xf>
    <xf numFmtId="3" fontId="69" fillId="0" borderId="59" xfId="0" applyNumberFormat="1" applyFont="1" applyFill="1" applyBorder="1" applyAlignment="1">
      <alignment horizontal="center" wrapText="1"/>
    </xf>
    <xf numFmtId="0" fontId="60" fillId="2" borderId="58" xfId="0" applyFont="1" applyFill="1" applyBorder="1" applyAlignment="1">
      <alignment vertical="center" wrapText="1"/>
    </xf>
    <xf numFmtId="41" fontId="60" fillId="2" borderId="58" xfId="25" applyNumberFormat="1" applyFont="1" applyFill="1" applyBorder="1" applyAlignment="1">
      <alignment vertical="center" shrinkToFit="1"/>
    </xf>
    <xf numFmtId="0" fontId="69" fillId="2" borderId="59" xfId="0" applyFont="1" applyFill="1" applyBorder="1" applyAlignment="1">
      <alignment horizontal="left" vertical="center" wrapText="1"/>
    </xf>
    <xf numFmtId="0" fontId="60" fillId="2" borderId="59" xfId="0" applyFont="1" applyFill="1" applyBorder="1" applyAlignment="1">
      <alignment vertical="center" wrapText="1"/>
    </xf>
    <xf numFmtId="41" fontId="60" fillId="2" borderId="59" xfId="25" applyNumberFormat="1" applyFont="1" applyFill="1" applyBorder="1" applyAlignment="1">
      <alignment vertical="center" shrinkToFit="1"/>
    </xf>
    <xf numFmtId="17" fontId="69" fillId="2" borderId="59" xfId="0" quotePrefix="1" applyNumberFormat="1" applyFont="1" applyFill="1" applyBorder="1" applyAlignment="1">
      <alignment wrapText="1"/>
    </xf>
    <xf numFmtId="17" fontId="60" fillId="2" borderId="59" xfId="0" quotePrefix="1" applyNumberFormat="1" applyFont="1" applyFill="1" applyBorder="1" applyAlignment="1">
      <alignment wrapText="1"/>
    </xf>
    <xf numFmtId="17" fontId="60" fillId="2" borderId="59" xfId="0" quotePrefix="1" applyNumberFormat="1" applyFont="1" applyFill="1" applyBorder="1" applyAlignment="1"/>
    <xf numFmtId="41" fontId="60" fillId="2" borderId="59" xfId="25" applyNumberFormat="1" applyFont="1" applyFill="1" applyBorder="1" applyAlignment="1">
      <alignment shrinkToFit="1"/>
    </xf>
    <xf numFmtId="17" fontId="69" fillId="2" borderId="59" xfId="0" applyNumberFormat="1" applyFont="1" applyFill="1" applyBorder="1" applyAlignment="1">
      <alignment wrapText="1"/>
    </xf>
    <xf numFmtId="17" fontId="60" fillId="0" borderId="59" xfId="0" applyNumberFormat="1" applyFont="1" applyFill="1" applyBorder="1" applyAlignment="1">
      <alignment horizontal="left" wrapText="1"/>
    </xf>
    <xf numFmtId="17" fontId="60" fillId="2" borderId="59" xfId="0" applyNumberFormat="1" applyFont="1" applyFill="1" applyBorder="1" applyAlignment="1">
      <alignment wrapText="1"/>
    </xf>
    <xf numFmtId="17" fontId="69" fillId="0" borderId="59" xfId="0" applyNumberFormat="1" applyFont="1" applyFill="1" applyBorder="1" applyAlignment="1">
      <alignment wrapText="1"/>
    </xf>
    <xf numFmtId="1" fontId="60" fillId="2" borderId="59" xfId="0" quotePrefix="1" applyNumberFormat="1" applyFont="1" applyFill="1" applyBorder="1" applyAlignment="1"/>
    <xf numFmtId="1" fontId="60" fillId="0" borderId="59" xfId="0" applyNumberFormat="1" applyFont="1" applyFill="1" applyBorder="1" applyAlignment="1">
      <alignment wrapText="1"/>
    </xf>
    <xf numFmtId="41" fontId="60" fillId="0" borderId="59" xfId="25" applyNumberFormat="1" applyFont="1" applyFill="1" applyBorder="1" applyAlignment="1">
      <alignment shrinkToFit="1"/>
    </xf>
    <xf numFmtId="1" fontId="60" fillId="2" borderId="59" xfId="0" applyNumberFormat="1" applyFont="1" applyFill="1" applyBorder="1" applyAlignment="1">
      <alignment wrapText="1"/>
    </xf>
    <xf numFmtId="0" fontId="60" fillId="4" borderId="65" xfId="0" applyFont="1" applyFill="1" applyBorder="1" applyAlignment="1">
      <alignment horizontal="left"/>
    </xf>
    <xf numFmtId="0" fontId="60" fillId="4" borderId="65" xfId="0" applyFont="1" applyFill="1" applyBorder="1" applyAlignment="1"/>
    <xf numFmtId="41" fontId="60" fillId="4" borderId="65" xfId="0" applyNumberFormat="1" applyFont="1" applyFill="1" applyBorder="1" applyAlignment="1"/>
    <xf numFmtId="41" fontId="60" fillId="4" borderId="65" xfId="0" applyNumberFormat="1" applyFont="1" applyFill="1" applyBorder="1" applyAlignment="1">
      <alignment horizontal="left"/>
    </xf>
    <xf numFmtId="3" fontId="69" fillId="0" borderId="59" xfId="0" quotePrefix="1" applyNumberFormat="1" applyFont="1" applyFill="1" applyBorder="1" applyAlignment="1">
      <alignment horizontal="center"/>
    </xf>
    <xf numFmtId="1" fontId="72" fillId="0" borderId="59" xfId="0" applyNumberFormat="1" applyFont="1" applyFill="1" applyBorder="1" applyAlignment="1">
      <alignment horizontal="center" wrapText="1"/>
    </xf>
    <xf numFmtId="41" fontId="72" fillId="0" borderId="59" xfId="25" applyNumberFormat="1" applyFont="1" applyFill="1" applyBorder="1" applyAlignment="1">
      <alignment horizontal="center" shrinkToFit="1"/>
    </xf>
    <xf numFmtId="0" fontId="72" fillId="0" borderId="59" xfId="0" applyFont="1" applyFill="1" applyBorder="1" applyAlignment="1">
      <alignment horizontal="center"/>
    </xf>
    <xf numFmtId="49" fontId="69" fillId="2" borderId="59" xfId="0" quotePrefix="1" applyNumberFormat="1" applyFont="1" applyFill="1" applyBorder="1" applyAlignment="1">
      <alignment horizontal="center" wrapText="1"/>
    </xf>
    <xf numFmtId="49" fontId="60" fillId="0" borderId="59" xfId="0" applyNumberFormat="1" applyFont="1" applyFill="1" applyBorder="1" applyAlignment="1">
      <alignment horizontal="center" wrapText="1"/>
    </xf>
    <xf numFmtId="43" fontId="60" fillId="0" borderId="59" xfId="1" applyFont="1" applyFill="1" applyBorder="1" applyAlignment="1">
      <alignment horizontal="center" shrinkToFit="1"/>
    </xf>
    <xf numFmtId="43" fontId="60" fillId="4" borderId="65" xfId="1" applyFont="1" applyFill="1" applyBorder="1" applyAlignment="1">
      <alignment horizontal="center"/>
    </xf>
    <xf numFmtId="2" fontId="60" fillId="0" borderId="59" xfId="0" quotePrefix="1" applyNumberFormat="1" applyFont="1" applyFill="1" applyBorder="1" applyAlignment="1">
      <alignment horizontal="center"/>
    </xf>
    <xf numFmtId="0" fontId="60" fillId="12" borderId="59" xfId="0" applyNumberFormat="1" applyFont="1" applyFill="1" applyBorder="1" applyAlignment="1">
      <alignment horizontal="center" wrapText="1"/>
    </xf>
    <xf numFmtId="41" fontId="60" fillId="12" borderId="59" xfId="25" applyNumberFormat="1" applyFont="1" applyFill="1" applyBorder="1" applyAlignment="1">
      <alignment horizontal="center" shrinkToFit="1"/>
    </xf>
    <xf numFmtId="41" fontId="60" fillId="12" borderId="65" xfId="0" applyNumberFormat="1" applyFont="1" applyFill="1" applyBorder="1" applyAlignment="1">
      <alignment horizontal="center"/>
    </xf>
    <xf numFmtId="0" fontId="75" fillId="2" borderId="59" xfId="0" applyFont="1" applyFill="1" applyBorder="1" applyAlignment="1">
      <alignment horizontal="center" vertical="top" wrapText="1"/>
    </xf>
    <xf numFmtId="43" fontId="75" fillId="2" borderId="59" xfId="1" applyFont="1" applyFill="1" applyBorder="1" applyAlignment="1">
      <alignment vertical="top" wrapText="1"/>
    </xf>
    <xf numFmtId="43" fontId="75" fillId="0" borderId="59" xfId="1" applyFont="1" applyBorder="1" applyAlignment="1">
      <alignment vertical="top" wrapText="1"/>
    </xf>
    <xf numFmtId="0" fontId="75" fillId="0" borderId="59" xfId="0" applyFont="1" applyBorder="1" applyAlignment="1">
      <alignment horizontal="center" vertical="top" wrapText="1"/>
    </xf>
    <xf numFmtId="43" fontId="60" fillId="0" borderId="65" xfId="0" applyNumberFormat="1" applyFont="1" applyBorder="1"/>
    <xf numFmtId="0" fontId="75" fillId="2" borderId="55" xfId="0" applyFont="1" applyFill="1" applyBorder="1" applyAlignment="1">
      <alignment horizontal="center" vertical="top" wrapText="1"/>
    </xf>
    <xf numFmtId="43" fontId="75" fillId="2" borderId="55" xfId="1" applyFont="1" applyFill="1" applyBorder="1" applyAlignment="1">
      <alignment vertical="top" wrapText="1"/>
    </xf>
    <xf numFmtId="43" fontId="75" fillId="0" borderId="55" xfId="1" applyFont="1" applyBorder="1" applyAlignment="1">
      <alignment vertical="top" wrapText="1"/>
    </xf>
    <xf numFmtId="0" fontId="75" fillId="2" borderId="58" xfId="0" applyFont="1" applyFill="1" applyBorder="1" applyAlignment="1">
      <alignment horizontal="center" vertical="top" wrapText="1"/>
    </xf>
    <xf numFmtId="43" fontId="75" fillId="0" borderId="58" xfId="1" applyFont="1" applyBorder="1" applyAlignment="1">
      <alignment vertical="top" wrapText="1"/>
    </xf>
    <xf numFmtId="17" fontId="75" fillId="0" borderId="59" xfId="0" applyNumberFormat="1" applyFont="1" applyBorder="1" applyAlignment="1">
      <alignment horizontal="center" vertical="top" wrapText="1"/>
    </xf>
    <xf numFmtId="17" fontId="75" fillId="0" borderId="63" xfId="0" applyNumberFormat="1" applyFont="1" applyBorder="1" applyAlignment="1">
      <alignment horizontal="center" vertical="top" wrapText="1"/>
    </xf>
    <xf numFmtId="43" fontId="75" fillId="0" borderId="63" xfId="1" applyFont="1" applyBorder="1" applyAlignment="1">
      <alignment vertical="top" wrapText="1"/>
    </xf>
    <xf numFmtId="0" fontId="75" fillId="2" borderId="63" xfId="0" applyFont="1" applyFill="1" applyBorder="1" applyAlignment="1">
      <alignment horizontal="center" vertical="top" wrapText="1"/>
    </xf>
    <xf numFmtId="17" fontId="75" fillId="0" borderId="65" xfId="0" applyNumberFormat="1" applyFont="1" applyBorder="1" applyAlignment="1">
      <alignment horizontal="center" vertical="top" wrapText="1"/>
    </xf>
    <xf numFmtId="43" fontId="75" fillId="0" borderId="65" xfId="1" applyFont="1" applyBorder="1" applyAlignment="1">
      <alignment vertical="top" wrapText="1"/>
    </xf>
    <xf numFmtId="0" fontId="75" fillId="0" borderId="65" xfId="0" applyFont="1" applyBorder="1" applyAlignment="1">
      <alignment horizontal="left" vertical="top" wrapText="1"/>
    </xf>
    <xf numFmtId="17" fontId="76" fillId="0" borderId="65" xfId="0" applyNumberFormat="1" applyFont="1" applyBorder="1" applyAlignment="1">
      <alignment horizontal="center" vertical="top" wrapText="1"/>
    </xf>
    <xf numFmtId="43" fontId="76" fillId="0" borderId="65" xfId="1" applyFont="1" applyBorder="1" applyAlignment="1">
      <alignment vertical="top" wrapText="1"/>
    </xf>
    <xf numFmtId="0" fontId="76" fillId="2" borderId="65" xfId="0" applyFont="1" applyFill="1" applyBorder="1" applyAlignment="1">
      <alignment horizontal="center" vertical="top" wrapText="1"/>
    </xf>
    <xf numFmtId="0" fontId="76" fillId="0" borderId="63" xfId="0" applyFont="1" applyBorder="1" applyAlignment="1">
      <alignment horizontal="center" vertical="top" wrapText="1"/>
    </xf>
    <xf numFmtId="43" fontId="76" fillId="0" borderId="63" xfId="1" applyFont="1" applyBorder="1" applyAlignment="1">
      <alignment vertical="top" wrapText="1"/>
    </xf>
    <xf numFmtId="0" fontId="76" fillId="2" borderId="58" xfId="0" applyFont="1" applyFill="1" applyBorder="1" applyAlignment="1">
      <alignment horizontal="center" vertical="top" wrapText="1"/>
    </xf>
    <xf numFmtId="43" fontId="76" fillId="0" borderId="58" xfId="1" applyFont="1" applyBorder="1" applyAlignment="1">
      <alignment vertical="top" wrapText="1"/>
    </xf>
    <xf numFmtId="0" fontId="76" fillId="2" borderId="55" xfId="0" applyFont="1" applyFill="1" applyBorder="1" applyAlignment="1">
      <alignment horizontal="center" vertical="top" wrapText="1"/>
    </xf>
    <xf numFmtId="43" fontId="76" fillId="0" borderId="55" xfId="1" applyFont="1" applyBorder="1" applyAlignment="1">
      <alignment vertical="top" wrapText="1"/>
    </xf>
    <xf numFmtId="17" fontId="76" fillId="0" borderId="59" xfId="0" applyNumberFormat="1" applyFont="1" applyBorder="1" applyAlignment="1">
      <alignment horizontal="center" vertical="top" wrapText="1"/>
    </xf>
    <xf numFmtId="43" fontId="76" fillId="0" borderId="59" xfId="1" applyFont="1" applyBorder="1" applyAlignment="1">
      <alignment vertical="top" wrapText="1"/>
    </xf>
    <xf numFmtId="0" fontId="76" fillId="0" borderId="59" xfId="0" applyFont="1" applyBorder="1" applyAlignment="1">
      <alignment horizontal="center" vertical="top" wrapText="1"/>
    </xf>
    <xf numFmtId="43" fontId="76" fillId="2" borderId="59" xfId="1" applyFont="1" applyFill="1" applyBorder="1" applyAlignment="1">
      <alignment vertical="top" wrapText="1"/>
    </xf>
    <xf numFmtId="0" fontId="76" fillId="2" borderId="63" xfId="0" applyFont="1" applyFill="1" applyBorder="1" applyAlignment="1">
      <alignment horizontal="left" vertical="top" wrapText="1"/>
    </xf>
    <xf numFmtId="43" fontId="76" fillId="2" borderId="63" xfId="0" applyNumberFormat="1" applyFont="1" applyFill="1" applyBorder="1" applyAlignment="1">
      <alignment horizontal="left" vertical="top" wrapText="1"/>
    </xf>
    <xf numFmtId="17" fontId="76" fillId="0" borderId="63" xfId="0" applyNumberFormat="1" applyFont="1" applyBorder="1" applyAlignment="1">
      <alignment horizontal="center" vertical="top" wrapText="1"/>
    </xf>
    <xf numFmtId="0" fontId="76" fillId="0" borderId="65" xfId="0" applyFont="1" applyBorder="1" applyAlignment="1">
      <alignment horizontal="center" vertical="top" wrapText="1"/>
    </xf>
    <xf numFmtId="0" fontId="76" fillId="2" borderId="55" xfId="0" applyFont="1" applyFill="1" applyBorder="1" applyAlignment="1">
      <alignment horizontal="left" vertical="top" wrapText="1"/>
    </xf>
    <xf numFmtId="0" fontId="76" fillId="2" borderId="58" xfId="0" applyFont="1" applyFill="1" applyBorder="1" applyAlignment="1">
      <alignment horizontal="left" vertical="top" wrapText="1"/>
    </xf>
    <xf numFmtId="0" fontId="76" fillId="2" borderId="55" xfId="0" applyFont="1" applyFill="1" applyBorder="1" applyAlignment="1">
      <alignment vertical="top" wrapText="1"/>
    </xf>
    <xf numFmtId="17" fontId="76" fillId="2" borderId="59" xfId="0" applyNumberFormat="1" applyFont="1" applyFill="1" applyBorder="1" applyAlignment="1">
      <alignment horizontal="center" vertical="top" wrapText="1"/>
    </xf>
    <xf numFmtId="0" fontId="76" fillId="2" borderId="59" xfId="0" applyFont="1" applyFill="1" applyBorder="1" applyAlignment="1">
      <alignment horizontal="center" vertical="top" wrapText="1"/>
    </xf>
    <xf numFmtId="43" fontId="76" fillId="0" borderId="59" xfId="1" applyNumberFormat="1" applyFont="1" applyBorder="1" applyAlignment="1">
      <alignment vertical="top" wrapText="1"/>
    </xf>
    <xf numFmtId="43" fontId="60" fillId="0" borderId="63" xfId="0" applyNumberFormat="1" applyFont="1" applyBorder="1"/>
    <xf numFmtId="0" fontId="0" fillId="0" borderId="63" xfId="0" applyBorder="1" applyAlignment="1">
      <alignment horizontal="center"/>
    </xf>
    <xf numFmtId="0" fontId="75" fillId="0" borderId="63" xfId="0" applyFont="1" applyBorder="1" applyAlignment="1">
      <alignment horizontal="left" vertical="top" wrapText="1"/>
    </xf>
    <xf numFmtId="0" fontId="75" fillId="2" borderId="65" xfId="0" applyFont="1" applyFill="1" applyBorder="1" applyAlignment="1">
      <alignment horizontal="center" vertical="top" wrapText="1"/>
    </xf>
    <xf numFmtId="41" fontId="60" fillId="0" borderId="53" xfId="0" applyNumberFormat="1" applyFont="1" applyBorder="1"/>
    <xf numFmtId="0" fontId="60" fillId="0" borderId="53" xfId="0" applyFont="1" applyBorder="1"/>
    <xf numFmtId="43" fontId="60" fillId="0" borderId="53" xfId="0" applyNumberFormat="1" applyFont="1" applyBorder="1"/>
    <xf numFmtId="43" fontId="60" fillId="0" borderId="54" xfId="1" applyFont="1" applyBorder="1"/>
    <xf numFmtId="0" fontId="60" fillId="0" borderId="58" xfId="0" applyFont="1" applyBorder="1" applyAlignment="1">
      <alignment horizontal="left" vertical="center" wrapText="1"/>
    </xf>
    <xf numFmtId="0" fontId="32" fillId="2" borderId="34" xfId="0" applyFont="1" applyFill="1" applyBorder="1" applyAlignment="1">
      <alignment horizontal="center" vertical="center" wrapText="1"/>
    </xf>
    <xf numFmtId="4" fontId="60" fillId="0" borderId="59" xfId="0" applyNumberFormat="1" applyFont="1" applyBorder="1" applyAlignment="1">
      <alignment horizontal="right" vertical="center" wrapText="1"/>
    </xf>
    <xf numFmtId="4" fontId="60" fillId="0" borderId="42" xfId="1" applyNumberFormat="1" applyFont="1" applyBorder="1" applyAlignment="1">
      <alignment horizontal="right" vertical="center" wrapText="1" shrinkToFit="1"/>
    </xf>
    <xf numFmtId="0" fontId="32" fillId="2" borderId="72" xfId="0" applyFont="1" applyFill="1" applyBorder="1" applyAlignment="1">
      <alignment horizontal="center" vertical="center" wrapText="1"/>
    </xf>
    <xf numFmtId="4" fontId="32" fillId="2" borderId="58" xfId="0" applyNumberFormat="1" applyFont="1" applyFill="1" applyBorder="1" applyAlignment="1">
      <alignment horizontal="center" vertical="center" wrapText="1"/>
    </xf>
    <xf numFmtId="4" fontId="32" fillId="2" borderId="87" xfId="1" applyNumberFormat="1" applyFont="1" applyFill="1" applyBorder="1" applyAlignment="1">
      <alignment horizontal="center" vertical="center" wrapText="1" shrinkToFit="1"/>
    </xf>
    <xf numFmtId="0" fontId="32" fillId="2" borderId="32" xfId="0" applyFont="1" applyFill="1" applyBorder="1" applyAlignment="1">
      <alignment horizontal="center" vertical="center" wrapText="1"/>
    </xf>
    <xf numFmtId="0" fontId="32" fillId="2" borderId="79" xfId="0" applyFont="1" applyFill="1" applyBorder="1" applyAlignment="1">
      <alignment horizontal="center" vertical="center" wrapText="1"/>
    </xf>
    <xf numFmtId="0" fontId="32" fillId="2" borderId="60" xfId="0" applyFont="1" applyFill="1" applyBorder="1" applyAlignment="1">
      <alignment horizontal="center" vertical="center" wrapText="1"/>
    </xf>
    <xf numFmtId="0" fontId="32" fillId="2" borderId="42" xfId="0" applyFont="1" applyFill="1" applyBorder="1" applyAlignment="1">
      <alignment horizontal="center" vertical="center" wrapText="1"/>
    </xf>
    <xf numFmtId="0" fontId="60" fillId="0" borderId="59" xfId="0" applyFont="1" applyBorder="1" applyAlignment="1">
      <alignment horizontal="left" vertical="center" wrapText="1"/>
    </xf>
    <xf numFmtId="17" fontId="32" fillId="2" borderId="5" xfId="0" applyNumberFormat="1" applyFont="1" applyFill="1" applyBorder="1" applyAlignment="1">
      <alignment horizontal="center" wrapText="1"/>
    </xf>
    <xf numFmtId="17" fontId="32" fillId="2" borderId="60" xfId="0" applyNumberFormat="1" applyFont="1" applyFill="1" applyBorder="1" applyAlignment="1">
      <alignment horizontal="center" wrapText="1"/>
    </xf>
    <xf numFmtId="4" fontId="32" fillId="2" borderId="59" xfId="0" applyNumberFormat="1" applyFont="1" applyFill="1" applyBorder="1" applyAlignment="1">
      <alignment horizontal="center" vertical="center" wrapText="1"/>
    </xf>
    <xf numFmtId="4" fontId="32" fillId="2" borderId="61" xfId="1" applyNumberFormat="1" applyFont="1" applyFill="1" applyBorder="1" applyAlignment="1">
      <alignment horizontal="center" vertical="center" wrapText="1" shrinkToFit="1"/>
    </xf>
    <xf numFmtId="49" fontId="32" fillId="2" borderId="60" xfId="0" applyNumberFormat="1" applyFont="1" applyFill="1" applyBorder="1" applyAlignment="1">
      <alignment horizontal="center" wrapText="1"/>
    </xf>
    <xf numFmtId="17" fontId="32" fillId="2" borderId="42" xfId="0" applyNumberFormat="1" applyFont="1" applyFill="1" applyBorder="1" applyAlignment="1">
      <alignment horizontal="center" wrapText="1"/>
    </xf>
    <xf numFmtId="0" fontId="50" fillId="2" borderId="43" xfId="0" applyFont="1" applyFill="1" applyBorder="1" applyAlignment="1">
      <alignment horizontal="center" vertical="center" wrapText="1"/>
    </xf>
    <xf numFmtId="4" fontId="60" fillId="0" borderId="60" xfId="0" applyNumberFormat="1" applyFont="1" applyBorder="1" applyAlignment="1">
      <alignment horizontal="right" vertical="center" wrapText="1"/>
    </xf>
    <xf numFmtId="4" fontId="60" fillId="0" borderId="59" xfId="1" applyNumberFormat="1" applyFont="1" applyBorder="1" applyAlignment="1">
      <alignment horizontal="right" vertical="center" wrapText="1" shrinkToFit="1"/>
    </xf>
    <xf numFmtId="17" fontId="32" fillId="2" borderId="35" xfId="0" applyNumberFormat="1" applyFont="1" applyFill="1" applyBorder="1" applyAlignment="1">
      <alignment horizontal="center" wrapText="1"/>
    </xf>
    <xf numFmtId="43" fontId="32" fillId="2" borderId="60" xfId="1" applyFont="1" applyFill="1" applyBorder="1" applyAlignment="1">
      <alignment horizontal="center"/>
    </xf>
    <xf numFmtId="41" fontId="32" fillId="2" borderId="59" xfId="1" applyNumberFormat="1" applyFont="1" applyFill="1" applyBorder="1" applyAlignment="1">
      <alignment horizontal="center" shrinkToFit="1"/>
    </xf>
    <xf numFmtId="43" fontId="32" fillId="2" borderId="59" xfId="1" applyFont="1" applyFill="1" applyBorder="1" applyAlignment="1">
      <alignment horizontal="center"/>
    </xf>
    <xf numFmtId="41" fontId="32" fillId="2" borderId="61" xfId="1" applyNumberFormat="1" applyFont="1" applyFill="1" applyBorder="1" applyAlignment="1">
      <alignment horizontal="center" shrinkToFit="1"/>
    </xf>
    <xf numFmtId="1" fontId="32" fillId="2" borderId="59" xfId="0" applyNumberFormat="1" applyFont="1" applyFill="1" applyBorder="1" applyAlignment="1">
      <alignment horizontal="center"/>
    </xf>
    <xf numFmtId="0" fontId="32" fillId="2" borderId="5" xfId="0" applyNumberFormat="1" applyFont="1" applyFill="1" applyBorder="1" applyAlignment="1">
      <alignment horizontal="center" wrapText="1"/>
    </xf>
    <xf numFmtId="0" fontId="32" fillId="2" borderId="60" xfId="0" applyNumberFormat="1" applyFont="1" applyFill="1" applyBorder="1" applyAlignment="1">
      <alignment horizontal="center" wrapText="1"/>
    </xf>
    <xf numFmtId="1" fontId="32" fillId="2" borderId="59" xfId="0" applyNumberFormat="1" applyFont="1" applyFill="1" applyBorder="1" applyAlignment="1">
      <alignment horizontal="center" wrapText="1"/>
    </xf>
    <xf numFmtId="0" fontId="32" fillId="2" borderId="42" xfId="0" applyNumberFormat="1" applyFont="1" applyFill="1" applyBorder="1" applyAlignment="1">
      <alignment horizontal="center" wrapText="1"/>
    </xf>
    <xf numFmtId="0" fontId="32" fillId="2" borderId="5" xfId="0" applyFont="1" applyFill="1" applyBorder="1" applyAlignment="1">
      <alignment horizontal="center" wrapText="1"/>
    </xf>
    <xf numFmtId="0" fontId="32" fillId="2" borderId="60" xfId="0" applyFont="1" applyFill="1" applyBorder="1" applyAlignment="1">
      <alignment horizontal="center" wrapText="1"/>
    </xf>
    <xf numFmtId="4" fontId="39" fillId="2" borderId="61" xfId="1" applyNumberFormat="1" applyFont="1" applyFill="1" applyBorder="1" applyAlignment="1">
      <alignment horizontal="right" vertical="center" wrapText="1" shrinkToFit="1"/>
    </xf>
    <xf numFmtId="0" fontId="32" fillId="2" borderId="42" xfId="0" applyFont="1" applyFill="1" applyBorder="1" applyAlignment="1">
      <alignment horizontal="center" wrapText="1"/>
    </xf>
    <xf numFmtId="0" fontId="60" fillId="0" borderId="65" xfId="0" applyFont="1" applyBorder="1" applyAlignment="1">
      <alignment horizontal="left" vertical="center" wrapText="1"/>
    </xf>
    <xf numFmtId="0" fontId="60" fillId="0" borderId="69" xfId="0" applyFont="1" applyBorder="1" applyAlignment="1">
      <alignment horizontal="center" vertical="center" wrapText="1"/>
    </xf>
    <xf numFmtId="4" fontId="60" fillId="0" borderId="65" xfId="0" applyNumberFormat="1" applyFont="1" applyBorder="1" applyAlignment="1">
      <alignment horizontal="right" vertical="center" wrapText="1"/>
    </xf>
    <xf numFmtId="4" fontId="60" fillId="0" borderId="69" xfId="0" applyNumberFormat="1" applyFont="1" applyBorder="1" applyAlignment="1">
      <alignment horizontal="right" vertical="center" wrapText="1"/>
    </xf>
    <xf numFmtId="0" fontId="60" fillId="0" borderId="66" xfId="0" applyFont="1" applyBorder="1" applyAlignment="1">
      <alignment horizontal="center" vertical="center" wrapText="1"/>
    </xf>
    <xf numFmtId="4" fontId="60" fillId="0" borderId="67" xfId="0" applyNumberFormat="1" applyFont="1" applyBorder="1" applyAlignment="1">
      <alignment horizontal="right" vertical="center" wrapText="1"/>
    </xf>
    <xf numFmtId="4" fontId="65" fillId="0" borderId="67" xfId="0" applyNumberFormat="1" applyFont="1" applyBorder="1" applyAlignment="1">
      <alignment horizontal="right" vertical="center" wrapText="1"/>
    </xf>
    <xf numFmtId="0" fontId="60" fillId="0" borderId="32" xfId="0" applyFont="1" applyBorder="1" applyAlignment="1">
      <alignment horizontal="center" vertical="center" wrapText="1"/>
    </xf>
    <xf numFmtId="4" fontId="60" fillId="0" borderId="58" xfId="0" applyNumberFormat="1" applyFont="1" applyBorder="1" applyAlignment="1">
      <alignment horizontal="right" vertical="center" wrapText="1"/>
    </xf>
    <xf numFmtId="4" fontId="60" fillId="0" borderId="32" xfId="1" applyNumberFormat="1" applyFont="1" applyBorder="1" applyAlignment="1">
      <alignment horizontal="right" vertical="center" wrapText="1" shrinkToFit="1"/>
    </xf>
    <xf numFmtId="0" fontId="60" fillId="0" borderId="72" xfId="0" applyFont="1" applyBorder="1" applyAlignment="1">
      <alignment horizontal="center" vertical="center" wrapText="1"/>
    </xf>
    <xf numFmtId="4" fontId="60" fillId="0" borderId="87" xfId="1" applyNumberFormat="1" applyFont="1" applyBorder="1" applyAlignment="1">
      <alignment horizontal="right" vertical="center" wrapText="1" shrinkToFit="1"/>
    </xf>
    <xf numFmtId="0" fontId="60" fillId="0" borderId="42" xfId="0" applyFont="1" applyBorder="1" applyAlignment="1">
      <alignment horizontal="center" vertical="center" wrapText="1"/>
    </xf>
    <xf numFmtId="0" fontId="77" fillId="0" borderId="42" xfId="0" applyFont="1" applyBorder="1" applyAlignment="1">
      <alignment horizontal="center" vertical="center" wrapText="1"/>
    </xf>
    <xf numFmtId="0" fontId="60" fillId="0" borderId="60" xfId="0" applyFont="1" applyBorder="1" applyAlignment="1">
      <alignment horizontal="center" vertical="center" wrapText="1"/>
    </xf>
    <xf numFmtId="4" fontId="60" fillId="0" borderId="61" xfId="1" applyNumberFormat="1" applyFont="1" applyBorder="1" applyAlignment="1">
      <alignment horizontal="right" vertical="center" wrapText="1" shrinkToFit="1"/>
    </xf>
    <xf numFmtId="49" fontId="32" fillId="2" borderId="42" xfId="0" applyNumberFormat="1" applyFont="1" applyFill="1" applyBorder="1" applyAlignment="1">
      <alignment horizontal="center" wrapText="1"/>
    </xf>
    <xf numFmtId="0" fontId="77" fillId="0" borderId="43" xfId="0" applyFont="1" applyBorder="1" applyAlignment="1">
      <alignment horizontal="center" vertical="center" wrapText="1"/>
    </xf>
    <xf numFmtId="4" fontId="60" fillId="0" borderId="59" xfId="1" applyNumberFormat="1" applyFont="1" applyBorder="1" applyAlignment="1">
      <alignment horizontal="right" vertical="center" wrapText="1"/>
    </xf>
    <xf numFmtId="0" fontId="60" fillId="0" borderId="63" xfId="0" applyFont="1" applyBorder="1" applyAlignment="1">
      <alignment horizontal="left" vertical="center" wrapText="1"/>
    </xf>
    <xf numFmtId="0" fontId="60" fillId="0" borderId="43" xfId="0" applyFont="1" applyBorder="1" applyAlignment="1">
      <alignment horizontal="center" vertical="center" wrapText="1"/>
    </xf>
    <xf numFmtId="4" fontId="60" fillId="0" borderId="63" xfId="0" applyNumberFormat="1" applyFont="1" applyBorder="1" applyAlignment="1">
      <alignment horizontal="right" vertical="center" wrapText="1"/>
    </xf>
    <xf numFmtId="4" fontId="60" fillId="0" borderId="43" xfId="1" applyNumberFormat="1" applyFont="1" applyBorder="1" applyAlignment="1">
      <alignment horizontal="right" vertical="center" wrapText="1" shrinkToFit="1"/>
    </xf>
    <xf numFmtId="0" fontId="60" fillId="0" borderId="62" xfId="0" applyFont="1" applyBorder="1" applyAlignment="1">
      <alignment horizontal="center" vertical="center" wrapText="1"/>
    </xf>
    <xf numFmtId="4" fontId="60" fillId="0" borderId="64" xfId="1" applyNumberFormat="1" applyFont="1" applyBorder="1" applyAlignment="1">
      <alignment horizontal="right" vertical="center" wrapText="1" shrinkToFit="1"/>
    </xf>
    <xf numFmtId="4" fontId="60" fillId="0" borderId="69" xfId="1" applyNumberFormat="1" applyFont="1" applyBorder="1" applyAlignment="1">
      <alignment horizontal="right" vertical="center" wrapText="1" shrinkToFit="1"/>
    </xf>
    <xf numFmtId="4" fontId="60" fillId="0" borderId="67" xfId="1" applyNumberFormat="1" applyFont="1" applyBorder="1" applyAlignment="1">
      <alignment horizontal="right" vertical="center" wrapText="1" shrinkToFit="1"/>
    </xf>
    <xf numFmtId="0" fontId="65" fillId="0" borderId="85" xfId="0" applyFont="1" applyBorder="1" applyAlignment="1">
      <alignment horizontal="center" vertical="center" wrapText="1"/>
    </xf>
    <xf numFmtId="4" fontId="65" fillId="0" borderId="82" xfId="0" applyNumberFormat="1" applyFont="1" applyBorder="1" applyAlignment="1">
      <alignment horizontal="right" vertical="center" wrapText="1"/>
    </xf>
    <xf numFmtId="4" fontId="65" fillId="0" borderId="85" xfId="1" applyNumberFormat="1" applyFont="1" applyBorder="1" applyAlignment="1">
      <alignment horizontal="right" vertical="center" wrapText="1" shrinkToFit="1"/>
    </xf>
    <xf numFmtId="0" fontId="65" fillId="0" borderId="84" xfId="0" applyFont="1" applyBorder="1" applyAlignment="1">
      <alignment horizontal="center" vertical="center" wrapText="1"/>
    </xf>
    <xf numFmtId="4" fontId="65" fillId="0" borderId="86" xfId="1" applyNumberFormat="1" applyFont="1" applyBorder="1" applyAlignment="1">
      <alignment horizontal="right" vertical="center" wrapText="1" shrinkToFit="1"/>
    </xf>
    <xf numFmtId="4" fontId="65" fillId="0" borderId="86" xfId="0" applyNumberFormat="1" applyFont="1" applyBorder="1" applyAlignment="1">
      <alignment horizontal="right" vertical="center" wrapText="1"/>
    </xf>
    <xf numFmtId="4" fontId="65" fillId="0" borderId="88" xfId="0" applyNumberFormat="1" applyFont="1" applyBorder="1" applyAlignment="1">
      <alignment horizontal="center" vertical="center" wrapText="1"/>
    </xf>
    <xf numFmtId="4" fontId="60" fillId="0" borderId="48" xfId="0" applyNumberFormat="1" applyFont="1" applyBorder="1" applyAlignment="1">
      <alignment horizontal="right" vertical="center" wrapText="1"/>
    </xf>
    <xf numFmtId="4" fontId="60" fillId="0" borderId="55" xfId="1" applyNumberFormat="1" applyFont="1" applyBorder="1" applyAlignment="1">
      <alignment horizontal="right" vertical="center" wrapText="1" shrinkToFit="1"/>
    </xf>
    <xf numFmtId="4" fontId="60" fillId="0" borderId="32" xfId="0" applyNumberFormat="1" applyFont="1" applyBorder="1" applyAlignment="1">
      <alignment horizontal="right" vertical="center" wrapText="1"/>
    </xf>
    <xf numFmtId="4" fontId="60" fillId="0" borderId="58" xfId="1" applyNumberFormat="1" applyFont="1" applyBorder="1" applyAlignment="1">
      <alignment horizontal="right" vertical="center" wrapText="1" shrinkToFit="1"/>
    </xf>
    <xf numFmtId="0" fontId="77" fillId="0" borderId="59" xfId="0" applyFont="1" applyBorder="1" applyAlignment="1">
      <alignment horizontal="center" vertical="center" wrapText="1"/>
    </xf>
    <xf numFmtId="4" fontId="60" fillId="0" borderId="42" xfId="0" applyNumberFormat="1" applyFont="1" applyBorder="1" applyAlignment="1">
      <alignment horizontal="right" vertical="center" wrapText="1"/>
    </xf>
    <xf numFmtId="0" fontId="60" fillId="0" borderId="42" xfId="0" quotePrefix="1" applyFont="1" applyBorder="1" applyAlignment="1">
      <alignment horizontal="center" vertical="center" wrapText="1"/>
    </xf>
    <xf numFmtId="4" fontId="60" fillId="0" borderId="59" xfId="0" quotePrefix="1" applyNumberFormat="1" applyFont="1" applyBorder="1" applyAlignment="1">
      <alignment horizontal="right" vertical="center" wrapText="1"/>
    </xf>
    <xf numFmtId="0" fontId="60" fillId="0" borderId="59" xfId="0" quotePrefix="1" applyFont="1" applyBorder="1" applyAlignment="1">
      <alignment horizontal="center" vertical="center" wrapText="1"/>
    </xf>
    <xf numFmtId="4" fontId="60" fillId="0" borderId="42" xfId="0" quotePrefix="1" applyNumberFormat="1" applyFont="1" applyBorder="1" applyAlignment="1">
      <alignment horizontal="right" vertical="center" wrapText="1"/>
    </xf>
    <xf numFmtId="0" fontId="77" fillId="0" borderId="63" xfId="0" applyFont="1" applyBorder="1" applyAlignment="1">
      <alignment horizontal="center" vertical="center" wrapText="1"/>
    </xf>
    <xf numFmtId="4" fontId="65" fillId="0" borderId="59" xfId="1" applyNumberFormat="1" applyFont="1" applyBorder="1" applyAlignment="1">
      <alignment horizontal="right" vertical="center" wrapText="1" shrinkToFit="1"/>
    </xf>
    <xf numFmtId="4" fontId="65" fillId="0" borderId="42" xfId="1" applyNumberFormat="1" applyFont="1" applyBorder="1" applyAlignment="1">
      <alignment horizontal="right" vertical="center" wrapText="1" shrinkToFit="1"/>
    </xf>
    <xf numFmtId="0" fontId="60" fillId="0" borderId="65" xfId="0" applyFont="1" applyBorder="1" applyAlignment="1">
      <alignment horizontal="center" vertical="center" wrapText="1"/>
    </xf>
    <xf numFmtId="4" fontId="60" fillId="0" borderId="42" xfId="1" applyNumberFormat="1" applyFont="1" applyBorder="1" applyAlignment="1">
      <alignment horizontal="right" vertical="center" wrapText="1"/>
    </xf>
    <xf numFmtId="0" fontId="60" fillId="0" borderId="63" xfId="0" applyFont="1" applyBorder="1" applyAlignment="1">
      <alignment horizontal="center" vertical="center" wrapText="1"/>
    </xf>
    <xf numFmtId="4" fontId="60" fillId="0" borderId="43" xfId="0" applyNumberFormat="1" applyFont="1" applyBorder="1" applyAlignment="1">
      <alignment horizontal="right" vertical="center" wrapText="1"/>
    </xf>
    <xf numFmtId="4" fontId="60" fillId="0" borderId="63" xfId="1" applyNumberFormat="1" applyFont="1" applyBorder="1" applyAlignment="1">
      <alignment horizontal="right" vertical="center" wrapText="1" shrinkToFit="1"/>
    </xf>
    <xf numFmtId="4" fontId="60" fillId="0" borderId="65" xfId="1" applyNumberFormat="1" applyFont="1" applyBorder="1" applyAlignment="1">
      <alignment horizontal="right" vertical="center" wrapText="1" shrinkToFit="1"/>
    </xf>
    <xf numFmtId="0" fontId="65" fillId="0" borderId="53" xfId="0" applyFont="1" applyBorder="1" applyAlignment="1">
      <alignment horizontal="center" vertical="center" wrapText="1"/>
    </xf>
    <xf numFmtId="4" fontId="65" fillId="0" borderId="49" xfId="0" applyNumberFormat="1" applyFont="1" applyBorder="1" applyAlignment="1">
      <alignment horizontal="right" vertical="center" wrapText="1"/>
    </xf>
    <xf numFmtId="4" fontId="65" fillId="0" borderId="53" xfId="1" applyNumberFormat="1" applyFont="1" applyBorder="1" applyAlignment="1">
      <alignment horizontal="right" vertical="center" wrapText="1" shrinkToFit="1"/>
    </xf>
    <xf numFmtId="0" fontId="65" fillId="0" borderId="49" xfId="0" applyFont="1" applyBorder="1" applyAlignment="1">
      <alignment horizontal="center" vertical="center" wrapText="1"/>
    </xf>
    <xf numFmtId="4" fontId="65" fillId="0" borderId="53" xfId="0" applyNumberFormat="1" applyFont="1" applyBorder="1" applyAlignment="1">
      <alignment horizontal="right" vertical="center" wrapText="1"/>
    </xf>
    <xf numFmtId="4" fontId="65" fillId="0" borderId="49" xfId="1" applyNumberFormat="1" applyFont="1" applyBorder="1" applyAlignment="1">
      <alignment horizontal="right" vertical="center" wrapText="1" shrinkToFit="1"/>
    </xf>
    <xf numFmtId="4" fontId="65" fillId="9" borderId="86" xfId="0" applyNumberFormat="1" applyFont="1" applyFill="1" applyBorder="1" applyAlignment="1">
      <alignment horizontal="center" vertical="center" wrapText="1"/>
    </xf>
    <xf numFmtId="0" fontId="60" fillId="0" borderId="55" xfId="0" applyFont="1" applyBorder="1" applyAlignment="1">
      <alignment horizontal="left" vertical="center" wrapText="1"/>
    </xf>
    <xf numFmtId="43" fontId="60" fillId="0" borderId="55" xfId="1" applyFont="1" applyFill="1" applyBorder="1" applyAlignment="1">
      <alignment horizontal="center" vertical="center" wrapText="1"/>
    </xf>
    <xf numFmtId="43" fontId="60" fillId="0" borderId="55" xfId="1" applyFont="1" applyFill="1" applyBorder="1" applyAlignment="1">
      <alignment horizontal="center" vertical="center" shrinkToFit="1"/>
    </xf>
    <xf numFmtId="41" fontId="60" fillId="0" borderId="55" xfId="1" applyNumberFormat="1" applyFont="1" applyFill="1" applyBorder="1" applyAlignment="1">
      <alignment horizontal="center" vertical="center" shrinkToFit="1"/>
    </xf>
    <xf numFmtId="0" fontId="60" fillId="0" borderId="55" xfId="0" applyFont="1" applyBorder="1" applyAlignment="1">
      <alignment horizontal="left" vertical="center"/>
    </xf>
    <xf numFmtId="43" fontId="60" fillId="0" borderId="59" xfId="1" applyFont="1" applyFill="1" applyBorder="1" applyAlignment="1">
      <alignment horizontal="center" vertical="center" wrapText="1"/>
    </xf>
    <xf numFmtId="43" fontId="60" fillId="0" borderId="59" xfId="1" applyFont="1" applyFill="1" applyBorder="1" applyAlignment="1">
      <alignment horizontal="center" vertical="center" shrinkToFit="1"/>
    </xf>
    <xf numFmtId="41" fontId="60" fillId="0" borderId="59" xfId="1" applyNumberFormat="1" applyFont="1" applyFill="1" applyBorder="1" applyAlignment="1">
      <alignment horizontal="center" vertical="center" shrinkToFit="1"/>
    </xf>
    <xf numFmtId="0" fontId="60" fillId="0" borderId="59" xfId="0" applyFont="1" applyBorder="1" applyAlignment="1">
      <alignment horizontal="left" vertical="center"/>
    </xf>
    <xf numFmtId="43" fontId="60" fillId="0" borderId="59" xfId="1" quotePrefix="1" applyFont="1" applyFill="1" applyBorder="1" applyAlignment="1">
      <alignment horizontal="center" vertical="center"/>
    </xf>
    <xf numFmtId="17" fontId="60" fillId="0" borderId="59" xfId="0" applyNumberFormat="1" applyFont="1" applyBorder="1" applyAlignment="1">
      <alignment horizontal="center" vertical="center"/>
    </xf>
    <xf numFmtId="41" fontId="60" fillId="0" borderId="59" xfId="1" applyNumberFormat="1" applyFont="1" applyFill="1" applyBorder="1" applyAlignment="1">
      <alignment horizontal="center" vertical="center" wrapText="1" shrinkToFit="1"/>
    </xf>
    <xf numFmtId="43" fontId="60" fillId="0" borderId="59" xfId="1" applyFont="1" applyFill="1" applyBorder="1" applyAlignment="1">
      <alignment horizontal="center" vertical="center"/>
    </xf>
    <xf numFmtId="0" fontId="60" fillId="0" borderId="65" xfId="0" applyFont="1" applyFill="1" applyBorder="1" applyAlignment="1">
      <alignment horizontal="center" vertical="center"/>
    </xf>
    <xf numFmtId="43" fontId="60" fillId="0" borderId="65" xfId="1" applyFont="1" applyFill="1" applyBorder="1" applyAlignment="1">
      <alignment horizontal="center" vertical="center"/>
    </xf>
    <xf numFmtId="41" fontId="60" fillId="0" borderId="55" xfId="1" applyNumberFormat="1" applyFont="1" applyBorder="1" applyAlignment="1">
      <alignment horizontal="center" vertical="center" wrapText="1" shrinkToFit="1"/>
    </xf>
    <xf numFmtId="17" fontId="60" fillId="0" borderId="59" xfId="0" quotePrefix="1" applyNumberFormat="1" applyFont="1" applyBorder="1" applyAlignment="1">
      <alignment horizontal="center" vertical="center"/>
    </xf>
    <xf numFmtId="0" fontId="60" fillId="0" borderId="63" xfId="0" applyFont="1" applyFill="1" applyBorder="1" applyAlignment="1">
      <alignment horizontal="center" vertical="center" wrapText="1"/>
    </xf>
    <xf numFmtId="0" fontId="60" fillId="0" borderId="63" xfId="0" applyFont="1" applyFill="1" applyBorder="1" applyAlignment="1">
      <alignment horizontal="center" vertical="center"/>
    </xf>
    <xf numFmtId="41" fontId="60" fillId="0" borderId="63" xfId="1" applyNumberFormat="1" applyFont="1" applyFill="1" applyBorder="1" applyAlignment="1">
      <alignment horizontal="center" vertical="center" shrinkToFit="1"/>
    </xf>
    <xf numFmtId="0" fontId="60" fillId="0" borderId="63" xfId="0" applyFont="1" applyBorder="1" applyAlignment="1">
      <alignment horizontal="left" vertical="center"/>
    </xf>
    <xf numFmtId="0" fontId="65" fillId="0" borderId="49" xfId="0" applyFont="1" applyBorder="1"/>
    <xf numFmtId="0" fontId="60" fillId="0" borderId="49" xfId="0" applyFont="1" applyFill="1" applyBorder="1" applyAlignment="1">
      <alignment horizontal="center" vertical="center"/>
    </xf>
    <xf numFmtId="43" fontId="65" fillId="0" borderId="49" xfId="1" applyFont="1" applyFill="1" applyBorder="1" applyAlignment="1">
      <alignment horizontal="center" vertical="center"/>
    </xf>
    <xf numFmtId="0" fontId="60" fillId="0" borderId="49" xfId="0" applyFont="1" applyBorder="1" applyAlignment="1">
      <alignment horizontal="left" vertical="center"/>
    </xf>
    <xf numFmtId="43" fontId="65" fillId="0" borderId="49" xfId="0" applyNumberFormat="1" applyFont="1" applyBorder="1" applyAlignment="1">
      <alignment horizontal="left" vertical="center"/>
    </xf>
    <xf numFmtId="0" fontId="60" fillId="2" borderId="59" xfId="2" applyFont="1" applyFill="1" applyBorder="1" applyAlignment="1">
      <alignment horizontal="center" wrapText="1"/>
    </xf>
    <xf numFmtId="0" fontId="60" fillId="0" borderId="59" xfId="2" applyFont="1" applyBorder="1" applyAlignment="1">
      <alignment horizontal="center" wrapText="1"/>
    </xf>
    <xf numFmtId="2" fontId="60" fillId="0" borderId="59" xfId="6" applyNumberFormat="1" applyFont="1" applyBorder="1" applyAlignment="1">
      <alignment horizontal="center" shrinkToFit="1"/>
    </xf>
    <xf numFmtId="2" fontId="35" fillId="0" borderId="59" xfId="6" applyNumberFormat="1" applyFont="1" applyBorder="1" applyAlignment="1">
      <alignment horizontal="center" shrinkToFit="1"/>
    </xf>
    <xf numFmtId="17" fontId="60" fillId="2" borderId="59" xfId="2" applyNumberFormat="1" applyFont="1" applyFill="1" applyBorder="1" applyAlignment="1">
      <alignment horizontal="center" wrapText="1"/>
    </xf>
    <xf numFmtId="17" fontId="60" fillId="0" borderId="59" xfId="2" quotePrefix="1" applyNumberFormat="1" applyFont="1" applyBorder="1" applyAlignment="1">
      <alignment horizontal="center"/>
    </xf>
    <xf numFmtId="17" fontId="60" fillId="2" borderId="59" xfId="2" applyNumberFormat="1" applyFont="1" applyFill="1" applyBorder="1" applyAlignment="1">
      <alignment wrapText="1"/>
    </xf>
    <xf numFmtId="1" fontId="60" fillId="2" borderId="59" xfId="2" quotePrefix="1" applyNumberFormat="1" applyFont="1" applyFill="1" applyBorder="1" applyAlignment="1">
      <alignment horizontal="center"/>
    </xf>
    <xf numFmtId="2" fontId="60" fillId="2" borderId="59" xfId="6" applyNumberFormat="1" applyFont="1" applyFill="1" applyBorder="1" applyAlignment="1">
      <alignment horizontal="center" shrinkToFit="1"/>
    </xf>
    <xf numFmtId="2" fontId="35" fillId="2" borderId="59" xfId="6" applyNumberFormat="1" applyFont="1" applyFill="1" applyBorder="1" applyAlignment="1">
      <alignment horizontal="center" shrinkToFit="1"/>
    </xf>
    <xf numFmtId="0" fontId="60" fillId="2" borderId="59" xfId="2" applyNumberFormat="1" applyFont="1" applyFill="1" applyBorder="1" applyAlignment="1">
      <alignment horizontal="center" wrapText="1"/>
    </xf>
    <xf numFmtId="2" fontId="60" fillId="2" borderId="59" xfId="2" applyNumberFormat="1" applyFont="1" applyFill="1" applyBorder="1" applyAlignment="1">
      <alignment horizontal="center" wrapText="1"/>
    </xf>
    <xf numFmtId="43" fontId="60" fillId="2" borderId="59" xfId="6" applyFont="1" applyFill="1" applyBorder="1" applyAlignment="1">
      <alignment shrinkToFit="1"/>
    </xf>
    <xf numFmtId="43" fontId="35" fillId="2" borderId="59" xfId="6" applyFont="1" applyFill="1" applyBorder="1" applyAlignment="1">
      <alignment shrinkToFit="1"/>
    </xf>
    <xf numFmtId="43" fontId="60" fillId="2" borderId="59" xfId="6" applyFont="1" applyFill="1" applyBorder="1" applyAlignment="1">
      <alignment horizontal="right" shrinkToFit="1"/>
    </xf>
    <xf numFmtId="43" fontId="35" fillId="2" borderId="59" xfId="6" applyFont="1" applyFill="1" applyBorder="1" applyAlignment="1">
      <alignment horizontal="right" shrinkToFit="1"/>
    </xf>
    <xf numFmtId="2" fontId="60" fillId="2" borderId="59" xfId="2" applyNumberFormat="1" applyFont="1" applyFill="1" applyBorder="1" applyAlignment="1">
      <alignment horizontal="center"/>
    </xf>
    <xf numFmtId="0" fontId="60" fillId="0" borderId="65" xfId="2" applyFont="1" applyBorder="1" applyAlignment="1"/>
    <xf numFmtId="2" fontId="60" fillId="2" borderId="65" xfId="2" applyNumberFormat="1" applyFont="1" applyFill="1" applyBorder="1" applyAlignment="1">
      <alignment horizontal="center"/>
    </xf>
    <xf numFmtId="43" fontId="60" fillId="2" borderId="65" xfId="1" applyFont="1" applyFill="1" applyBorder="1" applyAlignment="1">
      <alignment horizontal="center" shrinkToFit="1"/>
    </xf>
    <xf numFmtId="43" fontId="35" fillId="2" borderId="65" xfId="1" applyFont="1" applyFill="1" applyBorder="1" applyAlignment="1">
      <alignment horizontal="center" shrinkToFit="1"/>
    </xf>
    <xf numFmtId="0" fontId="60" fillId="2" borderId="55" xfId="2" applyFont="1" applyFill="1" applyBorder="1" applyAlignment="1">
      <alignment horizontal="center" vertical="center" wrapText="1"/>
    </xf>
    <xf numFmtId="0" fontId="60" fillId="0" borderId="55" xfId="2" applyFont="1" applyBorder="1" applyAlignment="1">
      <alignment horizontal="center" vertical="center" wrapText="1"/>
    </xf>
    <xf numFmtId="41" fontId="60" fillId="0" borderId="55" xfId="6" applyNumberFormat="1" applyFont="1" applyBorder="1" applyAlignment="1">
      <alignment horizontal="center" vertical="center" shrinkToFit="1"/>
    </xf>
    <xf numFmtId="41" fontId="35" fillId="0" borderId="55" xfId="6" applyNumberFormat="1" applyFont="1" applyBorder="1" applyAlignment="1">
      <alignment horizontal="center" vertical="center" shrinkToFit="1"/>
    </xf>
    <xf numFmtId="0" fontId="60" fillId="2" borderId="59" xfId="2" applyFont="1" applyFill="1" applyBorder="1" applyAlignment="1">
      <alignment horizontal="center" vertical="center" wrapText="1"/>
    </xf>
    <xf numFmtId="0" fontId="60" fillId="0" borderId="59" xfId="2" applyFont="1" applyBorder="1" applyAlignment="1">
      <alignment horizontal="center" vertical="center" wrapText="1"/>
    </xf>
    <xf numFmtId="41" fontId="60" fillId="0" borderId="59" xfId="6" applyNumberFormat="1" applyFont="1" applyBorder="1" applyAlignment="1">
      <alignment horizontal="center" vertical="center" shrinkToFit="1"/>
    </xf>
    <xf numFmtId="41" fontId="35" fillId="0" borderId="59" xfId="6" applyNumberFormat="1" applyFont="1" applyBorder="1" applyAlignment="1">
      <alignment horizontal="center" vertical="center" shrinkToFit="1"/>
    </xf>
    <xf numFmtId="0" fontId="60" fillId="2" borderId="59" xfId="2" applyNumberFormat="1" applyFont="1" applyFill="1" applyBorder="1" applyAlignment="1">
      <alignment horizontal="center" vertical="center" wrapText="1"/>
    </xf>
    <xf numFmtId="17" fontId="60" fillId="0" borderId="59" xfId="2" quotePrefix="1" applyNumberFormat="1" applyFont="1" applyBorder="1" applyAlignment="1">
      <alignment horizontal="center" vertical="center"/>
    </xf>
    <xf numFmtId="41" fontId="60" fillId="0" borderId="59" xfId="6" applyNumberFormat="1" applyFont="1" applyBorder="1" applyAlignment="1">
      <alignment horizontal="center" shrinkToFit="1"/>
    </xf>
    <xf numFmtId="41" fontId="35" fillId="0" borderId="59" xfId="6" applyNumberFormat="1" applyFont="1" applyBorder="1" applyAlignment="1">
      <alignment horizontal="center" shrinkToFit="1"/>
    </xf>
    <xf numFmtId="49" fontId="60" fillId="2" borderId="59" xfId="2" applyNumberFormat="1" applyFont="1" applyFill="1" applyBorder="1" applyAlignment="1">
      <alignment horizontal="center" wrapText="1"/>
    </xf>
    <xf numFmtId="17" fontId="60" fillId="2" borderId="59" xfId="2" applyNumberFormat="1" applyFont="1" applyFill="1" applyBorder="1" applyAlignment="1">
      <alignment horizontal="left" wrapText="1"/>
    </xf>
    <xf numFmtId="41" fontId="60" fillId="2" borderId="59" xfId="6" applyNumberFormat="1" applyFont="1" applyFill="1" applyBorder="1" applyAlignment="1">
      <alignment horizontal="center" shrinkToFit="1"/>
    </xf>
    <xf numFmtId="41" fontId="35" fillId="2" borderId="59" xfId="6" applyNumberFormat="1" applyFont="1" applyFill="1" applyBorder="1" applyAlignment="1">
      <alignment horizontal="center" shrinkToFit="1"/>
    </xf>
    <xf numFmtId="43" fontId="60" fillId="2" borderId="59" xfId="6" applyFont="1" applyFill="1" applyBorder="1" applyAlignment="1">
      <alignment horizontal="center" wrapText="1"/>
    </xf>
    <xf numFmtId="43" fontId="60" fillId="2" borderId="59" xfId="6" applyFont="1" applyFill="1" applyBorder="1" applyAlignment="1">
      <alignment horizontal="center" shrinkToFit="1"/>
    </xf>
    <xf numFmtId="43" fontId="35" fillId="2" borderId="59" xfId="6" applyFont="1" applyFill="1" applyBorder="1" applyAlignment="1">
      <alignment horizontal="center" shrinkToFit="1"/>
    </xf>
    <xf numFmtId="0" fontId="60" fillId="0" borderId="63" xfId="2" applyFont="1" applyBorder="1" applyAlignment="1"/>
    <xf numFmtId="0" fontId="60" fillId="2" borderId="63" xfId="2" applyFont="1" applyFill="1" applyBorder="1" applyAlignment="1"/>
    <xf numFmtId="43" fontId="60" fillId="2" borderId="63" xfId="6" applyFont="1" applyFill="1" applyBorder="1" applyAlignment="1">
      <alignment horizontal="right"/>
    </xf>
    <xf numFmtId="0" fontId="60" fillId="2" borderId="65" xfId="2" applyFont="1" applyFill="1" applyBorder="1" applyAlignment="1">
      <alignment horizontal="center" wrapText="1"/>
    </xf>
    <xf numFmtId="2" fontId="60" fillId="2" borderId="65" xfId="6" applyNumberFormat="1" applyFont="1" applyFill="1" applyBorder="1" applyAlignment="1">
      <alignment horizontal="center" shrinkToFit="1"/>
    </xf>
    <xf numFmtId="43" fontId="35" fillId="2" borderId="63" xfId="6" applyFont="1" applyFill="1" applyBorder="1" applyAlignment="1">
      <alignment horizontal="right"/>
    </xf>
    <xf numFmtId="0" fontId="60" fillId="2" borderId="55" xfId="2" applyFont="1" applyFill="1" applyBorder="1" applyAlignment="1">
      <alignment horizontal="center" wrapText="1"/>
    </xf>
    <xf numFmtId="41" fontId="60" fillId="2" borderId="55" xfId="6" applyNumberFormat="1" applyFont="1" applyFill="1" applyBorder="1" applyAlignment="1">
      <alignment horizontal="center" shrinkToFit="1"/>
    </xf>
    <xf numFmtId="0" fontId="60" fillId="0" borderId="55" xfId="2" applyFont="1" applyBorder="1" applyAlignment="1"/>
    <xf numFmtId="2" fontId="60" fillId="2" borderId="55" xfId="2" applyNumberFormat="1" applyFont="1" applyFill="1" applyBorder="1" applyAlignment="1">
      <alignment horizontal="center"/>
    </xf>
    <xf numFmtId="43" fontId="60" fillId="2" borderId="55" xfId="1" applyFont="1" applyFill="1" applyBorder="1" applyAlignment="1">
      <alignment horizontal="center" shrinkToFit="1"/>
    </xf>
    <xf numFmtId="41" fontId="35" fillId="2" borderId="55" xfId="6" applyNumberFormat="1" applyFont="1" applyFill="1" applyBorder="1" applyAlignment="1">
      <alignment horizontal="center" shrinkToFit="1"/>
    </xf>
    <xf numFmtId="17" fontId="60" fillId="2" borderId="59" xfId="2" quotePrefix="1" applyNumberFormat="1" applyFont="1" applyFill="1" applyBorder="1" applyAlignment="1">
      <alignment horizontal="center"/>
    </xf>
    <xf numFmtId="0" fontId="60" fillId="2" borderId="59" xfId="2" applyFont="1" applyFill="1" applyBorder="1" applyAlignment="1">
      <alignment horizontal="center"/>
    </xf>
    <xf numFmtId="41" fontId="60" fillId="2" borderId="59" xfId="6" applyNumberFormat="1" applyFont="1" applyFill="1" applyBorder="1" applyAlignment="1">
      <alignment shrinkToFit="1"/>
    </xf>
    <xf numFmtId="41" fontId="35" fillId="2" borderId="59" xfId="6" applyNumberFormat="1" applyFont="1" applyFill="1" applyBorder="1" applyAlignment="1">
      <alignment shrinkToFit="1"/>
    </xf>
    <xf numFmtId="0" fontId="60" fillId="2" borderId="65" xfId="2" applyFont="1" applyFill="1" applyBorder="1" applyAlignment="1"/>
    <xf numFmtId="43" fontId="60" fillId="2" borderId="65" xfId="6" applyFont="1" applyFill="1" applyBorder="1" applyAlignment="1">
      <alignment horizontal="center"/>
    </xf>
    <xf numFmtId="0" fontId="60" fillId="2" borderId="65" xfId="2" applyFont="1" applyFill="1" applyBorder="1" applyAlignment="1">
      <alignment horizontal="center"/>
    </xf>
    <xf numFmtId="43" fontId="35" fillId="2" borderId="65" xfId="6" applyFont="1" applyFill="1" applyBorder="1" applyAlignment="1">
      <alignment horizontal="center"/>
    </xf>
    <xf numFmtId="0" fontId="60" fillId="2" borderId="58" xfId="2" applyFont="1" applyFill="1" applyBorder="1" applyAlignment="1">
      <alignment horizontal="center" wrapText="1"/>
    </xf>
    <xf numFmtId="0" fontId="60" fillId="0" borderId="58" xfId="2" applyFont="1" applyBorder="1" applyAlignment="1">
      <alignment horizontal="center" wrapText="1"/>
    </xf>
    <xf numFmtId="41" fontId="60" fillId="0" borderId="58" xfId="6" applyNumberFormat="1" applyFont="1" applyBorder="1" applyAlignment="1">
      <alignment horizontal="center" shrinkToFit="1"/>
    </xf>
    <xf numFmtId="41" fontId="35" fillId="0" borderId="58" xfId="6" applyNumberFormat="1" applyFont="1" applyBorder="1" applyAlignment="1">
      <alignment horizontal="center" shrinkToFit="1"/>
    </xf>
    <xf numFmtId="17" fontId="60" fillId="2" borderId="59" xfId="2" applyNumberFormat="1" applyFont="1" applyFill="1" applyBorder="1" applyAlignment="1">
      <alignment horizontal="center" vertical="center" wrapText="1"/>
    </xf>
    <xf numFmtId="43" fontId="60" fillId="2" borderId="59" xfId="1" applyFont="1" applyFill="1" applyBorder="1" applyAlignment="1">
      <alignment shrinkToFit="1"/>
    </xf>
    <xf numFmtId="43" fontId="35" fillId="2" borderId="59" xfId="1" applyFont="1" applyFill="1" applyBorder="1" applyAlignment="1">
      <alignment shrinkToFit="1"/>
    </xf>
    <xf numFmtId="0" fontId="65" fillId="2" borderId="75" xfId="0" applyFont="1" applyFill="1" applyBorder="1" applyAlignment="1" applyProtection="1">
      <alignment horizontal="left" vertical="center" wrapText="1"/>
      <protection locked="0"/>
    </xf>
    <xf numFmtId="0" fontId="65" fillId="2" borderId="50" xfId="0" applyFont="1" applyFill="1" applyBorder="1" applyAlignment="1" applyProtection="1">
      <alignment horizontal="left" vertical="center" wrapText="1"/>
      <protection locked="0"/>
    </xf>
    <xf numFmtId="0" fontId="65" fillId="2" borderId="71" xfId="0" applyFont="1" applyFill="1" applyBorder="1" applyAlignment="1" applyProtection="1">
      <alignment horizontal="left" vertical="center" wrapText="1"/>
      <protection locked="0"/>
    </xf>
    <xf numFmtId="41" fontId="69" fillId="2" borderId="55" xfId="1" applyNumberFormat="1" applyFont="1" applyFill="1" applyBorder="1" applyAlignment="1">
      <alignment horizontal="center" vertical="center" shrinkToFit="1"/>
    </xf>
    <xf numFmtId="0" fontId="69" fillId="2" borderId="55" xfId="0" applyNumberFormat="1" applyFont="1" applyFill="1" applyBorder="1" applyAlignment="1">
      <alignment horizontal="center" vertical="center" wrapText="1"/>
    </xf>
    <xf numFmtId="0" fontId="69" fillId="2" borderId="89" xfId="0" applyFont="1" applyFill="1" applyBorder="1" applyAlignment="1">
      <alignment horizontal="center" vertical="center" wrapText="1"/>
    </xf>
    <xf numFmtId="0" fontId="69" fillId="2" borderId="76" xfId="0" applyFont="1" applyFill="1" applyBorder="1" applyAlignment="1">
      <alignment horizontal="center" vertical="center" wrapText="1"/>
    </xf>
    <xf numFmtId="41" fontId="69" fillId="2" borderId="77" xfId="1" applyNumberFormat="1" applyFont="1" applyFill="1" applyBorder="1" applyAlignment="1">
      <alignment horizontal="center" vertical="center" shrinkToFit="1"/>
    </xf>
    <xf numFmtId="41" fontId="69" fillId="2" borderId="59" xfId="1" applyNumberFormat="1" applyFont="1" applyFill="1" applyBorder="1" applyAlignment="1">
      <alignment horizontal="center" vertical="center" shrinkToFit="1"/>
    </xf>
    <xf numFmtId="0" fontId="69" fillId="2" borderId="90" xfId="0" applyFont="1" applyFill="1" applyBorder="1" applyAlignment="1">
      <alignment horizontal="center" vertical="center" wrapText="1"/>
    </xf>
    <xf numFmtId="0" fontId="69" fillId="2" borderId="34" xfId="0" applyFont="1" applyFill="1" applyBorder="1" applyAlignment="1">
      <alignment horizontal="center" vertical="center" wrapText="1"/>
    </xf>
    <xf numFmtId="41" fontId="69" fillId="2" borderId="91" xfId="1" applyNumberFormat="1" applyFont="1" applyFill="1" applyBorder="1" applyAlignment="1">
      <alignment horizontal="center" vertical="center" shrinkToFit="1"/>
    </xf>
    <xf numFmtId="17" fontId="69" fillId="2" borderId="59" xfId="0" quotePrefix="1" applyNumberFormat="1" applyFont="1" applyFill="1" applyBorder="1" applyAlignment="1">
      <alignment horizontal="center" vertical="center"/>
    </xf>
    <xf numFmtId="17" fontId="69" fillId="2" borderId="79" xfId="0" applyNumberFormat="1" applyFont="1" applyFill="1" applyBorder="1" applyAlignment="1">
      <alignment horizontal="center" vertical="center" wrapText="1"/>
    </xf>
    <xf numFmtId="17" fontId="69" fillId="2" borderId="5" xfId="0" quotePrefix="1" applyNumberFormat="1" applyFont="1" applyFill="1" applyBorder="1" applyAlignment="1">
      <alignment horizontal="center" vertical="center"/>
    </xf>
    <xf numFmtId="41" fontId="69" fillId="2" borderId="78" xfId="1" applyNumberFormat="1" applyFont="1" applyFill="1" applyBorder="1" applyAlignment="1">
      <alignment horizontal="center" vertical="center" shrinkToFit="1"/>
    </xf>
    <xf numFmtId="0" fontId="69" fillId="2" borderId="59" xfId="0" applyNumberFormat="1" applyFont="1" applyFill="1" applyBorder="1" applyAlignment="1">
      <alignment horizontal="center" vertical="center" wrapText="1"/>
    </xf>
    <xf numFmtId="0" fontId="69" fillId="2" borderId="79" xfId="0" applyNumberFormat="1" applyFont="1" applyFill="1" applyBorder="1" applyAlignment="1">
      <alignment horizontal="center" vertical="center" wrapText="1"/>
    </xf>
    <xf numFmtId="1" fontId="69" fillId="2" borderId="59" xfId="0" quotePrefix="1" applyNumberFormat="1" applyFont="1" applyFill="1" applyBorder="1" applyAlignment="1">
      <alignment horizontal="center" vertical="center"/>
    </xf>
    <xf numFmtId="1" fontId="69" fillId="2" borderId="59" xfId="0" applyNumberFormat="1" applyFont="1" applyFill="1" applyBorder="1" applyAlignment="1">
      <alignment horizontal="center" vertical="center" wrapText="1"/>
    </xf>
    <xf numFmtId="17" fontId="69" fillId="2" borderId="79" xfId="0" quotePrefix="1" applyNumberFormat="1" applyFont="1" applyFill="1" applyBorder="1" applyAlignment="1">
      <alignment horizontal="center" vertical="center" wrapText="1"/>
    </xf>
    <xf numFmtId="1" fontId="69" fillId="2" borderId="5" xfId="0" quotePrefix="1" applyNumberFormat="1" applyFont="1" applyFill="1" applyBorder="1" applyAlignment="1">
      <alignment horizontal="center" vertical="center"/>
    </xf>
    <xf numFmtId="0" fontId="69" fillId="2" borderId="79" xfId="0" applyFont="1" applyFill="1" applyBorder="1" applyAlignment="1">
      <alignment horizontal="center" vertical="center" wrapText="1"/>
    </xf>
    <xf numFmtId="0" fontId="69" fillId="2" borderId="5" xfId="0" applyFont="1" applyFill="1" applyBorder="1" applyAlignment="1">
      <alignment horizontal="center" vertical="center" wrapText="1"/>
    </xf>
    <xf numFmtId="0" fontId="69" fillId="2" borderId="59" xfId="0" applyFont="1" applyFill="1" applyBorder="1" applyAlignment="1">
      <alignment horizontal="center" vertical="center"/>
    </xf>
    <xf numFmtId="0" fontId="69" fillId="2" borderId="5" xfId="0" applyFont="1" applyFill="1" applyBorder="1" applyAlignment="1">
      <alignment horizontal="center" vertical="center"/>
    </xf>
    <xf numFmtId="43" fontId="69" fillId="2" borderId="59" xfId="1" applyFont="1" applyFill="1" applyBorder="1" applyAlignment="1">
      <alignment horizontal="center" vertical="center" wrapText="1"/>
    </xf>
    <xf numFmtId="43" fontId="69" fillId="2" borderId="59" xfId="1" applyFont="1" applyFill="1" applyBorder="1" applyAlignment="1">
      <alignment horizontal="center" vertical="center" shrinkToFit="1"/>
    </xf>
    <xf numFmtId="4" fontId="69" fillId="2" borderId="59" xfId="1" applyNumberFormat="1" applyFont="1" applyFill="1" applyBorder="1" applyAlignment="1">
      <alignment horizontal="center" vertical="center" wrapText="1" shrinkToFit="1"/>
    </xf>
    <xf numFmtId="49" fontId="69" fillId="2" borderId="59" xfId="0" applyNumberFormat="1" applyFont="1" applyFill="1" applyBorder="1" applyAlignment="1">
      <alignment horizontal="center" vertical="center" wrapText="1"/>
    </xf>
    <xf numFmtId="43" fontId="69" fillId="2" borderId="59" xfId="1" applyFont="1" applyFill="1" applyBorder="1" applyAlignment="1">
      <alignment vertical="center"/>
    </xf>
    <xf numFmtId="43" fontId="69" fillId="2" borderId="59" xfId="1" applyFont="1" applyFill="1" applyBorder="1" applyAlignment="1">
      <alignment vertical="center" shrinkToFit="1"/>
    </xf>
    <xf numFmtId="43" fontId="69" fillId="2" borderId="5" xfId="1" applyFont="1" applyFill="1" applyBorder="1" applyAlignment="1">
      <alignment horizontal="center" vertical="center" wrapText="1"/>
    </xf>
    <xf numFmtId="4" fontId="69" fillId="2" borderId="78" xfId="1" applyNumberFormat="1" applyFont="1" applyFill="1" applyBorder="1" applyAlignment="1">
      <alignment horizontal="center" vertical="center" wrapText="1" shrinkToFit="1"/>
    </xf>
    <xf numFmtId="0" fontId="69" fillId="2" borderId="59" xfId="0" applyNumberFormat="1" applyFont="1" applyFill="1" applyBorder="1" applyAlignment="1">
      <alignment horizontal="center" vertical="center"/>
    </xf>
    <xf numFmtId="0" fontId="69" fillId="2" borderId="5" xfId="0" applyNumberFormat="1" applyFont="1" applyFill="1" applyBorder="1" applyAlignment="1">
      <alignment horizontal="center" vertical="center"/>
    </xf>
    <xf numFmtId="43" fontId="69" fillId="2" borderId="78" xfId="1" applyFont="1" applyFill="1" applyBorder="1" applyAlignment="1">
      <alignment horizontal="center" vertical="center" shrinkToFit="1"/>
    </xf>
    <xf numFmtId="17" fontId="69" fillId="2" borderId="65" xfId="0" applyNumberFormat="1" applyFont="1" applyFill="1" applyBorder="1" applyAlignment="1">
      <alignment horizontal="center" vertical="center" wrapText="1"/>
    </xf>
    <xf numFmtId="1" fontId="69" fillId="2" borderId="65" xfId="0" quotePrefix="1" applyNumberFormat="1" applyFont="1" applyFill="1" applyBorder="1" applyAlignment="1">
      <alignment horizontal="center" vertical="center"/>
    </xf>
    <xf numFmtId="175" fontId="69" fillId="2" borderId="65" xfId="1" applyNumberFormat="1" applyFont="1" applyFill="1" applyBorder="1" applyAlignment="1">
      <alignment horizontal="center" vertical="center" shrinkToFit="1"/>
    </xf>
    <xf numFmtId="43" fontId="69" fillId="2" borderId="65" xfId="1" applyFont="1" applyFill="1" applyBorder="1" applyAlignment="1">
      <alignment horizontal="center" vertical="center" shrinkToFit="1"/>
    </xf>
    <xf numFmtId="17" fontId="69" fillId="2" borderId="92" xfId="0" applyNumberFormat="1" applyFont="1" applyFill="1" applyBorder="1" applyAlignment="1">
      <alignment horizontal="center" vertical="center" wrapText="1"/>
    </xf>
    <xf numFmtId="1" fontId="69" fillId="2" borderId="80" xfId="0" quotePrefix="1" applyNumberFormat="1" applyFont="1" applyFill="1" applyBorder="1" applyAlignment="1">
      <alignment horizontal="center" vertical="center"/>
    </xf>
    <xf numFmtId="43" fontId="69" fillId="2" borderId="81" xfId="1" applyFont="1" applyFill="1" applyBorder="1" applyAlignment="1">
      <alignment horizontal="center" vertical="center" shrinkToFit="1"/>
    </xf>
    <xf numFmtId="41" fontId="69" fillId="2" borderId="58" xfId="1" applyNumberFormat="1" applyFont="1" applyFill="1" applyBorder="1" applyAlignment="1">
      <alignment horizontal="center" vertical="center" shrinkToFit="1"/>
    </xf>
    <xf numFmtId="0" fontId="60" fillId="0" borderId="58" xfId="0" applyFont="1" applyBorder="1" applyAlignment="1">
      <alignment vertical="center"/>
    </xf>
    <xf numFmtId="0" fontId="60" fillId="0" borderId="59" xfId="0" applyFont="1" applyBorder="1" applyAlignment="1">
      <alignment vertical="center"/>
    </xf>
    <xf numFmtId="17" fontId="69" fillId="2" borderId="63" xfId="0" applyNumberFormat="1" applyFont="1" applyFill="1" applyBorder="1" applyAlignment="1">
      <alignment horizontal="center" vertical="center" wrapText="1"/>
    </xf>
    <xf numFmtId="1" fontId="69" fillId="2" borderId="63" xfId="0" quotePrefix="1" applyNumberFormat="1" applyFont="1" applyFill="1" applyBorder="1" applyAlignment="1">
      <alignment horizontal="center" vertical="center"/>
    </xf>
    <xf numFmtId="43" fontId="69" fillId="2" borderId="63" xfId="1" applyFont="1" applyFill="1" applyBorder="1" applyAlignment="1">
      <alignment horizontal="center" vertical="center" shrinkToFit="1"/>
    </xf>
    <xf numFmtId="0" fontId="60" fillId="0" borderId="63" xfId="0" applyFont="1" applyBorder="1" applyAlignment="1">
      <alignment vertical="center"/>
    </xf>
    <xf numFmtId="0" fontId="60" fillId="0" borderId="55" xfId="0" applyFont="1" applyBorder="1" applyAlignment="1">
      <alignment vertical="center"/>
    </xf>
    <xf numFmtId="43" fontId="69" fillId="2" borderId="59" xfId="1" applyNumberFormat="1" applyFont="1" applyFill="1" applyBorder="1" applyAlignment="1">
      <alignment horizontal="center" vertical="center" wrapText="1" shrinkToFit="1"/>
    </xf>
    <xf numFmtId="0" fontId="60" fillId="0" borderId="65" xfId="0" applyFont="1" applyBorder="1" applyAlignment="1">
      <alignment vertical="center"/>
    </xf>
    <xf numFmtId="0" fontId="60" fillId="0" borderId="49" xfId="0" applyFont="1" applyBorder="1" applyAlignment="1">
      <alignment vertical="center"/>
    </xf>
    <xf numFmtId="43" fontId="60" fillId="0" borderId="49" xfId="0" applyNumberFormat="1" applyFont="1" applyBorder="1" applyAlignment="1">
      <alignment vertical="center"/>
    </xf>
    <xf numFmtId="43" fontId="60" fillId="0" borderId="0" xfId="0" applyNumberFormat="1" applyFont="1"/>
    <xf numFmtId="0" fontId="65" fillId="2" borderId="52" xfId="0" applyFont="1" applyFill="1" applyBorder="1" applyAlignment="1" applyProtection="1">
      <alignment horizontal="left" vertical="center"/>
      <protection locked="0"/>
    </xf>
    <xf numFmtId="0" fontId="65" fillId="2" borderId="53" xfId="0" applyFont="1" applyFill="1" applyBorder="1" applyAlignment="1" applyProtection="1">
      <alignment horizontal="left" vertical="center" wrapText="1"/>
      <protection locked="0"/>
    </xf>
    <xf numFmtId="0" fontId="65" fillId="2" borderId="54" xfId="0" applyFont="1" applyFill="1" applyBorder="1" applyAlignment="1" applyProtection="1">
      <alignment horizontal="left" vertical="center" wrapText="1"/>
      <protection locked="0"/>
    </xf>
    <xf numFmtId="0" fontId="65" fillId="2" borderId="55" xfId="0" applyFont="1" applyFill="1" applyBorder="1" applyAlignment="1">
      <alignment horizontal="center" wrapText="1"/>
    </xf>
    <xf numFmtId="172" fontId="60" fillId="2" borderId="55" xfId="1" applyNumberFormat="1" applyFont="1" applyFill="1" applyBorder="1" applyAlignment="1">
      <alignment horizontal="center" vertical="center" wrapText="1"/>
    </xf>
    <xf numFmtId="0" fontId="0" fillId="0" borderId="55" xfId="0" applyFont="1" applyBorder="1"/>
    <xf numFmtId="0" fontId="60" fillId="0" borderId="59" xfId="0" applyFont="1" applyBorder="1" applyAlignment="1">
      <alignment horizontal="center" wrapText="1"/>
    </xf>
    <xf numFmtId="0" fontId="0" fillId="0" borderId="59" xfId="0" applyFont="1" applyBorder="1"/>
    <xf numFmtId="15" fontId="60" fillId="0" borderId="59" xfId="0" applyNumberFormat="1" applyFont="1" applyBorder="1" applyAlignment="1">
      <alignment horizontal="center" wrapText="1"/>
    </xf>
    <xf numFmtId="3" fontId="60" fillId="2" borderId="59" xfId="0" applyNumberFormat="1" applyFont="1" applyFill="1" applyBorder="1" applyAlignment="1">
      <alignment horizontal="center" wrapText="1"/>
    </xf>
    <xf numFmtId="172" fontId="60" fillId="2" borderId="59" xfId="0" applyNumberFormat="1" applyFont="1" applyFill="1" applyBorder="1" applyAlignment="1">
      <alignment horizontal="center" wrapText="1"/>
    </xf>
    <xf numFmtId="172" fontId="60" fillId="2" borderId="59" xfId="1" applyNumberFormat="1" applyFont="1" applyFill="1" applyBorder="1" applyAlignment="1">
      <alignment vertical="center" wrapText="1"/>
    </xf>
    <xf numFmtId="0" fontId="65" fillId="0" borderId="65" xfId="0" applyFont="1" applyBorder="1" applyAlignment="1">
      <alignment horizontal="center" wrapText="1"/>
    </xf>
    <xf numFmtId="4" fontId="60" fillId="0" borderId="65" xfId="0" applyNumberFormat="1" applyFont="1" applyBorder="1" applyAlignment="1">
      <alignment horizontal="center" wrapText="1"/>
    </xf>
    <xf numFmtId="0" fontId="60" fillId="2" borderId="65" xfId="0" applyFont="1" applyFill="1" applyBorder="1" applyAlignment="1">
      <alignment horizontal="center" wrapText="1"/>
    </xf>
    <xf numFmtId="172" fontId="60" fillId="2" borderId="65" xfId="0" applyNumberFormat="1" applyFont="1" applyFill="1" applyBorder="1" applyAlignment="1">
      <alignment horizontal="center" wrapText="1"/>
    </xf>
    <xf numFmtId="0" fontId="0" fillId="0" borderId="65" xfId="0" applyFont="1" applyBorder="1"/>
    <xf numFmtId="0" fontId="60" fillId="0" borderId="59" xfId="0" applyFont="1" applyBorder="1" applyAlignment="1">
      <alignment horizontal="center" vertical="top" wrapText="1"/>
    </xf>
    <xf numFmtId="43" fontId="60" fillId="0" borderId="59" xfId="1" applyFont="1" applyBorder="1" applyAlignment="1">
      <alignment horizontal="center" wrapText="1"/>
    </xf>
    <xf numFmtId="49" fontId="60" fillId="0" borderId="59" xfId="0" applyNumberFormat="1" applyFont="1" applyBorder="1" applyAlignment="1">
      <alignment horizontal="center" vertical="center" wrapText="1"/>
    </xf>
    <xf numFmtId="0" fontId="65" fillId="0" borderId="82" xfId="0" applyFont="1" applyBorder="1" applyAlignment="1">
      <alignment horizontal="center" wrapText="1"/>
    </xf>
    <xf numFmtId="43" fontId="60" fillId="0" borderId="65" xfId="1" applyFont="1" applyBorder="1" applyAlignment="1">
      <alignment horizontal="center" wrapText="1"/>
    </xf>
    <xf numFmtId="0" fontId="60" fillId="2" borderId="58" xfId="0" applyFont="1" applyFill="1" applyBorder="1" applyAlignment="1">
      <alignment horizontal="center" vertical="top" wrapText="1"/>
    </xf>
    <xf numFmtId="0" fontId="0" fillId="0" borderId="58" xfId="0" applyFont="1" applyBorder="1"/>
    <xf numFmtId="15" fontId="60" fillId="0" borderId="59" xfId="0" applyNumberFormat="1" applyFont="1" applyBorder="1" applyAlignment="1">
      <alignment horizontal="center" vertical="center"/>
    </xf>
    <xf numFmtId="15" fontId="60" fillId="0" borderId="59" xfId="0" applyNumberFormat="1" applyFont="1" applyBorder="1" applyAlignment="1">
      <alignment horizontal="center"/>
    </xf>
    <xf numFmtId="0" fontId="60" fillId="0" borderId="59" xfId="0" applyFont="1" applyBorder="1" applyAlignment="1">
      <alignment horizontal="left" vertical="top" wrapText="1"/>
    </xf>
    <xf numFmtId="43" fontId="60" fillId="0" borderId="59" xfId="1" applyFont="1" applyBorder="1" applyAlignment="1">
      <alignment horizontal="center"/>
    </xf>
    <xf numFmtId="0" fontId="60" fillId="0" borderId="59" xfId="0" applyFont="1" applyBorder="1" applyAlignment="1">
      <alignment horizontal="left" wrapText="1"/>
    </xf>
    <xf numFmtId="0" fontId="60" fillId="0" borderId="63" xfId="0" applyFont="1" applyBorder="1" applyAlignment="1">
      <alignment horizontal="center" vertical="center"/>
    </xf>
    <xf numFmtId="43" fontId="60" fillId="0" borderId="63" xfId="1" applyFont="1" applyBorder="1" applyAlignment="1">
      <alignment horizontal="center"/>
    </xf>
    <xf numFmtId="4" fontId="60" fillId="0" borderId="63" xfId="0" applyNumberFormat="1" applyFont="1" applyBorder="1" applyAlignment="1">
      <alignment horizontal="center"/>
    </xf>
    <xf numFmtId="0" fontId="0" fillId="0" borderId="63" xfId="0" applyFont="1" applyBorder="1"/>
    <xf numFmtId="0" fontId="0" fillId="2" borderId="55" xfId="0" applyFont="1" applyFill="1" applyBorder="1" applyAlignment="1">
      <alignment horizontal="center" vertical="center" wrapText="1"/>
    </xf>
    <xf numFmtId="49" fontId="60" fillId="0" borderId="59" xfId="0" applyNumberFormat="1" applyFont="1" applyBorder="1" applyAlignment="1">
      <alignment horizontal="center" vertical="center"/>
    </xf>
    <xf numFmtId="0" fontId="60" fillId="0" borderId="65" xfId="0" applyFont="1" applyBorder="1" applyAlignment="1">
      <alignment horizontal="center" vertical="center"/>
    </xf>
    <xf numFmtId="43" fontId="60" fillId="0" borderId="65" xfId="1" applyFont="1" applyBorder="1" applyAlignment="1">
      <alignment horizontal="center"/>
    </xf>
    <xf numFmtId="0" fontId="60" fillId="12" borderId="59" xfId="0" applyFont="1" applyFill="1" applyBorder="1" applyAlignment="1">
      <alignment horizontal="center" vertical="center"/>
    </xf>
    <xf numFmtId="0" fontId="60" fillId="12" borderId="65" xfId="0" applyFont="1" applyFill="1" applyBorder="1" applyAlignment="1">
      <alignment horizontal="center" vertical="center"/>
    </xf>
    <xf numFmtId="0" fontId="60" fillId="12" borderId="65" xfId="0" applyFont="1" applyFill="1" applyBorder="1" applyAlignment="1">
      <alignment horizontal="center"/>
    </xf>
    <xf numFmtId="43" fontId="60" fillId="12" borderId="65" xfId="1" applyFont="1" applyFill="1" applyBorder="1" applyAlignment="1">
      <alignment horizontal="center"/>
    </xf>
    <xf numFmtId="0" fontId="60" fillId="0" borderId="59" xfId="0" applyFont="1" applyBorder="1"/>
    <xf numFmtId="0" fontId="0" fillId="0" borderId="0" xfId="0" applyFont="1" applyBorder="1"/>
    <xf numFmtId="43" fontId="60" fillId="0" borderId="59" xfId="1" applyFont="1" applyBorder="1"/>
    <xf numFmtId="0" fontId="65" fillId="0" borderId="52" xfId="0" applyFont="1" applyBorder="1" applyAlignment="1">
      <alignment horizontal="left" vertical="center" wrapText="1"/>
    </xf>
    <xf numFmtId="0" fontId="0" fillId="0" borderId="53" xfId="0" applyFont="1" applyBorder="1"/>
    <xf numFmtId="0" fontId="60" fillId="0" borderId="53" xfId="0" applyFont="1" applyBorder="1" applyAlignment="1">
      <alignment vertical="center"/>
    </xf>
    <xf numFmtId="43" fontId="60" fillId="0" borderId="53" xfId="1" applyFont="1" applyBorder="1" applyAlignment="1">
      <alignment horizontal="center"/>
    </xf>
    <xf numFmtId="0" fontId="0" fillId="0" borderId="54" xfId="0" applyFont="1" applyBorder="1"/>
    <xf numFmtId="0" fontId="65" fillId="2" borderId="75" xfId="0" applyFont="1" applyFill="1" applyBorder="1" applyAlignment="1" applyProtection="1">
      <alignment horizontal="left" vertical="center"/>
      <protection locked="0"/>
    </xf>
    <xf numFmtId="0" fontId="69" fillId="0" borderId="55" xfId="0" applyFont="1" applyFill="1" applyBorder="1" applyAlignment="1">
      <alignment horizontal="center" vertical="center" wrapText="1"/>
    </xf>
    <xf numFmtId="41" fontId="69" fillId="0" borderId="55" xfId="1" applyNumberFormat="1" applyFont="1" applyFill="1" applyBorder="1" applyAlignment="1">
      <alignment horizontal="center" vertical="center" wrapText="1" shrinkToFit="1"/>
    </xf>
    <xf numFmtId="41" fontId="69" fillId="0" borderId="59" xfId="1" applyNumberFormat="1" applyFont="1" applyFill="1" applyBorder="1" applyAlignment="1">
      <alignment horizontal="center" vertical="center" wrapText="1" shrinkToFit="1"/>
    </xf>
    <xf numFmtId="0" fontId="69" fillId="0" borderId="59" xfId="1" applyNumberFormat="1" applyFont="1" applyFill="1" applyBorder="1" applyAlignment="1">
      <alignment horizontal="center" vertical="center" wrapText="1" shrinkToFit="1"/>
    </xf>
    <xf numFmtId="17" fontId="69" fillId="0" borderId="59" xfId="0" quotePrefix="1" applyNumberFormat="1" applyFont="1" applyFill="1" applyBorder="1" applyAlignment="1">
      <alignment horizontal="center" vertical="center" wrapText="1"/>
    </xf>
    <xf numFmtId="1" fontId="69" fillId="0" borderId="59" xfId="0" quotePrefix="1" applyNumberFormat="1" applyFont="1" applyFill="1" applyBorder="1" applyAlignment="1">
      <alignment horizontal="center" vertical="center" wrapText="1"/>
    </xf>
    <xf numFmtId="43" fontId="69" fillId="0" borderId="59" xfId="1" applyFont="1" applyFill="1" applyBorder="1" applyAlignment="1">
      <alignment horizontal="center" vertical="center" wrapText="1"/>
    </xf>
    <xf numFmtId="43" fontId="69" fillId="0" borderId="59" xfId="1" applyFont="1" applyFill="1" applyBorder="1" applyAlignment="1">
      <alignment horizontal="center" vertical="center" wrapText="1" shrinkToFit="1"/>
    </xf>
    <xf numFmtId="175" fontId="69" fillId="0" borderId="59" xfId="1" applyNumberFormat="1" applyFont="1" applyFill="1" applyBorder="1" applyAlignment="1">
      <alignment horizontal="center" vertical="center" wrapText="1" shrinkToFit="1"/>
    </xf>
    <xf numFmtId="17" fontId="69" fillId="0" borderId="65" xfId="0" applyNumberFormat="1" applyFont="1" applyFill="1" applyBorder="1" applyAlignment="1">
      <alignment horizontal="center" vertical="center" wrapText="1"/>
    </xf>
    <xf numFmtId="0" fontId="69" fillId="0" borderId="65" xfId="0" applyFont="1" applyFill="1" applyBorder="1" applyAlignment="1">
      <alignment horizontal="center" vertical="center" wrapText="1"/>
    </xf>
    <xf numFmtId="43" fontId="69" fillId="0" borderId="65" xfId="1" applyFont="1" applyFill="1" applyBorder="1" applyAlignment="1">
      <alignment horizontal="center" vertical="center" wrapText="1"/>
    </xf>
    <xf numFmtId="2" fontId="69" fillId="0" borderId="65" xfId="0" applyNumberFormat="1" applyFont="1" applyFill="1" applyBorder="1" applyAlignment="1">
      <alignment horizontal="center" vertical="center" wrapText="1"/>
    </xf>
    <xf numFmtId="41" fontId="69" fillId="0" borderId="58" xfId="1" applyNumberFormat="1" applyFont="1" applyFill="1" applyBorder="1" applyAlignment="1">
      <alignment horizontal="center" vertical="center" wrapText="1" shrinkToFit="1"/>
    </xf>
    <xf numFmtId="0" fontId="69" fillId="0" borderId="58" xfId="0" applyFont="1" applyFill="1" applyBorder="1" applyAlignment="1">
      <alignment horizontal="center" vertical="top" wrapText="1"/>
    </xf>
    <xf numFmtId="41" fontId="69" fillId="0" borderId="58" xfId="1" applyNumberFormat="1" applyFont="1" applyFill="1" applyBorder="1" applyAlignment="1">
      <alignment horizontal="center" vertical="top" wrapText="1" shrinkToFit="1"/>
    </xf>
    <xf numFmtId="41" fontId="69" fillId="0" borderId="59" xfId="1" applyNumberFormat="1" applyFont="1" applyFill="1" applyBorder="1" applyAlignment="1">
      <alignment horizontal="center" wrapText="1" shrinkToFit="1"/>
    </xf>
    <xf numFmtId="17" fontId="69" fillId="0" borderId="59" xfId="0" quotePrefix="1" applyNumberFormat="1" applyFont="1" applyFill="1" applyBorder="1" applyAlignment="1">
      <alignment horizontal="center" wrapText="1"/>
    </xf>
    <xf numFmtId="1" fontId="69" fillId="0" borderId="59" xfId="0" quotePrefix="1" applyNumberFormat="1" applyFont="1" applyFill="1" applyBorder="1" applyAlignment="1">
      <alignment horizontal="center" wrapText="1"/>
    </xf>
    <xf numFmtId="43" fontId="69" fillId="0" borderId="59" xfId="1" applyFont="1" applyFill="1" applyBorder="1" applyAlignment="1">
      <alignment horizontal="center" wrapText="1" shrinkToFit="1"/>
    </xf>
    <xf numFmtId="17" fontId="69" fillId="0" borderId="63" xfId="0" applyNumberFormat="1" applyFont="1" applyFill="1" applyBorder="1" applyAlignment="1">
      <alignment horizontal="center" vertical="center" wrapText="1"/>
    </xf>
    <xf numFmtId="0" fontId="69" fillId="0" borderId="63" xfId="0" applyFont="1" applyFill="1" applyBorder="1" applyAlignment="1">
      <alignment horizontal="center" vertical="center" wrapText="1"/>
    </xf>
    <xf numFmtId="43" fontId="69" fillId="0" borderId="63" xfId="1" applyFont="1" applyFill="1" applyBorder="1" applyAlignment="1">
      <alignment horizontal="center" vertical="center" wrapText="1"/>
    </xf>
    <xf numFmtId="2" fontId="69" fillId="0" borderId="63" xfId="0" applyNumberFormat="1" applyFont="1" applyFill="1" applyBorder="1" applyAlignment="1">
      <alignment horizontal="center" wrapText="1"/>
    </xf>
    <xf numFmtId="0" fontId="69" fillId="0" borderId="55" xfId="0" applyFont="1" applyFill="1" applyBorder="1" applyAlignment="1">
      <alignment horizontal="center" vertical="top" wrapText="1"/>
    </xf>
    <xf numFmtId="41" fontId="69" fillId="0" borderId="55" xfId="1" applyNumberFormat="1" applyFont="1" applyFill="1" applyBorder="1" applyAlignment="1">
      <alignment horizontal="center" vertical="top" shrinkToFit="1"/>
    </xf>
    <xf numFmtId="41" fontId="69" fillId="0" borderId="59" xfId="1" applyNumberFormat="1" applyFont="1" applyFill="1" applyBorder="1" applyAlignment="1">
      <alignment horizontal="center" vertical="center" shrinkToFit="1"/>
    </xf>
    <xf numFmtId="17" fontId="69" fillId="0" borderId="59" xfId="0" applyNumberFormat="1" applyFont="1" applyFill="1" applyBorder="1" applyAlignment="1">
      <alignment horizontal="center"/>
    </xf>
    <xf numFmtId="41" fontId="69" fillId="0" borderId="59" xfId="1" applyNumberFormat="1" applyFont="1" applyFill="1" applyBorder="1" applyAlignment="1">
      <alignment horizontal="center" shrinkToFit="1"/>
    </xf>
    <xf numFmtId="17" fontId="69" fillId="0" borderId="59" xfId="0" applyNumberFormat="1" applyFont="1" applyFill="1" applyBorder="1" applyAlignment="1">
      <alignment horizontal="center" vertical="center"/>
    </xf>
    <xf numFmtId="17" fontId="69" fillId="0" borderId="59" xfId="0" quotePrefix="1" applyNumberFormat="1" applyFont="1" applyFill="1" applyBorder="1" applyAlignment="1">
      <alignment horizontal="center"/>
    </xf>
    <xf numFmtId="43" fontId="69" fillId="0" borderId="59" xfId="1" applyNumberFormat="1" applyFont="1" applyFill="1" applyBorder="1" applyAlignment="1">
      <alignment horizontal="center" vertical="center" wrapText="1" shrinkToFit="1"/>
    </xf>
    <xf numFmtId="43" fontId="69" fillId="0" borderId="59" xfId="1" applyNumberFormat="1" applyFont="1" applyFill="1" applyBorder="1" applyAlignment="1">
      <alignment horizontal="center" shrinkToFit="1"/>
    </xf>
    <xf numFmtId="0" fontId="69" fillId="0" borderId="65" xfId="0" applyFont="1" applyFill="1" applyBorder="1" applyAlignment="1">
      <alignment horizontal="center" vertical="top" wrapText="1"/>
    </xf>
    <xf numFmtId="0" fontId="69" fillId="0" borderId="65" xfId="0" applyFont="1" applyFill="1" applyBorder="1" applyAlignment="1">
      <alignment horizontal="center"/>
    </xf>
    <xf numFmtId="4" fontId="69" fillId="0" borderId="65" xfId="0" applyNumberFormat="1" applyFont="1" applyFill="1" applyBorder="1" applyAlignment="1">
      <alignment horizontal="center" vertical="center" wrapText="1"/>
    </xf>
    <xf numFmtId="41" fontId="69" fillId="0" borderId="55" xfId="1" applyNumberFormat="1" applyFont="1" applyFill="1" applyBorder="1" applyAlignment="1">
      <alignment horizontal="center" vertical="center" shrinkToFit="1"/>
    </xf>
    <xf numFmtId="0" fontId="60" fillId="0" borderId="55" xfId="0" applyFont="1" applyBorder="1" applyAlignment="1">
      <alignment horizontal="center"/>
    </xf>
    <xf numFmtId="17" fontId="69" fillId="0" borderId="59" xfId="0" quotePrefix="1" applyNumberFormat="1" applyFont="1" applyFill="1" applyBorder="1" applyAlignment="1">
      <alignment horizontal="center" vertical="center"/>
    </xf>
    <xf numFmtId="4" fontId="69" fillId="0" borderId="59" xfId="0" quotePrefix="1" applyNumberFormat="1" applyFont="1" applyFill="1" applyBorder="1" applyAlignment="1">
      <alignment horizontal="center" vertical="center"/>
    </xf>
    <xf numFmtId="4" fontId="69" fillId="0" borderId="59" xfId="1" applyNumberFormat="1" applyFont="1" applyFill="1" applyBorder="1" applyAlignment="1">
      <alignment horizontal="center" vertical="center" wrapText="1" shrinkToFit="1"/>
    </xf>
    <xf numFmtId="43" fontId="69" fillId="0" borderId="59" xfId="1" applyFont="1" applyFill="1" applyBorder="1" applyAlignment="1">
      <alignment horizontal="center" vertical="center" shrinkToFit="1"/>
    </xf>
    <xf numFmtId="0" fontId="69" fillId="0" borderId="59" xfId="0" applyNumberFormat="1" applyFont="1" applyFill="1" applyBorder="1" applyAlignment="1">
      <alignment horizontal="center" vertical="center"/>
    </xf>
    <xf numFmtId="0" fontId="69" fillId="0" borderId="65" xfId="0" applyFont="1" applyFill="1" applyBorder="1" applyAlignment="1">
      <alignment horizontal="center" vertical="center"/>
    </xf>
    <xf numFmtId="4" fontId="69" fillId="0" borderId="65" xfId="0" applyNumberFormat="1" applyFont="1" applyFill="1" applyBorder="1" applyAlignment="1">
      <alignment horizontal="center" vertical="center"/>
    </xf>
    <xf numFmtId="43" fontId="69" fillId="0" borderId="65" xfId="1" applyFont="1" applyFill="1" applyBorder="1" applyAlignment="1">
      <alignment horizontal="center" vertical="center"/>
    </xf>
    <xf numFmtId="0" fontId="69" fillId="0" borderId="53" xfId="0" applyFont="1" applyFill="1" applyBorder="1" applyAlignment="1">
      <alignment horizontal="center" vertical="top" wrapText="1"/>
    </xf>
    <xf numFmtId="0" fontId="69" fillId="0" borderId="53" xfId="0" applyFont="1" applyFill="1" applyBorder="1" applyAlignment="1">
      <alignment horizontal="center"/>
    </xf>
    <xf numFmtId="4" fontId="69" fillId="0" borderId="53" xfId="0" applyNumberFormat="1" applyFont="1" applyFill="1" applyBorder="1" applyAlignment="1">
      <alignment horizontal="center" vertical="center" wrapText="1"/>
    </xf>
    <xf numFmtId="0" fontId="69" fillId="0" borderId="53" xfId="0" applyFont="1" applyFill="1" applyBorder="1" applyAlignment="1">
      <alignment horizontal="center" vertical="center" wrapText="1"/>
    </xf>
    <xf numFmtId="0" fontId="69" fillId="0" borderId="53" xfId="0" applyFont="1" applyFill="1" applyBorder="1" applyAlignment="1">
      <alignment horizontal="center" vertical="center"/>
    </xf>
    <xf numFmtId="0" fontId="60" fillId="0" borderId="53" xfId="0" applyFont="1" applyBorder="1" applyAlignment="1">
      <alignment horizontal="center"/>
    </xf>
    <xf numFmtId="4" fontId="69" fillId="0" borderId="54" xfId="0" applyNumberFormat="1" applyFont="1" applyFill="1" applyBorder="1" applyAlignment="1">
      <alignment horizontal="center" vertical="center" wrapText="1"/>
    </xf>
    <xf numFmtId="4" fontId="60" fillId="0" borderId="0" xfId="0" applyNumberFormat="1" applyFont="1"/>
    <xf numFmtId="0" fontId="60" fillId="2" borderId="55" xfId="0" applyFont="1" applyFill="1" applyBorder="1" applyAlignment="1">
      <alignment vertical="top" wrapText="1"/>
    </xf>
    <xf numFmtId="0" fontId="60" fillId="2" borderId="55" xfId="19" applyFont="1" applyFill="1" applyBorder="1" applyAlignment="1">
      <alignment horizontal="center" vertical="center" wrapText="1"/>
    </xf>
    <xf numFmtId="0" fontId="60" fillId="2" borderId="59" xfId="0" applyFont="1" applyFill="1" applyBorder="1" applyAlignment="1">
      <alignment vertical="top" wrapText="1"/>
    </xf>
    <xf numFmtId="0" fontId="60" fillId="2" borderId="59" xfId="0" applyNumberFormat="1" applyFont="1" applyFill="1" applyBorder="1" applyAlignment="1">
      <alignment horizontal="center" vertical="center" wrapText="1"/>
    </xf>
    <xf numFmtId="1" fontId="60" fillId="2" borderId="59" xfId="0" applyNumberFormat="1" applyFont="1" applyFill="1" applyBorder="1" applyAlignment="1">
      <alignment horizontal="center" vertical="center" wrapText="1"/>
    </xf>
    <xf numFmtId="43" fontId="60" fillId="2" borderId="59" xfId="1" applyFont="1" applyFill="1" applyBorder="1" applyAlignment="1">
      <alignment horizontal="center" vertical="center" shrinkToFit="1"/>
    </xf>
    <xf numFmtId="175" fontId="60" fillId="2" borderId="59" xfId="1" applyNumberFormat="1" applyFont="1" applyFill="1" applyBorder="1" applyAlignment="1">
      <alignment horizontal="center" shrinkToFit="1"/>
    </xf>
    <xf numFmtId="0" fontId="60" fillId="2" borderId="65" xfId="0" applyFont="1" applyFill="1" applyBorder="1" applyAlignment="1">
      <alignment vertical="top" wrapText="1"/>
    </xf>
    <xf numFmtId="43" fontId="60" fillId="2" borderId="65" xfId="0" applyNumberFormat="1" applyFont="1" applyFill="1" applyBorder="1" applyAlignment="1">
      <alignment horizontal="center"/>
    </xf>
    <xf numFmtId="0" fontId="60" fillId="2" borderId="58" xfId="0" applyFont="1" applyFill="1" applyBorder="1" applyAlignment="1">
      <alignment vertical="top" wrapText="1"/>
    </xf>
    <xf numFmtId="0" fontId="60" fillId="2" borderId="58" xfId="19" applyFont="1" applyFill="1" applyBorder="1" applyAlignment="1">
      <alignment horizontal="center" vertical="center" wrapText="1"/>
    </xf>
    <xf numFmtId="0" fontId="60" fillId="2" borderId="63" xfId="0" applyFont="1" applyFill="1" applyBorder="1" applyAlignment="1">
      <alignment vertical="top" wrapText="1"/>
    </xf>
    <xf numFmtId="175" fontId="60" fillId="2" borderId="63" xfId="1" applyNumberFormat="1" applyFont="1" applyFill="1" applyBorder="1" applyAlignment="1">
      <alignment horizontal="center" shrinkToFit="1"/>
    </xf>
    <xf numFmtId="0" fontId="60" fillId="2" borderId="55" xfId="19" applyFont="1" applyFill="1" applyBorder="1" applyAlignment="1">
      <alignment horizontal="center" vertical="top" wrapText="1"/>
    </xf>
    <xf numFmtId="175" fontId="60" fillId="2" borderId="55" xfId="0" applyNumberFormat="1" applyFont="1" applyFill="1" applyBorder="1" applyAlignment="1">
      <alignment horizontal="center"/>
    </xf>
    <xf numFmtId="175" fontId="60" fillId="2" borderId="59" xfId="0" applyNumberFormat="1" applyFont="1" applyFill="1" applyBorder="1" applyAlignment="1">
      <alignment horizontal="center"/>
    </xf>
    <xf numFmtId="175" fontId="60" fillId="2" borderId="63" xfId="0" applyNumberFormat="1" applyFont="1" applyFill="1" applyBorder="1" applyAlignment="1">
      <alignment horizontal="center"/>
    </xf>
    <xf numFmtId="175" fontId="60" fillId="2" borderId="65" xfId="1" applyNumberFormat="1" applyFont="1" applyFill="1" applyBorder="1" applyAlignment="1">
      <alignment horizontal="center" shrinkToFit="1"/>
    </xf>
    <xf numFmtId="2" fontId="60" fillId="2" borderId="59" xfId="1" applyNumberFormat="1" applyFont="1" applyFill="1" applyBorder="1" applyAlignment="1">
      <alignment horizontal="center" shrinkToFit="1"/>
    </xf>
    <xf numFmtId="2" fontId="60" fillId="2" borderId="65" xfId="1" applyNumberFormat="1" applyFont="1" applyFill="1" applyBorder="1" applyAlignment="1">
      <alignment horizontal="center" vertical="center" shrinkToFit="1"/>
    </xf>
    <xf numFmtId="0" fontId="60" fillId="2" borderId="58" xfId="19" applyFont="1" applyFill="1" applyBorder="1" applyAlignment="1">
      <alignment horizontal="center" vertical="top" wrapText="1"/>
    </xf>
    <xf numFmtId="41" fontId="60" fillId="2" borderId="58" xfId="1" applyNumberFormat="1" applyFont="1" applyFill="1" applyBorder="1" applyAlignment="1">
      <alignment horizontal="center" vertical="top" shrinkToFit="1"/>
    </xf>
    <xf numFmtId="43" fontId="60" fillId="2" borderId="59" xfId="1" applyNumberFormat="1" applyFont="1" applyFill="1" applyBorder="1" applyAlignment="1">
      <alignment horizontal="center" vertical="center" shrinkToFit="1"/>
    </xf>
    <xf numFmtId="43" fontId="60" fillId="2" borderId="59" xfId="1" applyNumberFormat="1" applyFont="1" applyFill="1" applyBorder="1" applyAlignment="1">
      <alignment horizontal="center" shrinkToFit="1"/>
    </xf>
    <xf numFmtId="0" fontId="60" fillId="2" borderId="58" xfId="0" applyFont="1" applyFill="1" applyBorder="1" applyAlignment="1">
      <alignment horizontal="center" vertical="center"/>
    </xf>
    <xf numFmtId="0" fontId="60" fillId="2" borderId="59" xfId="19" applyFont="1" applyFill="1" applyBorder="1" applyAlignment="1">
      <alignment horizontal="center" vertical="top" wrapText="1"/>
    </xf>
    <xf numFmtId="0" fontId="65" fillId="2" borderId="52" xfId="0" applyFont="1" applyFill="1" applyBorder="1" applyAlignment="1">
      <alignment vertical="top" wrapText="1"/>
    </xf>
    <xf numFmtId="0" fontId="60" fillId="2" borderId="53" xfId="0" applyFont="1" applyFill="1" applyBorder="1" applyAlignment="1">
      <alignment horizontal="left" vertical="center"/>
    </xf>
    <xf numFmtId="0" fontId="60" fillId="2" borderId="53" xfId="0" applyFont="1" applyFill="1" applyBorder="1" applyAlignment="1"/>
    <xf numFmtId="175" fontId="60" fillId="2" borderId="53" xfId="1" applyNumberFormat="1" applyFont="1" applyFill="1" applyBorder="1" applyAlignment="1">
      <alignment shrinkToFit="1"/>
    </xf>
    <xf numFmtId="175" fontId="60" fillId="2" borderId="54" xfId="1" applyNumberFormat="1" applyFont="1" applyFill="1" applyBorder="1" applyAlignment="1">
      <alignment shrinkToFit="1"/>
    </xf>
    <xf numFmtId="0" fontId="60" fillId="0" borderId="50" xfId="0" applyFont="1" applyBorder="1"/>
    <xf numFmtId="0" fontId="60" fillId="0" borderId="71" xfId="0" applyFont="1" applyBorder="1"/>
    <xf numFmtId="0" fontId="78" fillId="2" borderId="55" xfId="0" applyFont="1" applyFill="1" applyBorder="1" applyAlignment="1">
      <alignment horizontal="center" vertical="center" wrapText="1"/>
    </xf>
    <xf numFmtId="4" fontId="78" fillId="0" borderId="55" xfId="0" applyNumberFormat="1" applyFont="1" applyBorder="1" applyAlignment="1">
      <alignment horizontal="center" vertical="center"/>
    </xf>
    <xf numFmtId="0" fontId="78" fillId="0" borderId="59" xfId="0" applyFont="1" applyBorder="1" applyAlignment="1">
      <alignment horizontal="center" vertical="center" wrapText="1"/>
    </xf>
    <xf numFmtId="4" fontId="78" fillId="0" borderId="59" xfId="0" applyNumberFormat="1" applyFont="1" applyBorder="1" applyAlignment="1">
      <alignment horizontal="center" vertical="center"/>
    </xf>
    <xf numFmtId="0" fontId="78" fillId="0" borderId="65" xfId="0" applyFont="1" applyBorder="1" applyAlignment="1">
      <alignment horizontal="center" vertical="center" wrapText="1"/>
    </xf>
    <xf numFmtId="0" fontId="78" fillId="0" borderId="65" xfId="0" applyFont="1" applyBorder="1" applyAlignment="1">
      <alignment horizontal="center" vertical="center"/>
    </xf>
    <xf numFmtId="4" fontId="79" fillId="0" borderId="65" xfId="0" applyNumberFormat="1" applyFont="1" applyBorder="1" applyAlignment="1">
      <alignment horizontal="center" vertical="center"/>
    </xf>
    <xf numFmtId="0" fontId="78" fillId="2" borderId="58" xfId="0" applyFont="1" applyFill="1" applyBorder="1" applyAlignment="1">
      <alignment horizontal="center" vertical="center" wrapText="1"/>
    </xf>
    <xf numFmtId="4" fontId="78" fillId="0" borderId="58" xfId="0" applyNumberFormat="1" applyFont="1" applyBorder="1" applyAlignment="1">
      <alignment horizontal="center" vertical="center"/>
    </xf>
    <xf numFmtId="49" fontId="78" fillId="0" borderId="59" xfId="0" applyNumberFormat="1" applyFont="1" applyBorder="1" applyAlignment="1">
      <alignment horizontal="center" vertical="center" wrapText="1"/>
    </xf>
    <xf numFmtId="0" fontId="79" fillId="0" borderId="59" xfId="0" applyFont="1" applyBorder="1" applyAlignment="1">
      <alignment horizontal="center" vertical="center" wrapText="1"/>
    </xf>
    <xf numFmtId="4" fontId="78" fillId="0" borderId="65" xfId="0" applyNumberFormat="1" applyFont="1" applyBorder="1" applyAlignment="1">
      <alignment horizontal="center" vertical="center"/>
    </xf>
    <xf numFmtId="0" fontId="78" fillId="0" borderId="53" xfId="0" applyFont="1" applyBorder="1" applyAlignment="1">
      <alignment vertical="center" wrapText="1"/>
    </xf>
    <xf numFmtId="4" fontId="78" fillId="0" borderId="53" xfId="0" applyNumberFormat="1" applyFont="1" applyBorder="1" applyAlignment="1">
      <alignment horizontal="center" vertical="center"/>
    </xf>
    <xf numFmtId="4" fontId="78" fillId="0" borderId="53" xfId="0" applyNumberFormat="1" applyFont="1" applyBorder="1" applyAlignment="1">
      <alignment vertical="center"/>
    </xf>
    <xf numFmtId="0" fontId="60" fillId="0" borderId="54" xfId="0" applyFont="1" applyBorder="1" applyAlignment="1">
      <alignment vertical="center"/>
    </xf>
    <xf numFmtId="0" fontId="75" fillId="13" borderId="55" xfId="0" applyFont="1" applyFill="1" applyBorder="1" applyAlignment="1">
      <alignment horizontal="center" vertical="center" wrapText="1"/>
    </xf>
    <xf numFmtId="0" fontId="75" fillId="0" borderId="55" xfId="0" applyFont="1" applyBorder="1" applyAlignment="1">
      <alignment horizontal="center" vertical="center" wrapText="1"/>
    </xf>
    <xf numFmtId="41" fontId="75" fillId="0" borderId="55" xfId="1" applyNumberFormat="1" applyFont="1" applyBorder="1" applyAlignment="1">
      <alignment horizontal="center" vertical="center" shrinkToFit="1"/>
    </xf>
    <xf numFmtId="0" fontId="60" fillId="0" borderId="55" xfId="0" applyFont="1" applyBorder="1"/>
    <xf numFmtId="0" fontId="60" fillId="0" borderId="0" xfId="0" applyFont="1"/>
    <xf numFmtId="0" fontId="75" fillId="13" borderId="59" xfId="0" applyFont="1" applyFill="1" applyBorder="1" applyAlignment="1">
      <alignment horizontal="center" vertical="center" wrapText="1"/>
    </xf>
    <xf numFmtId="0" fontId="75" fillId="0" borderId="59" xfId="0" applyFont="1" applyBorder="1" applyAlignment="1">
      <alignment horizontal="center" vertical="center" wrapText="1"/>
    </xf>
    <xf numFmtId="41" fontId="75" fillId="0" borderId="59" xfId="1" applyNumberFormat="1" applyFont="1" applyBorder="1" applyAlignment="1">
      <alignment horizontal="center" vertical="center" shrinkToFit="1"/>
    </xf>
    <xf numFmtId="17" fontId="75" fillId="13" borderId="59" xfId="0" applyNumberFormat="1" applyFont="1" applyFill="1" applyBorder="1" applyAlignment="1">
      <alignment horizontal="center" vertical="center" wrapText="1"/>
    </xf>
    <xf numFmtId="17" fontId="75" fillId="0" borderId="59" xfId="0" quotePrefix="1" applyNumberFormat="1" applyFont="1" applyBorder="1" applyAlignment="1">
      <alignment horizontal="center"/>
    </xf>
    <xf numFmtId="41" fontId="75" fillId="0" borderId="59" xfId="1" applyNumberFormat="1" applyFont="1" applyBorder="1" applyAlignment="1">
      <alignment horizontal="center" shrinkToFit="1"/>
    </xf>
    <xf numFmtId="176" fontId="75" fillId="13" borderId="59" xfId="0" applyNumberFormat="1" applyFont="1" applyFill="1" applyBorder="1" applyAlignment="1">
      <alignment horizontal="center" vertical="center" wrapText="1"/>
    </xf>
    <xf numFmtId="1" fontId="75" fillId="13" borderId="59" xfId="0" quotePrefix="1" applyNumberFormat="1" applyFont="1" applyFill="1" applyBorder="1" applyAlignment="1">
      <alignment horizontal="center"/>
    </xf>
    <xf numFmtId="41" fontId="75" fillId="13" borderId="59" xfId="1" applyNumberFormat="1" applyFont="1" applyFill="1" applyBorder="1" applyAlignment="1">
      <alignment horizontal="center" shrinkToFit="1"/>
    </xf>
    <xf numFmtId="175" fontId="75" fillId="13" borderId="59" xfId="1" applyNumberFormat="1" applyFont="1" applyFill="1" applyBorder="1" applyAlignment="1">
      <alignment horizontal="center" shrinkToFit="1"/>
    </xf>
    <xf numFmtId="0" fontId="75" fillId="13" borderId="59" xfId="0" applyNumberFormat="1" applyFont="1" applyFill="1" applyBorder="1" applyAlignment="1">
      <alignment horizontal="center" vertical="center" wrapText="1"/>
    </xf>
    <xf numFmtId="2" fontId="75" fillId="13" borderId="59" xfId="0" applyNumberFormat="1" applyFont="1" applyFill="1" applyBorder="1" applyAlignment="1">
      <alignment horizontal="center" wrapText="1"/>
    </xf>
    <xf numFmtId="0" fontId="75" fillId="0" borderId="59" xfId="0" applyFont="1" applyBorder="1" applyAlignment="1">
      <alignment horizontal="center"/>
    </xf>
    <xf numFmtId="175" fontId="75" fillId="0" borderId="59" xfId="1" applyNumberFormat="1" applyFont="1" applyBorder="1" applyAlignment="1">
      <alignment horizontal="center" shrinkToFit="1"/>
    </xf>
    <xf numFmtId="0" fontId="75" fillId="0" borderId="65" xfId="0" applyFont="1" applyBorder="1" applyAlignment="1">
      <alignment horizontal="center" vertical="center"/>
    </xf>
    <xf numFmtId="0" fontId="75" fillId="0" borderId="65" xfId="0" applyFont="1" applyBorder="1" applyAlignment="1">
      <alignment horizontal="center"/>
    </xf>
    <xf numFmtId="175" fontId="76" fillId="13" borderId="65" xfId="0" applyNumberFormat="1" applyFont="1" applyFill="1" applyBorder="1" applyAlignment="1">
      <alignment horizontal="center"/>
    </xf>
    <xf numFmtId="175" fontId="75" fillId="13" borderId="65" xfId="0" applyNumberFormat="1" applyFont="1" applyFill="1" applyBorder="1" applyAlignment="1">
      <alignment horizontal="center"/>
    </xf>
    <xf numFmtId="0" fontId="60" fillId="0" borderId="58" xfId="0" applyFont="1" applyBorder="1"/>
    <xf numFmtId="0" fontId="75" fillId="13" borderId="58" xfId="0" applyFont="1" applyFill="1" applyBorder="1" applyAlignment="1">
      <alignment horizontal="center" vertical="center" wrapText="1"/>
    </xf>
    <xf numFmtId="0" fontId="75" fillId="0" borderId="58" xfId="0" applyFont="1" applyBorder="1" applyAlignment="1">
      <alignment horizontal="center" vertical="center" wrapText="1"/>
    </xf>
    <xf numFmtId="41" fontId="75" fillId="0" borderId="58" xfId="1" applyNumberFormat="1" applyFont="1" applyBorder="1" applyAlignment="1">
      <alignment horizontal="center" vertical="center" shrinkToFit="1"/>
    </xf>
    <xf numFmtId="0" fontId="60" fillId="0" borderId="63" xfId="0" applyFont="1" applyBorder="1"/>
    <xf numFmtId="0" fontId="75" fillId="0" borderId="63" xfId="0" applyFont="1" applyBorder="1" applyAlignment="1">
      <alignment horizontal="center" vertical="center"/>
    </xf>
    <xf numFmtId="0" fontId="75" fillId="0" borderId="63" xfId="0" applyFont="1" applyBorder="1" applyAlignment="1">
      <alignment horizontal="center"/>
    </xf>
    <xf numFmtId="175" fontId="76" fillId="13" borderId="63" xfId="0" applyNumberFormat="1" applyFont="1" applyFill="1" applyBorder="1" applyAlignment="1">
      <alignment horizontal="center"/>
    </xf>
    <xf numFmtId="0" fontId="75" fillId="0" borderId="53" xfId="0" applyFont="1" applyBorder="1" applyAlignment="1">
      <alignment horizontal="center" vertical="center"/>
    </xf>
    <xf numFmtId="0" fontId="75" fillId="0" borderId="53" xfId="0" applyFont="1" applyBorder="1" applyAlignment="1">
      <alignment horizontal="center"/>
    </xf>
    <xf numFmtId="175" fontId="76" fillId="13" borderId="53" xfId="0" applyNumberFormat="1" applyFont="1" applyFill="1" applyBorder="1" applyAlignment="1">
      <alignment horizontal="center"/>
    </xf>
    <xf numFmtId="43" fontId="60" fillId="0" borderId="54" xfId="0" applyNumberFormat="1" applyFont="1" applyBorder="1"/>
    <xf numFmtId="4" fontId="69" fillId="2" borderId="55" xfId="0" applyNumberFormat="1" applyFont="1" applyFill="1" applyBorder="1" applyAlignment="1">
      <alignment horizontal="center" vertical="top"/>
    </xf>
    <xf numFmtId="4" fontId="60" fillId="2" borderId="59" xfId="0" applyNumberFormat="1" applyFont="1" applyFill="1" applyBorder="1" applyAlignment="1">
      <alignment horizontal="center" vertical="top"/>
    </xf>
    <xf numFmtId="49" fontId="80" fillId="2" borderId="59" xfId="0" applyNumberFormat="1" applyFont="1" applyFill="1" applyBorder="1" applyAlignment="1">
      <alignment horizontal="center" vertical="top" wrapText="1"/>
    </xf>
    <xf numFmtId="0" fontId="80" fillId="2" borderId="59" xfId="0" applyFont="1" applyFill="1" applyBorder="1" applyAlignment="1">
      <alignment horizontal="center" vertical="top" wrapText="1"/>
    </xf>
    <xf numFmtId="4" fontId="60" fillId="2" borderId="63" xfId="0" applyNumberFormat="1" applyFont="1" applyFill="1" applyBorder="1" applyAlignment="1">
      <alignment horizontal="center" vertical="center"/>
    </xf>
    <xf numFmtId="0" fontId="60" fillId="2" borderId="53" xfId="0" applyFont="1" applyFill="1" applyBorder="1" applyAlignment="1">
      <alignment horizontal="center" vertical="center" wrapText="1"/>
    </xf>
    <xf numFmtId="0" fontId="60" fillId="2" borderId="53" xfId="0" applyFont="1" applyFill="1" applyBorder="1" applyAlignment="1">
      <alignment horizontal="center" vertical="center"/>
    </xf>
    <xf numFmtId="4" fontId="60" fillId="2" borderId="53" xfId="0" applyNumberFormat="1" applyFont="1" applyFill="1" applyBorder="1" applyAlignment="1">
      <alignment horizontal="center" vertical="center"/>
    </xf>
    <xf numFmtId="0" fontId="60" fillId="0" borderId="54" xfId="0" applyFont="1" applyBorder="1"/>
    <xf numFmtId="0" fontId="60" fillId="0" borderId="86" xfId="0" applyFont="1" applyBorder="1"/>
    <xf numFmtId="0" fontId="76" fillId="2" borderId="83" xfId="0" applyFont="1" applyFill="1" applyBorder="1" applyAlignment="1">
      <alignment horizontal="center" vertical="center"/>
    </xf>
    <xf numFmtId="0" fontId="76" fillId="2" borderId="83" xfId="0" applyFont="1" applyFill="1" applyBorder="1" applyAlignment="1">
      <alignment horizontal="center" vertical="center" wrapText="1"/>
    </xf>
    <xf numFmtId="43" fontId="69" fillId="2" borderId="63" xfId="1" applyFont="1" applyFill="1" applyBorder="1" applyAlignment="1">
      <alignment horizontal="center" vertical="center"/>
    </xf>
    <xf numFmtId="43" fontId="69" fillId="2" borderId="59" xfId="1" quotePrefix="1" applyFont="1" applyFill="1" applyBorder="1" applyAlignment="1">
      <alignment horizontal="center" vertical="center"/>
    </xf>
    <xf numFmtId="0" fontId="35" fillId="0" borderId="59" xfId="0" applyFont="1" applyBorder="1" applyAlignment="1">
      <alignment horizontal="center"/>
    </xf>
    <xf numFmtId="49" fontId="60" fillId="2" borderId="59" xfId="0" applyNumberFormat="1" applyFont="1" applyFill="1" applyBorder="1" applyAlignment="1">
      <alignment horizontal="center" vertical="center"/>
    </xf>
    <xf numFmtId="43" fontId="69" fillId="0" borderId="63" xfId="1" applyFont="1" applyFill="1" applyBorder="1" applyAlignment="1">
      <alignment horizontal="center" vertical="center"/>
    </xf>
    <xf numFmtId="4" fontId="60" fillId="0" borderId="59" xfId="0" applyNumberFormat="1" applyFont="1" applyBorder="1" applyAlignment="1">
      <alignment horizontal="center"/>
    </xf>
    <xf numFmtId="2" fontId="60" fillId="2" borderId="59" xfId="0" applyNumberFormat="1" applyFont="1" applyFill="1" applyBorder="1" applyAlignment="1">
      <alignment horizontal="center"/>
    </xf>
    <xf numFmtId="2" fontId="60" fillId="0" borderId="59" xfId="0" applyNumberFormat="1" applyFont="1" applyBorder="1" applyAlignment="1">
      <alignment horizontal="center"/>
    </xf>
    <xf numFmtId="0" fontId="35" fillId="0" borderId="65" xfId="0" applyFont="1" applyBorder="1" applyAlignment="1">
      <alignment horizontal="center"/>
    </xf>
    <xf numFmtId="4" fontId="60" fillId="0" borderId="65" xfId="0" applyNumberFormat="1" applyFont="1" applyBorder="1" applyAlignment="1">
      <alignment horizontal="center"/>
    </xf>
    <xf numFmtId="0" fontId="65" fillId="0" borderId="52" xfId="0" applyFont="1" applyFill="1" applyBorder="1" applyAlignment="1">
      <alignment horizontal="left" vertical="center" wrapText="1"/>
    </xf>
    <xf numFmtId="43" fontId="65" fillId="0" borderId="0" xfId="0" applyNumberFormat="1" applyFont="1"/>
    <xf numFmtId="4" fontId="0" fillId="0" borderId="42" xfId="1" applyNumberFormat="1" applyFont="1" applyBorder="1" applyAlignment="1">
      <alignment horizontal="right" vertical="center" wrapText="1" shrinkToFit="1"/>
    </xf>
    <xf numFmtId="4" fontId="0" fillId="0" borderId="59" xfId="0" quotePrefix="1" applyNumberFormat="1" applyBorder="1" applyAlignment="1">
      <alignment horizontal="right" vertical="center" wrapText="1"/>
    </xf>
    <xf numFmtId="4" fontId="0" fillId="0" borderId="42" xfId="0" quotePrefix="1" applyNumberFormat="1" applyBorder="1" applyAlignment="1">
      <alignment horizontal="right" vertical="center" wrapText="1"/>
    </xf>
    <xf numFmtId="0" fontId="15" fillId="0" borderId="65" xfId="0" applyFont="1" applyBorder="1" applyAlignment="1">
      <alignment horizontal="left" vertical="center" wrapText="1"/>
    </xf>
    <xf numFmtId="0" fontId="15" fillId="0" borderId="69" xfId="0" applyFont="1" applyBorder="1" applyAlignment="1">
      <alignment horizontal="center" vertical="center" wrapText="1"/>
    </xf>
    <xf numFmtId="4" fontId="15" fillId="0" borderId="69" xfId="0" applyNumberFormat="1" applyFont="1" applyBorder="1" applyAlignment="1">
      <alignment horizontal="right" vertical="center" wrapText="1"/>
    </xf>
    <xf numFmtId="4" fontId="0" fillId="0" borderId="42" xfId="1" applyNumberFormat="1" applyFont="1" applyBorder="1" applyAlignment="1">
      <alignment horizontal="right" vertical="center" wrapText="1"/>
    </xf>
    <xf numFmtId="4" fontId="0" fillId="0" borderId="59" xfId="1" applyNumberFormat="1" applyFont="1" applyBorder="1" applyAlignment="1">
      <alignment horizontal="right" vertical="center" wrapText="1"/>
    </xf>
    <xf numFmtId="4" fontId="0" fillId="0" borderId="83" xfId="0" applyNumberFormat="1" applyBorder="1" applyAlignment="1">
      <alignment horizontal="right" vertical="center" wrapText="1"/>
    </xf>
    <xf numFmtId="4" fontId="0" fillId="0" borderId="32" xfId="1" applyNumberFormat="1" applyFont="1" applyBorder="1" applyAlignment="1">
      <alignment horizontal="right" vertical="center" wrapText="1" shrinkToFit="1"/>
    </xf>
    <xf numFmtId="0" fontId="15" fillId="0" borderId="63" xfId="0" applyFont="1" applyBorder="1" applyAlignment="1">
      <alignment horizontal="left" vertical="center" wrapText="1"/>
    </xf>
    <xf numFmtId="0" fontId="15" fillId="0" borderId="43" xfId="0" applyFont="1" applyBorder="1" applyAlignment="1">
      <alignment horizontal="center" vertical="center" wrapText="1"/>
    </xf>
    <xf numFmtId="4" fontId="15" fillId="0" borderId="63" xfId="0" applyNumberFormat="1" applyFont="1" applyBorder="1" applyAlignment="1">
      <alignment horizontal="right" vertical="center" wrapText="1"/>
    </xf>
    <xf numFmtId="0" fontId="15" fillId="0" borderId="63" xfId="0" applyFont="1" applyBorder="1" applyAlignment="1">
      <alignment horizontal="center" vertical="center" wrapText="1"/>
    </xf>
    <xf numFmtId="4" fontId="15" fillId="0" borderId="43" xfId="0" applyNumberFormat="1" applyFont="1" applyBorder="1" applyAlignment="1">
      <alignment horizontal="right" vertical="center" wrapText="1"/>
    </xf>
    <xf numFmtId="4" fontId="81" fillId="0" borderId="88" xfId="0" applyNumberFormat="1" applyFont="1" applyBorder="1" applyAlignment="1">
      <alignment horizontal="right" vertical="center" wrapText="1"/>
    </xf>
    <xf numFmtId="4" fontId="81" fillId="0" borderId="82" xfId="0" applyNumberFormat="1" applyFont="1" applyBorder="1" applyAlignment="1">
      <alignment horizontal="right" vertical="center" wrapText="1"/>
    </xf>
    <xf numFmtId="4" fontId="81" fillId="0" borderId="83" xfId="0" applyNumberFormat="1" applyFont="1" applyBorder="1" applyAlignment="1">
      <alignment horizontal="right" vertical="center" wrapText="1"/>
    </xf>
    <xf numFmtId="4" fontId="15" fillId="0" borderId="54" xfId="0" applyNumberFormat="1" applyFont="1" applyBorder="1" applyAlignment="1">
      <alignment horizontal="right" vertical="center" wrapText="1"/>
    </xf>
    <xf numFmtId="43" fontId="0" fillId="0" borderId="0" xfId="1" applyFont="1"/>
    <xf numFmtId="41" fontId="1" fillId="0" borderId="55" xfId="1" applyNumberFormat="1" applyFont="1" applyBorder="1" applyAlignment="1">
      <alignment horizontal="center" vertical="center" shrinkToFit="1"/>
    </xf>
    <xf numFmtId="17" fontId="0" fillId="0" borderId="59" xfId="0" quotePrefix="1" applyNumberFormat="1" applyBorder="1" applyAlignment="1">
      <alignment horizontal="center"/>
    </xf>
    <xf numFmtId="41" fontId="1" fillId="0" borderId="59" xfId="1" applyNumberFormat="1" applyFont="1" applyBorder="1" applyAlignment="1">
      <alignment horizontal="center" shrinkToFit="1"/>
    </xf>
    <xf numFmtId="17" fontId="0" fillId="0" borderId="59" xfId="0" applyNumberFormat="1" applyBorder="1" applyAlignment="1">
      <alignment horizontal="center" wrapText="1"/>
    </xf>
    <xf numFmtId="1" fontId="0" fillId="0" borderId="59" xfId="0" quotePrefix="1" applyNumberFormat="1" applyBorder="1" applyAlignment="1">
      <alignment horizontal="center"/>
    </xf>
    <xf numFmtId="41" fontId="1" fillId="0" borderId="59" xfId="1" applyNumberFormat="1" applyFont="1" applyBorder="1" applyAlignment="1">
      <alignment shrinkToFit="1"/>
    </xf>
    <xf numFmtId="49" fontId="0" fillId="0" borderId="59" xfId="0" applyNumberFormat="1" applyBorder="1" applyAlignment="1">
      <alignment horizontal="center" wrapText="1"/>
    </xf>
    <xf numFmtId="17" fontId="82" fillId="0" borderId="59" xfId="0" applyNumberFormat="1" applyFont="1" applyBorder="1" applyAlignment="1">
      <alignment horizontal="center" wrapText="1"/>
    </xf>
    <xf numFmtId="0" fontId="0" fillId="0" borderId="49" xfId="0" applyBorder="1"/>
    <xf numFmtId="4" fontId="0" fillId="0" borderId="49" xfId="0" applyNumberFormat="1" applyBorder="1"/>
    <xf numFmtId="4" fontId="15" fillId="0" borderId="0" xfId="0" applyNumberFormat="1" applyFont="1"/>
    <xf numFmtId="0" fontId="0" fillId="0" borderId="70" xfId="0" applyFill="1" applyBorder="1" applyAlignment="1">
      <alignment horizontal="left" vertical="center" wrapText="1"/>
    </xf>
    <xf numFmtId="0" fontId="0" fillId="0" borderId="43" xfId="0" applyBorder="1"/>
    <xf numFmtId="0" fontId="0" fillId="0" borderId="37" xfId="0" applyBorder="1"/>
    <xf numFmtId="0" fontId="60" fillId="2" borderId="55" xfId="0" applyFont="1" applyFill="1" applyBorder="1" applyAlignment="1">
      <alignment horizontal="left" wrapText="1"/>
    </xf>
    <xf numFmtId="15" fontId="60" fillId="2" borderId="59" xfId="0" applyNumberFormat="1" applyFont="1" applyFill="1" applyBorder="1" applyAlignment="1">
      <alignment horizontal="center" wrapText="1"/>
    </xf>
    <xf numFmtId="0" fontId="60" fillId="2" borderId="59" xfId="0" applyFont="1" applyFill="1" applyBorder="1" applyAlignment="1">
      <alignment horizontal="left"/>
    </xf>
    <xf numFmtId="0" fontId="60" fillId="2" borderId="65" xfId="0" applyFont="1" applyFill="1" applyBorder="1" applyAlignment="1">
      <alignment horizontal="left"/>
    </xf>
    <xf numFmtId="0" fontId="60" fillId="2" borderId="58" xfId="0" applyFont="1" applyFill="1" applyBorder="1" applyAlignment="1">
      <alignment horizontal="left" wrapText="1"/>
    </xf>
    <xf numFmtId="0" fontId="60" fillId="2" borderId="90" xfId="0" applyFont="1" applyFill="1" applyBorder="1" applyAlignment="1">
      <alignment wrapText="1"/>
    </xf>
    <xf numFmtId="0" fontId="60" fillId="2" borderId="34" xfId="0" applyFont="1" applyFill="1" applyBorder="1" applyAlignment="1">
      <alignment horizontal="center" vertical="center" wrapText="1"/>
    </xf>
    <xf numFmtId="0" fontId="60" fillId="2" borderId="90" xfId="0" applyFont="1" applyFill="1" applyBorder="1" applyAlignment="1">
      <alignment horizontal="left" vertical="center" wrapText="1"/>
    </xf>
    <xf numFmtId="0" fontId="60" fillId="2" borderId="34" xfId="0" applyFont="1" applyFill="1" applyBorder="1" applyAlignment="1">
      <alignment horizontal="left" vertical="center" wrapText="1"/>
    </xf>
    <xf numFmtId="0" fontId="60" fillId="2" borderId="60" xfId="0" applyFont="1" applyFill="1" applyBorder="1" applyAlignment="1">
      <alignment wrapText="1"/>
    </xf>
    <xf numFmtId="0" fontId="60" fillId="2" borderId="79" xfId="0" applyFont="1" applyFill="1" applyBorder="1" applyAlignment="1">
      <alignment horizontal="center" vertical="center" wrapText="1"/>
    </xf>
    <xf numFmtId="0" fontId="60" fillId="2" borderId="79" xfId="0" applyFont="1" applyFill="1" applyBorder="1" applyAlignment="1">
      <alignment horizontal="left" vertical="center" wrapText="1"/>
    </xf>
    <xf numFmtId="0" fontId="60" fillId="2" borderId="79" xfId="0" applyFont="1" applyFill="1" applyBorder="1" applyAlignment="1">
      <alignment wrapText="1"/>
    </xf>
    <xf numFmtId="15" fontId="60" fillId="2" borderId="5" xfId="0" applyNumberFormat="1" applyFont="1" applyFill="1" applyBorder="1" applyAlignment="1">
      <alignment horizontal="center" wrapText="1"/>
    </xf>
    <xf numFmtId="17" fontId="60" fillId="2" borderId="79" xfId="0" applyNumberFormat="1" applyFont="1" applyFill="1" applyBorder="1" applyAlignment="1">
      <alignment horizontal="left" wrapText="1"/>
    </xf>
    <xf numFmtId="17" fontId="60" fillId="2" borderId="5" xfId="0" applyNumberFormat="1" applyFont="1" applyFill="1" applyBorder="1" applyAlignment="1">
      <alignment horizontal="left" wrapText="1"/>
    </xf>
    <xf numFmtId="0" fontId="60" fillId="2" borderId="5" xfId="0" applyFont="1" applyFill="1" applyBorder="1" applyAlignment="1">
      <alignment wrapText="1"/>
    </xf>
    <xf numFmtId="1" fontId="60" fillId="2" borderId="5" xfId="0" applyNumberFormat="1" applyFont="1" applyFill="1" applyBorder="1" applyAlignment="1">
      <alignment horizontal="center" wrapText="1"/>
    </xf>
    <xf numFmtId="0" fontId="60" fillId="2" borderId="79" xfId="0" applyNumberFormat="1" applyFont="1" applyFill="1" applyBorder="1" applyAlignment="1">
      <alignment horizontal="left" wrapText="1"/>
    </xf>
    <xf numFmtId="1" fontId="60" fillId="2" borderId="5" xfId="0" applyNumberFormat="1" applyFont="1" applyFill="1" applyBorder="1" applyAlignment="1">
      <alignment wrapText="1"/>
    </xf>
    <xf numFmtId="41" fontId="60" fillId="2" borderId="78" xfId="1" applyNumberFormat="1" applyFont="1" applyFill="1" applyBorder="1" applyAlignment="1">
      <alignment shrinkToFit="1"/>
    </xf>
    <xf numFmtId="0" fontId="60" fillId="2" borderId="5" xfId="0" applyNumberFormat="1" applyFont="1" applyFill="1" applyBorder="1" applyAlignment="1">
      <alignment horizontal="left" wrapText="1"/>
    </xf>
    <xf numFmtId="0" fontId="60" fillId="2" borderId="79" xfId="0" applyFont="1" applyFill="1" applyBorder="1"/>
    <xf numFmtId="0" fontId="60" fillId="2" borderId="79" xfId="0" applyFont="1" applyFill="1" applyBorder="1" applyAlignment="1">
      <alignment horizontal="left" wrapText="1"/>
    </xf>
    <xf numFmtId="0" fontId="60" fillId="2" borderId="5" xfId="0" applyFont="1" applyFill="1" applyBorder="1" applyAlignment="1">
      <alignment horizontal="left" wrapText="1"/>
    </xf>
    <xf numFmtId="0" fontId="60" fillId="2" borderId="92" xfId="0" applyFont="1" applyFill="1" applyBorder="1"/>
    <xf numFmtId="0" fontId="60" fillId="2" borderId="92" xfId="0" applyFont="1" applyFill="1" applyBorder="1" applyAlignment="1"/>
    <xf numFmtId="0" fontId="60" fillId="2" borderId="80" xfId="0" applyFont="1" applyFill="1" applyBorder="1" applyAlignment="1"/>
    <xf numFmtId="41" fontId="60" fillId="2" borderId="81" xfId="0" applyNumberFormat="1" applyFont="1" applyFill="1" applyBorder="1" applyAlignment="1"/>
    <xf numFmtId="0" fontId="35" fillId="2" borderId="90" xfId="0" applyFont="1" applyFill="1" applyBorder="1" applyAlignment="1">
      <alignment wrapText="1"/>
    </xf>
    <xf numFmtId="0" fontId="35" fillId="2" borderId="34" xfId="0" applyFont="1" applyFill="1" applyBorder="1" applyAlignment="1">
      <alignment horizontal="left" vertical="center" wrapText="1"/>
    </xf>
    <xf numFmtId="0" fontId="35" fillId="2" borderId="5" xfId="0" applyFont="1" applyFill="1" applyBorder="1" applyAlignment="1">
      <alignment horizontal="center" vertical="center" wrapText="1"/>
    </xf>
    <xf numFmtId="41" fontId="35" fillId="2" borderId="78" xfId="1" applyNumberFormat="1" applyFont="1" applyFill="1" applyBorder="1" applyAlignment="1">
      <alignment horizontal="center" vertical="center" shrinkToFit="1"/>
    </xf>
    <xf numFmtId="0" fontId="35" fillId="2" borderId="34" xfId="0" applyFont="1" applyFill="1" applyBorder="1" applyAlignment="1">
      <alignment horizontal="center" wrapText="1"/>
    </xf>
    <xf numFmtId="0" fontId="35" fillId="2" borderId="90" xfId="0" applyFont="1" applyFill="1" applyBorder="1" applyAlignment="1">
      <alignment horizontal="center" vertical="center" wrapText="1"/>
    </xf>
    <xf numFmtId="0" fontId="35" fillId="2" borderId="95" xfId="0" applyFont="1" applyFill="1" applyBorder="1" applyAlignment="1">
      <alignment horizontal="center" vertical="center" wrapText="1"/>
    </xf>
    <xf numFmtId="0" fontId="35" fillId="2" borderId="60" xfId="0" applyFont="1" applyFill="1" applyBorder="1" applyAlignment="1">
      <alignment wrapText="1"/>
    </xf>
    <xf numFmtId="0" fontId="35" fillId="2" borderId="79" xfId="0" applyFont="1" applyFill="1" applyBorder="1" applyAlignment="1">
      <alignment horizontal="center" vertical="center" wrapText="1"/>
    </xf>
    <xf numFmtId="0" fontId="35" fillId="2" borderId="79" xfId="0" applyFont="1" applyFill="1" applyBorder="1" applyAlignment="1">
      <alignment horizontal="center" wrapText="1"/>
    </xf>
    <xf numFmtId="0" fontId="35" fillId="2" borderId="36" xfId="0" applyFont="1" applyFill="1" applyBorder="1" applyAlignment="1">
      <alignment horizontal="center" vertical="center" wrapText="1"/>
    </xf>
    <xf numFmtId="0" fontId="35" fillId="2" borderId="79" xfId="0" applyFont="1" applyFill="1" applyBorder="1" applyAlignment="1">
      <alignment wrapText="1"/>
    </xf>
    <xf numFmtId="17" fontId="35" fillId="2" borderId="5" xfId="0" applyNumberFormat="1" applyFont="1" applyFill="1" applyBorder="1" applyAlignment="1">
      <alignment horizontal="center" wrapText="1"/>
    </xf>
    <xf numFmtId="17" fontId="35" fillId="2" borderId="5" xfId="0" quotePrefix="1" applyNumberFormat="1" applyFont="1" applyFill="1" applyBorder="1" applyAlignment="1">
      <alignment horizontal="center"/>
    </xf>
    <xf numFmtId="41" fontId="35" fillId="2" borderId="78" xfId="1" applyNumberFormat="1" applyFont="1" applyFill="1" applyBorder="1" applyAlignment="1">
      <alignment horizontal="center" shrinkToFit="1"/>
    </xf>
    <xf numFmtId="15" fontId="35" fillId="2" borderId="5" xfId="0" applyNumberFormat="1" applyFont="1" applyFill="1" applyBorder="1" applyAlignment="1">
      <alignment horizontal="center" wrapText="1"/>
    </xf>
    <xf numFmtId="17" fontId="35" fillId="2" borderId="79" xfId="0" applyNumberFormat="1" applyFont="1" applyFill="1" applyBorder="1" applyAlignment="1">
      <alignment horizontal="center" wrapText="1"/>
    </xf>
    <xf numFmtId="17" fontId="35" fillId="2" borderId="36" xfId="0" applyNumberFormat="1" applyFont="1" applyFill="1" applyBorder="1" applyAlignment="1">
      <alignment horizontal="center" wrapText="1"/>
    </xf>
    <xf numFmtId="17" fontId="35" fillId="2" borderId="5" xfId="0" applyNumberFormat="1" applyFont="1" applyFill="1" applyBorder="1" applyAlignment="1">
      <alignment horizontal="left" wrapText="1"/>
    </xf>
    <xf numFmtId="0" fontId="35" fillId="2" borderId="5" xfId="0" applyFont="1" applyFill="1" applyBorder="1" applyAlignment="1">
      <alignment wrapText="1"/>
    </xf>
    <xf numFmtId="1" fontId="35" fillId="2" borderId="5" xfId="0" quotePrefix="1" applyNumberFormat="1" applyFont="1" applyFill="1" applyBorder="1" applyAlignment="1">
      <alignment horizontal="center"/>
    </xf>
    <xf numFmtId="0" fontId="35" fillId="2" borderId="5" xfId="0" applyNumberFormat="1" applyFont="1" applyFill="1" applyBorder="1" applyAlignment="1">
      <alignment horizontal="left" wrapText="1"/>
    </xf>
    <xf numFmtId="1" fontId="35" fillId="2" borderId="5" xfId="0" applyNumberFormat="1" applyFont="1" applyFill="1" applyBorder="1" applyAlignment="1">
      <alignment wrapText="1"/>
    </xf>
    <xf numFmtId="0" fontId="35" fillId="2" borderId="5" xfId="0" applyNumberFormat="1" applyFont="1" applyFill="1" applyBorder="1" applyAlignment="1">
      <alignment horizontal="center" vertical="center" wrapText="1"/>
    </xf>
    <xf numFmtId="1" fontId="35" fillId="2" borderId="5" xfId="0" applyNumberFormat="1" applyFont="1" applyFill="1" applyBorder="1" applyAlignment="1">
      <alignment horizontal="center" vertical="center" wrapText="1"/>
    </xf>
    <xf numFmtId="0" fontId="35" fillId="2" borderId="79" xfId="0" applyNumberFormat="1" applyFont="1" applyFill="1" applyBorder="1" applyAlignment="1">
      <alignment horizontal="center" wrapText="1"/>
    </xf>
    <xf numFmtId="1" fontId="35" fillId="2" borderId="5" xfId="0" applyNumberFormat="1" applyFont="1" applyFill="1" applyBorder="1" applyAlignment="1">
      <alignment horizontal="center" wrapText="1"/>
    </xf>
    <xf numFmtId="0" fontId="35" fillId="2" borderId="36" xfId="0" applyNumberFormat="1" applyFont="1" applyFill="1" applyBorder="1" applyAlignment="1">
      <alignment horizontal="center" wrapText="1"/>
    </xf>
    <xf numFmtId="0" fontId="35" fillId="2" borderId="79" xfId="0" applyFont="1" applyFill="1" applyBorder="1"/>
    <xf numFmtId="0" fontId="35" fillId="2" borderId="5" xfId="0" applyFont="1" applyFill="1" applyBorder="1" applyAlignment="1">
      <alignment horizontal="left" wrapText="1"/>
    </xf>
    <xf numFmtId="0" fontId="35" fillId="2" borderId="5" xfId="0" applyFont="1" applyFill="1" applyBorder="1" applyAlignment="1">
      <alignment horizontal="center"/>
    </xf>
    <xf numFmtId="0" fontId="35" fillId="2" borderId="5" xfId="0" applyFont="1" applyFill="1" applyBorder="1" applyAlignment="1">
      <alignment horizontal="center" vertical="center"/>
    </xf>
    <xf numFmtId="0" fontId="35" fillId="2" borderId="36" xfId="0" applyFont="1" applyFill="1" applyBorder="1" applyAlignment="1">
      <alignment horizontal="center" wrapText="1"/>
    </xf>
    <xf numFmtId="0" fontId="35" fillId="2" borderId="92" xfId="0" applyFont="1" applyFill="1" applyBorder="1"/>
    <xf numFmtId="0" fontId="35" fillId="2" borderId="80" xfId="0" applyFont="1" applyFill="1" applyBorder="1" applyAlignment="1"/>
    <xf numFmtId="41" fontId="35" fillId="2" borderId="81" xfId="0" applyNumberFormat="1" applyFont="1" applyFill="1" applyBorder="1" applyAlignment="1">
      <alignment horizontal="center"/>
    </xf>
    <xf numFmtId="0" fontId="35" fillId="2" borderId="80" xfId="0" applyFont="1" applyFill="1" applyBorder="1" applyAlignment="1">
      <alignment horizontal="center"/>
    </xf>
    <xf numFmtId="0" fontId="35" fillId="2" borderId="92" xfId="0" applyFont="1" applyFill="1" applyBorder="1" applyAlignment="1">
      <alignment horizontal="center"/>
    </xf>
    <xf numFmtId="0" fontId="35" fillId="2" borderId="96" xfId="0" applyFont="1" applyFill="1" applyBorder="1" applyAlignment="1">
      <alignment horizontal="center"/>
    </xf>
    <xf numFmtId="0" fontId="57" fillId="2" borderId="34" xfId="0" applyFont="1" applyFill="1" applyBorder="1" applyAlignment="1">
      <alignment horizontal="center" vertical="center" wrapText="1"/>
    </xf>
    <xf numFmtId="0" fontId="57" fillId="2" borderId="5" xfId="0" applyFont="1" applyFill="1" applyBorder="1" applyAlignment="1">
      <alignment horizontal="center" vertical="center" wrapText="1"/>
    </xf>
    <xf numFmtId="41" fontId="57" fillId="2" borderId="78" xfId="1" applyNumberFormat="1" applyFont="1" applyFill="1" applyBorder="1" applyAlignment="1">
      <alignment horizontal="center" vertical="center" shrinkToFit="1"/>
    </xf>
    <xf numFmtId="0" fontId="57" fillId="2" borderId="79" xfId="0" applyFont="1" applyFill="1" applyBorder="1" applyAlignment="1">
      <alignment horizontal="center" vertical="center" wrapText="1"/>
    </xf>
    <xf numFmtId="15" fontId="57" fillId="2" borderId="5" xfId="0" applyNumberFormat="1" applyFont="1" applyFill="1" applyBorder="1" applyAlignment="1">
      <alignment horizontal="center" wrapText="1"/>
    </xf>
    <xf numFmtId="17" fontId="57" fillId="2" borderId="5" xfId="0" quotePrefix="1" applyNumberFormat="1" applyFont="1" applyFill="1" applyBorder="1" applyAlignment="1">
      <alignment horizontal="center"/>
    </xf>
    <xf numFmtId="41" fontId="57" fillId="2" borderId="78" xfId="1" applyNumberFormat="1" applyFont="1" applyFill="1" applyBorder="1" applyAlignment="1">
      <alignment horizontal="center" shrinkToFit="1"/>
    </xf>
    <xf numFmtId="17" fontId="57" fillId="2" borderId="5" xfId="0" applyNumberFormat="1" applyFont="1" applyFill="1" applyBorder="1" applyAlignment="1">
      <alignment horizontal="center" wrapText="1"/>
    </xf>
    <xf numFmtId="1" fontId="57" fillId="2" borderId="5" xfId="0" quotePrefix="1" applyNumberFormat="1" applyFont="1" applyFill="1" applyBorder="1" applyAlignment="1">
      <alignment horizontal="center"/>
    </xf>
    <xf numFmtId="0" fontId="57" fillId="2" borderId="5" xfId="0" applyNumberFormat="1" applyFont="1" applyFill="1" applyBorder="1" applyAlignment="1">
      <alignment horizontal="center" wrapText="1"/>
    </xf>
    <xf numFmtId="1" fontId="57" fillId="2" borderId="5" xfId="0" applyNumberFormat="1" applyFont="1" applyFill="1" applyBorder="1" applyAlignment="1">
      <alignment horizontal="center" wrapText="1"/>
    </xf>
    <xf numFmtId="0" fontId="57" fillId="2" borderId="5" xfId="0" applyFont="1" applyFill="1" applyBorder="1" applyAlignment="1">
      <alignment horizontal="center" wrapText="1"/>
    </xf>
    <xf numFmtId="0" fontId="57" fillId="2" borderId="5" xfId="0" applyFont="1" applyFill="1" applyBorder="1" applyAlignment="1">
      <alignment horizontal="center"/>
    </xf>
    <xf numFmtId="0" fontId="57" fillId="2" borderId="80" xfId="0" applyFont="1" applyFill="1" applyBorder="1" applyAlignment="1">
      <alignment horizontal="center"/>
    </xf>
    <xf numFmtId="41" fontId="57" fillId="2" borderId="81" xfId="0" applyNumberFormat="1" applyFont="1" applyFill="1" applyBorder="1" applyAlignment="1">
      <alignment horizontal="center"/>
    </xf>
    <xf numFmtId="0" fontId="35" fillId="2" borderId="34" xfId="0" applyFont="1" applyFill="1" applyBorder="1" applyAlignment="1">
      <alignment horizontal="center" vertical="center" wrapText="1"/>
    </xf>
    <xf numFmtId="0" fontId="35" fillId="2" borderId="5" xfId="0" applyNumberFormat="1" applyFont="1" applyFill="1" applyBorder="1" applyAlignment="1">
      <alignment horizontal="center" wrapText="1"/>
    </xf>
    <xf numFmtId="0" fontId="35" fillId="2" borderId="5" xfId="0" applyFont="1" applyFill="1" applyBorder="1" applyAlignment="1">
      <alignment horizontal="center" wrapText="1"/>
    </xf>
    <xf numFmtId="0" fontId="60" fillId="2" borderId="90" xfId="0" applyFont="1" applyFill="1" applyBorder="1" applyAlignment="1">
      <alignment horizontal="left" wrapText="1"/>
    </xf>
    <xf numFmtId="0" fontId="60" fillId="2" borderId="95" xfId="0" applyFont="1" applyFill="1" applyBorder="1" applyAlignment="1">
      <alignment horizontal="center" vertical="center" wrapText="1"/>
    </xf>
    <xf numFmtId="0" fontId="60" fillId="2" borderId="60" xfId="0" applyFont="1" applyFill="1" applyBorder="1" applyAlignment="1">
      <alignment horizontal="left" wrapText="1"/>
    </xf>
    <xf numFmtId="0" fontId="60" fillId="2" borderId="36" xfId="0" applyFont="1" applyFill="1" applyBorder="1" applyAlignment="1">
      <alignment horizontal="center" vertical="center" wrapText="1"/>
    </xf>
    <xf numFmtId="17" fontId="60" fillId="2" borderId="36" xfId="0" applyNumberFormat="1" applyFont="1" applyFill="1" applyBorder="1" applyAlignment="1">
      <alignment horizontal="center" wrapText="1"/>
    </xf>
    <xf numFmtId="0" fontId="60" fillId="2" borderId="36" xfId="0" applyNumberFormat="1" applyFont="1" applyFill="1" applyBorder="1" applyAlignment="1">
      <alignment horizontal="center" wrapText="1"/>
    </xf>
    <xf numFmtId="0" fontId="60" fillId="2" borderId="79" xfId="0" applyFont="1" applyFill="1" applyBorder="1" applyAlignment="1">
      <alignment horizontal="left"/>
    </xf>
    <xf numFmtId="0" fontId="60" fillId="2" borderId="36" xfId="0" applyFont="1" applyFill="1" applyBorder="1" applyAlignment="1">
      <alignment horizontal="center" wrapText="1"/>
    </xf>
    <xf numFmtId="0" fontId="60" fillId="2" borderId="92" xfId="0" applyFont="1" applyFill="1" applyBorder="1" applyAlignment="1">
      <alignment horizontal="left"/>
    </xf>
    <xf numFmtId="0" fontId="60" fillId="2" borderId="96" xfId="0" applyFont="1" applyFill="1" applyBorder="1" applyAlignment="1">
      <alignment horizontal="center"/>
    </xf>
    <xf numFmtId="0" fontId="60" fillId="2" borderId="79" xfId="0" applyNumberFormat="1" applyFont="1" applyFill="1" applyBorder="1" applyAlignment="1">
      <alignment horizontal="center" wrapText="1"/>
    </xf>
    <xf numFmtId="0" fontId="60" fillId="2" borderId="79" xfId="0" applyFont="1" applyFill="1" applyBorder="1" applyAlignment="1">
      <alignment horizontal="center" wrapText="1"/>
    </xf>
    <xf numFmtId="0" fontId="60" fillId="2" borderId="92" xfId="0" applyFont="1" applyFill="1" applyBorder="1" applyAlignment="1">
      <alignment horizontal="center"/>
    </xf>
    <xf numFmtId="0" fontId="60" fillId="2" borderId="90" xfId="0" applyFont="1" applyFill="1" applyBorder="1" applyAlignment="1">
      <alignment horizontal="center" vertical="center" wrapText="1"/>
    </xf>
    <xf numFmtId="172" fontId="60" fillId="2" borderId="5" xfId="1" applyNumberFormat="1" applyFont="1" applyFill="1" applyBorder="1" applyAlignment="1">
      <alignment horizontal="center"/>
    </xf>
    <xf numFmtId="172" fontId="60" fillId="2" borderId="78" xfId="1" applyNumberFormat="1" applyFont="1" applyFill="1" applyBorder="1" applyAlignment="1">
      <alignment horizontal="center" shrinkToFit="1"/>
    </xf>
    <xf numFmtId="0" fontId="60" fillId="2" borderId="75" xfId="0" applyFont="1" applyFill="1" applyBorder="1"/>
    <xf numFmtId="0" fontId="60" fillId="2" borderId="50" xfId="0" applyFont="1" applyFill="1" applyBorder="1" applyAlignment="1">
      <alignment horizontal="center"/>
    </xf>
    <xf numFmtId="41" fontId="60" fillId="2" borderId="50" xfId="0" applyNumberFormat="1" applyFont="1" applyFill="1" applyBorder="1" applyAlignment="1">
      <alignment horizontal="center"/>
    </xf>
    <xf numFmtId="41" fontId="0" fillId="0" borderId="0" xfId="0" applyNumberFormat="1"/>
    <xf numFmtId="0" fontId="0" fillId="0" borderId="66" xfId="0" applyFill="1" applyBorder="1" applyAlignment="1">
      <alignment horizontal="left" vertical="center"/>
    </xf>
    <xf numFmtId="0" fontId="0" fillId="0" borderId="69" xfId="0" applyBorder="1" applyAlignment="1"/>
    <xf numFmtId="0" fontId="0" fillId="0" borderId="67" xfId="0" applyBorder="1" applyAlignment="1"/>
    <xf numFmtId="0" fontId="35" fillId="2" borderId="55" xfId="0" applyFont="1" applyFill="1" applyBorder="1" applyAlignment="1">
      <alignment wrapText="1"/>
    </xf>
    <xf numFmtId="0" fontId="35" fillId="2" borderId="59" xfId="0" applyFont="1" applyFill="1" applyBorder="1" applyAlignment="1">
      <alignment wrapText="1"/>
    </xf>
    <xf numFmtId="39" fontId="60" fillId="2" borderId="59" xfId="1" applyNumberFormat="1" applyFont="1" applyFill="1" applyBorder="1" applyAlignment="1">
      <alignment horizontal="center" shrinkToFit="1"/>
    </xf>
    <xf numFmtId="0" fontId="35" fillId="2" borderId="59" xfId="0" applyFont="1" applyFill="1" applyBorder="1"/>
    <xf numFmtId="0" fontId="35" fillId="2" borderId="65" xfId="0" applyFont="1" applyFill="1" applyBorder="1"/>
    <xf numFmtId="39" fontId="60" fillId="2" borderId="65" xfId="0" applyNumberFormat="1" applyFont="1" applyFill="1" applyBorder="1" applyAlignment="1">
      <alignment horizontal="center"/>
    </xf>
    <xf numFmtId="0" fontId="58" fillId="2" borderId="58" xfId="0" applyFont="1" applyFill="1" applyBorder="1" applyAlignment="1">
      <alignment horizontal="center" vertical="center" wrapText="1"/>
    </xf>
    <xf numFmtId="0" fontId="58" fillId="2" borderId="59" xfId="0" applyFont="1" applyFill="1" applyBorder="1" applyAlignment="1">
      <alignment horizontal="center" vertical="center" wrapText="1"/>
    </xf>
    <xf numFmtId="41" fontId="58" fillId="2" borderId="59" xfId="1" applyNumberFormat="1" applyFont="1" applyFill="1" applyBorder="1" applyAlignment="1">
      <alignment horizontal="center" vertical="center" shrinkToFit="1"/>
    </xf>
    <xf numFmtId="17" fontId="58" fillId="2" borderId="59" xfId="0" applyNumberFormat="1" applyFont="1" applyFill="1" applyBorder="1" applyAlignment="1">
      <alignment horizontal="center" wrapText="1"/>
    </xf>
    <xf numFmtId="17" fontId="58" fillId="2" borderId="59" xfId="0" quotePrefix="1" applyNumberFormat="1" applyFont="1" applyFill="1" applyBorder="1" applyAlignment="1">
      <alignment horizontal="center"/>
    </xf>
    <xf numFmtId="41" fontId="58" fillId="2" borderId="59" xfId="1" applyNumberFormat="1" applyFont="1" applyFill="1" applyBorder="1" applyAlignment="1">
      <alignment horizontal="center" shrinkToFit="1"/>
    </xf>
    <xf numFmtId="17" fontId="58" fillId="2" borderId="59" xfId="0" applyNumberFormat="1" applyFont="1" applyFill="1" applyBorder="1" applyAlignment="1">
      <alignment horizontal="center" vertical="top" wrapText="1"/>
    </xf>
    <xf numFmtId="1" fontId="58" fillId="2" borderId="59" xfId="0" quotePrefix="1" applyNumberFormat="1" applyFont="1" applyFill="1" applyBorder="1" applyAlignment="1">
      <alignment horizontal="center"/>
    </xf>
    <xf numFmtId="0" fontId="58" fillId="2" borderId="59" xfId="0" applyNumberFormat="1" applyFont="1" applyFill="1" applyBorder="1" applyAlignment="1">
      <alignment horizontal="center" wrapText="1"/>
    </xf>
    <xf numFmtId="1" fontId="58" fillId="2" borderId="59" xfId="0" applyNumberFormat="1" applyFont="1" applyFill="1" applyBorder="1" applyAlignment="1">
      <alignment horizontal="center" wrapText="1"/>
    </xf>
    <xf numFmtId="39" fontId="58" fillId="2" borderId="59" xfId="1" applyNumberFormat="1" applyFont="1" applyFill="1" applyBorder="1" applyAlignment="1">
      <alignment horizontal="center" shrinkToFit="1"/>
    </xf>
    <xf numFmtId="0" fontId="58" fillId="2" borderId="59" xfId="0" applyFont="1" applyFill="1" applyBorder="1" applyAlignment="1">
      <alignment horizontal="center" wrapText="1"/>
    </xf>
    <xf numFmtId="0" fontId="58" fillId="2" borderId="59" xfId="0" applyFont="1" applyFill="1" applyBorder="1" applyAlignment="1">
      <alignment horizontal="center"/>
    </xf>
    <xf numFmtId="0" fontId="58" fillId="2" borderId="65" xfId="0" applyFont="1" applyFill="1" applyBorder="1" applyAlignment="1">
      <alignment horizontal="center"/>
    </xf>
    <xf numFmtId="39" fontId="0" fillId="2" borderId="65" xfId="0" applyNumberFormat="1" applyFont="1" applyFill="1" applyBorder="1" applyAlignment="1">
      <alignment horizontal="center"/>
    </xf>
    <xf numFmtId="14" fontId="60" fillId="2" borderId="59" xfId="0" applyNumberFormat="1" applyFont="1" applyFill="1" applyBorder="1" applyAlignment="1">
      <alignment horizontal="center" vertical="center" wrapText="1"/>
    </xf>
    <xf numFmtId="0" fontId="35" fillId="2" borderId="55" xfId="0" applyFont="1" applyFill="1" applyBorder="1" applyAlignment="1">
      <alignment horizontal="left" vertical="center" wrapText="1"/>
    </xf>
    <xf numFmtId="0" fontId="35" fillId="2" borderId="59" xfId="0" applyFont="1" applyFill="1" applyBorder="1" applyAlignment="1">
      <alignment horizontal="left" vertical="top" wrapText="1"/>
    </xf>
    <xf numFmtId="0" fontId="35" fillId="2" borderId="59" xfId="0" applyFont="1" applyFill="1" applyBorder="1" applyAlignment="1">
      <alignment horizontal="center" vertical="top" wrapText="1"/>
    </xf>
    <xf numFmtId="17" fontId="35" fillId="2" borderId="59" xfId="0" applyNumberFormat="1" applyFont="1" applyFill="1" applyBorder="1" applyAlignment="1">
      <alignment horizontal="left" wrapText="1"/>
    </xf>
    <xf numFmtId="17" fontId="35" fillId="2" borderId="59" xfId="0" applyNumberFormat="1" applyFont="1" applyFill="1" applyBorder="1" applyAlignment="1">
      <alignment horizontal="left" vertical="center" wrapText="1"/>
    </xf>
    <xf numFmtId="0" fontId="35" fillId="2" borderId="59" xfId="0" applyNumberFormat="1" applyFont="1" applyFill="1" applyBorder="1" applyAlignment="1">
      <alignment horizontal="left" wrapText="1"/>
    </xf>
    <xf numFmtId="1" fontId="35" fillId="2" borderId="59" xfId="0" applyNumberFormat="1" applyFont="1" applyFill="1" applyBorder="1" applyAlignment="1">
      <alignment wrapText="1"/>
    </xf>
    <xf numFmtId="41" fontId="35" fillId="2" borderId="59" xfId="1" applyNumberFormat="1" applyFont="1" applyFill="1" applyBorder="1" applyAlignment="1">
      <alignment shrinkToFit="1"/>
    </xf>
    <xf numFmtId="172" fontId="35" fillId="2" borderId="59" xfId="1" applyNumberFormat="1" applyFont="1" applyFill="1" applyBorder="1" applyAlignment="1">
      <alignment horizontal="center" vertical="center" wrapText="1"/>
    </xf>
    <xf numFmtId="43" fontId="35" fillId="2" borderId="59" xfId="1" applyFont="1" applyFill="1" applyBorder="1" applyAlignment="1">
      <alignment wrapText="1"/>
    </xf>
    <xf numFmtId="172" fontId="35" fillId="2" borderId="59" xfId="1" applyNumberFormat="1" applyFont="1" applyFill="1" applyBorder="1" applyAlignment="1">
      <alignment horizontal="left" vertical="top"/>
    </xf>
    <xf numFmtId="41" fontId="35" fillId="2" borderId="59" xfId="1" applyNumberFormat="1" applyFont="1" applyFill="1" applyBorder="1" applyAlignment="1">
      <alignment horizontal="center"/>
    </xf>
    <xf numFmtId="0" fontId="35" fillId="2" borderId="59" xfId="0" applyFont="1" applyFill="1" applyBorder="1" applyAlignment="1">
      <alignment horizontal="left" wrapText="1"/>
    </xf>
    <xf numFmtId="43" fontId="35" fillId="2" borderId="59" xfId="1" applyFont="1" applyFill="1" applyBorder="1" applyAlignment="1">
      <alignment horizontal="center"/>
    </xf>
    <xf numFmtId="0" fontId="35" fillId="2" borderId="65" xfId="0" applyFont="1" applyFill="1" applyBorder="1" applyAlignment="1"/>
    <xf numFmtId="41" fontId="35" fillId="2" borderId="65" xfId="0" applyNumberFormat="1" applyFont="1" applyFill="1" applyBorder="1" applyAlignment="1"/>
    <xf numFmtId="43" fontId="35" fillId="2" borderId="65" xfId="1" applyFont="1" applyFill="1" applyBorder="1" applyAlignment="1">
      <alignment horizontal="center" vertical="center"/>
    </xf>
    <xf numFmtId="43" fontId="35" fillId="2" borderId="65" xfId="1" applyFont="1" applyFill="1" applyBorder="1" applyAlignment="1"/>
    <xf numFmtId="41" fontId="83" fillId="2" borderId="65" xfId="1" applyNumberFormat="1" applyFont="1" applyFill="1" applyBorder="1" applyAlignment="1">
      <alignment horizontal="center" vertical="center"/>
    </xf>
    <xf numFmtId="43" fontId="35" fillId="2" borderId="65" xfId="1" applyFont="1" applyFill="1" applyBorder="1" applyAlignment="1">
      <alignment horizontal="center"/>
    </xf>
    <xf numFmtId="41" fontId="35" fillId="2" borderId="65" xfId="1" applyNumberFormat="1" applyFont="1" applyFill="1" applyBorder="1" applyAlignment="1">
      <alignment horizontal="center" vertical="center"/>
    </xf>
    <xf numFmtId="0" fontId="35" fillId="2" borderId="85" xfId="0" applyFont="1" applyFill="1" applyBorder="1" applyAlignment="1"/>
    <xf numFmtId="41" fontId="35" fillId="2" borderId="85" xfId="0" applyNumberFormat="1" applyFont="1" applyFill="1" applyBorder="1" applyAlignment="1"/>
    <xf numFmtId="43" fontId="35" fillId="2" borderId="85" xfId="1" applyFont="1" applyFill="1" applyBorder="1" applyAlignment="1">
      <alignment horizontal="center" vertical="center"/>
    </xf>
    <xf numFmtId="43" fontId="35" fillId="2" borderId="85" xfId="1" applyFont="1" applyFill="1" applyBorder="1" applyAlignment="1"/>
    <xf numFmtId="43" fontId="35" fillId="2" borderId="85" xfId="1" applyFont="1" applyFill="1" applyBorder="1" applyAlignment="1">
      <alignment horizontal="center"/>
    </xf>
    <xf numFmtId="0" fontId="0" fillId="0" borderId="52" xfId="0" applyFill="1" applyBorder="1" applyAlignment="1">
      <alignment horizontal="left" vertical="center"/>
    </xf>
    <xf numFmtId="0" fontId="0" fillId="0" borderId="53" xfId="0" applyBorder="1" applyAlignment="1"/>
    <xf numFmtId="0" fontId="0" fillId="0" borderId="54" xfId="0" applyBorder="1" applyAlignment="1"/>
    <xf numFmtId="0" fontId="60" fillId="2" borderId="55" xfId="0" applyFont="1" applyFill="1" applyBorder="1" applyAlignment="1">
      <alignment wrapText="1"/>
    </xf>
    <xf numFmtId="0" fontId="0" fillId="2" borderId="44" xfId="0" applyFont="1" applyFill="1" applyBorder="1" applyAlignment="1">
      <alignment horizontal="center" vertical="center" wrapText="1"/>
    </xf>
    <xf numFmtId="0" fontId="60" fillId="2" borderId="59" xfId="0" applyFont="1" applyFill="1" applyBorder="1" applyAlignment="1">
      <alignment wrapText="1"/>
    </xf>
    <xf numFmtId="0" fontId="60" fillId="2" borderId="59" xfId="0" applyFont="1" applyFill="1" applyBorder="1" applyAlignment="1">
      <alignment horizontal="left" vertical="top" wrapText="1"/>
    </xf>
    <xf numFmtId="0" fontId="84" fillId="2" borderId="59" xfId="0" applyFont="1" applyFill="1" applyBorder="1" applyAlignment="1">
      <alignment horizontal="center" vertical="center" wrapText="1"/>
    </xf>
    <xf numFmtId="17" fontId="60" fillId="2" borderId="59" xfId="0" applyNumberFormat="1" applyFont="1" applyFill="1" applyBorder="1" applyAlignment="1">
      <alignment horizontal="left" vertical="center" wrapText="1"/>
    </xf>
    <xf numFmtId="41" fontId="60" fillId="2" borderId="59" xfId="1" quotePrefix="1" applyNumberFormat="1" applyFont="1" applyFill="1" applyBorder="1" applyAlignment="1">
      <alignment horizontal="right"/>
    </xf>
    <xf numFmtId="172" fontId="60" fillId="2" borderId="59" xfId="1" applyNumberFormat="1" applyFont="1" applyFill="1" applyBorder="1" applyAlignment="1">
      <alignment horizontal="center" vertical="center"/>
    </xf>
    <xf numFmtId="41" fontId="60" fillId="2" borderId="59" xfId="1" applyNumberFormat="1" applyFont="1" applyFill="1" applyBorder="1" applyAlignment="1">
      <alignment wrapText="1"/>
    </xf>
    <xf numFmtId="172" fontId="60" fillId="2" borderId="59" xfId="1" applyNumberFormat="1" applyFont="1" applyFill="1" applyBorder="1" applyAlignment="1">
      <alignment horizontal="center" vertical="center" wrapText="1"/>
    </xf>
    <xf numFmtId="43" fontId="60" fillId="2" borderId="59" xfId="1" applyFont="1" applyFill="1" applyBorder="1" applyAlignment="1">
      <alignment wrapText="1"/>
    </xf>
    <xf numFmtId="41" fontId="71" fillId="2" borderId="59" xfId="1" applyNumberFormat="1" applyFont="1" applyFill="1" applyBorder="1" applyAlignment="1">
      <alignment horizontal="center" shrinkToFit="1"/>
    </xf>
    <xf numFmtId="0" fontId="60" fillId="2" borderId="59" xfId="0" applyFont="1" applyFill="1" applyBorder="1"/>
    <xf numFmtId="0" fontId="60" fillId="2" borderId="65" xfId="0" applyFont="1" applyFill="1" applyBorder="1"/>
    <xf numFmtId="43" fontId="60" fillId="2" borderId="65" xfId="1" applyFont="1" applyFill="1" applyBorder="1" applyAlignment="1">
      <alignment horizontal="center" vertical="center"/>
    </xf>
    <xf numFmtId="43" fontId="60" fillId="2" borderId="65" xfId="1" applyFont="1" applyFill="1" applyBorder="1" applyAlignment="1"/>
    <xf numFmtId="41" fontId="60" fillId="2" borderId="65" xfId="1" applyNumberFormat="1" applyFont="1" applyFill="1" applyBorder="1" applyAlignment="1"/>
    <xf numFmtId="41" fontId="60" fillId="2" borderId="65" xfId="1" applyNumberFormat="1" applyFont="1" applyFill="1" applyBorder="1" applyAlignment="1">
      <alignment horizontal="center"/>
    </xf>
    <xf numFmtId="0" fontId="60" fillId="2" borderId="58" xfId="0" applyFont="1" applyFill="1" applyBorder="1" applyAlignment="1">
      <alignment wrapText="1"/>
    </xf>
    <xf numFmtId="41" fontId="60" fillId="2" borderId="59" xfId="1" applyNumberFormat="1" applyFont="1" applyFill="1" applyBorder="1" applyAlignment="1">
      <alignment horizontal="center" wrapText="1"/>
    </xf>
    <xf numFmtId="41" fontId="60" fillId="2" borderId="65" xfId="1" applyNumberFormat="1" applyFont="1" applyFill="1" applyBorder="1" applyAlignment="1">
      <alignment horizontal="center" vertical="center"/>
    </xf>
    <xf numFmtId="0" fontId="35" fillId="2" borderId="55" xfId="0" applyFont="1" applyFill="1" applyBorder="1" applyAlignment="1">
      <alignment horizontal="left" wrapText="1"/>
    </xf>
    <xf numFmtId="1" fontId="85" fillId="2" borderId="59" xfId="0" applyNumberFormat="1" applyFont="1" applyFill="1" applyBorder="1" applyAlignment="1">
      <alignment horizontal="center" wrapText="1"/>
    </xf>
    <xf numFmtId="39" fontId="35" fillId="2" borderId="59" xfId="1" applyNumberFormat="1" applyFont="1" applyFill="1" applyBorder="1" applyAlignment="1">
      <alignment horizontal="center" shrinkToFit="1"/>
    </xf>
    <xf numFmtId="0" fontId="35" fillId="2" borderId="59" xfId="0" applyFont="1" applyFill="1" applyBorder="1" applyAlignment="1">
      <alignment horizontal="left"/>
    </xf>
    <xf numFmtId="0" fontId="35" fillId="2" borderId="65" xfId="0" applyFont="1" applyFill="1" applyBorder="1" applyAlignment="1">
      <alignment horizontal="left"/>
    </xf>
    <xf numFmtId="4" fontId="83" fillId="2" borderId="65" xfId="0" applyNumberFormat="1" applyFont="1" applyFill="1" applyBorder="1" applyAlignment="1">
      <alignment horizontal="center"/>
    </xf>
    <xf numFmtId="0" fontId="35" fillId="2" borderId="58" xfId="0" applyFont="1" applyFill="1" applyBorder="1" applyAlignment="1">
      <alignment horizontal="left" wrapText="1"/>
    </xf>
    <xf numFmtId="0" fontId="35" fillId="2" borderId="85" xfId="0" applyFont="1" applyFill="1" applyBorder="1" applyAlignment="1">
      <alignment horizontal="center"/>
    </xf>
    <xf numFmtId="41" fontId="35" fillId="2" borderId="85" xfId="0" applyNumberFormat="1" applyFont="1" applyFill="1" applyBorder="1" applyAlignment="1">
      <alignment horizontal="center"/>
    </xf>
    <xf numFmtId="4" fontId="83" fillId="2" borderId="85" xfId="0" applyNumberFormat="1" applyFont="1" applyFill="1" applyBorder="1" applyAlignment="1">
      <alignment horizontal="center"/>
    </xf>
    <xf numFmtId="0" fontId="35" fillId="2" borderId="52" xfId="0" applyFont="1" applyFill="1" applyBorder="1" applyAlignment="1">
      <alignment horizontal="left" wrapText="1"/>
    </xf>
    <xf numFmtId="0" fontId="0" fillId="0" borderId="54" xfId="0" applyBorder="1"/>
    <xf numFmtId="17" fontId="69" fillId="2" borderId="79" xfId="0" applyNumberFormat="1" applyFont="1" applyFill="1" applyBorder="1" applyAlignment="1">
      <alignment horizontal="center" wrapText="1"/>
    </xf>
    <xf numFmtId="1" fontId="69" fillId="2" borderId="5" xfId="0" quotePrefix="1" applyNumberFormat="1" applyFont="1" applyFill="1" applyBorder="1" applyAlignment="1">
      <alignment horizontal="center"/>
    </xf>
    <xf numFmtId="41" fontId="69" fillId="2" borderId="78" xfId="1" applyNumberFormat="1" applyFont="1" applyFill="1" applyBorder="1" applyAlignment="1">
      <alignment horizontal="center" shrinkToFit="1"/>
    </xf>
    <xf numFmtId="0" fontId="69" fillId="2" borderId="79" xfId="0" applyNumberFormat="1" applyFont="1" applyFill="1" applyBorder="1" applyAlignment="1">
      <alignment horizontal="center" wrapText="1"/>
    </xf>
    <xf numFmtId="1" fontId="69" fillId="2" borderId="5" xfId="0" applyNumberFormat="1" applyFont="1" applyFill="1" applyBorder="1" applyAlignment="1">
      <alignment horizontal="center" wrapText="1"/>
    </xf>
    <xf numFmtId="0" fontId="69" fillId="2" borderId="79" xfId="0" applyFont="1" applyFill="1" applyBorder="1" applyAlignment="1">
      <alignment horizontal="center" wrapText="1"/>
    </xf>
    <xf numFmtId="0" fontId="69" fillId="2" borderId="5" xfId="0" applyFont="1" applyFill="1" applyBorder="1" applyAlignment="1">
      <alignment horizontal="center"/>
    </xf>
    <xf numFmtId="41" fontId="60" fillId="2" borderId="5" xfId="1" applyNumberFormat="1" applyFont="1" applyFill="1" applyBorder="1" applyAlignment="1">
      <alignment horizontal="center" vertical="center" shrinkToFit="1"/>
    </xf>
    <xf numFmtId="0" fontId="60" fillId="2" borderId="79" xfId="0" applyFont="1" applyFill="1" applyBorder="1" applyAlignment="1">
      <alignment horizontal="center" vertical="top" wrapText="1"/>
    </xf>
    <xf numFmtId="17" fontId="60" fillId="2" borderId="79" xfId="0" applyNumberFormat="1" applyFont="1" applyFill="1" applyBorder="1" applyAlignment="1">
      <alignment horizontal="center" vertical="center" wrapText="1"/>
    </xf>
    <xf numFmtId="41" fontId="60" fillId="2" borderId="5" xfId="1" applyNumberFormat="1" applyFont="1" applyFill="1" applyBorder="1" applyAlignment="1">
      <alignment horizontal="center" shrinkToFit="1"/>
    </xf>
    <xf numFmtId="37" fontId="60" fillId="2" borderId="59" xfId="1" applyNumberFormat="1" applyFont="1" applyFill="1" applyBorder="1" applyAlignment="1">
      <alignment horizontal="center" vertical="center" wrapText="1"/>
    </xf>
    <xf numFmtId="43" fontId="60" fillId="2" borderId="59" xfId="1" applyFont="1" applyFill="1" applyBorder="1" applyAlignment="1">
      <alignment horizontal="center" vertical="center" wrapText="1"/>
    </xf>
    <xf numFmtId="172" fontId="60" fillId="2" borderId="79" xfId="1" applyNumberFormat="1" applyFont="1" applyFill="1" applyBorder="1" applyAlignment="1">
      <alignment horizontal="center" vertical="center" wrapText="1"/>
    </xf>
    <xf numFmtId="43" fontId="60" fillId="2" borderId="5" xfId="1" applyFont="1" applyFill="1" applyBorder="1" applyAlignment="1">
      <alignment horizontal="center" wrapText="1"/>
    </xf>
    <xf numFmtId="43" fontId="60" fillId="2" borderId="5" xfId="1" applyFont="1" applyFill="1" applyBorder="1" applyAlignment="1">
      <alignment horizontal="center" shrinkToFit="1"/>
    </xf>
    <xf numFmtId="43" fontId="60" fillId="2" borderId="5" xfId="1" applyFont="1" applyFill="1" applyBorder="1" applyAlignment="1">
      <alignment horizontal="center"/>
    </xf>
    <xf numFmtId="43" fontId="60" fillId="2" borderId="65" xfId="1" applyFont="1" applyFill="1" applyBorder="1" applyAlignment="1">
      <alignment horizontal="center" vertical="center" wrapText="1"/>
    </xf>
    <xf numFmtId="43" fontId="60" fillId="2" borderId="79" xfId="1" applyFont="1" applyFill="1" applyBorder="1" applyAlignment="1">
      <alignment horizontal="center" vertical="center"/>
    </xf>
    <xf numFmtId="43" fontId="60" fillId="2" borderId="5" xfId="1" applyFont="1" applyFill="1" applyBorder="1" applyAlignment="1">
      <alignment horizontal="center" vertical="center"/>
    </xf>
    <xf numFmtId="43" fontId="35" fillId="2" borderId="59" xfId="1" quotePrefix="1" applyFont="1" applyFill="1" applyBorder="1" applyAlignment="1">
      <alignment horizontal="right"/>
    </xf>
    <xf numFmtId="43" fontId="35" fillId="2" borderId="59" xfId="1" applyFont="1" applyFill="1" applyBorder="1" applyAlignment="1">
      <alignment horizontal="center" shrinkToFit="1"/>
    </xf>
    <xf numFmtId="37" fontId="35" fillId="2" borderId="59" xfId="1" applyNumberFormat="1" applyFont="1" applyFill="1" applyBorder="1" applyAlignment="1">
      <alignment horizontal="center" shrinkToFit="1"/>
    </xf>
    <xf numFmtId="0" fontId="35" fillId="2" borderId="84" xfId="0" applyFont="1" applyFill="1" applyBorder="1"/>
    <xf numFmtId="43" fontId="0" fillId="0" borderId="0" xfId="0" applyNumberFormat="1"/>
    <xf numFmtId="0" fontId="35" fillId="2" borderId="52" xfId="0" applyFont="1" applyFill="1" applyBorder="1" applyAlignment="1">
      <alignment horizontal="left"/>
    </xf>
    <xf numFmtId="0" fontId="35" fillId="0" borderId="55" xfId="0" applyFont="1" applyBorder="1" applyAlignment="1">
      <alignment wrapText="1"/>
    </xf>
    <xf numFmtId="0" fontId="35" fillId="0" borderId="59" xfId="0" applyFont="1" applyBorder="1" applyAlignment="1">
      <alignment wrapText="1"/>
    </xf>
    <xf numFmtId="0" fontId="35" fillId="0" borderId="59" xfId="0" applyFont="1" applyBorder="1"/>
    <xf numFmtId="0" fontId="35" fillId="0" borderId="65" xfId="0" applyFont="1" applyFill="1" applyBorder="1"/>
    <xf numFmtId="0" fontId="35" fillId="0" borderId="58" xfId="0" applyFont="1" applyBorder="1" applyAlignment="1">
      <alignment wrapText="1"/>
    </xf>
    <xf numFmtId="0" fontId="35" fillId="0" borderId="84" xfId="0" applyFont="1" applyFill="1" applyBorder="1"/>
    <xf numFmtId="41" fontId="35" fillId="0" borderId="0" xfId="0" applyNumberFormat="1" applyFont="1"/>
    <xf numFmtId="0" fontId="35" fillId="0" borderId="52" xfId="0" applyFont="1" applyFill="1" applyBorder="1" applyAlignment="1">
      <alignment wrapText="1"/>
    </xf>
    <xf numFmtId="0" fontId="35" fillId="2" borderId="55" xfId="0" applyFont="1" applyFill="1" applyBorder="1" applyAlignment="1">
      <alignment vertical="center" wrapText="1"/>
    </xf>
    <xf numFmtId="0" fontId="35" fillId="2" borderId="0" xfId="0" applyFont="1" applyFill="1" applyAlignment="1">
      <alignment vertical="center"/>
    </xf>
    <xf numFmtId="0" fontId="35" fillId="2" borderId="59" xfId="0" applyFont="1" applyFill="1" applyBorder="1" applyAlignment="1">
      <alignment vertical="center" wrapText="1"/>
    </xf>
    <xf numFmtId="0" fontId="35" fillId="2" borderId="59" xfId="0" applyFont="1" applyFill="1" applyBorder="1" applyAlignment="1">
      <alignment horizontal="left" vertical="center" wrapText="1"/>
    </xf>
    <xf numFmtId="17" fontId="35" fillId="2" borderId="59" xfId="0" quotePrefix="1" applyNumberFormat="1" applyFont="1" applyFill="1" applyBorder="1" applyAlignment="1">
      <alignment horizontal="center" vertical="center"/>
    </xf>
    <xf numFmtId="1" fontId="35" fillId="2" borderId="59" xfId="0" quotePrefix="1" applyNumberFormat="1" applyFont="1" applyFill="1" applyBorder="1" applyAlignment="1">
      <alignment horizontal="center" vertical="center"/>
    </xf>
    <xf numFmtId="1" fontId="35" fillId="2" borderId="59" xfId="0" applyNumberFormat="1" applyFont="1" applyFill="1" applyBorder="1" applyAlignment="1">
      <alignment horizontal="center" vertical="center"/>
    </xf>
    <xf numFmtId="0" fontId="35" fillId="2" borderId="59" xfId="0" applyNumberFormat="1" applyFont="1" applyFill="1" applyBorder="1" applyAlignment="1">
      <alignment horizontal="left" vertical="center" wrapText="1"/>
    </xf>
    <xf numFmtId="1" fontId="35" fillId="2" borderId="59" xfId="0" applyNumberFormat="1" applyFont="1" applyFill="1" applyBorder="1" applyAlignment="1">
      <alignment vertical="center" wrapText="1"/>
    </xf>
    <xf numFmtId="41" fontId="35" fillId="2" borderId="59" xfId="1" applyNumberFormat="1" applyFont="1" applyFill="1" applyBorder="1" applyAlignment="1">
      <alignment vertical="center" shrinkToFit="1"/>
    </xf>
    <xf numFmtId="0" fontId="35" fillId="2" borderId="59" xfId="0" applyNumberFormat="1" applyFont="1" applyFill="1" applyBorder="1" applyAlignment="1">
      <alignment horizontal="center" vertical="center" wrapText="1"/>
    </xf>
    <xf numFmtId="1" fontId="35" fillId="2" borderId="59" xfId="0" applyNumberFormat="1" applyFont="1" applyFill="1" applyBorder="1" applyAlignment="1">
      <alignment horizontal="center" vertical="center" wrapText="1"/>
    </xf>
    <xf numFmtId="0" fontId="35" fillId="2" borderId="59" xfId="0" applyFont="1" applyFill="1" applyBorder="1" applyAlignment="1">
      <alignment vertical="center"/>
    </xf>
    <xf numFmtId="0" fontId="35" fillId="2" borderId="65" xfId="0" applyFont="1" applyFill="1" applyBorder="1" applyAlignment="1">
      <alignment vertical="center"/>
    </xf>
    <xf numFmtId="41" fontId="35" fillId="2" borderId="65" xfId="0" applyNumberFormat="1" applyFont="1" applyFill="1" applyBorder="1" applyAlignment="1">
      <alignment vertical="center"/>
    </xf>
    <xf numFmtId="0" fontId="35" fillId="2" borderId="65" xfId="0" applyFont="1" applyFill="1" applyBorder="1" applyAlignment="1">
      <alignment horizontal="center" vertical="center"/>
    </xf>
    <xf numFmtId="41" fontId="35" fillId="2" borderId="65" xfId="0" applyNumberFormat="1" applyFont="1" applyFill="1" applyBorder="1" applyAlignment="1">
      <alignment horizontal="center" vertical="center"/>
    </xf>
    <xf numFmtId="0" fontId="35" fillId="2" borderId="58" xfId="0" applyFont="1" applyFill="1" applyBorder="1" applyAlignment="1">
      <alignment vertical="center" wrapText="1"/>
    </xf>
    <xf numFmtId="0" fontId="35" fillId="2" borderId="58" xfId="0" applyFont="1" applyFill="1" applyBorder="1" applyAlignment="1">
      <alignment horizontal="left" vertical="center" wrapText="1"/>
    </xf>
    <xf numFmtId="41" fontId="86" fillId="2" borderId="59" xfId="1" applyNumberFormat="1" applyFont="1" applyFill="1" applyBorder="1" applyAlignment="1">
      <alignment horizontal="center" vertical="center" shrinkToFit="1"/>
    </xf>
    <xf numFmtId="15" fontId="35" fillId="2" borderId="59" xfId="0" applyNumberFormat="1" applyFont="1" applyFill="1" applyBorder="1" applyAlignment="1">
      <alignment horizontal="center" vertical="center" wrapText="1"/>
    </xf>
    <xf numFmtId="15" fontId="60" fillId="2" borderId="83" xfId="0" applyNumberFormat="1" applyFont="1" applyFill="1" applyBorder="1" applyAlignment="1">
      <alignment horizontal="center" vertical="center" wrapText="1"/>
    </xf>
    <xf numFmtId="43" fontId="35" fillId="2" borderId="59" xfId="1" applyFont="1" applyFill="1" applyBorder="1" applyAlignment="1">
      <alignment horizontal="center" vertical="center" wrapText="1"/>
    </xf>
    <xf numFmtId="41" fontId="35" fillId="2" borderId="59" xfId="1" applyNumberFormat="1" applyFont="1" applyFill="1" applyBorder="1" applyAlignment="1">
      <alignment horizontal="center" vertical="center" wrapText="1"/>
    </xf>
    <xf numFmtId="43" fontId="35" fillId="2" borderId="59" xfId="1" applyFont="1" applyFill="1" applyBorder="1" applyAlignment="1">
      <alignment horizontal="center" vertical="center" shrinkToFit="1"/>
    </xf>
    <xf numFmtId="43" fontId="35" fillId="2" borderId="59" xfId="1" applyFont="1" applyFill="1" applyBorder="1" applyAlignment="1">
      <alignment horizontal="center" vertical="center"/>
    </xf>
    <xf numFmtId="0" fontId="35" fillId="2" borderId="84" xfId="0" applyFont="1" applyFill="1" applyBorder="1" applyAlignment="1">
      <alignment vertical="center"/>
    </xf>
    <xf numFmtId="0" fontId="35" fillId="2" borderId="85" xfId="0" applyFont="1" applyFill="1" applyBorder="1" applyAlignment="1">
      <alignment vertical="center"/>
    </xf>
    <xf numFmtId="41" fontId="35" fillId="2" borderId="85" xfId="0" applyNumberFormat="1" applyFont="1" applyFill="1" applyBorder="1" applyAlignment="1">
      <alignment vertical="center"/>
    </xf>
    <xf numFmtId="41" fontId="35" fillId="2" borderId="0" xfId="0" applyNumberFormat="1" applyFont="1" applyFill="1" applyAlignment="1">
      <alignment vertical="center"/>
    </xf>
    <xf numFmtId="0" fontId="60" fillId="2" borderId="0" xfId="0" applyFont="1" applyFill="1" applyAlignment="1">
      <alignment horizontal="center" vertical="center"/>
    </xf>
    <xf numFmtId="1" fontId="60" fillId="2" borderId="59" xfId="0" quotePrefix="1" applyNumberFormat="1" applyFont="1" applyFill="1" applyBorder="1" applyAlignment="1">
      <alignment horizontal="center" vertical="center"/>
    </xf>
    <xf numFmtId="39" fontId="60" fillId="2" borderId="65" xfId="0" applyNumberFormat="1" applyFont="1" applyFill="1" applyBorder="1" applyAlignment="1">
      <alignment horizontal="center" vertical="center"/>
    </xf>
    <xf numFmtId="169" fontId="60" fillId="2" borderId="59" xfId="0" applyNumberFormat="1" applyFont="1" applyFill="1" applyBorder="1" applyAlignment="1">
      <alignment horizontal="center" vertical="center" wrapText="1"/>
    </xf>
    <xf numFmtId="39" fontId="60" fillId="2" borderId="59" xfId="1" applyNumberFormat="1" applyFont="1" applyFill="1" applyBorder="1" applyAlignment="1">
      <alignment horizontal="center" vertical="center" shrinkToFit="1"/>
    </xf>
    <xf numFmtId="0" fontId="60" fillId="2" borderId="84" xfId="0" applyFont="1" applyFill="1" applyBorder="1" applyAlignment="1">
      <alignment horizontal="center" vertical="center"/>
    </xf>
    <xf numFmtId="0" fontId="60" fillId="2" borderId="85" xfId="0" applyFont="1" applyFill="1" applyBorder="1" applyAlignment="1">
      <alignment horizontal="center" vertical="center"/>
    </xf>
    <xf numFmtId="39" fontId="60" fillId="2" borderId="85" xfId="0" applyNumberFormat="1" applyFont="1" applyFill="1" applyBorder="1" applyAlignment="1">
      <alignment horizontal="center" vertical="center"/>
    </xf>
    <xf numFmtId="39" fontId="60" fillId="2" borderId="0" xfId="0" applyNumberFormat="1" applyFont="1" applyFill="1" applyAlignment="1">
      <alignment horizontal="center" vertical="center"/>
    </xf>
    <xf numFmtId="0" fontId="60" fillId="2" borderId="52" xfId="0" applyFont="1" applyFill="1" applyBorder="1" applyAlignment="1">
      <alignment horizontal="center" vertical="center" wrapText="1"/>
    </xf>
    <xf numFmtId="0" fontId="35" fillId="2" borderId="0" xfId="0" applyFont="1" applyFill="1" applyAlignment="1">
      <alignment horizontal="center" vertical="center"/>
    </xf>
    <xf numFmtId="0" fontId="35" fillId="2" borderId="59" xfId="0" applyFont="1" applyFill="1" applyBorder="1" applyAlignment="1">
      <alignment horizontal="left" vertical="center"/>
    </xf>
    <xf numFmtId="0" fontId="35" fillId="2" borderId="65" xfId="0" applyFont="1" applyFill="1" applyBorder="1" applyAlignment="1">
      <alignment horizontal="left" vertical="center"/>
    </xf>
    <xf numFmtId="41" fontId="35" fillId="2" borderId="53" xfId="0" applyNumberFormat="1" applyFont="1" applyFill="1" applyBorder="1" applyAlignment="1">
      <alignment horizontal="center" vertical="center"/>
    </xf>
    <xf numFmtId="0" fontId="35" fillId="2" borderId="52" xfId="0" applyFont="1" applyFill="1" applyBorder="1" applyAlignment="1">
      <alignment horizontal="left" vertical="center"/>
    </xf>
    <xf numFmtId="0" fontId="35" fillId="2" borderId="53" xfId="0" applyFont="1" applyFill="1" applyBorder="1" applyAlignment="1">
      <alignment horizontal="center" vertical="center"/>
    </xf>
    <xf numFmtId="41" fontId="35" fillId="2" borderId="0" xfId="0" applyNumberFormat="1" applyFont="1" applyFill="1" applyAlignment="1">
      <alignment horizontal="center" vertical="center"/>
    </xf>
    <xf numFmtId="0" fontId="35" fillId="2" borderId="88" xfId="0" applyFont="1" applyFill="1" applyBorder="1" applyAlignment="1">
      <alignment horizontal="left" vertical="center"/>
    </xf>
    <xf numFmtId="0" fontId="35" fillId="2" borderId="0" xfId="0" applyFont="1" applyFill="1" applyBorder="1" applyAlignment="1">
      <alignment horizontal="center" vertical="center"/>
    </xf>
    <xf numFmtId="41" fontId="35" fillId="2" borderId="0" xfId="0" applyNumberFormat="1" applyFont="1" applyFill="1" applyBorder="1" applyAlignment="1">
      <alignment horizontal="center" vertical="center"/>
    </xf>
    <xf numFmtId="0" fontId="0" fillId="0" borderId="55" xfId="0" applyFont="1" applyBorder="1" applyAlignment="1">
      <alignment horizontal="center" vertical="center" wrapText="1"/>
    </xf>
    <xf numFmtId="0" fontId="0" fillId="0" borderId="57" xfId="0" applyFont="1" applyBorder="1" applyAlignment="1">
      <alignment horizontal="center" vertical="center" wrapText="1"/>
    </xf>
    <xf numFmtId="0" fontId="67" fillId="0" borderId="55" xfId="0" applyFont="1" applyBorder="1" applyAlignment="1">
      <alignment horizontal="center" vertical="center" wrapText="1"/>
    </xf>
    <xf numFmtId="0" fontId="0" fillId="0" borderId="59" xfId="0" applyFont="1" applyBorder="1" applyAlignment="1">
      <alignment horizontal="center" vertical="center" wrapText="1"/>
    </xf>
    <xf numFmtId="0" fontId="0" fillId="0" borderId="61" xfId="0" applyFont="1" applyBorder="1" applyAlignment="1">
      <alignment horizontal="center" vertical="center" wrapText="1"/>
    </xf>
    <xf numFmtId="0" fontId="67" fillId="0" borderId="59" xfId="0" applyFont="1" applyBorder="1" applyAlignment="1">
      <alignment horizontal="center" vertical="center" wrapText="1"/>
    </xf>
    <xf numFmtId="0" fontId="0" fillId="0" borderId="65" xfId="0" applyFont="1" applyBorder="1" applyAlignment="1">
      <alignment horizontal="center" vertical="center" wrapText="1"/>
    </xf>
    <xf numFmtId="0" fontId="0" fillId="0" borderId="67" xfId="0" applyFont="1" applyBorder="1" applyAlignment="1">
      <alignment horizontal="center" vertical="center" wrapText="1"/>
    </xf>
    <xf numFmtId="0" fontId="0" fillId="0" borderId="82" xfId="0" applyBorder="1" applyAlignment="1">
      <alignment vertical="center" wrapText="1"/>
    </xf>
    <xf numFmtId="0" fontId="0" fillId="0" borderId="86" xfId="0" applyBorder="1" applyAlignment="1">
      <alignment vertical="center" wrapText="1"/>
    </xf>
    <xf numFmtId="0" fontId="60" fillId="2" borderId="84" xfId="0" applyFont="1" applyFill="1" applyBorder="1" applyAlignment="1">
      <alignment horizontal="left"/>
    </xf>
    <xf numFmtId="0" fontId="0" fillId="0" borderId="85" xfId="0" applyFont="1" applyBorder="1" applyAlignment="1">
      <alignment horizontal="center" vertical="center" wrapText="1"/>
    </xf>
    <xf numFmtId="0" fontId="60" fillId="2" borderId="85" xfId="0" applyFont="1" applyFill="1" applyBorder="1" applyAlignment="1">
      <alignment horizontal="center"/>
    </xf>
    <xf numFmtId="41" fontId="60" fillId="2" borderId="85" xfId="0" applyNumberFormat="1" applyFont="1" applyFill="1" applyBorder="1" applyAlignment="1">
      <alignment horizontal="center"/>
    </xf>
    <xf numFmtId="41" fontId="60" fillId="2" borderId="86" xfId="0" applyNumberFormat="1" applyFont="1" applyFill="1" applyBorder="1" applyAlignment="1">
      <alignment horizontal="center"/>
    </xf>
    <xf numFmtId="17" fontId="0" fillId="0" borderId="59" xfId="0" applyNumberFormat="1" applyBorder="1" applyAlignment="1">
      <alignment horizontal="center" vertical="center" wrapText="1"/>
    </xf>
    <xf numFmtId="17" fontId="0" fillId="0" borderId="42" xfId="0" applyNumberFormat="1" applyBorder="1" applyAlignment="1">
      <alignment horizontal="center" vertical="center" wrapText="1"/>
    </xf>
    <xf numFmtId="0" fontId="15" fillId="0" borderId="82" xfId="0" applyFont="1" applyBorder="1" applyAlignment="1">
      <alignment horizontal="left" vertical="center"/>
    </xf>
    <xf numFmtId="0" fontId="15" fillId="0" borderId="85" xfId="0" applyFont="1" applyBorder="1" applyAlignment="1">
      <alignment horizontal="center" vertical="center" wrapText="1"/>
    </xf>
    <xf numFmtId="4" fontId="15" fillId="0" borderId="82" xfId="0" applyNumberFormat="1" applyFont="1" applyBorder="1" applyAlignment="1">
      <alignment horizontal="right" vertical="center" wrapText="1"/>
    </xf>
    <xf numFmtId="4" fontId="15" fillId="0" borderId="85" xfId="0" applyNumberFormat="1" applyFont="1" applyBorder="1" applyAlignment="1">
      <alignment horizontal="right" vertical="center" wrapText="1"/>
    </xf>
    <xf numFmtId="0" fontId="15" fillId="0" borderId="82" xfId="0" applyFont="1" applyBorder="1" applyAlignment="1">
      <alignment horizontal="center" vertical="center" wrapText="1"/>
    </xf>
    <xf numFmtId="4" fontId="0" fillId="0" borderId="0" xfId="0" applyNumberFormat="1"/>
    <xf numFmtId="17" fontId="60" fillId="0" borderId="59" xfId="0" applyNumberFormat="1" applyFont="1" applyBorder="1" applyAlignment="1">
      <alignment horizontal="center"/>
    </xf>
    <xf numFmtId="43" fontId="60" fillId="0" borderId="65" xfId="1" applyFont="1" applyBorder="1"/>
    <xf numFmtId="4" fontId="0" fillId="0" borderId="50" xfId="0" applyNumberFormat="1" applyBorder="1" applyAlignment="1">
      <alignment horizontal="right" vertical="center" wrapText="1"/>
    </xf>
    <xf numFmtId="4" fontId="0" fillId="0" borderId="44" xfId="0" applyNumberFormat="1" applyBorder="1" applyAlignment="1">
      <alignment horizontal="right" vertical="center" wrapText="1"/>
    </xf>
    <xf numFmtId="0" fontId="15" fillId="0" borderId="52" xfId="0" applyFont="1" applyFill="1" applyBorder="1" applyAlignment="1">
      <alignment horizontal="left" vertical="center"/>
    </xf>
    <xf numFmtId="43" fontId="0" fillId="0" borderId="53" xfId="0" applyNumberFormat="1" applyBorder="1"/>
    <xf numFmtId="43" fontId="0" fillId="0" borderId="54" xfId="0" applyNumberFormat="1" applyBorder="1"/>
    <xf numFmtId="49" fontId="0" fillId="0" borderId="42" xfId="0" applyNumberFormat="1" applyBorder="1" applyAlignment="1">
      <alignment horizontal="center" vertical="center" wrapText="1"/>
    </xf>
    <xf numFmtId="0" fontId="15" fillId="0" borderId="49" xfId="0" applyFont="1" applyFill="1" applyBorder="1" applyAlignment="1">
      <alignment horizontal="left" vertical="center" wrapText="1"/>
    </xf>
    <xf numFmtId="4" fontId="0" fillId="0" borderId="53" xfId="0" applyNumberFormat="1" applyBorder="1"/>
    <xf numFmtId="4" fontId="0" fillId="0" borderId="54" xfId="0" applyNumberFormat="1" applyBorder="1"/>
    <xf numFmtId="0" fontId="36" fillId="6" borderId="52" xfId="0" applyFont="1" applyFill="1" applyBorder="1" applyAlignment="1">
      <alignment horizontal="left"/>
    </xf>
    <xf numFmtId="0" fontId="36" fillId="6" borderId="53" xfId="0" applyFont="1" applyFill="1" applyBorder="1" applyAlignment="1">
      <alignment horizontal="center"/>
    </xf>
    <xf numFmtId="41" fontId="36" fillId="6" borderId="53" xfId="1" applyNumberFormat="1" applyFont="1" applyFill="1" applyBorder="1" applyAlignment="1">
      <alignment horizontal="center" shrinkToFit="1"/>
    </xf>
    <xf numFmtId="41" fontId="36" fillId="6" borderId="53" xfId="1" applyNumberFormat="1" applyFont="1" applyFill="1" applyBorder="1" applyAlignment="1">
      <alignment horizontal="center" wrapText="1" shrinkToFit="1"/>
    </xf>
    <xf numFmtId="0" fontId="36" fillId="6" borderId="53" xfId="0" applyFont="1" applyFill="1" applyBorder="1" applyAlignment="1">
      <alignment horizontal="center" wrapText="1"/>
    </xf>
    <xf numFmtId="41" fontId="36" fillId="6" borderId="54" xfId="1" applyNumberFormat="1" applyFont="1" applyFill="1" applyBorder="1" applyAlignment="1">
      <alignment horizontal="center" wrapText="1" shrinkToFit="1"/>
    </xf>
    <xf numFmtId="0" fontId="0" fillId="2" borderId="55" xfId="0" applyFont="1" applyFill="1" applyBorder="1"/>
    <xf numFmtId="0" fontId="35" fillId="2" borderId="55" xfId="0" applyFont="1" applyFill="1" applyBorder="1" applyAlignment="1">
      <alignment horizontal="center" wrapText="1"/>
    </xf>
    <xf numFmtId="41" fontId="36" fillId="2" borderId="55" xfId="1" applyNumberFormat="1" applyFont="1" applyFill="1" applyBorder="1" applyAlignment="1">
      <alignment horizontal="center" vertical="center" shrinkToFit="1"/>
    </xf>
    <xf numFmtId="0" fontId="0" fillId="2" borderId="59" xfId="0" applyFont="1" applyFill="1" applyBorder="1"/>
    <xf numFmtId="41" fontId="36" fillId="2" borderId="59" xfId="1" applyNumberFormat="1" applyFont="1" applyFill="1" applyBorder="1" applyAlignment="1">
      <alignment horizontal="center" vertical="center" shrinkToFit="1"/>
    </xf>
    <xf numFmtId="41" fontId="36" fillId="2" borderId="59" xfId="1" applyNumberFormat="1" applyFont="1" applyFill="1" applyBorder="1" applyAlignment="1">
      <alignment horizontal="center" shrinkToFit="1"/>
    </xf>
    <xf numFmtId="0" fontId="35" fillId="2" borderId="58" xfId="0" applyFont="1" applyFill="1" applyBorder="1" applyAlignment="1">
      <alignment horizontal="center" wrapText="1"/>
    </xf>
    <xf numFmtId="49" fontId="35" fillId="2" borderId="59" xfId="0" applyNumberFormat="1" applyFont="1" applyFill="1" applyBorder="1" applyAlignment="1">
      <alignment horizontal="center" wrapText="1"/>
    </xf>
    <xf numFmtId="0" fontId="0" fillId="0" borderId="82" xfId="0" applyFont="1" applyBorder="1"/>
    <xf numFmtId="0" fontId="35" fillId="2" borderId="82" xfId="0" applyFont="1" applyFill="1" applyBorder="1" applyAlignment="1">
      <alignment horizontal="center" wrapText="1"/>
    </xf>
    <xf numFmtId="41" fontId="35" fillId="2" borderId="65" xfId="1" applyNumberFormat="1" applyFont="1" applyFill="1" applyBorder="1" applyAlignment="1">
      <alignment horizontal="center" shrinkToFit="1"/>
    </xf>
    <xf numFmtId="0" fontId="35" fillId="2" borderId="65" xfId="0" applyFont="1" applyFill="1" applyBorder="1" applyAlignment="1">
      <alignment horizontal="center" wrapText="1"/>
    </xf>
    <xf numFmtId="41" fontId="35" fillId="2" borderId="65" xfId="1" applyNumberFormat="1" applyFont="1" applyFill="1" applyBorder="1" applyAlignment="1">
      <alignment shrinkToFit="1"/>
    </xf>
    <xf numFmtId="0" fontId="35" fillId="2" borderId="44" xfId="0" applyFont="1" applyFill="1" applyBorder="1" applyAlignment="1">
      <alignment horizontal="center"/>
    </xf>
    <xf numFmtId="41" fontId="35" fillId="2" borderId="44" xfId="1" applyNumberFormat="1" applyFont="1" applyFill="1" applyBorder="1" applyAlignment="1">
      <alignment horizontal="center" shrinkToFit="1"/>
    </xf>
    <xf numFmtId="0" fontId="35" fillId="2" borderId="44" xfId="0" applyFont="1" applyFill="1" applyBorder="1" applyAlignment="1">
      <alignment horizontal="center" wrapText="1"/>
    </xf>
    <xf numFmtId="41" fontId="35" fillId="2" borderId="44" xfId="1" applyNumberFormat="1" applyFont="1" applyFill="1" applyBorder="1" applyAlignment="1">
      <alignment shrinkToFit="1"/>
    </xf>
    <xf numFmtId="41" fontId="35" fillId="2" borderId="63" xfId="1" applyNumberFormat="1" applyFont="1" applyFill="1" applyBorder="1" applyAlignment="1">
      <alignment horizontal="center" shrinkToFit="1"/>
    </xf>
    <xf numFmtId="15" fontId="35" fillId="2" borderId="63" xfId="0" applyNumberFormat="1" applyFont="1" applyFill="1" applyBorder="1" applyAlignment="1">
      <alignment horizontal="center" wrapText="1"/>
    </xf>
    <xf numFmtId="0" fontId="35" fillId="2" borderId="63" xfId="0" applyFont="1" applyFill="1" applyBorder="1" applyAlignment="1">
      <alignment horizontal="center" wrapText="1"/>
    </xf>
    <xf numFmtId="41" fontId="35" fillId="2" borderId="63" xfId="1" applyNumberFormat="1" applyFont="1" applyFill="1" applyBorder="1" applyAlignment="1">
      <alignment shrinkToFit="1"/>
    </xf>
    <xf numFmtId="15" fontId="35" fillId="2" borderId="58" xfId="0" applyNumberFormat="1" applyFont="1" applyFill="1" applyBorder="1" applyAlignment="1">
      <alignment horizontal="center" wrapText="1"/>
    </xf>
    <xf numFmtId="17" fontId="35" fillId="2" borderId="63" xfId="0" applyNumberFormat="1" applyFont="1" applyFill="1" applyBorder="1" applyAlignment="1">
      <alignment horizontal="center" wrapText="1"/>
    </xf>
    <xf numFmtId="17" fontId="35" fillId="2" borderId="58" xfId="0" applyNumberFormat="1" applyFont="1" applyFill="1" applyBorder="1" applyAlignment="1">
      <alignment horizontal="center" wrapText="1"/>
    </xf>
    <xf numFmtId="41" fontId="35" fillId="0" borderId="63" xfId="1" applyNumberFormat="1" applyFont="1" applyBorder="1" applyAlignment="1">
      <alignment shrinkToFit="1"/>
    </xf>
    <xf numFmtId="0" fontId="35" fillId="2" borderId="63" xfId="0" applyNumberFormat="1" applyFont="1" applyFill="1" applyBorder="1" applyAlignment="1">
      <alignment horizontal="center" wrapText="1"/>
    </xf>
    <xf numFmtId="0" fontId="0" fillId="0" borderId="83" xfId="0" applyFont="1" applyBorder="1"/>
    <xf numFmtId="0" fontId="35" fillId="2" borderId="83" xfId="0" applyFont="1" applyFill="1" applyBorder="1" applyAlignment="1">
      <alignment horizontal="center" wrapText="1"/>
    </xf>
    <xf numFmtId="0" fontId="35" fillId="2" borderId="55" xfId="0" applyNumberFormat="1" applyFont="1" applyFill="1" applyBorder="1" applyAlignment="1">
      <alignment horizontal="center" wrapText="1"/>
    </xf>
    <xf numFmtId="41" fontId="35" fillId="2" borderId="55" xfId="1" applyNumberFormat="1" applyFont="1" applyFill="1" applyBorder="1" applyAlignment="1">
      <alignment horizontal="center" shrinkToFit="1"/>
    </xf>
    <xf numFmtId="0" fontId="36" fillId="0" borderId="59" xfId="0" applyFont="1" applyBorder="1"/>
    <xf numFmtId="0" fontId="35" fillId="2" borderId="65" xfId="0" applyNumberFormat="1" applyFont="1" applyFill="1" applyBorder="1" applyAlignment="1">
      <alignment horizontal="center" wrapText="1"/>
    </xf>
    <xf numFmtId="41" fontId="35" fillId="2" borderId="55" xfId="1" applyNumberFormat="1" applyFont="1" applyFill="1" applyBorder="1" applyAlignment="1">
      <alignment shrinkToFit="1"/>
    </xf>
    <xf numFmtId="0" fontId="35" fillId="2" borderId="58" xfId="0" applyNumberFormat="1" applyFont="1" applyFill="1" applyBorder="1" applyAlignment="1">
      <alignment horizontal="center" wrapText="1"/>
    </xf>
    <xf numFmtId="0" fontId="35" fillId="2" borderId="83" xfId="0" applyFont="1" applyFill="1" applyBorder="1" applyAlignment="1">
      <alignment horizontal="center"/>
    </xf>
    <xf numFmtId="41" fontId="35" fillId="2" borderId="83" xfId="1" applyNumberFormat="1" applyFont="1" applyFill="1" applyBorder="1" applyAlignment="1">
      <alignment horizontal="center" shrinkToFit="1"/>
    </xf>
    <xf numFmtId="0" fontId="35" fillId="2" borderId="83" xfId="0" applyNumberFormat="1" applyFont="1" applyFill="1" applyBorder="1" applyAlignment="1">
      <alignment horizontal="center" wrapText="1"/>
    </xf>
    <xf numFmtId="41" fontId="35" fillId="2" borderId="83" xfId="1" applyNumberFormat="1" applyFont="1" applyFill="1" applyBorder="1" applyAlignment="1">
      <alignment shrinkToFit="1"/>
    </xf>
    <xf numFmtId="0" fontId="83" fillId="2" borderId="59" xfId="0" applyNumberFormat="1" applyFont="1" applyFill="1" applyBorder="1" applyAlignment="1">
      <alignment horizontal="center" wrapText="1"/>
    </xf>
    <xf numFmtId="0" fontId="83" fillId="2" borderId="63" xfId="0" applyFont="1" applyFill="1" applyBorder="1" applyAlignment="1">
      <alignment horizontal="center"/>
    </xf>
    <xf numFmtId="41" fontId="83" fillId="2" borderId="63" xfId="1" applyNumberFormat="1" applyFont="1" applyFill="1" applyBorder="1" applyAlignment="1">
      <alignment horizontal="center" shrinkToFit="1"/>
    </xf>
    <xf numFmtId="0" fontId="83" fillId="2" borderId="63" xfId="0" applyFont="1" applyFill="1" applyBorder="1" applyAlignment="1">
      <alignment horizontal="center" wrapText="1"/>
    </xf>
    <xf numFmtId="41" fontId="83" fillId="2" borderId="63" xfId="1" applyNumberFormat="1" applyFont="1" applyFill="1" applyBorder="1" applyAlignment="1">
      <alignment shrinkToFit="1"/>
    </xf>
    <xf numFmtId="0" fontId="88" fillId="0" borderId="0" xfId="0" applyFont="1"/>
    <xf numFmtId="0" fontId="83" fillId="2" borderId="63" xfId="0" applyNumberFormat="1" applyFont="1" applyFill="1" applyBorder="1" applyAlignment="1">
      <alignment horizontal="center" wrapText="1"/>
    </xf>
    <xf numFmtId="0" fontId="0" fillId="0" borderId="49" xfId="0" applyFont="1" applyFill="1" applyBorder="1"/>
    <xf numFmtId="0" fontId="35" fillId="2" borderId="49" xfId="0" applyFont="1" applyFill="1" applyBorder="1" applyAlignment="1">
      <alignment horizontal="center" wrapText="1"/>
    </xf>
    <xf numFmtId="0" fontId="35" fillId="2" borderId="49" xfId="0" applyFont="1" applyFill="1" applyBorder="1" applyAlignment="1">
      <alignment horizontal="center"/>
    </xf>
    <xf numFmtId="41" fontId="35" fillId="2" borderId="49" xfId="0" applyNumberFormat="1" applyFont="1" applyFill="1" applyBorder="1" applyAlignment="1">
      <alignment horizontal="center"/>
    </xf>
    <xf numFmtId="41" fontId="36" fillId="0" borderId="0" xfId="0" applyNumberFormat="1" applyFont="1"/>
    <xf numFmtId="0" fontId="89" fillId="6" borderId="52" xfId="0" applyFont="1" applyFill="1" applyBorder="1" applyAlignment="1">
      <alignment horizontal="left"/>
    </xf>
    <xf numFmtId="0" fontId="0" fillId="2" borderId="58" xfId="0" applyFont="1" applyFill="1" applyBorder="1"/>
    <xf numFmtId="41" fontId="35" fillId="2" borderId="58" xfId="1" applyNumberFormat="1" applyFont="1" applyFill="1" applyBorder="1" applyAlignment="1">
      <alignment horizontal="center" vertical="center" shrinkToFit="1"/>
    </xf>
    <xf numFmtId="49" fontId="35" fillId="2" borderId="59" xfId="0" quotePrefix="1" applyNumberFormat="1" applyFont="1" applyFill="1" applyBorder="1" applyAlignment="1">
      <alignment horizontal="center"/>
    </xf>
    <xf numFmtId="49" fontId="35" fillId="2" borderId="59" xfId="1" applyNumberFormat="1" applyFont="1" applyFill="1" applyBorder="1" applyAlignment="1">
      <alignment horizontal="center" shrinkToFit="1"/>
    </xf>
    <xf numFmtId="0" fontId="0" fillId="2" borderId="59" xfId="0" applyFont="1" applyFill="1" applyBorder="1" applyAlignment="1">
      <alignment wrapText="1"/>
    </xf>
    <xf numFmtId="1" fontId="35" fillId="2" borderId="65" xfId="0" applyNumberFormat="1" applyFont="1" applyFill="1" applyBorder="1" applyAlignment="1">
      <alignment horizontal="center" wrapText="1"/>
    </xf>
    <xf numFmtId="0" fontId="36" fillId="0" borderId="83" xfId="0" applyFont="1" applyBorder="1"/>
    <xf numFmtId="0" fontId="36" fillId="0" borderId="52" xfId="0" applyFont="1" applyBorder="1"/>
    <xf numFmtId="0" fontId="36" fillId="0" borderId="53" xfId="0" applyFont="1" applyBorder="1" applyAlignment="1">
      <alignment horizontal="left"/>
    </xf>
    <xf numFmtId="0" fontId="36" fillId="0" borderId="53" xfId="0" applyFont="1" applyBorder="1"/>
    <xf numFmtId="41" fontId="36" fillId="0" borderId="53" xfId="0" applyNumberFormat="1" applyFont="1" applyBorder="1"/>
    <xf numFmtId="0" fontId="36" fillId="6" borderId="75" xfId="0" applyFont="1" applyFill="1" applyBorder="1" applyAlignment="1">
      <alignment horizontal="left"/>
    </xf>
    <xf numFmtId="0" fontId="36" fillId="6" borderId="50" xfId="0" applyFont="1" applyFill="1" applyBorder="1" applyAlignment="1">
      <alignment horizontal="center" wrapText="1"/>
    </xf>
    <xf numFmtId="165" fontId="36" fillId="6" borderId="50" xfId="1" applyNumberFormat="1" applyFont="1" applyFill="1" applyBorder="1" applyAlignment="1">
      <alignment horizontal="center" wrapText="1" shrinkToFit="1"/>
    </xf>
    <xf numFmtId="43" fontId="36" fillId="6" borderId="71" xfId="1" applyFont="1" applyFill="1" applyBorder="1" applyAlignment="1">
      <alignment horizontal="center" wrapText="1" shrinkToFit="1"/>
    </xf>
    <xf numFmtId="0" fontId="65" fillId="2" borderId="52" xfId="0" applyFont="1" applyFill="1" applyBorder="1" applyAlignment="1">
      <alignment horizontal="left"/>
    </xf>
    <xf numFmtId="0" fontId="65" fillId="2" borderId="53" xfId="0" applyFont="1" applyFill="1" applyBorder="1" applyAlignment="1">
      <alignment horizontal="center" wrapText="1"/>
    </xf>
    <xf numFmtId="0" fontId="36" fillId="2" borderId="53" xfId="0" applyFont="1" applyFill="1" applyBorder="1" applyAlignment="1">
      <alignment horizontal="center" wrapText="1"/>
    </xf>
    <xf numFmtId="165" fontId="36" fillId="2" borderId="53" xfId="1" applyNumberFormat="1" applyFont="1" applyFill="1" applyBorder="1" applyAlignment="1">
      <alignment horizontal="center" wrapText="1" shrinkToFit="1"/>
    </xf>
    <xf numFmtId="43" fontId="36" fillId="2" borderId="54" xfId="1" applyFont="1" applyFill="1" applyBorder="1" applyAlignment="1">
      <alignment horizontal="center" wrapText="1" shrinkToFit="1"/>
    </xf>
    <xf numFmtId="165" fontId="35" fillId="2" borderId="58" xfId="1" applyNumberFormat="1" applyFont="1" applyFill="1" applyBorder="1" applyAlignment="1">
      <alignment horizontal="center" vertical="center" shrinkToFit="1"/>
    </xf>
    <xf numFmtId="43" fontId="35" fillId="2" borderId="58" xfId="1" applyFont="1" applyFill="1" applyBorder="1" applyAlignment="1">
      <alignment horizontal="center" vertical="center" shrinkToFit="1"/>
    </xf>
    <xf numFmtId="165" fontId="35" fillId="2" borderId="59" xfId="1" applyNumberFormat="1" applyFont="1" applyFill="1" applyBorder="1" applyAlignment="1">
      <alignment horizontal="center" vertical="center" shrinkToFit="1"/>
    </xf>
    <xf numFmtId="165" fontId="35" fillId="2" borderId="59" xfId="1" applyNumberFormat="1" applyFont="1" applyFill="1" applyBorder="1" applyAlignment="1">
      <alignment horizontal="center" shrinkToFit="1"/>
    </xf>
    <xf numFmtId="165" fontId="35" fillId="2" borderId="65" xfId="1" applyNumberFormat="1" applyFont="1" applyFill="1" applyBorder="1" applyAlignment="1">
      <alignment horizontal="center" shrinkToFit="1"/>
    </xf>
    <xf numFmtId="165" fontId="35" fillId="2" borderId="44" xfId="1" applyNumberFormat="1" applyFont="1" applyFill="1" applyBorder="1" applyAlignment="1">
      <alignment horizontal="center" shrinkToFit="1"/>
    </xf>
    <xf numFmtId="43" fontId="35" fillId="2" borderId="44" xfId="1" applyFont="1" applyFill="1" applyBorder="1" applyAlignment="1">
      <alignment shrinkToFit="1"/>
    </xf>
    <xf numFmtId="165" fontId="35" fillId="2" borderId="63" xfId="1" applyNumberFormat="1" applyFont="1" applyFill="1" applyBorder="1" applyAlignment="1">
      <alignment horizontal="center" shrinkToFit="1"/>
    </xf>
    <xf numFmtId="43" fontId="35" fillId="2" borderId="63" xfId="1" applyFont="1" applyFill="1" applyBorder="1" applyAlignment="1">
      <alignment shrinkToFit="1"/>
    </xf>
    <xf numFmtId="49" fontId="35" fillId="2" borderId="58" xfId="0" applyNumberFormat="1" applyFont="1" applyFill="1" applyBorder="1" applyAlignment="1">
      <alignment horizontal="center" wrapText="1"/>
    </xf>
    <xf numFmtId="49" fontId="35" fillId="2" borderId="63" xfId="0" applyNumberFormat="1" applyFont="1" applyFill="1" applyBorder="1" applyAlignment="1">
      <alignment horizontal="center"/>
    </xf>
    <xf numFmtId="49" fontId="35" fillId="2" borderId="63" xfId="0" applyNumberFormat="1" applyFont="1" applyFill="1" applyBorder="1" applyAlignment="1">
      <alignment horizontal="center" wrapText="1"/>
    </xf>
    <xf numFmtId="43" fontId="35" fillId="2" borderId="65" xfId="1" applyFont="1" applyFill="1" applyBorder="1" applyAlignment="1">
      <alignment shrinkToFit="1"/>
    </xf>
    <xf numFmtId="0" fontId="0" fillId="0" borderId="84" xfId="0" applyFont="1" applyBorder="1"/>
    <xf numFmtId="0" fontId="35" fillId="2" borderId="85" xfId="0" applyFont="1" applyFill="1" applyBorder="1" applyAlignment="1">
      <alignment horizontal="center" wrapText="1"/>
    </xf>
    <xf numFmtId="165" fontId="35" fillId="2" borderId="85" xfId="1" applyNumberFormat="1" applyFont="1" applyFill="1" applyBorder="1" applyAlignment="1">
      <alignment horizontal="center" shrinkToFit="1"/>
    </xf>
    <xf numFmtId="43" fontId="35" fillId="2" borderId="86" xfId="1" applyFont="1" applyFill="1" applyBorder="1" applyAlignment="1">
      <alignment shrinkToFit="1"/>
    </xf>
    <xf numFmtId="0" fontId="0" fillId="0" borderId="52" xfId="0" applyFont="1" applyBorder="1"/>
    <xf numFmtId="0" fontId="35" fillId="2" borderId="53" xfId="0" applyFont="1" applyFill="1" applyBorder="1" applyAlignment="1">
      <alignment horizontal="center" wrapText="1"/>
    </xf>
    <xf numFmtId="0" fontId="35" fillId="2" borderId="53" xfId="0" applyFont="1" applyFill="1" applyBorder="1" applyAlignment="1">
      <alignment horizontal="center"/>
    </xf>
    <xf numFmtId="165" fontId="35" fillId="2" borderId="53" xfId="1" applyNumberFormat="1" applyFont="1" applyFill="1" applyBorder="1" applyAlignment="1">
      <alignment horizontal="center" shrinkToFit="1"/>
    </xf>
    <xf numFmtId="43" fontId="35" fillId="2" borderId="54" xfId="1" applyFont="1" applyFill="1" applyBorder="1" applyAlignment="1">
      <alignment shrinkToFit="1"/>
    </xf>
    <xf numFmtId="0" fontId="0" fillId="0" borderId="59" xfId="0" applyFont="1" applyBorder="1" applyAlignment="1">
      <alignment wrapText="1"/>
    </xf>
    <xf numFmtId="43" fontId="35" fillId="2" borderId="44" xfId="1" applyFont="1" applyFill="1" applyBorder="1" applyAlignment="1">
      <alignment horizontal="center" shrinkToFit="1"/>
    </xf>
    <xf numFmtId="43" fontId="35" fillId="2" borderId="63" xfId="1" applyFont="1" applyFill="1" applyBorder="1" applyAlignment="1">
      <alignment horizontal="center" shrinkToFit="1"/>
    </xf>
    <xf numFmtId="165" fontId="36" fillId="0" borderId="0" xfId="0" applyNumberFormat="1" applyFont="1"/>
    <xf numFmtId="43" fontId="35" fillId="2" borderId="54" xfId="1" applyFont="1" applyFill="1" applyBorder="1" applyAlignment="1">
      <alignment horizontal="center" shrinkToFit="1"/>
    </xf>
    <xf numFmtId="0" fontId="35" fillId="2" borderId="85" xfId="0" applyNumberFormat="1" applyFont="1" applyFill="1" applyBorder="1" applyAlignment="1">
      <alignment horizontal="center" wrapText="1"/>
    </xf>
    <xf numFmtId="0" fontId="35" fillId="2" borderId="53" xfId="0" applyNumberFormat="1" applyFont="1" applyFill="1" applyBorder="1" applyAlignment="1">
      <alignment horizontal="center" wrapText="1"/>
    </xf>
    <xf numFmtId="165" fontId="83" fillId="2" borderId="63" xfId="1" applyNumberFormat="1" applyFont="1" applyFill="1" applyBorder="1" applyAlignment="1">
      <alignment horizontal="center" shrinkToFit="1"/>
    </xf>
    <xf numFmtId="43" fontId="83" fillId="2" borderId="63" xfId="1" applyFont="1" applyFill="1" applyBorder="1" applyAlignment="1">
      <alignment horizontal="center" shrinkToFit="1"/>
    </xf>
    <xf numFmtId="165" fontId="35" fillId="2" borderId="55" xfId="1" applyNumberFormat="1" applyFont="1" applyFill="1" applyBorder="1" applyAlignment="1">
      <alignment horizontal="center" shrinkToFit="1"/>
    </xf>
    <xf numFmtId="43" fontId="35" fillId="2" borderId="55" xfId="1" applyFont="1" applyFill="1" applyBorder="1" applyAlignment="1">
      <alignment shrinkToFit="1"/>
    </xf>
    <xf numFmtId="49" fontId="35" fillId="2" borderId="59" xfId="0" applyNumberFormat="1" applyFont="1" applyFill="1" applyBorder="1" applyAlignment="1">
      <alignment horizontal="center"/>
    </xf>
    <xf numFmtId="165" fontId="35" fillId="2" borderId="49" xfId="0" applyNumberFormat="1" applyFont="1" applyFill="1" applyBorder="1" applyAlignment="1">
      <alignment horizontal="center"/>
    </xf>
    <xf numFmtId="43" fontId="36" fillId="2" borderId="49" xfId="1" applyFont="1" applyFill="1" applyBorder="1" applyAlignment="1"/>
    <xf numFmtId="43" fontId="35" fillId="2" borderId="55" xfId="1" applyFont="1" applyFill="1" applyBorder="1" applyAlignment="1">
      <alignment horizontal="center" shrinkToFit="1"/>
    </xf>
    <xf numFmtId="0" fontId="35" fillId="2" borderId="55" xfId="0" applyNumberFormat="1" applyFont="1" applyFill="1" applyBorder="1" applyAlignment="1">
      <alignment horizontal="center" vertical="center" wrapText="1"/>
    </xf>
    <xf numFmtId="0" fontId="35" fillId="0" borderId="0" xfId="0" applyFont="1" applyAlignment="1">
      <alignment horizontal="center"/>
    </xf>
    <xf numFmtId="43" fontId="35" fillId="2" borderId="86" xfId="1" applyFont="1" applyFill="1" applyBorder="1" applyAlignment="1">
      <alignment horizontal="center" shrinkToFit="1"/>
    </xf>
    <xf numFmtId="0" fontId="36" fillId="0" borderId="52" xfId="0" applyFont="1" applyBorder="1" applyAlignment="1"/>
    <xf numFmtId="0" fontId="36" fillId="0" borderId="53" xfId="0" applyFont="1" applyBorder="1" applyAlignment="1"/>
    <xf numFmtId="0" fontId="36" fillId="0" borderId="54" xfId="0" applyFont="1" applyBorder="1" applyAlignment="1"/>
    <xf numFmtId="0" fontId="35" fillId="0" borderId="55" xfId="0" applyFont="1" applyBorder="1"/>
    <xf numFmtId="0" fontId="35" fillId="0" borderId="63" xfId="0" applyFont="1" applyBorder="1"/>
    <xf numFmtId="0" fontId="35" fillId="0" borderId="65" xfId="0" applyFont="1" applyBorder="1"/>
    <xf numFmtId="0" fontId="36" fillId="0" borderId="84" xfId="0" applyFont="1" applyBorder="1"/>
    <xf numFmtId="0" fontId="35" fillId="0" borderId="84" xfId="0" applyFont="1" applyBorder="1"/>
    <xf numFmtId="0" fontId="35" fillId="0" borderId="52" xfId="0" applyFont="1" applyBorder="1"/>
    <xf numFmtId="165" fontId="36" fillId="0" borderId="53" xfId="0" applyNumberFormat="1" applyFont="1" applyBorder="1"/>
    <xf numFmtId="43" fontId="36" fillId="0" borderId="54" xfId="1" applyFont="1" applyBorder="1"/>
    <xf numFmtId="165" fontId="60" fillId="0" borderId="55" xfId="0" applyNumberFormat="1" applyFont="1" applyBorder="1"/>
    <xf numFmtId="0" fontId="60" fillId="0" borderId="55" xfId="0" applyFont="1" applyBorder="1" applyAlignment="1">
      <alignment horizontal="left"/>
    </xf>
    <xf numFmtId="43" fontId="60" fillId="0" borderId="55" xfId="1" applyFont="1" applyBorder="1"/>
    <xf numFmtId="0" fontId="60" fillId="0" borderId="59" xfId="0" applyFont="1" applyBorder="1" applyAlignment="1">
      <alignment horizontal="left"/>
    </xf>
    <xf numFmtId="165" fontId="60" fillId="0" borderId="59" xfId="0" applyNumberFormat="1" applyFont="1" applyBorder="1"/>
    <xf numFmtId="165" fontId="60" fillId="0" borderId="59" xfId="1" applyNumberFormat="1" applyFont="1" applyBorder="1"/>
    <xf numFmtId="165" fontId="60" fillId="0" borderId="59" xfId="0" applyNumberFormat="1" applyFont="1" applyBorder="1" applyAlignment="1">
      <alignment horizontal="center"/>
    </xf>
    <xf numFmtId="0" fontId="60" fillId="0" borderId="65" xfId="0" applyFont="1" applyBorder="1" applyAlignment="1">
      <alignment horizontal="left"/>
    </xf>
    <xf numFmtId="165" fontId="60" fillId="0" borderId="65" xfId="0" applyNumberFormat="1" applyFont="1" applyBorder="1"/>
    <xf numFmtId="165" fontId="60" fillId="0" borderId="65" xfId="0" applyNumberFormat="1" applyFont="1" applyBorder="1" applyAlignment="1">
      <alignment horizontal="center"/>
    </xf>
    <xf numFmtId="0" fontId="60" fillId="0" borderId="85" xfId="0" applyFont="1" applyBorder="1" applyAlignment="1">
      <alignment horizontal="left"/>
    </xf>
    <xf numFmtId="165" fontId="60" fillId="0" borderId="85" xfId="0" applyNumberFormat="1" applyFont="1" applyBorder="1"/>
    <xf numFmtId="0" fontId="60" fillId="0" borderId="85" xfId="0" applyFont="1" applyBorder="1" applyAlignment="1">
      <alignment horizontal="center" vertical="center"/>
    </xf>
    <xf numFmtId="0" fontId="60" fillId="0" borderId="85" xfId="0" applyFont="1" applyBorder="1" applyAlignment="1">
      <alignment horizontal="center"/>
    </xf>
    <xf numFmtId="0" fontId="36" fillId="0" borderId="52" xfId="0" applyFont="1" applyBorder="1" applyAlignment="1">
      <alignment horizontal="left"/>
    </xf>
    <xf numFmtId="0" fontId="60" fillId="0" borderId="53" xfId="0" applyFont="1" applyBorder="1" applyAlignment="1">
      <alignment horizontal="left"/>
    </xf>
    <xf numFmtId="165" fontId="60" fillId="0" borderId="53" xfId="0" applyNumberFormat="1" applyFont="1" applyBorder="1"/>
    <xf numFmtId="0" fontId="60" fillId="0" borderId="53" xfId="0" applyFont="1" applyBorder="1" applyAlignment="1">
      <alignment horizontal="center" vertical="center"/>
    </xf>
    <xf numFmtId="165" fontId="60" fillId="0" borderId="53" xfId="0" applyNumberFormat="1" applyFont="1" applyBorder="1" applyAlignment="1">
      <alignment horizontal="center"/>
    </xf>
    <xf numFmtId="0" fontId="60" fillId="0" borderId="55" xfId="0" applyFont="1" applyBorder="1" applyAlignment="1">
      <alignment horizontal="center" vertical="center"/>
    </xf>
    <xf numFmtId="165" fontId="60" fillId="0" borderId="54" xfId="0" applyNumberFormat="1" applyFont="1" applyBorder="1" applyAlignment="1">
      <alignment horizontal="center"/>
    </xf>
    <xf numFmtId="0" fontId="36" fillId="6" borderId="52" xfId="0" applyFont="1" applyFill="1" applyBorder="1" applyAlignment="1">
      <alignment horizontal="left" vertical="center"/>
    </xf>
    <xf numFmtId="0" fontId="36" fillId="6" borderId="53" xfId="0" applyFont="1" applyFill="1" applyBorder="1" applyAlignment="1">
      <alignment horizontal="center" vertical="center" wrapText="1"/>
    </xf>
    <xf numFmtId="41" fontId="36" fillId="6" borderId="53" xfId="1" applyNumberFormat="1" applyFont="1" applyFill="1" applyBorder="1" applyAlignment="1">
      <alignment horizontal="center" vertical="center" wrapText="1" shrinkToFit="1"/>
    </xf>
    <xf numFmtId="41" fontId="36" fillId="6" borderId="54" xfId="1" applyNumberFormat="1" applyFont="1" applyFill="1" applyBorder="1" applyAlignment="1">
      <alignment horizontal="center" vertical="center" wrapText="1" shrinkToFit="1"/>
    </xf>
    <xf numFmtId="0" fontId="36" fillId="0" borderId="0" xfId="0" applyFont="1" applyAlignment="1">
      <alignment vertical="center"/>
    </xf>
    <xf numFmtId="0" fontId="60" fillId="2" borderId="52" xfId="0" applyFont="1" applyFill="1" applyBorder="1" applyAlignment="1">
      <alignment horizontal="center" vertical="center"/>
    </xf>
    <xf numFmtId="41" fontId="60" fillId="2" borderId="53" xfId="1" applyNumberFormat="1" applyFont="1" applyFill="1" applyBorder="1" applyAlignment="1">
      <alignment horizontal="center" vertical="center" wrapText="1" shrinkToFit="1"/>
    </xf>
    <xf numFmtId="41" fontId="60" fillId="2" borderId="54" xfId="1" applyNumberFormat="1" applyFont="1" applyFill="1" applyBorder="1" applyAlignment="1">
      <alignment horizontal="center" vertical="center" wrapText="1" shrinkToFit="1"/>
    </xf>
    <xf numFmtId="0" fontId="60" fillId="2" borderId="55" xfId="0" applyFont="1" applyFill="1" applyBorder="1" applyAlignment="1">
      <alignment horizontal="left" vertical="center"/>
    </xf>
    <xf numFmtId="0" fontId="60" fillId="2" borderId="59" xfId="0" applyFont="1" applyFill="1" applyBorder="1" applyAlignment="1">
      <alignment horizontal="left" vertical="center"/>
    </xf>
    <xf numFmtId="17" fontId="60" fillId="2" borderId="59" xfId="0" applyNumberFormat="1" applyFont="1" applyFill="1" applyBorder="1" applyAlignment="1">
      <alignment horizontal="center" vertical="center"/>
    </xf>
    <xf numFmtId="1" fontId="60" fillId="2" borderId="59" xfId="0" applyNumberFormat="1" applyFont="1" applyFill="1" applyBorder="1" applyAlignment="1">
      <alignment horizontal="center" vertical="center"/>
    </xf>
    <xf numFmtId="0" fontId="60" fillId="2" borderId="58" xfId="0" applyFont="1" applyFill="1" applyBorder="1" applyAlignment="1">
      <alignment horizontal="left" vertical="center"/>
    </xf>
    <xf numFmtId="41" fontId="60" fillId="2" borderId="85" xfId="0" applyNumberFormat="1" applyFont="1" applyFill="1" applyBorder="1" applyAlignment="1">
      <alignment horizontal="center" vertical="center"/>
    </xf>
    <xf numFmtId="41" fontId="60" fillId="2" borderId="86" xfId="0" applyNumberFormat="1" applyFont="1" applyFill="1" applyBorder="1" applyAlignment="1">
      <alignment horizontal="center" vertical="center"/>
    </xf>
    <xf numFmtId="0" fontId="60" fillId="2" borderId="52" xfId="0" applyFont="1" applyFill="1" applyBorder="1" applyAlignment="1">
      <alignment horizontal="left"/>
    </xf>
    <xf numFmtId="41" fontId="60" fillId="2" borderId="53" xfId="0" applyNumberFormat="1" applyFont="1" applyFill="1" applyBorder="1" applyAlignment="1">
      <alignment horizontal="center" vertical="center"/>
    </xf>
    <xf numFmtId="41" fontId="60" fillId="2" borderId="54" xfId="0" applyNumberFormat="1" applyFont="1" applyFill="1" applyBorder="1" applyAlignment="1">
      <alignment horizontal="center" vertical="center"/>
    </xf>
    <xf numFmtId="0" fontId="60" fillId="2" borderId="63" xfId="0" applyFont="1" applyFill="1" applyBorder="1" applyAlignment="1">
      <alignment vertical="top"/>
    </xf>
    <xf numFmtId="49" fontId="60" fillId="2" borderId="59" xfId="0" applyNumberFormat="1" applyFont="1" applyFill="1" applyBorder="1" applyAlignment="1">
      <alignment horizontal="center" vertical="center" wrapText="1"/>
    </xf>
    <xf numFmtId="0" fontId="60" fillId="2" borderId="65" xfId="0" applyFont="1" applyFill="1" applyBorder="1" applyAlignment="1">
      <alignment horizontal="left" vertical="center"/>
    </xf>
    <xf numFmtId="0" fontId="1" fillId="2" borderId="52" xfId="0" applyFont="1" applyFill="1" applyBorder="1" applyAlignment="1">
      <alignment horizontal="left"/>
    </xf>
    <xf numFmtId="0" fontId="1" fillId="2" borderId="53" xfId="0" applyFont="1" applyFill="1" applyBorder="1" applyAlignment="1">
      <alignment horizontal="center"/>
    </xf>
    <xf numFmtId="0" fontId="1" fillId="2" borderId="54" xfId="0" applyFont="1" applyFill="1" applyBorder="1" applyAlignment="1">
      <alignment horizontal="center"/>
    </xf>
    <xf numFmtId="0" fontId="60" fillId="2" borderId="90" xfId="0" applyFont="1" applyFill="1" applyBorder="1" applyAlignment="1">
      <alignment horizontal="left" vertical="center"/>
    </xf>
    <xf numFmtId="0" fontId="60" fillId="2" borderId="5" xfId="0" applyFont="1" applyFill="1" applyBorder="1" applyAlignment="1">
      <alignment horizontal="left" vertical="center"/>
    </xf>
    <xf numFmtId="0" fontId="60" fillId="2" borderId="79" xfId="0" applyFont="1" applyFill="1" applyBorder="1" applyAlignment="1">
      <alignment horizontal="left" vertical="center"/>
    </xf>
    <xf numFmtId="17" fontId="60" fillId="2" borderId="5" xfId="0" applyNumberFormat="1" applyFont="1" applyFill="1" applyBorder="1" applyAlignment="1">
      <alignment horizontal="center" vertical="center" wrapText="1"/>
    </xf>
    <xf numFmtId="17" fontId="60" fillId="2" borderId="5" xfId="0" applyNumberFormat="1" applyFont="1" applyFill="1" applyBorder="1" applyAlignment="1">
      <alignment horizontal="center" vertical="center"/>
    </xf>
    <xf numFmtId="1" fontId="60" fillId="2" borderId="5" xfId="0" applyNumberFormat="1" applyFont="1" applyFill="1" applyBorder="1" applyAlignment="1">
      <alignment horizontal="center" vertical="center"/>
    </xf>
    <xf numFmtId="0" fontId="60" fillId="2" borderId="5" xfId="0" applyNumberFormat="1" applyFont="1" applyFill="1" applyBorder="1" applyAlignment="1">
      <alignment horizontal="center" vertical="center" wrapText="1"/>
    </xf>
    <xf numFmtId="1" fontId="60" fillId="2" borderId="5" xfId="0" applyNumberFormat="1" applyFont="1" applyFill="1" applyBorder="1" applyAlignment="1">
      <alignment horizontal="center" vertical="center" wrapText="1"/>
    </xf>
    <xf numFmtId="0" fontId="60" fillId="2" borderId="79" xfId="0" applyNumberFormat="1" applyFont="1" applyFill="1" applyBorder="1" applyAlignment="1">
      <alignment horizontal="center" vertical="center" wrapText="1"/>
    </xf>
    <xf numFmtId="0" fontId="60" fillId="2" borderId="5" xfId="0" applyFont="1" applyFill="1" applyBorder="1" applyAlignment="1">
      <alignment horizontal="center" vertical="center"/>
    </xf>
    <xf numFmtId="0" fontId="60" fillId="2" borderId="80" xfId="0" applyFont="1" applyFill="1" applyBorder="1" applyAlignment="1">
      <alignment horizontal="center" vertical="center"/>
    </xf>
    <xf numFmtId="41" fontId="60" fillId="2" borderId="81" xfId="0" applyNumberFormat="1" applyFont="1" applyFill="1" applyBorder="1" applyAlignment="1">
      <alignment horizontal="center" vertical="center"/>
    </xf>
    <xf numFmtId="0" fontId="60" fillId="2" borderId="92" xfId="0" applyFont="1" applyFill="1" applyBorder="1" applyAlignment="1">
      <alignment horizontal="center" vertical="center"/>
    </xf>
    <xf numFmtId="0" fontId="60" fillId="2" borderId="89" xfId="0" applyFont="1" applyFill="1" applyBorder="1" applyAlignment="1">
      <alignment horizontal="left" vertical="center"/>
    </xf>
    <xf numFmtId="0" fontId="60" fillId="2" borderId="89" xfId="0" applyFont="1" applyFill="1" applyBorder="1" applyAlignment="1">
      <alignment horizontal="center" vertical="center" wrapText="1"/>
    </xf>
    <xf numFmtId="0" fontId="60" fillId="2" borderId="92" xfId="0" applyFont="1" applyFill="1" applyBorder="1" applyAlignment="1">
      <alignment horizontal="left" vertical="center"/>
    </xf>
    <xf numFmtId="0" fontId="60" fillId="2" borderId="80" xfId="0" applyFont="1" applyFill="1" applyBorder="1" applyAlignment="1">
      <alignment horizontal="center" vertical="center" wrapText="1"/>
    </xf>
    <xf numFmtId="41" fontId="60" fillId="2" borderId="81" xfId="1" applyNumberFormat="1" applyFont="1" applyFill="1" applyBorder="1" applyAlignment="1">
      <alignment horizontal="center" vertical="center" shrinkToFit="1"/>
    </xf>
    <xf numFmtId="17" fontId="60" fillId="2" borderId="80" xfId="0" applyNumberFormat="1" applyFont="1" applyFill="1" applyBorder="1" applyAlignment="1">
      <alignment horizontal="center" vertical="center" wrapText="1"/>
    </xf>
    <xf numFmtId="1" fontId="60" fillId="2" borderId="80" xfId="0" applyNumberFormat="1" applyFont="1" applyFill="1" applyBorder="1" applyAlignment="1">
      <alignment horizontal="center" vertical="center"/>
    </xf>
    <xf numFmtId="17" fontId="60" fillId="2" borderId="92" xfId="0" applyNumberFormat="1" applyFont="1" applyFill="1" applyBorder="1" applyAlignment="1">
      <alignment horizontal="center" vertical="center" wrapText="1"/>
    </xf>
    <xf numFmtId="41" fontId="60" fillId="2" borderId="91" xfId="1" applyNumberFormat="1" applyFont="1" applyFill="1" applyBorder="1" applyAlignment="1">
      <alignment horizontal="center" vertical="center" shrinkToFit="1"/>
    </xf>
    <xf numFmtId="41" fontId="60" fillId="2" borderId="35" xfId="1" applyNumberFormat="1" applyFont="1" applyFill="1" applyBorder="1" applyAlignment="1">
      <alignment horizontal="center" vertical="center" shrinkToFit="1"/>
    </xf>
    <xf numFmtId="17" fontId="60" fillId="2" borderId="36" xfId="0" applyNumberFormat="1" applyFont="1" applyFill="1" applyBorder="1" applyAlignment="1">
      <alignment horizontal="center" vertical="center" wrapText="1"/>
    </xf>
    <xf numFmtId="17" fontId="60" fillId="2" borderId="35" xfId="0" applyNumberFormat="1" applyFont="1" applyFill="1" applyBorder="1" applyAlignment="1">
      <alignment horizontal="center" vertical="center" wrapText="1"/>
    </xf>
    <xf numFmtId="17" fontId="60" fillId="2" borderId="78" xfId="0" applyNumberFormat="1" applyFont="1" applyFill="1" applyBorder="1" applyAlignment="1">
      <alignment horizontal="center" vertical="center" wrapText="1"/>
    </xf>
    <xf numFmtId="2" fontId="60" fillId="2" borderId="5" xfId="0" applyNumberFormat="1" applyFont="1" applyFill="1" applyBorder="1" applyAlignment="1">
      <alignment horizontal="center" vertical="center" wrapText="1"/>
    </xf>
    <xf numFmtId="2" fontId="60" fillId="2" borderId="5" xfId="0" applyNumberFormat="1" applyFont="1" applyFill="1" applyBorder="1" applyAlignment="1">
      <alignment horizontal="center" vertical="center"/>
    </xf>
    <xf numFmtId="2" fontId="60" fillId="2" borderId="35" xfId="1" applyNumberFormat="1" applyFont="1" applyFill="1" applyBorder="1" applyAlignment="1">
      <alignment horizontal="center" vertical="center" shrinkToFit="1"/>
    </xf>
    <xf numFmtId="2" fontId="60" fillId="2" borderId="79" xfId="0" applyNumberFormat="1" applyFont="1" applyFill="1" applyBorder="1" applyAlignment="1">
      <alignment horizontal="center" vertical="center" wrapText="1"/>
    </xf>
    <xf numFmtId="2" fontId="60" fillId="2" borderId="78" xfId="1" applyNumberFormat="1" applyFont="1" applyFill="1" applyBorder="1" applyAlignment="1">
      <alignment horizontal="center" vertical="center" shrinkToFit="1"/>
    </xf>
    <xf numFmtId="2" fontId="60" fillId="2" borderId="36" xfId="0" applyNumberFormat="1" applyFont="1" applyFill="1" applyBorder="1" applyAlignment="1">
      <alignment horizontal="center" vertical="center" wrapText="1"/>
    </xf>
    <xf numFmtId="0" fontId="60" fillId="2" borderId="36" xfId="0" applyNumberFormat="1" applyFont="1" applyFill="1" applyBorder="1" applyAlignment="1">
      <alignment horizontal="center" vertical="center" wrapText="1"/>
    </xf>
    <xf numFmtId="41" fontId="60" fillId="2" borderId="74" xfId="0" applyNumberFormat="1" applyFont="1" applyFill="1" applyBorder="1" applyAlignment="1">
      <alignment horizontal="center" vertical="center"/>
    </xf>
    <xf numFmtId="0" fontId="60" fillId="2" borderId="96" xfId="0" applyFont="1" applyFill="1" applyBorder="1" applyAlignment="1">
      <alignment horizontal="center" vertical="center"/>
    </xf>
    <xf numFmtId="2" fontId="60" fillId="2" borderId="59" xfId="0" applyNumberFormat="1" applyFont="1" applyFill="1" applyBorder="1" applyAlignment="1">
      <alignment horizontal="center" vertical="center"/>
    </xf>
    <xf numFmtId="2" fontId="60" fillId="2" borderId="59" xfId="1" applyNumberFormat="1" applyFont="1" applyFill="1" applyBorder="1" applyAlignment="1">
      <alignment horizontal="center" vertical="center" shrinkToFit="1"/>
    </xf>
    <xf numFmtId="2" fontId="60" fillId="2" borderId="59" xfId="0" applyNumberFormat="1" applyFont="1" applyFill="1" applyBorder="1" applyAlignment="1">
      <alignment horizontal="center" vertical="center" wrapText="1"/>
    </xf>
    <xf numFmtId="0" fontId="60" fillId="0" borderId="52" xfId="0" applyFont="1" applyBorder="1"/>
    <xf numFmtId="43" fontId="69" fillId="0" borderId="53" xfId="1" applyFont="1" applyBorder="1"/>
    <xf numFmtId="43" fontId="91" fillId="0" borderId="0" xfId="0" applyNumberFormat="1" applyFont="1"/>
    <xf numFmtId="0" fontId="15" fillId="6" borderId="52" xfId="0" applyFont="1" applyFill="1" applyBorder="1" applyAlignment="1" applyProtection="1">
      <alignment horizontal="left" vertical="center"/>
      <protection locked="0"/>
    </xf>
    <xf numFmtId="0" fontId="15" fillId="6" borderId="53" xfId="0" applyFont="1" applyFill="1" applyBorder="1" applyAlignment="1" applyProtection="1">
      <alignment horizontal="left" vertical="center" wrapText="1"/>
      <protection locked="0"/>
    </xf>
    <xf numFmtId="0" fontId="15" fillId="6" borderId="54" xfId="0" applyFont="1" applyFill="1" applyBorder="1" applyAlignment="1" applyProtection="1">
      <alignment horizontal="left" vertical="center" wrapText="1"/>
      <protection locked="0"/>
    </xf>
    <xf numFmtId="0" fontId="0" fillId="2" borderId="32" xfId="0" applyFont="1" applyFill="1" applyBorder="1" applyAlignment="1">
      <alignment horizontal="center" vertical="center" wrapText="1"/>
    </xf>
    <xf numFmtId="4" fontId="0" fillId="2" borderId="58" xfId="0" applyNumberFormat="1" applyFont="1" applyFill="1" applyBorder="1" applyAlignment="1">
      <alignment horizontal="right" vertical="center" wrapText="1"/>
    </xf>
    <xf numFmtId="4" fontId="1" fillId="2" borderId="32" xfId="1" applyNumberFormat="1" applyFont="1" applyFill="1" applyBorder="1" applyAlignment="1">
      <alignment horizontal="right" vertical="center" wrapText="1" shrinkToFit="1"/>
    </xf>
    <xf numFmtId="0" fontId="0" fillId="2" borderId="58" xfId="0" applyFont="1" applyFill="1" applyBorder="1" applyAlignment="1">
      <alignment horizontal="center" vertical="center" wrapText="1"/>
    </xf>
    <xf numFmtId="4" fontId="0" fillId="2" borderId="42" xfId="0" applyNumberFormat="1" applyFont="1" applyFill="1" applyBorder="1" applyAlignment="1">
      <alignment horizontal="right" vertical="center" wrapText="1"/>
    </xf>
    <xf numFmtId="4" fontId="1" fillId="2" borderId="59" xfId="1" applyNumberFormat="1" applyFont="1" applyFill="1" applyBorder="1" applyAlignment="1">
      <alignment horizontal="right" vertical="center" wrapText="1" shrinkToFit="1"/>
    </xf>
    <xf numFmtId="4" fontId="0" fillId="2" borderId="59" xfId="0" applyNumberFormat="1" applyFont="1" applyFill="1" applyBorder="1" applyAlignment="1">
      <alignment horizontal="right" vertical="center" wrapText="1"/>
    </xf>
    <xf numFmtId="4" fontId="1" fillId="2" borderId="42" xfId="1" applyNumberFormat="1" applyFont="1" applyFill="1" applyBorder="1" applyAlignment="1">
      <alignment horizontal="right" vertical="center" wrapText="1" shrinkToFit="1"/>
    </xf>
    <xf numFmtId="0" fontId="0" fillId="2" borderId="42" xfId="0" applyFont="1" applyFill="1" applyBorder="1" applyAlignment="1">
      <alignment horizontal="center" vertical="center" wrapText="1"/>
    </xf>
    <xf numFmtId="0" fontId="0" fillId="2" borderId="59" xfId="0" applyFont="1" applyFill="1" applyBorder="1" applyAlignment="1">
      <alignment horizontal="center" vertical="center" wrapText="1"/>
    </xf>
    <xf numFmtId="4" fontId="0" fillId="2" borderId="59" xfId="0" quotePrefix="1" applyNumberFormat="1" applyFont="1" applyFill="1" applyBorder="1" applyAlignment="1">
      <alignment horizontal="right" vertical="center" wrapText="1"/>
    </xf>
    <xf numFmtId="4" fontId="0" fillId="2" borderId="42" xfId="0" quotePrefix="1" applyNumberFormat="1" applyFont="1" applyFill="1" applyBorder="1" applyAlignment="1">
      <alignment horizontal="right" vertical="center" wrapText="1"/>
    </xf>
    <xf numFmtId="0" fontId="0" fillId="2" borderId="42" xfId="0" quotePrefix="1" applyFont="1" applyFill="1" applyBorder="1" applyAlignment="1">
      <alignment horizontal="center" vertical="center" wrapText="1"/>
    </xf>
    <xf numFmtId="4" fontId="0" fillId="2" borderId="32" xfId="0" quotePrefix="1" applyNumberFormat="1" applyFont="1" applyFill="1" applyBorder="1" applyAlignment="1">
      <alignment horizontal="right" vertical="center" wrapText="1"/>
    </xf>
    <xf numFmtId="4" fontId="0" fillId="2" borderId="32" xfId="0" applyNumberFormat="1" applyFont="1" applyFill="1" applyBorder="1" applyAlignment="1">
      <alignment horizontal="right" vertical="center" wrapText="1"/>
    </xf>
    <xf numFmtId="4" fontId="1" fillId="2" borderId="58" xfId="1" applyNumberFormat="1" applyFont="1" applyFill="1" applyBorder="1" applyAlignment="1">
      <alignment horizontal="right" vertical="center" wrapText="1" shrinkToFit="1"/>
    </xf>
    <xf numFmtId="0" fontId="0" fillId="2" borderId="69" xfId="0" applyFont="1" applyFill="1" applyBorder="1" applyAlignment="1">
      <alignment horizontal="center" vertical="center" wrapText="1"/>
    </xf>
    <xf numFmtId="4" fontId="0" fillId="2" borderId="65" xfId="0" applyNumberFormat="1" applyFont="1" applyFill="1" applyBorder="1" applyAlignment="1">
      <alignment horizontal="right" vertical="center" wrapText="1"/>
    </xf>
    <xf numFmtId="4" fontId="0" fillId="2" borderId="69" xfId="0" applyNumberFormat="1" applyFont="1" applyFill="1" applyBorder="1" applyAlignment="1">
      <alignment horizontal="right" vertical="center" wrapText="1"/>
    </xf>
    <xf numFmtId="0" fontId="0" fillId="2" borderId="65" xfId="0" applyFont="1" applyFill="1" applyBorder="1" applyAlignment="1">
      <alignment horizontal="center" vertical="center" wrapText="1"/>
    </xf>
    <xf numFmtId="0" fontId="91" fillId="2" borderId="83" xfId="0" applyFont="1" applyFill="1" applyBorder="1" applyAlignment="1">
      <alignment horizontal="center" vertical="center" wrapText="1"/>
    </xf>
    <xf numFmtId="0" fontId="91" fillId="2" borderId="59" xfId="0" applyFont="1" applyFill="1" applyBorder="1" applyAlignment="1">
      <alignment horizontal="center" vertical="center" wrapText="1"/>
    </xf>
    <xf numFmtId="4" fontId="91" fillId="2" borderId="69" xfId="0" applyNumberFormat="1" applyFont="1" applyFill="1" applyBorder="1" applyAlignment="1">
      <alignment horizontal="right" vertical="center" wrapText="1"/>
    </xf>
    <xf numFmtId="4" fontId="1" fillId="2" borderId="55" xfId="1" applyNumberFormat="1" applyFont="1" applyFill="1" applyBorder="1" applyAlignment="1">
      <alignment horizontal="right" vertical="center" wrapText="1" shrinkToFit="1"/>
    </xf>
    <xf numFmtId="0" fontId="0" fillId="2" borderId="56" xfId="0" applyFont="1" applyFill="1" applyBorder="1" applyAlignment="1">
      <alignment horizontal="center" vertical="center" wrapText="1"/>
    </xf>
    <xf numFmtId="4" fontId="0" fillId="2" borderId="55" xfId="0" applyNumberFormat="1" applyFont="1" applyFill="1" applyBorder="1" applyAlignment="1">
      <alignment horizontal="right" vertical="center" wrapText="1"/>
    </xf>
    <xf numFmtId="4" fontId="1" fillId="2" borderId="57" xfId="1" applyNumberFormat="1" applyFont="1" applyFill="1" applyBorder="1" applyAlignment="1">
      <alignment horizontal="right" vertical="center" wrapText="1" shrinkToFit="1"/>
    </xf>
    <xf numFmtId="0" fontId="0" fillId="2" borderId="60" xfId="0" applyFont="1" applyFill="1" applyBorder="1" applyAlignment="1">
      <alignment horizontal="center" vertical="center" wrapText="1"/>
    </xf>
    <xf numFmtId="4" fontId="1" fillId="2" borderId="61" xfId="1" applyNumberFormat="1" applyFont="1" applyFill="1" applyBorder="1" applyAlignment="1">
      <alignment horizontal="right" vertical="center" wrapText="1" shrinkToFit="1"/>
    </xf>
    <xf numFmtId="0" fontId="0" fillId="2" borderId="59" xfId="0" quotePrefix="1" applyFont="1" applyFill="1" applyBorder="1" applyAlignment="1">
      <alignment horizontal="center" vertical="center" wrapText="1"/>
    </xf>
    <xf numFmtId="4" fontId="91" fillId="2" borderId="59" xfId="0" applyNumberFormat="1" applyFont="1" applyFill="1" applyBorder="1" applyAlignment="1">
      <alignment horizontal="right" vertical="center" wrapText="1"/>
    </xf>
    <xf numFmtId="4" fontId="0" fillId="2" borderId="61" xfId="0" applyNumberFormat="1" applyFont="1" applyFill="1" applyBorder="1" applyAlignment="1">
      <alignment horizontal="right" vertical="center" wrapText="1"/>
    </xf>
    <xf numFmtId="0" fontId="0" fillId="2" borderId="72" xfId="0" applyFont="1" applyFill="1" applyBorder="1" applyAlignment="1">
      <alignment horizontal="center" vertical="center" wrapText="1"/>
    </xf>
    <xf numFmtId="4" fontId="0" fillId="2" borderId="87" xfId="0" applyNumberFormat="1" applyFont="1" applyFill="1" applyBorder="1" applyAlignment="1">
      <alignment horizontal="right" vertical="center" wrapText="1"/>
    </xf>
    <xf numFmtId="4" fontId="1" fillId="2" borderId="87" xfId="1" applyNumberFormat="1" applyFont="1" applyFill="1" applyBorder="1" applyAlignment="1">
      <alignment horizontal="right" vertical="center" wrapText="1" shrinkToFit="1"/>
    </xf>
    <xf numFmtId="0" fontId="0" fillId="2" borderId="85" xfId="0" applyFont="1" applyFill="1" applyBorder="1" applyAlignment="1">
      <alignment horizontal="center" vertical="center" wrapText="1"/>
    </xf>
    <xf numFmtId="4" fontId="0" fillId="2" borderId="82" xfId="0" applyNumberFormat="1" applyFont="1" applyFill="1" applyBorder="1" applyAlignment="1">
      <alignment horizontal="right" vertical="center" wrapText="1"/>
    </xf>
    <xf numFmtId="4" fontId="0" fillId="2" borderId="85" xfId="0" applyNumberFormat="1" applyFont="1" applyFill="1" applyBorder="1" applyAlignment="1">
      <alignment horizontal="right" vertical="center" wrapText="1"/>
    </xf>
    <xf numFmtId="4" fontId="1" fillId="2" borderId="65" xfId="1" applyNumberFormat="1" applyFont="1" applyFill="1" applyBorder="1" applyAlignment="1">
      <alignment horizontal="right" vertical="center" wrapText="1" shrinkToFit="1"/>
    </xf>
    <xf numFmtId="0" fontId="0" fillId="2" borderId="66" xfId="0" applyFont="1" applyFill="1" applyBorder="1" applyAlignment="1">
      <alignment horizontal="center" vertical="center" wrapText="1"/>
    </xf>
    <xf numFmtId="4" fontId="0" fillId="2" borderId="67" xfId="0" applyNumberFormat="1" applyFont="1" applyFill="1" applyBorder="1" applyAlignment="1">
      <alignment horizontal="right" vertical="center" wrapText="1"/>
    </xf>
    <xf numFmtId="0" fontId="0" fillId="2" borderId="60" xfId="0" quotePrefix="1" applyFont="1" applyFill="1" applyBorder="1" applyAlignment="1">
      <alignment horizontal="center" vertical="center" wrapText="1"/>
    </xf>
    <xf numFmtId="4" fontId="0" fillId="2" borderId="0" xfId="0" applyNumberFormat="1" applyFont="1" applyFill="1" applyAlignment="1">
      <alignment horizontal="right" vertical="center" wrapText="1"/>
    </xf>
    <xf numFmtId="4" fontId="0" fillId="2" borderId="63" xfId="0" applyNumberFormat="1" applyFont="1" applyFill="1" applyBorder="1" applyAlignment="1">
      <alignment horizontal="right" vertical="center" wrapText="1"/>
    </xf>
    <xf numFmtId="0" fontId="0" fillId="0" borderId="53" xfId="0" applyFont="1" applyBorder="1" applyAlignment="1">
      <alignment horizontal="center" vertical="center" wrapText="1"/>
    </xf>
    <xf numFmtId="4" fontId="0" fillId="0" borderId="49" xfId="0" applyNumberFormat="1" applyFont="1" applyBorder="1" applyAlignment="1">
      <alignment horizontal="right" vertical="center" wrapText="1"/>
    </xf>
    <xf numFmtId="4" fontId="0" fillId="0" borderId="53" xfId="0" applyNumberFormat="1" applyFont="1" applyBorder="1" applyAlignment="1">
      <alignment horizontal="right" vertical="center" wrapText="1"/>
    </xf>
    <xf numFmtId="0" fontId="0" fillId="0" borderId="49" xfId="0" applyFont="1" applyBorder="1" applyAlignment="1">
      <alignment horizontal="center" vertical="center" wrapText="1"/>
    </xf>
    <xf numFmtId="17" fontId="0" fillId="0" borderId="59" xfId="0" quotePrefix="1" applyNumberFormat="1" applyBorder="1" applyAlignment="1">
      <alignment horizontal="center" vertical="center" wrapText="1"/>
    </xf>
    <xf numFmtId="0" fontId="0" fillId="0" borderId="59" xfId="0" quotePrefix="1" applyBorder="1" applyAlignment="1">
      <alignment horizontal="center" vertical="center" wrapText="1"/>
    </xf>
    <xf numFmtId="49" fontId="0" fillId="0" borderId="59" xfId="0" quotePrefix="1" applyNumberFormat="1" applyBorder="1" applyAlignment="1">
      <alignment horizontal="center" vertical="center" wrapText="1"/>
    </xf>
    <xf numFmtId="4" fontId="15" fillId="0" borderId="49" xfId="0" applyNumberFormat="1" applyFont="1" applyBorder="1" applyAlignment="1">
      <alignment horizontal="left" vertical="center" wrapText="1"/>
    </xf>
    <xf numFmtId="4" fontId="15" fillId="0" borderId="53" xfId="1" applyNumberFormat="1" applyFont="1" applyBorder="1" applyAlignment="1">
      <alignment horizontal="right" vertical="center" wrapText="1" shrinkToFit="1"/>
    </xf>
    <xf numFmtId="0" fontId="67" fillId="0" borderId="55" xfId="2" applyFont="1" applyBorder="1" applyAlignment="1">
      <alignment horizontal="center" vertical="center" wrapText="1"/>
    </xf>
    <xf numFmtId="43" fontId="63" fillId="0" borderId="55" xfId="1" applyFont="1" applyBorder="1" applyAlignment="1">
      <alignment horizontal="center" vertical="center" wrapText="1"/>
    </xf>
    <xf numFmtId="43" fontId="64" fillId="2" borderId="55" xfId="1" applyFont="1" applyFill="1" applyBorder="1" applyAlignment="1">
      <alignment horizontal="center" vertical="center" wrapText="1"/>
    </xf>
    <xf numFmtId="0" fontId="67" fillId="0" borderId="55" xfId="2" applyFont="1" applyBorder="1" applyAlignment="1">
      <alignment horizontal="center" wrapText="1"/>
    </xf>
    <xf numFmtId="43" fontId="63" fillId="0" borderId="59" xfId="1" applyFont="1" applyBorder="1" applyAlignment="1">
      <alignment horizontal="center" vertical="center" wrapText="1"/>
    </xf>
    <xf numFmtId="43" fontId="64" fillId="2" borderId="59" xfId="1" applyFont="1" applyFill="1" applyBorder="1" applyAlignment="1">
      <alignment horizontal="center" vertical="center" wrapText="1"/>
    </xf>
    <xf numFmtId="43" fontId="64" fillId="0" borderId="59" xfId="1" applyFont="1" applyBorder="1" applyAlignment="1">
      <alignment horizontal="center" vertical="center" wrapText="1"/>
    </xf>
    <xf numFmtId="17" fontId="63" fillId="0" borderId="59" xfId="0" applyNumberFormat="1" applyFont="1" applyBorder="1" applyAlignment="1">
      <alignment horizontal="center" vertical="center" wrapText="1"/>
    </xf>
    <xf numFmtId="43" fontId="63" fillId="0" borderId="63" xfId="1" applyFont="1" applyBorder="1" applyAlignment="1">
      <alignment horizontal="center" vertical="center" wrapText="1"/>
    </xf>
    <xf numFmtId="43" fontId="64" fillId="0" borderId="63" xfId="1" applyFont="1" applyBorder="1" applyAlignment="1">
      <alignment horizontal="center" vertical="center" wrapText="1"/>
    </xf>
    <xf numFmtId="0" fontId="92" fillId="2" borderId="63" xfId="0" applyFont="1" applyFill="1" applyBorder="1" applyAlignment="1">
      <alignment horizontal="center" vertical="center" wrapText="1"/>
    </xf>
    <xf numFmtId="43" fontId="64" fillId="2" borderId="63" xfId="1" applyFont="1" applyFill="1" applyBorder="1" applyAlignment="1">
      <alignment horizontal="center" vertical="center" wrapText="1"/>
    </xf>
    <xf numFmtId="0" fontId="92" fillId="2" borderId="59" xfId="0" applyFont="1" applyFill="1" applyBorder="1" applyAlignment="1">
      <alignment horizontal="center" vertical="center" wrapText="1"/>
    </xf>
    <xf numFmtId="0" fontId="92" fillId="2" borderId="65" xfId="0" applyFont="1" applyFill="1" applyBorder="1" applyAlignment="1">
      <alignment horizontal="center" vertical="center" wrapText="1"/>
    </xf>
    <xf numFmtId="43" fontId="64" fillId="2" borderId="65" xfId="1" applyFont="1" applyFill="1" applyBorder="1" applyAlignment="1">
      <alignment horizontal="center" vertical="center" wrapText="1"/>
    </xf>
    <xf numFmtId="4" fontId="0" fillId="0" borderId="65" xfId="0" applyNumberFormat="1" applyFont="1" applyBorder="1" applyAlignment="1">
      <alignment horizontal="center" vertical="center" wrapText="1"/>
    </xf>
    <xf numFmtId="4" fontId="1" fillId="0" borderId="65" xfId="1" applyNumberFormat="1" applyFont="1" applyBorder="1" applyAlignment="1">
      <alignment horizontal="center" vertical="center" wrapText="1" shrinkToFit="1"/>
    </xf>
    <xf numFmtId="0" fontId="67" fillId="0" borderId="58" xfId="2" applyFont="1" applyBorder="1" applyAlignment="1">
      <alignment horizontal="center" vertical="center" wrapText="1"/>
    </xf>
    <xf numFmtId="43" fontId="63" fillId="0" borderId="58" xfId="1" applyFont="1" applyBorder="1" applyAlignment="1">
      <alignment horizontal="center" vertical="center" wrapText="1"/>
    </xf>
    <xf numFmtId="43" fontId="64" fillId="2" borderId="58" xfId="1" applyFont="1" applyFill="1" applyBorder="1" applyAlignment="1">
      <alignment horizontal="center" vertical="center" wrapText="1"/>
    </xf>
    <xf numFmtId="49" fontId="63" fillId="0" borderId="59" xfId="0" applyNumberFormat="1" applyFont="1" applyBorder="1" applyAlignment="1">
      <alignment horizontal="center" vertical="center" wrapText="1"/>
    </xf>
    <xf numFmtId="0" fontId="0" fillId="0" borderId="59" xfId="0" applyFont="1" applyBorder="1" applyAlignment="1">
      <alignment horizontal="center"/>
    </xf>
    <xf numFmtId="0" fontId="0" fillId="0" borderId="49" xfId="0" applyFill="1" applyBorder="1" applyAlignment="1">
      <alignment horizontal="left" vertical="center" wrapText="1"/>
    </xf>
    <xf numFmtId="0" fontId="0" fillId="6" borderId="0" xfId="0" applyFill="1" applyBorder="1" applyAlignment="1">
      <alignment wrapText="1"/>
    </xf>
    <xf numFmtId="0" fontId="0" fillId="6" borderId="0" xfId="0" applyFill="1" applyBorder="1"/>
    <xf numFmtId="0" fontId="0" fillId="6" borderId="97" xfId="0" applyFill="1" applyBorder="1"/>
    <xf numFmtId="41" fontId="0" fillId="0" borderId="55" xfId="1" applyNumberFormat="1" applyFont="1" applyBorder="1" applyAlignment="1">
      <alignment horizontal="center" vertical="center" shrinkToFit="1"/>
    </xf>
    <xf numFmtId="17" fontId="0" fillId="0" borderId="59" xfId="0" applyNumberFormat="1" applyBorder="1" applyAlignment="1">
      <alignment horizontal="center" vertical="top" wrapText="1"/>
    </xf>
    <xf numFmtId="41" fontId="0" fillId="0" borderId="59" xfId="1" applyNumberFormat="1" applyFont="1" applyBorder="1" applyAlignment="1">
      <alignment horizontal="center" shrinkToFit="1"/>
    </xf>
    <xf numFmtId="0" fontId="0" fillId="0" borderId="59" xfId="0" applyNumberFormat="1" applyBorder="1" applyAlignment="1">
      <alignment horizontal="center" vertical="top" wrapText="1"/>
    </xf>
    <xf numFmtId="0" fontId="0" fillId="0" borderId="59" xfId="0" applyBorder="1" applyAlignment="1">
      <alignment wrapText="1"/>
    </xf>
    <xf numFmtId="0" fontId="0" fillId="0" borderId="59" xfId="0" applyBorder="1" applyAlignment="1">
      <alignment horizontal="center" vertical="top" wrapText="1"/>
    </xf>
    <xf numFmtId="0" fontId="0" fillId="0" borderId="59" xfId="0" applyFont="1" applyBorder="1" applyAlignment="1">
      <alignment horizontal="center" vertical="top" wrapText="1"/>
    </xf>
    <xf numFmtId="0" fontId="0" fillId="0" borderId="63" xfId="0" applyBorder="1" applyAlignment="1">
      <alignment horizontal="right" vertical="top" wrapText="1"/>
    </xf>
    <xf numFmtId="41" fontId="1" fillId="0" borderId="63" xfId="1" applyNumberFormat="1" applyFont="1" applyBorder="1" applyAlignment="1">
      <alignment shrinkToFit="1"/>
    </xf>
    <xf numFmtId="0" fontId="0" fillId="0" borderId="63" xfId="0" applyFont="1" applyBorder="1" applyAlignment="1">
      <alignment horizontal="right" vertical="top" wrapText="1"/>
    </xf>
    <xf numFmtId="0" fontId="0" fillId="0" borderId="63" xfId="0" applyFont="1" applyBorder="1" applyAlignment="1">
      <alignment horizontal="center"/>
    </xf>
    <xf numFmtId="0" fontId="0" fillId="0" borderId="55" xfId="0" applyFont="1" applyBorder="1" applyAlignment="1">
      <alignment horizontal="center" vertical="top" wrapText="1"/>
    </xf>
    <xf numFmtId="17" fontId="0" fillId="0" borderId="59" xfId="0" applyNumberFormat="1" applyFont="1" applyBorder="1" applyAlignment="1">
      <alignment horizontal="center" vertical="top" wrapText="1"/>
    </xf>
    <xf numFmtId="17" fontId="0" fillId="0" borderId="59" xfId="0" quotePrefix="1" applyNumberFormat="1" applyFont="1" applyBorder="1" applyAlignment="1">
      <alignment horizontal="center"/>
    </xf>
    <xf numFmtId="17" fontId="0" fillId="0" borderId="59" xfId="0" applyNumberFormat="1" applyFont="1" applyBorder="1" applyAlignment="1">
      <alignment horizontal="center" vertical="center"/>
    </xf>
    <xf numFmtId="0" fontId="0" fillId="0" borderId="59" xfId="0" applyNumberFormat="1" applyFont="1" applyBorder="1" applyAlignment="1">
      <alignment horizontal="center" vertical="top" wrapText="1"/>
    </xf>
    <xf numFmtId="0" fontId="82" fillId="0" borderId="59" xfId="0" applyFont="1" applyBorder="1" applyAlignment="1">
      <alignment wrapText="1"/>
    </xf>
    <xf numFmtId="17" fontId="0" fillId="0" borderId="59" xfId="0" applyNumberFormat="1" applyFont="1" applyBorder="1" applyAlignment="1">
      <alignment horizontal="center" wrapText="1"/>
    </xf>
    <xf numFmtId="1" fontId="0" fillId="0" borderId="59" xfId="0" quotePrefix="1" applyNumberFormat="1" applyFont="1" applyBorder="1" applyAlignment="1">
      <alignment horizontal="center"/>
    </xf>
    <xf numFmtId="0" fontId="0" fillId="0" borderId="63" xfId="0" applyFont="1" applyBorder="1" applyAlignment="1">
      <alignment horizontal="center" vertical="top" wrapText="1"/>
    </xf>
    <xf numFmtId="0" fontId="45" fillId="0" borderId="55" xfId="0" applyFont="1" applyBorder="1" applyAlignment="1">
      <alignment horizontal="center" vertical="center" wrapText="1"/>
    </xf>
    <xf numFmtId="41" fontId="45" fillId="0" borderId="55" xfId="1" applyNumberFormat="1" applyFont="1" applyBorder="1" applyAlignment="1">
      <alignment horizontal="center" vertical="center" shrinkToFit="1"/>
    </xf>
    <xf numFmtId="17" fontId="0" fillId="0" borderId="59" xfId="0" applyNumberFormat="1" applyBorder="1" applyAlignment="1">
      <alignment horizontal="left" vertical="top" wrapText="1"/>
    </xf>
    <xf numFmtId="41" fontId="0" fillId="0" borderId="59" xfId="1" applyNumberFormat="1" applyFont="1" applyBorder="1" applyAlignment="1">
      <alignment shrinkToFit="1"/>
    </xf>
    <xf numFmtId="41" fontId="15" fillId="0" borderId="59" xfId="1" applyNumberFormat="1" applyFont="1" applyBorder="1" applyAlignment="1">
      <alignment shrinkToFit="1"/>
    </xf>
    <xf numFmtId="0" fontId="0" fillId="0" borderId="65" xfId="0" applyBorder="1" applyAlignment="1">
      <alignment horizontal="center" vertical="top" wrapText="1"/>
    </xf>
    <xf numFmtId="41" fontId="1" fillId="0" borderId="65" xfId="1" applyNumberFormat="1" applyFont="1" applyBorder="1" applyAlignment="1">
      <alignment shrinkToFit="1"/>
    </xf>
    <xf numFmtId="0" fontId="0" fillId="0" borderId="65" xfId="0" applyFont="1" applyBorder="1" applyAlignment="1">
      <alignment horizontal="center" vertical="top" wrapText="1"/>
    </xf>
    <xf numFmtId="0" fontId="0" fillId="0" borderId="65" xfId="0" applyFont="1" applyBorder="1" applyAlignment="1">
      <alignment horizontal="center"/>
    </xf>
    <xf numFmtId="0" fontId="93" fillId="0" borderId="55" xfId="0" applyFont="1" applyBorder="1" applyAlignment="1">
      <alignment horizontal="center" vertical="top" wrapText="1"/>
    </xf>
    <xf numFmtId="3" fontId="0" fillId="0" borderId="59" xfId="0" applyNumberFormat="1" applyBorder="1" applyAlignment="1">
      <alignment vertical="center" wrapText="1"/>
    </xf>
    <xf numFmtId="0" fontId="0" fillId="2" borderId="59" xfId="0" applyFill="1" applyBorder="1" applyAlignment="1">
      <alignment vertical="center"/>
    </xf>
    <xf numFmtId="0" fontId="0" fillId="0" borderId="59" xfId="0" applyBorder="1" applyAlignment="1">
      <alignment vertical="center"/>
    </xf>
    <xf numFmtId="41" fontId="15" fillId="0" borderId="65" xfId="1" applyNumberFormat="1" applyFont="1" applyBorder="1" applyAlignment="1">
      <alignment shrinkToFit="1"/>
    </xf>
    <xf numFmtId="0" fontId="15" fillId="0" borderId="55" xfId="0" applyFont="1" applyBorder="1" applyAlignment="1">
      <alignment horizontal="center" vertical="top" wrapText="1"/>
    </xf>
    <xf numFmtId="17" fontId="0" fillId="0" borderId="55" xfId="0" applyNumberFormat="1" applyFont="1" applyBorder="1" applyAlignment="1">
      <alignment horizontal="center" vertical="top" wrapText="1"/>
    </xf>
    <xf numFmtId="17" fontId="93" fillId="0" borderId="59" xfId="0" applyNumberFormat="1" applyFont="1" applyBorder="1" applyAlignment="1">
      <alignment horizontal="center" vertical="top" wrapText="1"/>
    </xf>
    <xf numFmtId="0" fontId="0" fillId="0" borderId="59" xfId="0" applyBorder="1" applyAlignment="1">
      <alignment vertical="center" wrapText="1"/>
    </xf>
    <xf numFmtId="0" fontId="0" fillId="0" borderId="59" xfId="0" applyFont="1" applyBorder="1" applyAlignment="1">
      <alignment vertical="top" wrapText="1"/>
    </xf>
    <xf numFmtId="17" fontId="0" fillId="0" borderId="59" xfId="0" applyNumberFormat="1" applyFont="1" applyBorder="1" applyAlignment="1">
      <alignment horizontal="left" vertical="top" wrapText="1"/>
    </xf>
    <xf numFmtId="0" fontId="0" fillId="0" borderId="59" xfId="0" applyFont="1" applyBorder="1" applyAlignment="1">
      <alignment vertical="center" wrapText="1"/>
    </xf>
    <xf numFmtId="0" fontId="1" fillId="0" borderId="58" xfId="23" applyFont="1" applyFill="1" applyBorder="1" applyAlignment="1">
      <alignment horizontal="left" vertical="top" wrapText="1"/>
    </xf>
    <xf numFmtId="0" fontId="0" fillId="0" borderId="58" xfId="0" applyFont="1" applyBorder="1" applyAlignment="1">
      <alignment horizontal="center" vertical="center" wrapText="1"/>
    </xf>
    <xf numFmtId="41" fontId="1" fillId="0" borderId="58" xfId="1" applyNumberFormat="1" applyFont="1" applyBorder="1" applyAlignment="1">
      <alignment horizontal="center" vertical="center" shrinkToFit="1"/>
    </xf>
    <xf numFmtId="0" fontId="45" fillId="0" borderId="58" xfId="0" applyFont="1" applyBorder="1" applyAlignment="1">
      <alignment horizontal="center" vertical="center" wrapText="1"/>
    </xf>
    <xf numFmtId="41" fontId="45" fillId="0" borderId="58" xfId="1" applyNumberFormat="1" applyFont="1" applyBorder="1" applyAlignment="1">
      <alignment horizontal="center" vertical="center" shrinkToFit="1"/>
    </xf>
    <xf numFmtId="0" fontId="0" fillId="0" borderId="65" xfId="0" applyFill="1" applyBorder="1"/>
    <xf numFmtId="0" fontId="0" fillId="0" borderId="65" xfId="0" applyBorder="1" applyAlignment="1">
      <alignment wrapText="1"/>
    </xf>
    <xf numFmtId="41" fontId="0" fillId="0" borderId="65" xfId="1" applyNumberFormat="1" applyFont="1" applyBorder="1" applyAlignment="1">
      <alignment shrinkToFit="1"/>
    </xf>
    <xf numFmtId="0" fontId="0" fillId="0" borderId="49" xfId="0" applyFill="1" applyBorder="1"/>
    <xf numFmtId="0" fontId="0" fillId="0" borderId="53" xfId="0" applyBorder="1" applyAlignment="1">
      <alignment wrapText="1"/>
    </xf>
    <xf numFmtId="41" fontId="0" fillId="0" borderId="53" xfId="1" applyNumberFormat="1" applyFont="1" applyBorder="1" applyAlignment="1">
      <alignment shrinkToFit="1"/>
    </xf>
    <xf numFmtId="0" fontId="15" fillId="6" borderId="0" xfId="0" applyFont="1" applyFill="1"/>
    <xf numFmtId="0" fontId="0" fillId="6" borderId="0" xfId="0" applyFill="1"/>
    <xf numFmtId="4" fontId="0" fillId="0" borderId="42" xfId="0" applyNumberFormat="1" applyFont="1" applyBorder="1" applyAlignment="1">
      <alignment horizontal="right" vertical="center" wrapText="1"/>
    </xf>
    <xf numFmtId="4" fontId="0" fillId="0" borderId="59" xfId="0" applyNumberFormat="1" applyFont="1" applyBorder="1" applyAlignment="1">
      <alignment horizontal="right" vertical="center" wrapText="1"/>
    </xf>
    <xf numFmtId="0" fontId="0" fillId="0" borderId="42" xfId="0" applyFont="1" applyBorder="1" applyAlignment="1">
      <alignment horizontal="center" vertical="center" wrapText="1"/>
    </xf>
    <xf numFmtId="4" fontId="0" fillId="0" borderId="69" xfId="0" applyNumberFormat="1" applyFont="1" applyBorder="1" applyAlignment="1">
      <alignment horizontal="right" vertical="center" wrapText="1"/>
    </xf>
    <xf numFmtId="4" fontId="0" fillId="0" borderId="65" xfId="0" applyNumberFormat="1" applyFont="1" applyBorder="1" applyAlignment="1">
      <alignment horizontal="right" vertical="center" wrapText="1"/>
    </xf>
    <xf numFmtId="0" fontId="0" fillId="0" borderId="69" xfId="0" applyFont="1" applyBorder="1" applyAlignment="1">
      <alignment horizontal="center" vertical="center" wrapText="1"/>
    </xf>
    <xf numFmtId="49" fontId="0" fillId="0" borderId="42" xfId="0" applyNumberFormat="1" applyFont="1" applyBorder="1" applyAlignment="1">
      <alignment horizontal="center" vertical="center" wrapText="1"/>
    </xf>
    <xf numFmtId="4" fontId="15" fillId="0" borderId="53" xfId="0" applyNumberFormat="1" applyFont="1" applyBorder="1"/>
    <xf numFmtId="4" fontId="0" fillId="0" borderId="53" xfId="0" applyNumberFormat="1" applyFont="1" applyBorder="1"/>
    <xf numFmtId="0" fontId="94" fillId="6" borderId="52" xfId="0" applyFont="1" applyFill="1" applyBorder="1" applyAlignment="1">
      <alignment horizontal="left"/>
    </xf>
    <xf numFmtId="0" fontId="94" fillId="6" borderId="53" xfId="0" applyFont="1" applyFill="1" applyBorder="1" applyAlignment="1">
      <alignment horizontal="center" wrapText="1"/>
    </xf>
    <xf numFmtId="41" fontId="94" fillId="6" borderId="53" xfId="1" applyNumberFormat="1" applyFont="1" applyFill="1" applyBorder="1" applyAlignment="1">
      <alignment horizontal="center" wrapText="1" shrinkToFit="1"/>
    </xf>
    <xf numFmtId="41" fontId="94" fillId="6" borderId="54" xfId="1" applyNumberFormat="1" applyFont="1" applyFill="1" applyBorder="1" applyAlignment="1">
      <alignment horizontal="center" wrapText="1" shrinkToFit="1"/>
    </xf>
    <xf numFmtId="0" fontId="91" fillId="2" borderId="55" xfId="0" applyFont="1" applyFill="1" applyBorder="1" applyAlignment="1">
      <alignment wrapText="1"/>
    </xf>
    <xf numFmtId="0" fontId="91" fillId="2" borderId="55" xfId="0" applyFont="1" applyFill="1" applyBorder="1" applyAlignment="1">
      <alignment horizontal="center" vertical="center" wrapText="1"/>
    </xf>
    <xf numFmtId="41" fontId="91" fillId="2" borderId="55" xfId="1" applyNumberFormat="1" applyFont="1" applyFill="1" applyBorder="1" applyAlignment="1">
      <alignment horizontal="center" vertical="center" shrinkToFit="1"/>
    </xf>
    <xf numFmtId="0" fontId="91" fillId="2" borderId="55" xfId="0" applyFont="1" applyFill="1" applyBorder="1" applyAlignment="1">
      <alignment horizontal="center" wrapText="1"/>
    </xf>
    <xf numFmtId="0" fontId="91" fillId="2" borderId="59" xfId="0" applyFont="1" applyFill="1" applyBorder="1" applyAlignment="1">
      <alignment wrapText="1"/>
    </xf>
    <xf numFmtId="0" fontId="91" fillId="2" borderId="59" xfId="0" applyFont="1" applyFill="1" applyBorder="1" applyAlignment="1">
      <alignment horizontal="center" wrapText="1"/>
    </xf>
    <xf numFmtId="41" fontId="91" fillId="2" borderId="59" xfId="1" applyNumberFormat="1" applyFont="1" applyFill="1" applyBorder="1" applyAlignment="1">
      <alignment horizontal="center" vertical="center" shrinkToFit="1"/>
    </xf>
    <xf numFmtId="17" fontId="91" fillId="2" borderId="59" xfId="0" applyNumberFormat="1" applyFont="1" applyFill="1" applyBorder="1" applyAlignment="1">
      <alignment horizontal="center" wrapText="1"/>
    </xf>
    <xf numFmtId="17" fontId="91" fillId="2" borderId="59" xfId="0" quotePrefix="1" applyNumberFormat="1" applyFont="1" applyFill="1" applyBorder="1" applyAlignment="1">
      <alignment horizontal="center"/>
    </xf>
    <xf numFmtId="41" fontId="91" fillId="2" borderId="59" xfId="1" applyNumberFormat="1" applyFont="1" applyFill="1" applyBorder="1" applyAlignment="1">
      <alignment horizontal="center" shrinkToFit="1"/>
    </xf>
    <xf numFmtId="49" fontId="91" fillId="2" borderId="59" xfId="0" applyNumberFormat="1" applyFont="1" applyFill="1" applyBorder="1" applyAlignment="1">
      <alignment horizontal="center" wrapText="1"/>
    </xf>
    <xf numFmtId="1" fontId="91" fillId="2" borderId="59" xfId="0" quotePrefix="1" applyNumberFormat="1" applyFont="1" applyFill="1" applyBorder="1" applyAlignment="1">
      <alignment horizontal="center"/>
    </xf>
    <xf numFmtId="43" fontId="91" fillId="2" borderId="59" xfId="1" applyNumberFormat="1" applyFont="1" applyFill="1" applyBorder="1" applyAlignment="1">
      <alignment horizontal="center" shrinkToFit="1"/>
    </xf>
    <xf numFmtId="0" fontId="91" fillId="2" borderId="59" xfId="0" applyNumberFormat="1" applyFont="1" applyFill="1" applyBorder="1" applyAlignment="1">
      <alignment horizontal="center" wrapText="1"/>
    </xf>
    <xf numFmtId="1" fontId="91" fillId="2" borderId="59" xfId="0" applyNumberFormat="1" applyFont="1" applyFill="1" applyBorder="1" applyAlignment="1">
      <alignment horizontal="center" wrapText="1"/>
    </xf>
    <xf numFmtId="0" fontId="91" fillId="2" borderId="59" xfId="0" applyFont="1" applyFill="1" applyBorder="1" applyAlignment="1">
      <alignment horizontal="center"/>
    </xf>
    <xf numFmtId="0" fontId="91" fillId="2" borderId="65" xfId="0" applyFont="1" applyFill="1" applyBorder="1" applyAlignment="1">
      <alignment wrapText="1"/>
    </xf>
    <xf numFmtId="43" fontId="91" fillId="2" borderId="65" xfId="1" applyFont="1" applyFill="1" applyBorder="1" applyAlignment="1">
      <alignment horizontal="center"/>
    </xf>
    <xf numFmtId="0" fontId="91" fillId="2" borderId="55" xfId="0" applyFont="1" applyFill="1" applyBorder="1" applyAlignment="1">
      <alignment horizontal="center"/>
    </xf>
    <xf numFmtId="41" fontId="91" fillId="2" borderId="55" xfId="0" applyNumberFormat="1" applyFont="1" applyFill="1" applyBorder="1" applyAlignment="1">
      <alignment horizontal="center"/>
    </xf>
    <xf numFmtId="41" fontId="91" fillId="2" borderId="59" xfId="0" applyNumberFormat="1" applyFont="1" applyFill="1" applyBorder="1" applyAlignment="1">
      <alignment horizontal="center"/>
    </xf>
    <xf numFmtId="41" fontId="91" fillId="2" borderId="55" xfId="0" applyNumberFormat="1" applyFont="1" applyFill="1" applyBorder="1" applyAlignment="1">
      <alignment horizontal="center" wrapText="1"/>
    </xf>
    <xf numFmtId="41" fontId="91" fillId="2" borderId="59" xfId="0" applyNumberFormat="1" applyFont="1" applyFill="1" applyBorder="1" applyAlignment="1">
      <alignment horizontal="center" wrapText="1"/>
    </xf>
    <xf numFmtId="43" fontId="91" fillId="2" borderId="65" xfId="1" applyFont="1" applyFill="1" applyBorder="1" applyAlignment="1">
      <alignment horizontal="center" wrapText="1"/>
    </xf>
    <xf numFmtId="0" fontId="91" fillId="2" borderId="59" xfId="0" applyFont="1" applyFill="1" applyBorder="1"/>
    <xf numFmtId="0" fontId="91" fillId="2" borderId="65" xfId="0" applyFont="1" applyFill="1" applyBorder="1"/>
    <xf numFmtId="0" fontId="91" fillId="2" borderId="55" xfId="0" applyFont="1" applyFill="1" applyBorder="1"/>
    <xf numFmtId="0" fontId="91" fillId="2" borderId="58" xfId="0" applyFont="1" applyFill="1" applyBorder="1" applyAlignment="1">
      <alignment wrapText="1"/>
    </xf>
    <xf numFmtId="0" fontId="91" fillId="2" borderId="58" xfId="0" applyFont="1" applyFill="1" applyBorder="1" applyAlignment="1">
      <alignment horizontal="center" vertical="center" wrapText="1"/>
    </xf>
    <xf numFmtId="41" fontId="91" fillId="2" borderId="58" xfId="1" applyNumberFormat="1" applyFont="1" applyFill="1" applyBorder="1" applyAlignment="1">
      <alignment horizontal="center" vertical="center" shrinkToFit="1"/>
    </xf>
    <xf numFmtId="0" fontId="91" fillId="2" borderId="63" xfId="0" applyFont="1" applyFill="1" applyBorder="1"/>
    <xf numFmtId="43" fontId="91" fillId="2" borderId="63" xfId="1" applyFont="1" applyFill="1" applyBorder="1" applyAlignment="1">
      <alignment horizontal="center"/>
    </xf>
    <xf numFmtId="0" fontId="91" fillId="2" borderId="65" xfId="0" applyFont="1" applyFill="1" applyBorder="1" applyAlignment="1">
      <alignment horizontal="center"/>
    </xf>
    <xf numFmtId="164" fontId="91" fillId="2" borderId="65" xfId="0" applyNumberFormat="1" applyFont="1" applyFill="1" applyBorder="1" applyAlignment="1">
      <alignment horizontal="center"/>
    </xf>
    <xf numFmtId="0" fontId="91" fillId="2" borderId="58" xfId="0" applyFont="1" applyFill="1" applyBorder="1" applyAlignment="1">
      <alignment horizontal="center" wrapText="1"/>
    </xf>
    <xf numFmtId="41" fontId="91" fillId="2" borderId="58" xfId="0" applyNumberFormat="1" applyFont="1" applyFill="1" applyBorder="1" applyAlignment="1">
      <alignment horizontal="center" wrapText="1"/>
    </xf>
    <xf numFmtId="0" fontId="91" fillId="2" borderId="63" xfId="0" applyFont="1" applyFill="1" applyBorder="1" applyAlignment="1">
      <alignment wrapText="1"/>
    </xf>
    <xf numFmtId="164" fontId="91" fillId="2" borderId="63" xfId="0" applyNumberFormat="1" applyFont="1" applyFill="1" applyBorder="1" applyAlignment="1">
      <alignment horizontal="center"/>
    </xf>
    <xf numFmtId="164" fontId="91" fillId="2" borderId="63" xfId="0" applyNumberFormat="1" applyFont="1" applyFill="1" applyBorder="1" applyAlignment="1">
      <alignment horizontal="center" wrapText="1"/>
    </xf>
    <xf numFmtId="41" fontId="91" fillId="2" borderId="65" xfId="0" applyNumberFormat="1" applyFont="1" applyFill="1" applyBorder="1" applyAlignment="1">
      <alignment horizontal="center"/>
    </xf>
    <xf numFmtId="0" fontId="91" fillId="2" borderId="65" xfId="0" applyFont="1" applyFill="1" applyBorder="1" applyAlignment="1">
      <alignment horizontal="center" wrapText="1"/>
    </xf>
    <xf numFmtId="41" fontId="91" fillId="2" borderId="65" xfId="0" applyNumberFormat="1" applyFont="1" applyFill="1" applyBorder="1" applyAlignment="1">
      <alignment horizontal="center" wrapText="1"/>
    </xf>
    <xf numFmtId="0" fontId="91" fillId="2" borderId="49" xfId="0" applyFont="1" applyFill="1" applyBorder="1" applyAlignment="1">
      <alignment wrapText="1"/>
    </xf>
    <xf numFmtId="0" fontId="91" fillId="2" borderId="49" xfId="0" applyFont="1" applyFill="1" applyBorder="1" applyAlignment="1">
      <alignment horizontal="center"/>
    </xf>
    <xf numFmtId="41" fontId="91" fillId="2" borderId="49" xfId="0" applyNumberFormat="1" applyFont="1" applyFill="1" applyBorder="1" applyAlignment="1">
      <alignment horizontal="center"/>
    </xf>
    <xf numFmtId="164" fontId="91" fillId="2" borderId="49" xfId="0" applyNumberFormat="1" applyFont="1" applyFill="1" applyBorder="1" applyAlignment="1">
      <alignment horizontal="center"/>
    </xf>
    <xf numFmtId="0" fontId="0" fillId="0" borderId="55" xfId="0" applyBorder="1" applyAlignment="1">
      <alignment horizontal="center" wrapText="1"/>
    </xf>
    <xf numFmtId="0" fontId="0" fillId="0" borderId="55" xfId="0" applyBorder="1" applyAlignment="1">
      <alignment horizontal="center" vertical="top" wrapText="1"/>
    </xf>
    <xf numFmtId="0" fontId="91" fillId="0" borderId="59" xfId="0" applyFont="1" applyBorder="1" applyAlignment="1">
      <alignment horizontal="center" wrapText="1"/>
    </xf>
    <xf numFmtId="0" fontId="91" fillId="0" borderId="59" xfId="0" applyFont="1" applyBorder="1" applyAlignment="1">
      <alignment horizontal="center"/>
    </xf>
    <xf numFmtId="43" fontId="91" fillId="0" borderId="59" xfId="1" applyFont="1" applyBorder="1" applyAlignment="1">
      <alignment horizontal="center"/>
    </xf>
    <xf numFmtId="43" fontId="91" fillId="0" borderId="65" xfId="1" applyFont="1" applyBorder="1" applyAlignment="1">
      <alignment horizontal="center"/>
    </xf>
    <xf numFmtId="43" fontId="0" fillId="0" borderId="65" xfId="1" applyFont="1" applyBorder="1" applyAlignment="1">
      <alignment horizontal="center"/>
    </xf>
    <xf numFmtId="43" fontId="0" fillId="0" borderId="65" xfId="0" applyNumberFormat="1" applyBorder="1" applyAlignment="1">
      <alignment horizontal="center"/>
    </xf>
    <xf numFmtId="0" fontId="0" fillId="0" borderId="58" xfId="0" applyBorder="1" applyAlignment="1">
      <alignment horizontal="center" vertical="top" wrapText="1"/>
    </xf>
    <xf numFmtId="0" fontId="0" fillId="0" borderId="58" xfId="0" applyBorder="1" applyAlignment="1">
      <alignment horizontal="center"/>
    </xf>
    <xf numFmtId="0" fontId="0" fillId="2" borderId="32" xfId="0" applyFill="1" applyBorder="1" applyAlignment="1">
      <alignment horizontal="center" vertical="center" wrapText="1"/>
    </xf>
    <xf numFmtId="4" fontId="0" fillId="2" borderId="59" xfId="0" applyNumberFormat="1" applyFill="1" applyBorder="1" applyAlignment="1">
      <alignment horizontal="right" vertical="center" wrapText="1"/>
    </xf>
    <xf numFmtId="4" fontId="0" fillId="2" borderId="42" xfId="1" applyNumberFormat="1" applyFont="1" applyFill="1" applyBorder="1" applyAlignment="1">
      <alignment horizontal="right" vertical="center" wrapText="1" shrinkToFit="1"/>
    </xf>
    <xf numFmtId="0" fontId="0" fillId="2" borderId="55" xfId="0" applyFill="1" applyBorder="1" applyAlignment="1">
      <alignment horizontal="center" vertical="center" wrapText="1"/>
    </xf>
    <xf numFmtId="4" fontId="0" fillId="2" borderId="55" xfId="1" applyNumberFormat="1" applyFont="1" applyFill="1" applyBorder="1" applyAlignment="1">
      <alignment horizontal="right" vertical="center" wrapText="1" shrinkToFit="1"/>
    </xf>
    <xf numFmtId="0" fontId="0" fillId="2" borderId="58" xfId="0" applyFill="1" applyBorder="1" applyAlignment="1">
      <alignment horizontal="center" vertical="center" wrapText="1"/>
    </xf>
    <xf numFmtId="0" fontId="0" fillId="2" borderId="42" xfId="0" applyFill="1" applyBorder="1" applyAlignment="1">
      <alignment horizontal="center" vertical="center" wrapText="1"/>
    </xf>
    <xf numFmtId="0" fontId="0" fillId="2" borderId="59" xfId="0" applyFill="1" applyBorder="1" applyAlignment="1">
      <alignment horizontal="center" vertical="center" wrapText="1"/>
    </xf>
    <xf numFmtId="4" fontId="0" fillId="2" borderId="59" xfId="1" applyNumberFormat="1" applyFont="1" applyFill="1" applyBorder="1" applyAlignment="1">
      <alignment horizontal="right" vertical="center" wrapText="1" shrinkToFit="1"/>
    </xf>
    <xf numFmtId="177" fontId="0" fillId="2" borderId="42" xfId="0" applyNumberFormat="1" applyFill="1" applyBorder="1" applyAlignment="1">
      <alignment horizontal="center" vertical="center" wrapText="1"/>
    </xf>
    <xf numFmtId="4" fontId="0" fillId="2" borderId="59" xfId="0" quotePrefix="1" applyNumberFormat="1" applyFill="1" applyBorder="1" applyAlignment="1">
      <alignment horizontal="right" vertical="center" wrapText="1"/>
    </xf>
    <xf numFmtId="177" fontId="0" fillId="2" borderId="59" xfId="0" applyNumberFormat="1" applyFill="1" applyBorder="1" applyAlignment="1">
      <alignment horizontal="center" vertical="center" wrapText="1"/>
    </xf>
    <xf numFmtId="0" fontId="0" fillId="2" borderId="69" xfId="0" applyFill="1" applyBorder="1" applyAlignment="1">
      <alignment horizontal="center" vertical="center" wrapText="1"/>
    </xf>
    <xf numFmtId="4" fontId="0" fillId="2" borderId="65" xfId="0" applyNumberFormat="1" applyFill="1" applyBorder="1" applyAlignment="1">
      <alignment horizontal="right" vertical="center" wrapText="1"/>
    </xf>
    <xf numFmtId="4" fontId="0" fillId="2" borderId="69" xfId="0" applyNumberFormat="1" applyFill="1" applyBorder="1" applyAlignment="1">
      <alignment horizontal="right" vertical="center" wrapText="1"/>
    </xf>
    <xf numFmtId="0" fontId="0" fillId="2" borderId="65" xfId="0" applyFill="1" applyBorder="1" applyAlignment="1">
      <alignment horizontal="center" vertical="center" wrapText="1"/>
    </xf>
    <xf numFmtId="4" fontId="0" fillId="2" borderId="42" xfId="0" applyNumberFormat="1" applyFill="1" applyBorder="1" applyAlignment="1">
      <alignment horizontal="right" vertical="center" wrapText="1"/>
    </xf>
    <xf numFmtId="4" fontId="0" fillId="2" borderId="42" xfId="0" quotePrefix="1" applyNumberFormat="1" applyFill="1" applyBorder="1" applyAlignment="1">
      <alignment horizontal="right" vertical="center" wrapText="1"/>
    </xf>
    <xf numFmtId="4" fontId="0" fillId="2" borderId="59" xfId="1" quotePrefix="1" applyNumberFormat="1" applyFont="1" applyFill="1" applyBorder="1" applyAlignment="1">
      <alignment horizontal="right" vertical="center" wrapText="1"/>
    </xf>
    <xf numFmtId="4" fontId="0" fillId="2" borderId="55" xfId="0" applyNumberFormat="1" applyFill="1" applyBorder="1" applyAlignment="1">
      <alignment horizontal="right" vertical="center" wrapText="1"/>
    </xf>
    <xf numFmtId="0" fontId="0" fillId="0" borderId="49" xfId="0" applyFont="1" applyBorder="1" applyAlignment="1">
      <alignment horizontal="left" vertical="center" wrapText="1"/>
    </xf>
    <xf numFmtId="4" fontId="0" fillId="0" borderId="54" xfId="0" applyNumberFormat="1" applyFont="1" applyBorder="1" applyAlignment="1">
      <alignment horizontal="right" vertical="center" wrapText="1"/>
    </xf>
    <xf numFmtId="0" fontId="15" fillId="6" borderId="52" xfId="0" applyFont="1" applyFill="1" applyBorder="1" applyAlignment="1">
      <alignment horizontal="left" vertical="center"/>
    </xf>
    <xf numFmtId="0" fontId="0" fillId="6" borderId="53" xfId="0" applyFont="1" applyFill="1" applyBorder="1" applyAlignment="1">
      <alignment horizontal="center" vertical="center" wrapText="1"/>
    </xf>
    <xf numFmtId="4" fontId="0" fillId="6" borderId="53" xfId="0" applyNumberFormat="1" applyFont="1" applyFill="1" applyBorder="1" applyAlignment="1">
      <alignment horizontal="right" vertical="center" wrapText="1"/>
    </xf>
    <xf numFmtId="4" fontId="0" fillId="6" borderId="54" xfId="0" applyNumberFormat="1" applyFont="1" applyFill="1" applyBorder="1" applyAlignment="1">
      <alignment horizontal="right" vertical="center" wrapText="1"/>
    </xf>
    <xf numFmtId="0" fontId="95" fillId="0" borderId="72" xfId="0" applyFont="1" applyFill="1" applyBorder="1" applyAlignment="1">
      <alignment horizontal="left" vertical="center"/>
    </xf>
    <xf numFmtId="0" fontId="67" fillId="0" borderId="58" xfId="0" applyFont="1" applyFill="1" applyBorder="1" applyAlignment="1">
      <alignment horizontal="center" vertical="center" wrapText="1"/>
    </xf>
    <xf numFmtId="41" fontId="55" fillId="0" borderId="58" xfId="1" applyNumberFormat="1" applyFont="1" applyFill="1" applyBorder="1" applyAlignment="1">
      <alignment horizontal="left" vertical="center" shrinkToFit="1"/>
    </xf>
    <xf numFmtId="0" fontId="55" fillId="0" borderId="58" xfId="0" applyFont="1" applyFill="1" applyBorder="1" applyAlignment="1">
      <alignment horizontal="center" vertical="center" wrapText="1"/>
    </xf>
    <xf numFmtId="41" fontId="67" fillId="0" borderId="58" xfId="1" applyNumberFormat="1" applyFont="1" applyFill="1" applyBorder="1" applyAlignment="1">
      <alignment horizontal="center" vertical="center" shrinkToFit="1"/>
    </xf>
    <xf numFmtId="0" fontId="95" fillId="0" borderId="60" xfId="0" applyFont="1" applyFill="1" applyBorder="1" applyAlignment="1">
      <alignment horizontal="left" vertical="center"/>
    </xf>
    <xf numFmtId="41" fontId="55" fillId="0" borderId="59" xfId="1" applyNumberFormat="1" applyFont="1" applyFill="1" applyBorder="1" applyAlignment="1">
      <alignment horizontal="left" vertical="center" shrinkToFit="1"/>
    </xf>
    <xf numFmtId="0" fontId="55" fillId="0" borderId="59" xfId="0" applyFont="1" applyFill="1" applyBorder="1" applyAlignment="1">
      <alignment horizontal="left" vertical="center" wrapText="1"/>
    </xf>
    <xf numFmtId="41" fontId="67" fillId="0" borderId="59" xfId="1" applyNumberFormat="1" applyFont="1" applyFill="1" applyBorder="1" applyAlignment="1">
      <alignment horizontal="center" vertical="center" shrinkToFit="1"/>
    </xf>
    <xf numFmtId="17" fontId="67" fillId="0" borderId="59" xfId="0" applyNumberFormat="1" applyFont="1" applyFill="1" applyBorder="1" applyAlignment="1">
      <alignment horizontal="center" vertical="center" wrapText="1"/>
    </xf>
    <xf numFmtId="17" fontId="67" fillId="0" borderId="59" xfId="0" applyNumberFormat="1" applyFont="1" applyFill="1" applyBorder="1" applyAlignment="1">
      <alignment horizontal="center" vertical="center"/>
    </xf>
    <xf numFmtId="41" fontId="55" fillId="0" borderId="59" xfId="1" applyNumberFormat="1" applyFont="1" applyFill="1" applyBorder="1" applyAlignment="1">
      <alignment horizontal="center" vertical="center" shrinkToFit="1"/>
    </xf>
    <xf numFmtId="17" fontId="55" fillId="0" borderId="59" xfId="0" applyNumberFormat="1" applyFont="1" applyFill="1" applyBorder="1" applyAlignment="1">
      <alignment horizontal="center" vertical="center"/>
    </xf>
    <xf numFmtId="17" fontId="55" fillId="0" borderId="59" xfId="0" applyNumberFormat="1" applyFont="1" applyFill="1" applyBorder="1" applyAlignment="1">
      <alignment horizontal="left" vertical="center"/>
    </xf>
    <xf numFmtId="0" fontId="67" fillId="0" borderId="59" xfId="0" applyNumberFormat="1" applyFont="1" applyFill="1" applyBorder="1" applyAlignment="1">
      <alignment horizontal="center" vertical="center"/>
    </xf>
    <xf numFmtId="1" fontId="67" fillId="0" borderId="59" xfId="0" applyNumberFormat="1" applyFont="1" applyFill="1" applyBorder="1" applyAlignment="1">
      <alignment horizontal="center" vertical="center"/>
    </xf>
    <xf numFmtId="1" fontId="55" fillId="0" borderId="59" xfId="0" applyNumberFormat="1" applyFont="1" applyFill="1" applyBorder="1" applyAlignment="1">
      <alignment horizontal="left" vertical="center"/>
    </xf>
    <xf numFmtId="0" fontId="95" fillId="0" borderId="60" xfId="0" applyFont="1" applyFill="1" applyBorder="1" applyAlignment="1">
      <alignment vertical="center"/>
    </xf>
    <xf numFmtId="0" fontId="67" fillId="0" borderId="59" xfId="0" applyNumberFormat="1" applyFont="1" applyFill="1" applyBorder="1" applyAlignment="1">
      <alignment horizontal="center" vertical="center" wrapText="1"/>
    </xf>
    <xf numFmtId="1" fontId="67" fillId="0" borderId="59" xfId="0" applyNumberFormat="1" applyFont="1" applyFill="1" applyBorder="1" applyAlignment="1">
      <alignment horizontal="center" vertical="center" wrapText="1"/>
    </xf>
    <xf numFmtId="1" fontId="55" fillId="0" borderId="59" xfId="0" applyNumberFormat="1" applyFont="1" applyFill="1" applyBorder="1" applyAlignment="1">
      <alignment horizontal="center" vertical="center" wrapText="1"/>
    </xf>
    <xf numFmtId="1" fontId="55" fillId="0" borderId="59" xfId="0" applyNumberFormat="1" applyFont="1" applyFill="1" applyBorder="1" applyAlignment="1">
      <alignment horizontal="left" vertical="center" wrapText="1"/>
    </xf>
    <xf numFmtId="0" fontId="55" fillId="0" borderId="59" xfId="0" applyFont="1" applyFill="1" applyBorder="1" applyAlignment="1">
      <alignment horizontal="left" vertical="center"/>
    </xf>
    <xf numFmtId="0" fontId="95" fillId="0" borderId="66" xfId="0" applyFont="1" applyFill="1" applyBorder="1"/>
    <xf numFmtId="41" fontId="67" fillId="0" borderId="65" xfId="0" applyNumberFormat="1" applyFont="1" applyFill="1" applyBorder="1" applyAlignment="1">
      <alignment horizontal="center" vertical="center"/>
    </xf>
    <xf numFmtId="41" fontId="55" fillId="0" borderId="65" xfId="0" applyNumberFormat="1" applyFont="1" applyFill="1" applyBorder="1" applyAlignment="1">
      <alignment horizontal="center" vertical="center"/>
    </xf>
    <xf numFmtId="0" fontId="55" fillId="0" borderId="65" xfId="0" applyFont="1" applyFill="1" applyBorder="1" applyAlignment="1">
      <alignment horizontal="left" vertical="center"/>
    </xf>
    <xf numFmtId="0" fontId="95" fillId="0" borderId="35" xfId="0" applyFont="1" applyFill="1" applyBorder="1" applyAlignment="1">
      <alignment horizontal="left" vertical="center"/>
    </xf>
    <xf numFmtId="0" fontId="67" fillId="0" borderId="55" xfId="0" applyFont="1" applyBorder="1" applyAlignment="1">
      <alignment horizontal="center" vertical="center"/>
    </xf>
    <xf numFmtId="3" fontId="67" fillId="0" borderId="55" xfId="0" applyNumberFormat="1" applyFont="1" applyBorder="1" applyAlignment="1">
      <alignment horizontal="center" vertical="center"/>
    </xf>
    <xf numFmtId="41" fontId="67" fillId="0" borderId="55" xfId="1" applyNumberFormat="1" applyFont="1" applyFill="1" applyBorder="1" applyAlignment="1">
      <alignment horizontal="center" vertical="center" shrinkToFit="1"/>
    </xf>
    <xf numFmtId="3" fontId="67" fillId="0" borderId="55" xfId="0" applyNumberFormat="1" applyFont="1" applyFill="1" applyBorder="1" applyAlignment="1">
      <alignment horizontal="center" vertical="center" wrapText="1"/>
    </xf>
    <xf numFmtId="0" fontId="55" fillId="0" borderId="55" xfId="0" applyFont="1" applyFill="1" applyBorder="1" applyAlignment="1">
      <alignment horizontal="left" vertical="center" wrapText="1"/>
    </xf>
    <xf numFmtId="41" fontId="55" fillId="0" borderId="55" xfId="1" applyNumberFormat="1" applyFont="1" applyFill="1" applyBorder="1" applyAlignment="1">
      <alignment horizontal="left" vertical="center" shrinkToFit="1"/>
    </xf>
    <xf numFmtId="0" fontId="67" fillId="0" borderId="59" xfId="0" applyFont="1" applyBorder="1" applyAlignment="1">
      <alignment horizontal="center"/>
    </xf>
    <xf numFmtId="0" fontId="67" fillId="0" borderId="59" xfId="0" applyFont="1" applyBorder="1" applyAlignment="1">
      <alignment horizontal="center" vertical="center"/>
    </xf>
    <xf numFmtId="17" fontId="55" fillId="0" borderId="59" xfId="0" applyNumberFormat="1" applyFont="1" applyFill="1" applyBorder="1" applyAlignment="1">
      <alignment horizontal="left" vertical="center" wrapText="1"/>
    </xf>
    <xf numFmtId="0" fontId="95" fillId="0" borderId="35" xfId="0" applyFont="1" applyFill="1" applyBorder="1" applyAlignment="1">
      <alignment vertical="center"/>
    </xf>
    <xf numFmtId="0" fontId="55" fillId="0" borderId="59" xfId="0" applyNumberFormat="1" applyFont="1" applyFill="1" applyBorder="1" applyAlignment="1">
      <alignment horizontal="left" vertical="center" wrapText="1"/>
    </xf>
    <xf numFmtId="0" fontId="96" fillId="0" borderId="74" xfId="0" applyFont="1" applyFill="1" applyBorder="1"/>
    <xf numFmtId="41" fontId="55" fillId="0" borderId="65" xfId="0" applyNumberFormat="1" applyFont="1" applyFill="1" applyBorder="1" applyAlignment="1">
      <alignment horizontal="left" vertical="center"/>
    </xf>
    <xf numFmtId="0" fontId="96" fillId="0" borderId="35" xfId="0" applyFont="1" applyFill="1" applyBorder="1" applyAlignment="1">
      <alignment horizontal="left" vertical="center"/>
    </xf>
    <xf numFmtId="3" fontId="55" fillId="0" borderId="55" xfId="0" applyNumberFormat="1" applyFont="1" applyFill="1" applyBorder="1" applyAlignment="1">
      <alignment horizontal="center" vertical="center" wrapText="1"/>
    </xf>
    <xf numFmtId="17" fontId="55" fillId="0" borderId="59" xfId="0" applyNumberFormat="1" applyFont="1" applyFill="1" applyBorder="1" applyAlignment="1">
      <alignment horizontal="center" vertical="center" wrapText="1"/>
    </xf>
    <xf numFmtId="0" fontId="96" fillId="0" borderId="35" xfId="0" applyFont="1" applyFill="1" applyBorder="1" applyAlignment="1">
      <alignment vertical="center"/>
    </xf>
    <xf numFmtId="0" fontId="55" fillId="0" borderId="59" xfId="0" applyNumberFormat="1" applyFont="1" applyFill="1" applyBorder="1" applyAlignment="1">
      <alignment horizontal="center" vertical="center" wrapText="1"/>
    </xf>
    <xf numFmtId="0" fontId="55" fillId="0" borderId="59" xfId="0" applyFont="1" applyFill="1" applyBorder="1" applyAlignment="1">
      <alignment horizontal="center" vertical="center" wrapText="1"/>
    </xf>
    <xf numFmtId="0" fontId="96" fillId="0" borderId="73" xfId="0" applyFont="1" applyFill="1" applyBorder="1" applyAlignment="1">
      <alignment horizontal="left" vertical="center"/>
    </xf>
    <xf numFmtId="0" fontId="55" fillId="0" borderId="55" xfId="0" applyFont="1" applyBorder="1" applyAlignment="1">
      <alignment horizontal="left"/>
    </xf>
    <xf numFmtId="0" fontId="55" fillId="0" borderId="55" xfId="0" applyFont="1" applyBorder="1"/>
    <xf numFmtId="0" fontId="55" fillId="0" borderId="59" xfId="0" applyFont="1" applyBorder="1" applyAlignment="1">
      <alignment horizontal="left"/>
    </xf>
    <xf numFmtId="0" fontId="55" fillId="0" borderId="59" xfId="0" applyFont="1" applyBorder="1"/>
    <xf numFmtId="0" fontId="96" fillId="0" borderId="60" xfId="0" applyFont="1" applyFill="1" applyBorder="1" applyAlignment="1">
      <alignment vertical="center"/>
    </xf>
    <xf numFmtId="0" fontId="96" fillId="0" borderId="66" xfId="0" applyFont="1" applyFill="1" applyBorder="1"/>
    <xf numFmtId="0" fontId="55" fillId="0" borderId="65" xfId="0" applyFont="1" applyBorder="1" applyAlignment="1">
      <alignment horizontal="left"/>
    </xf>
    <xf numFmtId="0" fontId="55" fillId="0" borderId="65" xfId="0" applyFont="1" applyBorder="1"/>
    <xf numFmtId="0" fontId="85" fillId="0" borderId="52" xfId="0" applyFont="1" applyBorder="1"/>
    <xf numFmtId="0" fontId="96" fillId="0" borderId="53" xfId="0" applyFont="1" applyBorder="1" applyAlignment="1">
      <alignment horizontal="left"/>
    </xf>
    <xf numFmtId="0" fontId="96" fillId="0" borderId="53" xfId="0" applyFont="1" applyBorder="1"/>
    <xf numFmtId="41" fontId="96" fillId="0" borderId="53" xfId="0" applyNumberFormat="1" applyFont="1" applyBorder="1"/>
    <xf numFmtId="0" fontId="15" fillId="2" borderId="88" xfId="0" applyFont="1" applyFill="1" applyBorder="1" applyAlignment="1" applyProtection="1">
      <alignment horizontal="left" vertical="center" wrapText="1"/>
      <protection locked="0"/>
    </xf>
    <xf numFmtId="0" fontId="15" fillId="2" borderId="0" xfId="0" applyFont="1" applyFill="1" applyBorder="1" applyAlignment="1" applyProtection="1">
      <alignment horizontal="left" vertical="center" wrapText="1"/>
      <protection locked="0"/>
    </xf>
    <xf numFmtId="0" fontId="15" fillId="2" borderId="97" xfId="0" applyFont="1" applyFill="1" applyBorder="1" applyAlignment="1" applyProtection="1">
      <alignment horizontal="left" vertical="center" wrapText="1"/>
      <protection locked="0"/>
    </xf>
    <xf numFmtId="0" fontId="0" fillId="2" borderId="55" xfId="0" applyFont="1" applyFill="1" applyBorder="1" applyAlignment="1">
      <alignment horizontal="left" vertical="center" wrapText="1"/>
    </xf>
    <xf numFmtId="41" fontId="0" fillId="2" borderId="55" xfId="1" applyNumberFormat="1" applyFont="1" applyFill="1" applyBorder="1" applyAlignment="1">
      <alignment horizontal="center" vertical="center" shrinkToFit="1"/>
    </xf>
    <xf numFmtId="0" fontId="0" fillId="2" borderId="59" xfId="0" applyFont="1" applyFill="1" applyBorder="1" applyAlignment="1">
      <alignment horizontal="left" vertical="center" wrapText="1"/>
    </xf>
    <xf numFmtId="0" fontId="0" fillId="2" borderId="59" xfId="0" applyFont="1" applyFill="1" applyBorder="1" applyAlignment="1">
      <alignment horizontal="center" vertical="center"/>
    </xf>
    <xf numFmtId="41" fontId="0" fillId="2" borderId="59" xfId="1" applyNumberFormat="1" applyFont="1" applyFill="1" applyBorder="1" applyAlignment="1">
      <alignment horizontal="center" vertical="center" shrinkToFit="1"/>
    </xf>
    <xf numFmtId="17" fontId="0" fillId="2" borderId="59" xfId="0" applyNumberFormat="1" applyFont="1" applyFill="1" applyBorder="1" applyAlignment="1">
      <alignment horizontal="center" vertical="center" wrapText="1"/>
    </xf>
    <xf numFmtId="17" fontId="0" fillId="2" borderId="59" xfId="0" quotePrefix="1" applyNumberFormat="1" applyFont="1" applyFill="1" applyBorder="1" applyAlignment="1">
      <alignment horizontal="center" vertical="center"/>
    </xf>
    <xf numFmtId="17" fontId="0" fillId="2" borderId="59" xfId="0" quotePrefix="1" applyNumberFormat="1" applyFont="1" applyFill="1" applyBorder="1" applyAlignment="1">
      <alignment horizontal="center"/>
    </xf>
    <xf numFmtId="41" fontId="0" fillId="2" borderId="59" xfId="1" applyNumberFormat="1" applyFont="1" applyFill="1" applyBorder="1" applyAlignment="1">
      <alignment horizontal="center" shrinkToFit="1"/>
    </xf>
    <xf numFmtId="0" fontId="0" fillId="2" borderId="59" xfId="0" applyNumberFormat="1" applyFont="1" applyFill="1" applyBorder="1" applyAlignment="1">
      <alignment horizontal="center" vertical="center"/>
    </xf>
    <xf numFmtId="0" fontId="0" fillId="2" borderId="59" xfId="0" applyFont="1" applyFill="1" applyBorder="1" applyAlignment="1">
      <alignment vertical="center"/>
    </xf>
    <xf numFmtId="0" fontId="0" fillId="2" borderId="65" xfId="0" applyFont="1" applyFill="1" applyBorder="1" applyAlignment="1">
      <alignment horizontal="left" vertical="center" wrapText="1"/>
    </xf>
    <xf numFmtId="0" fontId="0" fillId="2" borderId="65" xfId="0" applyFont="1" applyFill="1" applyBorder="1" applyAlignment="1">
      <alignment horizontal="left"/>
    </xf>
    <xf numFmtId="0" fontId="0" fillId="2" borderId="65" xfId="0" applyFont="1" applyFill="1" applyBorder="1" applyAlignment="1">
      <alignment vertical="center"/>
    </xf>
    <xf numFmtId="0" fontId="0" fillId="2" borderId="65" xfId="0" applyNumberFormat="1" applyFont="1" applyFill="1" applyBorder="1" applyAlignment="1">
      <alignment horizontal="right" vertical="center"/>
    </xf>
    <xf numFmtId="41" fontId="0" fillId="2" borderId="58" xfId="1" applyNumberFormat="1" applyFont="1" applyFill="1" applyBorder="1" applyAlignment="1">
      <alignment horizontal="center" vertical="center" shrinkToFit="1"/>
    </xf>
    <xf numFmtId="0" fontId="0" fillId="2" borderId="63" xfId="0" applyFont="1" applyFill="1" applyBorder="1" applyAlignment="1">
      <alignment horizontal="left"/>
    </xf>
    <xf numFmtId="0" fontId="0" fillId="2" borderId="63" xfId="0" applyFont="1" applyFill="1" applyBorder="1" applyAlignment="1">
      <alignment vertical="center"/>
    </xf>
    <xf numFmtId="0" fontId="0" fillId="2" borderId="63" xfId="0" applyNumberFormat="1" applyFont="1" applyFill="1" applyBorder="1" applyAlignment="1">
      <alignment horizontal="right" vertical="center"/>
    </xf>
    <xf numFmtId="0" fontId="0" fillId="2" borderId="55" xfId="0" applyFont="1" applyFill="1" applyBorder="1" applyAlignment="1">
      <alignment horizontal="center" vertical="center"/>
    </xf>
    <xf numFmtId="1" fontId="0" fillId="2" borderId="59" xfId="0" applyNumberFormat="1" applyFont="1" applyFill="1" applyBorder="1" applyAlignment="1">
      <alignment horizontal="center" vertical="center" wrapText="1"/>
    </xf>
    <xf numFmtId="3" fontId="0" fillId="2" borderId="59" xfId="0" applyNumberFormat="1" applyFont="1" applyFill="1" applyBorder="1" applyAlignment="1">
      <alignment horizontal="center" vertical="center"/>
    </xf>
    <xf numFmtId="0" fontId="0" fillId="2" borderId="65" xfId="0" applyFont="1" applyFill="1" applyBorder="1" applyAlignment="1">
      <alignment horizontal="left" vertical="center"/>
    </xf>
    <xf numFmtId="0" fontId="0" fillId="2" borderId="65" xfId="0" applyFont="1" applyFill="1" applyBorder="1" applyAlignment="1">
      <alignment horizontal="center" vertical="center"/>
    </xf>
    <xf numFmtId="41" fontId="0" fillId="2" borderId="65" xfId="0" applyNumberFormat="1" applyFont="1" applyFill="1" applyBorder="1" applyAlignment="1">
      <alignment horizontal="center" vertical="center"/>
    </xf>
    <xf numFmtId="0" fontId="97" fillId="2" borderId="58" xfId="0" applyFont="1" applyFill="1" applyBorder="1" applyAlignment="1">
      <alignment horizontal="center" vertical="center" wrapText="1"/>
    </xf>
    <xf numFmtId="41" fontId="97" fillId="2" borderId="58" xfId="1" applyNumberFormat="1" applyFont="1" applyFill="1" applyBorder="1" applyAlignment="1">
      <alignment horizontal="center" vertical="center" shrinkToFit="1"/>
    </xf>
    <xf numFmtId="0" fontId="0" fillId="2" borderId="58" xfId="0" applyFont="1" applyFill="1" applyBorder="1" applyAlignment="1">
      <alignment horizontal="center" vertical="center"/>
    </xf>
    <xf numFmtId="0" fontId="0" fillId="0" borderId="58" xfId="0" applyFont="1" applyFill="1" applyBorder="1" applyAlignment="1">
      <alignment horizontal="center" vertical="center" wrapText="1"/>
    </xf>
    <xf numFmtId="41" fontId="0" fillId="0" borderId="58" xfId="1" applyNumberFormat="1" applyFont="1" applyFill="1" applyBorder="1" applyAlignment="1">
      <alignment horizontal="center" vertical="center" shrinkToFit="1"/>
    </xf>
    <xf numFmtId="0" fontId="97" fillId="2" borderId="59" xfId="0" applyFont="1" applyFill="1" applyBorder="1" applyAlignment="1">
      <alignment horizontal="center" vertical="center" wrapText="1"/>
    </xf>
    <xf numFmtId="41" fontId="97" fillId="2" borderId="59" xfId="1" applyNumberFormat="1" applyFont="1" applyFill="1" applyBorder="1" applyAlignment="1">
      <alignment horizontal="center" vertical="center" shrinkToFit="1"/>
    </xf>
    <xf numFmtId="0" fontId="0" fillId="0" borderId="59" xfId="0" applyFont="1" applyBorder="1" applyAlignment="1">
      <alignment horizontal="center" vertical="center"/>
    </xf>
    <xf numFmtId="0" fontId="0" fillId="0" borderId="59" xfId="0" applyFont="1" applyFill="1" applyBorder="1" applyAlignment="1">
      <alignment horizontal="center" vertical="center" wrapText="1"/>
    </xf>
    <xf numFmtId="41" fontId="0" fillId="0" borderId="59" xfId="1" applyNumberFormat="1" applyFont="1" applyFill="1" applyBorder="1" applyAlignment="1">
      <alignment horizontal="center" vertical="center" shrinkToFit="1"/>
    </xf>
    <xf numFmtId="17" fontId="97" fillId="2" borderId="59" xfId="0" quotePrefix="1" applyNumberFormat="1" applyFont="1" applyFill="1" applyBorder="1" applyAlignment="1">
      <alignment horizontal="center" vertical="center"/>
    </xf>
    <xf numFmtId="17" fontId="0" fillId="0" borderId="59" xfId="0" quotePrefix="1" applyNumberFormat="1" applyFont="1" applyFill="1" applyBorder="1" applyAlignment="1">
      <alignment horizontal="center" vertical="center"/>
    </xf>
    <xf numFmtId="17" fontId="0" fillId="0" borderId="59" xfId="0" applyNumberFormat="1" applyFont="1" applyFill="1" applyBorder="1" applyAlignment="1">
      <alignment horizontal="center" vertical="center" wrapText="1"/>
    </xf>
    <xf numFmtId="0" fontId="0" fillId="2" borderId="59" xfId="0" applyNumberFormat="1" applyFont="1" applyFill="1" applyBorder="1" applyAlignment="1">
      <alignment horizontal="center" vertical="center" wrapText="1"/>
    </xf>
    <xf numFmtId="0" fontId="0" fillId="0" borderId="59" xfId="0" applyNumberFormat="1" applyFont="1" applyFill="1" applyBorder="1" applyAlignment="1">
      <alignment horizontal="center" vertical="center" wrapText="1"/>
    </xf>
    <xf numFmtId="172" fontId="0" fillId="2" borderId="59" xfId="1" applyNumberFormat="1" applyFont="1" applyFill="1" applyBorder="1" applyAlignment="1">
      <alignment horizontal="right" vertical="center"/>
    </xf>
    <xf numFmtId="3" fontId="0" fillId="0" borderId="59" xfId="0" applyNumberFormat="1" applyFont="1" applyBorder="1" applyAlignment="1">
      <alignment horizontal="center" vertical="center"/>
    </xf>
    <xf numFmtId="3" fontId="0" fillId="2" borderId="59" xfId="0" applyNumberFormat="1" applyFont="1" applyFill="1" applyBorder="1" applyAlignment="1">
      <alignment horizontal="right" vertical="center"/>
    </xf>
    <xf numFmtId="0" fontId="0" fillId="0" borderId="59" xfId="0" applyFont="1" applyFill="1" applyBorder="1"/>
    <xf numFmtId="3" fontId="0" fillId="2" borderId="59" xfId="0" applyNumberFormat="1" applyFont="1" applyFill="1" applyBorder="1" applyAlignment="1">
      <alignment horizontal="center" vertical="center" wrapText="1"/>
    </xf>
    <xf numFmtId="41" fontId="0" fillId="2" borderId="59" xfId="1" applyNumberFormat="1" applyFont="1" applyFill="1" applyBorder="1" applyAlignment="1">
      <alignment horizontal="right" vertical="center" shrinkToFit="1"/>
    </xf>
    <xf numFmtId="0" fontId="0" fillId="0" borderId="59" xfId="0" applyFont="1" applyFill="1" applyBorder="1" applyAlignment="1">
      <alignment horizontal="center" vertical="center"/>
    </xf>
    <xf numFmtId="3" fontId="0" fillId="2" borderId="63" xfId="0" applyNumberFormat="1" applyFont="1" applyFill="1" applyBorder="1" applyAlignment="1">
      <alignment horizontal="center" vertical="center" wrapText="1"/>
    </xf>
    <xf numFmtId="1" fontId="0" fillId="2" borderId="63" xfId="0" applyNumberFormat="1" applyFont="1" applyFill="1" applyBorder="1" applyAlignment="1">
      <alignment horizontal="center" vertical="center" wrapText="1"/>
    </xf>
    <xf numFmtId="41" fontId="0" fillId="2" borderId="63" xfId="1" applyNumberFormat="1" applyFont="1" applyFill="1" applyBorder="1" applyAlignment="1">
      <alignment horizontal="center" vertical="center" shrinkToFit="1"/>
    </xf>
    <xf numFmtId="0" fontId="0" fillId="2" borderId="63" xfId="0" applyFont="1" applyFill="1" applyBorder="1" applyAlignment="1">
      <alignment horizontal="left" vertical="center"/>
    </xf>
    <xf numFmtId="0" fontId="0" fillId="2" borderId="63" xfId="0" applyFont="1" applyFill="1" applyBorder="1" applyAlignment="1">
      <alignment horizontal="center" vertical="center"/>
    </xf>
    <xf numFmtId="41" fontId="0" fillId="2" borderId="63" xfId="0" applyNumberFormat="1" applyFont="1" applyFill="1" applyBorder="1" applyAlignment="1">
      <alignment horizontal="center" vertical="center"/>
    </xf>
    <xf numFmtId="0" fontId="0" fillId="0" borderId="63" xfId="0" applyFont="1" applyFill="1" applyBorder="1" applyAlignment="1">
      <alignment horizontal="center" vertical="center"/>
    </xf>
    <xf numFmtId="3" fontId="0" fillId="14" borderId="63" xfId="0" applyNumberFormat="1" applyFont="1" applyFill="1" applyBorder="1" applyAlignment="1">
      <alignment horizontal="center" vertical="center"/>
    </xf>
    <xf numFmtId="1" fontId="0" fillId="2" borderId="59" xfId="0" quotePrefix="1" applyNumberFormat="1" applyFont="1" applyFill="1" applyBorder="1" applyAlignment="1">
      <alignment horizontal="center"/>
    </xf>
    <xf numFmtId="3" fontId="0" fillId="2" borderId="59" xfId="0" applyNumberFormat="1" applyFont="1" applyFill="1" applyBorder="1" applyAlignment="1">
      <alignment vertical="center"/>
    </xf>
    <xf numFmtId="41" fontId="0" fillId="2" borderId="59" xfId="1" applyNumberFormat="1" applyFont="1" applyFill="1" applyBorder="1" applyAlignment="1">
      <alignment vertical="center" shrinkToFit="1"/>
    </xf>
    <xf numFmtId="0" fontId="0" fillId="2" borderId="59" xfId="0" applyFont="1" applyFill="1" applyBorder="1" applyAlignment="1">
      <alignment horizontal="center"/>
    </xf>
    <xf numFmtId="41" fontId="0" fillId="2" borderId="59" xfId="1" applyNumberFormat="1" applyFont="1" applyFill="1" applyBorder="1" applyAlignment="1">
      <alignment shrinkToFit="1"/>
    </xf>
    <xf numFmtId="43" fontId="0" fillId="2" borderId="65" xfId="1" applyFont="1" applyFill="1" applyBorder="1" applyAlignment="1">
      <alignment horizontal="right" vertical="center"/>
    </xf>
    <xf numFmtId="41" fontId="0" fillId="2" borderId="65" xfId="1" applyNumberFormat="1" applyFont="1" applyFill="1" applyBorder="1" applyAlignment="1">
      <alignment vertical="center" shrinkToFit="1"/>
    </xf>
    <xf numFmtId="43" fontId="0" fillId="2" borderId="59" xfId="1" applyFont="1" applyFill="1" applyBorder="1" applyAlignment="1">
      <alignment vertical="center"/>
    </xf>
    <xf numFmtId="3" fontId="0" fillId="2" borderId="63" xfId="0" applyNumberFormat="1" applyFont="1" applyFill="1" applyBorder="1" applyAlignment="1">
      <alignment horizontal="right" vertical="center"/>
    </xf>
    <xf numFmtId="41" fontId="0" fillId="2" borderId="63" xfId="0" applyNumberFormat="1" applyFont="1" applyFill="1" applyBorder="1" applyAlignment="1">
      <alignment horizontal="right" vertical="center"/>
    </xf>
    <xf numFmtId="3" fontId="0" fillId="2" borderId="65" xfId="0" applyNumberFormat="1" applyFont="1" applyFill="1" applyBorder="1" applyAlignment="1">
      <alignment horizontal="center" vertical="center"/>
    </xf>
    <xf numFmtId="41" fontId="0" fillId="2" borderId="65" xfId="0" applyNumberFormat="1" applyFont="1" applyFill="1" applyBorder="1" applyAlignment="1">
      <alignment horizontal="right" vertical="center"/>
    </xf>
    <xf numFmtId="0" fontId="97" fillId="2" borderId="55" xfId="0" applyFont="1" applyFill="1" applyBorder="1" applyAlignment="1">
      <alignment horizontal="center" vertical="center" wrapText="1"/>
    </xf>
    <xf numFmtId="41" fontId="97" fillId="2" borderId="55" xfId="1" applyNumberFormat="1" applyFont="1" applyFill="1" applyBorder="1" applyAlignment="1">
      <alignment horizontal="center" vertical="center" shrinkToFit="1"/>
    </xf>
    <xf numFmtId="41" fontId="0" fillId="2" borderId="55" xfId="1" applyNumberFormat="1" applyFont="1" applyFill="1" applyBorder="1" applyAlignment="1">
      <alignment horizontal="center" vertical="center" wrapText="1" shrinkToFit="1"/>
    </xf>
    <xf numFmtId="3" fontId="0" fillId="2" borderId="59" xfId="0" applyNumberFormat="1" applyFont="1" applyFill="1" applyBorder="1"/>
    <xf numFmtId="3" fontId="0" fillId="2" borderId="65" xfId="0" applyNumberFormat="1" applyFont="1" applyFill="1" applyBorder="1" applyAlignment="1">
      <alignment horizontal="center" vertical="center" wrapText="1"/>
    </xf>
    <xf numFmtId="1" fontId="0" fillId="2" borderId="65" xfId="0" applyNumberFormat="1" applyFont="1" applyFill="1" applyBorder="1" applyAlignment="1">
      <alignment horizontal="center" vertical="center" wrapText="1"/>
    </xf>
    <xf numFmtId="41" fontId="0" fillId="2" borderId="65" xfId="1" applyNumberFormat="1" applyFont="1" applyFill="1" applyBorder="1" applyAlignment="1">
      <alignment horizontal="center" vertical="center" shrinkToFit="1"/>
    </xf>
    <xf numFmtId="3" fontId="0" fillId="2" borderId="65" xfId="0" applyNumberFormat="1" applyFont="1" applyFill="1" applyBorder="1" applyAlignment="1">
      <alignment vertical="center"/>
    </xf>
    <xf numFmtId="41" fontId="0" fillId="2" borderId="58" xfId="1" applyNumberFormat="1" applyFont="1" applyFill="1" applyBorder="1" applyAlignment="1">
      <alignment horizontal="center" vertical="center" wrapText="1" shrinkToFit="1"/>
    </xf>
    <xf numFmtId="3" fontId="0" fillId="2" borderId="63" xfId="0" applyNumberFormat="1" applyFont="1" applyFill="1" applyBorder="1" applyAlignment="1">
      <alignment vertical="center"/>
    </xf>
    <xf numFmtId="0" fontId="0" fillId="2" borderId="63" xfId="0" applyFont="1" applyFill="1" applyBorder="1" applyAlignment="1">
      <alignment horizontal="center" vertical="center" wrapText="1"/>
    </xf>
    <xf numFmtId="41" fontId="0" fillId="2" borderId="63" xfId="1" applyNumberFormat="1" applyFont="1" applyFill="1" applyBorder="1" applyAlignment="1">
      <alignment vertical="center" shrinkToFit="1"/>
    </xf>
    <xf numFmtId="3" fontId="0" fillId="2" borderId="58" xfId="0" applyNumberFormat="1" applyFont="1" applyFill="1" applyBorder="1" applyAlignment="1">
      <alignment horizontal="center" vertical="center" wrapText="1"/>
    </xf>
    <xf numFmtId="1" fontId="0" fillId="2" borderId="58" xfId="0" applyNumberFormat="1" applyFont="1" applyFill="1" applyBorder="1" applyAlignment="1">
      <alignment horizontal="center" vertical="center" wrapText="1"/>
    </xf>
    <xf numFmtId="0" fontId="0" fillId="2" borderId="58" xfId="0" applyFont="1" applyFill="1" applyBorder="1" applyAlignment="1">
      <alignment vertical="center"/>
    </xf>
    <xf numFmtId="3" fontId="0" fillId="2" borderId="58" xfId="0" applyNumberFormat="1" applyFont="1" applyFill="1" applyBorder="1" applyAlignment="1">
      <alignment vertical="center"/>
    </xf>
    <xf numFmtId="41" fontId="0" fillId="2" borderId="58" xfId="1" applyNumberFormat="1" applyFont="1" applyFill="1" applyBorder="1" applyAlignment="1">
      <alignment vertical="center" shrinkToFit="1"/>
    </xf>
    <xf numFmtId="3" fontId="0" fillId="2" borderId="55" xfId="0" applyNumberFormat="1" applyFont="1" applyFill="1" applyBorder="1" applyAlignment="1">
      <alignment horizontal="center" vertical="center" wrapText="1"/>
    </xf>
    <xf numFmtId="1" fontId="0" fillId="2" borderId="55" xfId="0" applyNumberFormat="1" applyFont="1" applyFill="1" applyBorder="1" applyAlignment="1">
      <alignment horizontal="center" vertical="center" wrapText="1"/>
    </xf>
    <xf numFmtId="0" fontId="0" fillId="0" borderId="52" xfId="0" applyFont="1" applyFill="1" applyBorder="1" applyAlignment="1">
      <alignment horizontal="left" vertical="center" wrapText="1"/>
    </xf>
    <xf numFmtId="4" fontId="0" fillId="0" borderId="54" xfId="0" applyNumberFormat="1" applyFont="1" applyBorder="1"/>
    <xf numFmtId="0" fontId="0" fillId="0" borderId="52" xfId="0" applyBorder="1"/>
    <xf numFmtId="0" fontId="0" fillId="2" borderId="55" xfId="0" applyFont="1" applyFill="1" applyBorder="1" applyAlignment="1">
      <alignment horizontal="center"/>
    </xf>
    <xf numFmtId="15" fontId="0" fillId="2" borderId="59" xfId="0" applyNumberFormat="1" applyFont="1" applyFill="1" applyBorder="1" applyAlignment="1">
      <alignment horizontal="center" vertical="center"/>
    </xf>
    <xf numFmtId="0" fontId="0" fillId="2" borderId="65" xfId="0" applyFont="1" applyFill="1" applyBorder="1" applyAlignment="1">
      <alignment horizontal="center"/>
    </xf>
    <xf numFmtId="43" fontId="0" fillId="2" borderId="65" xfId="1" applyFont="1" applyFill="1" applyBorder="1" applyAlignment="1">
      <alignment horizontal="center" vertical="center"/>
    </xf>
    <xf numFmtId="0" fontId="0" fillId="2" borderId="58" xfId="0" applyFont="1" applyFill="1" applyBorder="1" applyAlignment="1">
      <alignment horizontal="center"/>
    </xf>
    <xf numFmtId="0" fontId="0" fillId="2" borderId="63" xfId="0" applyFont="1" applyFill="1" applyBorder="1" applyAlignment="1">
      <alignment horizontal="center"/>
    </xf>
    <xf numFmtId="3" fontId="0" fillId="2" borderId="63" xfId="0" applyNumberFormat="1" applyFont="1" applyFill="1" applyBorder="1" applyAlignment="1">
      <alignment horizontal="center" vertical="center"/>
    </xf>
    <xf numFmtId="43" fontId="0" fillId="2" borderId="63" xfId="1" applyFont="1" applyFill="1" applyBorder="1" applyAlignment="1">
      <alignment horizontal="center" vertical="center"/>
    </xf>
    <xf numFmtId="15" fontId="0" fillId="2" borderId="59" xfId="0" applyNumberFormat="1" applyFont="1" applyFill="1" applyBorder="1" applyAlignment="1">
      <alignment horizontal="center" vertical="top" wrapText="1"/>
    </xf>
    <xf numFmtId="1" fontId="91" fillId="2" borderId="59" xfId="0" applyNumberFormat="1" applyFont="1" applyFill="1" applyBorder="1" applyAlignment="1">
      <alignment horizontal="center" vertical="center" wrapText="1"/>
    </xf>
    <xf numFmtId="3" fontId="0" fillId="2" borderId="59" xfId="0" applyNumberFormat="1" applyFont="1" applyFill="1" applyBorder="1" applyAlignment="1">
      <alignment horizontal="center"/>
    </xf>
    <xf numFmtId="0" fontId="0" fillId="2" borderId="59" xfId="0" applyFont="1" applyFill="1" applyBorder="1" applyAlignment="1">
      <alignment horizontal="center" vertical="top" wrapText="1"/>
    </xf>
    <xf numFmtId="41" fontId="0" fillId="2" borderId="59" xfId="0" applyNumberFormat="1" applyFont="1" applyFill="1" applyBorder="1" applyAlignment="1">
      <alignment horizontal="center"/>
    </xf>
    <xf numFmtId="41" fontId="0" fillId="2" borderId="65" xfId="0" applyNumberFormat="1" applyFont="1" applyFill="1" applyBorder="1" applyAlignment="1">
      <alignment horizontal="center"/>
    </xf>
    <xf numFmtId="1" fontId="0" fillId="2" borderId="59" xfId="0" applyNumberFormat="1" applyFont="1" applyFill="1" applyBorder="1" applyAlignment="1">
      <alignment vertical="center" wrapText="1"/>
    </xf>
    <xf numFmtId="3" fontId="0" fillId="2" borderId="63" xfId="0" applyNumberFormat="1" applyFont="1" applyFill="1" applyBorder="1" applyAlignment="1">
      <alignment horizontal="center"/>
    </xf>
    <xf numFmtId="41" fontId="0" fillId="2" borderId="63" xfId="0" applyNumberFormat="1" applyFont="1" applyFill="1" applyBorder="1" applyAlignment="1">
      <alignment horizontal="center"/>
    </xf>
    <xf numFmtId="0" fontId="0" fillId="0" borderId="52" xfId="0" applyFill="1" applyBorder="1" applyAlignment="1">
      <alignment horizontal="left" vertical="center" wrapText="1"/>
    </xf>
    <xf numFmtId="0" fontId="0" fillId="0" borderId="88" xfId="0" applyFill="1" applyBorder="1" applyAlignment="1">
      <alignment horizontal="left" vertical="center" wrapText="1"/>
    </xf>
    <xf numFmtId="0" fontId="60" fillId="0" borderId="55" xfId="0" applyFont="1" applyBorder="1" applyAlignment="1">
      <alignment horizontal="center" vertical="center" shrinkToFit="1"/>
    </xf>
    <xf numFmtId="0" fontId="60" fillId="0" borderId="59" xfId="0" applyFont="1" applyBorder="1" applyAlignment="1">
      <alignment horizontal="center" vertical="center" shrinkToFit="1"/>
    </xf>
    <xf numFmtId="169" fontId="60" fillId="0" borderId="59" xfId="0" applyNumberFormat="1" applyFont="1" applyBorder="1" applyAlignment="1">
      <alignment horizontal="center" vertical="center"/>
    </xf>
    <xf numFmtId="43" fontId="60" fillId="0" borderId="59" xfId="1" applyFont="1" applyBorder="1" applyAlignment="1">
      <alignment horizontal="center" vertical="center" shrinkToFit="1"/>
    </xf>
    <xf numFmtId="17" fontId="60" fillId="0" borderId="59" xfId="0" applyNumberFormat="1" applyFont="1" applyBorder="1" applyAlignment="1">
      <alignment horizontal="center" vertical="center" wrapText="1"/>
    </xf>
    <xf numFmtId="43" fontId="60" fillId="0" borderId="59" xfId="0" applyNumberFormat="1" applyFont="1" applyBorder="1" applyAlignment="1">
      <alignment horizontal="center" vertical="center" shrinkToFit="1"/>
    </xf>
    <xf numFmtId="43" fontId="60" fillId="0" borderId="65" xfId="1" applyFont="1" applyBorder="1" applyAlignment="1">
      <alignment horizontal="center" vertical="center" shrinkToFit="1"/>
    </xf>
    <xf numFmtId="43" fontId="60" fillId="0" borderId="65" xfId="0" applyNumberFormat="1" applyFont="1" applyBorder="1" applyAlignment="1">
      <alignment horizontal="center" vertical="center" shrinkToFit="1"/>
    </xf>
    <xf numFmtId="0" fontId="60" fillId="0" borderId="58" xfId="0" applyFont="1" applyBorder="1" applyAlignment="1">
      <alignment horizontal="center" vertical="center"/>
    </xf>
    <xf numFmtId="0" fontId="60" fillId="0" borderId="58" xfId="0" applyFont="1" applyBorder="1" applyAlignment="1">
      <alignment horizontal="center" vertical="center" shrinkToFit="1"/>
    </xf>
    <xf numFmtId="0" fontId="60" fillId="0" borderId="59" xfId="0" applyNumberFormat="1" applyFont="1" applyBorder="1" applyAlignment="1">
      <alignment horizontal="center" vertical="center"/>
    </xf>
    <xf numFmtId="0" fontId="60" fillId="0" borderId="59" xfId="0" applyNumberFormat="1" applyFont="1" applyBorder="1" applyAlignment="1">
      <alignment horizontal="center" vertical="center" shrinkToFit="1"/>
    </xf>
    <xf numFmtId="0" fontId="60" fillId="0" borderId="59" xfId="0" applyNumberFormat="1" applyFont="1" applyBorder="1" applyAlignment="1">
      <alignment horizontal="center" vertical="center" wrapText="1"/>
    </xf>
    <xf numFmtId="43" fontId="60" fillId="0" borderId="63" xfId="0" applyNumberFormat="1" applyFont="1" applyBorder="1" applyAlignment="1">
      <alignment horizontal="center" vertical="center"/>
    </xf>
    <xf numFmtId="43" fontId="60" fillId="0" borderId="63" xfId="0" applyNumberFormat="1" applyFont="1" applyBorder="1" applyAlignment="1">
      <alignment horizontal="center" vertical="center" shrinkToFit="1"/>
    </xf>
    <xf numFmtId="0" fontId="60" fillId="0" borderId="63" xfId="0" applyNumberFormat="1" applyFont="1" applyBorder="1" applyAlignment="1">
      <alignment horizontal="center" vertical="center" wrapText="1"/>
    </xf>
    <xf numFmtId="169" fontId="60" fillId="0" borderId="59" xfId="0" applyNumberFormat="1" applyFont="1" applyBorder="1" applyAlignment="1">
      <alignment horizontal="center" vertical="center" shrinkToFit="1"/>
    </xf>
    <xf numFmtId="43" fontId="60" fillId="0" borderId="59" xfId="0" applyNumberFormat="1" applyFont="1" applyBorder="1" applyAlignment="1">
      <alignment horizontal="center" vertical="center"/>
    </xf>
    <xf numFmtId="43" fontId="60" fillId="0" borderId="65" xfId="0" applyNumberFormat="1" applyFont="1" applyBorder="1" applyAlignment="1">
      <alignment horizontal="center" vertical="center"/>
    </xf>
    <xf numFmtId="0" fontId="15" fillId="0" borderId="84" xfId="0" applyFont="1" applyBorder="1"/>
    <xf numFmtId="0" fontId="0" fillId="0" borderId="86" xfId="0" applyBorder="1"/>
    <xf numFmtId="0" fontId="60" fillId="2" borderId="55" xfId="0" applyFont="1" applyFill="1" applyBorder="1"/>
    <xf numFmtId="172" fontId="60" fillId="2" borderId="65" xfId="1" applyNumberFormat="1" applyFont="1" applyFill="1" applyBorder="1" applyAlignment="1">
      <alignment horizontal="center"/>
    </xf>
    <xf numFmtId="3" fontId="69" fillId="2" borderId="65" xfId="0" applyNumberFormat="1" applyFont="1" applyFill="1" applyBorder="1" applyAlignment="1">
      <alignment horizontal="center"/>
    </xf>
    <xf numFmtId="0" fontId="60" fillId="2" borderId="58" xfId="0" applyFont="1" applyFill="1" applyBorder="1"/>
    <xf numFmtId="0" fontId="60" fillId="2" borderId="63" xfId="0" applyFont="1" applyFill="1" applyBorder="1"/>
    <xf numFmtId="3" fontId="60" fillId="2" borderId="63" xfId="0" applyNumberFormat="1" applyFont="1" applyFill="1" applyBorder="1" applyAlignment="1">
      <alignment horizontal="center"/>
    </xf>
    <xf numFmtId="3" fontId="69" fillId="2" borderId="63" xfId="0" applyNumberFormat="1" applyFont="1" applyFill="1" applyBorder="1" applyAlignment="1">
      <alignment horizontal="center"/>
    </xf>
    <xf numFmtId="0" fontId="58" fillId="2" borderId="58" xfId="0" applyFont="1" applyFill="1" applyBorder="1" applyAlignment="1">
      <alignment horizontal="center" vertical="top" wrapText="1"/>
    </xf>
    <xf numFmtId="0" fontId="58" fillId="2" borderId="55" xfId="0" applyFont="1" applyFill="1" applyBorder="1" applyAlignment="1">
      <alignment horizontal="center"/>
    </xf>
    <xf numFmtId="3" fontId="60" fillId="2" borderId="65" xfId="0" applyNumberFormat="1" applyFont="1" applyFill="1" applyBorder="1" applyAlignment="1">
      <alignment horizontal="center"/>
    </xf>
    <xf numFmtId="3" fontId="60" fillId="2" borderId="59" xfId="0" applyNumberFormat="1" applyFont="1" applyFill="1" applyBorder="1" applyAlignment="1">
      <alignment horizontal="center"/>
    </xf>
    <xf numFmtId="0" fontId="60" fillId="2" borderId="52" xfId="0" applyFont="1" applyFill="1" applyBorder="1"/>
    <xf numFmtId="41" fontId="0" fillId="0" borderId="53" xfId="0" applyNumberFormat="1" applyFont="1" applyBorder="1"/>
    <xf numFmtId="0" fontId="60" fillId="0" borderId="52" xfId="0" applyFont="1" applyBorder="1" applyAlignment="1">
      <alignment horizontal="left" wrapText="1"/>
    </xf>
    <xf numFmtId="0" fontId="60" fillId="2" borderId="53" xfId="0" applyFont="1" applyFill="1" applyBorder="1" applyAlignment="1">
      <alignment horizontal="center" wrapText="1"/>
    </xf>
    <xf numFmtId="41" fontId="60" fillId="2" borderId="53" xfId="1" applyNumberFormat="1" applyFont="1" applyFill="1" applyBorder="1" applyAlignment="1">
      <alignment horizontal="center" wrapText="1" shrinkToFit="1"/>
    </xf>
    <xf numFmtId="41" fontId="60" fillId="2" borderId="54" xfId="1" applyNumberFormat="1" applyFont="1" applyFill="1" applyBorder="1" applyAlignment="1">
      <alignment horizontal="center" wrapText="1" shrinkToFit="1"/>
    </xf>
    <xf numFmtId="4" fontId="60" fillId="2" borderId="55" xfId="0" applyNumberFormat="1" applyFont="1" applyFill="1" applyBorder="1" applyAlignment="1">
      <alignment horizontal="center" vertical="center" wrapText="1"/>
    </xf>
    <xf numFmtId="4" fontId="60" fillId="2" borderId="55" xfId="1" applyNumberFormat="1" applyFont="1" applyFill="1" applyBorder="1" applyAlignment="1">
      <alignment horizontal="center" vertical="center" shrinkToFit="1"/>
    </xf>
    <xf numFmtId="4" fontId="60" fillId="2" borderId="59" xfId="0" applyNumberFormat="1" applyFont="1" applyFill="1" applyBorder="1" applyAlignment="1">
      <alignment horizontal="center" vertical="center" wrapText="1"/>
    </xf>
    <xf numFmtId="4" fontId="60" fillId="2" borderId="59" xfId="1" applyNumberFormat="1" applyFont="1" applyFill="1" applyBorder="1" applyAlignment="1">
      <alignment horizontal="center" vertical="center" shrinkToFit="1"/>
    </xf>
    <xf numFmtId="14" fontId="60" fillId="0" borderId="59" xfId="0" quotePrefix="1" applyNumberFormat="1" applyFont="1" applyBorder="1" applyAlignment="1">
      <alignment horizontal="center" wrapText="1"/>
    </xf>
    <xf numFmtId="4" fontId="60" fillId="2" borderId="59" xfId="0" quotePrefix="1" applyNumberFormat="1" applyFont="1" applyFill="1" applyBorder="1" applyAlignment="1">
      <alignment horizontal="center"/>
    </xf>
    <xf numFmtId="4" fontId="60" fillId="2" borderId="59" xfId="1" applyNumberFormat="1" applyFont="1" applyFill="1" applyBorder="1" applyAlignment="1">
      <alignment horizontal="center" shrinkToFit="1"/>
    </xf>
    <xf numFmtId="17" fontId="60" fillId="0" borderId="59" xfId="0" applyNumberFormat="1" applyFont="1" applyBorder="1" applyAlignment="1">
      <alignment horizontal="center" wrapText="1"/>
    </xf>
    <xf numFmtId="0" fontId="60" fillId="0" borderId="59" xfId="0" applyFont="1" applyBorder="1" applyAlignment="1">
      <alignment horizontal="left" vertical="top"/>
    </xf>
    <xf numFmtId="4" fontId="60" fillId="2" borderId="59" xfId="0" quotePrefix="1" applyNumberFormat="1" applyFont="1" applyFill="1" applyBorder="1" applyAlignment="1">
      <alignment horizontal="center" vertical="center"/>
    </xf>
    <xf numFmtId="175" fontId="60" fillId="2" borderId="59" xfId="1" applyNumberFormat="1" applyFont="1" applyFill="1" applyBorder="1" applyAlignment="1">
      <alignment horizontal="center" vertical="center" shrinkToFit="1"/>
    </xf>
    <xf numFmtId="4" fontId="60" fillId="2" borderId="59" xfId="0" applyNumberFormat="1" applyFont="1" applyFill="1" applyBorder="1" applyAlignment="1">
      <alignment horizontal="center" wrapText="1"/>
    </xf>
    <xf numFmtId="4" fontId="60" fillId="2" borderId="58" xfId="0" applyNumberFormat="1" applyFont="1" applyFill="1" applyBorder="1" applyAlignment="1">
      <alignment horizontal="center" vertical="center" wrapText="1"/>
    </xf>
    <xf numFmtId="2" fontId="60" fillId="2" borderId="58" xfId="0" applyNumberFormat="1" applyFont="1" applyFill="1" applyBorder="1" applyAlignment="1">
      <alignment horizontal="center" vertical="center" wrapText="1"/>
    </xf>
    <xf numFmtId="0" fontId="60" fillId="0" borderId="65" xfId="0" applyFont="1" applyFill="1" applyBorder="1"/>
    <xf numFmtId="175" fontId="60" fillId="2" borderId="65" xfId="0" applyNumberFormat="1" applyFont="1" applyFill="1" applyBorder="1" applyAlignment="1">
      <alignment horizontal="center" vertical="center"/>
    </xf>
    <xf numFmtId="0" fontId="60" fillId="0" borderId="83" xfId="0" applyFont="1" applyBorder="1" applyAlignment="1">
      <alignment horizontal="center"/>
    </xf>
    <xf numFmtId="4" fontId="60" fillId="2" borderId="58" xfId="1" applyNumberFormat="1" applyFont="1" applyFill="1" applyBorder="1" applyAlignment="1">
      <alignment horizontal="center" vertical="center" shrinkToFit="1"/>
    </xf>
    <xf numFmtId="0" fontId="60" fillId="0" borderId="63" xfId="0" applyFont="1" applyFill="1" applyBorder="1"/>
    <xf numFmtId="4" fontId="60" fillId="2" borderId="63" xfId="0" applyNumberFormat="1" applyFont="1" applyFill="1" applyBorder="1" applyAlignment="1">
      <alignment horizontal="center"/>
    </xf>
    <xf numFmtId="4" fontId="60" fillId="0" borderId="53" xfId="0" applyNumberFormat="1" applyFont="1" applyBorder="1"/>
    <xf numFmtId="4" fontId="60" fillId="0" borderId="54" xfId="0" applyNumberFormat="1" applyFont="1" applyBorder="1"/>
    <xf numFmtId="41" fontId="65" fillId="2" borderId="53" xfId="1" applyNumberFormat="1" applyFont="1" applyFill="1" applyBorder="1" applyAlignment="1">
      <alignment horizontal="center" wrapText="1" shrinkToFit="1"/>
    </xf>
    <xf numFmtId="41" fontId="65" fillId="2" borderId="54" xfId="1" applyNumberFormat="1" applyFont="1" applyFill="1" applyBorder="1" applyAlignment="1">
      <alignment horizontal="center" wrapText="1" shrinkToFit="1"/>
    </xf>
    <xf numFmtId="14" fontId="67" fillId="0" borderId="59" xfId="0" quotePrefix="1" applyNumberFormat="1" applyFont="1" applyBorder="1" applyAlignment="1">
      <alignment horizontal="center" wrapText="1"/>
    </xf>
    <xf numFmtId="17" fontId="67" fillId="0" borderId="59" xfId="0" applyNumberFormat="1" applyFont="1" applyBorder="1" applyAlignment="1">
      <alignment horizontal="center" wrapText="1"/>
    </xf>
    <xf numFmtId="2" fontId="0" fillId="2" borderId="59" xfId="0" applyNumberFormat="1" applyFont="1" applyFill="1" applyBorder="1" applyAlignment="1">
      <alignment horizontal="center" vertical="center" wrapText="1"/>
    </xf>
    <xf numFmtId="175" fontId="1" fillId="2" borderId="59" xfId="1" applyNumberFormat="1" applyFont="1" applyFill="1" applyBorder="1" applyAlignment="1">
      <alignment horizontal="center" vertical="center" shrinkToFit="1"/>
    </xf>
    <xf numFmtId="175" fontId="0" fillId="2" borderId="65" xfId="0" applyNumberFormat="1" applyFont="1" applyFill="1" applyBorder="1" applyAlignment="1">
      <alignment horizontal="center" vertical="center"/>
    </xf>
    <xf numFmtId="4" fontId="0" fillId="0" borderId="0" xfId="0" applyNumberFormat="1" applyFont="1"/>
    <xf numFmtId="0" fontId="35" fillId="0" borderId="58" xfId="0" applyFont="1" applyBorder="1"/>
    <xf numFmtId="4" fontId="0" fillId="2" borderId="59" xfId="0" quotePrefix="1" applyNumberFormat="1" applyFont="1" applyFill="1" applyBorder="1" applyAlignment="1">
      <alignment horizontal="center" vertical="center"/>
    </xf>
    <xf numFmtId="4" fontId="1" fillId="2" borderId="59" xfId="1" applyNumberFormat="1" applyFont="1" applyFill="1" applyBorder="1" applyAlignment="1">
      <alignment horizontal="center" vertical="center" shrinkToFit="1"/>
    </xf>
    <xf numFmtId="2" fontId="0" fillId="2" borderId="59" xfId="0" applyNumberFormat="1" applyFont="1" applyFill="1" applyBorder="1" applyAlignment="1">
      <alignment horizontal="center" vertical="center"/>
    </xf>
    <xf numFmtId="4" fontId="0" fillId="2" borderId="59" xfId="0" applyNumberFormat="1" applyFont="1" applyFill="1" applyBorder="1" applyAlignment="1">
      <alignment horizontal="center" vertical="center" wrapText="1"/>
    </xf>
    <xf numFmtId="4" fontId="0" fillId="2" borderId="59" xfId="0" applyNumberFormat="1" applyFont="1" applyFill="1" applyBorder="1" applyAlignment="1">
      <alignment horizontal="center"/>
    </xf>
    <xf numFmtId="4" fontId="0" fillId="2" borderId="63" xfId="0" applyNumberFormat="1" applyFont="1" applyFill="1" applyBorder="1" applyAlignment="1">
      <alignment horizontal="center"/>
    </xf>
    <xf numFmtId="4" fontId="0" fillId="2" borderId="63" xfId="0" applyNumberFormat="1" applyFont="1" applyFill="1" applyBorder="1" applyAlignment="1">
      <alignment horizontal="center" vertical="center"/>
    </xf>
    <xf numFmtId="175" fontId="0" fillId="2" borderId="63" xfId="0" applyNumberFormat="1" applyFont="1" applyFill="1" applyBorder="1" applyAlignment="1">
      <alignment horizontal="center" vertical="center"/>
    </xf>
    <xf numFmtId="4" fontId="0" fillId="2" borderId="65" xfId="0" applyNumberFormat="1" applyFont="1" applyFill="1" applyBorder="1" applyAlignment="1">
      <alignment horizontal="center"/>
    </xf>
    <xf numFmtId="4" fontId="0" fillId="2" borderId="65" xfId="0" applyNumberFormat="1" applyFont="1" applyFill="1" applyBorder="1" applyAlignment="1">
      <alignment horizontal="center" vertical="center"/>
    </xf>
    <xf numFmtId="4" fontId="0" fillId="0" borderId="0" xfId="0" applyNumberFormat="1" applyFont="1" applyBorder="1"/>
    <xf numFmtId="0" fontId="60" fillId="0" borderId="52" xfId="0" applyFont="1" applyFill="1" applyBorder="1"/>
    <xf numFmtId="0" fontId="0" fillId="0" borderId="55" xfId="0" applyFont="1" applyFill="1" applyBorder="1" applyAlignment="1">
      <alignment horizontal="center" vertical="center" wrapText="1"/>
    </xf>
    <xf numFmtId="41" fontId="1" fillId="0" borderId="55" xfId="1" applyNumberFormat="1" applyFont="1" applyFill="1" applyBorder="1" applyAlignment="1">
      <alignment horizontal="center" vertical="center" shrinkToFit="1"/>
    </xf>
    <xf numFmtId="41" fontId="1" fillId="0" borderId="59" xfId="1" applyNumberFormat="1" applyFont="1" applyFill="1" applyBorder="1" applyAlignment="1">
      <alignment horizontal="center" vertical="center" shrinkToFit="1"/>
    </xf>
    <xf numFmtId="17" fontId="0" fillId="0" borderId="59" xfId="0" quotePrefix="1" applyNumberFormat="1" applyFont="1" applyFill="1" applyBorder="1" applyAlignment="1">
      <alignment horizontal="center"/>
    </xf>
    <xf numFmtId="41" fontId="1" fillId="0" borderId="59" xfId="1" applyNumberFormat="1" applyFont="1" applyFill="1" applyBorder="1" applyAlignment="1">
      <alignment horizontal="center" shrinkToFit="1"/>
    </xf>
    <xf numFmtId="17" fontId="0" fillId="0" borderId="59" xfId="0" applyNumberFormat="1" applyFont="1" applyFill="1" applyBorder="1" applyAlignment="1">
      <alignment horizontal="center" wrapText="1"/>
    </xf>
    <xf numFmtId="4" fontId="0" fillId="0" borderId="59" xfId="0" quotePrefix="1" applyNumberFormat="1" applyFont="1" applyFill="1" applyBorder="1" applyAlignment="1">
      <alignment horizontal="center" vertical="center"/>
    </xf>
    <xf numFmtId="4" fontId="1" fillId="0" borderId="59" xfId="1" applyNumberFormat="1" applyFont="1" applyFill="1" applyBorder="1" applyAlignment="1">
      <alignment horizontal="center" vertical="center" shrinkToFit="1"/>
    </xf>
    <xf numFmtId="1" fontId="0" fillId="0" borderId="59" xfId="0" quotePrefix="1" applyNumberFormat="1" applyFont="1" applyFill="1" applyBorder="1" applyAlignment="1">
      <alignment horizontal="center"/>
    </xf>
    <xf numFmtId="175" fontId="1" fillId="0" borderId="59" xfId="1" applyNumberFormat="1" applyFont="1" applyFill="1" applyBorder="1" applyAlignment="1">
      <alignment horizontal="center" vertical="center" shrinkToFit="1"/>
    </xf>
    <xf numFmtId="4" fontId="0" fillId="0" borderId="59" xfId="0" applyNumberFormat="1" applyFont="1" applyFill="1" applyBorder="1" applyAlignment="1">
      <alignment horizontal="center" vertical="center" wrapText="1"/>
    </xf>
    <xf numFmtId="2" fontId="0" fillId="0" borderId="59" xfId="0" applyNumberFormat="1" applyFont="1" applyFill="1" applyBorder="1" applyAlignment="1">
      <alignment horizontal="center" vertical="center" wrapText="1"/>
    </xf>
    <xf numFmtId="2" fontId="0" fillId="0" borderId="59" xfId="0" applyNumberFormat="1" applyFont="1" applyFill="1" applyBorder="1" applyAlignment="1">
      <alignment horizontal="center" vertical="center"/>
    </xf>
    <xf numFmtId="4" fontId="0" fillId="0" borderId="58" xfId="0" applyNumberFormat="1" applyFont="1" applyFill="1" applyBorder="1" applyAlignment="1">
      <alignment horizontal="center" vertical="center" wrapText="1"/>
    </xf>
    <xf numFmtId="2" fontId="0" fillId="0" borderId="58" xfId="0" applyNumberFormat="1" applyFont="1" applyFill="1" applyBorder="1" applyAlignment="1">
      <alignment horizontal="center" vertical="center" wrapText="1"/>
    </xf>
    <xf numFmtId="4" fontId="0" fillId="0" borderId="59" xfId="0" applyNumberFormat="1" applyFont="1" applyFill="1" applyBorder="1" applyAlignment="1">
      <alignment horizontal="center"/>
    </xf>
    <xf numFmtId="0" fontId="0" fillId="0" borderId="59" xfId="0" applyFont="1" applyFill="1" applyBorder="1" applyAlignment="1">
      <alignment horizontal="center"/>
    </xf>
    <xf numFmtId="0" fontId="0" fillId="0" borderId="65" xfId="0" applyFont="1" applyFill="1" applyBorder="1" applyAlignment="1">
      <alignment horizontal="center"/>
    </xf>
    <xf numFmtId="4" fontId="0" fillId="0" borderId="65" xfId="0" applyNumberFormat="1" applyFont="1" applyFill="1" applyBorder="1" applyAlignment="1">
      <alignment horizontal="center"/>
    </xf>
    <xf numFmtId="4" fontId="0" fillId="0" borderId="65" xfId="0" applyNumberFormat="1" applyFont="1" applyFill="1" applyBorder="1" applyAlignment="1">
      <alignment horizontal="center" vertical="center"/>
    </xf>
    <xf numFmtId="175" fontId="0" fillId="0" borderId="65" xfId="0" applyNumberFormat="1" applyFont="1" applyFill="1" applyBorder="1" applyAlignment="1">
      <alignment horizontal="center" vertical="center"/>
    </xf>
    <xf numFmtId="41" fontId="60" fillId="0" borderId="58" xfId="1" applyNumberFormat="1" applyFont="1" applyFill="1" applyBorder="1" applyAlignment="1">
      <alignment horizontal="center" vertical="center" shrinkToFit="1"/>
    </xf>
    <xf numFmtId="41" fontId="1" fillId="0" borderId="58" xfId="1" applyNumberFormat="1" applyFont="1" applyFill="1" applyBorder="1" applyAlignment="1">
      <alignment horizontal="center" vertical="center" shrinkToFit="1"/>
    </xf>
    <xf numFmtId="41" fontId="60" fillId="0" borderId="59" xfId="1" applyNumberFormat="1" applyFont="1" applyFill="1" applyBorder="1" applyAlignment="1">
      <alignment horizontal="center" shrinkToFit="1"/>
    </xf>
    <xf numFmtId="4" fontId="60" fillId="0" borderId="59" xfId="1" applyNumberFormat="1" applyFont="1" applyFill="1" applyBorder="1" applyAlignment="1">
      <alignment horizontal="center" vertical="center" shrinkToFit="1"/>
    </xf>
    <xf numFmtId="4" fontId="0" fillId="0" borderId="63" xfId="1" applyNumberFormat="1" applyFont="1" applyBorder="1" applyAlignment="1">
      <alignment horizontal="right" vertical="center" wrapText="1" shrinkToFit="1"/>
    </xf>
    <xf numFmtId="0" fontId="60" fillId="0" borderId="63" xfId="0" applyFont="1" applyFill="1" applyBorder="1" applyAlignment="1">
      <alignment horizontal="center"/>
    </xf>
    <xf numFmtId="4" fontId="0" fillId="0" borderId="63" xfId="0" applyNumberFormat="1" applyFont="1" applyFill="1" applyBorder="1" applyAlignment="1">
      <alignment horizontal="center"/>
    </xf>
    <xf numFmtId="4" fontId="0" fillId="0" borderId="63" xfId="0" applyNumberFormat="1" applyFont="1" applyFill="1" applyBorder="1" applyAlignment="1">
      <alignment horizontal="center" vertical="center"/>
    </xf>
    <xf numFmtId="0" fontId="0" fillId="0" borderId="63" xfId="0" applyFont="1" applyFill="1" applyBorder="1" applyAlignment="1">
      <alignment horizontal="center"/>
    </xf>
    <xf numFmtId="175" fontId="0" fillId="0" borderId="63" xfId="0" applyNumberFormat="1" applyFont="1" applyFill="1" applyBorder="1" applyAlignment="1">
      <alignment horizontal="center" vertical="center"/>
    </xf>
    <xf numFmtId="0" fontId="35" fillId="0" borderId="55" xfId="0" applyFont="1" applyFill="1" applyBorder="1" applyAlignment="1">
      <alignment horizontal="center" vertical="center" wrapText="1"/>
    </xf>
    <xf numFmtId="41" fontId="35" fillId="0" borderId="55" xfId="1" applyNumberFormat="1" applyFont="1" applyFill="1" applyBorder="1" applyAlignment="1">
      <alignment horizontal="center" vertical="center" shrinkToFit="1"/>
    </xf>
    <xf numFmtId="0" fontId="35" fillId="0" borderId="59" xfId="0" applyFont="1" applyFill="1" applyBorder="1" applyAlignment="1">
      <alignment horizontal="center" vertical="center"/>
    </xf>
    <xf numFmtId="0" fontId="35" fillId="0" borderId="59" xfId="0" applyFont="1" applyFill="1" applyBorder="1" applyAlignment="1">
      <alignment horizontal="center" vertical="center" wrapText="1"/>
    </xf>
    <xf numFmtId="41" fontId="35" fillId="0" borderId="59" xfId="1" applyNumberFormat="1" applyFont="1" applyFill="1" applyBorder="1" applyAlignment="1">
      <alignment horizontal="center" vertical="center" shrinkToFit="1"/>
    </xf>
    <xf numFmtId="17" fontId="35" fillId="0" borderId="59" xfId="0" quotePrefix="1" applyNumberFormat="1" applyFont="1" applyFill="1" applyBorder="1" applyAlignment="1">
      <alignment horizontal="center"/>
    </xf>
    <xf numFmtId="41" fontId="35" fillId="0" borderId="59" xfId="1" applyNumberFormat="1" applyFont="1" applyFill="1" applyBorder="1" applyAlignment="1">
      <alignment horizontal="center" shrinkToFit="1"/>
    </xf>
    <xf numFmtId="17" fontId="35" fillId="0" borderId="59" xfId="0" applyNumberFormat="1" applyFont="1" applyFill="1" applyBorder="1" applyAlignment="1">
      <alignment horizontal="center" vertical="center" wrapText="1"/>
    </xf>
    <xf numFmtId="0" fontId="35" fillId="0" borderId="59" xfId="0" applyNumberFormat="1" applyFont="1" applyFill="1" applyBorder="1" applyAlignment="1">
      <alignment horizontal="center" vertical="center"/>
    </xf>
    <xf numFmtId="0" fontId="35" fillId="0" borderId="59" xfId="0" applyFont="1" applyFill="1" applyBorder="1"/>
    <xf numFmtId="0" fontId="35" fillId="0" borderId="59" xfId="0" applyFont="1" applyFill="1" applyBorder="1" applyAlignment="1">
      <alignment vertical="center"/>
    </xf>
    <xf numFmtId="0" fontId="36" fillId="0" borderId="83" xfId="0" applyFont="1" applyFill="1" applyBorder="1" applyAlignment="1">
      <alignment vertical="center"/>
    </xf>
    <xf numFmtId="0" fontId="60" fillId="0" borderId="65" xfId="0" applyFont="1" applyFill="1" applyBorder="1" applyAlignment="1">
      <alignment horizontal="center"/>
    </xf>
    <xf numFmtId="0" fontId="35" fillId="0" borderId="65" xfId="0" applyFont="1" applyFill="1" applyBorder="1" applyAlignment="1">
      <alignment horizontal="left"/>
    </xf>
    <xf numFmtId="0" fontId="35" fillId="0" borderId="65" xfId="0" applyFont="1" applyFill="1" applyBorder="1" applyAlignment="1">
      <alignment vertical="center"/>
    </xf>
    <xf numFmtId="43" fontId="1" fillId="0" borderId="65" xfId="1" applyFont="1" applyFill="1" applyBorder="1" applyAlignment="1">
      <alignment horizontal="right" vertical="center"/>
    </xf>
    <xf numFmtId="0" fontId="60" fillId="0" borderId="52" xfId="0" applyFont="1" applyFill="1" applyBorder="1" applyAlignment="1">
      <alignment horizontal="left" vertical="center" wrapText="1"/>
    </xf>
    <xf numFmtId="0" fontId="0" fillId="0" borderId="55" xfId="0" applyFont="1" applyBorder="1" applyAlignment="1">
      <alignment horizontal="center" vertical="center"/>
    </xf>
    <xf numFmtId="0" fontId="0" fillId="0" borderId="55" xfId="0" applyFont="1" applyBorder="1" applyAlignment="1">
      <alignment horizontal="center"/>
    </xf>
    <xf numFmtId="17" fontId="0" fillId="0" borderId="59" xfId="0" applyNumberFormat="1" applyFont="1" applyBorder="1" applyAlignment="1">
      <alignment horizontal="center"/>
    </xf>
    <xf numFmtId="0" fontId="0" fillId="0" borderId="59" xfId="0" applyFont="1" applyBorder="1" applyAlignment="1">
      <alignment horizontal="center" wrapText="1"/>
    </xf>
    <xf numFmtId="43" fontId="1" fillId="0" borderId="59" xfId="1" applyFont="1" applyBorder="1" applyAlignment="1">
      <alignment horizontal="center" vertical="center"/>
    </xf>
    <xf numFmtId="43" fontId="0" fillId="0" borderId="59" xfId="0" applyNumberFormat="1" applyFont="1" applyBorder="1" applyAlignment="1">
      <alignment horizontal="center" vertical="center"/>
    </xf>
    <xf numFmtId="43" fontId="1" fillId="0" borderId="59" xfId="1" applyFont="1" applyBorder="1" applyAlignment="1">
      <alignment horizontal="center"/>
    </xf>
    <xf numFmtId="43" fontId="0" fillId="0" borderId="59" xfId="0" applyNumberFormat="1" applyFont="1" applyBorder="1" applyAlignment="1">
      <alignment horizontal="center"/>
    </xf>
    <xf numFmtId="178" fontId="1" fillId="0" borderId="65" xfId="1" applyNumberFormat="1" applyFont="1" applyBorder="1" applyAlignment="1">
      <alignment horizontal="center" vertical="center"/>
    </xf>
    <xf numFmtId="43" fontId="1" fillId="0" borderId="65" xfId="1" applyFont="1" applyBorder="1" applyAlignment="1">
      <alignment horizontal="center" vertical="center"/>
    </xf>
    <xf numFmtId="165" fontId="1" fillId="0" borderId="65" xfId="1" applyNumberFormat="1" applyFont="1" applyBorder="1" applyAlignment="1">
      <alignment horizontal="center" vertical="center"/>
    </xf>
    <xf numFmtId="178" fontId="1" fillId="0" borderId="65" xfId="1" applyNumberFormat="1" applyFont="1" applyBorder="1" applyAlignment="1">
      <alignment horizontal="center"/>
    </xf>
    <xf numFmtId="43" fontId="1" fillId="0" borderId="65" xfId="1" applyFont="1" applyBorder="1" applyAlignment="1">
      <alignment horizontal="center"/>
    </xf>
    <xf numFmtId="165" fontId="1" fillId="0" borderId="65" xfId="1" applyNumberFormat="1" applyFont="1" applyBorder="1" applyAlignment="1">
      <alignment horizontal="center"/>
    </xf>
    <xf numFmtId="43" fontId="0" fillId="0" borderId="65" xfId="0" applyNumberFormat="1" applyFont="1" applyBorder="1" applyAlignment="1">
      <alignment horizontal="center"/>
    </xf>
    <xf numFmtId="0" fontId="0" fillId="0" borderId="58" xfId="0" applyFont="1" applyBorder="1" applyAlignment="1">
      <alignment horizontal="center" wrapText="1"/>
    </xf>
    <xf numFmtId="0" fontId="0" fillId="0" borderId="58" xfId="0" applyFont="1" applyBorder="1" applyAlignment="1">
      <alignment horizontal="center"/>
    </xf>
    <xf numFmtId="0" fontId="1" fillId="0" borderId="59" xfId="1" applyNumberFormat="1" applyFont="1" applyBorder="1" applyAlignment="1">
      <alignment horizontal="center"/>
    </xf>
    <xf numFmtId="178" fontId="1" fillId="0" borderId="63" xfId="1" applyNumberFormat="1" applyFont="1" applyBorder="1" applyAlignment="1">
      <alignment horizontal="center"/>
    </xf>
    <xf numFmtId="43" fontId="1" fillId="0" borderId="63" xfId="1" applyFont="1" applyBorder="1" applyAlignment="1">
      <alignment horizontal="center"/>
    </xf>
    <xf numFmtId="0" fontId="0" fillId="0" borderId="55" xfId="0" applyFont="1" applyBorder="1" applyAlignment="1">
      <alignment horizontal="center" wrapText="1"/>
    </xf>
    <xf numFmtId="0" fontId="0" fillId="0" borderId="58" xfId="0" applyBorder="1" applyAlignment="1">
      <alignment horizontal="center" vertical="center"/>
    </xf>
    <xf numFmtId="0" fontId="0" fillId="0" borderId="59" xfId="0" applyBorder="1" applyAlignment="1">
      <alignment horizontal="center" vertical="center"/>
    </xf>
    <xf numFmtId="43" fontId="0" fillId="0" borderId="59" xfId="0" applyNumberFormat="1" applyBorder="1" applyAlignment="1">
      <alignment horizontal="center" vertical="center"/>
    </xf>
    <xf numFmtId="0" fontId="1" fillId="0" borderId="59" xfId="1" applyNumberFormat="1" applyFont="1" applyBorder="1" applyAlignment="1">
      <alignment horizontal="center" vertical="center"/>
    </xf>
    <xf numFmtId="178" fontId="1" fillId="0" borderId="63" xfId="1" applyNumberFormat="1" applyFont="1" applyBorder="1" applyAlignment="1">
      <alignment horizontal="center" vertical="center"/>
    </xf>
    <xf numFmtId="43" fontId="1" fillId="0" borderId="63" xfId="1" applyFont="1" applyBorder="1" applyAlignment="1">
      <alignment horizontal="center" vertical="center"/>
    </xf>
    <xf numFmtId="0" fontId="91" fillId="0" borderId="55" xfId="0" applyFont="1" applyBorder="1" applyAlignment="1">
      <alignment horizontal="center" vertical="center" wrapText="1"/>
    </xf>
    <xf numFmtId="178" fontId="1" fillId="0" borderId="55" xfId="1" applyNumberFormat="1" applyFont="1" applyBorder="1" applyAlignment="1">
      <alignment horizontal="center" vertical="center"/>
    </xf>
    <xf numFmtId="43" fontId="1" fillId="0" borderId="55" xfId="1" applyFont="1" applyBorder="1" applyAlignment="1">
      <alignment horizontal="center" vertical="center"/>
    </xf>
    <xf numFmtId="178" fontId="1" fillId="0" borderId="59" xfId="1" applyNumberFormat="1" applyFont="1" applyBorder="1" applyAlignment="1">
      <alignment horizontal="center" vertical="center"/>
    </xf>
    <xf numFmtId="49" fontId="0" fillId="0" borderId="59" xfId="0" applyNumberFormat="1" applyFont="1" applyBorder="1" applyAlignment="1">
      <alignment horizontal="center"/>
    </xf>
    <xf numFmtId="2" fontId="0" fillId="0" borderId="59" xfId="0" applyNumberFormat="1" applyFont="1" applyBorder="1" applyAlignment="1">
      <alignment horizontal="center"/>
    </xf>
    <xf numFmtId="0" fontId="0" fillId="0" borderId="59" xfId="1" applyNumberFormat="1" applyFont="1" applyBorder="1" applyAlignment="1">
      <alignment horizontal="center"/>
    </xf>
    <xf numFmtId="178" fontId="0" fillId="0" borderId="65" xfId="1" applyNumberFormat="1" applyFont="1" applyBorder="1" applyAlignment="1">
      <alignment horizontal="center"/>
    </xf>
    <xf numFmtId="15" fontId="0" fillId="0" borderId="59" xfId="0" applyNumberFormat="1" applyFont="1" applyBorder="1" applyAlignment="1">
      <alignment horizontal="center"/>
    </xf>
    <xf numFmtId="0" fontId="11" fillId="0" borderId="58" xfId="0" applyFont="1" applyBorder="1" applyAlignment="1">
      <alignment horizontal="center" vertical="center" wrapText="1"/>
    </xf>
    <xf numFmtId="0" fontId="18" fillId="0" borderId="58" xfId="0" applyFont="1" applyBorder="1" applyAlignment="1">
      <alignment horizontal="center"/>
    </xf>
    <xf numFmtId="0" fontId="10" fillId="0" borderId="58" xfId="0" applyFont="1" applyBorder="1" applyAlignment="1">
      <alignment horizontal="center" vertical="center" wrapText="1"/>
    </xf>
    <xf numFmtId="0" fontId="18" fillId="0" borderId="59" xfId="0" applyFont="1" applyBorder="1" applyAlignment="1">
      <alignment horizontal="center"/>
    </xf>
    <xf numFmtId="15" fontId="18" fillId="0" borderId="59" xfId="0" applyNumberFormat="1" applyFont="1" applyBorder="1" applyAlignment="1">
      <alignment horizontal="center"/>
    </xf>
    <xf numFmtId="15" fontId="0" fillId="0" borderId="59" xfId="0" applyNumberFormat="1" applyBorder="1" applyAlignment="1">
      <alignment horizontal="center"/>
    </xf>
    <xf numFmtId="0" fontId="18" fillId="0" borderId="59" xfId="0" applyFont="1" applyBorder="1" applyAlignment="1">
      <alignment horizontal="center" wrapText="1"/>
    </xf>
    <xf numFmtId="43" fontId="18" fillId="0" borderId="59" xfId="1" applyFont="1" applyBorder="1" applyAlignment="1">
      <alignment horizontal="center"/>
    </xf>
    <xf numFmtId="43" fontId="18" fillId="0" borderId="59" xfId="0" applyNumberFormat="1" applyFont="1" applyBorder="1" applyAlignment="1">
      <alignment horizontal="center"/>
    </xf>
    <xf numFmtId="43" fontId="0" fillId="0" borderId="59" xfId="0" applyNumberFormat="1" applyBorder="1" applyAlignment="1">
      <alignment horizontal="center"/>
    </xf>
    <xf numFmtId="0" fontId="18" fillId="0" borderId="59" xfId="1" applyNumberFormat="1" applyFont="1" applyBorder="1" applyAlignment="1">
      <alignment horizontal="center"/>
    </xf>
    <xf numFmtId="178" fontId="18" fillId="0" borderId="63" xfId="1" applyNumberFormat="1" applyFont="1" applyBorder="1" applyAlignment="1">
      <alignment horizontal="center"/>
    </xf>
    <xf numFmtId="43" fontId="18" fillId="0" borderId="63" xfId="1" applyFont="1" applyBorder="1" applyAlignment="1">
      <alignment horizontal="center"/>
    </xf>
    <xf numFmtId="43" fontId="1" fillId="0" borderId="59" xfId="1" applyFont="1" applyBorder="1"/>
    <xf numFmtId="43" fontId="0" fillId="0" borderId="59" xfId="0" applyNumberFormat="1" applyBorder="1"/>
    <xf numFmtId="178" fontId="1" fillId="0" borderId="63" xfId="1" applyNumberFormat="1" applyFont="1" applyBorder="1"/>
    <xf numFmtId="43" fontId="1" fillId="0" borderId="63" xfId="1" applyFont="1" applyBorder="1"/>
    <xf numFmtId="165" fontId="1" fillId="0" borderId="63" xfId="1" applyNumberFormat="1" applyFont="1" applyBorder="1"/>
    <xf numFmtId="178" fontId="1" fillId="0" borderId="55" xfId="1" applyNumberFormat="1" applyFont="1" applyBorder="1"/>
    <xf numFmtId="43" fontId="1" fillId="0" borderId="55" xfId="1" applyFont="1" applyBorder="1"/>
    <xf numFmtId="179" fontId="1" fillId="0" borderId="55" xfId="1" applyNumberFormat="1" applyFont="1" applyBorder="1"/>
    <xf numFmtId="178" fontId="1" fillId="0" borderId="59" xfId="1" applyNumberFormat="1" applyFont="1" applyBorder="1"/>
    <xf numFmtId="179" fontId="1" fillId="0" borderId="59" xfId="1" applyNumberFormat="1" applyFont="1" applyBorder="1"/>
    <xf numFmtId="178" fontId="1" fillId="0" borderId="65" xfId="1" applyNumberFormat="1" applyFont="1" applyBorder="1"/>
    <xf numFmtId="43" fontId="1" fillId="0" borderId="65" xfId="1" applyFont="1" applyBorder="1"/>
    <xf numFmtId="179" fontId="1" fillId="0" borderId="65" xfId="1" applyNumberFormat="1" applyFont="1" applyBorder="1"/>
    <xf numFmtId="43" fontId="82" fillId="0" borderId="53" xfId="0" applyNumberFormat="1" applyFont="1" applyBorder="1"/>
    <xf numFmtId="0" fontId="89" fillId="0" borderId="0" xfId="0" applyFont="1" applyFill="1" applyBorder="1" applyAlignment="1">
      <alignment horizontal="left" vertical="center" wrapText="1"/>
    </xf>
    <xf numFmtId="43" fontId="89" fillId="0" borderId="0" xfId="0" applyNumberFormat="1" applyFont="1"/>
    <xf numFmtId="0" fontId="71" fillId="0" borderId="0" xfId="0" applyFont="1"/>
    <xf numFmtId="0" fontId="89" fillId="0" borderId="0" xfId="0" applyFont="1" applyAlignment="1">
      <alignment horizontal="center"/>
    </xf>
    <xf numFmtId="0" fontId="71" fillId="0" borderId="0" xfId="0" applyFont="1" applyAlignment="1">
      <alignment horizontal="center"/>
    </xf>
    <xf numFmtId="0" fontId="4" fillId="0" borderId="0" xfId="0" applyFont="1" applyAlignment="1"/>
    <xf numFmtId="43" fontId="9" fillId="0" borderId="0" xfId="1" applyFont="1" applyAlignment="1">
      <alignment vertical="center" shrinkToFit="1"/>
    </xf>
    <xf numFmtId="43" fontId="4" fillId="0" borderId="0" xfId="1" applyFont="1" applyAlignment="1">
      <alignment shrinkToFit="1"/>
    </xf>
    <xf numFmtId="0" fontId="4" fillId="0" borderId="0" xfId="1" applyNumberFormat="1" applyFont="1" applyAlignment="1">
      <alignment horizontal="center"/>
    </xf>
    <xf numFmtId="43" fontId="4" fillId="0" borderId="0" xfId="1" applyFont="1" applyAlignment="1"/>
    <xf numFmtId="0" fontId="8" fillId="0" borderId="0" xfId="0" applyFont="1" applyBorder="1" applyAlignment="1">
      <alignment horizontal="center"/>
    </xf>
    <xf numFmtId="43" fontId="8" fillId="0" borderId="0" xfId="1" applyFont="1" applyBorder="1" applyAlignment="1">
      <alignment horizontal="center" vertical="center" shrinkToFit="1"/>
    </xf>
    <xf numFmtId="43" fontId="8" fillId="0" borderId="0" xfId="1" applyFont="1" applyBorder="1" applyAlignment="1">
      <alignment horizontal="left"/>
    </xf>
    <xf numFmtId="0" fontId="8" fillId="0" borderId="0" xfId="0" applyNumberFormat="1" applyFont="1" applyBorder="1" applyAlignment="1">
      <alignment horizontal="center"/>
    </xf>
    <xf numFmtId="0" fontId="98" fillId="0" borderId="25" xfId="0" applyFont="1" applyBorder="1" applyAlignment="1"/>
    <xf numFmtId="0" fontId="98" fillId="0" borderId="26" xfId="0" applyFont="1" applyBorder="1" applyAlignment="1"/>
    <xf numFmtId="0" fontId="98" fillId="0" borderId="26" xfId="0" applyFont="1" applyBorder="1" applyAlignment="1">
      <alignment vertical="center"/>
    </xf>
    <xf numFmtId="43" fontId="98" fillId="0" borderId="27" xfId="1" applyFont="1" applyBorder="1" applyAlignment="1">
      <alignment vertical="center"/>
    </xf>
    <xf numFmtId="43" fontId="98" fillId="0" borderId="2" xfId="1" applyFont="1" applyBorder="1" applyAlignment="1"/>
    <xf numFmtId="0" fontId="8" fillId="0" borderId="3" xfId="0" applyNumberFormat="1"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40" fillId="0" borderId="1" xfId="0" applyNumberFormat="1" applyFont="1" applyBorder="1" applyAlignment="1">
      <alignment horizontal="left"/>
    </xf>
    <xf numFmtId="0" fontId="40" fillId="0" borderId="1" xfId="0" applyFont="1" applyBorder="1" applyAlignment="1"/>
    <xf numFmtId="0" fontId="40" fillId="0" borderId="1" xfId="0" applyNumberFormat="1" applyFont="1" applyBorder="1" applyAlignment="1">
      <alignment horizontal="center"/>
    </xf>
    <xf numFmtId="0" fontId="98" fillId="0" borderId="28" xfId="0" applyFont="1" applyBorder="1" applyAlignment="1"/>
    <xf numFmtId="0" fontId="98" fillId="0" borderId="0" xfId="0" applyFont="1" applyBorder="1" applyAlignment="1"/>
    <xf numFmtId="0" fontId="98" fillId="0" borderId="0" xfId="0" applyFont="1" applyBorder="1" applyAlignment="1">
      <alignment vertical="center"/>
    </xf>
    <xf numFmtId="43" fontId="98" fillId="0" borderId="29" xfId="1" applyFont="1" applyBorder="1" applyAlignment="1">
      <alignment vertical="center"/>
    </xf>
    <xf numFmtId="0" fontId="40" fillId="0" borderId="28" xfId="0" applyNumberFormat="1" applyFont="1" applyBorder="1" applyAlignment="1">
      <alignment horizontal="left"/>
    </xf>
    <xf numFmtId="0" fontId="40" fillId="0" borderId="0" xfId="0" applyFont="1" applyBorder="1" applyAlignment="1"/>
    <xf numFmtId="0" fontId="40" fillId="0" borderId="0" xfId="0" applyNumberFormat="1" applyFont="1" applyBorder="1" applyAlignment="1">
      <alignment horizontal="center"/>
    </xf>
    <xf numFmtId="0" fontId="40" fillId="0" borderId="29" xfId="0" applyFont="1" applyBorder="1" applyAlignment="1"/>
    <xf numFmtId="0" fontId="40" fillId="0" borderId="98" xfId="0" applyFont="1" applyBorder="1" applyAlignment="1"/>
    <xf numFmtId="0" fontId="98" fillId="0" borderId="24" xfId="0" applyFont="1" applyBorder="1" applyAlignment="1"/>
    <xf numFmtId="0" fontId="98" fillId="0" borderId="24" xfId="0" applyFont="1" applyBorder="1" applyAlignment="1">
      <alignment vertical="center"/>
    </xf>
    <xf numFmtId="43" fontId="98" fillId="0" borderId="99" xfId="1" applyFont="1" applyBorder="1" applyAlignment="1">
      <alignment vertical="center"/>
    </xf>
    <xf numFmtId="0" fontId="98" fillId="0" borderId="2" xfId="0" applyNumberFormat="1" applyFont="1" applyBorder="1" applyAlignment="1"/>
    <xf numFmtId="0" fontId="98" fillId="0" borderId="98" xfId="0" applyNumberFormat="1" applyFont="1" applyBorder="1" applyAlignment="1"/>
    <xf numFmtId="0" fontId="98" fillId="0" borderId="24" xfId="0" applyNumberFormat="1" applyFont="1" applyBorder="1" applyAlignment="1"/>
    <xf numFmtId="0" fontId="98" fillId="0" borderId="99" xfId="0" applyFont="1" applyBorder="1" applyAlignment="1"/>
    <xf numFmtId="0" fontId="40" fillId="0" borderId="0" xfId="0" applyFont="1" applyFill="1" applyAlignment="1">
      <alignment horizontal="center"/>
    </xf>
    <xf numFmtId="12" fontId="40" fillId="2" borderId="73" xfId="1" applyNumberFormat="1" applyFont="1" applyFill="1" applyBorder="1" applyAlignment="1">
      <alignment horizontal="center" vertical="center" shrinkToFit="1"/>
    </xf>
    <xf numFmtId="43" fontId="40" fillId="2" borderId="5" xfId="1" applyFont="1" applyFill="1" applyBorder="1" applyAlignment="1">
      <alignment horizontal="center" vertical="center" shrinkToFit="1"/>
    </xf>
    <xf numFmtId="12" fontId="40" fillId="2" borderId="32" xfId="0" applyNumberFormat="1" applyFont="1" applyFill="1" applyBorder="1" applyAlignment="1">
      <alignment horizontal="center" vertical="center" shrinkToFit="1"/>
    </xf>
    <xf numFmtId="12" fontId="40" fillId="2" borderId="5" xfId="0" applyNumberFormat="1" applyFont="1" applyFill="1" applyBorder="1" applyAlignment="1">
      <alignment horizontal="center" vertical="center" shrinkToFit="1"/>
    </xf>
    <xf numFmtId="43" fontId="40" fillId="2" borderId="5" xfId="1" applyFont="1" applyFill="1" applyBorder="1"/>
    <xf numFmtId="43" fontId="40" fillId="2" borderId="35" xfId="1" applyFont="1" applyFill="1" applyBorder="1" applyAlignment="1">
      <alignment horizontal="center" vertical="center" shrinkToFit="1"/>
    </xf>
    <xf numFmtId="0" fontId="40" fillId="0" borderId="101" xfId="0" applyFont="1" applyFill="1" applyBorder="1" applyAlignment="1">
      <alignment horizontal="center"/>
    </xf>
    <xf numFmtId="0" fontId="91" fillId="0" borderId="5" xfId="0" applyFont="1" applyFill="1" applyBorder="1"/>
    <xf numFmtId="1" fontId="91" fillId="0" borderId="5" xfId="0" applyNumberFormat="1" applyFont="1" applyFill="1" applyBorder="1" applyAlignment="1">
      <alignment horizontal="center"/>
    </xf>
    <xf numFmtId="43" fontId="91" fillId="0" borderId="5" xfId="1" applyFont="1" applyFill="1" applyBorder="1"/>
    <xf numFmtId="12" fontId="34" fillId="2" borderId="5" xfId="1" applyNumberFormat="1" applyFont="1" applyFill="1" applyBorder="1" applyAlignment="1">
      <alignment horizontal="center"/>
    </xf>
    <xf numFmtId="43" fontId="34" fillId="2" borderId="5" xfId="1" applyFont="1" applyFill="1" applyBorder="1" applyAlignment="1">
      <alignment horizontal="center" shrinkToFit="1"/>
    </xf>
    <xf numFmtId="12" fontId="34" fillId="2" borderId="5" xfId="1" applyNumberFormat="1" applyFont="1" applyFill="1" applyBorder="1" applyAlignment="1">
      <alignment horizontal="center" shrinkToFit="1"/>
    </xf>
    <xf numFmtId="43" fontId="34" fillId="2" borderId="5" xfId="1" applyFont="1" applyFill="1" applyBorder="1"/>
    <xf numFmtId="0" fontId="34" fillId="2" borderId="5" xfId="0" applyFont="1" applyFill="1" applyBorder="1" applyAlignment="1">
      <alignment horizontal="center"/>
    </xf>
    <xf numFmtId="0" fontId="91" fillId="2" borderId="5" xfId="0" applyFont="1" applyFill="1" applyBorder="1"/>
    <xf numFmtId="1" fontId="91" fillId="2" borderId="5" xfId="0" applyNumberFormat="1" applyFont="1" applyFill="1" applyBorder="1" applyAlignment="1">
      <alignment horizontal="center"/>
    </xf>
    <xf numFmtId="43" fontId="91" fillId="2" borderId="5" xfId="1" applyFont="1" applyFill="1" applyBorder="1"/>
    <xf numFmtId="12" fontId="40" fillId="0" borderId="0" xfId="0" applyNumberFormat="1" applyFont="1" applyFill="1" applyAlignment="1">
      <alignment horizontal="center"/>
    </xf>
    <xf numFmtId="43" fontId="34" fillId="0" borderId="0" xfId="0" applyNumberFormat="1" applyFont="1" applyFill="1"/>
    <xf numFmtId="0" fontId="34" fillId="2" borderId="0" xfId="0" applyFont="1" applyFill="1"/>
    <xf numFmtId="0" fontId="91" fillId="0" borderId="5" xfId="0" applyFont="1" applyFill="1" applyBorder="1" applyAlignment="1">
      <alignment wrapText="1" shrinkToFit="1"/>
    </xf>
    <xf numFmtId="1" fontId="91" fillId="0" borderId="5" xfId="0" applyNumberFormat="1" applyFont="1" applyFill="1" applyBorder="1" applyAlignment="1">
      <alignment horizontal="center" vertical="center"/>
    </xf>
    <xf numFmtId="0" fontId="91" fillId="2" borderId="5" xfId="0" applyFont="1" applyFill="1" applyBorder="1" applyAlignment="1">
      <alignment wrapText="1" shrinkToFit="1"/>
    </xf>
    <xf numFmtId="1" fontId="91" fillId="2" borderId="5" xfId="0" applyNumberFormat="1" applyFont="1" applyFill="1" applyBorder="1" applyAlignment="1">
      <alignment horizontal="center" vertical="center"/>
    </xf>
    <xf numFmtId="0" fontId="91" fillId="0" borderId="5" xfId="0" applyFont="1" applyFill="1" applyBorder="1" applyAlignment="1">
      <alignment wrapText="1"/>
    </xf>
    <xf numFmtId="0" fontId="91" fillId="2" borderId="5" xfId="0" applyFont="1" applyFill="1" applyBorder="1" applyAlignment="1">
      <alignment wrapText="1"/>
    </xf>
    <xf numFmtId="0" fontId="91" fillId="0" borderId="5" xfId="0" applyFont="1" applyFill="1" applyBorder="1" applyAlignment="1">
      <alignment vertical="top" wrapText="1"/>
    </xf>
    <xf numFmtId="0" fontId="91" fillId="2" borderId="5" xfId="0" applyFont="1" applyFill="1" applyBorder="1" applyAlignment="1">
      <alignment vertical="top" wrapText="1"/>
    </xf>
    <xf numFmtId="1" fontId="91" fillId="0" borderId="5" xfId="2" applyNumberFormat="1" applyFont="1" applyFill="1" applyBorder="1" applyAlignment="1">
      <alignment horizontal="center"/>
    </xf>
    <xf numFmtId="1" fontId="91" fillId="2" borderId="5" xfId="2" applyNumberFormat="1" applyFont="1" applyFill="1" applyBorder="1" applyAlignment="1">
      <alignment horizontal="center"/>
    </xf>
    <xf numFmtId="0" fontId="100" fillId="0" borderId="5" xfId="0" applyFont="1" applyFill="1" applyBorder="1" applyAlignment="1">
      <alignment vertical="top" wrapText="1"/>
    </xf>
    <xf numFmtId="0" fontId="100" fillId="2" borderId="5" xfId="0" applyFont="1" applyFill="1" applyBorder="1" applyAlignment="1">
      <alignment vertical="top" wrapText="1"/>
    </xf>
    <xf numFmtId="0" fontId="0" fillId="0" borderId="5" xfId="0" applyFill="1" applyBorder="1"/>
    <xf numFmtId="1" fontId="0" fillId="0" borderId="5" xfId="0" applyNumberFormat="1" applyFill="1" applyBorder="1" applyAlignment="1">
      <alignment horizontal="center"/>
    </xf>
    <xf numFmtId="43" fontId="0" fillId="0" borderId="5" xfId="1" applyFont="1" applyFill="1" applyBorder="1"/>
    <xf numFmtId="0" fontId="0" fillId="2" borderId="5" xfId="0" applyFill="1" applyBorder="1"/>
    <xf numFmtId="1" fontId="0" fillId="2" borderId="5" xfId="0" applyNumberFormat="1" applyFill="1" applyBorder="1" applyAlignment="1">
      <alignment horizontal="center"/>
    </xf>
    <xf numFmtId="43" fontId="0" fillId="2" borderId="5" xfId="1" applyFont="1" applyFill="1" applyBorder="1"/>
    <xf numFmtId="0" fontId="91" fillId="0" borderId="5" xfId="2" applyFont="1" applyFill="1" applyBorder="1" applyAlignment="1">
      <alignment horizontal="left"/>
    </xf>
    <xf numFmtId="0" fontId="91" fillId="2" borderId="5" xfId="2" applyFont="1" applyFill="1" applyBorder="1" applyAlignment="1">
      <alignment horizontal="left"/>
    </xf>
    <xf numFmtId="0" fontId="101" fillId="0" borderId="5" xfId="0" applyFont="1" applyFill="1" applyBorder="1" applyAlignment="1">
      <alignment horizontal="left" vertical="center"/>
    </xf>
    <xf numFmtId="1" fontId="101" fillId="0" borderId="5" xfId="0" applyNumberFormat="1" applyFont="1" applyFill="1" applyBorder="1" applyAlignment="1">
      <alignment horizontal="center" vertical="center" wrapText="1"/>
    </xf>
    <xf numFmtId="43" fontId="101" fillId="0" borderId="5" xfId="1" applyFont="1" applyFill="1" applyBorder="1"/>
    <xf numFmtId="12" fontId="102" fillId="2" borderId="5" xfId="1" applyNumberFormat="1" applyFont="1" applyFill="1" applyBorder="1" applyAlignment="1">
      <alignment horizontal="center"/>
    </xf>
    <xf numFmtId="12" fontId="102" fillId="2" borderId="5" xfId="1" applyNumberFormat="1" applyFont="1" applyFill="1" applyBorder="1" applyAlignment="1">
      <alignment horizontal="center" shrinkToFit="1"/>
    </xf>
    <xf numFmtId="0" fontId="101" fillId="2" borderId="5" xfId="0" applyFont="1" applyFill="1" applyBorder="1" applyAlignment="1">
      <alignment horizontal="left" vertical="center"/>
    </xf>
    <xf numFmtId="1" fontId="101" fillId="2" borderId="5" xfId="0" applyNumberFormat="1" applyFont="1" applyFill="1" applyBorder="1" applyAlignment="1">
      <alignment horizontal="center" vertical="center" wrapText="1"/>
    </xf>
    <xf numFmtId="43" fontId="101" fillId="2" borderId="5" xfId="1" applyFont="1" applyFill="1" applyBorder="1"/>
    <xf numFmtId="0" fontId="102" fillId="2" borderId="0" xfId="0" applyFont="1" applyFill="1"/>
    <xf numFmtId="0" fontId="0" fillId="0" borderId="5" xfId="0" applyFont="1" applyFill="1" applyBorder="1" applyAlignment="1">
      <alignment wrapText="1"/>
    </xf>
    <xf numFmtId="1" fontId="0" fillId="0" borderId="5" xfId="0" applyNumberFormat="1" applyFont="1" applyFill="1" applyBorder="1" applyAlignment="1">
      <alignment horizontal="center" vertical="center"/>
    </xf>
    <xf numFmtId="43" fontId="0" fillId="0" borderId="5" xfId="1" applyFont="1" applyFill="1" applyBorder="1" applyAlignment="1">
      <alignment vertical="center"/>
    </xf>
    <xf numFmtId="12" fontId="46" fillId="2" borderId="5" xfId="1" applyNumberFormat="1" applyFont="1" applyFill="1" applyBorder="1" applyAlignment="1">
      <alignment horizontal="center"/>
    </xf>
    <xf numFmtId="12" fontId="46" fillId="2" borderId="5" xfId="1" applyNumberFormat="1" applyFont="1" applyFill="1" applyBorder="1" applyAlignment="1">
      <alignment horizontal="center" shrinkToFit="1"/>
    </xf>
    <xf numFmtId="0" fontId="0" fillId="2" borderId="5" xfId="0" applyFont="1" applyFill="1" applyBorder="1" applyAlignment="1">
      <alignment wrapText="1"/>
    </xf>
    <xf numFmtId="1" fontId="0" fillId="2" borderId="5" xfId="0" applyNumberFormat="1" applyFont="1" applyFill="1" applyBorder="1" applyAlignment="1">
      <alignment horizontal="center" vertical="center"/>
    </xf>
    <xf numFmtId="0" fontId="46" fillId="2" borderId="0" xfId="0" applyFont="1" applyFill="1"/>
    <xf numFmtId="0" fontId="0" fillId="0" borderId="5" xfId="0" applyFont="1" applyFill="1" applyBorder="1" applyAlignment="1">
      <alignment wrapText="1" shrinkToFit="1"/>
    </xf>
    <xf numFmtId="0" fontId="0" fillId="2" borderId="5" xfId="0" applyFont="1" applyFill="1" applyBorder="1" applyAlignment="1">
      <alignment wrapText="1" shrinkToFit="1"/>
    </xf>
    <xf numFmtId="0" fontId="91" fillId="0" borderId="5" xfId="0" applyFont="1" applyFill="1" applyBorder="1" applyAlignment="1">
      <alignment horizontal="left" vertical="center" wrapText="1"/>
    </xf>
    <xf numFmtId="1" fontId="91" fillId="0" borderId="5" xfId="0" applyNumberFormat="1" applyFont="1" applyFill="1" applyBorder="1" applyAlignment="1">
      <alignment horizontal="center" vertical="center" wrapText="1"/>
    </xf>
    <xf numFmtId="0" fontId="91" fillId="2" borderId="5" xfId="0" applyFont="1" applyFill="1" applyBorder="1" applyAlignment="1">
      <alignment horizontal="left" vertical="center" wrapText="1"/>
    </xf>
    <xf numFmtId="1" fontId="91" fillId="2" borderId="5" xfId="0" applyNumberFormat="1" applyFont="1" applyFill="1" applyBorder="1" applyAlignment="1">
      <alignment horizontal="center" vertical="center" wrapText="1"/>
    </xf>
    <xf numFmtId="0" fontId="0" fillId="0" borderId="5" xfId="0" applyFont="1" applyFill="1" applyBorder="1" applyAlignment="1">
      <alignment vertical="top" wrapText="1"/>
    </xf>
    <xf numFmtId="1" fontId="91" fillId="0" borderId="5" xfId="0" applyNumberFormat="1" applyFont="1" applyFill="1" applyBorder="1" applyAlignment="1">
      <alignment horizontal="center" vertical="top"/>
    </xf>
    <xf numFmtId="0" fontId="0" fillId="2" borderId="5" xfId="0" applyFont="1" applyFill="1" applyBorder="1" applyAlignment="1">
      <alignment vertical="top" wrapText="1"/>
    </xf>
    <xf numFmtId="1" fontId="91" fillId="2" borderId="5" xfId="0" applyNumberFormat="1" applyFont="1" applyFill="1" applyBorder="1" applyAlignment="1">
      <alignment horizontal="center" vertical="top"/>
    </xf>
    <xf numFmtId="0" fontId="34" fillId="2" borderId="0" xfId="0" applyFont="1" applyFill="1" applyAlignment="1">
      <alignment vertical="center"/>
    </xf>
    <xf numFmtId="0" fontId="34" fillId="2" borderId="0" xfId="0" applyFont="1" applyFill="1" applyAlignment="1"/>
    <xf numFmtId="0" fontId="0" fillId="0" borderId="5" xfId="0" applyFont="1" applyFill="1" applyBorder="1"/>
    <xf numFmtId="0" fontId="0" fillId="2" borderId="5" xfId="0" applyFont="1" applyFill="1" applyBorder="1"/>
    <xf numFmtId="0" fontId="0" fillId="0" borderId="5" xfId="0" applyFill="1" applyBorder="1" applyAlignment="1">
      <alignment vertical="top" wrapText="1"/>
    </xf>
    <xf numFmtId="1" fontId="0" fillId="0" borderId="5" xfId="0" applyNumberFormat="1" applyFill="1" applyBorder="1" applyAlignment="1">
      <alignment horizontal="center" vertical="top" wrapText="1"/>
    </xf>
    <xf numFmtId="0" fontId="0" fillId="2" borderId="5" xfId="0" applyFill="1" applyBorder="1" applyAlignment="1">
      <alignment vertical="top" wrapText="1"/>
    </xf>
    <xf numFmtId="1" fontId="0" fillId="2" borderId="5" xfId="0" applyNumberFormat="1" applyFill="1" applyBorder="1" applyAlignment="1">
      <alignment horizontal="center" vertical="top" wrapText="1"/>
    </xf>
    <xf numFmtId="0" fontId="0" fillId="0" borderId="5" xfId="0" applyFont="1" applyFill="1" applyBorder="1" applyAlignment="1">
      <alignment vertical="center" wrapText="1"/>
    </xf>
    <xf numFmtId="1" fontId="0" fillId="0" borderId="5" xfId="0" applyNumberFormat="1" applyFill="1" applyBorder="1" applyAlignment="1">
      <alignment horizontal="center" vertical="center" wrapText="1"/>
    </xf>
    <xf numFmtId="0" fontId="0" fillId="2" borderId="5" xfId="0" applyFont="1" applyFill="1" applyBorder="1" applyAlignment="1">
      <alignment vertical="center" wrapText="1"/>
    </xf>
    <xf numFmtId="1" fontId="0" fillId="2" borderId="5" xfId="0" applyNumberFormat="1" applyFill="1" applyBorder="1" applyAlignment="1">
      <alignment horizontal="center" vertical="center" wrapText="1"/>
    </xf>
    <xf numFmtId="43" fontId="0" fillId="0" borderId="5" xfId="1" applyFont="1" applyFill="1" applyBorder="1" applyAlignment="1">
      <alignment horizontal="center" vertical="center"/>
    </xf>
    <xf numFmtId="12" fontId="34" fillId="2" borderId="5" xfId="1" applyNumberFormat="1" applyFont="1" applyFill="1" applyBorder="1" applyAlignment="1">
      <alignment horizontal="center" vertical="center"/>
    </xf>
    <xf numFmtId="12" fontId="34" fillId="2" borderId="5" xfId="1" applyNumberFormat="1" applyFont="1" applyFill="1" applyBorder="1" applyAlignment="1">
      <alignment horizontal="center" vertical="center" shrinkToFit="1"/>
    </xf>
    <xf numFmtId="43" fontId="0" fillId="2" borderId="5" xfId="1" applyFont="1" applyFill="1" applyBorder="1" applyAlignment="1">
      <alignment horizontal="center" vertical="center"/>
    </xf>
    <xf numFmtId="0" fontId="101" fillId="0" borderId="5" xfId="2" applyFont="1" applyFill="1" applyBorder="1" applyAlignment="1">
      <alignment horizontal="left"/>
    </xf>
    <xf numFmtId="1" fontId="101" fillId="0" borderId="5" xfId="0" applyNumberFormat="1" applyFont="1" applyFill="1" applyBorder="1" applyAlignment="1">
      <alignment horizontal="center"/>
    </xf>
    <xf numFmtId="0" fontId="101" fillId="2" borderId="5" xfId="2" applyFont="1" applyFill="1" applyBorder="1" applyAlignment="1">
      <alignment horizontal="left"/>
    </xf>
    <xf numFmtId="1" fontId="101" fillId="2" borderId="5" xfId="0" applyNumberFormat="1" applyFont="1" applyFill="1" applyBorder="1" applyAlignment="1">
      <alignment horizontal="center"/>
    </xf>
    <xf numFmtId="0" fontId="102" fillId="0" borderId="0" xfId="0" applyFont="1" applyFill="1"/>
    <xf numFmtId="0" fontId="91" fillId="0" borderId="5" xfId="2" applyFont="1" applyFill="1" applyBorder="1"/>
    <xf numFmtId="0" fontId="91" fillId="2" borderId="5" xfId="2" applyFont="1" applyFill="1" applyBorder="1"/>
    <xf numFmtId="0" fontId="91" fillId="0" borderId="5" xfId="2" applyFont="1" applyFill="1" applyBorder="1" applyAlignment="1">
      <alignment horizontal="left" wrapText="1"/>
    </xf>
    <xf numFmtId="0" fontId="91" fillId="2" borderId="5" xfId="2" applyFont="1" applyFill="1" applyBorder="1" applyAlignment="1">
      <alignment horizontal="left" wrapText="1"/>
    </xf>
    <xf numFmtId="0" fontId="91" fillId="0" borderId="5" xfId="2" applyFont="1" applyFill="1" applyBorder="1" applyAlignment="1">
      <alignment wrapText="1"/>
    </xf>
    <xf numFmtId="0" fontId="91" fillId="2" borderId="5" xfId="2" applyFont="1" applyFill="1" applyBorder="1" applyAlignment="1">
      <alignment wrapText="1"/>
    </xf>
    <xf numFmtId="0" fontId="0" fillId="0" borderId="5" xfId="2" applyFont="1" applyFill="1" applyBorder="1" applyAlignment="1">
      <alignment horizontal="left"/>
    </xf>
    <xf numFmtId="1" fontId="0" fillId="0" borderId="5" xfId="2" applyNumberFormat="1" applyFont="1" applyFill="1" applyBorder="1" applyAlignment="1">
      <alignment horizontal="center"/>
    </xf>
    <xf numFmtId="0" fontId="0" fillId="2" borderId="5" xfId="2" applyFont="1" applyFill="1" applyBorder="1" applyAlignment="1">
      <alignment horizontal="left"/>
    </xf>
    <xf numFmtId="1" fontId="0" fillId="2" borderId="5" xfId="2" applyNumberFormat="1" applyFont="1" applyFill="1" applyBorder="1" applyAlignment="1">
      <alignment horizontal="center"/>
    </xf>
    <xf numFmtId="1" fontId="101" fillId="0" borderId="5" xfId="2" applyNumberFormat="1" applyFont="1" applyFill="1" applyBorder="1" applyAlignment="1">
      <alignment horizontal="center"/>
    </xf>
    <xf numFmtId="1" fontId="101" fillId="2" borderId="5" xfId="2" applyNumberFormat="1" applyFont="1" applyFill="1" applyBorder="1" applyAlignment="1">
      <alignment horizontal="center"/>
    </xf>
    <xf numFmtId="0" fontId="103" fillId="0" borderId="5" xfId="0" applyFont="1" applyFill="1" applyBorder="1" applyAlignment="1">
      <alignment horizontal="left" vertical="center" wrapText="1"/>
    </xf>
    <xf numFmtId="0" fontId="103" fillId="2" borderId="5" xfId="0" applyFont="1" applyFill="1" applyBorder="1" applyAlignment="1">
      <alignment horizontal="left" vertical="center" wrapText="1"/>
    </xf>
    <xf numFmtId="12" fontId="40" fillId="2" borderId="0" xfId="0" applyNumberFormat="1" applyFont="1" applyFill="1" applyAlignment="1">
      <alignment horizontal="center"/>
    </xf>
    <xf numFmtId="43" fontId="34" fillId="2" borderId="0" xfId="0" applyNumberFormat="1" applyFont="1" applyFill="1"/>
    <xf numFmtId="1" fontId="91" fillId="5" borderId="5" xfId="0" applyNumberFormat="1" applyFont="1" applyFill="1" applyBorder="1" applyAlignment="1">
      <alignment horizontal="center" vertical="center"/>
    </xf>
    <xf numFmtId="12" fontId="34" fillId="5" borderId="5" xfId="1" applyNumberFormat="1" applyFont="1" applyFill="1" applyBorder="1" applyAlignment="1">
      <alignment horizontal="center" shrinkToFit="1"/>
    </xf>
    <xf numFmtId="43" fontId="34" fillId="5" borderId="5" xfId="1" applyFont="1" applyFill="1" applyBorder="1" applyAlignment="1">
      <alignment horizontal="center" shrinkToFit="1"/>
    </xf>
    <xf numFmtId="0" fontId="34" fillId="12" borderId="0" xfId="0" applyFont="1" applyFill="1"/>
    <xf numFmtId="0" fontId="101" fillId="0" borderId="5" xfId="0" applyFont="1" applyFill="1" applyBorder="1" applyAlignment="1">
      <alignment horizontal="left" wrapText="1"/>
    </xf>
    <xf numFmtId="0" fontId="101" fillId="2" borderId="5" xfId="0" applyFont="1" applyFill="1" applyBorder="1" applyAlignment="1">
      <alignment horizontal="left" wrapText="1"/>
    </xf>
    <xf numFmtId="1" fontId="0" fillId="0" borderId="5" xfId="0" applyNumberFormat="1" applyFont="1" applyFill="1" applyBorder="1" applyAlignment="1">
      <alignment horizontal="center"/>
    </xf>
    <xf numFmtId="1" fontId="0" fillId="2" borderId="5" xfId="0" applyNumberFormat="1" applyFont="1" applyFill="1" applyBorder="1" applyAlignment="1">
      <alignment horizontal="center"/>
    </xf>
    <xf numFmtId="0" fontId="0" fillId="0" borderId="5" xfId="0" applyFill="1" applyBorder="1" applyAlignment="1">
      <alignment horizontal="left"/>
    </xf>
    <xf numFmtId="0" fontId="0" fillId="2" borderId="5" xfId="0" applyFill="1" applyBorder="1" applyAlignment="1">
      <alignment horizontal="left"/>
    </xf>
    <xf numFmtId="0" fontId="91" fillId="0" borderId="5" xfId="2" applyFont="1" applyFill="1" applyBorder="1" applyAlignment="1"/>
    <xf numFmtId="0" fontId="91" fillId="2" borderId="5" xfId="2" applyFont="1" applyFill="1" applyBorder="1" applyAlignment="1"/>
    <xf numFmtId="0" fontId="0" fillId="0" borderId="5" xfId="0" applyFont="1" applyFill="1" applyBorder="1" applyAlignment="1">
      <alignment horizontal="left"/>
    </xf>
    <xf numFmtId="0" fontId="0" fillId="2" borderId="5" xfId="0" applyFont="1" applyFill="1" applyBorder="1" applyAlignment="1">
      <alignment horizontal="left"/>
    </xf>
    <xf numFmtId="0" fontId="91" fillId="0" borderId="5" xfId="0" applyFont="1" applyFill="1" applyBorder="1" applyAlignment="1">
      <alignment vertical="center" wrapText="1"/>
    </xf>
    <xf numFmtId="0" fontId="91" fillId="2" borderId="5" xfId="0" applyFont="1" applyFill="1" applyBorder="1" applyAlignment="1">
      <alignment vertical="center" wrapText="1"/>
    </xf>
    <xf numFmtId="0" fontId="46" fillId="0" borderId="0" xfId="0" applyFont="1" applyFill="1"/>
    <xf numFmtId="1" fontId="91" fillId="0" borderId="5" xfId="0" applyNumberFormat="1" applyFont="1" applyFill="1" applyBorder="1" applyAlignment="1">
      <alignment horizontal="center" vertical="top" wrapText="1"/>
    </xf>
    <xf numFmtId="1" fontId="91" fillId="2" borderId="5" xfId="0" applyNumberFormat="1" applyFont="1" applyFill="1" applyBorder="1" applyAlignment="1">
      <alignment horizontal="center" vertical="top" wrapText="1"/>
    </xf>
    <xf numFmtId="0" fontId="91" fillId="0" borderId="5" xfId="0" applyFont="1" applyFill="1" applyBorder="1" applyAlignment="1">
      <alignment horizontal="left"/>
    </xf>
    <xf numFmtId="0" fontId="91" fillId="2" borderId="5" xfId="0" applyFont="1" applyFill="1" applyBorder="1" applyAlignment="1">
      <alignment horizontal="left"/>
    </xf>
    <xf numFmtId="0" fontId="0" fillId="0" borderId="5" xfId="2" applyFont="1" applyFill="1" applyBorder="1" applyAlignment="1"/>
    <xf numFmtId="0" fontId="0" fillId="2" borderId="5" xfId="2" applyFont="1" applyFill="1" applyBorder="1" applyAlignment="1"/>
    <xf numFmtId="0" fontId="34" fillId="12" borderId="5" xfId="0" applyFont="1" applyFill="1" applyBorder="1" applyAlignment="1">
      <alignment horizontal="center"/>
    </xf>
    <xf numFmtId="0" fontId="0" fillId="12" borderId="5" xfId="0" applyFont="1" applyFill="1" applyBorder="1" applyAlignment="1">
      <alignment vertical="top" wrapText="1"/>
    </xf>
    <xf numFmtId="1" fontId="91" fillId="12" borderId="5" xfId="0" applyNumberFormat="1" applyFont="1" applyFill="1" applyBorder="1" applyAlignment="1">
      <alignment horizontal="center"/>
    </xf>
    <xf numFmtId="1" fontId="0" fillId="12" borderId="5" xfId="0" applyNumberFormat="1" applyFill="1" applyBorder="1" applyAlignment="1">
      <alignment horizontal="center" vertical="top"/>
    </xf>
    <xf numFmtId="43" fontId="0" fillId="12" borderId="5" xfId="1" applyFont="1" applyFill="1" applyBorder="1"/>
    <xf numFmtId="1" fontId="0" fillId="2" borderId="5" xfId="0" applyNumberFormat="1" applyFill="1" applyBorder="1" applyAlignment="1">
      <alignment horizontal="center" vertical="top"/>
    </xf>
    <xf numFmtId="12" fontId="40" fillId="12" borderId="0" xfId="0" applyNumberFormat="1" applyFont="1" applyFill="1" applyAlignment="1">
      <alignment horizontal="center"/>
    </xf>
    <xf numFmtId="43" fontId="34" fillId="12" borderId="0" xfId="0" applyNumberFormat="1" applyFont="1" applyFill="1"/>
    <xf numFmtId="0" fontId="46" fillId="12" borderId="0" xfId="0" applyFont="1" applyFill="1"/>
    <xf numFmtId="0" fontId="91" fillId="0" borderId="5" xfId="0" applyFont="1" applyFill="1" applyBorder="1" applyAlignment="1">
      <alignment horizontal="left" wrapText="1" shrinkToFit="1"/>
    </xf>
    <xf numFmtId="0" fontId="91" fillId="2" borderId="5" xfId="0" applyFont="1" applyFill="1" applyBorder="1" applyAlignment="1">
      <alignment horizontal="left" wrapText="1" shrinkToFit="1"/>
    </xf>
    <xf numFmtId="43" fontId="0" fillId="0" borderId="5" xfId="1" applyFont="1" applyFill="1" applyBorder="1" applyAlignment="1"/>
    <xf numFmtId="43" fontId="0" fillId="2" borderId="5" xfId="1" applyFont="1" applyFill="1" applyBorder="1" applyAlignment="1"/>
    <xf numFmtId="0" fontId="34" fillId="0" borderId="0" xfId="0" applyFont="1" applyFill="1" applyAlignment="1"/>
    <xf numFmtId="12" fontId="34" fillId="6" borderId="5" xfId="1" applyNumberFormat="1" applyFont="1" applyFill="1" applyBorder="1" applyAlignment="1">
      <alignment horizontal="center" shrinkToFit="1"/>
    </xf>
    <xf numFmtId="0" fontId="91" fillId="0" borderId="5" xfId="0" applyNumberFormat="1" applyFont="1" applyFill="1" applyBorder="1" applyAlignment="1">
      <alignment horizontal="left" vertical="center" wrapText="1"/>
    </xf>
    <xf numFmtId="0" fontId="91" fillId="2" borderId="5" xfId="0" applyNumberFormat="1" applyFont="1" applyFill="1" applyBorder="1" applyAlignment="1">
      <alignment horizontal="left" vertical="center" wrapText="1"/>
    </xf>
    <xf numFmtId="0" fontId="91" fillId="0" borderId="5" xfId="0" applyNumberFormat="1" applyFont="1" applyFill="1" applyBorder="1" applyAlignment="1">
      <alignment vertical="center" wrapText="1"/>
    </xf>
    <xf numFmtId="0" fontId="91" fillId="2" borderId="5" xfId="0" applyNumberFormat="1" applyFont="1" applyFill="1" applyBorder="1" applyAlignment="1">
      <alignment vertical="center" wrapText="1"/>
    </xf>
    <xf numFmtId="0" fontId="0" fillId="0" borderId="5" xfId="2" applyFont="1" applyFill="1" applyBorder="1" applyAlignment="1">
      <alignment wrapText="1"/>
    </xf>
    <xf numFmtId="0" fontId="0" fillId="2" borderId="5" xfId="2" applyFont="1" applyFill="1" applyBorder="1" applyAlignment="1">
      <alignment wrapText="1"/>
    </xf>
    <xf numFmtId="1" fontId="0" fillId="0" borderId="5" xfId="0" applyNumberFormat="1" applyFont="1" applyFill="1" applyBorder="1" applyAlignment="1">
      <alignment horizontal="center" vertical="top" wrapText="1"/>
    </xf>
    <xf numFmtId="1" fontId="0" fillId="2" borderId="5" xfId="0" applyNumberFormat="1" applyFont="1" applyFill="1" applyBorder="1" applyAlignment="1">
      <alignment horizontal="center" vertical="top" wrapText="1"/>
    </xf>
    <xf numFmtId="0" fontId="0" fillId="0" borderId="5" xfId="0" applyFill="1" applyBorder="1" applyAlignment="1"/>
    <xf numFmtId="0" fontId="0" fillId="2" borderId="5" xfId="0" applyFill="1" applyBorder="1" applyAlignment="1"/>
    <xf numFmtId="0" fontId="91" fillId="0" borderId="5" xfId="0" applyFont="1" applyFill="1" applyBorder="1" applyAlignment="1">
      <alignment horizontal="left" vertical="center" wrapText="1" shrinkToFit="1"/>
    </xf>
    <xf numFmtId="0" fontId="91" fillId="2" borderId="5" xfId="0" applyFont="1" applyFill="1" applyBorder="1" applyAlignment="1">
      <alignment horizontal="left" vertical="center" wrapText="1" shrinkToFit="1"/>
    </xf>
    <xf numFmtId="0" fontId="91" fillId="0" borderId="5" xfId="0" applyFont="1" applyFill="1" applyBorder="1" applyAlignment="1">
      <alignment vertical="center"/>
    </xf>
    <xf numFmtId="0" fontId="91" fillId="2" borderId="5" xfId="0" applyFont="1" applyFill="1" applyBorder="1" applyAlignment="1">
      <alignment vertical="center"/>
    </xf>
    <xf numFmtId="0" fontId="0" fillId="0" borderId="5" xfId="0" applyFont="1" applyFill="1" applyBorder="1" applyAlignment="1"/>
    <xf numFmtId="0" fontId="0" fillId="2" borderId="5" xfId="0" applyFont="1" applyFill="1" applyBorder="1" applyAlignment="1"/>
    <xf numFmtId="0" fontId="0" fillId="0" borderId="5" xfId="0" applyFill="1" applyBorder="1" applyAlignment="1">
      <alignment wrapText="1"/>
    </xf>
    <xf numFmtId="0" fontId="0" fillId="2" borderId="5" xfId="0" applyFill="1" applyBorder="1" applyAlignment="1">
      <alignment wrapText="1"/>
    </xf>
    <xf numFmtId="0" fontId="0" fillId="0" borderId="5" xfId="0" applyFont="1" applyFill="1" applyBorder="1" applyAlignment="1">
      <alignment vertical="center"/>
    </xf>
    <xf numFmtId="0" fontId="0" fillId="2" borderId="5" xfId="0" applyFont="1" applyFill="1" applyBorder="1" applyAlignment="1">
      <alignment vertical="center"/>
    </xf>
    <xf numFmtId="0" fontId="0" fillId="0" borderId="5" xfId="0" applyFill="1" applyBorder="1" applyAlignment="1">
      <alignment vertical="center" wrapText="1"/>
    </xf>
    <xf numFmtId="0" fontId="0" fillId="2" borderId="5" xfId="0" applyFill="1" applyBorder="1" applyAlignment="1">
      <alignment vertical="center" wrapText="1"/>
    </xf>
    <xf numFmtId="0" fontId="91" fillId="0" borderId="5" xfId="0" applyFont="1" applyFill="1" applyBorder="1" applyAlignment="1">
      <alignment vertical="top" wrapText="1" shrinkToFit="1"/>
    </xf>
    <xf numFmtId="0" fontId="91" fillId="2" borderId="5" xfId="0" applyFont="1" applyFill="1" applyBorder="1" applyAlignment="1">
      <alignment vertical="top" wrapText="1" shrinkToFit="1"/>
    </xf>
    <xf numFmtId="0" fontId="0" fillId="0" borderId="5" xfId="0" applyBorder="1" applyAlignment="1">
      <alignment wrapText="1"/>
    </xf>
    <xf numFmtId="0" fontId="34" fillId="0" borderId="0" xfId="0" applyFont="1" applyFill="1" applyBorder="1" applyAlignment="1">
      <alignment horizontal="center"/>
    </xf>
    <xf numFmtId="0" fontId="91" fillId="0" borderId="0" xfId="0" applyFont="1" applyFill="1" applyBorder="1" applyAlignment="1">
      <alignment vertical="center" wrapText="1"/>
    </xf>
    <xf numFmtId="1" fontId="91" fillId="0" borderId="0" xfId="0" applyNumberFormat="1" applyFont="1" applyFill="1" applyBorder="1" applyAlignment="1">
      <alignment horizontal="center"/>
    </xf>
    <xf numFmtId="1" fontId="91" fillId="0" borderId="0" xfId="0" applyNumberFormat="1" applyFont="1" applyFill="1" applyBorder="1" applyAlignment="1">
      <alignment horizontal="center" vertical="center"/>
    </xf>
    <xf numFmtId="43" fontId="0" fillId="0" borderId="0" xfId="1" applyFont="1" applyFill="1" applyBorder="1"/>
    <xf numFmtId="12" fontId="34" fillId="2" borderId="0" xfId="1" applyNumberFormat="1" applyFont="1" applyFill="1" applyBorder="1" applyAlignment="1">
      <alignment horizontal="center"/>
    </xf>
    <xf numFmtId="43" fontId="34" fillId="2" borderId="0" xfId="1" applyFont="1" applyFill="1" applyBorder="1" applyAlignment="1">
      <alignment horizontal="center" shrinkToFit="1"/>
    </xf>
    <xf numFmtId="12" fontId="34" fillId="2" borderId="0" xfId="1" applyNumberFormat="1" applyFont="1" applyFill="1" applyBorder="1" applyAlignment="1">
      <alignment horizontal="center" shrinkToFit="1"/>
    </xf>
    <xf numFmtId="43" fontId="34" fillId="2" borderId="0" xfId="1" applyFont="1" applyFill="1" applyBorder="1"/>
    <xf numFmtId="0" fontId="34" fillId="2" borderId="0" xfId="0" applyFont="1" applyFill="1" applyBorder="1" applyAlignment="1">
      <alignment horizontal="center"/>
    </xf>
    <xf numFmtId="0" fontId="91" fillId="2" borderId="0" xfId="0" applyFont="1" applyFill="1" applyBorder="1" applyAlignment="1">
      <alignment vertical="center" wrapText="1"/>
    </xf>
    <xf numFmtId="1" fontId="91" fillId="2" borderId="0" xfId="0" applyNumberFormat="1" applyFont="1" applyFill="1" applyBorder="1" applyAlignment="1">
      <alignment horizontal="center"/>
    </xf>
    <xf numFmtId="1" fontId="91" fillId="2" borderId="0" xfId="0" applyNumberFormat="1" applyFont="1" applyFill="1" applyBorder="1" applyAlignment="1">
      <alignment horizontal="center" vertical="center"/>
    </xf>
    <xf numFmtId="43" fontId="0" fillId="2" borderId="0" xfId="1" applyFont="1" applyFill="1" applyBorder="1"/>
    <xf numFmtId="0" fontId="99" fillId="0" borderId="0" xfId="0" applyFont="1" applyFill="1" applyAlignment="1">
      <alignment shrinkToFit="1"/>
    </xf>
    <xf numFmtId="12" fontId="40" fillId="2" borderId="0" xfId="1" applyNumberFormat="1" applyFont="1" applyFill="1" applyAlignment="1">
      <alignment horizontal="center" shrinkToFit="1"/>
    </xf>
    <xf numFmtId="43" fontId="40" fillId="2" borderId="0" xfId="1" applyFont="1" applyFill="1" applyAlignment="1">
      <alignment horizontal="center"/>
    </xf>
    <xf numFmtId="0" fontId="40" fillId="2" borderId="0" xfId="0" applyFont="1" applyFill="1" applyBorder="1" applyAlignment="1">
      <alignment horizontal="center"/>
    </xf>
    <xf numFmtId="0" fontId="99" fillId="2" borderId="0" xfId="0" applyFont="1" applyFill="1" applyAlignment="1">
      <alignment shrinkToFit="1"/>
    </xf>
    <xf numFmtId="0" fontId="40" fillId="2" borderId="0" xfId="0" applyFont="1" applyFill="1" applyAlignment="1">
      <alignment horizontal="center"/>
    </xf>
    <xf numFmtId="43" fontId="40" fillId="2" borderId="0" xfId="1" applyFont="1" applyFill="1" applyAlignment="1">
      <alignment shrinkToFit="1"/>
    </xf>
    <xf numFmtId="43" fontId="40" fillId="0" borderId="0" xfId="0" applyNumberFormat="1" applyFont="1" applyFill="1"/>
    <xf numFmtId="0" fontId="104" fillId="0" borderId="0" xfId="0" applyFont="1" applyFill="1" applyAlignment="1">
      <alignment shrinkToFit="1"/>
    </xf>
    <xf numFmtId="43" fontId="34" fillId="2" borderId="0" xfId="1" applyFont="1" applyFill="1" applyAlignment="1">
      <alignment horizontal="center"/>
    </xf>
    <xf numFmtId="12" fontId="34" fillId="2" borderId="0" xfId="1" applyNumberFormat="1" applyFont="1" applyFill="1" applyAlignment="1">
      <alignment horizontal="center"/>
    </xf>
    <xf numFmtId="43" fontId="34" fillId="2" borderId="0" xfId="1" applyFont="1" applyFill="1"/>
    <xf numFmtId="12" fontId="34" fillId="2" borderId="0" xfId="0" applyNumberFormat="1" applyFont="1" applyFill="1" applyAlignment="1">
      <alignment horizontal="center"/>
    </xf>
    <xf numFmtId="0" fontId="104" fillId="2" borderId="0" xfId="0" applyFont="1" applyFill="1" applyAlignment="1">
      <alignment shrinkToFit="1"/>
    </xf>
    <xf numFmtId="0" fontId="34" fillId="2" borderId="0" xfId="0" applyFont="1" applyFill="1" applyAlignment="1">
      <alignment horizontal="center"/>
    </xf>
    <xf numFmtId="12" fontId="34" fillId="2" borderId="0" xfId="1" applyNumberFormat="1" applyFont="1" applyFill="1" applyAlignment="1">
      <alignment horizontal="center" shrinkToFit="1"/>
    </xf>
    <xf numFmtId="43" fontId="34" fillId="2" borderId="0" xfId="1" applyFont="1" applyFill="1" applyAlignment="1">
      <alignment shrinkToFit="1"/>
    </xf>
    <xf numFmtId="0" fontId="8" fillId="0" borderId="0" xfId="0" applyFont="1" applyFill="1" applyAlignment="1"/>
    <xf numFmtId="12" fontId="8" fillId="0" borderId="0" xfId="0" applyNumberFormat="1" applyFont="1" applyFill="1" applyAlignment="1">
      <alignment shrinkToFit="1"/>
    </xf>
    <xf numFmtId="2" fontId="8" fillId="0" borderId="0" xfId="1" applyNumberFormat="1" applyFont="1" applyFill="1" applyAlignment="1">
      <alignment horizontal="center"/>
    </xf>
    <xf numFmtId="12" fontId="8" fillId="2" borderId="0" xfId="1" applyNumberFormat="1" applyFont="1" applyFill="1" applyAlignment="1">
      <alignment horizontal="center"/>
    </xf>
    <xf numFmtId="49" fontId="8" fillId="2" borderId="0" xfId="1" applyNumberFormat="1" applyFont="1" applyFill="1" applyAlignment="1">
      <alignment horizontal="center"/>
    </xf>
    <xf numFmtId="12" fontId="8" fillId="2" borderId="0" xfId="1" applyNumberFormat="1" applyFont="1" applyFill="1" applyAlignment="1"/>
    <xf numFmtId="0" fontId="8" fillId="2" borderId="0" xfId="1" applyNumberFormat="1" applyFont="1" applyFill="1" applyAlignment="1">
      <alignment horizontal="center"/>
    </xf>
    <xf numFmtId="12" fontId="8" fillId="0" borderId="0" xfId="1" applyNumberFormat="1" applyFont="1" applyFill="1" applyAlignment="1"/>
    <xf numFmtId="0" fontId="8" fillId="0" borderId="0" xfId="1" applyNumberFormat="1" applyFont="1" applyFill="1" applyAlignment="1">
      <alignment horizontal="center"/>
    </xf>
    <xf numFmtId="0" fontId="49" fillId="2" borderId="0" xfId="0" applyFont="1" applyFill="1" applyBorder="1" applyAlignment="1">
      <alignment horizontal="right"/>
    </xf>
    <xf numFmtId="12" fontId="49" fillId="0" borderId="0" xfId="0" applyNumberFormat="1" applyFont="1" applyFill="1" applyBorder="1"/>
    <xf numFmtId="0" fontId="49" fillId="0" borderId="0" xfId="0" applyFont="1" applyFill="1" applyBorder="1"/>
    <xf numFmtId="12" fontId="49" fillId="2" borderId="0" xfId="0" applyNumberFormat="1" applyFont="1" applyFill="1" applyBorder="1"/>
    <xf numFmtId="0" fontId="49" fillId="2" borderId="0" xfId="0" applyFont="1" applyFill="1" applyBorder="1"/>
    <xf numFmtId="12" fontId="49" fillId="0" borderId="0" xfId="0" applyNumberFormat="1" applyFont="1" applyFill="1"/>
    <xf numFmtId="39" fontId="8" fillId="0" borderId="0" xfId="0" applyNumberFormat="1" applyFont="1" applyFill="1" applyAlignment="1">
      <alignment horizontal="center"/>
    </xf>
    <xf numFmtId="0" fontId="8" fillId="0" borderId="0" xfId="0" applyFont="1" applyFill="1" applyBorder="1" applyAlignment="1"/>
    <xf numFmtId="0" fontId="8" fillId="0" borderId="0" xfId="0" applyFont="1" applyFill="1" applyBorder="1" applyAlignment="1">
      <alignment horizontal="center"/>
    </xf>
    <xf numFmtId="0" fontId="74" fillId="0" borderId="0" xfId="0" applyFont="1" applyFill="1" applyBorder="1" applyAlignment="1">
      <alignment horizontal="center" shrinkToFit="1"/>
    </xf>
    <xf numFmtId="0" fontId="8" fillId="2" borderId="0" xfId="0" applyNumberFormat="1" applyFont="1" applyFill="1" applyBorder="1" applyAlignment="1">
      <alignment horizontal="center"/>
    </xf>
    <xf numFmtId="12" fontId="8" fillId="0" borderId="0" xfId="0" applyNumberFormat="1" applyFont="1" applyFill="1" applyBorder="1" applyAlignment="1">
      <alignment horizontal="center"/>
    </xf>
    <xf numFmtId="0" fontId="8" fillId="0" borderId="0" xfId="0" applyNumberFormat="1" applyFont="1" applyFill="1" applyBorder="1" applyAlignment="1">
      <alignment horizontal="center"/>
    </xf>
    <xf numFmtId="12" fontId="8" fillId="2" borderId="0" xfId="0" applyNumberFormat="1" applyFont="1" applyFill="1" applyBorder="1" applyAlignment="1">
      <alignment horizontal="center"/>
    </xf>
    <xf numFmtId="0" fontId="8" fillId="0" borderId="0" xfId="0" applyFont="1" applyFill="1" applyBorder="1" applyAlignment="1">
      <alignment horizontal="center" shrinkToFit="1"/>
    </xf>
    <xf numFmtId="12" fontId="8" fillId="0" borderId="0" xfId="0" applyNumberFormat="1" applyFont="1" applyFill="1" applyBorder="1" applyAlignment="1">
      <alignment shrinkToFit="1"/>
    </xf>
    <xf numFmtId="2" fontId="8" fillId="0" borderId="0" xfId="0" applyNumberFormat="1" applyFont="1" applyFill="1" applyBorder="1" applyAlignment="1">
      <alignment horizontal="center"/>
    </xf>
    <xf numFmtId="49" fontId="8" fillId="2" borderId="0" xfId="0" applyNumberFormat="1" applyFont="1" applyFill="1" applyBorder="1" applyAlignment="1">
      <alignment horizontal="center"/>
    </xf>
    <xf numFmtId="12" fontId="105" fillId="0" borderId="0" xfId="0" applyNumberFormat="1" applyFont="1" applyFill="1" applyBorder="1" applyAlignment="1">
      <alignment horizontal="center"/>
    </xf>
    <xf numFmtId="12" fontId="8" fillId="0" borderId="5" xfId="0" applyNumberFormat="1" applyFont="1" applyFill="1" applyBorder="1" applyAlignment="1">
      <alignment horizontal="center" vertical="center" shrinkToFit="1"/>
    </xf>
    <xf numFmtId="2" fontId="8" fillId="0" borderId="5" xfId="1" applyNumberFormat="1" applyFont="1" applyFill="1" applyBorder="1" applyAlignment="1">
      <alignment horizontal="center" vertical="center"/>
    </xf>
    <xf numFmtId="12" fontId="8" fillId="2" borderId="5" xfId="0" applyNumberFormat="1" applyFont="1" applyFill="1" applyBorder="1" applyAlignment="1">
      <alignment horizontal="center" vertical="center" shrinkToFit="1"/>
    </xf>
    <xf numFmtId="2" fontId="8" fillId="2" borderId="5" xfId="1" applyNumberFormat="1" applyFont="1" applyFill="1" applyBorder="1" applyAlignment="1">
      <alignment horizontal="center" vertical="center"/>
    </xf>
    <xf numFmtId="2" fontId="8" fillId="0" borderId="38" xfId="1" applyNumberFormat="1" applyFont="1" applyFill="1" applyBorder="1" applyAlignment="1">
      <alignment horizontal="center" vertical="center"/>
    </xf>
    <xf numFmtId="12" fontId="49" fillId="0" borderId="5" xfId="0" applyNumberFormat="1" applyFont="1" applyFill="1" applyBorder="1"/>
    <xf numFmtId="39" fontId="8" fillId="0" borderId="5" xfId="0" applyNumberFormat="1" applyFont="1" applyFill="1" applyBorder="1" applyAlignment="1">
      <alignment horizontal="center"/>
    </xf>
    <xf numFmtId="0" fontId="49" fillId="0" borderId="5" xfId="0" applyFont="1" applyFill="1" applyBorder="1" applyAlignment="1">
      <alignment horizontal="center"/>
    </xf>
    <xf numFmtId="0" fontId="69" fillId="0" borderId="5" xfId="0" applyFont="1" applyFill="1" applyBorder="1" applyAlignment="1">
      <alignment wrapText="1"/>
    </xf>
    <xf numFmtId="1" fontId="69" fillId="0" borderId="5" xfId="0" applyNumberFormat="1" applyFont="1" applyFill="1" applyBorder="1" applyAlignment="1">
      <alignment horizontal="center" vertical="center"/>
    </xf>
    <xf numFmtId="43" fontId="69" fillId="0" borderId="0" xfId="1" applyFont="1" applyFill="1"/>
    <xf numFmtId="12" fontId="49" fillId="0" borderId="5" xfId="1" applyNumberFormat="1" applyFont="1" applyFill="1" applyBorder="1" applyAlignment="1"/>
    <xf numFmtId="43" fontId="69" fillId="0" borderId="5" xfId="1" applyFont="1" applyFill="1" applyBorder="1"/>
    <xf numFmtId="12" fontId="49" fillId="2" borderId="5" xfId="1" applyNumberFormat="1" applyFont="1" applyFill="1" applyBorder="1" applyAlignment="1">
      <alignment horizontal="center" shrinkToFit="1"/>
    </xf>
    <xf numFmtId="43" fontId="69" fillId="2" borderId="5" xfId="1" applyFont="1" applyFill="1" applyBorder="1"/>
    <xf numFmtId="12" fontId="49" fillId="2" borderId="5" xfId="1" applyNumberFormat="1" applyFont="1" applyFill="1" applyBorder="1" applyAlignment="1">
      <alignment horizontal="right" shrinkToFit="1"/>
    </xf>
    <xf numFmtId="12" fontId="49" fillId="0" borderId="5" xfId="1" applyNumberFormat="1" applyFont="1" applyFill="1" applyBorder="1" applyAlignment="1">
      <alignment horizontal="center" shrinkToFit="1"/>
    </xf>
    <xf numFmtId="2" fontId="49" fillId="0" borderId="5" xfId="1" applyNumberFormat="1" applyFont="1" applyFill="1" applyBorder="1" applyAlignment="1">
      <alignment horizontal="center" shrinkToFit="1"/>
    </xf>
    <xf numFmtId="12" fontId="49" fillId="2" borderId="5" xfId="0" applyNumberFormat="1" applyFont="1" applyFill="1" applyBorder="1"/>
    <xf numFmtId="43" fontId="49" fillId="2" borderId="5" xfId="0" applyNumberFormat="1" applyFont="1" applyFill="1" applyBorder="1"/>
    <xf numFmtId="43" fontId="49" fillId="0" borderId="5" xfId="0" applyNumberFormat="1" applyFont="1" applyFill="1" applyBorder="1"/>
    <xf numFmtId="4" fontId="49" fillId="2" borderId="5" xfId="0" applyNumberFormat="1" applyFont="1" applyFill="1" applyBorder="1"/>
    <xf numFmtId="12" fontId="69" fillId="0" borderId="5" xfId="0" applyNumberFormat="1" applyFont="1" applyFill="1" applyBorder="1" applyAlignment="1">
      <alignment horizontal="center" vertical="center"/>
    </xf>
    <xf numFmtId="1" fontId="8" fillId="0" borderId="0" xfId="0" applyNumberFormat="1" applyFont="1" applyFill="1" applyAlignment="1">
      <alignment horizontal="center"/>
    </xf>
    <xf numFmtId="1" fontId="69" fillId="0" borderId="5" xfId="0" applyNumberFormat="1" applyFont="1" applyFill="1" applyBorder="1" applyAlignment="1">
      <alignment horizontal="center"/>
    </xf>
    <xf numFmtId="43" fontId="69" fillId="0" borderId="35" xfId="1" applyFont="1" applyFill="1" applyBorder="1"/>
    <xf numFmtId="1" fontId="69" fillId="0" borderId="5" xfId="0" applyNumberFormat="1" applyFont="1" applyFill="1" applyBorder="1" applyAlignment="1">
      <alignment horizontal="center" vertical="top"/>
    </xf>
    <xf numFmtId="0" fontId="60" fillId="0" borderId="5" xfId="0" applyFont="1" applyFill="1" applyBorder="1"/>
    <xf numFmtId="0" fontId="69" fillId="0" borderId="5" xfId="0" applyFont="1" applyFill="1" applyBorder="1"/>
    <xf numFmtId="1" fontId="69" fillId="0" borderId="5" xfId="0" applyNumberFormat="1" applyFont="1" applyFill="1" applyBorder="1" applyAlignment="1">
      <alignment horizontal="center" wrapText="1"/>
    </xf>
    <xf numFmtId="12" fontId="49" fillId="2" borderId="34" xfId="1" applyNumberFormat="1" applyFont="1" applyFill="1" applyBorder="1" applyAlignment="1">
      <alignment horizontal="right" shrinkToFit="1"/>
    </xf>
    <xf numFmtId="12" fontId="49" fillId="0" borderId="34" xfId="1" applyNumberFormat="1" applyFont="1" applyFill="1" applyBorder="1" applyAlignment="1">
      <alignment horizontal="center" shrinkToFit="1"/>
    </xf>
    <xf numFmtId="0" fontId="69" fillId="0" borderId="5" xfId="0" applyFont="1" applyFill="1" applyBorder="1" applyAlignment="1">
      <alignment wrapText="1" shrinkToFit="1"/>
    </xf>
    <xf numFmtId="0" fontId="69" fillId="0" borderId="5" xfId="2" applyFont="1" applyFill="1" applyBorder="1" applyAlignment="1">
      <alignment horizontal="left" wrapText="1"/>
    </xf>
    <xf numFmtId="1" fontId="69" fillId="0" borderId="5" xfId="2" applyNumberFormat="1" applyFont="1" applyFill="1" applyBorder="1" applyAlignment="1">
      <alignment horizontal="center" wrapText="1"/>
    </xf>
    <xf numFmtId="0" fontId="69" fillId="0" borderId="5" xfId="2" applyFont="1" applyFill="1" applyBorder="1" applyAlignment="1">
      <alignment horizontal="left"/>
    </xf>
    <xf numFmtId="12" fontId="49" fillId="2" borderId="38" xfId="1" applyNumberFormat="1" applyFont="1" applyFill="1" applyBorder="1" applyAlignment="1">
      <alignment horizontal="right" shrinkToFit="1"/>
    </xf>
    <xf numFmtId="12" fontId="49" fillId="2" borderId="5" xfId="0" applyNumberFormat="1" applyFont="1" applyFill="1" applyBorder="1" applyAlignment="1"/>
    <xf numFmtId="43" fontId="69" fillId="0" borderId="35" xfId="1" applyFont="1" applyFill="1" applyBorder="1" applyAlignment="1"/>
    <xf numFmtId="12" fontId="69" fillId="0" borderId="5" xfId="0" applyNumberFormat="1" applyFont="1" applyFill="1" applyBorder="1" applyAlignment="1">
      <alignment horizontal="center"/>
    </xf>
    <xf numFmtId="1" fontId="69" fillId="0" borderId="5" xfId="2" applyNumberFormat="1" applyFont="1" applyFill="1" applyBorder="1" applyAlignment="1">
      <alignment horizontal="center"/>
    </xf>
    <xf numFmtId="0" fontId="69" fillId="0" borderId="5" xfId="0" applyFont="1" applyFill="1" applyBorder="1" applyAlignment="1">
      <alignment horizontal="left" wrapText="1"/>
    </xf>
    <xf numFmtId="0" fontId="34" fillId="6" borderId="0" xfId="0" applyFont="1" applyFill="1"/>
    <xf numFmtId="0" fontId="49" fillId="2" borderId="5" xfId="0" applyFont="1" applyFill="1" applyBorder="1" applyAlignment="1">
      <alignment horizontal="center"/>
    </xf>
    <xf numFmtId="0" fontId="69" fillId="2" borderId="5" xfId="0" applyFont="1" applyFill="1" applyBorder="1" applyAlignment="1">
      <alignment wrapText="1"/>
    </xf>
    <xf numFmtId="1" fontId="69" fillId="2" borderId="5" xfId="0" applyNumberFormat="1" applyFont="1" applyFill="1" applyBorder="1" applyAlignment="1">
      <alignment horizontal="center" vertical="center"/>
    </xf>
    <xf numFmtId="1" fontId="69" fillId="2" borderId="5" xfId="0" applyNumberFormat="1" applyFont="1" applyFill="1" applyBorder="1" applyAlignment="1">
      <alignment horizontal="center"/>
    </xf>
    <xf numFmtId="43" fontId="69" fillId="2" borderId="35" xfId="1" applyFont="1" applyFill="1" applyBorder="1"/>
    <xf numFmtId="12" fontId="49" fillId="2" borderId="5" xfId="1" applyNumberFormat="1" applyFont="1" applyFill="1" applyBorder="1" applyAlignment="1"/>
    <xf numFmtId="2" fontId="49" fillId="2" borderId="5" xfId="1" applyNumberFormat="1" applyFont="1" applyFill="1" applyBorder="1" applyAlignment="1">
      <alignment horizontal="center" shrinkToFit="1"/>
    </xf>
    <xf numFmtId="12" fontId="69" fillId="2" borderId="5" xfId="0" applyNumberFormat="1" applyFont="1" applyFill="1" applyBorder="1" applyAlignment="1">
      <alignment horizontal="center" vertical="center"/>
    </xf>
    <xf numFmtId="39" fontId="8" fillId="2" borderId="5" xfId="0" applyNumberFormat="1" applyFont="1" applyFill="1" applyBorder="1" applyAlignment="1">
      <alignment horizontal="center"/>
    </xf>
    <xf numFmtId="1" fontId="8" fillId="2" borderId="0" xfId="0" applyNumberFormat="1" applyFont="1" applyFill="1" applyAlignment="1">
      <alignment horizontal="center"/>
    </xf>
    <xf numFmtId="0" fontId="69" fillId="0" borderId="5" xfId="0" applyFont="1" applyFill="1" applyBorder="1" applyAlignment="1">
      <alignment vertical="top" wrapText="1"/>
    </xf>
    <xf numFmtId="0" fontId="69" fillId="0" borderId="5" xfId="0" applyFont="1" applyFill="1" applyBorder="1" applyAlignment="1">
      <alignment horizontal="left"/>
    </xf>
    <xf numFmtId="12" fontId="49" fillId="0" borderId="5" xfId="0" applyNumberFormat="1" applyFont="1" applyFill="1" applyBorder="1" applyAlignment="1">
      <alignment vertical="center"/>
    </xf>
    <xf numFmtId="12" fontId="49" fillId="0" borderId="5" xfId="0" applyNumberFormat="1" applyFont="1" applyFill="1" applyBorder="1" applyAlignment="1"/>
    <xf numFmtId="12" fontId="49" fillId="2" borderId="5" xfId="0" applyNumberFormat="1" applyFont="1" applyFill="1" applyBorder="1" applyAlignment="1">
      <alignment vertical="center"/>
    </xf>
    <xf numFmtId="0" fontId="69" fillId="0" borderId="5" xfId="2" applyFont="1" applyFill="1" applyBorder="1" applyAlignment="1">
      <alignment wrapText="1"/>
    </xf>
    <xf numFmtId="43" fontId="69" fillId="2" borderId="38" xfId="1" applyFont="1" applyFill="1" applyBorder="1"/>
    <xf numFmtId="12" fontId="49" fillId="2" borderId="5" xfId="1" applyNumberFormat="1" applyFont="1" applyFill="1" applyBorder="1"/>
    <xf numFmtId="1" fontId="69" fillId="0" borderId="5" xfId="0" applyNumberFormat="1" applyFont="1" applyFill="1" applyBorder="1" applyAlignment="1">
      <alignment horizontal="center" vertical="top" wrapText="1"/>
    </xf>
    <xf numFmtId="0" fontId="69" fillId="0" borderId="5" xfId="0" applyFont="1" applyFill="1" applyBorder="1" applyAlignment="1"/>
    <xf numFmtId="0" fontId="69" fillId="2" borderId="5" xfId="0" applyFont="1" applyFill="1" applyBorder="1" applyAlignment="1">
      <alignment vertical="top" wrapText="1"/>
    </xf>
    <xf numFmtId="1" fontId="69" fillId="2" borderId="5" xfId="0" applyNumberFormat="1" applyFont="1" applyFill="1" applyBorder="1" applyAlignment="1">
      <alignment horizontal="center" vertical="top"/>
    </xf>
    <xf numFmtId="12" fontId="49" fillId="2" borderId="5" xfId="1" applyNumberFormat="1" applyFont="1" applyFill="1" applyBorder="1" applyAlignment="1">
      <alignment horizontal="center"/>
    </xf>
    <xf numFmtId="12" fontId="49" fillId="2" borderId="35" xfId="1" applyNumberFormat="1" applyFont="1" applyFill="1" applyBorder="1"/>
    <xf numFmtId="12" fontId="49" fillId="0" borderId="35" xfId="0" applyNumberFormat="1" applyFont="1" applyFill="1" applyBorder="1"/>
    <xf numFmtId="12" fontId="49" fillId="2" borderId="36" xfId="0" applyNumberFormat="1" applyFont="1" applyFill="1" applyBorder="1"/>
    <xf numFmtId="0" fontId="69" fillId="2" borderId="5" xfId="2" applyFont="1" applyFill="1" applyBorder="1" applyAlignment="1">
      <alignment horizontal="left"/>
    </xf>
    <xf numFmtId="1" fontId="69" fillId="2" borderId="5" xfId="2" applyNumberFormat="1" applyFont="1" applyFill="1" applyBorder="1" applyAlignment="1">
      <alignment horizontal="center"/>
    </xf>
    <xf numFmtId="12" fontId="49" fillId="2" borderId="35" xfId="1" applyNumberFormat="1" applyFont="1" applyFill="1" applyBorder="1" applyAlignment="1">
      <alignment horizontal="center"/>
    </xf>
    <xf numFmtId="12" fontId="49" fillId="2" borderId="35" xfId="0" applyNumberFormat="1" applyFont="1" applyFill="1" applyBorder="1"/>
    <xf numFmtId="12" fontId="49" fillId="2" borderId="70" xfId="1" applyNumberFormat="1" applyFont="1" applyFill="1" applyBorder="1" applyAlignment="1">
      <alignment horizontal="center"/>
    </xf>
    <xf numFmtId="12" fontId="49" fillId="0" borderId="35" xfId="1" applyNumberFormat="1" applyFont="1" applyFill="1" applyBorder="1" applyAlignment="1"/>
    <xf numFmtId="12" fontId="49" fillId="2" borderId="42" xfId="1" applyNumberFormat="1" applyFont="1" applyFill="1" applyBorder="1" applyAlignment="1">
      <alignment horizontal="center" shrinkToFit="1"/>
    </xf>
    <xf numFmtId="12" fontId="49" fillId="2" borderId="42" xfId="1" applyNumberFormat="1" applyFont="1" applyFill="1" applyBorder="1"/>
    <xf numFmtId="12" fontId="49" fillId="0" borderId="36" xfId="1" applyNumberFormat="1" applyFont="1" applyFill="1" applyBorder="1" applyAlignment="1">
      <alignment horizontal="center" shrinkToFit="1"/>
    </xf>
    <xf numFmtId="12" fontId="49" fillId="2" borderId="35" xfId="1" applyNumberFormat="1" applyFont="1" applyFill="1" applyBorder="1" applyAlignment="1"/>
    <xf numFmtId="12" fontId="49" fillId="2" borderId="37" xfId="1" applyNumberFormat="1" applyFont="1" applyFill="1" applyBorder="1" applyAlignment="1">
      <alignment horizontal="center" shrinkToFit="1"/>
    </xf>
    <xf numFmtId="12" fontId="49" fillId="0" borderId="37" xfId="1" applyNumberFormat="1" applyFont="1" applyFill="1" applyBorder="1" applyAlignment="1">
      <alignment horizontal="center" shrinkToFit="1"/>
    </xf>
    <xf numFmtId="4" fontId="69" fillId="0" borderId="5" xfId="0" applyNumberFormat="1" applyFont="1" applyFill="1" applyBorder="1" applyAlignment="1">
      <alignment horizontal="left" wrapText="1"/>
    </xf>
    <xf numFmtId="12" fontId="49" fillId="2" borderId="43" xfId="1" applyNumberFormat="1" applyFont="1" applyFill="1" applyBorder="1" applyAlignment="1">
      <alignment horizontal="center" shrinkToFit="1"/>
    </xf>
    <xf numFmtId="12" fontId="49" fillId="0" borderId="95" xfId="1" applyNumberFormat="1" applyFont="1" applyFill="1" applyBorder="1" applyAlignment="1">
      <alignment horizontal="center" shrinkToFit="1"/>
    </xf>
    <xf numFmtId="12" fontId="49" fillId="2" borderId="36" xfId="1" applyNumberFormat="1" applyFont="1" applyFill="1" applyBorder="1" applyAlignment="1">
      <alignment horizontal="center" shrinkToFit="1"/>
    </xf>
    <xf numFmtId="12" fontId="49" fillId="2" borderId="32" xfId="1" applyNumberFormat="1" applyFont="1" applyFill="1" applyBorder="1" applyAlignment="1">
      <alignment horizontal="center" shrinkToFit="1"/>
    </xf>
    <xf numFmtId="12" fontId="49" fillId="2" borderId="38" xfId="1" applyNumberFormat="1" applyFont="1" applyFill="1" applyBorder="1" applyAlignment="1">
      <alignment horizontal="center" shrinkToFit="1"/>
    </xf>
    <xf numFmtId="12" fontId="49" fillId="2" borderId="34" xfId="1" applyNumberFormat="1" applyFont="1" applyFill="1" applyBorder="1" applyAlignment="1">
      <alignment horizontal="center" shrinkToFit="1"/>
    </xf>
    <xf numFmtId="1" fontId="69" fillId="0" borderId="5" xfId="2" applyNumberFormat="1" applyFont="1" applyFill="1" applyBorder="1" applyAlignment="1">
      <alignment horizontal="center" vertical="top"/>
    </xf>
    <xf numFmtId="12" fontId="108" fillId="2" borderId="5" xfId="1" applyNumberFormat="1" applyFont="1" applyFill="1" applyBorder="1"/>
    <xf numFmtId="12" fontId="49" fillId="0" borderId="38" xfId="0" applyNumberFormat="1" applyFont="1" applyFill="1" applyBorder="1"/>
    <xf numFmtId="12" fontId="49" fillId="0" borderId="34" xfId="0" applyNumberFormat="1" applyFont="1" applyFill="1" applyBorder="1"/>
    <xf numFmtId="12" fontId="49" fillId="2" borderId="5" xfId="0" applyNumberFormat="1" applyFont="1" applyFill="1" applyBorder="1" applyAlignment="1">
      <alignment horizontal="center"/>
    </xf>
    <xf numFmtId="12" fontId="49" fillId="2" borderId="34" xfId="1" applyNumberFormat="1" applyFont="1" applyFill="1" applyBorder="1" applyAlignment="1">
      <alignment horizontal="center"/>
    </xf>
    <xf numFmtId="0" fontId="69" fillId="2" borderId="5" xfId="0" applyFont="1" applyFill="1" applyBorder="1" applyAlignment="1">
      <alignment horizontal="left"/>
    </xf>
    <xf numFmtId="43" fontId="69" fillId="2" borderId="32" xfId="1" applyFont="1" applyFill="1" applyBorder="1"/>
    <xf numFmtId="0" fontId="34" fillId="2" borderId="32" xfId="0" applyFont="1" applyFill="1" applyBorder="1"/>
    <xf numFmtId="43" fontId="69" fillId="2" borderId="42" xfId="1" applyFont="1" applyFill="1" applyBorder="1"/>
    <xf numFmtId="0" fontId="34" fillId="2" borderId="42" xfId="0" applyFont="1" applyFill="1" applyBorder="1"/>
    <xf numFmtId="12" fontId="49" fillId="2" borderId="34" xfId="1" applyNumberFormat="1" applyFont="1" applyFill="1" applyBorder="1" applyAlignment="1"/>
    <xf numFmtId="12" fontId="49" fillId="2" borderId="34" xfId="1" applyNumberFormat="1" applyFont="1" applyFill="1" applyBorder="1"/>
    <xf numFmtId="12" fontId="49" fillId="2" borderId="34" xfId="0" applyNumberFormat="1" applyFont="1" applyFill="1" applyBorder="1"/>
    <xf numFmtId="0" fontId="34" fillId="2" borderId="5" xfId="0" applyFont="1" applyFill="1" applyBorder="1"/>
    <xf numFmtId="0" fontId="69" fillId="2" borderId="5" xfId="0" applyFont="1" applyFill="1" applyBorder="1" applyAlignment="1">
      <alignment horizontal="left" vertical="top"/>
    </xf>
    <xf numFmtId="0" fontId="91" fillId="2" borderId="5" xfId="0" applyNumberFormat="1" applyFont="1" applyFill="1" applyBorder="1" applyAlignment="1">
      <alignment horizontal="left" vertical="top"/>
    </xf>
    <xf numFmtId="0" fontId="69" fillId="2" borderId="5" xfId="0" applyNumberFormat="1" applyFont="1" applyFill="1" applyBorder="1" applyAlignment="1">
      <alignment horizontal="left" vertical="center"/>
    </xf>
    <xf numFmtId="0" fontId="0" fillId="0" borderId="5" xfId="0" applyBorder="1" applyAlignment="1">
      <alignment vertical="top" wrapText="1"/>
    </xf>
    <xf numFmtId="0" fontId="34" fillId="0" borderId="5" xfId="0" applyFont="1" applyFill="1" applyBorder="1"/>
    <xf numFmtId="0" fontId="34" fillId="2" borderId="0" xfId="0" applyFont="1" applyFill="1" applyBorder="1"/>
    <xf numFmtId="0" fontId="49" fillId="0" borderId="0" xfId="0" applyFont="1" applyFill="1" applyBorder="1" applyAlignment="1">
      <alignment horizontal="center"/>
    </xf>
    <xf numFmtId="0" fontId="69" fillId="0" borderId="0" xfId="0" applyFont="1" applyFill="1" applyBorder="1" applyAlignment="1">
      <alignment shrinkToFit="1"/>
    </xf>
    <xf numFmtId="0" fontId="49" fillId="0" borderId="0" xfId="0" applyFont="1" applyFill="1" applyAlignment="1">
      <alignment horizontal="center"/>
    </xf>
    <xf numFmtId="43" fontId="8" fillId="0" borderId="0" xfId="1" applyFont="1" applyFill="1" applyAlignment="1">
      <alignment shrinkToFit="1"/>
    </xf>
    <xf numFmtId="2" fontId="49" fillId="0" borderId="0" xfId="1" applyNumberFormat="1" applyFont="1" applyFill="1" applyAlignment="1">
      <alignment horizontal="center"/>
    </xf>
    <xf numFmtId="12" fontId="49" fillId="2" borderId="0" xfId="1" applyNumberFormat="1" applyFont="1" applyFill="1" applyAlignment="1">
      <alignment horizontal="center"/>
    </xf>
    <xf numFmtId="49" fontId="49" fillId="2" borderId="0" xfId="1" applyNumberFormat="1" applyFont="1" applyFill="1" applyAlignment="1">
      <alignment horizontal="center"/>
    </xf>
    <xf numFmtId="12" fontId="49" fillId="2" borderId="0" xfId="1" applyNumberFormat="1" applyFont="1" applyFill="1"/>
    <xf numFmtId="0" fontId="49" fillId="2" borderId="0" xfId="1" applyNumberFormat="1" applyFont="1" applyFill="1" applyAlignment="1">
      <alignment horizontal="center"/>
    </xf>
    <xf numFmtId="12" fontId="49" fillId="0" borderId="0" xfId="1" applyNumberFormat="1" applyFont="1" applyFill="1" applyBorder="1"/>
    <xf numFmtId="0" fontId="49" fillId="0" borderId="0" xfId="1" applyNumberFormat="1" applyFont="1" applyFill="1" applyBorder="1" applyAlignment="1">
      <alignment horizontal="center"/>
    </xf>
    <xf numFmtId="12" fontId="49" fillId="2" borderId="0" xfId="1" applyNumberFormat="1" applyFont="1" applyFill="1" applyBorder="1" applyAlignment="1">
      <alignment horizontal="center"/>
    </xf>
    <xf numFmtId="0" fontId="49" fillId="2" borderId="0" xfId="0" applyFont="1" applyFill="1"/>
    <xf numFmtId="12" fontId="49" fillId="2" borderId="101" xfId="0" applyNumberFormat="1" applyFont="1" applyFill="1" applyBorder="1"/>
    <xf numFmtId="43" fontId="49" fillId="0" borderId="0" xfId="0" applyNumberFormat="1" applyFont="1" applyFill="1" applyBorder="1"/>
    <xf numFmtId="12" fontId="69" fillId="0" borderId="0" xfId="0" applyNumberFormat="1" applyFont="1" applyFill="1" applyBorder="1" applyAlignment="1">
      <alignment horizontal="center"/>
    </xf>
    <xf numFmtId="39" fontId="8" fillId="0" borderId="0" xfId="0" applyNumberFormat="1" applyFont="1" applyFill="1" applyBorder="1" applyAlignment="1">
      <alignment horizontal="center"/>
    </xf>
    <xf numFmtId="43" fontId="8" fillId="0" borderId="0" xfId="1" applyFont="1" applyFill="1" applyAlignment="1">
      <alignment horizontal="center"/>
    </xf>
    <xf numFmtId="43" fontId="8" fillId="2" borderId="0" xfId="1" applyFont="1" applyFill="1" applyAlignment="1">
      <alignment horizontal="center"/>
    </xf>
    <xf numFmtId="39" fontId="8" fillId="0" borderId="0" xfId="0" applyNumberFormat="1" applyFont="1" applyFill="1" applyBorder="1" applyAlignment="1">
      <alignment horizontal="center" shrinkToFit="1"/>
    </xf>
    <xf numFmtId="43" fontId="49" fillId="0" borderId="0" xfId="1" applyFont="1" applyFill="1" applyAlignment="1">
      <alignment shrinkToFit="1"/>
    </xf>
    <xf numFmtId="43" fontId="49" fillId="0" borderId="0" xfId="0" applyNumberFormat="1" applyFont="1" applyFill="1" applyAlignment="1">
      <alignment shrinkToFit="1"/>
    </xf>
    <xf numFmtId="0" fontId="108" fillId="2" borderId="0" xfId="0" applyFont="1" applyFill="1"/>
    <xf numFmtId="12" fontId="108" fillId="0" borderId="0" xfId="0" applyNumberFormat="1" applyFont="1" applyFill="1"/>
    <xf numFmtId="0" fontId="108" fillId="0" borderId="0" xfId="0" applyFont="1" applyFill="1"/>
    <xf numFmtId="12" fontId="108" fillId="2" borderId="0" xfId="0" applyNumberFormat="1" applyFont="1" applyFill="1" applyBorder="1"/>
    <xf numFmtId="0" fontId="108" fillId="2" borderId="0" xfId="0" applyFont="1" applyFill="1" applyBorder="1"/>
    <xf numFmtId="12" fontId="108" fillId="0" borderId="0" xfId="0" applyNumberFormat="1" applyFont="1" applyFill="1" applyBorder="1"/>
    <xf numFmtId="0" fontId="108" fillId="0" borderId="0" xfId="0" applyFont="1" applyFill="1" applyBorder="1"/>
    <xf numFmtId="39" fontId="109" fillId="0" borderId="0" xfId="0" applyNumberFormat="1" applyFont="1" applyFill="1" applyBorder="1" applyAlignment="1">
      <alignment horizontal="center"/>
    </xf>
    <xf numFmtId="0" fontId="110" fillId="0" borderId="0" xfId="0" applyFont="1" applyFill="1"/>
    <xf numFmtId="0" fontId="69" fillId="0" borderId="0" xfId="0" applyFont="1" applyFill="1" applyAlignment="1">
      <alignment shrinkToFit="1"/>
    </xf>
    <xf numFmtId="12" fontId="49" fillId="0" borderId="0" xfId="0" applyNumberFormat="1" applyFont="1" applyFill="1" applyAlignment="1">
      <alignment shrinkToFit="1"/>
    </xf>
    <xf numFmtId="12" fontId="49" fillId="0" borderId="0" xfId="1" applyNumberFormat="1" applyFont="1" applyFill="1"/>
    <xf numFmtId="0" fontId="49" fillId="0" borderId="0" xfId="1" applyNumberFormat="1" applyFont="1" applyFill="1" applyAlignment="1">
      <alignment horizontal="center"/>
    </xf>
    <xf numFmtId="12" fontId="49" fillId="2" borderId="0" xfId="0" applyNumberFormat="1" applyFont="1" applyFill="1"/>
    <xf numFmtId="12" fontId="108" fillId="2" borderId="0" xfId="0" applyNumberFormat="1" applyFont="1" applyFill="1"/>
    <xf numFmtId="12" fontId="34" fillId="0" borderId="0" xfId="0" applyNumberFormat="1" applyFont="1" applyFill="1" applyAlignment="1">
      <alignment shrinkToFit="1"/>
    </xf>
    <xf numFmtId="2" fontId="34" fillId="0" borderId="0" xfId="1" applyNumberFormat="1" applyFont="1" applyFill="1" applyAlignment="1">
      <alignment horizontal="center"/>
    </xf>
    <xf numFmtId="49" fontId="34" fillId="2" borderId="0" xfId="1" applyNumberFormat="1" applyFont="1" applyFill="1" applyAlignment="1">
      <alignment horizontal="center"/>
    </xf>
    <xf numFmtId="12" fontId="34" fillId="2" borderId="0" xfId="1" applyNumberFormat="1" applyFont="1" applyFill="1"/>
    <xf numFmtId="0" fontId="34" fillId="2" borderId="0" xfId="1" applyNumberFormat="1" applyFont="1" applyFill="1" applyAlignment="1">
      <alignment horizontal="center"/>
    </xf>
    <xf numFmtId="12" fontId="34" fillId="0" borderId="0" xfId="1" applyNumberFormat="1" applyFont="1" applyFill="1"/>
    <xf numFmtId="0" fontId="34" fillId="0" borderId="0" xfId="1" applyNumberFormat="1" applyFont="1" applyFill="1" applyAlignment="1">
      <alignment horizontal="center"/>
    </xf>
    <xf numFmtId="12" fontId="34" fillId="0" borderId="0" xfId="0" applyNumberFormat="1" applyFont="1" applyFill="1"/>
    <xf numFmtId="12" fontId="34" fillId="2" borderId="0" xfId="0" applyNumberFormat="1" applyFont="1" applyFill="1"/>
    <xf numFmtId="12" fontId="110" fillId="2" borderId="0" xfId="0" applyNumberFormat="1" applyFont="1" applyFill="1"/>
    <xf numFmtId="0" fontId="12" fillId="0" borderId="40" xfId="0" applyFont="1" applyBorder="1" applyAlignment="1">
      <alignment horizontal="center" vertical="center"/>
    </xf>
    <xf numFmtId="0" fontId="12" fillId="0" borderId="103" xfId="0" applyFont="1" applyBorder="1" applyAlignment="1">
      <alignment horizontal="center" vertical="center"/>
    </xf>
    <xf numFmtId="0" fontId="40" fillId="0" borderId="40" xfId="1" applyNumberFormat="1" applyFont="1" applyBorder="1" applyAlignment="1">
      <alignment horizontal="center" vertical="center"/>
    </xf>
    <xf numFmtId="43" fontId="40" fillId="0" borderId="40" xfId="1" applyFont="1" applyBorder="1" applyAlignment="1">
      <alignment vertical="center"/>
    </xf>
    <xf numFmtId="43" fontId="40" fillId="0" borderId="40" xfId="1" applyFont="1" applyFill="1" applyBorder="1" applyAlignment="1">
      <alignment vertical="center"/>
    </xf>
    <xf numFmtId="0" fontId="40" fillId="0" borderId="40" xfId="1" applyNumberFormat="1" applyFont="1" applyFill="1" applyBorder="1" applyAlignment="1">
      <alignment horizontal="center" vertical="center"/>
    </xf>
    <xf numFmtId="0" fontId="6" fillId="0" borderId="103" xfId="0" applyFont="1" applyBorder="1" applyAlignment="1">
      <alignment horizontal="center" vertical="center"/>
    </xf>
    <xf numFmtId="0" fontId="40" fillId="0" borderId="103" xfId="1" applyNumberFormat="1" applyFont="1" applyBorder="1" applyAlignment="1">
      <alignment horizontal="center" vertical="center"/>
    </xf>
    <xf numFmtId="43" fontId="40" fillId="0" borderId="28" xfId="1" applyFont="1" applyBorder="1" applyAlignment="1">
      <alignment horizontal="center" vertical="center"/>
    </xf>
    <xf numFmtId="43" fontId="40" fillId="0" borderId="104" xfId="1" applyFont="1" applyBorder="1" applyAlignment="1">
      <alignment horizontal="center" vertical="center"/>
    </xf>
    <xf numFmtId="0" fontId="34" fillId="0" borderId="2" xfId="0" applyFont="1" applyBorder="1" applyAlignment="1">
      <alignment horizontal="center"/>
    </xf>
    <xf numFmtId="0" fontId="46" fillId="0" borderId="5" xfId="0" applyFont="1" applyBorder="1" applyAlignment="1">
      <alignment horizontal="left" vertical="center" wrapText="1"/>
    </xf>
    <xf numFmtId="0" fontId="46" fillId="0" borderId="35" xfId="0" applyFont="1" applyBorder="1"/>
    <xf numFmtId="0" fontId="46" fillId="0" borderId="5" xfId="0" applyFont="1" applyBorder="1" applyAlignment="1">
      <alignment horizontal="center" vertical="center" wrapText="1"/>
    </xf>
    <xf numFmtId="43" fontId="46" fillId="0" borderId="36" xfId="1" applyFont="1" applyBorder="1"/>
    <xf numFmtId="43" fontId="46" fillId="0" borderId="5" xfId="1" applyFont="1" applyBorder="1" applyAlignment="1">
      <alignment vertical="center" wrapText="1"/>
    </xf>
    <xf numFmtId="0" fontId="46" fillId="0" borderId="1" xfId="0" applyNumberFormat="1" applyFont="1" applyBorder="1" applyAlignment="1">
      <alignment horizontal="center" vertical="center"/>
    </xf>
    <xf numFmtId="43" fontId="34" fillId="0" borderId="1" xfId="1" applyFont="1" applyBorder="1" applyAlignment="1">
      <alignment horizontal="right" vertical="center"/>
    </xf>
    <xf numFmtId="0" fontId="34" fillId="0" borderId="1" xfId="1" applyNumberFormat="1" applyFont="1" applyBorder="1" applyAlignment="1">
      <alignment horizontal="center" vertical="center"/>
    </xf>
    <xf numFmtId="0" fontId="111" fillId="0" borderId="5" xfId="0" applyFont="1" applyBorder="1" applyAlignment="1">
      <alignment horizontal="center" vertical="center" wrapText="1"/>
    </xf>
    <xf numFmtId="0" fontId="46" fillId="0" borderId="5" xfId="0" applyFont="1" applyBorder="1" applyAlignment="1">
      <alignment vertical="center" wrapText="1"/>
    </xf>
    <xf numFmtId="0" fontId="112" fillId="0" borderId="0" xfId="0" applyFont="1" applyBorder="1" applyAlignment="1">
      <alignment horizontal="center"/>
    </xf>
    <xf numFmtId="0" fontId="113" fillId="0" borderId="0" xfId="0" applyFont="1" applyBorder="1" applyAlignment="1">
      <alignment horizontal="right"/>
    </xf>
    <xf numFmtId="0" fontId="6" fillId="0" borderId="0" xfId="0" applyFont="1" applyBorder="1" applyAlignment="1">
      <alignment horizontal="center" vertical="center"/>
    </xf>
    <xf numFmtId="43" fontId="7" fillId="0" borderId="0" xfId="1" applyFont="1" applyBorder="1" applyAlignment="1">
      <alignment horizontal="center" vertical="center" shrinkToFit="1"/>
    </xf>
    <xf numFmtId="43" fontId="114" fillId="0" borderId="0" xfId="1" applyFont="1" applyBorder="1" applyAlignment="1">
      <alignment horizontal="center" shrinkToFit="1"/>
    </xf>
    <xf numFmtId="0" fontId="7" fillId="0" borderId="0" xfId="1" applyNumberFormat="1" applyFont="1" applyBorder="1" applyAlignment="1">
      <alignment horizontal="center"/>
    </xf>
    <xf numFmtId="43" fontId="7" fillId="0" borderId="0" xfId="1" applyFont="1" applyBorder="1" applyAlignment="1">
      <alignment horizontal="center"/>
    </xf>
    <xf numFmtId="0" fontId="115" fillId="0" borderId="0" xfId="0" applyFont="1" applyBorder="1"/>
    <xf numFmtId="43" fontId="9" fillId="0" borderId="0" xfId="1" applyFont="1" applyBorder="1" applyAlignment="1">
      <alignment horizontal="center" vertical="center" shrinkToFit="1"/>
    </xf>
    <xf numFmtId="43" fontId="7" fillId="0" borderId="0" xfId="1" applyFont="1" applyBorder="1" applyAlignment="1">
      <alignment horizontal="center" shrinkToFit="1"/>
    </xf>
    <xf numFmtId="0" fontId="9" fillId="0" borderId="0" xfId="1" applyNumberFormat="1" applyFont="1" applyAlignment="1">
      <alignment horizontal="center" vertical="center"/>
    </xf>
    <xf numFmtId="43" fontId="9" fillId="0" borderId="0" xfId="1" applyFont="1" applyAlignment="1">
      <alignment vertical="center"/>
    </xf>
    <xf numFmtId="0" fontId="7" fillId="0" borderId="0" xfId="0" applyFont="1" applyBorder="1" applyAlignment="1">
      <alignment horizontal="center"/>
    </xf>
    <xf numFmtId="0" fontId="5" fillId="0" borderId="0" xfId="0" applyFont="1" applyBorder="1" applyAlignment="1">
      <alignment horizontal="center"/>
    </xf>
    <xf numFmtId="0" fontId="6" fillId="0" borderId="0" xfId="0" applyFont="1" applyBorder="1" applyAlignment="1">
      <alignment vertical="center"/>
    </xf>
    <xf numFmtId="43" fontId="9" fillId="0" borderId="0" xfId="1" applyFont="1" applyBorder="1" applyAlignment="1">
      <alignment vertical="center" shrinkToFit="1"/>
    </xf>
    <xf numFmtId="43" fontId="5" fillId="0" borderId="0" xfId="1" applyFont="1" applyBorder="1" applyAlignment="1">
      <alignment shrinkToFit="1"/>
    </xf>
    <xf numFmtId="0" fontId="5" fillId="0" borderId="0" xfId="1" applyNumberFormat="1" applyFont="1" applyBorder="1" applyAlignment="1">
      <alignment horizontal="center"/>
    </xf>
    <xf numFmtId="43" fontId="5" fillId="0" borderId="0" xfId="1" applyFont="1" applyBorder="1" applyAlignment="1"/>
    <xf numFmtId="43" fontId="5" fillId="0" borderId="0" xfId="1" applyFont="1" applyBorder="1" applyAlignment="1">
      <alignment horizontal="center" shrinkToFit="1"/>
    </xf>
    <xf numFmtId="43" fontId="5" fillId="0" borderId="0" xfId="1" applyFont="1" applyBorder="1" applyAlignment="1">
      <alignment horizontal="center" vertical="center"/>
    </xf>
    <xf numFmtId="43" fontId="5" fillId="0" borderId="0" xfId="1" applyFont="1" applyFill="1" applyBorder="1" applyAlignment="1">
      <alignment horizontal="center"/>
    </xf>
    <xf numFmtId="0" fontId="5" fillId="0" borderId="0" xfId="1" applyNumberFormat="1" applyFont="1" applyFill="1" applyBorder="1" applyAlignment="1">
      <alignment horizontal="center"/>
    </xf>
    <xf numFmtId="49" fontId="5" fillId="0" borderId="0" xfId="0" applyNumberFormat="1" applyFont="1" applyBorder="1"/>
    <xf numFmtId="0" fontId="5" fillId="0" borderId="0" xfId="2" applyFont="1" applyFill="1" applyBorder="1"/>
    <xf numFmtId="0" fontId="6" fillId="0" borderId="0" xfId="0" applyFont="1" applyBorder="1" applyAlignment="1">
      <alignment vertical="center" textRotation="255"/>
    </xf>
    <xf numFmtId="43" fontId="9" fillId="0" borderId="0" xfId="1" applyFont="1" applyBorder="1" applyAlignment="1">
      <alignment vertical="center" textRotation="255" shrinkToFit="1"/>
    </xf>
    <xf numFmtId="43" fontId="5" fillId="0" borderId="0" xfId="1" applyFont="1" applyBorder="1" applyAlignment="1">
      <alignment horizontal="right" shrinkToFit="1"/>
    </xf>
    <xf numFmtId="0" fontId="4" fillId="0" borderId="0" xfId="2" applyFont="1" applyBorder="1" applyAlignment="1"/>
    <xf numFmtId="43" fontId="4" fillId="0" borderId="0" xfId="1" applyFont="1" applyBorder="1" applyAlignment="1">
      <alignment shrinkToFit="1"/>
    </xf>
    <xf numFmtId="0" fontId="6" fillId="0" borderId="0" xfId="1" applyNumberFormat="1" applyFont="1" applyBorder="1" applyAlignment="1">
      <alignment horizontal="center"/>
    </xf>
    <xf numFmtId="0" fontId="116" fillId="0" borderId="0" xfId="0" applyFont="1" applyBorder="1"/>
    <xf numFmtId="0" fontId="7" fillId="0" borderId="0" xfId="0" applyFont="1" applyBorder="1" applyAlignment="1"/>
    <xf numFmtId="0" fontId="12" fillId="0" borderId="0" xfId="0" applyFont="1" applyBorder="1" applyAlignment="1">
      <alignment vertical="center"/>
    </xf>
    <xf numFmtId="43" fontId="7" fillId="0" borderId="0" xfId="1" applyFont="1" applyBorder="1" applyAlignment="1">
      <alignment shrinkToFit="1"/>
    </xf>
    <xf numFmtId="43" fontId="7" fillId="0" borderId="0" xfId="1" applyFont="1" applyBorder="1" applyAlignment="1"/>
    <xf numFmtId="0" fontId="4" fillId="0" borderId="0" xfId="0" applyFont="1" applyBorder="1" applyAlignment="1">
      <alignment horizontal="center"/>
    </xf>
    <xf numFmtId="43" fontId="4" fillId="0" borderId="0" xfId="1" applyFont="1" applyFill="1" applyBorder="1" applyAlignment="1">
      <alignment horizontal="right" shrinkToFit="1"/>
    </xf>
    <xf numFmtId="43" fontId="5" fillId="0" borderId="0" xfId="1" applyFont="1" applyFill="1" applyBorder="1" applyAlignment="1">
      <alignment horizontal="right" shrinkToFit="1"/>
    </xf>
    <xf numFmtId="43" fontId="4" fillId="0" borderId="0" xfId="1" applyFont="1" applyBorder="1" applyAlignment="1">
      <alignment horizontal="right" shrinkToFit="1"/>
    </xf>
    <xf numFmtId="43" fontId="34" fillId="0" borderId="0" xfId="1" applyFont="1" applyBorder="1" applyAlignment="1">
      <alignment shrinkToFit="1"/>
    </xf>
    <xf numFmtId="0" fontId="34" fillId="0" borderId="0" xfId="1" applyNumberFormat="1" applyFont="1" applyBorder="1" applyAlignment="1">
      <alignment horizontal="center"/>
    </xf>
    <xf numFmtId="43" fontId="34" fillId="0" borderId="0" xfId="1" applyFont="1" applyBorder="1" applyAlignment="1">
      <alignment horizontal="center"/>
    </xf>
    <xf numFmtId="0" fontId="5" fillId="0" borderId="0" xfId="0" applyFont="1" applyBorder="1" applyAlignment="1"/>
    <xf numFmtId="0" fontId="117" fillId="0" borderId="0" xfId="0" applyFont="1" applyBorder="1" applyAlignment="1">
      <alignment horizontal="center"/>
    </xf>
    <xf numFmtId="0" fontId="117" fillId="0" borderId="0" xfId="1" applyNumberFormat="1" applyFont="1" applyBorder="1" applyAlignment="1">
      <alignment horizontal="center"/>
    </xf>
    <xf numFmtId="43" fontId="5" fillId="0" borderId="0" xfId="1" applyFont="1" applyBorder="1" applyAlignment="1">
      <alignment horizontal="center"/>
    </xf>
    <xf numFmtId="0" fontId="5" fillId="0" borderId="0" xfId="0" applyFont="1" applyBorder="1" applyAlignment="1">
      <alignment horizontal="center" vertical="center"/>
    </xf>
    <xf numFmtId="43" fontId="6" fillId="0" borderId="0" xfId="1" applyFont="1" applyBorder="1" applyAlignment="1">
      <alignment shrinkToFit="1"/>
    </xf>
    <xf numFmtId="43" fontId="6" fillId="0" borderId="0" xfId="1" applyFont="1" applyAlignment="1">
      <alignment shrinkToFit="1"/>
    </xf>
    <xf numFmtId="0" fontId="6" fillId="0" borderId="0" xfId="1" applyNumberFormat="1" applyFont="1" applyAlignment="1">
      <alignment horizontal="center"/>
    </xf>
    <xf numFmtId="43" fontId="6" fillId="0" borderId="0" xfId="1" applyFont="1"/>
    <xf numFmtId="0" fontId="0" fillId="2" borderId="0" xfId="0" applyFill="1" applyAlignment="1">
      <alignment horizontal="center"/>
    </xf>
    <xf numFmtId="43" fontId="0" fillId="2" borderId="0" xfId="1" applyFont="1" applyFill="1"/>
    <xf numFmtId="0" fontId="0" fillId="2" borderId="0" xfId="0" applyFill="1" applyAlignment="1"/>
    <xf numFmtId="0" fontId="0" fillId="2" borderId="0" xfId="0" applyFill="1"/>
    <xf numFmtId="0" fontId="0" fillId="2" borderId="32" xfId="0" applyFill="1" applyBorder="1" applyAlignment="1"/>
    <xf numFmtId="0" fontId="118" fillId="2" borderId="5" xfId="0" applyFont="1" applyFill="1" applyBorder="1" applyAlignment="1">
      <alignment horizontal="center" vertical="center" wrapText="1"/>
    </xf>
    <xf numFmtId="0" fontId="54" fillId="0" borderId="0" xfId="0" applyFont="1" applyAlignment="1">
      <alignment horizontal="center"/>
    </xf>
    <xf numFmtId="0" fontId="118" fillId="2" borderId="5" xfId="0" applyFont="1" applyFill="1" applyBorder="1" applyAlignment="1">
      <alignment horizontal="center" vertical="center"/>
    </xf>
    <xf numFmtId="43" fontId="118" fillId="2" borderId="5" xfId="1" applyFont="1" applyFill="1" applyBorder="1" applyAlignment="1">
      <alignment horizontal="center" vertical="center"/>
    </xf>
    <xf numFmtId="0" fontId="118" fillId="2" borderId="35" xfId="0" applyFont="1" applyFill="1" applyBorder="1" applyAlignment="1">
      <alignment horizontal="center" vertical="center"/>
    </xf>
    <xf numFmtId="0" fontId="60" fillId="0" borderId="5" xfId="0" applyFont="1" applyBorder="1" applyAlignment="1">
      <alignment horizontal="center" vertical="center"/>
    </xf>
    <xf numFmtId="0" fontId="60" fillId="0" borderId="5" xfId="0" applyFont="1" applyBorder="1" applyAlignment="1">
      <alignment vertical="center"/>
    </xf>
    <xf numFmtId="43" fontId="0" fillId="2" borderId="5" xfId="1" applyFont="1" applyFill="1" applyBorder="1" applyAlignment="1">
      <alignment vertical="center"/>
    </xf>
    <xf numFmtId="43" fontId="60" fillId="2" borderId="5" xfId="0" applyNumberFormat="1" applyFont="1" applyFill="1" applyBorder="1" applyAlignment="1">
      <alignment horizontal="center" vertical="center"/>
    </xf>
    <xf numFmtId="3" fontId="60" fillId="2" borderId="5" xfId="0" applyNumberFormat="1" applyFont="1" applyFill="1" applyBorder="1" applyAlignment="1">
      <alignment horizontal="center" vertical="center"/>
    </xf>
    <xf numFmtId="4" fontId="60" fillId="2" borderId="5" xfId="0" applyNumberFormat="1" applyFont="1" applyFill="1" applyBorder="1" applyAlignment="1">
      <alignment horizontal="center" vertical="center"/>
    </xf>
    <xf numFmtId="0" fontId="0" fillId="0" borderId="0" xfId="0" applyAlignment="1">
      <alignment vertical="center"/>
    </xf>
    <xf numFmtId="0" fontId="0" fillId="2" borderId="0" xfId="0" applyFill="1" applyAlignment="1">
      <alignment vertical="center"/>
    </xf>
    <xf numFmtId="0" fontId="0" fillId="9" borderId="0" xfId="0" applyFill="1" applyAlignment="1">
      <alignment vertical="center"/>
    </xf>
    <xf numFmtId="0" fontId="60" fillId="0" borderId="38" xfId="0" applyFont="1" applyBorder="1" applyAlignment="1">
      <alignment horizontal="center" vertical="center"/>
    </xf>
    <xf numFmtId="0" fontId="60" fillId="2" borderId="38" xfId="0" applyFont="1" applyFill="1" applyBorder="1" applyAlignment="1">
      <alignment horizontal="center" vertical="center"/>
    </xf>
    <xf numFmtId="3" fontId="60" fillId="2" borderId="38" xfId="0" applyNumberFormat="1" applyFont="1" applyFill="1" applyBorder="1" applyAlignment="1">
      <alignment horizontal="center" vertical="center"/>
    </xf>
    <xf numFmtId="0" fontId="0" fillId="2" borderId="5" xfId="0" applyFill="1" applyBorder="1" applyAlignment="1">
      <alignment horizontal="center" vertical="center"/>
    </xf>
    <xf numFmtId="3" fontId="0" fillId="2" borderId="5" xfId="0" applyNumberFormat="1" applyFill="1" applyBorder="1" applyAlignment="1">
      <alignment horizontal="center" vertical="center"/>
    </xf>
    <xf numFmtId="0" fontId="0" fillId="2" borderId="5" xfId="0" applyFill="1" applyBorder="1" applyAlignment="1">
      <alignment vertical="center"/>
    </xf>
    <xf numFmtId="0" fontId="69" fillId="0" borderId="5" xfId="2" applyFont="1" applyFill="1" applyBorder="1" applyAlignment="1">
      <alignment vertical="center"/>
    </xf>
    <xf numFmtId="0" fontId="15" fillId="0" borderId="5" xfId="0" applyFont="1" applyBorder="1" applyAlignment="1">
      <alignment vertical="center"/>
    </xf>
    <xf numFmtId="43" fontId="55" fillId="0" borderId="5" xfId="1" applyFont="1" applyBorder="1"/>
    <xf numFmtId="0" fontId="15" fillId="2" borderId="5" xfId="0" applyFont="1" applyFill="1" applyBorder="1" applyAlignment="1">
      <alignment horizontal="center" vertical="center"/>
    </xf>
    <xf numFmtId="43" fontId="15" fillId="2" borderId="5" xfId="0" applyNumberFormat="1" applyFont="1" applyFill="1" applyBorder="1" applyAlignment="1">
      <alignment vertical="center"/>
    </xf>
    <xf numFmtId="0" fontId="15" fillId="2" borderId="5" xfId="0" applyFont="1" applyFill="1" applyBorder="1" applyAlignment="1">
      <alignment vertical="center"/>
    </xf>
    <xf numFmtId="43" fontId="65" fillId="2" borderId="5" xfId="0" applyNumberFormat="1" applyFont="1" applyFill="1" applyBorder="1" applyAlignment="1">
      <alignment horizontal="center" vertical="center"/>
    </xf>
    <xf numFmtId="43" fontId="15" fillId="2" borderId="5" xfId="1" applyFont="1" applyFill="1" applyBorder="1" applyAlignment="1">
      <alignment vertical="center"/>
    </xf>
    <xf numFmtId="1" fontId="15" fillId="2" borderId="5" xfId="0" applyNumberFormat="1" applyFont="1" applyFill="1" applyBorder="1" applyAlignment="1">
      <alignment horizontal="center" vertical="center"/>
    </xf>
    <xf numFmtId="0" fontId="15" fillId="0" borderId="0" xfId="0" applyFont="1" applyAlignment="1">
      <alignment vertical="center"/>
    </xf>
    <xf numFmtId="0" fontId="0" fillId="2" borderId="0" xfId="0" applyFill="1" applyAlignment="1">
      <alignment horizontal="center" vertical="center"/>
    </xf>
    <xf numFmtId="43" fontId="0" fillId="2" borderId="0" xfId="0" applyNumberFormat="1" applyFill="1" applyAlignment="1">
      <alignment vertical="center"/>
    </xf>
    <xf numFmtId="43" fontId="0" fillId="2" borderId="0" xfId="1" applyFont="1" applyFill="1" applyAlignment="1">
      <alignment vertical="center"/>
    </xf>
    <xf numFmtId="0" fontId="0" fillId="6" borderId="0" xfId="0" applyFill="1" applyAlignment="1">
      <alignment vertical="center"/>
    </xf>
    <xf numFmtId="0" fontId="0" fillId="5" borderId="0" xfId="0" applyFill="1" applyAlignment="1">
      <alignment vertical="center"/>
    </xf>
    <xf numFmtId="0" fontId="0" fillId="15" borderId="0" xfId="0" applyFill="1" applyAlignment="1">
      <alignment vertical="center"/>
    </xf>
    <xf numFmtId="0" fontId="0" fillId="12" borderId="0" xfId="0" applyFill="1" applyAlignment="1">
      <alignment horizontal="center" vertical="center"/>
    </xf>
    <xf numFmtId="43" fontId="0" fillId="12" borderId="0" xfId="1" applyFont="1" applyFill="1" applyAlignment="1">
      <alignment vertical="center"/>
    </xf>
    <xf numFmtId="0" fontId="0" fillId="16" borderId="0" xfId="0" applyFill="1" applyAlignment="1">
      <alignment horizontal="center" vertical="center"/>
    </xf>
    <xf numFmtId="0" fontId="0" fillId="16" borderId="0" xfId="0" applyFill="1" applyAlignment="1">
      <alignment vertical="center"/>
    </xf>
    <xf numFmtId="0" fontId="0" fillId="17" borderId="0" xfId="0" applyFill="1" applyAlignment="1">
      <alignment horizontal="center" vertical="center"/>
    </xf>
    <xf numFmtId="0" fontId="0" fillId="17" borderId="0" xfId="0" applyFill="1" applyAlignment="1">
      <alignment vertical="center"/>
    </xf>
    <xf numFmtId="0" fontId="0" fillId="18" borderId="0" xfId="0" applyFill="1" applyAlignment="1">
      <alignment vertical="center"/>
    </xf>
    <xf numFmtId="0" fontId="0" fillId="6" borderId="0" xfId="0" applyFill="1" applyAlignment="1">
      <alignment horizontal="center" vertical="center"/>
    </xf>
    <xf numFmtId="0" fontId="0" fillId="5" borderId="0" xfId="0" applyFill="1"/>
    <xf numFmtId="0" fontId="0" fillId="15" borderId="0" xfId="0" applyFill="1"/>
    <xf numFmtId="0" fontId="0" fillId="12" borderId="0" xfId="0" applyFill="1" applyAlignment="1">
      <alignment horizontal="center"/>
    </xf>
    <xf numFmtId="43" fontId="0" fillId="12" borderId="0" xfId="1" applyFont="1" applyFill="1"/>
    <xf numFmtId="0" fontId="0" fillId="16" borderId="0" xfId="0" applyFill="1" applyAlignment="1">
      <alignment horizontal="center"/>
    </xf>
    <xf numFmtId="0" fontId="0" fillId="16" borderId="0" xfId="0" applyFill="1"/>
    <xf numFmtId="0" fontId="0" fillId="17" borderId="0" xfId="0" applyFill="1" applyAlignment="1">
      <alignment horizontal="center"/>
    </xf>
    <xf numFmtId="0" fontId="0" fillId="17" borderId="0" xfId="0" applyFill="1"/>
    <xf numFmtId="0" fontId="0" fillId="18" borderId="0" xfId="0" applyFill="1"/>
    <xf numFmtId="0" fontId="0" fillId="6" borderId="0" xfId="0" applyFill="1" applyAlignment="1">
      <alignment horizontal="center"/>
    </xf>
    <xf numFmtId="0" fontId="91" fillId="2" borderId="0" xfId="0" applyFont="1" applyFill="1" applyAlignment="1">
      <alignment vertical="center"/>
    </xf>
    <xf numFmtId="0" fontId="67" fillId="2" borderId="0" xfId="0" applyFont="1" applyFill="1" applyAlignment="1">
      <alignment vertical="center"/>
    </xf>
    <xf numFmtId="0" fontId="0" fillId="2" borderId="36" xfId="0" applyFill="1" applyBorder="1" applyAlignment="1">
      <alignment vertical="center"/>
    </xf>
    <xf numFmtId="0" fontId="15" fillId="0" borderId="36" xfId="0" applyFont="1" applyBorder="1" applyAlignment="1">
      <alignment vertical="center"/>
    </xf>
    <xf numFmtId="0" fontId="24" fillId="0" borderId="25" xfId="0" applyFont="1" applyBorder="1" applyAlignment="1"/>
    <xf numFmtId="0" fontId="24" fillId="0" borderId="28" xfId="0" applyFont="1" applyBorder="1" applyAlignment="1"/>
    <xf numFmtId="43" fontId="23" fillId="0" borderId="0" xfId="1" applyFont="1"/>
    <xf numFmtId="43" fontId="21" fillId="0" borderId="0" xfId="1" applyFont="1" applyBorder="1" applyAlignment="1"/>
    <xf numFmtId="0" fontId="25" fillId="0" borderId="0" xfId="0" applyFont="1" applyBorder="1" applyAlignment="1">
      <alignment vertical="center"/>
    </xf>
    <xf numFmtId="0" fontId="25" fillId="0" borderId="0" xfId="0" applyFont="1" applyBorder="1" applyAlignment="1"/>
    <xf numFmtId="0" fontId="22" fillId="0" borderId="98" xfId="0" applyFont="1" applyBorder="1" applyAlignment="1"/>
    <xf numFmtId="43" fontId="24" fillId="0" borderId="0" xfId="1" applyFont="1" applyBorder="1"/>
    <xf numFmtId="43" fontId="17" fillId="0" borderId="0" xfId="1" applyFont="1" applyBorder="1"/>
    <xf numFmtId="0" fontId="32" fillId="2" borderId="0" xfId="0" applyFont="1" applyFill="1" applyAlignment="1">
      <alignment horizontal="center"/>
    </xf>
    <xf numFmtId="0" fontId="32" fillId="2" borderId="0" xfId="0" applyNumberFormat="1" applyFont="1" applyFill="1" applyAlignment="1">
      <alignment horizontal="center"/>
    </xf>
    <xf numFmtId="3" fontId="32" fillId="0" borderId="0" xfId="0" applyNumberFormat="1" applyFont="1" applyAlignment="1">
      <alignment horizontal="center"/>
    </xf>
    <xf numFmtId="43" fontId="121" fillId="0" borderId="5" xfId="1" applyFont="1" applyBorder="1"/>
    <xf numFmtId="43" fontId="21" fillId="0" borderId="0" xfId="1" applyFont="1" applyAlignment="1">
      <alignment shrinkToFit="1"/>
    </xf>
    <xf numFmtId="43" fontId="25" fillId="0" borderId="0" xfId="1" applyFont="1" applyBorder="1" applyAlignment="1">
      <alignment horizontal="center" vertical="center" shrinkToFit="1"/>
    </xf>
    <xf numFmtId="0" fontId="25" fillId="0" borderId="0" xfId="0" applyNumberFormat="1" applyFont="1" applyBorder="1" applyAlignment="1">
      <alignment horizontal="center"/>
    </xf>
    <xf numFmtId="0" fontId="24" fillId="0" borderId="26" xfId="0" applyFont="1" applyBorder="1" applyAlignment="1"/>
    <xf numFmtId="0" fontId="24" fillId="0" borderId="26" xfId="0" applyFont="1" applyBorder="1" applyAlignment="1">
      <alignment vertical="center"/>
    </xf>
    <xf numFmtId="43" fontId="24" fillId="0" borderId="27" xfId="1" applyFont="1" applyBorder="1" applyAlignment="1">
      <alignment vertical="center"/>
    </xf>
    <xf numFmtId="43" fontId="24" fillId="0" borderId="2" xfId="1" applyFont="1" applyBorder="1" applyAlignment="1"/>
    <xf numFmtId="0" fontId="25" fillId="0" borderId="3" xfId="0" applyNumberFormat="1" applyFont="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2" fillId="0" borderId="1" xfId="0" applyNumberFormat="1" applyFont="1" applyBorder="1" applyAlignment="1">
      <alignment horizontal="left"/>
    </xf>
    <xf numFmtId="0" fontId="22" fillId="0" borderId="1" xfId="0" applyFont="1" applyBorder="1" applyAlignment="1"/>
    <xf numFmtId="0" fontId="22" fillId="0" borderId="1" xfId="0" applyNumberFormat="1" applyFont="1" applyBorder="1" applyAlignment="1">
      <alignment horizontal="center"/>
    </xf>
    <xf numFmtId="43" fontId="24" fillId="0" borderId="29" xfId="1" applyFont="1" applyBorder="1" applyAlignment="1">
      <alignment vertical="center"/>
    </xf>
    <xf numFmtId="0" fontId="22" fillId="0" borderId="28" xfId="0" applyNumberFormat="1" applyFont="1" applyBorder="1" applyAlignment="1">
      <alignment horizontal="left"/>
    </xf>
    <xf numFmtId="0" fontId="22" fillId="0" borderId="0" xfId="0" applyFont="1" applyBorder="1" applyAlignment="1"/>
    <xf numFmtId="0" fontId="22" fillId="0" borderId="0" xfId="0" applyNumberFormat="1" applyFont="1" applyBorder="1" applyAlignment="1">
      <alignment horizontal="center"/>
    </xf>
    <xf numFmtId="0" fontId="22" fillId="0" borderId="29" xfId="0" applyFont="1" applyBorder="1" applyAlignment="1"/>
    <xf numFmtId="0" fontId="24" fillId="0" borderId="24" xfId="0" applyFont="1" applyBorder="1" applyAlignment="1"/>
    <xf numFmtId="0" fontId="24" fillId="0" borderId="24" xfId="0" applyFont="1" applyBorder="1" applyAlignment="1">
      <alignment vertical="center"/>
    </xf>
    <xf numFmtId="43" fontId="24" fillId="0" borderId="99" xfId="1" applyFont="1" applyBorder="1" applyAlignment="1">
      <alignment vertical="center"/>
    </xf>
    <xf numFmtId="0" fontId="24" fillId="0" borderId="2" xfId="0" applyNumberFormat="1" applyFont="1" applyBorder="1" applyAlignment="1"/>
    <xf numFmtId="0" fontId="24" fillId="0" borderId="98" xfId="0" applyNumberFormat="1" applyFont="1" applyBorder="1" applyAlignment="1"/>
    <xf numFmtId="0" fontId="24" fillId="0" borderId="24" xfId="0" applyNumberFormat="1" applyFont="1" applyBorder="1" applyAlignment="1"/>
    <xf numFmtId="0" fontId="24" fillId="0" borderId="99" xfId="0" applyFont="1" applyBorder="1" applyAlignment="1"/>
    <xf numFmtId="0" fontId="32" fillId="0" borderId="0" xfId="0" applyFont="1"/>
    <xf numFmtId="0" fontId="122" fillId="0" borderId="0" xfId="0" applyFont="1" applyBorder="1" applyAlignment="1">
      <alignment horizontal="center"/>
    </xf>
    <xf numFmtId="0" fontId="122" fillId="0" borderId="0" xfId="0" applyFont="1" applyBorder="1"/>
    <xf numFmtId="43" fontId="123" fillId="0" borderId="0" xfId="1" applyFont="1" applyBorder="1"/>
    <xf numFmtId="0" fontId="121" fillId="2" borderId="0" xfId="0" applyFont="1" applyFill="1" applyBorder="1" applyAlignment="1">
      <alignment horizontal="center"/>
    </xf>
    <xf numFmtId="0" fontId="121" fillId="2" borderId="0" xfId="0" applyFont="1" applyFill="1" applyAlignment="1">
      <alignment horizontal="center"/>
    </xf>
    <xf numFmtId="3" fontId="124" fillId="0" borderId="32" xfId="0" applyNumberFormat="1" applyFont="1" applyBorder="1" applyAlignment="1">
      <alignment horizontal="center" vertical="center" wrapText="1"/>
    </xf>
    <xf numFmtId="43" fontId="124" fillId="0" borderId="5" xfId="1" applyFont="1" applyBorder="1" applyAlignment="1">
      <alignment horizontal="center"/>
    </xf>
    <xf numFmtId="0" fontId="124" fillId="2" borderId="5" xfId="0" applyFont="1" applyFill="1" applyBorder="1" applyAlignment="1">
      <alignment horizontal="center" vertical="center"/>
    </xf>
    <xf numFmtId="0" fontId="124" fillId="2" borderId="5" xfId="0" applyNumberFormat="1" applyFont="1" applyFill="1" applyBorder="1" applyAlignment="1">
      <alignment horizontal="center" vertical="center"/>
    </xf>
    <xf numFmtId="3" fontId="124" fillId="0" borderId="35" xfId="0" applyNumberFormat="1" applyFont="1" applyBorder="1" applyAlignment="1">
      <alignment horizontal="center" vertical="center" wrapText="1"/>
    </xf>
    <xf numFmtId="49" fontId="126" fillId="0" borderId="5" xfId="0" applyNumberFormat="1" applyFont="1" applyBorder="1" applyAlignment="1">
      <alignment horizontal="center" vertical="center"/>
    </xf>
    <xf numFmtId="0" fontId="16" fillId="2" borderId="35" xfId="0" applyFont="1" applyFill="1" applyBorder="1" applyAlignment="1">
      <alignment horizontal="center" vertical="center"/>
    </xf>
    <xf numFmtId="0" fontId="16" fillId="2" borderId="5" xfId="0" applyFont="1" applyFill="1" applyBorder="1" applyAlignment="1">
      <alignment horizontal="left" vertical="center"/>
    </xf>
    <xf numFmtId="43" fontId="127" fillId="2" borderId="5" xfId="1" applyFont="1" applyFill="1" applyBorder="1" applyAlignment="1">
      <alignment vertical="center"/>
    </xf>
    <xf numFmtId="0" fontId="121" fillId="2" borderId="5" xfId="0" applyFont="1" applyFill="1" applyBorder="1" applyAlignment="1">
      <alignment horizontal="center" vertical="center"/>
    </xf>
    <xf numFmtId="43" fontId="121" fillId="2" borderId="5" xfId="0" applyNumberFormat="1" applyFont="1" applyFill="1" applyBorder="1" applyAlignment="1">
      <alignment horizontal="center" vertical="center"/>
    </xf>
    <xf numFmtId="0" fontId="121" fillId="2" borderId="5" xfId="0" applyNumberFormat="1" applyFont="1" applyFill="1" applyBorder="1" applyAlignment="1">
      <alignment horizontal="center" vertical="center"/>
    </xf>
    <xf numFmtId="3" fontId="121" fillId="2" borderId="0" xfId="0" applyNumberFormat="1" applyFont="1" applyFill="1" applyAlignment="1">
      <alignment horizontal="center" vertical="center"/>
    </xf>
    <xf numFmtId="43" fontId="121" fillId="0" borderId="5" xfId="1" applyFont="1" applyBorder="1" applyAlignment="1">
      <alignment vertical="center"/>
    </xf>
    <xf numFmtId="3" fontId="121" fillId="2" borderId="35" xfId="0" applyNumberFormat="1" applyFont="1" applyFill="1" applyBorder="1" applyAlignment="1">
      <alignment horizontal="center" vertical="center"/>
    </xf>
    <xf numFmtId="0" fontId="16" fillId="2" borderId="35" xfId="0" applyFont="1" applyFill="1" applyBorder="1" applyAlignment="1">
      <alignment horizontal="left" vertical="center"/>
    </xf>
    <xf numFmtId="0" fontId="16" fillId="2" borderId="35" xfId="0" applyFont="1" applyFill="1" applyBorder="1" applyAlignment="1">
      <alignment horizontal="center" vertical="center" wrapText="1"/>
    </xf>
    <xf numFmtId="3" fontId="121" fillId="2" borderId="5" xfId="0" applyNumberFormat="1" applyFont="1" applyFill="1" applyBorder="1" applyAlignment="1">
      <alignment horizontal="center" vertical="center"/>
    </xf>
    <xf numFmtId="43" fontId="121" fillId="2" borderId="5" xfId="1" applyFont="1" applyFill="1" applyBorder="1" applyAlignment="1">
      <alignment vertical="center"/>
    </xf>
    <xf numFmtId="0" fontId="32" fillId="2" borderId="5" xfId="0" applyFont="1" applyFill="1" applyBorder="1" applyAlignment="1">
      <alignment horizontal="center" vertical="center"/>
    </xf>
    <xf numFmtId="43" fontId="32" fillId="2" borderId="5" xfId="0" applyNumberFormat="1" applyFont="1" applyFill="1" applyBorder="1" applyAlignment="1">
      <alignment horizontal="center" vertical="center"/>
    </xf>
    <xf numFmtId="43" fontId="121" fillId="2" borderId="34" xfId="0" applyNumberFormat="1" applyFont="1" applyFill="1" applyBorder="1" applyAlignment="1">
      <alignment horizontal="center" vertical="center"/>
    </xf>
    <xf numFmtId="0" fontId="121" fillId="2" borderId="5" xfId="0" quotePrefix="1" applyFont="1" applyFill="1" applyBorder="1" applyAlignment="1">
      <alignment horizontal="center" vertical="center"/>
    </xf>
    <xf numFmtId="3" fontId="121" fillId="2" borderId="32" xfId="0" applyNumberFormat="1" applyFont="1" applyFill="1" applyBorder="1" applyAlignment="1">
      <alignment horizontal="center" vertical="center"/>
    </xf>
    <xf numFmtId="0" fontId="16" fillId="2" borderId="35" xfId="2" applyFont="1" applyFill="1" applyBorder="1" applyAlignment="1">
      <alignment horizontal="center" vertical="center"/>
    </xf>
    <xf numFmtId="0" fontId="16" fillId="2" borderId="5" xfId="2" applyFont="1" applyFill="1" applyBorder="1" applyAlignment="1">
      <alignment horizontal="left" vertical="center"/>
    </xf>
    <xf numFmtId="3" fontId="121" fillId="2" borderId="42" xfId="0" applyNumberFormat="1" applyFont="1" applyFill="1" applyBorder="1" applyAlignment="1">
      <alignment horizontal="center" vertical="center"/>
    </xf>
    <xf numFmtId="43" fontId="121" fillId="2" borderId="100" xfId="0" applyNumberFormat="1" applyFont="1" applyFill="1" applyBorder="1" applyAlignment="1">
      <alignment horizontal="center" vertical="center"/>
    </xf>
    <xf numFmtId="3" fontId="121" fillId="2" borderId="70" xfId="0" applyNumberFormat="1" applyFont="1" applyFill="1" applyBorder="1" applyAlignment="1">
      <alignment horizontal="center" vertical="center"/>
    </xf>
    <xf numFmtId="3" fontId="121" fillId="2" borderId="73" xfId="0" applyNumberFormat="1" applyFont="1" applyFill="1" applyBorder="1" applyAlignment="1">
      <alignment horizontal="center" vertical="center"/>
    </xf>
    <xf numFmtId="3" fontId="121" fillId="2" borderId="101" xfId="0" applyNumberFormat="1" applyFont="1" applyFill="1" applyBorder="1" applyAlignment="1">
      <alignment horizontal="center" vertical="center"/>
    </xf>
    <xf numFmtId="43" fontId="121" fillId="2" borderId="38" xfId="0" applyNumberFormat="1" applyFont="1" applyFill="1" applyBorder="1" applyAlignment="1">
      <alignment horizontal="center" vertical="center"/>
    </xf>
    <xf numFmtId="43" fontId="128" fillId="2" borderId="5" xfId="1" applyFont="1" applyFill="1" applyBorder="1" applyAlignment="1">
      <alignment horizontal="right" vertical="center"/>
    </xf>
    <xf numFmtId="0" fontId="16" fillId="2" borderId="5" xfId="0" applyFont="1" applyFill="1" applyBorder="1" applyAlignment="1">
      <alignment horizontal="center" vertical="center"/>
    </xf>
    <xf numFmtId="0" fontId="16" fillId="2" borderId="5" xfId="0" applyNumberFormat="1" applyFont="1" applyFill="1" applyBorder="1" applyAlignment="1">
      <alignment horizontal="center" vertical="center"/>
    </xf>
    <xf numFmtId="0" fontId="16" fillId="2" borderId="35" xfId="2" applyFont="1" applyFill="1" applyBorder="1" applyAlignment="1">
      <alignment horizontal="left" vertical="center"/>
    </xf>
    <xf numFmtId="3" fontId="121" fillId="2" borderId="0" xfId="0" applyNumberFormat="1" applyFont="1" applyFill="1" applyBorder="1" applyAlignment="1">
      <alignment horizontal="center" vertical="center"/>
    </xf>
    <xf numFmtId="0" fontId="121" fillId="2" borderId="35" xfId="0" applyFont="1" applyFill="1" applyBorder="1" applyAlignment="1">
      <alignment horizontal="center" vertical="center"/>
    </xf>
    <xf numFmtId="43" fontId="128" fillId="2" borderId="5" xfId="1" applyFont="1" applyFill="1" applyBorder="1" applyAlignment="1">
      <alignment horizontal="left" vertical="center"/>
    </xf>
    <xf numFmtId="0" fontId="121" fillId="2" borderId="5" xfId="0" applyFont="1" applyFill="1" applyBorder="1" applyAlignment="1">
      <alignment horizontal="left" vertical="center"/>
    </xf>
    <xf numFmtId="0" fontId="121" fillId="2" borderId="35" xfId="0" applyFont="1" applyFill="1" applyBorder="1" applyAlignment="1">
      <alignment horizontal="left" vertical="center"/>
    </xf>
    <xf numFmtId="43" fontId="127" fillId="2" borderId="5" xfId="1" applyFont="1" applyFill="1" applyBorder="1" applyAlignment="1">
      <alignment horizontal="left" vertical="center"/>
    </xf>
    <xf numFmtId="0" fontId="16" fillId="2" borderId="5" xfId="2" applyFont="1" applyFill="1" applyBorder="1" applyAlignment="1">
      <alignment vertical="center" shrinkToFit="1"/>
    </xf>
    <xf numFmtId="43" fontId="127" fillId="2" borderId="5" xfId="1" applyFont="1" applyFill="1" applyBorder="1" applyAlignment="1">
      <alignment vertical="center" shrinkToFit="1"/>
    </xf>
    <xf numFmtId="0" fontId="16" fillId="2" borderId="5" xfId="0" applyFont="1" applyFill="1" applyBorder="1" applyAlignment="1">
      <alignment vertical="center"/>
    </xf>
    <xf numFmtId="43" fontId="128" fillId="2" borderId="5" xfId="1" applyFont="1" applyFill="1" applyBorder="1" applyAlignment="1">
      <alignment vertical="center"/>
    </xf>
    <xf numFmtId="0" fontId="16" fillId="2" borderId="5" xfId="0" applyFont="1" applyFill="1" applyBorder="1" applyAlignment="1">
      <alignment vertical="center" wrapText="1"/>
    </xf>
    <xf numFmtId="43" fontId="127" fillId="2" borderId="5" xfId="1" applyFont="1" applyFill="1" applyBorder="1" applyAlignment="1">
      <alignment vertical="center" wrapText="1"/>
    </xf>
    <xf numFmtId="3" fontId="121" fillId="2" borderId="43" xfId="0" applyNumberFormat="1" applyFont="1" applyFill="1" applyBorder="1" applyAlignment="1">
      <alignment horizontal="center" vertical="center"/>
    </xf>
    <xf numFmtId="0" fontId="16" fillId="2" borderId="70" xfId="0" applyFont="1" applyFill="1" applyBorder="1" applyAlignment="1">
      <alignment horizontal="center" vertical="center"/>
    </xf>
    <xf numFmtId="0" fontId="16" fillId="2" borderId="38" xfId="0" applyFont="1" applyFill="1" applyBorder="1" applyAlignment="1">
      <alignment horizontal="left" vertical="center"/>
    </xf>
    <xf numFmtId="43" fontId="128" fillId="2" borderId="38" xfId="1" applyFont="1" applyFill="1" applyBorder="1" applyAlignment="1">
      <alignment vertical="center"/>
    </xf>
    <xf numFmtId="0" fontId="121" fillId="2" borderId="38" xfId="0" applyFont="1" applyFill="1" applyBorder="1" applyAlignment="1">
      <alignment horizontal="center" vertical="center"/>
    </xf>
    <xf numFmtId="3" fontId="121" fillId="2" borderId="38" xfId="0" applyNumberFormat="1" applyFont="1" applyFill="1" applyBorder="1" applyAlignment="1">
      <alignment horizontal="center" vertical="center"/>
    </xf>
    <xf numFmtId="0" fontId="129" fillId="2" borderId="5" xfId="0" applyFont="1" applyFill="1" applyBorder="1" applyAlignment="1">
      <alignment horizontal="center" vertical="center"/>
    </xf>
    <xf numFmtId="0" fontId="129" fillId="2" borderId="5" xfId="0" applyFont="1" applyFill="1" applyBorder="1" applyAlignment="1">
      <alignment horizontal="left" vertical="center"/>
    </xf>
    <xf numFmtId="43" fontId="130" fillId="2" borderId="5" xfId="1" applyFont="1" applyFill="1" applyBorder="1" applyAlignment="1">
      <alignment vertical="center"/>
    </xf>
    <xf numFmtId="0" fontId="18" fillId="2" borderId="5" xfId="0" applyFont="1" applyFill="1" applyBorder="1" applyAlignment="1">
      <alignment vertical="center"/>
    </xf>
    <xf numFmtId="0" fontId="131" fillId="0" borderId="5" xfId="0" applyFont="1" applyBorder="1" applyAlignment="1">
      <alignment horizontal="center" vertical="center"/>
    </xf>
    <xf numFmtId="0" fontId="131" fillId="0" borderId="5" xfId="0" applyFont="1" applyBorder="1" applyAlignment="1">
      <alignment vertical="center"/>
    </xf>
    <xf numFmtId="43" fontId="125" fillId="0" borderId="5" xfId="1" applyFont="1" applyBorder="1" applyAlignment="1">
      <alignment vertical="center"/>
    </xf>
    <xf numFmtId="0" fontId="126" fillId="2" borderId="5" xfId="0" applyFont="1" applyFill="1" applyBorder="1" applyAlignment="1">
      <alignment horizontal="center" vertical="center"/>
    </xf>
    <xf numFmtId="43" fontId="126" fillId="2" borderId="5" xfId="0" applyNumberFormat="1" applyFont="1" applyFill="1" applyBorder="1" applyAlignment="1">
      <alignment horizontal="center" vertical="center"/>
    </xf>
    <xf numFmtId="0" fontId="39" fillId="2" borderId="5" xfId="0" applyFont="1" applyFill="1" applyBorder="1" applyAlignment="1">
      <alignment horizontal="center" vertical="center"/>
    </xf>
    <xf numFmtId="43" fontId="39" fillId="2" borderId="0" xfId="0" applyNumberFormat="1" applyFont="1" applyFill="1" applyAlignment="1">
      <alignment horizontal="center"/>
    </xf>
    <xf numFmtId="0" fontId="126" fillId="2" borderId="5" xfId="0" applyNumberFormat="1" applyFont="1" applyFill="1" applyBorder="1" applyAlignment="1">
      <alignment horizontal="center" vertical="center"/>
    </xf>
    <xf numFmtId="3" fontId="126" fillId="0" borderId="35" xfId="0" applyNumberFormat="1" applyFont="1" applyBorder="1" applyAlignment="1">
      <alignment horizontal="center" vertical="center"/>
    </xf>
    <xf numFmtId="43" fontId="126" fillId="0" borderId="5" xfId="1" applyFont="1" applyBorder="1" applyAlignment="1">
      <alignment vertical="center"/>
    </xf>
    <xf numFmtId="0" fontId="32" fillId="2" borderId="0" xfId="0" applyFont="1" applyFill="1" applyBorder="1" applyAlignment="1">
      <alignment horizontal="center"/>
    </xf>
    <xf numFmtId="43" fontId="32" fillId="2" borderId="0" xfId="0" applyNumberFormat="1" applyFont="1" applyFill="1" applyAlignment="1">
      <alignment horizontal="center"/>
    </xf>
    <xf numFmtId="3" fontId="32" fillId="0" borderId="0" xfId="0" applyNumberFormat="1" applyFont="1" applyBorder="1" applyAlignment="1">
      <alignment horizontal="center"/>
    </xf>
    <xf numFmtId="43" fontId="121" fillId="0" borderId="0" xfId="1" applyFont="1" applyBorder="1"/>
    <xf numFmtId="3" fontId="18" fillId="0" borderId="0" xfId="0" applyNumberFormat="1" applyFont="1" applyBorder="1" applyAlignment="1">
      <alignment horizontal="center"/>
    </xf>
    <xf numFmtId="0" fontId="122" fillId="0" borderId="0" xfId="0" applyFont="1" applyAlignment="1">
      <alignment horizontal="center"/>
    </xf>
    <xf numFmtId="0" fontId="122" fillId="0" borderId="34" xfId="0" applyFont="1" applyBorder="1"/>
    <xf numFmtId="0" fontId="122" fillId="0" borderId="5" xfId="0" applyFont="1" applyBorder="1"/>
    <xf numFmtId="43" fontId="121" fillId="0" borderId="34" xfId="1" applyFont="1" applyBorder="1"/>
    <xf numFmtId="0" fontId="25" fillId="0" borderId="0" xfId="0" applyFont="1" applyBorder="1" applyAlignment="1">
      <alignment horizontal="left" vertical="center" shrinkToFit="1"/>
    </xf>
    <xf numFmtId="0" fontId="24" fillId="0" borderId="0" xfId="0" applyFont="1" applyBorder="1" applyAlignment="1">
      <alignment horizontal="right" vertical="center"/>
    </xf>
    <xf numFmtId="0" fontId="25" fillId="0" borderId="0" xfId="0" applyFont="1" applyBorder="1" applyAlignment="1">
      <alignment horizontal="center" vertical="center"/>
    </xf>
    <xf numFmtId="0" fontId="22" fillId="0" borderId="0" xfId="0" applyFont="1" applyAlignment="1">
      <alignment horizontal="left" vertical="center"/>
    </xf>
    <xf numFmtId="43" fontId="32" fillId="0" borderId="0" xfId="1" applyFont="1" applyBorder="1" applyAlignment="1">
      <alignment horizontal="right" vertical="center"/>
    </xf>
    <xf numFmtId="0" fontId="11" fillId="0" borderId="0" xfId="0" applyFont="1" applyBorder="1" applyAlignment="1">
      <alignment horizontal="center" vertical="center" textRotation="255"/>
    </xf>
    <xf numFmtId="43" fontId="24" fillId="0" borderId="1" xfId="1" applyFont="1" applyBorder="1" applyAlignment="1">
      <alignment horizontal="center" vertical="center"/>
    </xf>
    <xf numFmtId="43" fontId="24" fillId="0" borderId="10" xfId="1" applyFont="1" applyBorder="1" applyAlignment="1">
      <alignment horizontal="center" vertical="center"/>
    </xf>
    <xf numFmtId="49" fontId="24" fillId="0" borderId="1" xfId="0" applyNumberFormat="1" applyFont="1" applyBorder="1" applyAlignment="1">
      <alignment horizontal="left" vertical="center"/>
    </xf>
    <xf numFmtId="49" fontId="24" fillId="0" borderId="9" xfId="0" applyNumberFormat="1" applyFont="1" applyBorder="1" applyAlignment="1">
      <alignment horizontal="center" vertical="center"/>
    </xf>
    <xf numFmtId="0" fontId="24" fillId="0" borderId="1" xfId="0" applyFont="1" applyBorder="1" applyAlignment="1">
      <alignment horizontal="center" vertical="center" wrapText="1"/>
    </xf>
    <xf numFmtId="1" fontId="24" fillId="0" borderId="1" xfId="0" applyNumberFormat="1" applyFont="1" applyBorder="1" applyAlignment="1">
      <alignment horizontal="center" vertical="center"/>
    </xf>
    <xf numFmtId="4" fontId="24" fillId="0" borderId="1" xfId="1" applyNumberFormat="1" applyFont="1" applyBorder="1" applyAlignment="1">
      <alignment horizontal="center" vertical="center" shrinkToFit="1"/>
    </xf>
    <xf numFmtId="4" fontId="24" fillId="0" borderId="1" xfId="0" applyNumberFormat="1" applyFont="1" applyBorder="1" applyAlignment="1">
      <alignment horizontal="center" vertical="center" shrinkToFit="1"/>
    </xf>
    <xf numFmtId="0" fontId="24" fillId="0" borderId="0" xfId="0" applyFont="1" applyAlignment="1">
      <alignment horizontal="center" vertical="center"/>
    </xf>
    <xf numFmtId="1" fontId="24" fillId="0" borderId="14" xfId="0" applyNumberFormat="1" applyFont="1" applyBorder="1" applyAlignment="1">
      <alignment horizontal="center" vertical="center"/>
    </xf>
    <xf numFmtId="1" fontId="24" fillId="0" borderId="15" xfId="0" applyNumberFormat="1" applyFont="1" applyBorder="1" applyAlignment="1">
      <alignment horizontal="center" vertical="center"/>
    </xf>
    <xf numFmtId="1" fontId="25" fillId="0" borderId="14" xfId="0" applyNumberFormat="1" applyFont="1" applyBorder="1" applyAlignment="1">
      <alignment horizontal="center" vertical="center"/>
    </xf>
    <xf numFmtId="1" fontId="25" fillId="0" borderId="16" xfId="0" applyNumberFormat="1" applyFont="1" applyBorder="1" applyAlignment="1">
      <alignment horizontal="center" vertical="center"/>
    </xf>
    <xf numFmtId="1" fontId="25" fillId="0" borderId="15" xfId="0" applyNumberFormat="1" applyFont="1" applyBorder="1" applyAlignment="1">
      <alignment horizontal="center" vertical="center"/>
    </xf>
    <xf numFmtId="0" fontId="24" fillId="0" borderId="14" xfId="0" applyNumberFormat="1" applyFont="1" applyBorder="1" applyAlignment="1">
      <alignment horizontal="left" vertical="center"/>
    </xf>
    <xf numFmtId="0" fontId="24" fillId="0" borderId="16" xfId="0" applyNumberFormat="1" applyFont="1" applyBorder="1" applyAlignment="1">
      <alignment horizontal="left" vertical="center"/>
    </xf>
    <xf numFmtId="0" fontId="24" fillId="0" borderId="17" xfId="0" applyNumberFormat="1" applyFont="1" applyBorder="1" applyAlignment="1">
      <alignment horizontal="left" vertical="center"/>
    </xf>
    <xf numFmtId="0" fontId="24" fillId="0" borderId="18" xfId="0" applyFont="1" applyBorder="1" applyAlignment="1">
      <alignment horizontal="left" vertical="center"/>
    </xf>
    <xf numFmtId="0" fontId="24" fillId="0" borderId="15" xfId="0" applyFont="1" applyBorder="1" applyAlignment="1">
      <alignment horizontal="left" vertical="center"/>
    </xf>
    <xf numFmtId="0" fontId="24" fillId="0" borderId="19" xfId="0" applyFont="1" applyBorder="1" applyAlignment="1">
      <alignment vertical="center"/>
    </xf>
    <xf numFmtId="0" fontId="24" fillId="0" borderId="3" xfId="0" applyFont="1" applyBorder="1" applyAlignment="1">
      <alignment vertical="center"/>
    </xf>
    <xf numFmtId="0" fontId="24" fillId="0" borderId="4" xfId="0" applyFont="1" applyBorder="1" applyAlignment="1">
      <alignment vertical="center"/>
    </xf>
    <xf numFmtId="1" fontId="25" fillId="0" borderId="2" xfId="0" applyNumberFormat="1" applyFont="1" applyBorder="1" applyAlignment="1">
      <alignment horizontal="center" vertical="center"/>
    </xf>
    <xf numFmtId="1" fontId="25" fillId="0" borderId="3" xfId="0" applyNumberFormat="1" applyFont="1" applyBorder="1" applyAlignment="1">
      <alignment horizontal="center" vertical="center"/>
    </xf>
    <xf numFmtId="1" fontId="25" fillId="0" borderId="4" xfId="0" applyNumberFormat="1" applyFont="1" applyBorder="1" applyAlignment="1">
      <alignment horizontal="center" vertical="center"/>
    </xf>
    <xf numFmtId="0" fontId="24" fillId="0" borderId="2" xfId="0" applyNumberFormat="1" applyFont="1" applyBorder="1" applyAlignment="1">
      <alignment horizontal="center" vertical="center"/>
    </xf>
    <xf numFmtId="0" fontId="24" fillId="0" borderId="3" xfId="0" applyNumberFormat="1" applyFont="1" applyBorder="1" applyAlignment="1">
      <alignment horizontal="center" vertical="center"/>
    </xf>
    <xf numFmtId="0" fontId="24" fillId="0" borderId="20" xfId="0" applyNumberFormat="1" applyFont="1" applyBorder="1" applyAlignment="1">
      <alignment horizontal="center" vertical="center"/>
    </xf>
    <xf numFmtId="43" fontId="22" fillId="0" borderId="1" xfId="1" applyFont="1" applyBorder="1" applyAlignment="1">
      <alignment horizontal="center" vertical="center"/>
    </xf>
    <xf numFmtId="43" fontId="22" fillId="0" borderId="10" xfId="1" applyFont="1" applyBorder="1" applyAlignment="1">
      <alignment horizontal="center" vertical="center"/>
    </xf>
    <xf numFmtId="43" fontId="19" fillId="0" borderId="0" xfId="1" applyFont="1" applyBorder="1" applyAlignment="1">
      <alignment horizontal="right" vertical="center"/>
    </xf>
    <xf numFmtId="49" fontId="25" fillId="0" borderId="1" xfId="0" applyNumberFormat="1" applyFont="1" applyBorder="1" applyAlignment="1">
      <alignment horizontal="left" vertical="center"/>
    </xf>
    <xf numFmtId="49" fontId="22" fillId="0" borderId="9" xfId="0" applyNumberFormat="1" applyFont="1" applyBorder="1" applyAlignment="1">
      <alignment horizontal="center" vertical="center"/>
    </xf>
    <xf numFmtId="0" fontId="22" fillId="0" borderId="1" xfId="0" applyFont="1" applyBorder="1" applyAlignment="1">
      <alignment horizontal="center" vertical="center" wrapText="1"/>
    </xf>
    <xf numFmtId="1" fontId="17" fillId="0" borderId="1" xfId="0" applyNumberFormat="1" applyFont="1" applyBorder="1" applyAlignment="1">
      <alignment horizontal="center" vertical="center"/>
    </xf>
    <xf numFmtId="4" fontId="22" fillId="0" borderId="1" xfId="0" applyNumberFormat="1" applyFont="1" applyBorder="1" applyAlignment="1">
      <alignment horizontal="center" vertical="center" shrinkToFit="1"/>
    </xf>
    <xf numFmtId="1" fontId="24" fillId="0" borderId="16" xfId="0" applyNumberFormat="1" applyFont="1" applyBorder="1" applyAlignment="1">
      <alignment horizontal="center" vertical="center"/>
    </xf>
    <xf numFmtId="1" fontId="24" fillId="0" borderId="14" xfId="0" applyNumberFormat="1" applyFont="1" applyBorder="1" applyAlignment="1">
      <alignment horizontal="left" vertical="center"/>
    </xf>
    <xf numFmtId="1" fontId="24" fillId="0" borderId="16" xfId="0" applyNumberFormat="1" applyFont="1" applyBorder="1" applyAlignment="1">
      <alignment horizontal="left" vertical="center"/>
    </xf>
    <xf numFmtId="1" fontId="24" fillId="0" borderId="17" xfId="0" applyNumberFormat="1" applyFont="1" applyBorder="1" applyAlignment="1">
      <alignment horizontal="left" vertical="center"/>
    </xf>
    <xf numFmtId="1" fontId="24" fillId="0" borderId="2" xfId="0" applyNumberFormat="1" applyFont="1" applyBorder="1" applyAlignment="1">
      <alignment horizontal="center" vertical="center"/>
    </xf>
    <xf numFmtId="1" fontId="24" fillId="0" borderId="3" xfId="0" applyNumberFormat="1" applyFont="1" applyBorder="1" applyAlignment="1">
      <alignment horizontal="center" vertical="center"/>
    </xf>
    <xf numFmtId="1" fontId="24" fillId="0" borderId="4" xfId="0" applyNumberFormat="1" applyFont="1" applyBorder="1" applyAlignment="1">
      <alignment horizontal="center" vertical="center"/>
    </xf>
    <xf numFmtId="1" fontId="24" fillId="0" borderId="20" xfId="0" applyNumberFormat="1" applyFont="1" applyBorder="1" applyAlignment="1">
      <alignment horizontal="center" vertical="center"/>
    </xf>
    <xf numFmtId="0" fontId="24" fillId="0" borderId="14" xfId="0" applyFont="1" applyBorder="1" applyAlignment="1">
      <alignment horizontal="center" vertical="center"/>
    </xf>
    <xf numFmtId="0" fontId="24" fillId="0" borderId="15" xfId="0" applyFont="1" applyBorder="1" applyAlignment="1">
      <alignment horizontal="center" vertical="center"/>
    </xf>
    <xf numFmtId="0" fontId="24" fillId="0" borderId="1" xfId="0" applyFont="1" applyBorder="1" applyAlignment="1">
      <alignment horizontal="center" vertical="center"/>
    </xf>
    <xf numFmtId="43" fontId="24" fillId="0" borderId="1" xfId="1" applyFont="1" applyBorder="1" applyAlignment="1">
      <alignment horizontal="center" vertical="center" shrinkToFit="1"/>
    </xf>
    <xf numFmtId="0" fontId="24" fillId="0" borderId="1" xfId="0" applyFont="1" applyBorder="1" applyAlignment="1">
      <alignment horizontal="center" vertical="center" shrinkToFit="1"/>
    </xf>
    <xf numFmtId="0" fontId="24" fillId="0" borderId="0" xfId="0" applyFont="1" applyAlignment="1">
      <alignment vertical="center"/>
    </xf>
    <xf numFmtId="0" fontId="8" fillId="0" borderId="0" xfId="0" applyFont="1" applyBorder="1" applyAlignment="1">
      <alignment horizontal="left" vertical="center"/>
    </xf>
    <xf numFmtId="0" fontId="24" fillId="0" borderId="2" xfId="0" applyNumberFormat="1" applyFont="1" applyBorder="1" applyAlignment="1">
      <alignment horizontal="left" vertical="center"/>
    </xf>
    <xf numFmtId="0" fontId="24" fillId="0" borderId="3" xfId="0" applyNumberFormat="1" applyFont="1" applyBorder="1" applyAlignment="1">
      <alignment horizontal="left" vertical="center"/>
    </xf>
    <xf numFmtId="0" fontId="24" fillId="0" borderId="20" xfId="0" applyNumberFormat="1" applyFont="1" applyBorder="1" applyAlignment="1">
      <alignment horizontal="left" vertical="center"/>
    </xf>
    <xf numFmtId="0" fontId="24" fillId="0" borderId="18" xfId="0" applyFont="1" applyBorder="1" applyAlignment="1">
      <alignment vertical="center"/>
    </xf>
    <xf numFmtId="0" fontId="24" fillId="0" borderId="16" xfId="0" applyFont="1" applyBorder="1" applyAlignment="1">
      <alignment vertical="center"/>
    </xf>
    <xf numFmtId="0" fontId="24" fillId="0" borderId="15" xfId="0" applyFont="1" applyBorder="1" applyAlignment="1">
      <alignment vertical="center"/>
    </xf>
    <xf numFmtId="0" fontId="24" fillId="0" borderId="14" xfId="0" applyFont="1" applyBorder="1" applyAlignment="1">
      <alignment horizontal="left" vertical="center"/>
    </xf>
    <xf numFmtId="0" fontId="24" fillId="0" borderId="16" xfId="0" applyFont="1" applyBorder="1" applyAlignment="1">
      <alignment horizontal="left" vertical="center"/>
    </xf>
    <xf numFmtId="0" fontId="22" fillId="0" borderId="1" xfId="0" applyFont="1" applyBorder="1" applyAlignment="1">
      <alignment horizontal="center" vertical="center"/>
    </xf>
    <xf numFmtId="0" fontId="17" fillId="0" borderId="1" xfId="0" applyFont="1" applyBorder="1" applyAlignment="1">
      <alignment horizontal="center" vertical="center"/>
    </xf>
    <xf numFmtId="0" fontId="22" fillId="0" borderId="1" xfId="0" applyFont="1" applyBorder="1" applyAlignment="1">
      <alignment horizontal="right" vertical="center" shrinkToFit="1"/>
    </xf>
    <xf numFmtId="0" fontId="17" fillId="0" borderId="2" xfId="0" applyNumberFormat="1" applyFont="1" applyBorder="1" applyAlignment="1">
      <alignment horizontal="center" vertical="center"/>
    </xf>
    <xf numFmtId="0" fontId="17" fillId="0" borderId="3" xfId="0" applyNumberFormat="1" applyFont="1" applyBorder="1" applyAlignment="1">
      <alignment horizontal="center" vertical="center"/>
    </xf>
    <xf numFmtId="0" fontId="17" fillId="0" borderId="20" xfId="0" applyNumberFormat="1" applyFont="1" applyBorder="1" applyAlignment="1">
      <alignment horizontal="center" vertical="center"/>
    </xf>
    <xf numFmtId="0" fontId="24" fillId="0" borderId="14" xfId="0" applyNumberFormat="1" applyFont="1" applyBorder="1" applyAlignment="1">
      <alignment vertical="center"/>
    </xf>
    <xf numFmtId="0" fontId="24" fillId="0" borderId="16" xfId="0" applyNumberFormat="1" applyFont="1" applyBorder="1" applyAlignment="1">
      <alignment vertical="center"/>
    </xf>
    <xf numFmtId="0" fontId="24" fillId="0" borderId="17" xfId="0" applyNumberFormat="1" applyFont="1" applyBorder="1" applyAlignment="1">
      <alignment vertical="center"/>
    </xf>
    <xf numFmtId="0" fontId="8" fillId="0" borderId="0" xfId="0" applyFont="1" applyBorder="1" applyAlignment="1">
      <alignment horizontal="center" vertical="center"/>
    </xf>
    <xf numFmtId="4" fontId="24" fillId="0" borderId="14" xfId="0" applyNumberFormat="1" applyFont="1" applyBorder="1" applyAlignment="1">
      <alignment horizontal="left" vertical="center"/>
    </xf>
    <xf numFmtId="4" fontId="24" fillId="0" borderId="15" xfId="0" applyNumberFormat="1" applyFont="1" applyBorder="1" applyAlignment="1">
      <alignment horizontal="left" vertical="center"/>
    </xf>
    <xf numFmtId="0" fontId="17" fillId="0" borderId="14" xfId="0" applyFont="1" applyBorder="1" applyAlignment="1">
      <alignment horizontal="center" vertical="center"/>
    </xf>
    <xf numFmtId="0" fontId="17" fillId="0" borderId="16" xfId="0" applyFont="1" applyBorder="1" applyAlignment="1">
      <alignment horizontal="center" vertical="center"/>
    </xf>
    <xf numFmtId="0" fontId="17" fillId="0" borderId="15" xfId="0" applyFont="1" applyBorder="1" applyAlignment="1">
      <alignment horizontal="center" vertical="center"/>
    </xf>
    <xf numFmtId="4" fontId="17" fillId="0" borderId="2" xfId="0" applyNumberFormat="1" applyFont="1" applyBorder="1" applyAlignment="1">
      <alignment horizontal="center" vertical="center"/>
    </xf>
    <xf numFmtId="4" fontId="17" fillId="0" borderId="4" xfId="0" applyNumberFormat="1" applyFont="1" applyBorder="1" applyAlignment="1">
      <alignment horizontal="center" vertical="center"/>
    </xf>
    <xf numFmtId="0" fontId="17" fillId="0" borderId="2" xfId="0" applyFont="1" applyBorder="1" applyAlignment="1">
      <alignment horizontal="center" vertical="center"/>
    </xf>
    <xf numFmtId="0" fontId="17" fillId="0" borderId="3" xfId="0" applyFont="1" applyBorder="1" applyAlignment="1">
      <alignment horizontal="center" vertical="center"/>
    </xf>
    <xf numFmtId="0" fontId="17" fillId="0" borderId="4" xfId="0" applyFont="1" applyBorder="1" applyAlignment="1">
      <alignment horizontal="center" vertical="center"/>
    </xf>
    <xf numFmtId="49" fontId="24" fillId="0" borderId="1" xfId="0" applyNumberFormat="1" applyFont="1" applyBorder="1" applyAlignment="1">
      <alignment horizontal="left"/>
    </xf>
    <xf numFmtId="43" fontId="24" fillId="0" borderId="1" xfId="1" applyFont="1" applyBorder="1" applyAlignment="1">
      <alignment horizontal="center"/>
    </xf>
    <xf numFmtId="43" fontId="24" fillId="0" borderId="10" xfId="1" applyFont="1" applyBorder="1" applyAlignment="1">
      <alignment horizontal="center"/>
    </xf>
    <xf numFmtId="0" fontId="24" fillId="0" borderId="19" xfId="0" applyFont="1" applyBorder="1" applyAlignment="1">
      <alignment horizontal="left"/>
    </xf>
    <xf numFmtId="0" fontId="24" fillId="0" borderId="3" xfId="0" applyFont="1" applyBorder="1" applyAlignment="1">
      <alignment horizontal="left"/>
    </xf>
    <xf numFmtId="0" fontId="24" fillId="0" borderId="4" xfId="0" applyFont="1" applyBorder="1" applyAlignment="1">
      <alignment horizontal="left"/>
    </xf>
    <xf numFmtId="0" fontId="24" fillId="0" borderId="0" xfId="0" applyFont="1" applyAlignment="1">
      <alignment horizontal="center"/>
    </xf>
    <xf numFmtId="0" fontId="25" fillId="0" borderId="0" xfId="0" applyFont="1" applyBorder="1" applyAlignment="1">
      <alignment horizontal="center"/>
    </xf>
    <xf numFmtId="0" fontId="25" fillId="0" borderId="0" xfId="0" applyFont="1" applyBorder="1" applyAlignment="1">
      <alignment horizontal="left" shrinkToFit="1"/>
    </xf>
    <xf numFmtId="0" fontId="24" fillId="0" borderId="0" xfId="0" applyFont="1" applyBorder="1" applyAlignment="1">
      <alignment horizontal="right"/>
    </xf>
    <xf numFmtId="49" fontId="25" fillId="0" borderId="1" xfId="0" applyNumberFormat="1" applyFont="1" applyBorder="1" applyAlignment="1">
      <alignment horizontal="left"/>
    </xf>
    <xf numFmtId="43" fontId="22" fillId="0" borderId="1" xfId="1" applyFont="1" applyBorder="1" applyAlignment="1">
      <alignment horizontal="center"/>
    </xf>
    <xf numFmtId="43" fontId="22" fillId="0" borderId="10" xfId="1" applyFont="1" applyBorder="1" applyAlignment="1">
      <alignment horizontal="center"/>
    </xf>
    <xf numFmtId="0" fontId="24" fillId="0" borderId="18" xfId="0" applyFont="1" applyBorder="1" applyAlignment="1"/>
    <xf numFmtId="0" fontId="24" fillId="0" borderId="16" xfId="0" applyFont="1" applyBorder="1" applyAlignment="1"/>
    <xf numFmtId="0" fontId="24" fillId="0" borderId="15" xfId="0" applyFont="1" applyBorder="1" applyAlignment="1"/>
    <xf numFmtId="0" fontId="24" fillId="0" borderId="19" xfId="0" applyFont="1" applyBorder="1" applyAlignment="1"/>
    <xf numFmtId="0" fontId="24" fillId="0" borderId="3" xfId="0" applyFont="1" applyBorder="1" applyAlignment="1"/>
    <xf numFmtId="0" fontId="24" fillId="0" borderId="4" xfId="0" applyFont="1" applyBorder="1" applyAlignment="1"/>
    <xf numFmtId="0" fontId="27" fillId="0" borderId="0" xfId="0" applyFont="1" applyFill="1" applyAlignment="1">
      <alignment horizontal="center" vertical="center" shrinkToFit="1"/>
    </xf>
    <xf numFmtId="43" fontId="22" fillId="0" borderId="0" xfId="1" applyFont="1" applyFill="1" applyBorder="1" applyAlignment="1">
      <alignment horizontal="center" vertical="center"/>
    </xf>
    <xf numFmtId="43" fontId="27" fillId="0" borderId="0" xfId="1" applyFont="1" applyFill="1" applyBorder="1" applyAlignment="1">
      <alignment horizontal="center" vertical="center"/>
    </xf>
    <xf numFmtId="0" fontId="24" fillId="0" borderId="0" xfId="0" applyFont="1" applyFill="1" applyAlignment="1">
      <alignment horizontal="center" vertical="center"/>
    </xf>
    <xf numFmtId="0" fontId="25" fillId="0" borderId="0" xfId="0" applyFont="1" applyFill="1" applyBorder="1" applyAlignment="1">
      <alignment horizontal="center" vertical="center"/>
    </xf>
    <xf numFmtId="0" fontId="25" fillId="0" borderId="0" xfId="0" applyFont="1" applyFill="1" applyBorder="1" applyAlignment="1">
      <alignment horizontal="left" vertical="center" shrinkToFit="1"/>
    </xf>
    <xf numFmtId="0" fontId="24" fillId="0" borderId="0" xfId="0" applyFont="1" applyFill="1" applyBorder="1" applyAlignment="1">
      <alignment horizontal="right" vertical="center"/>
    </xf>
    <xf numFmtId="43" fontId="24" fillId="0" borderId="1" xfId="1" applyFont="1" applyFill="1" applyBorder="1" applyAlignment="1">
      <alignment horizontal="center" vertical="center"/>
    </xf>
    <xf numFmtId="43" fontId="24" fillId="0" borderId="10" xfId="1" applyFont="1" applyFill="1" applyBorder="1" applyAlignment="1">
      <alignment horizontal="center" vertical="center"/>
    </xf>
    <xf numFmtId="49" fontId="24" fillId="0" borderId="9" xfId="0" applyNumberFormat="1" applyFont="1" applyFill="1" applyBorder="1" applyAlignment="1">
      <alignment horizontal="center" vertical="center"/>
    </xf>
    <xf numFmtId="0" fontId="24" fillId="0" borderId="1" xfId="0" applyFont="1" applyFill="1" applyBorder="1" applyAlignment="1">
      <alignment horizontal="center" vertical="center"/>
    </xf>
    <xf numFmtId="43" fontId="24" fillId="0" borderId="1" xfId="1" applyFont="1" applyFill="1" applyBorder="1" applyAlignment="1">
      <alignment horizontal="center" vertical="center" shrinkToFit="1"/>
    </xf>
    <xf numFmtId="0" fontId="24" fillId="0" borderId="1" xfId="0" applyFont="1" applyFill="1" applyBorder="1" applyAlignment="1">
      <alignment horizontal="center" vertical="center" shrinkToFit="1"/>
    </xf>
    <xf numFmtId="0" fontId="17" fillId="0" borderId="0" xfId="0" applyFont="1" applyBorder="1" applyAlignment="1">
      <alignment horizontal="center"/>
    </xf>
    <xf numFmtId="43" fontId="24" fillId="0" borderId="1" xfId="1" applyFont="1" applyBorder="1" applyAlignment="1">
      <alignment horizontal="center" shrinkToFit="1"/>
    </xf>
    <xf numFmtId="43" fontId="18" fillId="0" borderId="0" xfId="1" applyFont="1" applyBorder="1" applyAlignment="1">
      <alignment horizontal="right" vertical="center"/>
    </xf>
    <xf numFmtId="0" fontId="24" fillId="0" borderId="2" xfId="0" applyFont="1" applyBorder="1" applyAlignment="1">
      <alignment horizontal="center" vertical="center"/>
    </xf>
    <xf numFmtId="0" fontId="24" fillId="0" borderId="3" xfId="0" applyFont="1" applyBorder="1" applyAlignment="1">
      <alignment horizontal="center" vertical="center"/>
    </xf>
    <xf numFmtId="0" fontId="24" fillId="0" borderId="4" xfId="0" applyFont="1" applyBorder="1" applyAlignment="1">
      <alignment horizontal="center" vertical="center"/>
    </xf>
    <xf numFmtId="0" fontId="24" fillId="0" borderId="16" xfId="0" applyFont="1" applyBorder="1" applyAlignment="1">
      <alignment horizontal="center" vertical="center"/>
    </xf>
    <xf numFmtId="0" fontId="24" fillId="0" borderId="14" xfId="0" applyNumberFormat="1" applyFont="1" applyBorder="1" applyAlignment="1">
      <alignment horizontal="center" vertical="center"/>
    </xf>
    <xf numFmtId="0" fontId="24" fillId="0" borderId="17" xfId="0" applyNumberFormat="1" applyFont="1" applyBorder="1" applyAlignment="1">
      <alignment horizontal="center" vertical="center"/>
    </xf>
    <xf numFmtId="0" fontId="22" fillId="0" borderId="0" xfId="0" applyFont="1" applyFill="1" applyBorder="1" applyAlignment="1">
      <alignment horizontal="center" vertical="center"/>
    </xf>
    <xf numFmtId="0" fontId="24" fillId="0" borderId="6" xfId="0" applyFont="1" applyFill="1" applyBorder="1" applyAlignment="1">
      <alignment vertical="center"/>
    </xf>
    <xf numFmtId="0" fontId="24" fillId="0" borderId="7" xfId="0" applyFont="1" applyFill="1" applyBorder="1" applyAlignment="1">
      <alignment vertical="center"/>
    </xf>
    <xf numFmtId="43" fontId="24" fillId="0" borderId="7" xfId="1" applyFont="1" applyFill="1" applyBorder="1" applyAlignment="1">
      <alignment vertical="center"/>
    </xf>
    <xf numFmtId="43" fontId="24" fillId="0" borderId="7" xfId="1" applyFont="1" applyFill="1" applyBorder="1" applyAlignment="1">
      <alignment horizontal="center" vertical="center"/>
    </xf>
    <xf numFmtId="43" fontId="24" fillId="0" borderId="7" xfId="1" applyFont="1" applyFill="1" applyBorder="1" applyAlignment="1">
      <alignment horizontal="left" vertical="center"/>
    </xf>
    <xf numFmtId="43" fontId="24" fillId="0" borderId="8" xfId="1" applyFont="1" applyFill="1" applyBorder="1" applyAlignment="1">
      <alignment horizontal="left" vertical="center"/>
    </xf>
    <xf numFmtId="0" fontId="24" fillId="0" borderId="9" xfId="0" applyFont="1" applyFill="1" applyBorder="1" applyAlignment="1">
      <alignment horizontal="left" vertical="center"/>
    </xf>
    <xf numFmtId="0" fontId="24" fillId="0" borderId="1" xfId="0" applyFont="1" applyFill="1" applyBorder="1" applyAlignment="1">
      <alignment horizontal="left" vertical="center"/>
    </xf>
    <xf numFmtId="0" fontId="24" fillId="0" borderId="9" xfId="0" applyFont="1" applyFill="1" applyBorder="1" applyAlignment="1">
      <alignment vertical="center"/>
    </xf>
    <xf numFmtId="0" fontId="24" fillId="0" borderId="1" xfId="0" applyFont="1" applyFill="1" applyBorder="1" applyAlignment="1">
      <alignment vertical="center"/>
    </xf>
    <xf numFmtId="43" fontId="24" fillId="0" borderId="1" xfId="1" applyFont="1" applyFill="1" applyBorder="1" applyAlignment="1">
      <alignment vertical="center"/>
    </xf>
    <xf numFmtId="0" fontId="24" fillId="0" borderId="19" xfId="0" applyFont="1" applyFill="1" applyBorder="1" applyAlignment="1">
      <alignment vertical="center"/>
    </xf>
    <xf numFmtId="0" fontId="24" fillId="0" borderId="4" xfId="0" applyFont="1" applyFill="1" applyBorder="1" applyAlignment="1">
      <alignment vertical="center"/>
    </xf>
    <xf numFmtId="0" fontId="24" fillId="0" borderId="2" xfId="0" applyFont="1" applyFill="1" applyBorder="1" applyAlignment="1">
      <alignment horizontal="center" vertical="center"/>
    </xf>
    <xf numFmtId="0" fontId="24" fillId="0" borderId="3" xfId="0" applyFont="1" applyFill="1" applyBorder="1" applyAlignment="1">
      <alignment horizontal="center" vertical="center"/>
    </xf>
    <xf numFmtId="0" fontId="24" fillId="0" borderId="4" xfId="0" applyFont="1" applyFill="1" applyBorder="1" applyAlignment="1">
      <alignment horizontal="center" vertical="center"/>
    </xf>
    <xf numFmtId="43" fontId="24" fillId="0" borderId="14" xfId="1" applyFont="1" applyFill="1" applyBorder="1" applyAlignment="1">
      <alignment vertical="center"/>
    </xf>
    <xf numFmtId="43" fontId="24" fillId="0" borderId="15" xfId="1" applyFont="1" applyFill="1" applyBorder="1" applyAlignment="1">
      <alignment vertical="center"/>
    </xf>
    <xf numFmtId="43" fontId="24" fillId="0" borderId="14" xfId="1" applyFont="1" applyFill="1" applyBorder="1" applyAlignment="1">
      <alignment horizontal="center" vertical="center"/>
    </xf>
    <xf numFmtId="43" fontId="24" fillId="0" borderId="16" xfId="1" applyFont="1" applyFill="1" applyBorder="1" applyAlignment="1">
      <alignment horizontal="center" vertical="center"/>
    </xf>
    <xf numFmtId="43" fontId="24" fillId="0" borderId="15" xfId="1" applyFont="1" applyFill="1" applyBorder="1" applyAlignment="1">
      <alignment horizontal="center" vertical="center"/>
    </xf>
    <xf numFmtId="43" fontId="24" fillId="0" borderId="2" xfId="1" applyFont="1" applyFill="1" applyBorder="1" applyAlignment="1">
      <alignment horizontal="center" vertical="center"/>
    </xf>
    <xf numFmtId="43" fontId="24" fillId="0" borderId="4" xfId="1" applyFont="1" applyFill="1" applyBorder="1" applyAlignment="1">
      <alignment horizontal="center" vertical="center"/>
    </xf>
    <xf numFmtId="43" fontId="24" fillId="0" borderId="3" xfId="1" applyFont="1" applyFill="1" applyBorder="1" applyAlignment="1">
      <alignment horizontal="center" vertical="center"/>
    </xf>
    <xf numFmtId="43" fontId="24" fillId="0" borderId="20" xfId="1" applyFont="1" applyFill="1" applyBorder="1" applyAlignment="1">
      <alignment horizontal="center" vertical="center"/>
    </xf>
    <xf numFmtId="0" fontId="25" fillId="0" borderId="23" xfId="0" applyFont="1" applyFill="1" applyBorder="1" applyAlignment="1">
      <alignment horizontal="left" vertical="center" shrinkToFit="1"/>
    </xf>
    <xf numFmtId="0" fontId="24" fillId="0" borderId="18" xfId="0" applyFont="1" applyFill="1" applyBorder="1" applyAlignment="1">
      <alignment horizontal="left" vertical="center"/>
    </xf>
    <xf numFmtId="0" fontId="24" fillId="0" borderId="16" xfId="0" applyFont="1" applyFill="1" applyBorder="1" applyAlignment="1">
      <alignment horizontal="left" vertical="center"/>
    </xf>
    <xf numFmtId="0" fontId="24" fillId="0" borderId="15" xfId="0" applyFont="1" applyFill="1" applyBorder="1" applyAlignment="1">
      <alignment horizontal="left" vertical="center"/>
    </xf>
    <xf numFmtId="0" fontId="24" fillId="0" borderId="19" xfId="0" applyFont="1" applyFill="1" applyBorder="1" applyAlignment="1">
      <alignment horizontal="left" vertical="center"/>
    </xf>
    <xf numFmtId="0" fontId="24" fillId="0" borderId="4" xfId="0" applyFont="1" applyFill="1" applyBorder="1" applyAlignment="1">
      <alignment horizontal="left" vertical="center"/>
    </xf>
    <xf numFmtId="43" fontId="41" fillId="0" borderId="0" xfId="1" applyFont="1" applyFill="1" applyAlignment="1">
      <alignment horizontal="center" vertical="center"/>
    </xf>
    <xf numFmtId="43" fontId="27" fillId="0" borderId="0" xfId="1" applyFont="1" applyFill="1" applyAlignment="1">
      <alignment horizontal="center" vertical="center"/>
    </xf>
    <xf numFmtId="0" fontId="24" fillId="0" borderId="3" xfId="0" applyFont="1" applyFill="1" applyBorder="1" applyAlignment="1">
      <alignment horizontal="left" vertical="center"/>
    </xf>
    <xf numFmtId="0" fontId="24" fillId="0" borderId="3" xfId="0" applyFont="1" applyFill="1" applyBorder="1" applyAlignment="1">
      <alignment vertical="center"/>
    </xf>
    <xf numFmtId="43" fontId="24" fillId="0" borderId="14" xfId="1" applyFont="1" applyFill="1" applyBorder="1" applyAlignment="1">
      <alignment horizontal="left" vertical="center"/>
    </xf>
    <xf numFmtId="43" fontId="24" fillId="0" borderId="16" xfId="1" applyFont="1" applyFill="1" applyBorder="1" applyAlignment="1">
      <alignment horizontal="left" vertical="center"/>
    </xf>
    <xf numFmtId="43" fontId="24" fillId="0" borderId="17" xfId="1" applyFont="1" applyFill="1" applyBorder="1" applyAlignment="1">
      <alignment horizontal="left" vertical="center"/>
    </xf>
    <xf numFmtId="43" fontId="24" fillId="0" borderId="15" xfId="1" applyFont="1" applyFill="1" applyBorder="1" applyAlignment="1">
      <alignment horizontal="left" vertical="center"/>
    </xf>
    <xf numFmtId="0" fontId="24" fillId="0" borderId="0" xfId="0" applyFont="1" applyFill="1" applyBorder="1" applyAlignment="1">
      <alignment horizontal="center" vertical="center"/>
    </xf>
    <xf numFmtId="0" fontId="24" fillId="0" borderId="9" xfId="0" applyFont="1" applyFill="1" applyBorder="1" applyAlignment="1">
      <alignment horizontal="center" vertical="center"/>
    </xf>
    <xf numFmtId="43" fontId="24" fillId="0" borderId="1" xfId="1" applyFont="1" applyFill="1" applyBorder="1" applyAlignment="1">
      <alignment horizontal="left" vertical="center"/>
    </xf>
    <xf numFmtId="43" fontId="24" fillId="0" borderId="5" xfId="1" applyFont="1" applyFill="1" applyBorder="1" applyAlignment="1">
      <alignment horizontal="center" vertical="center"/>
    </xf>
    <xf numFmtId="43" fontId="24" fillId="0" borderId="28" xfId="1" applyFont="1" applyFill="1" applyBorder="1" applyAlignment="1">
      <alignment horizontal="center" vertical="center"/>
    </xf>
    <xf numFmtId="43" fontId="24" fillId="0" borderId="0" xfId="1" applyFont="1" applyFill="1" applyBorder="1" applyAlignment="1">
      <alignment horizontal="center" vertical="center"/>
    </xf>
    <xf numFmtId="43" fontId="24" fillId="0" borderId="29" xfId="1" applyFont="1" applyFill="1" applyBorder="1" applyAlignment="1">
      <alignment horizontal="center" vertical="center"/>
    </xf>
    <xf numFmtId="0" fontId="25" fillId="0" borderId="24" xfId="0" applyFont="1" applyFill="1" applyBorder="1" applyAlignment="1">
      <alignment horizontal="left" vertical="center" shrinkToFit="1"/>
    </xf>
    <xf numFmtId="43" fontId="24" fillId="0" borderId="31" xfId="1" applyFont="1" applyFill="1" applyBorder="1" applyAlignment="1">
      <alignment vertical="center"/>
    </xf>
    <xf numFmtId="43" fontId="24" fillId="0" borderId="32" xfId="1" applyFont="1" applyFill="1" applyBorder="1" applyAlignment="1">
      <alignment vertical="center"/>
    </xf>
    <xf numFmtId="43" fontId="24" fillId="0" borderId="32" xfId="1" applyFont="1" applyFill="1" applyBorder="1" applyAlignment="1">
      <alignment horizontal="center" vertical="center"/>
    </xf>
    <xf numFmtId="43" fontId="24" fillId="0" borderId="33" xfId="1" applyFont="1" applyFill="1" applyBorder="1" applyAlignment="1">
      <alignment horizontal="center" vertical="center"/>
    </xf>
    <xf numFmtId="0" fontId="24" fillId="0" borderId="25" xfId="0" applyFont="1" applyFill="1" applyBorder="1" applyAlignment="1">
      <alignment vertical="center"/>
    </xf>
    <xf numFmtId="0" fontId="24" fillId="0" borderId="26" xfId="0" applyFont="1" applyFill="1" applyBorder="1" applyAlignment="1">
      <alignment vertical="center"/>
    </xf>
    <xf numFmtId="0" fontId="24" fillId="0" borderId="27" xfId="0" applyFont="1" applyFill="1" applyBorder="1" applyAlignment="1">
      <alignment vertical="center"/>
    </xf>
    <xf numFmtId="0" fontId="24" fillId="0" borderId="28" xfId="0" applyFont="1" applyFill="1" applyBorder="1" applyAlignment="1">
      <alignment horizontal="left" vertical="center"/>
    </xf>
    <xf numFmtId="0" fontId="24" fillId="0" borderId="0" xfId="0" applyFont="1" applyFill="1" applyBorder="1" applyAlignment="1">
      <alignment horizontal="left" vertical="center"/>
    </xf>
    <xf numFmtId="0" fontId="24" fillId="0" borderId="29" xfId="0" applyFont="1" applyFill="1" applyBorder="1" applyAlignment="1">
      <alignment horizontal="left" vertical="center"/>
    </xf>
    <xf numFmtId="0" fontId="24" fillId="0" borderId="31" xfId="0" applyFont="1" applyFill="1" applyBorder="1" applyAlignment="1">
      <alignment vertical="center"/>
    </xf>
    <xf numFmtId="0" fontId="24" fillId="0" borderId="32" xfId="0" applyFont="1" applyFill="1" applyBorder="1" applyAlignment="1">
      <alignment vertical="center"/>
    </xf>
    <xf numFmtId="0" fontId="24" fillId="0" borderId="33" xfId="0" applyFont="1" applyFill="1" applyBorder="1" applyAlignment="1">
      <alignment vertical="center"/>
    </xf>
    <xf numFmtId="43" fontId="24" fillId="0" borderId="2" xfId="1" applyFont="1" applyFill="1" applyBorder="1" applyAlignment="1">
      <alignment vertical="center"/>
    </xf>
    <xf numFmtId="43" fontId="24" fillId="0" borderId="3" xfId="1" applyFont="1" applyFill="1" applyBorder="1" applyAlignment="1">
      <alignment vertical="center"/>
    </xf>
    <xf numFmtId="43" fontId="24" fillId="0" borderId="25" xfId="1" applyFont="1" applyFill="1" applyBorder="1" applyAlignment="1">
      <alignment horizontal="left" vertical="center"/>
    </xf>
    <xf numFmtId="43" fontId="24" fillId="0" borderId="26" xfId="1" applyFont="1" applyFill="1" applyBorder="1" applyAlignment="1">
      <alignment horizontal="left" vertical="center"/>
    </xf>
    <xf numFmtId="43" fontId="24" fillId="0" borderId="27" xfId="1" applyFont="1" applyFill="1" applyBorder="1" applyAlignment="1">
      <alignment horizontal="left" vertical="center"/>
    </xf>
    <xf numFmtId="0" fontId="24" fillId="0" borderId="6" xfId="0" applyFont="1" applyFill="1" applyBorder="1" applyAlignment="1">
      <alignment horizontal="left" vertical="center"/>
    </xf>
    <xf numFmtId="0" fontId="24" fillId="0" borderId="7" xfId="0" applyFont="1" applyFill="1" applyBorder="1" applyAlignment="1">
      <alignment horizontal="left" vertical="center"/>
    </xf>
    <xf numFmtId="0" fontId="15" fillId="0" borderId="45" xfId="0" applyFont="1" applyBorder="1" applyAlignment="1">
      <alignment horizontal="center" vertical="center" wrapText="1"/>
    </xf>
    <xf numFmtId="0" fontId="15" fillId="0" borderId="46" xfId="0" applyFont="1" applyBorder="1" applyAlignment="1">
      <alignment horizontal="center" vertical="center" wrapText="1"/>
    </xf>
    <xf numFmtId="0" fontId="15" fillId="0" borderId="47" xfId="0" applyFont="1" applyBorder="1" applyAlignment="1">
      <alignment horizontal="center" vertical="center" wrapText="1"/>
    </xf>
    <xf numFmtId="0" fontId="58" fillId="0" borderId="0" xfId="0" applyFont="1" applyAlignment="1">
      <alignment horizontal="center"/>
    </xf>
    <xf numFmtId="0" fontId="59" fillId="0" borderId="0" xfId="0" applyFont="1" applyAlignment="1">
      <alignment horizontal="center"/>
    </xf>
    <xf numFmtId="0" fontId="0" fillId="0" borderId="0" xfId="0" applyAlignment="1">
      <alignment horizontal="center"/>
    </xf>
    <xf numFmtId="0" fontId="60" fillId="0" borderId="0" xfId="0" applyFont="1" applyAlignment="1">
      <alignment horizontal="center"/>
    </xf>
    <xf numFmtId="0" fontId="65" fillId="6" borderId="75" xfId="0" applyFont="1" applyFill="1" applyBorder="1" applyAlignment="1">
      <alignment horizontal="left" vertical="center"/>
    </xf>
    <xf numFmtId="0" fontId="65" fillId="6" borderId="50" xfId="0" applyFont="1" applyFill="1" applyBorder="1" applyAlignment="1">
      <alignment horizontal="left" vertical="center"/>
    </xf>
    <xf numFmtId="0" fontId="65" fillId="6" borderId="71" xfId="0" applyFont="1" applyFill="1" applyBorder="1" applyAlignment="1">
      <alignment horizontal="left" vertical="center"/>
    </xf>
    <xf numFmtId="0" fontId="15" fillId="6" borderId="52" xfId="0" applyFont="1" applyFill="1" applyBorder="1" applyAlignment="1">
      <alignment horizontal="left" vertical="center"/>
    </xf>
    <xf numFmtId="0" fontId="15" fillId="6" borderId="53" xfId="0" applyFont="1" applyFill="1" applyBorder="1" applyAlignment="1">
      <alignment horizontal="left" vertical="center"/>
    </xf>
    <xf numFmtId="0" fontId="15" fillId="6" borderId="54" xfId="0" applyFont="1" applyFill="1" applyBorder="1" applyAlignment="1">
      <alignment horizontal="left" vertical="center"/>
    </xf>
    <xf numFmtId="0" fontId="15" fillId="6" borderId="75" xfId="0" applyFont="1" applyFill="1" applyBorder="1" applyAlignment="1" applyProtection="1">
      <alignment horizontal="left" vertical="center" wrapText="1"/>
      <protection locked="0"/>
    </xf>
    <xf numFmtId="0" fontId="15" fillId="6" borderId="50" xfId="0" applyFont="1" applyFill="1" applyBorder="1" applyAlignment="1" applyProtection="1">
      <alignment horizontal="left" vertical="center" wrapText="1"/>
      <protection locked="0"/>
    </xf>
    <xf numFmtId="0" fontId="15" fillId="6" borderId="71" xfId="0" applyFont="1" applyFill="1" applyBorder="1" applyAlignment="1" applyProtection="1">
      <alignment horizontal="left" vertical="center" wrapText="1"/>
      <protection locked="0"/>
    </xf>
    <xf numFmtId="0" fontId="15" fillId="6" borderId="75" xfId="0" applyFont="1" applyFill="1" applyBorder="1" applyAlignment="1">
      <alignment horizontal="left" vertical="center"/>
    </xf>
    <xf numFmtId="0" fontId="15" fillId="6" borderId="50" xfId="0" applyFont="1" applyFill="1" applyBorder="1" applyAlignment="1">
      <alignment horizontal="left" vertical="center"/>
    </xf>
    <xf numFmtId="0" fontId="15" fillId="6" borderId="71" xfId="0" applyFont="1" applyFill="1" applyBorder="1" applyAlignment="1">
      <alignment horizontal="left" vertical="center"/>
    </xf>
    <xf numFmtId="0" fontId="65" fillId="6" borderId="52" xfId="0" applyFont="1" applyFill="1" applyBorder="1" applyAlignment="1" applyProtection="1">
      <alignment horizontal="left" vertical="center" wrapText="1"/>
      <protection locked="0"/>
    </xf>
    <xf numFmtId="0" fontId="15" fillId="6" borderId="53" xfId="0" applyFont="1" applyFill="1" applyBorder="1" applyAlignment="1" applyProtection="1">
      <alignment horizontal="left" vertical="center" wrapText="1"/>
      <protection locked="0"/>
    </xf>
    <xf numFmtId="0" fontId="15" fillId="6" borderId="54" xfId="0" applyFont="1" applyFill="1" applyBorder="1" applyAlignment="1" applyProtection="1">
      <alignment horizontal="left" vertical="center" wrapText="1"/>
      <protection locked="0"/>
    </xf>
    <xf numFmtId="0" fontId="65" fillId="6" borderId="53" xfId="0" applyFont="1" applyFill="1" applyBorder="1" applyAlignment="1" applyProtection="1">
      <alignment horizontal="left" vertical="center" wrapText="1"/>
      <protection locked="0"/>
    </xf>
    <xf numFmtId="0" fontId="65" fillId="6" borderId="54" xfId="0" applyFont="1" applyFill="1" applyBorder="1" applyAlignment="1" applyProtection="1">
      <alignment horizontal="left" vertical="center" wrapText="1"/>
      <protection locked="0"/>
    </xf>
    <xf numFmtId="0" fontId="65" fillId="6" borderId="75" xfId="0" applyFont="1" applyFill="1" applyBorder="1" applyAlignment="1" applyProtection="1">
      <alignment horizontal="left" vertical="center" wrapText="1"/>
      <protection locked="0"/>
    </xf>
    <xf numFmtId="0" fontId="65" fillId="6" borderId="50" xfId="0" applyFont="1" applyFill="1" applyBorder="1" applyAlignment="1" applyProtection="1">
      <alignment horizontal="left" vertical="center" wrapText="1"/>
      <protection locked="0"/>
    </xf>
    <xf numFmtId="0" fontId="65" fillId="6" borderId="71" xfId="0" applyFont="1" applyFill="1" applyBorder="1" applyAlignment="1" applyProtection="1">
      <alignment horizontal="left" vertical="center" wrapText="1"/>
      <protection locked="0"/>
    </xf>
    <xf numFmtId="0" fontId="74" fillId="2" borderId="93" xfId="0" applyFont="1" applyFill="1" applyBorder="1" applyAlignment="1">
      <alignment horizontal="left" vertical="center"/>
    </xf>
    <xf numFmtId="0" fontId="74" fillId="2" borderId="51" xfId="0" applyFont="1" applyFill="1" applyBorder="1" applyAlignment="1">
      <alignment horizontal="left" vertical="center"/>
    </xf>
    <xf numFmtId="0" fontId="74" fillId="2" borderId="94" xfId="0" applyFont="1" applyFill="1" applyBorder="1" applyAlignment="1">
      <alignment horizontal="left" vertical="center"/>
    </xf>
    <xf numFmtId="0" fontId="15" fillId="6" borderId="52" xfId="0" applyFont="1" applyFill="1" applyBorder="1" applyAlignment="1" applyProtection="1">
      <alignment horizontal="left" vertical="center" wrapText="1"/>
      <protection locked="0"/>
    </xf>
    <xf numFmtId="3" fontId="0" fillId="2" borderId="59" xfId="0" applyNumberFormat="1" applyFont="1" applyFill="1" applyBorder="1" applyAlignment="1">
      <alignment horizontal="center" vertical="center"/>
    </xf>
    <xf numFmtId="0" fontId="0" fillId="2" borderId="59" xfId="0" applyFont="1" applyFill="1" applyBorder="1" applyAlignment="1">
      <alignment horizontal="center" vertical="center"/>
    </xf>
    <xf numFmtId="3" fontId="0" fillId="2" borderId="59" xfId="0" applyNumberFormat="1" applyFont="1" applyFill="1" applyBorder="1" applyAlignment="1">
      <alignment horizontal="right" vertical="center"/>
    </xf>
    <xf numFmtId="0" fontId="0" fillId="2" borderId="59" xfId="0" applyFont="1" applyFill="1" applyBorder="1" applyAlignment="1">
      <alignment horizontal="right" vertical="center"/>
    </xf>
    <xf numFmtId="0" fontId="15" fillId="6" borderId="84" xfId="0" applyFont="1" applyFill="1" applyBorder="1" applyAlignment="1" applyProtection="1">
      <alignment horizontal="left" vertical="center" wrapText="1"/>
      <protection locked="0"/>
    </xf>
    <xf numFmtId="0" fontId="15" fillId="6" borderId="85" xfId="0" applyFont="1" applyFill="1" applyBorder="1" applyAlignment="1" applyProtection="1">
      <alignment horizontal="left" vertical="center" wrapText="1"/>
      <protection locked="0"/>
    </xf>
    <xf numFmtId="0" fontId="15" fillId="6" borderId="86" xfId="0" applyFont="1" applyFill="1" applyBorder="1" applyAlignment="1" applyProtection="1">
      <alignment horizontal="left" vertical="center" wrapText="1"/>
      <protection locked="0"/>
    </xf>
    <xf numFmtId="0" fontId="15" fillId="6" borderId="62" xfId="0" applyFont="1" applyFill="1" applyBorder="1" applyAlignment="1"/>
    <xf numFmtId="0" fontId="15" fillId="6" borderId="43" xfId="0" applyFont="1" applyFill="1" applyBorder="1" applyAlignment="1"/>
    <xf numFmtId="0" fontId="15" fillId="6" borderId="37" xfId="0" applyFont="1" applyFill="1" applyBorder="1" applyAlignment="1"/>
    <xf numFmtId="1" fontId="60" fillId="2" borderId="63" xfId="0" applyNumberFormat="1" applyFont="1" applyFill="1" applyBorder="1" applyAlignment="1">
      <alignment horizontal="center" wrapText="1"/>
    </xf>
    <xf numFmtId="1" fontId="60" fillId="2" borderId="58" xfId="0" applyNumberFormat="1" applyFont="1" applyFill="1" applyBorder="1" applyAlignment="1">
      <alignment horizontal="center" wrapText="1"/>
    </xf>
    <xf numFmtId="1" fontId="0" fillId="2" borderId="59" xfId="0" applyNumberFormat="1" applyFont="1" applyFill="1" applyBorder="1" applyAlignment="1">
      <alignment horizontal="center" vertical="center" wrapText="1"/>
    </xf>
    <xf numFmtId="0" fontId="15" fillId="2" borderId="52" xfId="0" applyFont="1" applyFill="1" applyBorder="1" applyAlignment="1">
      <alignment horizontal="left" vertical="center"/>
    </xf>
    <xf numFmtId="0" fontId="15" fillId="2" borderId="53" xfId="0" applyFont="1" applyFill="1" applyBorder="1" applyAlignment="1">
      <alignment horizontal="left" vertical="center"/>
    </xf>
    <xf numFmtId="0" fontId="15" fillId="2" borderId="54" xfId="0" applyFont="1" applyFill="1" applyBorder="1" applyAlignment="1">
      <alignment horizontal="left" vertical="center"/>
    </xf>
    <xf numFmtId="0" fontId="89" fillId="0" borderId="0" xfId="0" applyFont="1" applyAlignment="1">
      <alignment horizontal="center"/>
    </xf>
    <xf numFmtId="0" fontId="71" fillId="0" borderId="0" xfId="0" applyFont="1" applyAlignment="1">
      <alignment horizontal="center"/>
    </xf>
    <xf numFmtId="0" fontId="7" fillId="0" borderId="0" xfId="0" applyFont="1" applyAlignment="1">
      <alignment horizontal="center"/>
    </xf>
    <xf numFmtId="0" fontId="8" fillId="0" borderId="0" xfId="0" applyFont="1" applyBorder="1" applyAlignment="1">
      <alignment horizontal="center"/>
    </xf>
    <xf numFmtId="0" fontId="8" fillId="0" borderId="0" xfId="0" applyFont="1" applyBorder="1" applyAlignment="1">
      <alignment horizontal="left" shrinkToFit="1"/>
    </xf>
    <xf numFmtId="0" fontId="98" fillId="0" borderId="0" xfId="0" applyFont="1" applyBorder="1" applyAlignment="1">
      <alignment horizontal="right"/>
    </xf>
    <xf numFmtId="49" fontId="40" fillId="2" borderId="5" xfId="0" applyNumberFormat="1" applyFont="1" applyFill="1" applyBorder="1" applyAlignment="1">
      <alignment horizontal="center" vertical="center"/>
    </xf>
    <xf numFmtId="49" fontId="40" fillId="0" borderId="5" xfId="0" applyNumberFormat="1" applyFont="1" applyFill="1" applyBorder="1" applyAlignment="1">
      <alignment horizontal="center" vertical="center"/>
    </xf>
    <xf numFmtId="0" fontId="99" fillId="0" borderId="5" xfId="0" applyFont="1" applyFill="1" applyBorder="1" applyAlignment="1">
      <alignment horizontal="center" vertical="center" shrinkToFit="1"/>
    </xf>
    <xf numFmtId="0" fontId="40" fillId="0" borderId="5" xfId="0" applyFont="1" applyFill="1" applyBorder="1" applyAlignment="1">
      <alignment horizontal="center" vertical="center"/>
    </xf>
    <xf numFmtId="0" fontId="40" fillId="0" borderId="38" xfId="0" applyFont="1" applyFill="1" applyBorder="1" applyAlignment="1">
      <alignment horizontal="center" vertical="center"/>
    </xf>
    <xf numFmtId="0" fontId="40" fillId="0" borderId="100" xfId="0" applyFont="1" applyFill="1" applyBorder="1" applyAlignment="1">
      <alignment horizontal="center" vertical="center"/>
    </xf>
    <xf numFmtId="0" fontId="40" fillId="0" borderId="34" xfId="0" applyFont="1" applyFill="1" applyBorder="1" applyAlignment="1">
      <alignment horizontal="center" vertical="center"/>
    </xf>
    <xf numFmtId="43" fontId="34" fillId="0" borderId="5" xfId="1" applyFont="1" applyFill="1" applyBorder="1" applyAlignment="1">
      <alignment horizontal="center" vertical="center" shrinkToFit="1"/>
    </xf>
    <xf numFmtId="0" fontId="40" fillId="2" borderId="70" xfId="0" applyFont="1" applyFill="1" applyBorder="1" applyAlignment="1">
      <alignment horizontal="center" vertical="center" shrinkToFit="1"/>
    </xf>
    <xf numFmtId="0" fontId="40" fillId="2" borderId="37" xfId="0" applyFont="1" applyFill="1" applyBorder="1" applyAlignment="1">
      <alignment horizontal="center" vertical="center" shrinkToFit="1"/>
    </xf>
    <xf numFmtId="0" fontId="40" fillId="2" borderId="101" xfId="0" applyFont="1" applyFill="1" applyBorder="1" applyAlignment="1">
      <alignment horizontal="center" vertical="center" shrinkToFit="1"/>
    </xf>
    <xf numFmtId="0" fontId="40" fillId="2" borderId="102" xfId="0" applyFont="1" applyFill="1" applyBorder="1" applyAlignment="1">
      <alignment horizontal="center" vertical="center" shrinkToFit="1"/>
    </xf>
    <xf numFmtId="0" fontId="40" fillId="2" borderId="73" xfId="0" applyFont="1" applyFill="1" applyBorder="1" applyAlignment="1">
      <alignment horizontal="center" vertical="center" shrinkToFit="1"/>
    </xf>
    <xf numFmtId="0" fontId="40" fillId="2" borderId="95" xfId="0" applyFont="1" applyFill="1" applyBorder="1" applyAlignment="1">
      <alignment horizontal="center" vertical="center" shrinkToFit="1"/>
    </xf>
    <xf numFmtId="0" fontId="99" fillId="2" borderId="5" xfId="0" applyFont="1" applyFill="1" applyBorder="1" applyAlignment="1">
      <alignment horizontal="center" vertical="center" shrinkToFit="1"/>
    </xf>
    <xf numFmtId="0" fontId="40" fillId="2" borderId="5" xfId="0" applyFont="1" applyFill="1" applyBorder="1" applyAlignment="1">
      <alignment horizontal="center" vertical="center"/>
    </xf>
    <xf numFmtId="0" fontId="40" fillId="2" borderId="38" xfId="0" applyFont="1" applyFill="1" applyBorder="1" applyAlignment="1">
      <alignment horizontal="center" vertical="center"/>
    </xf>
    <xf numFmtId="0" fontId="40" fillId="2" borderId="100" xfId="0" applyFont="1" applyFill="1" applyBorder="1" applyAlignment="1">
      <alignment horizontal="center" vertical="center"/>
    </xf>
    <xf numFmtId="0" fontId="40" fillId="2" borderId="34" xfId="0" applyFont="1" applyFill="1" applyBorder="1" applyAlignment="1">
      <alignment horizontal="center" vertical="center"/>
    </xf>
    <xf numFmtId="43" fontId="34" fillId="2" borderId="5" xfId="1" applyFont="1" applyFill="1" applyBorder="1" applyAlignment="1">
      <alignment horizontal="center" vertical="center" shrinkToFit="1"/>
    </xf>
    <xf numFmtId="49" fontId="8" fillId="0" borderId="5" xfId="0" applyNumberFormat="1" applyFont="1" applyFill="1" applyBorder="1" applyAlignment="1">
      <alignment horizontal="center" vertical="center"/>
    </xf>
    <xf numFmtId="0" fontId="8" fillId="0" borderId="0" xfId="0" applyFont="1" applyFill="1" applyAlignment="1">
      <alignment horizontal="left" shrinkToFit="1"/>
    </xf>
    <xf numFmtId="0" fontId="8" fillId="0" borderId="0" xfId="0" applyFont="1" applyFill="1" applyBorder="1" applyAlignment="1">
      <alignment horizontal="center"/>
    </xf>
    <xf numFmtId="0" fontId="74" fillId="0" borderId="5" xfId="0" applyFont="1" applyFill="1" applyBorder="1" applyAlignment="1">
      <alignment horizontal="center" vertical="center" shrinkToFit="1"/>
    </xf>
    <xf numFmtId="0" fontId="8" fillId="0" borderId="5" xfId="0" applyFont="1" applyFill="1" applyBorder="1" applyAlignment="1">
      <alignment horizontal="center" vertical="center"/>
    </xf>
    <xf numFmtId="0" fontId="8" fillId="0" borderId="38" xfId="0" applyFont="1" applyFill="1" applyBorder="1" applyAlignment="1">
      <alignment horizontal="center" vertical="center"/>
    </xf>
    <xf numFmtId="0" fontId="8" fillId="0" borderId="100" xfId="0" applyFont="1" applyFill="1" applyBorder="1" applyAlignment="1">
      <alignment horizontal="center" vertical="center"/>
    </xf>
    <xf numFmtId="0" fontId="8" fillId="0" borderId="34" xfId="0" applyFont="1" applyFill="1" applyBorder="1" applyAlignment="1">
      <alignment horizontal="center" vertical="center"/>
    </xf>
    <xf numFmtId="43" fontId="49" fillId="0" borderId="5" xfId="1" applyFont="1" applyFill="1" applyBorder="1" applyAlignment="1">
      <alignment horizontal="center" vertical="center" shrinkToFit="1"/>
    </xf>
    <xf numFmtId="0" fontId="8" fillId="2" borderId="5" xfId="0" applyFont="1" applyFill="1" applyBorder="1" applyAlignment="1">
      <alignment horizontal="center" vertical="center"/>
    </xf>
    <xf numFmtId="39" fontId="106" fillId="0" borderId="0" xfId="0" applyNumberFormat="1" applyFont="1" applyFill="1" applyBorder="1" applyAlignment="1">
      <alignment horizontal="center"/>
    </xf>
    <xf numFmtId="39" fontId="8" fillId="0" borderId="0" xfId="0" applyNumberFormat="1" applyFont="1" applyFill="1" applyBorder="1" applyAlignment="1">
      <alignment horizontal="center"/>
    </xf>
    <xf numFmtId="39" fontId="8" fillId="0" borderId="32" xfId="0" applyNumberFormat="1" applyFont="1" applyFill="1" applyBorder="1" applyAlignment="1">
      <alignment horizontal="center"/>
    </xf>
    <xf numFmtId="0" fontId="8" fillId="0" borderId="0" xfId="0" applyFont="1" applyFill="1" applyAlignment="1">
      <alignment horizontal="left" vertical="center"/>
    </xf>
    <xf numFmtId="0" fontId="49" fillId="0" borderId="0" xfId="0" applyFont="1" applyFill="1" applyAlignment="1">
      <alignment horizontal="left" vertical="center"/>
    </xf>
    <xf numFmtId="0" fontId="8" fillId="0" borderId="70" xfId="0" applyFont="1" applyFill="1" applyBorder="1" applyAlignment="1">
      <alignment horizontal="center" vertical="center"/>
    </xf>
    <xf numFmtId="0" fontId="8" fillId="0" borderId="37" xfId="0" applyFont="1" applyFill="1" applyBorder="1" applyAlignment="1">
      <alignment horizontal="center" vertical="center"/>
    </xf>
    <xf numFmtId="0" fontId="8" fillId="0" borderId="101" xfId="0" applyFont="1" applyFill="1" applyBorder="1" applyAlignment="1">
      <alignment horizontal="center" vertical="center"/>
    </xf>
    <xf numFmtId="0" fontId="8" fillId="0" borderId="102" xfId="0" applyFont="1" applyFill="1" applyBorder="1" applyAlignment="1">
      <alignment horizontal="center" vertical="center"/>
    </xf>
    <xf numFmtId="0" fontId="8" fillId="0" borderId="73" xfId="0" applyFont="1" applyFill="1" applyBorder="1" applyAlignment="1">
      <alignment horizontal="center" vertical="center"/>
    </xf>
    <xf numFmtId="0" fontId="8" fillId="0" borderId="95" xfId="0" applyFont="1" applyFill="1" applyBorder="1" applyAlignment="1">
      <alignment horizontal="center" vertical="center"/>
    </xf>
    <xf numFmtId="0" fontId="8" fillId="0" borderId="70" xfId="0" applyFont="1" applyFill="1" applyBorder="1" applyAlignment="1">
      <alignment horizontal="center" vertical="center" shrinkToFit="1"/>
    </xf>
    <xf numFmtId="0" fontId="8" fillId="0" borderId="37" xfId="0" applyFont="1" applyFill="1" applyBorder="1" applyAlignment="1">
      <alignment horizontal="center" vertical="center" shrinkToFit="1"/>
    </xf>
    <xf numFmtId="0" fontId="8" fillId="0" borderId="101" xfId="0" applyFont="1" applyFill="1" applyBorder="1" applyAlignment="1">
      <alignment horizontal="center" vertical="center" shrinkToFit="1"/>
    </xf>
    <xf numFmtId="0" fontId="8" fillId="0" borderId="102" xfId="0" applyFont="1" applyFill="1" applyBorder="1" applyAlignment="1">
      <alignment horizontal="center" vertical="center" shrinkToFit="1"/>
    </xf>
    <xf numFmtId="0" fontId="8" fillId="0" borderId="73" xfId="0" applyFont="1" applyFill="1" applyBorder="1" applyAlignment="1">
      <alignment horizontal="center" vertical="center" shrinkToFit="1"/>
    </xf>
    <xf numFmtId="0" fontId="8" fillId="0" borderId="95" xfId="0" applyFont="1" applyFill="1" applyBorder="1" applyAlignment="1">
      <alignment horizontal="center" vertical="center" shrinkToFit="1"/>
    </xf>
    <xf numFmtId="43" fontId="8" fillId="2" borderId="70" xfId="1" applyFont="1" applyFill="1" applyBorder="1" applyAlignment="1">
      <alignment horizontal="center" vertical="center"/>
    </xf>
    <xf numFmtId="43" fontId="8" fillId="2" borderId="37" xfId="1" applyFont="1" applyFill="1" applyBorder="1" applyAlignment="1">
      <alignment horizontal="center" vertical="center"/>
    </xf>
    <xf numFmtId="43" fontId="8" fillId="2" borderId="101" xfId="1" applyFont="1" applyFill="1" applyBorder="1" applyAlignment="1">
      <alignment horizontal="center" vertical="center"/>
    </xf>
    <xf numFmtId="43" fontId="8" fillId="2" borderId="102" xfId="1" applyFont="1" applyFill="1" applyBorder="1" applyAlignment="1">
      <alignment horizontal="center" vertical="center"/>
    </xf>
    <xf numFmtId="43" fontId="8" fillId="2" borderId="73" xfId="1" applyFont="1" applyFill="1" applyBorder="1" applyAlignment="1">
      <alignment horizontal="center" vertical="center"/>
    </xf>
    <xf numFmtId="43" fontId="8" fillId="2" borderId="95" xfId="1" applyFont="1" applyFill="1" applyBorder="1" applyAlignment="1">
      <alignment horizontal="center" vertical="center"/>
    </xf>
    <xf numFmtId="43" fontId="8" fillId="2" borderId="5" xfId="1" applyFont="1" applyFill="1" applyBorder="1" applyAlignment="1">
      <alignment horizontal="center" vertical="center"/>
    </xf>
    <xf numFmtId="43" fontId="8" fillId="0" borderId="5" xfId="1" applyFont="1" applyFill="1" applyBorder="1" applyAlignment="1">
      <alignment horizontal="center" vertical="center"/>
    </xf>
    <xf numFmtId="0" fontId="34" fillId="0" borderId="0" xfId="0" applyFont="1" applyFill="1" applyAlignment="1">
      <alignment horizontal="center" shrinkToFit="1"/>
    </xf>
    <xf numFmtId="43" fontId="47" fillId="0" borderId="0" xfId="1" applyFont="1" applyFill="1" applyAlignment="1">
      <alignment horizontal="center"/>
    </xf>
    <xf numFmtId="43" fontId="34" fillId="0" borderId="0" xfId="1" applyFont="1" applyFill="1" applyAlignment="1">
      <alignment horizontal="center"/>
    </xf>
    <xf numFmtId="49" fontId="40" fillId="0" borderId="40" xfId="0" applyNumberFormat="1" applyFont="1" applyBorder="1" applyAlignment="1">
      <alignment horizontal="center" vertical="center"/>
    </xf>
    <xf numFmtId="49" fontId="40" fillId="0" borderId="103" xfId="0" applyNumberFormat="1" applyFont="1" applyBorder="1" applyAlignment="1">
      <alignment horizontal="center" vertical="center"/>
    </xf>
    <xf numFmtId="0" fontId="40" fillId="0" borderId="40" xfId="0" applyFont="1" applyBorder="1" applyAlignment="1">
      <alignment horizontal="center" vertical="center"/>
    </xf>
    <xf numFmtId="0" fontId="40" fillId="0" borderId="103" xfId="0" applyFont="1" applyBorder="1" applyAlignment="1">
      <alignment horizontal="center" vertical="center"/>
    </xf>
    <xf numFmtId="0" fontId="6" fillId="0" borderId="40" xfId="0" applyFont="1" applyBorder="1" applyAlignment="1">
      <alignment horizontal="center" vertical="center"/>
    </xf>
    <xf numFmtId="0" fontId="6" fillId="0" borderId="103" xfId="0" applyFont="1" applyBorder="1" applyAlignment="1">
      <alignment horizontal="center" vertical="center"/>
    </xf>
    <xf numFmtId="43" fontId="9" fillId="0" borderId="40" xfId="1" applyFont="1" applyBorder="1" applyAlignment="1">
      <alignment horizontal="center" vertical="center" shrinkToFit="1"/>
    </xf>
    <xf numFmtId="43" fontId="9" fillId="0" borderId="103" xfId="1" applyFont="1" applyBorder="1" applyAlignment="1">
      <alignment horizontal="center" vertical="center" shrinkToFit="1"/>
    </xf>
    <xf numFmtId="43" fontId="40" fillId="0" borderId="40" xfId="1" applyFont="1" applyBorder="1" applyAlignment="1">
      <alignment horizontal="center" vertical="center" shrinkToFit="1"/>
    </xf>
    <xf numFmtId="43" fontId="40" fillId="0" borderId="103" xfId="1" applyFont="1" applyBorder="1" applyAlignment="1">
      <alignment horizontal="center" vertical="center" shrinkToFit="1"/>
    </xf>
    <xf numFmtId="43" fontId="40" fillId="0" borderId="2" xfId="1" applyFont="1" applyBorder="1" applyAlignment="1">
      <alignment horizontal="center"/>
    </xf>
    <xf numFmtId="43" fontId="40" fillId="0" borderId="3" xfId="1" applyFont="1" applyBorder="1" applyAlignment="1">
      <alignment horizontal="center"/>
    </xf>
    <xf numFmtId="43" fontId="40" fillId="0" borderId="31" xfId="1" applyFont="1" applyBorder="1" applyAlignment="1">
      <alignment horizontal="center" vertical="center"/>
    </xf>
    <xf numFmtId="43" fontId="40" fillId="0" borderId="32" xfId="1" applyFont="1" applyBorder="1" applyAlignment="1">
      <alignment horizontal="center" vertical="center"/>
    </xf>
    <xf numFmtId="0" fontId="118" fillId="2" borderId="35" xfId="0" applyFont="1" applyFill="1" applyBorder="1" applyAlignment="1">
      <alignment horizontal="center" vertical="center"/>
    </xf>
    <xf numFmtId="0" fontId="118" fillId="2" borderId="36" xfId="0" applyFont="1" applyFill="1" applyBorder="1" applyAlignment="1">
      <alignment horizontal="center" vertical="center"/>
    </xf>
    <xf numFmtId="0" fontId="118" fillId="0" borderId="38" xfId="0" applyFont="1" applyBorder="1" applyAlignment="1">
      <alignment horizontal="center" vertical="center"/>
    </xf>
    <xf numFmtId="0" fontId="118" fillId="0" borderId="34" xfId="0" applyFont="1" applyBorder="1" applyAlignment="1">
      <alignment horizontal="center" vertical="center"/>
    </xf>
    <xf numFmtId="0" fontId="119" fillId="0" borderId="70" xfId="0" applyFont="1" applyBorder="1" applyAlignment="1">
      <alignment horizontal="center" vertical="center"/>
    </xf>
    <xf numFmtId="0" fontId="119" fillId="0" borderId="73" xfId="0" applyFont="1" applyBorder="1" applyAlignment="1">
      <alignment horizontal="center" vertical="center"/>
    </xf>
    <xf numFmtId="43" fontId="120" fillId="0" borderId="38" xfId="1" applyFont="1" applyBorder="1" applyAlignment="1">
      <alignment horizontal="center" vertical="center" wrapText="1"/>
    </xf>
    <xf numFmtId="43" fontId="120" fillId="0" borderId="34" xfId="1" applyFont="1" applyBorder="1" applyAlignment="1">
      <alignment horizontal="center" vertical="center" wrapText="1"/>
    </xf>
    <xf numFmtId="0" fontId="118" fillId="2" borderId="5" xfId="0" applyFont="1" applyFill="1" applyBorder="1" applyAlignment="1">
      <alignment horizontal="center" vertical="center"/>
    </xf>
    <xf numFmtId="0" fontId="118" fillId="2" borderId="5" xfId="0" applyFont="1" applyFill="1" applyBorder="1" applyAlignment="1">
      <alignment horizontal="center" vertical="center" wrapText="1"/>
    </xf>
    <xf numFmtId="0" fontId="124" fillId="2" borderId="35" xfId="0" applyFont="1" applyFill="1" applyBorder="1" applyAlignment="1">
      <alignment horizontal="center" vertical="center"/>
    </xf>
    <xf numFmtId="0" fontId="124" fillId="2" borderId="36" xfId="0" applyFont="1" applyFill="1" applyBorder="1" applyAlignment="1">
      <alignment horizontal="center" vertical="center"/>
    </xf>
    <xf numFmtId="0" fontId="124" fillId="0" borderId="38" xfId="0" applyFont="1" applyBorder="1" applyAlignment="1">
      <alignment horizontal="center" vertical="center"/>
    </xf>
    <xf numFmtId="0" fontId="124" fillId="0" borderId="34" xfId="0" applyFont="1" applyBorder="1" applyAlignment="1">
      <alignment horizontal="center" vertical="center"/>
    </xf>
    <xf numFmtId="0" fontId="124" fillId="0" borderId="70" xfId="0" applyFont="1" applyBorder="1" applyAlignment="1">
      <alignment horizontal="center" vertical="center"/>
    </xf>
    <xf numFmtId="0" fontId="124" fillId="0" borderId="73" xfId="0" applyFont="1" applyBorder="1" applyAlignment="1">
      <alignment horizontal="center" vertical="center"/>
    </xf>
    <xf numFmtId="43" fontId="124" fillId="0" borderId="38" xfId="1" applyFont="1" applyBorder="1" applyAlignment="1">
      <alignment horizontal="center" vertical="center" wrapText="1"/>
    </xf>
    <xf numFmtId="43" fontId="124" fillId="0" borderId="34" xfId="1" applyFont="1" applyBorder="1" applyAlignment="1">
      <alignment horizontal="center" vertical="center" wrapText="1"/>
    </xf>
    <xf numFmtId="0" fontId="124" fillId="2" borderId="73" xfId="0" applyFont="1" applyFill="1" applyBorder="1" applyAlignment="1">
      <alignment horizontal="center" vertical="center"/>
    </xf>
    <xf numFmtId="0" fontId="124" fillId="2" borderId="32" xfId="0" applyFont="1" applyFill="1" applyBorder="1" applyAlignment="1">
      <alignment horizontal="center" vertical="center"/>
    </xf>
    <xf numFmtId="0" fontId="125" fillId="2" borderId="35" xfId="0" applyFont="1" applyFill="1" applyBorder="1" applyAlignment="1">
      <alignment horizontal="center" vertical="center"/>
    </xf>
    <xf numFmtId="0" fontId="125" fillId="2" borderId="36" xfId="0" applyFont="1" applyFill="1" applyBorder="1" applyAlignment="1">
      <alignment horizontal="center" vertical="center"/>
    </xf>
    <xf numFmtId="4" fontId="24" fillId="0" borderId="14" xfId="0" applyNumberFormat="1" applyFont="1" applyBorder="1" applyAlignment="1">
      <alignment horizontal="center" vertical="center"/>
    </xf>
    <xf numFmtId="4" fontId="24" fillId="0" borderId="16" xfId="0" applyNumberFormat="1" applyFont="1" applyBorder="1" applyAlignment="1">
      <alignment horizontal="center" vertical="center"/>
    </xf>
    <xf numFmtId="4" fontId="24" fillId="0" borderId="15" xfId="0" applyNumberFormat="1" applyFont="1" applyBorder="1" applyAlignment="1">
      <alignment horizontal="center" vertical="center"/>
    </xf>
    <xf numFmtId="4" fontId="24" fillId="0" borderId="2" xfId="0" applyNumberFormat="1" applyFont="1" applyBorder="1" applyAlignment="1">
      <alignment horizontal="center" vertical="center"/>
    </xf>
    <xf numFmtId="4" fontId="24" fillId="0" borderId="3" xfId="0" applyNumberFormat="1" applyFont="1" applyBorder="1" applyAlignment="1">
      <alignment horizontal="center" vertical="center"/>
    </xf>
    <xf numFmtId="4" fontId="24" fillId="0" borderId="4" xfId="0" applyNumberFormat="1" applyFont="1" applyBorder="1" applyAlignment="1">
      <alignment horizontal="center" vertical="center"/>
    </xf>
    <xf numFmtId="1" fontId="24" fillId="0" borderId="2" xfId="0" applyNumberFormat="1" applyFont="1" applyBorder="1" applyAlignment="1">
      <alignment vertical="center"/>
    </xf>
    <xf numFmtId="1" fontId="24" fillId="0" borderId="4" xfId="0" applyNumberFormat="1" applyFont="1" applyBorder="1" applyAlignment="1">
      <alignment vertical="center"/>
    </xf>
    <xf numFmtId="0" fontId="21" fillId="0" borderId="0" xfId="0" applyFont="1" applyAlignment="1">
      <alignment horizontal="left" vertical="center"/>
    </xf>
  </cellXfs>
  <cellStyles count="26">
    <cellStyle name="Comma" xfId="1" builtinId="3"/>
    <cellStyle name="Comma 11" xfId="12"/>
    <cellStyle name="Comma 2" xfId="6"/>
    <cellStyle name="Comma 2 2" xfId="14"/>
    <cellStyle name="Comma 3" xfId="7"/>
    <cellStyle name="Comma 3 2" xfId="16"/>
    <cellStyle name="Comma 3 3" xfId="20"/>
    <cellStyle name="Comma 4" xfId="24"/>
    <cellStyle name="Comma 5" xfId="15"/>
    <cellStyle name="Comma 5 2" xfId="25"/>
    <cellStyle name="Excel Built-in Normal" xfId="10"/>
    <cellStyle name="Hyperlink 2" xfId="17"/>
    <cellStyle name="Normal" xfId="0" builtinId="0"/>
    <cellStyle name="Normal 10" xfId="11"/>
    <cellStyle name="Normal 2" xfId="2"/>
    <cellStyle name="Normal 2 2" xfId="4"/>
    <cellStyle name="Normal 2 3" xfId="21"/>
    <cellStyle name="Normal 3" xfId="3"/>
    <cellStyle name="Normal 3 2" xfId="8"/>
    <cellStyle name="Normal 3 3" xfId="13"/>
    <cellStyle name="Normal 4" xfId="5"/>
    <cellStyle name="Normal 4 2" xfId="18"/>
    <cellStyle name="Normal 4 3" xfId="22"/>
    <cellStyle name="Normal 5" xfId="9"/>
    <cellStyle name="Normal 5 2" xfId="19"/>
    <cellStyle name="Warning Text" xfId="23" builtinId="11"/>
  </cellStyles>
  <dxfs count="2">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
      <tableStyleElement type="headerRow"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3.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3.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3.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image" Target="../media/image3.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image" Target="../media/image3.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3.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3.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3.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3.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3.jpeg"/></Relationships>
</file>

<file path=xl/drawings/_rels/drawing21.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3.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image" Target="../media/image3.jpeg"/></Relationships>
</file>

<file path=xl/drawings/_rels/drawing23.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3.jpeg"/></Relationships>
</file>

<file path=xl/drawings/_rels/drawing24.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3.jpeg"/></Relationships>
</file>

<file path=xl/drawings/_rels/drawing25.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image" Target="../media/image14.jpeg"/></Relationships>
</file>

<file path=xl/drawings/_rels/drawing26.xml.rels><?xml version="1.0" encoding="UTF-8" standalone="yes"?>
<Relationships xmlns="http://schemas.openxmlformats.org/package/2006/relationships"><Relationship Id="rId2" Type="http://schemas.openxmlformats.org/officeDocument/2006/relationships/image" Target="../media/image16.jpeg"/><Relationship Id="rId1" Type="http://schemas.openxmlformats.org/officeDocument/2006/relationships/image" Target="../media/image3.jpeg"/></Relationships>
</file>

<file path=xl/drawings/_rels/drawing27.xml.rels><?xml version="1.0" encoding="UTF-8" standalone="yes"?>
<Relationships xmlns="http://schemas.openxmlformats.org/package/2006/relationships"><Relationship Id="rId2" Type="http://schemas.openxmlformats.org/officeDocument/2006/relationships/image" Target="../media/image17.jpeg"/><Relationship Id="rId1" Type="http://schemas.openxmlformats.org/officeDocument/2006/relationships/image" Target="../media/image3.jpeg"/></Relationships>
</file>

<file path=xl/drawings/_rels/drawing28.xml.rels><?xml version="1.0" encoding="UTF-8" standalone="yes"?>
<Relationships xmlns="http://schemas.openxmlformats.org/package/2006/relationships"><Relationship Id="rId2" Type="http://schemas.openxmlformats.org/officeDocument/2006/relationships/image" Target="../media/image16.jpeg"/><Relationship Id="rId1" Type="http://schemas.openxmlformats.org/officeDocument/2006/relationships/image" Target="../media/image3.jpeg"/></Relationships>
</file>

<file path=xl/drawings/_rels/drawing29.xml.rels><?xml version="1.0" encoding="UTF-8" standalone="yes"?>
<Relationships xmlns="http://schemas.openxmlformats.org/package/2006/relationships"><Relationship Id="rId2" Type="http://schemas.openxmlformats.org/officeDocument/2006/relationships/image" Target="../media/image16.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media/image16.jpeg"/><Relationship Id="rId1" Type="http://schemas.openxmlformats.org/officeDocument/2006/relationships/image" Target="../media/image3.jpeg"/></Relationships>
</file>

<file path=xl/drawings/_rels/drawing31.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png"/><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3.jpeg"/></Relationships>
</file>

<file path=xl/drawings/_rels/drawing9.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1</xdr:col>
      <xdr:colOff>1876425</xdr:colOff>
      <xdr:row>4</xdr:row>
      <xdr:rowOff>109890</xdr:rowOff>
    </xdr:from>
    <xdr:to>
      <xdr:col>1</xdr:col>
      <xdr:colOff>2650389</xdr:colOff>
      <xdr:row>7</xdr:row>
      <xdr:rowOff>180942</xdr:rowOff>
    </xdr:to>
    <xdr:pic>
      <xdr:nvPicPr>
        <xdr:cNvPr id="2" name="Picture 2">
          <a:extLst>
            <a:ext uri="{FF2B5EF4-FFF2-40B4-BE49-F238E27FC236}">
              <a16:creationId xmlns:a16="http://schemas.microsoft.com/office/drawing/2014/main" xmlns="" id="{00000000-0008-0000-03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171700" y="757590"/>
          <a:ext cx="773964" cy="671127"/>
        </a:xfrm>
        <a:prstGeom prst="rect">
          <a:avLst/>
        </a:prstGeom>
        <a:solidFill>
          <a:srgbClr val="FFFFFF"/>
        </a:solidFill>
        <a:ln w="9525">
          <a:noFill/>
          <a:miter lim="800000"/>
          <a:headEnd/>
          <a:tailEnd/>
        </a:ln>
      </xdr:spPr>
    </xdr:pic>
    <xdr:clientData/>
  </xdr:twoCellAnchor>
  <xdr:twoCellAnchor editAs="oneCell">
    <xdr:from>
      <xdr:col>8</xdr:col>
      <xdr:colOff>857250</xdr:colOff>
      <xdr:row>4</xdr:row>
      <xdr:rowOff>114300</xdr:rowOff>
    </xdr:from>
    <xdr:to>
      <xdr:col>10</xdr:col>
      <xdr:colOff>666749</xdr:colOff>
      <xdr:row>7</xdr:row>
      <xdr:rowOff>140552</xdr:rowOff>
    </xdr:to>
    <xdr:pic>
      <xdr:nvPicPr>
        <xdr:cNvPr id="3" name="Picture 2">
          <a:extLst>
            <a:ext uri="{FF2B5EF4-FFF2-40B4-BE49-F238E27FC236}">
              <a16:creationId xmlns:a16="http://schemas.microsoft.com/office/drawing/2014/main" xmlns="" id="{00000000-0008-0000-0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7886700" y="762000"/>
          <a:ext cx="1200149" cy="62632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1981200</xdr:colOff>
      <xdr:row>3</xdr:row>
      <xdr:rowOff>133351</xdr:rowOff>
    </xdr:from>
    <xdr:to>
      <xdr:col>1</xdr:col>
      <xdr:colOff>2662030</xdr:colOff>
      <xdr:row>7</xdr:row>
      <xdr:rowOff>19050</xdr:rowOff>
    </xdr:to>
    <xdr:pic>
      <xdr:nvPicPr>
        <xdr:cNvPr id="2" name="Picture 2">
          <a:extLst>
            <a:ext uri="{FF2B5EF4-FFF2-40B4-BE49-F238E27FC236}">
              <a16:creationId xmlns:a16="http://schemas.microsoft.com/office/drawing/2014/main" xmlns="" id="{00000000-0008-0000-05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362200" y="619126"/>
          <a:ext cx="680830" cy="647699"/>
        </a:xfrm>
        <a:prstGeom prst="rect">
          <a:avLst/>
        </a:prstGeom>
        <a:solidFill>
          <a:srgbClr val="FFFFFF"/>
        </a:solidFill>
        <a:ln w="9525">
          <a:noFill/>
          <a:miter lim="800000"/>
          <a:headEnd/>
          <a:tailEnd/>
        </a:ln>
      </xdr:spPr>
    </xdr:pic>
    <xdr:clientData/>
  </xdr:twoCellAnchor>
  <xdr:twoCellAnchor editAs="oneCell">
    <xdr:from>
      <xdr:col>8</xdr:col>
      <xdr:colOff>428625</xdr:colOff>
      <xdr:row>3</xdr:row>
      <xdr:rowOff>47625</xdr:rowOff>
    </xdr:from>
    <xdr:to>
      <xdr:col>10</xdr:col>
      <xdr:colOff>428625</xdr:colOff>
      <xdr:row>6</xdr:row>
      <xdr:rowOff>161925</xdr:rowOff>
    </xdr:to>
    <xdr:pic>
      <xdr:nvPicPr>
        <xdr:cNvPr id="3" name="Picture 2"/>
        <xdr:cNvPicPr>
          <a:picLocks noChangeAspect="1"/>
        </xdr:cNvPicPr>
      </xdr:nvPicPr>
      <xdr:blipFill>
        <a:blip xmlns:r="http://schemas.openxmlformats.org/officeDocument/2006/relationships" r:embed="rId2"/>
        <a:stretch>
          <a:fillRect/>
        </a:stretch>
      </xdr:blipFill>
      <xdr:spPr>
        <a:xfrm>
          <a:off x="7667625" y="533400"/>
          <a:ext cx="1304925" cy="6572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2000249</xdr:colOff>
      <xdr:row>3</xdr:row>
      <xdr:rowOff>139524</xdr:rowOff>
    </xdr:from>
    <xdr:to>
      <xdr:col>2</xdr:col>
      <xdr:colOff>22437</xdr:colOff>
      <xdr:row>6</xdr:row>
      <xdr:rowOff>200025</xdr:rowOff>
    </xdr:to>
    <xdr:pic>
      <xdr:nvPicPr>
        <xdr:cNvPr id="2" name="Picture 2">
          <a:extLst>
            <a:ext uri="{FF2B5EF4-FFF2-40B4-BE49-F238E27FC236}">
              <a16:creationId xmlns:a16="http://schemas.microsoft.com/office/drawing/2014/main" xmlns="" id="{00000000-0008-0000-03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295524" y="625299"/>
          <a:ext cx="736813" cy="603426"/>
        </a:xfrm>
        <a:prstGeom prst="rect">
          <a:avLst/>
        </a:prstGeom>
        <a:solidFill>
          <a:srgbClr val="FFFFFF"/>
        </a:solidFill>
        <a:ln w="9525">
          <a:noFill/>
          <a:miter lim="800000"/>
          <a:headEnd/>
          <a:tailEnd/>
        </a:ln>
      </xdr:spPr>
    </xdr:pic>
    <xdr:clientData/>
  </xdr:twoCellAnchor>
  <xdr:twoCellAnchor editAs="oneCell">
    <xdr:from>
      <xdr:col>8</xdr:col>
      <xdr:colOff>152400</xdr:colOff>
      <xdr:row>4</xdr:row>
      <xdr:rowOff>9525</xdr:rowOff>
    </xdr:from>
    <xdr:to>
      <xdr:col>9</xdr:col>
      <xdr:colOff>380999</xdr:colOff>
      <xdr:row>6</xdr:row>
      <xdr:rowOff>185260</xdr:rowOff>
    </xdr:to>
    <xdr:pic>
      <xdr:nvPicPr>
        <xdr:cNvPr id="3" name="Picture 2">
          <a:extLst>
            <a:ext uri="{FF2B5EF4-FFF2-40B4-BE49-F238E27FC236}">
              <a16:creationId xmlns:a16="http://schemas.microsoft.com/office/drawing/2014/main" xmlns="" id="{00000000-0008-0000-0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7410450" y="657225"/>
          <a:ext cx="1066799" cy="55673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1481665</xdr:colOff>
      <xdr:row>5</xdr:row>
      <xdr:rowOff>45025</xdr:rowOff>
    </xdr:from>
    <xdr:to>
      <xdr:col>1</xdr:col>
      <xdr:colOff>2232120</xdr:colOff>
      <xdr:row>8</xdr:row>
      <xdr:rowOff>6338</xdr:rowOff>
    </xdr:to>
    <xdr:pic>
      <xdr:nvPicPr>
        <xdr:cNvPr id="2" name="Picture 2">
          <a:extLst>
            <a:ext uri="{FF2B5EF4-FFF2-40B4-BE49-F238E27FC236}">
              <a16:creationId xmlns:a16="http://schemas.microsoft.com/office/drawing/2014/main" xmlns="" id="{00000000-0008-0000-0F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79923" y="862828"/>
          <a:ext cx="750455" cy="625177"/>
        </a:xfrm>
        <a:prstGeom prst="rect">
          <a:avLst/>
        </a:prstGeom>
        <a:solidFill>
          <a:srgbClr val="FFFFFF"/>
        </a:solidFill>
        <a:ln w="9525">
          <a:noFill/>
          <a:miter lim="800000"/>
          <a:headEnd/>
          <a:tailEnd/>
        </a:ln>
      </xdr:spPr>
    </xdr:pic>
    <xdr:clientData/>
  </xdr:twoCellAnchor>
  <xdr:twoCellAnchor editAs="oneCell">
    <xdr:from>
      <xdr:col>7</xdr:col>
      <xdr:colOff>383878</xdr:colOff>
      <xdr:row>4</xdr:row>
      <xdr:rowOff>76297</xdr:rowOff>
    </xdr:from>
    <xdr:to>
      <xdr:col>10</xdr:col>
      <xdr:colOff>9621</xdr:colOff>
      <xdr:row>7</xdr:row>
      <xdr:rowOff>176050</xdr:rowOff>
    </xdr:to>
    <xdr:pic>
      <xdr:nvPicPr>
        <xdr:cNvPr id="3" name="Picture 2">
          <a:extLst>
            <a:ext uri="{FF2B5EF4-FFF2-40B4-BE49-F238E27FC236}">
              <a16:creationId xmlns:a16="http://schemas.microsoft.com/office/drawing/2014/main" xmlns="" id="{00000000-0008-0000-0F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8157817" y="730539"/>
          <a:ext cx="1242107" cy="70589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2</xdr:col>
      <xdr:colOff>28575</xdr:colOff>
      <xdr:row>0</xdr:row>
      <xdr:rowOff>171451</xdr:rowOff>
    </xdr:from>
    <xdr:to>
      <xdr:col>3</xdr:col>
      <xdr:colOff>142875</xdr:colOff>
      <xdr:row>3</xdr:row>
      <xdr:rowOff>114300</xdr:rowOff>
    </xdr:to>
    <xdr:pic>
      <xdr:nvPicPr>
        <xdr:cNvPr id="2" name="Picture 2">
          <a:extLst>
            <a:ext uri="{FF2B5EF4-FFF2-40B4-BE49-F238E27FC236}">
              <a16:creationId xmlns:a16="http://schemas.microsoft.com/office/drawing/2014/main" xmlns="" id="{00000000-0008-0000-00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943225" y="171451"/>
          <a:ext cx="695325" cy="609599"/>
        </a:xfrm>
        <a:prstGeom prst="rect">
          <a:avLst/>
        </a:prstGeom>
        <a:solidFill>
          <a:srgbClr val="FFFFFF"/>
        </a:solidFill>
        <a:ln w="9525">
          <a:noFill/>
          <a:miter lim="800000"/>
          <a:headEnd/>
          <a:tailEnd/>
        </a:ln>
      </xdr:spPr>
    </xdr:pic>
    <xdr:clientData/>
  </xdr:twoCellAnchor>
  <xdr:twoCellAnchor editAs="oneCell">
    <xdr:from>
      <xdr:col>9</xdr:col>
      <xdr:colOff>47625</xdr:colOff>
      <xdr:row>0</xdr:row>
      <xdr:rowOff>0</xdr:rowOff>
    </xdr:from>
    <xdr:to>
      <xdr:col>10</xdr:col>
      <xdr:colOff>114300</xdr:colOff>
      <xdr:row>4</xdr:row>
      <xdr:rowOff>66675</xdr:rowOff>
    </xdr:to>
    <xdr:pic>
      <xdr:nvPicPr>
        <xdr:cNvPr id="3" name="Picture 2">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7924800" y="0"/>
          <a:ext cx="1009650" cy="10096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2457451</xdr:colOff>
      <xdr:row>0</xdr:row>
      <xdr:rowOff>190501</xdr:rowOff>
    </xdr:from>
    <xdr:to>
      <xdr:col>3</xdr:col>
      <xdr:colOff>190500</xdr:colOff>
      <xdr:row>4</xdr:row>
      <xdr:rowOff>5978</xdr:rowOff>
    </xdr:to>
    <xdr:pic>
      <xdr:nvPicPr>
        <xdr:cNvPr id="2" name="Picture 2">
          <a:extLst>
            <a:ext uri="{FF2B5EF4-FFF2-40B4-BE49-F238E27FC236}">
              <a16:creationId xmlns=""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9876" y="190501"/>
          <a:ext cx="809624" cy="701302"/>
        </a:xfrm>
        <a:prstGeom prst="rect">
          <a:avLst/>
        </a:prstGeom>
        <a:solidFill>
          <a:srgbClr val="FFFFFF"/>
        </a:solidFill>
        <a:ln w="9525">
          <a:noFill/>
          <a:miter lim="800000"/>
          <a:headEnd/>
          <a:tailEnd/>
        </a:ln>
      </xdr:spPr>
    </xdr:pic>
    <xdr:clientData/>
  </xdr:twoCellAnchor>
  <xdr:twoCellAnchor editAs="oneCell">
    <xdr:from>
      <xdr:col>8</xdr:col>
      <xdr:colOff>228600</xdr:colOff>
      <xdr:row>0</xdr:row>
      <xdr:rowOff>19050</xdr:rowOff>
    </xdr:from>
    <xdr:to>
      <xdr:col>9</xdr:col>
      <xdr:colOff>828675</xdr:colOff>
      <xdr:row>4</xdr:row>
      <xdr:rowOff>142875</xdr:rowOff>
    </xdr:to>
    <xdr:pic>
      <xdr:nvPicPr>
        <xdr:cNvPr id="3" name="Picture 2">
          <a:extLst>
            <a:ext uri="{FF2B5EF4-FFF2-40B4-BE49-F238E27FC236}">
              <a16:creationId xmlns="" xmlns:a16="http://schemas.microsoft.com/office/drawing/2014/main" id="{00000000-0008-0000-0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7591425" y="19050"/>
          <a:ext cx="1047750" cy="10096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2343150</xdr:colOff>
      <xdr:row>0</xdr:row>
      <xdr:rowOff>200026</xdr:rowOff>
    </xdr:from>
    <xdr:to>
      <xdr:col>2</xdr:col>
      <xdr:colOff>504824</xdr:colOff>
      <xdr:row>4</xdr:row>
      <xdr:rowOff>0</xdr:rowOff>
    </xdr:to>
    <xdr:pic>
      <xdr:nvPicPr>
        <xdr:cNvPr id="2" name="Picture 2">
          <a:extLst>
            <a:ext uri="{FF2B5EF4-FFF2-40B4-BE49-F238E27FC236}">
              <a16:creationId xmlns=""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695575" y="200026"/>
          <a:ext cx="723899" cy="685799"/>
        </a:xfrm>
        <a:prstGeom prst="rect">
          <a:avLst/>
        </a:prstGeom>
        <a:solidFill>
          <a:srgbClr val="FFFFFF"/>
        </a:solidFill>
        <a:ln w="9525">
          <a:noFill/>
          <a:miter lim="800000"/>
          <a:headEnd/>
          <a:tailEnd/>
        </a:ln>
      </xdr:spPr>
    </xdr:pic>
    <xdr:clientData/>
  </xdr:twoCellAnchor>
  <xdr:twoCellAnchor editAs="oneCell">
    <xdr:from>
      <xdr:col>9</xdr:col>
      <xdr:colOff>66675</xdr:colOff>
      <xdr:row>0</xdr:row>
      <xdr:rowOff>9525</xdr:rowOff>
    </xdr:from>
    <xdr:to>
      <xdr:col>10</xdr:col>
      <xdr:colOff>247650</xdr:colOff>
      <xdr:row>4</xdr:row>
      <xdr:rowOff>133350</xdr:rowOff>
    </xdr:to>
    <xdr:pic>
      <xdr:nvPicPr>
        <xdr:cNvPr id="3" name="Picture 2">
          <a:extLst>
            <a:ext uri="{FF2B5EF4-FFF2-40B4-BE49-F238E27FC236}">
              <a16:creationId xmlns="" xmlns:a16="http://schemas.microsoft.com/office/drawing/2014/main" id="{00000000-0008-0000-0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7877175" y="9525"/>
          <a:ext cx="1123950" cy="100965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3</xdr:col>
      <xdr:colOff>228599</xdr:colOff>
      <xdr:row>0</xdr:row>
      <xdr:rowOff>133351</xdr:rowOff>
    </xdr:from>
    <xdr:to>
      <xdr:col>4</xdr:col>
      <xdr:colOff>409574</xdr:colOff>
      <xdr:row>3</xdr:row>
      <xdr:rowOff>167903</xdr:rowOff>
    </xdr:to>
    <xdr:pic>
      <xdr:nvPicPr>
        <xdr:cNvPr id="2" name="Picture 2">
          <a:extLst>
            <a:ext uri="{FF2B5EF4-FFF2-40B4-BE49-F238E27FC236}">
              <a16:creationId xmlns=""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657599" y="133351"/>
          <a:ext cx="695325" cy="701302"/>
        </a:xfrm>
        <a:prstGeom prst="rect">
          <a:avLst/>
        </a:prstGeom>
        <a:solidFill>
          <a:srgbClr val="FFFFFF"/>
        </a:solidFill>
        <a:ln w="9525">
          <a:noFill/>
          <a:miter lim="800000"/>
          <a:headEnd/>
          <a:tailEnd/>
        </a:ln>
      </xdr:spPr>
    </xdr:pic>
    <xdr:clientData/>
  </xdr:twoCellAnchor>
  <xdr:twoCellAnchor editAs="oneCell">
    <xdr:from>
      <xdr:col>8</xdr:col>
      <xdr:colOff>228600</xdr:colOff>
      <xdr:row>0</xdr:row>
      <xdr:rowOff>19050</xdr:rowOff>
    </xdr:from>
    <xdr:to>
      <xdr:col>9</xdr:col>
      <xdr:colOff>790575</xdr:colOff>
      <xdr:row>4</xdr:row>
      <xdr:rowOff>142875</xdr:rowOff>
    </xdr:to>
    <xdr:pic>
      <xdr:nvPicPr>
        <xdr:cNvPr id="3" name="Picture 2">
          <a:extLst>
            <a:ext uri="{FF2B5EF4-FFF2-40B4-BE49-F238E27FC236}">
              <a16:creationId xmlns="" xmlns:a16="http://schemas.microsoft.com/office/drawing/2014/main" id="{00000000-0008-0000-0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7591425" y="19050"/>
          <a:ext cx="1009650" cy="100965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3</xdr:col>
      <xdr:colOff>171451</xdr:colOff>
      <xdr:row>0</xdr:row>
      <xdr:rowOff>133351</xdr:rowOff>
    </xdr:from>
    <xdr:to>
      <xdr:col>4</xdr:col>
      <xdr:colOff>409575</xdr:colOff>
      <xdr:row>3</xdr:row>
      <xdr:rowOff>167903</xdr:rowOff>
    </xdr:to>
    <xdr:pic>
      <xdr:nvPicPr>
        <xdr:cNvPr id="2" name="Picture 2">
          <a:extLst>
            <a:ext uri="{FF2B5EF4-FFF2-40B4-BE49-F238E27FC236}">
              <a16:creationId xmlns:a16="http://schemas.microsoft.com/office/drawing/2014/main" xmlns="" id="{00000000-0008-0000-00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600451" y="133351"/>
          <a:ext cx="752474" cy="701302"/>
        </a:xfrm>
        <a:prstGeom prst="rect">
          <a:avLst/>
        </a:prstGeom>
        <a:solidFill>
          <a:srgbClr val="FFFFFF"/>
        </a:solidFill>
        <a:ln w="9525">
          <a:noFill/>
          <a:miter lim="800000"/>
          <a:headEnd/>
          <a:tailEnd/>
        </a:ln>
      </xdr:spPr>
    </xdr:pic>
    <xdr:clientData/>
  </xdr:twoCellAnchor>
  <xdr:twoCellAnchor editAs="oneCell">
    <xdr:from>
      <xdr:col>8</xdr:col>
      <xdr:colOff>228600</xdr:colOff>
      <xdr:row>0</xdr:row>
      <xdr:rowOff>19050</xdr:rowOff>
    </xdr:from>
    <xdr:to>
      <xdr:col>9</xdr:col>
      <xdr:colOff>790575</xdr:colOff>
      <xdr:row>4</xdr:row>
      <xdr:rowOff>142875</xdr:rowOff>
    </xdr:to>
    <xdr:pic>
      <xdr:nvPicPr>
        <xdr:cNvPr id="3" name="Picture 2">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7591425" y="19050"/>
          <a:ext cx="1009650" cy="100965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1</xdr:col>
      <xdr:colOff>2514600</xdr:colOff>
      <xdr:row>0</xdr:row>
      <xdr:rowOff>180976</xdr:rowOff>
    </xdr:from>
    <xdr:to>
      <xdr:col>3</xdr:col>
      <xdr:colOff>133350</xdr:colOff>
      <xdr:row>3</xdr:row>
      <xdr:rowOff>142875</xdr:rowOff>
    </xdr:to>
    <xdr:pic>
      <xdr:nvPicPr>
        <xdr:cNvPr id="2" name="Picture 2">
          <a:extLst>
            <a:ext uri="{FF2B5EF4-FFF2-40B4-BE49-F238E27FC236}">
              <a16:creationId xmlns:a16="http://schemas.microsoft.com/office/drawing/2014/main" xmlns="" id="{00000000-0008-0000-00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67025" y="180976"/>
          <a:ext cx="695325" cy="628649"/>
        </a:xfrm>
        <a:prstGeom prst="rect">
          <a:avLst/>
        </a:prstGeom>
        <a:solidFill>
          <a:srgbClr val="FFFFFF"/>
        </a:solidFill>
        <a:ln w="9525">
          <a:noFill/>
          <a:miter lim="800000"/>
          <a:headEnd/>
          <a:tailEnd/>
        </a:ln>
      </xdr:spPr>
    </xdr:pic>
    <xdr:clientData/>
  </xdr:twoCellAnchor>
  <xdr:twoCellAnchor editAs="oneCell">
    <xdr:from>
      <xdr:col>9</xdr:col>
      <xdr:colOff>333375</xdr:colOff>
      <xdr:row>0</xdr:row>
      <xdr:rowOff>0</xdr:rowOff>
    </xdr:from>
    <xdr:to>
      <xdr:col>10</xdr:col>
      <xdr:colOff>400050</xdr:colOff>
      <xdr:row>4</xdr:row>
      <xdr:rowOff>123825</xdr:rowOff>
    </xdr:to>
    <xdr:pic>
      <xdr:nvPicPr>
        <xdr:cNvPr id="3" name="Picture 2">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8286750" y="0"/>
          <a:ext cx="1009650" cy="100965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3</xdr:col>
      <xdr:colOff>228599</xdr:colOff>
      <xdr:row>0</xdr:row>
      <xdr:rowOff>133351</xdr:rowOff>
    </xdr:from>
    <xdr:to>
      <xdr:col>4</xdr:col>
      <xdr:colOff>409574</xdr:colOff>
      <xdr:row>3</xdr:row>
      <xdr:rowOff>167903</xdr:rowOff>
    </xdr:to>
    <xdr:pic>
      <xdr:nvPicPr>
        <xdr:cNvPr id="2" name="Picture 2">
          <a:extLst>
            <a:ext uri="{FF2B5EF4-FFF2-40B4-BE49-F238E27FC236}">
              <a16:creationId xmlns:a16="http://schemas.microsoft.com/office/drawing/2014/main" xmlns="" id="{00000000-0008-0000-00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724274" y="133351"/>
          <a:ext cx="695325" cy="701302"/>
        </a:xfrm>
        <a:prstGeom prst="rect">
          <a:avLst/>
        </a:prstGeom>
        <a:solidFill>
          <a:srgbClr val="FFFFFF"/>
        </a:solidFill>
        <a:ln w="9525">
          <a:noFill/>
          <a:miter lim="800000"/>
          <a:headEnd/>
          <a:tailEnd/>
        </a:ln>
      </xdr:spPr>
    </xdr:pic>
    <xdr:clientData/>
  </xdr:twoCellAnchor>
  <xdr:twoCellAnchor editAs="oneCell">
    <xdr:from>
      <xdr:col>8</xdr:col>
      <xdr:colOff>228600</xdr:colOff>
      <xdr:row>0</xdr:row>
      <xdr:rowOff>19050</xdr:rowOff>
    </xdr:from>
    <xdr:to>
      <xdr:col>9</xdr:col>
      <xdr:colOff>790575</xdr:colOff>
      <xdr:row>4</xdr:row>
      <xdr:rowOff>142875</xdr:rowOff>
    </xdr:to>
    <xdr:pic>
      <xdr:nvPicPr>
        <xdr:cNvPr id="3" name="Picture 2">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7658100" y="19050"/>
          <a:ext cx="1009650" cy="10096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2143125</xdr:colOff>
      <xdr:row>2</xdr:row>
      <xdr:rowOff>25223</xdr:rowOff>
    </xdr:from>
    <xdr:to>
      <xdr:col>2</xdr:col>
      <xdr:colOff>214106</xdr:colOff>
      <xdr:row>5</xdr:row>
      <xdr:rowOff>96275</xdr:rowOff>
    </xdr:to>
    <xdr:pic>
      <xdr:nvPicPr>
        <xdr:cNvPr id="6" name="Picture 2">
          <a:extLst>
            <a:ext uri="{FF2B5EF4-FFF2-40B4-BE49-F238E27FC236}">
              <a16:creationId xmlns:a16="http://schemas.microsoft.com/office/drawing/2014/main" xmlns="" id="{00000000-0008-0000-03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438400" y="787223"/>
          <a:ext cx="785606" cy="661602"/>
        </a:xfrm>
        <a:prstGeom prst="rect">
          <a:avLst/>
        </a:prstGeom>
        <a:solidFill>
          <a:srgbClr val="FFFFFF"/>
        </a:solidFill>
        <a:ln w="9525">
          <a:noFill/>
          <a:miter lim="800000"/>
          <a:headEnd/>
          <a:tailEnd/>
        </a:ln>
      </xdr:spPr>
    </xdr:pic>
    <xdr:clientData/>
  </xdr:twoCellAnchor>
  <xdr:twoCellAnchor editAs="oneCell">
    <xdr:from>
      <xdr:col>8</xdr:col>
      <xdr:colOff>571500</xdr:colOff>
      <xdr:row>2</xdr:row>
      <xdr:rowOff>104775</xdr:rowOff>
    </xdr:from>
    <xdr:to>
      <xdr:col>10</xdr:col>
      <xdr:colOff>380999</xdr:colOff>
      <xdr:row>5</xdr:row>
      <xdr:rowOff>159601</xdr:rowOff>
    </xdr:to>
    <xdr:pic>
      <xdr:nvPicPr>
        <xdr:cNvPr id="7" name="Picture 6">
          <a:extLst>
            <a:ext uri="{FF2B5EF4-FFF2-40B4-BE49-F238E27FC236}">
              <a16:creationId xmlns:a16="http://schemas.microsoft.com/office/drawing/2014/main" xmlns="" id="{00000000-0008-0000-0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7734300" y="866775"/>
          <a:ext cx="1200149" cy="64537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2190749</xdr:colOff>
      <xdr:row>1</xdr:row>
      <xdr:rowOff>9526</xdr:rowOff>
    </xdr:from>
    <xdr:to>
      <xdr:col>2</xdr:col>
      <xdr:colOff>304799</xdr:colOff>
      <xdr:row>3</xdr:row>
      <xdr:rowOff>176463</xdr:rowOff>
    </xdr:to>
    <xdr:pic>
      <xdr:nvPicPr>
        <xdr:cNvPr id="2" name="Picture 2">
          <a:extLst>
            <a:ext uri="{FF2B5EF4-FFF2-40B4-BE49-F238E27FC236}">
              <a16:creationId xmlns:a16="http://schemas.microsoft.com/office/drawing/2014/main" xmlns="" id="{00000000-0008-0000-00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543174" y="238126"/>
          <a:ext cx="676275" cy="605087"/>
        </a:xfrm>
        <a:prstGeom prst="rect">
          <a:avLst/>
        </a:prstGeom>
        <a:solidFill>
          <a:srgbClr val="FFFFFF"/>
        </a:solidFill>
        <a:ln w="9525">
          <a:noFill/>
          <a:miter lim="800000"/>
          <a:headEnd/>
          <a:tailEnd/>
        </a:ln>
      </xdr:spPr>
    </xdr:pic>
    <xdr:clientData/>
  </xdr:twoCellAnchor>
  <xdr:twoCellAnchor editAs="oneCell">
    <xdr:from>
      <xdr:col>9</xdr:col>
      <xdr:colOff>57150</xdr:colOff>
      <xdr:row>0</xdr:row>
      <xdr:rowOff>0</xdr:rowOff>
    </xdr:from>
    <xdr:to>
      <xdr:col>10</xdr:col>
      <xdr:colOff>123825</xdr:colOff>
      <xdr:row>4</xdr:row>
      <xdr:rowOff>123825</xdr:rowOff>
    </xdr:to>
    <xdr:pic>
      <xdr:nvPicPr>
        <xdr:cNvPr id="3" name="Picture 2">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7934325" y="0"/>
          <a:ext cx="1009650" cy="100965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2</xdr:col>
      <xdr:colOff>85725</xdr:colOff>
      <xdr:row>0</xdr:row>
      <xdr:rowOff>209551</xdr:rowOff>
    </xdr:from>
    <xdr:to>
      <xdr:col>3</xdr:col>
      <xdr:colOff>180974</xdr:colOff>
      <xdr:row>3</xdr:row>
      <xdr:rowOff>173084</xdr:rowOff>
    </xdr:to>
    <xdr:pic>
      <xdr:nvPicPr>
        <xdr:cNvPr id="2" name="Picture 2">
          <a:extLst>
            <a:ext uri="{FF2B5EF4-FFF2-40B4-BE49-F238E27FC236}">
              <a16:creationId xmlns:a16="http://schemas.microsoft.com/office/drawing/2014/main" xmlns="" id="{00000000-0008-0000-00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000375" y="209551"/>
          <a:ext cx="676274" cy="630283"/>
        </a:xfrm>
        <a:prstGeom prst="rect">
          <a:avLst/>
        </a:prstGeom>
        <a:solidFill>
          <a:srgbClr val="FFFFFF"/>
        </a:solidFill>
        <a:ln w="9525">
          <a:noFill/>
          <a:miter lim="800000"/>
          <a:headEnd/>
          <a:tailEnd/>
        </a:ln>
      </xdr:spPr>
    </xdr:pic>
    <xdr:clientData/>
  </xdr:twoCellAnchor>
  <xdr:twoCellAnchor editAs="oneCell">
    <xdr:from>
      <xdr:col>9</xdr:col>
      <xdr:colOff>295275</xdr:colOff>
      <xdr:row>0</xdr:row>
      <xdr:rowOff>19050</xdr:rowOff>
    </xdr:from>
    <xdr:to>
      <xdr:col>10</xdr:col>
      <xdr:colOff>361950</xdr:colOff>
      <xdr:row>4</xdr:row>
      <xdr:rowOff>142875</xdr:rowOff>
    </xdr:to>
    <xdr:pic>
      <xdr:nvPicPr>
        <xdr:cNvPr id="3" name="Picture 2">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8172450" y="19050"/>
          <a:ext cx="1009650" cy="100965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2</xdr:col>
      <xdr:colOff>219076</xdr:colOff>
      <xdr:row>0</xdr:row>
      <xdr:rowOff>114301</xdr:rowOff>
    </xdr:from>
    <xdr:to>
      <xdr:col>3</xdr:col>
      <xdr:colOff>390525</xdr:colOff>
      <xdr:row>3</xdr:row>
      <xdr:rowOff>148853</xdr:rowOff>
    </xdr:to>
    <xdr:pic>
      <xdr:nvPicPr>
        <xdr:cNvPr id="2" name="Picture 2">
          <a:extLst>
            <a:ext uri="{FF2B5EF4-FFF2-40B4-BE49-F238E27FC236}">
              <a16:creationId xmlns:a16="http://schemas.microsoft.com/office/drawing/2014/main" xmlns="" id="{00000000-0008-0000-00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133726" y="114301"/>
          <a:ext cx="752474" cy="701302"/>
        </a:xfrm>
        <a:prstGeom prst="rect">
          <a:avLst/>
        </a:prstGeom>
        <a:solidFill>
          <a:srgbClr val="FFFFFF"/>
        </a:solidFill>
        <a:ln w="9525">
          <a:noFill/>
          <a:miter lim="800000"/>
          <a:headEnd/>
          <a:tailEnd/>
        </a:ln>
      </xdr:spPr>
    </xdr:pic>
    <xdr:clientData/>
  </xdr:twoCellAnchor>
  <xdr:twoCellAnchor editAs="oneCell">
    <xdr:from>
      <xdr:col>9</xdr:col>
      <xdr:colOff>257175</xdr:colOff>
      <xdr:row>0</xdr:row>
      <xdr:rowOff>0</xdr:rowOff>
    </xdr:from>
    <xdr:to>
      <xdr:col>10</xdr:col>
      <xdr:colOff>381000</xdr:colOff>
      <xdr:row>4</xdr:row>
      <xdr:rowOff>123825</xdr:rowOff>
    </xdr:to>
    <xdr:pic>
      <xdr:nvPicPr>
        <xdr:cNvPr id="3" name="Picture 2">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8134350" y="0"/>
          <a:ext cx="1066800" cy="100965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2</xdr:col>
      <xdr:colOff>28575</xdr:colOff>
      <xdr:row>0</xdr:row>
      <xdr:rowOff>171451</xdr:rowOff>
    </xdr:from>
    <xdr:to>
      <xdr:col>3</xdr:col>
      <xdr:colOff>142875</xdr:colOff>
      <xdr:row>3</xdr:row>
      <xdr:rowOff>114300</xdr:rowOff>
    </xdr:to>
    <xdr:pic>
      <xdr:nvPicPr>
        <xdr:cNvPr id="2" name="Picture 2">
          <a:extLst>
            <a:ext uri="{FF2B5EF4-FFF2-40B4-BE49-F238E27FC236}">
              <a16:creationId xmlns:a16="http://schemas.microsoft.com/office/drawing/2014/main" xmlns="" id="{00000000-0008-0000-00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943225" y="171451"/>
          <a:ext cx="695325" cy="609599"/>
        </a:xfrm>
        <a:prstGeom prst="rect">
          <a:avLst/>
        </a:prstGeom>
        <a:solidFill>
          <a:srgbClr val="FFFFFF"/>
        </a:solidFill>
        <a:ln w="9525">
          <a:noFill/>
          <a:miter lim="800000"/>
          <a:headEnd/>
          <a:tailEnd/>
        </a:ln>
      </xdr:spPr>
    </xdr:pic>
    <xdr:clientData/>
  </xdr:twoCellAnchor>
  <xdr:twoCellAnchor editAs="oneCell">
    <xdr:from>
      <xdr:col>9</xdr:col>
      <xdr:colOff>47625</xdr:colOff>
      <xdr:row>0</xdr:row>
      <xdr:rowOff>0</xdr:rowOff>
    </xdr:from>
    <xdr:to>
      <xdr:col>10</xdr:col>
      <xdr:colOff>114300</xdr:colOff>
      <xdr:row>4</xdr:row>
      <xdr:rowOff>123825</xdr:rowOff>
    </xdr:to>
    <xdr:pic>
      <xdr:nvPicPr>
        <xdr:cNvPr id="3" name="Picture 2">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7924800" y="0"/>
          <a:ext cx="1009650" cy="100965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1</xdr:col>
      <xdr:colOff>2533651</xdr:colOff>
      <xdr:row>0</xdr:row>
      <xdr:rowOff>161926</xdr:rowOff>
    </xdr:from>
    <xdr:to>
      <xdr:col>3</xdr:col>
      <xdr:colOff>94159</xdr:colOff>
      <xdr:row>3</xdr:row>
      <xdr:rowOff>142876</xdr:rowOff>
    </xdr:to>
    <xdr:pic>
      <xdr:nvPicPr>
        <xdr:cNvPr id="2" name="Picture 2">
          <a:extLst>
            <a:ext uri="{FF2B5EF4-FFF2-40B4-BE49-F238E27FC236}">
              <a16:creationId xmlns:a16="http://schemas.microsoft.com/office/drawing/2014/main" xmlns="" id="{00000000-0008-0000-00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86076" y="161926"/>
          <a:ext cx="703758" cy="647700"/>
        </a:xfrm>
        <a:prstGeom prst="rect">
          <a:avLst/>
        </a:prstGeom>
        <a:solidFill>
          <a:srgbClr val="FFFFFF"/>
        </a:solidFill>
        <a:ln w="9525">
          <a:noFill/>
          <a:miter lim="800000"/>
          <a:headEnd/>
          <a:tailEnd/>
        </a:ln>
      </xdr:spPr>
    </xdr:pic>
    <xdr:clientData/>
  </xdr:twoCellAnchor>
  <xdr:twoCellAnchor editAs="oneCell">
    <xdr:from>
      <xdr:col>9</xdr:col>
      <xdr:colOff>19050</xdr:colOff>
      <xdr:row>0</xdr:row>
      <xdr:rowOff>0</xdr:rowOff>
    </xdr:from>
    <xdr:to>
      <xdr:col>10</xdr:col>
      <xdr:colOff>85725</xdr:colOff>
      <xdr:row>4</xdr:row>
      <xdr:rowOff>123825</xdr:rowOff>
    </xdr:to>
    <xdr:pic>
      <xdr:nvPicPr>
        <xdr:cNvPr id="3" name="Picture 2">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7896225" y="0"/>
          <a:ext cx="1009650" cy="100965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3409950</xdr:colOff>
      <xdr:row>1</xdr:row>
      <xdr:rowOff>0</xdr:rowOff>
    </xdr:from>
    <xdr:to>
      <xdr:col>3</xdr:col>
      <xdr:colOff>431800</xdr:colOff>
      <xdr:row>7</xdr:row>
      <xdr:rowOff>38100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4457700" y="190500"/>
          <a:ext cx="1346200" cy="1323975"/>
        </a:xfrm>
        <a:prstGeom prst="rect">
          <a:avLst/>
        </a:prstGeom>
      </xdr:spPr>
    </xdr:pic>
    <xdr:clientData/>
  </xdr:twoCellAnchor>
  <xdr:twoCellAnchor editAs="oneCell">
    <xdr:from>
      <xdr:col>8</xdr:col>
      <xdr:colOff>571500</xdr:colOff>
      <xdr:row>1</xdr:row>
      <xdr:rowOff>57151</xdr:rowOff>
    </xdr:from>
    <xdr:to>
      <xdr:col>10</xdr:col>
      <xdr:colOff>496327</xdr:colOff>
      <xdr:row>6</xdr:row>
      <xdr:rowOff>57151</xdr:rowOff>
    </xdr:to>
    <xdr:pic>
      <xdr:nvPicPr>
        <xdr:cNvPr id="3" name="Pictur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4420850" y="247651"/>
          <a:ext cx="2153677" cy="109537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1</xdr:col>
      <xdr:colOff>2486026</xdr:colOff>
      <xdr:row>4</xdr:row>
      <xdr:rowOff>129998</xdr:rowOff>
    </xdr:from>
    <xdr:to>
      <xdr:col>3</xdr:col>
      <xdr:colOff>76201</xdr:colOff>
      <xdr:row>7</xdr:row>
      <xdr:rowOff>161925</xdr:rowOff>
    </xdr:to>
    <xdr:pic>
      <xdr:nvPicPr>
        <xdr:cNvPr id="2" name="Picture 2">
          <a:extLst>
            <a:ext uri="{FF2B5EF4-FFF2-40B4-BE49-F238E27FC236}">
              <a16:creationId xmlns:a16="http://schemas.microsoft.com/office/drawing/2014/main" xmlns="" id="{00000000-0008-0000-07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781301" y="777698"/>
          <a:ext cx="838200" cy="632002"/>
        </a:xfrm>
        <a:prstGeom prst="rect">
          <a:avLst/>
        </a:prstGeom>
        <a:solidFill>
          <a:srgbClr val="FFFFFF"/>
        </a:solidFill>
        <a:ln w="9525">
          <a:noFill/>
          <a:miter lim="800000"/>
          <a:headEnd/>
          <a:tailEnd/>
        </a:ln>
      </xdr:spPr>
    </xdr:pic>
    <xdr:clientData/>
  </xdr:twoCellAnchor>
  <xdr:twoCellAnchor editAs="oneCell">
    <xdr:from>
      <xdr:col>8</xdr:col>
      <xdr:colOff>266701</xdr:colOff>
      <xdr:row>4</xdr:row>
      <xdr:rowOff>76200</xdr:rowOff>
    </xdr:from>
    <xdr:to>
      <xdr:col>10</xdr:col>
      <xdr:colOff>332519</xdr:colOff>
      <xdr:row>7</xdr:row>
      <xdr:rowOff>77152</xdr:rowOff>
    </xdr:to>
    <xdr:pic>
      <xdr:nvPicPr>
        <xdr:cNvPr id="3" name="Picture 2">
          <a:extLst>
            <a:ext uri="{FF2B5EF4-FFF2-40B4-BE49-F238E27FC236}">
              <a16:creationId xmlns:a16="http://schemas.microsoft.com/office/drawing/2014/main" xmlns="" id="{00000000-0008-0000-07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7181851" y="723900"/>
          <a:ext cx="1151668" cy="601027"/>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1</xdr:col>
      <xdr:colOff>3903673</xdr:colOff>
      <xdr:row>0</xdr:row>
      <xdr:rowOff>132120</xdr:rowOff>
    </xdr:from>
    <xdr:to>
      <xdr:col>2</xdr:col>
      <xdr:colOff>350045</xdr:colOff>
      <xdr:row>3</xdr:row>
      <xdr:rowOff>93412</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4522798" y="132120"/>
          <a:ext cx="885022" cy="628042"/>
        </a:xfrm>
        <a:prstGeom prst="rect">
          <a:avLst/>
        </a:prstGeom>
        <a:solidFill>
          <a:srgbClr val="FFFFFF"/>
        </a:solidFill>
        <a:ln w="9525">
          <a:noFill/>
          <a:miter lim="800000"/>
          <a:headEnd/>
          <a:tailEnd/>
        </a:ln>
      </xdr:spPr>
    </xdr:pic>
    <xdr:clientData/>
  </xdr:twoCellAnchor>
  <xdr:twoCellAnchor editAs="oneCell">
    <xdr:from>
      <xdr:col>9</xdr:col>
      <xdr:colOff>211933</xdr:colOff>
      <xdr:row>0</xdr:row>
      <xdr:rowOff>142876</xdr:rowOff>
    </xdr:from>
    <xdr:to>
      <xdr:col>10</xdr:col>
      <xdr:colOff>657296</xdr:colOff>
      <xdr:row>3</xdr:row>
      <xdr:rowOff>50959</xdr:rowOff>
    </xdr:to>
    <xdr:pic>
      <xdr:nvPicPr>
        <xdr:cNvPr id="3" name="Pictur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0813258" y="142876"/>
          <a:ext cx="1093063" cy="574833"/>
        </a:xfrm>
        <a:prstGeom prst="rect">
          <a:avLst/>
        </a:prstGeom>
      </xdr:spPr>
    </xdr:pic>
    <xdr:clientData/>
  </xdr:twoCellAnchor>
  <xdr:twoCellAnchor>
    <xdr:from>
      <xdr:col>1</xdr:col>
      <xdr:colOff>40968</xdr:colOff>
      <xdr:row>141</xdr:row>
      <xdr:rowOff>204839</xdr:rowOff>
    </xdr:from>
    <xdr:to>
      <xdr:col>1</xdr:col>
      <xdr:colOff>3860493</xdr:colOff>
      <xdr:row>141</xdr:row>
      <xdr:rowOff>462014</xdr:rowOff>
    </xdr:to>
    <xdr:sp macro="" textlink="">
      <xdr:nvSpPr>
        <xdr:cNvPr id="4" name="TextBox 3"/>
        <xdr:cNvSpPr txBox="1"/>
      </xdr:nvSpPr>
      <xdr:spPr>
        <a:xfrm>
          <a:off x="660093" y="63098414"/>
          <a:ext cx="3819525" cy="25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t>ammonium salt for celtac machine</a:t>
          </a:r>
        </a:p>
      </xdr:txBody>
    </xdr:sp>
    <xdr:clientData/>
  </xdr:twoCellAnchor>
  <xdr:twoCellAnchor>
    <xdr:from>
      <xdr:col>1</xdr:col>
      <xdr:colOff>66675</xdr:colOff>
      <xdr:row>150</xdr:row>
      <xdr:rowOff>190500</xdr:rowOff>
    </xdr:from>
    <xdr:to>
      <xdr:col>1</xdr:col>
      <xdr:colOff>2409825</xdr:colOff>
      <xdr:row>150</xdr:row>
      <xdr:rowOff>466725</xdr:rowOff>
    </xdr:to>
    <xdr:sp macro="" textlink="">
      <xdr:nvSpPr>
        <xdr:cNvPr id="5" name="TextBox 4"/>
        <xdr:cNvSpPr txBox="1"/>
      </xdr:nvSpPr>
      <xdr:spPr>
        <a:xfrm>
          <a:off x="685800" y="65741550"/>
          <a:ext cx="2343150"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t>Nihon Kohden machine</a:t>
          </a:r>
        </a:p>
      </xdr:txBody>
    </xdr:sp>
    <xdr:clientData/>
  </xdr:twoCellAnchor>
  <xdr:twoCellAnchor>
    <xdr:from>
      <xdr:col>1</xdr:col>
      <xdr:colOff>66675</xdr:colOff>
      <xdr:row>150</xdr:row>
      <xdr:rowOff>190500</xdr:rowOff>
    </xdr:from>
    <xdr:to>
      <xdr:col>1</xdr:col>
      <xdr:colOff>2409825</xdr:colOff>
      <xdr:row>150</xdr:row>
      <xdr:rowOff>466725</xdr:rowOff>
    </xdr:to>
    <xdr:sp macro="" textlink="">
      <xdr:nvSpPr>
        <xdr:cNvPr id="6" name="TextBox 5"/>
        <xdr:cNvSpPr txBox="1"/>
      </xdr:nvSpPr>
      <xdr:spPr>
        <a:xfrm>
          <a:off x="685800" y="65741550"/>
          <a:ext cx="2343150"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t>Nihon Kohden machine</a:t>
          </a:r>
        </a:p>
      </xdr:txBody>
    </xdr:sp>
    <xdr:clientData/>
  </xdr:twoCellAnchor>
  <xdr:twoCellAnchor>
    <xdr:from>
      <xdr:col>1</xdr:col>
      <xdr:colOff>66675</xdr:colOff>
      <xdr:row>150</xdr:row>
      <xdr:rowOff>190500</xdr:rowOff>
    </xdr:from>
    <xdr:to>
      <xdr:col>1</xdr:col>
      <xdr:colOff>2409825</xdr:colOff>
      <xdr:row>150</xdr:row>
      <xdr:rowOff>466725</xdr:rowOff>
    </xdr:to>
    <xdr:sp macro="" textlink="">
      <xdr:nvSpPr>
        <xdr:cNvPr id="7" name="TextBox 6"/>
        <xdr:cNvSpPr txBox="1"/>
      </xdr:nvSpPr>
      <xdr:spPr>
        <a:xfrm>
          <a:off x="685800" y="65741550"/>
          <a:ext cx="2343150"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t>Nihon Kohden machine</a:t>
          </a:r>
        </a:p>
      </xdr:txBody>
    </xdr:sp>
    <xdr:clientData/>
  </xdr:twoCellAnchor>
  <xdr:twoCellAnchor>
    <xdr:from>
      <xdr:col>17</xdr:col>
      <xdr:colOff>272267</xdr:colOff>
      <xdr:row>0</xdr:row>
      <xdr:rowOff>108308</xdr:rowOff>
    </xdr:from>
    <xdr:to>
      <xdr:col>18</xdr:col>
      <xdr:colOff>762001</xdr:colOff>
      <xdr:row>3</xdr:row>
      <xdr:rowOff>69600</xdr:rowOff>
    </xdr:to>
    <xdr:pic>
      <xdr:nvPicPr>
        <xdr:cNvPr id="8"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0931992" y="108308"/>
          <a:ext cx="889784" cy="628042"/>
        </a:xfrm>
        <a:prstGeom prst="rect">
          <a:avLst/>
        </a:prstGeom>
        <a:solidFill>
          <a:srgbClr val="FFFFFF"/>
        </a:solidFill>
        <a:ln w="9525">
          <a:noFill/>
          <a:miter lim="800000"/>
          <a:headEnd/>
          <a:tailEnd/>
        </a:ln>
      </xdr:spPr>
    </xdr:pic>
    <xdr:clientData/>
  </xdr:twoCellAnchor>
  <xdr:twoCellAnchor>
    <xdr:from>
      <xdr:col>16</xdr:col>
      <xdr:colOff>40968</xdr:colOff>
      <xdr:row>141</xdr:row>
      <xdr:rowOff>204839</xdr:rowOff>
    </xdr:from>
    <xdr:to>
      <xdr:col>16</xdr:col>
      <xdr:colOff>3860493</xdr:colOff>
      <xdr:row>141</xdr:row>
      <xdr:rowOff>462014</xdr:rowOff>
    </xdr:to>
    <xdr:sp macro="" textlink="">
      <xdr:nvSpPr>
        <xdr:cNvPr id="9" name="TextBox 8"/>
        <xdr:cNvSpPr txBox="1"/>
      </xdr:nvSpPr>
      <xdr:spPr>
        <a:xfrm>
          <a:off x="16471593" y="63098414"/>
          <a:ext cx="3819525" cy="25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t>ammonium salt for celtac machine</a:t>
          </a:r>
        </a:p>
      </xdr:txBody>
    </xdr:sp>
    <xdr:clientData/>
  </xdr:twoCellAnchor>
  <xdr:twoCellAnchor>
    <xdr:from>
      <xdr:col>16</xdr:col>
      <xdr:colOff>66675</xdr:colOff>
      <xdr:row>150</xdr:row>
      <xdr:rowOff>190500</xdr:rowOff>
    </xdr:from>
    <xdr:to>
      <xdr:col>16</xdr:col>
      <xdr:colOff>2409825</xdr:colOff>
      <xdr:row>150</xdr:row>
      <xdr:rowOff>466725</xdr:rowOff>
    </xdr:to>
    <xdr:sp macro="" textlink="">
      <xdr:nvSpPr>
        <xdr:cNvPr id="10" name="TextBox 9"/>
        <xdr:cNvSpPr txBox="1"/>
      </xdr:nvSpPr>
      <xdr:spPr>
        <a:xfrm>
          <a:off x="16497300" y="65741550"/>
          <a:ext cx="2343150"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t>Nihon Kohden machine</a:t>
          </a:r>
        </a:p>
      </xdr:txBody>
    </xdr:sp>
    <xdr:clientData/>
  </xdr:twoCellAnchor>
  <xdr:twoCellAnchor>
    <xdr:from>
      <xdr:col>16</xdr:col>
      <xdr:colOff>66675</xdr:colOff>
      <xdr:row>150</xdr:row>
      <xdr:rowOff>190500</xdr:rowOff>
    </xdr:from>
    <xdr:to>
      <xdr:col>16</xdr:col>
      <xdr:colOff>2409825</xdr:colOff>
      <xdr:row>150</xdr:row>
      <xdr:rowOff>466725</xdr:rowOff>
    </xdr:to>
    <xdr:sp macro="" textlink="">
      <xdr:nvSpPr>
        <xdr:cNvPr id="11" name="TextBox 10"/>
        <xdr:cNvSpPr txBox="1"/>
      </xdr:nvSpPr>
      <xdr:spPr>
        <a:xfrm>
          <a:off x="16497300" y="65741550"/>
          <a:ext cx="2343150"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t>Nihon Kohden machine</a:t>
          </a:r>
        </a:p>
      </xdr:txBody>
    </xdr:sp>
    <xdr:clientData/>
  </xdr:twoCellAnchor>
  <xdr:twoCellAnchor>
    <xdr:from>
      <xdr:col>16</xdr:col>
      <xdr:colOff>66675</xdr:colOff>
      <xdr:row>150</xdr:row>
      <xdr:rowOff>190500</xdr:rowOff>
    </xdr:from>
    <xdr:to>
      <xdr:col>16</xdr:col>
      <xdr:colOff>2409825</xdr:colOff>
      <xdr:row>150</xdr:row>
      <xdr:rowOff>466725</xdr:rowOff>
    </xdr:to>
    <xdr:sp macro="" textlink="">
      <xdr:nvSpPr>
        <xdr:cNvPr id="12" name="TextBox 11"/>
        <xdr:cNvSpPr txBox="1"/>
      </xdr:nvSpPr>
      <xdr:spPr>
        <a:xfrm>
          <a:off x="16497300" y="65741550"/>
          <a:ext cx="2343150"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t>Nihon Kohden machine</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xdr:col>
      <xdr:colOff>2486026</xdr:colOff>
      <xdr:row>4</xdr:row>
      <xdr:rowOff>129998</xdr:rowOff>
    </xdr:from>
    <xdr:to>
      <xdr:col>3</xdr:col>
      <xdr:colOff>76201</xdr:colOff>
      <xdr:row>7</xdr:row>
      <xdr:rowOff>161925</xdr:rowOff>
    </xdr:to>
    <xdr:pic>
      <xdr:nvPicPr>
        <xdr:cNvPr id="2" name="Picture 2">
          <a:extLst>
            <a:ext uri="{FF2B5EF4-FFF2-40B4-BE49-F238E27FC236}">
              <a16:creationId xmlns=""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781301" y="777698"/>
          <a:ext cx="838200" cy="632002"/>
        </a:xfrm>
        <a:prstGeom prst="rect">
          <a:avLst/>
        </a:prstGeom>
        <a:solidFill>
          <a:srgbClr val="FFFFFF"/>
        </a:solidFill>
        <a:ln w="9525">
          <a:noFill/>
          <a:miter lim="800000"/>
          <a:headEnd/>
          <a:tailEnd/>
        </a:ln>
      </xdr:spPr>
    </xdr:pic>
    <xdr:clientData/>
  </xdr:twoCellAnchor>
  <xdr:twoCellAnchor editAs="oneCell">
    <xdr:from>
      <xdr:col>8</xdr:col>
      <xdr:colOff>266701</xdr:colOff>
      <xdr:row>4</xdr:row>
      <xdr:rowOff>76200</xdr:rowOff>
    </xdr:from>
    <xdr:to>
      <xdr:col>10</xdr:col>
      <xdr:colOff>332519</xdr:colOff>
      <xdr:row>7</xdr:row>
      <xdr:rowOff>77152</xdr:rowOff>
    </xdr:to>
    <xdr:pic>
      <xdr:nvPicPr>
        <xdr:cNvPr id="3" name="Picture 2">
          <a:extLst>
            <a:ext uri="{FF2B5EF4-FFF2-40B4-BE49-F238E27FC236}">
              <a16:creationId xmlns="" xmlns:a16="http://schemas.microsoft.com/office/drawing/2014/main" id="{00000000-0008-0000-07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7181851" y="723900"/>
          <a:ext cx="1151668" cy="601027"/>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2</xdr:col>
      <xdr:colOff>1133475</xdr:colOff>
      <xdr:row>3</xdr:row>
      <xdr:rowOff>129998</xdr:rowOff>
    </xdr:from>
    <xdr:to>
      <xdr:col>3</xdr:col>
      <xdr:colOff>76201</xdr:colOff>
      <xdr:row>6</xdr:row>
      <xdr:rowOff>161925</xdr:rowOff>
    </xdr:to>
    <xdr:pic>
      <xdr:nvPicPr>
        <xdr:cNvPr id="2" name="Picture 2">
          <a:extLst>
            <a:ext uri="{FF2B5EF4-FFF2-40B4-BE49-F238E27FC236}">
              <a16:creationId xmlns:a16="http://schemas.microsoft.com/office/drawing/2014/main" xmlns="" id="{00000000-0008-0000-07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133600" y="653873"/>
          <a:ext cx="876301" cy="632002"/>
        </a:xfrm>
        <a:prstGeom prst="rect">
          <a:avLst/>
        </a:prstGeom>
        <a:solidFill>
          <a:srgbClr val="FFFFFF"/>
        </a:solidFill>
        <a:ln w="9525">
          <a:noFill/>
          <a:miter lim="800000"/>
          <a:headEnd/>
          <a:tailEnd/>
        </a:ln>
      </xdr:spPr>
    </xdr:pic>
    <xdr:clientData/>
  </xdr:twoCellAnchor>
  <xdr:twoCellAnchor editAs="oneCell">
    <xdr:from>
      <xdr:col>9</xdr:col>
      <xdr:colOff>323849</xdr:colOff>
      <xdr:row>3</xdr:row>
      <xdr:rowOff>76200</xdr:rowOff>
    </xdr:from>
    <xdr:to>
      <xdr:col>10</xdr:col>
      <xdr:colOff>494443</xdr:colOff>
      <xdr:row>6</xdr:row>
      <xdr:rowOff>77152</xdr:rowOff>
    </xdr:to>
    <xdr:pic>
      <xdr:nvPicPr>
        <xdr:cNvPr id="3" name="Picture 2">
          <a:extLst>
            <a:ext uri="{FF2B5EF4-FFF2-40B4-BE49-F238E27FC236}">
              <a16:creationId xmlns:a16="http://schemas.microsoft.com/office/drawing/2014/main" xmlns="" id="{00000000-0008-0000-07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7372349" y="600075"/>
          <a:ext cx="1151669" cy="60102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1841501</xdr:colOff>
      <xdr:row>1</xdr:row>
      <xdr:rowOff>174448</xdr:rowOff>
    </xdr:from>
    <xdr:to>
      <xdr:col>1</xdr:col>
      <xdr:colOff>2604882</xdr:colOff>
      <xdr:row>5</xdr:row>
      <xdr:rowOff>65583</xdr:rowOff>
    </xdr:to>
    <xdr:pic>
      <xdr:nvPicPr>
        <xdr:cNvPr id="4" name="Picture 2">
          <a:extLst>
            <a:ext uri="{FF2B5EF4-FFF2-40B4-BE49-F238E27FC236}">
              <a16:creationId xmlns:a16="http://schemas.microsoft.com/office/drawing/2014/main" xmlns="" id="{00000000-0008-0000-03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137834" y="745948"/>
          <a:ext cx="763381" cy="674302"/>
        </a:xfrm>
        <a:prstGeom prst="rect">
          <a:avLst/>
        </a:prstGeom>
        <a:solidFill>
          <a:srgbClr val="FFFFFF"/>
        </a:solidFill>
        <a:ln w="9525">
          <a:noFill/>
          <a:miter lim="800000"/>
          <a:headEnd/>
          <a:tailEnd/>
        </a:ln>
      </xdr:spPr>
    </xdr:pic>
    <xdr:clientData/>
  </xdr:twoCellAnchor>
  <xdr:twoCellAnchor editAs="oneCell">
    <xdr:from>
      <xdr:col>8</xdr:col>
      <xdr:colOff>862541</xdr:colOff>
      <xdr:row>2</xdr:row>
      <xdr:rowOff>62441</xdr:rowOff>
    </xdr:from>
    <xdr:to>
      <xdr:col>10</xdr:col>
      <xdr:colOff>676273</xdr:colOff>
      <xdr:row>5</xdr:row>
      <xdr:rowOff>106684</xdr:rowOff>
    </xdr:to>
    <xdr:pic>
      <xdr:nvPicPr>
        <xdr:cNvPr id="5" name="Picture 4">
          <a:extLst>
            <a:ext uri="{FF2B5EF4-FFF2-40B4-BE49-F238E27FC236}">
              <a16:creationId xmlns:a16="http://schemas.microsoft.com/office/drawing/2014/main" xmlns="" id="{00000000-0008-0000-0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7911041" y="824441"/>
          <a:ext cx="1200149" cy="63691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2</xdr:col>
      <xdr:colOff>2733675</xdr:colOff>
      <xdr:row>3</xdr:row>
      <xdr:rowOff>47625</xdr:rowOff>
    </xdr:from>
    <xdr:to>
      <xdr:col>3</xdr:col>
      <xdr:colOff>228601</xdr:colOff>
      <xdr:row>6</xdr:row>
      <xdr:rowOff>123825</xdr:rowOff>
    </xdr:to>
    <xdr:pic>
      <xdr:nvPicPr>
        <xdr:cNvPr id="2" name="Picture 2">
          <a:extLst>
            <a:ext uri="{FF2B5EF4-FFF2-40B4-BE49-F238E27FC236}">
              <a16:creationId xmlns:a16="http://schemas.microsoft.com/office/drawing/2014/main" xmlns="" id="{00000000-0008-0000-07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781425" y="666750"/>
          <a:ext cx="895351" cy="676275"/>
        </a:xfrm>
        <a:prstGeom prst="rect">
          <a:avLst/>
        </a:prstGeom>
        <a:solidFill>
          <a:srgbClr val="FFFFFF"/>
        </a:solidFill>
        <a:ln w="9525">
          <a:noFill/>
          <a:miter lim="800000"/>
          <a:headEnd/>
          <a:tailEnd/>
        </a:ln>
      </xdr:spPr>
    </xdr:pic>
    <xdr:clientData/>
  </xdr:twoCellAnchor>
  <xdr:twoCellAnchor editAs="oneCell">
    <xdr:from>
      <xdr:col>8</xdr:col>
      <xdr:colOff>285751</xdr:colOff>
      <xdr:row>3</xdr:row>
      <xdr:rowOff>57150</xdr:rowOff>
    </xdr:from>
    <xdr:to>
      <xdr:col>10</xdr:col>
      <xdr:colOff>19050</xdr:colOff>
      <xdr:row>6</xdr:row>
      <xdr:rowOff>172402</xdr:rowOff>
    </xdr:to>
    <xdr:pic>
      <xdr:nvPicPr>
        <xdr:cNvPr id="3" name="Picture 2">
          <a:extLst>
            <a:ext uri="{FF2B5EF4-FFF2-40B4-BE49-F238E27FC236}">
              <a16:creationId xmlns:a16="http://schemas.microsoft.com/office/drawing/2014/main" xmlns="" id="{00000000-0008-0000-07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8639176" y="676275"/>
          <a:ext cx="1304924" cy="715327"/>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1</xdr:col>
      <xdr:colOff>2387974</xdr:colOff>
      <xdr:row>4</xdr:row>
      <xdr:rowOff>44273</xdr:rowOff>
    </xdr:from>
    <xdr:to>
      <xdr:col>3</xdr:col>
      <xdr:colOff>99806</xdr:colOff>
      <xdr:row>7</xdr:row>
      <xdr:rowOff>85725</xdr:rowOff>
    </xdr:to>
    <xdr:pic>
      <xdr:nvPicPr>
        <xdr:cNvPr id="2" name="Picture 2">
          <a:extLst>
            <a:ext uri="{FF2B5EF4-FFF2-40B4-BE49-F238E27FC236}">
              <a16:creationId xmlns:a16="http://schemas.microsoft.com/office/drawing/2014/main" xmlns="" id="{00000000-0008-0000-0C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683249" y="691973"/>
          <a:ext cx="712207" cy="641527"/>
        </a:xfrm>
        <a:prstGeom prst="rect">
          <a:avLst/>
        </a:prstGeom>
        <a:solidFill>
          <a:srgbClr val="FFFFFF"/>
        </a:solidFill>
        <a:ln w="9525">
          <a:noFill/>
          <a:miter lim="800000"/>
          <a:headEnd/>
          <a:tailEnd/>
        </a:ln>
      </xdr:spPr>
    </xdr:pic>
    <xdr:clientData/>
  </xdr:twoCellAnchor>
  <xdr:twoCellAnchor editAs="oneCell">
    <xdr:from>
      <xdr:col>8</xdr:col>
      <xdr:colOff>935566</xdr:colOff>
      <xdr:row>4</xdr:row>
      <xdr:rowOff>11386</xdr:rowOff>
    </xdr:from>
    <xdr:to>
      <xdr:col>10</xdr:col>
      <xdr:colOff>632883</xdr:colOff>
      <xdr:row>6</xdr:row>
      <xdr:rowOff>205210</xdr:rowOff>
    </xdr:to>
    <xdr:pic>
      <xdr:nvPicPr>
        <xdr:cNvPr id="3" name="Picture 2">
          <a:extLst>
            <a:ext uri="{FF2B5EF4-FFF2-40B4-BE49-F238E27FC236}">
              <a16:creationId xmlns:a16="http://schemas.microsoft.com/office/drawing/2014/main" xmlns=""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7909983" y="646386"/>
          <a:ext cx="1094317" cy="5748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2158999</xdr:colOff>
      <xdr:row>1</xdr:row>
      <xdr:rowOff>104320</xdr:rowOff>
    </xdr:from>
    <xdr:to>
      <xdr:col>2</xdr:col>
      <xdr:colOff>365880</xdr:colOff>
      <xdr:row>4</xdr:row>
      <xdr:rowOff>39918</xdr:rowOff>
    </xdr:to>
    <xdr:pic>
      <xdr:nvPicPr>
        <xdr:cNvPr id="2" name="Picture 2">
          <a:extLst>
            <a:ext uri="{FF2B5EF4-FFF2-40B4-BE49-F238E27FC236}">
              <a16:creationId xmlns:a16="http://schemas.microsoft.com/office/drawing/2014/main" xmlns="" id="{00000000-0008-0000-04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529416" y="400653"/>
          <a:ext cx="736297" cy="634098"/>
        </a:xfrm>
        <a:prstGeom prst="rect">
          <a:avLst/>
        </a:prstGeom>
        <a:solidFill>
          <a:srgbClr val="FFFFFF"/>
        </a:solidFill>
        <a:ln w="9525">
          <a:noFill/>
          <a:miter lim="800000"/>
          <a:headEnd/>
          <a:tailEnd/>
        </a:ln>
      </xdr:spPr>
    </xdr:pic>
    <xdr:clientData/>
  </xdr:twoCellAnchor>
  <xdr:twoCellAnchor editAs="oneCell">
    <xdr:from>
      <xdr:col>0</xdr:col>
      <xdr:colOff>340179</xdr:colOff>
      <xdr:row>59</xdr:row>
      <xdr:rowOff>0</xdr:rowOff>
    </xdr:from>
    <xdr:to>
      <xdr:col>0</xdr:col>
      <xdr:colOff>347799</xdr:colOff>
      <xdr:row>59</xdr:row>
      <xdr:rowOff>7620</xdr:rowOff>
    </xdr:to>
    <xdr:sp macro="" textlink="">
      <xdr:nvSpPr>
        <xdr:cNvPr id="4" name="AutoShape 1" descr="http://sc.adelement.com/setRT_adelement_cookie.php?ae_rt=ae98e3ee6b39c7107eb00495de8b49b5&amp;_ae_ref=http%3A//www.google.com.ph/url%3Fsa%3Di%26rct%3Dj%26q%3D%26esrc%3Ds%26source%3Dimages%26cd%3D%26ved%3D0CAUQjhxqFQoTCK-l3t7D-sgCFQHgpgodQ-4FIA%26url%3Dhttp%253A%252F%252Fwww.ebay.in%252Fitm%252FVirkon-S-Powder-1kg-Disinfectant-Poultry-Chickens-Birds-Farm-Animals-Kennels-%252F181005329575%26psig%3DAFQjCNGiC6fpn9gLjRpvJsd7G-U9KCzpIQ%26ust%3D1446855716708747&amp;attribution=undefined&amp;transaction_id=undefined&amp;quantity=undefined&amp;transaction_value=undefined&amp;cart_value=undefined&amp;category_id=1281&amp;subcategory_id=177801&amp;subsubcategory_id=&amp;product_id=181005329575&amp;brand_name=&amp;seller_id=gardenfeathers&amp;searchterm=undefined&amp;user_type=New&amp;depth=5&amp;_aeidentifier=181005329575&amp;_ae_category0=Pet%20Supplies&amp;_ae_category1=Poultry%20%26amp%3B%20Waterfowl&amp;_aefn=Virkon%20S%20Powder%201kg%20Disinfectant%20Poultry%2C%20Chickens%2C%20Birds%2C%20Farm%20Animals%2C%20Kennels&amp;_aedescription=&amp;_aebrand=&amp;_aeprice=14.75&amp;_aeamount=14.75&amp;_aecurrency=INR&amp;_aeurl=http%3A%2F%2Fwww.ebay.in%2Fitm%2FVirkon-S-Powder-1kg-Disinfectant-Poultry-Chickens-Birds-Farm-Animals-Kennels-%2F181005329575&amp;_aephoto=http%3A%2F%2Fi.ebayimg.com%2F00%2Fs%2FMTYwMFgxMDc4%2Fz%2F3-kAAOSwGvhUBa3l%2F%24_1.JPG%3Fset_id%3D880000500F&amp;_aevalid=1446891266">
          <a:extLst>
            <a:ext uri="{FF2B5EF4-FFF2-40B4-BE49-F238E27FC236}">
              <a16:creationId xmlns:a16="http://schemas.microsoft.com/office/drawing/2014/main" xmlns="" id="{00000000-0008-0000-0400-000004000000}"/>
            </a:ext>
          </a:extLst>
        </xdr:cNvPr>
        <xdr:cNvSpPr>
          <a:spLocks noChangeAspect="1" noChangeArrowheads="1"/>
        </xdr:cNvSpPr>
      </xdr:nvSpPr>
      <xdr:spPr bwMode="auto">
        <a:xfrm>
          <a:off x="340179" y="169191215"/>
          <a:ext cx="7620" cy="76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editAs="oneCell">
    <xdr:from>
      <xdr:col>1</xdr:col>
      <xdr:colOff>0</xdr:colOff>
      <xdr:row>59</xdr:row>
      <xdr:rowOff>0</xdr:rowOff>
    </xdr:from>
    <xdr:to>
      <xdr:col>1</xdr:col>
      <xdr:colOff>7620</xdr:colOff>
      <xdr:row>59</xdr:row>
      <xdr:rowOff>7620</xdr:rowOff>
    </xdr:to>
    <xdr:pic>
      <xdr:nvPicPr>
        <xdr:cNvPr id="5" name="Picture 4" descr="http://googleads.g.doubleclick.net/pagead/viewthroughconversion/995239786/?value=0&amp;label=ao5wCLaknQgQ6s7I2gM&amp;guid=ON&amp;script=0&amp;data=a1040_category_id%3D1281%3Ba1040_subcategory_id%3D177801%3Ba1040_subsubcategory_id%3D%3Ba1040_product_id%3D181005329575%3Ba1040_brand_name%3D%3Ba1040_seller_id%3Dgardenfeathers%3Ba1040_user_type%3DNew%3Ba1040_depth%3D5">
          <a:extLst>
            <a:ext uri="{FF2B5EF4-FFF2-40B4-BE49-F238E27FC236}">
              <a16:creationId xmlns:a16="http://schemas.microsoft.com/office/drawing/2014/main" xmlns="" id="{00000000-0008-0000-04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xmlns="" val="0"/>
            </a:ext>
          </a:extLst>
        </a:blip>
        <a:srcRect/>
        <a:stretch>
          <a:fillRect/>
        </a:stretch>
      </xdr:blipFill>
      <xdr:spPr bwMode="auto">
        <a:xfrm>
          <a:off x="0" y="85229700"/>
          <a:ext cx="7620" cy="76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0</xdr:colOff>
      <xdr:row>59</xdr:row>
      <xdr:rowOff>0</xdr:rowOff>
    </xdr:from>
    <xdr:to>
      <xdr:col>1</xdr:col>
      <xdr:colOff>7620</xdr:colOff>
      <xdr:row>59</xdr:row>
      <xdr:rowOff>7620</xdr:rowOff>
    </xdr:to>
    <xdr:sp macro="" textlink="">
      <xdr:nvSpPr>
        <xdr:cNvPr id="6" name="AutoShape 1" descr="http://sc.adelement.com/setRT_adelement_cookie.php?ae_rt=ae98e3ee6b39c7107eb00495de8b49b5&amp;_ae_ref=http%3A//www.google.com.ph/url%3Fsa%3Di%26rct%3Dj%26q%3D%26esrc%3Ds%26source%3Dimages%26cd%3D%26ved%3D0CAUQjhxqFQoTCK-l3t7D-sgCFQHgpgodQ-4FIA%26url%3Dhttp%253A%252F%252Fwww.ebay.in%252Fitm%252FVirkon-S-Powder-1kg-Disinfectant-Poultry-Chickens-Birds-Farm-Animals-Kennels-%252F181005329575%26psig%3DAFQjCNGiC6fpn9gLjRpvJsd7G-U9KCzpIQ%26ust%3D1446855716708747&amp;attribution=undefined&amp;transaction_id=undefined&amp;quantity=undefined&amp;transaction_value=undefined&amp;cart_value=undefined&amp;category_id=1281&amp;subcategory_id=177801&amp;subsubcategory_id=&amp;product_id=181005329575&amp;brand_name=&amp;seller_id=gardenfeathers&amp;searchterm=undefined&amp;user_type=New&amp;depth=5&amp;_aeidentifier=181005329575&amp;_ae_category0=Pet%20Supplies&amp;_ae_category1=Poultry%20%26amp%3B%20Waterfowl&amp;_aefn=Virkon%20S%20Powder%201kg%20Disinfectant%20Poultry%2C%20Chickens%2C%20Birds%2C%20Farm%20Animals%2C%20Kennels&amp;_aedescription=&amp;_aebrand=&amp;_aeprice=14.75&amp;_aeamount=14.75&amp;_aecurrency=INR&amp;_aeurl=http%3A%2F%2Fwww.ebay.in%2Fitm%2FVirkon-S-Powder-1kg-Disinfectant-Poultry-Chickens-Birds-Farm-Animals-Kennels-%2F181005329575&amp;_aephoto=http%3A%2F%2Fi.ebayimg.com%2F00%2Fs%2FMTYwMFgxMDc4%2Fz%2F3-kAAOSwGvhUBa3l%2F%24_1.JPG%3Fset_id%3D880000500F&amp;_aevalid=1446891266">
          <a:extLst>
            <a:ext uri="{FF2B5EF4-FFF2-40B4-BE49-F238E27FC236}">
              <a16:creationId xmlns:a16="http://schemas.microsoft.com/office/drawing/2014/main" xmlns="" id="{00000000-0008-0000-0400-000006000000}"/>
            </a:ext>
          </a:extLst>
        </xdr:cNvPr>
        <xdr:cNvSpPr>
          <a:spLocks noChangeAspect="1" noChangeArrowheads="1"/>
        </xdr:cNvSpPr>
      </xdr:nvSpPr>
      <xdr:spPr bwMode="auto">
        <a:xfrm>
          <a:off x="0" y="82562700"/>
          <a:ext cx="7620" cy="76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editAs="oneCell">
    <xdr:from>
      <xdr:col>1</xdr:col>
      <xdr:colOff>0</xdr:colOff>
      <xdr:row>59</xdr:row>
      <xdr:rowOff>0</xdr:rowOff>
    </xdr:from>
    <xdr:to>
      <xdr:col>1</xdr:col>
      <xdr:colOff>7620</xdr:colOff>
      <xdr:row>59</xdr:row>
      <xdr:rowOff>7620</xdr:rowOff>
    </xdr:to>
    <xdr:pic>
      <xdr:nvPicPr>
        <xdr:cNvPr id="7" name="Picture 2" descr="http://googleads.g.doubleclick.net/pagead/viewthroughconversion/995239786/?value=0&amp;label=ao5wCLaknQgQ6s7I2gM&amp;guid=ON&amp;script=0&amp;data=a1040_category_id%3D1281%3Ba1040_subcategory_id%3D177801%3Ba1040_subsubcategory_id%3D%3Ba1040_product_id%3D181005329575%3Ba1040_brand_name%3D%3Ba1040_seller_id%3Dgardenfeathers%3Ba1040_user_type%3DNew%3Ba1040_depth%3D5">
          <a:extLst>
            <a:ext uri="{FF2B5EF4-FFF2-40B4-BE49-F238E27FC236}">
              <a16:creationId xmlns:a16="http://schemas.microsoft.com/office/drawing/2014/main" xmlns="" id="{00000000-0008-0000-0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xmlns="" val="0"/>
            </a:ext>
          </a:extLst>
        </a:blip>
        <a:srcRect/>
        <a:stretch>
          <a:fillRect/>
        </a:stretch>
      </xdr:blipFill>
      <xdr:spPr bwMode="auto">
        <a:xfrm>
          <a:off x="0" y="82562700"/>
          <a:ext cx="7620" cy="76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8</xdr:col>
      <xdr:colOff>606424</xdr:colOff>
      <xdr:row>1</xdr:row>
      <xdr:rowOff>38100</xdr:rowOff>
    </xdr:from>
    <xdr:to>
      <xdr:col>10</xdr:col>
      <xdr:colOff>604953</xdr:colOff>
      <xdr:row>4</xdr:row>
      <xdr:rowOff>111170</xdr:rowOff>
    </xdr:to>
    <xdr:pic>
      <xdr:nvPicPr>
        <xdr:cNvPr id="8" name="Picture 7">
          <a:extLst>
            <a:ext uri="{FF2B5EF4-FFF2-40B4-BE49-F238E27FC236}">
              <a16:creationId xmlns:a16="http://schemas.microsoft.com/office/drawing/2014/main" xmlns="" id="{00000000-0008-0000-04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7739591" y="334433"/>
          <a:ext cx="1480195" cy="77157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2211917</xdr:colOff>
      <xdr:row>1</xdr:row>
      <xdr:rowOff>65440</xdr:rowOff>
    </xdr:from>
    <xdr:to>
      <xdr:col>2</xdr:col>
      <xdr:colOff>501973</xdr:colOff>
      <xdr:row>4</xdr:row>
      <xdr:rowOff>112934</xdr:rowOff>
    </xdr:to>
    <xdr:pic>
      <xdr:nvPicPr>
        <xdr:cNvPr id="4" name="Picture 2">
          <a:extLst>
            <a:ext uri="{FF2B5EF4-FFF2-40B4-BE49-F238E27FC236}">
              <a16:creationId xmlns:a16="http://schemas.microsoft.com/office/drawing/2014/main" xmlns="" id="{00000000-0008-0000-0C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508250" y="277107"/>
          <a:ext cx="724223" cy="650744"/>
        </a:xfrm>
        <a:prstGeom prst="rect">
          <a:avLst/>
        </a:prstGeom>
        <a:solidFill>
          <a:srgbClr val="FFFFFF"/>
        </a:solidFill>
        <a:ln w="9525">
          <a:noFill/>
          <a:miter lim="800000"/>
          <a:headEnd/>
          <a:tailEnd/>
        </a:ln>
      </xdr:spPr>
    </xdr:pic>
    <xdr:clientData/>
  </xdr:twoCellAnchor>
  <xdr:twoCellAnchor editAs="oneCell">
    <xdr:from>
      <xdr:col>8</xdr:col>
      <xdr:colOff>247649</xdr:colOff>
      <xdr:row>1</xdr:row>
      <xdr:rowOff>96053</xdr:rowOff>
    </xdr:from>
    <xdr:to>
      <xdr:col>9</xdr:col>
      <xdr:colOff>294216</xdr:colOff>
      <xdr:row>4</xdr:row>
      <xdr:rowOff>96202</xdr:rowOff>
    </xdr:to>
    <xdr:pic>
      <xdr:nvPicPr>
        <xdr:cNvPr id="5" name="Picture 4">
          <a:extLst>
            <a:ext uri="{FF2B5EF4-FFF2-40B4-BE49-F238E27FC236}">
              <a16:creationId xmlns:a16="http://schemas.microsoft.com/office/drawing/2014/main" xmlns=""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7096124" y="743753"/>
          <a:ext cx="1095375" cy="57164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1904999</xdr:colOff>
      <xdr:row>3</xdr:row>
      <xdr:rowOff>124857</xdr:rowOff>
    </xdr:from>
    <xdr:to>
      <xdr:col>2</xdr:col>
      <xdr:colOff>297713</xdr:colOff>
      <xdr:row>7</xdr:row>
      <xdr:rowOff>84666</xdr:rowOff>
    </xdr:to>
    <xdr:pic>
      <xdr:nvPicPr>
        <xdr:cNvPr id="2" name="Picture 2">
          <a:extLst>
            <a:ext uri="{FF2B5EF4-FFF2-40B4-BE49-F238E27FC236}">
              <a16:creationId xmlns:a16="http://schemas.microsoft.com/office/drawing/2014/main" xmlns="" id="{00000000-0008-0000-11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201332" y="601107"/>
          <a:ext cx="826881" cy="721809"/>
        </a:xfrm>
        <a:prstGeom prst="rect">
          <a:avLst/>
        </a:prstGeom>
        <a:solidFill>
          <a:srgbClr val="FFFFFF"/>
        </a:solidFill>
        <a:ln w="9525">
          <a:noFill/>
          <a:miter lim="800000"/>
          <a:headEnd/>
          <a:tailEnd/>
        </a:ln>
      </xdr:spPr>
    </xdr:pic>
    <xdr:clientData/>
  </xdr:twoCellAnchor>
  <xdr:twoCellAnchor editAs="oneCell">
    <xdr:from>
      <xdr:col>8</xdr:col>
      <xdr:colOff>896559</xdr:colOff>
      <xdr:row>3</xdr:row>
      <xdr:rowOff>46868</xdr:rowOff>
    </xdr:from>
    <xdr:to>
      <xdr:col>11</xdr:col>
      <xdr:colOff>229822</xdr:colOff>
      <xdr:row>7</xdr:row>
      <xdr:rowOff>111773</xdr:rowOff>
    </xdr:to>
    <xdr:pic>
      <xdr:nvPicPr>
        <xdr:cNvPr id="3" name="Picture 2">
          <a:extLst>
            <a:ext uri="{FF2B5EF4-FFF2-40B4-BE49-F238E27FC236}">
              <a16:creationId xmlns:a16="http://schemas.microsoft.com/office/drawing/2014/main" xmlns="" id="{00000000-0008-0000-1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7754559" y="523118"/>
          <a:ext cx="1587513" cy="82690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2387974</xdr:colOff>
      <xdr:row>4</xdr:row>
      <xdr:rowOff>44273</xdr:rowOff>
    </xdr:from>
    <xdr:to>
      <xdr:col>3</xdr:col>
      <xdr:colOff>99806</xdr:colOff>
      <xdr:row>7</xdr:row>
      <xdr:rowOff>85725</xdr:rowOff>
    </xdr:to>
    <xdr:pic>
      <xdr:nvPicPr>
        <xdr:cNvPr id="16" name="Picture 2">
          <a:extLst>
            <a:ext uri="{FF2B5EF4-FFF2-40B4-BE49-F238E27FC236}">
              <a16:creationId xmlns:a16="http://schemas.microsoft.com/office/drawing/2014/main" xmlns="" id="{00000000-0008-0000-0C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683249" y="691973"/>
          <a:ext cx="712207" cy="641527"/>
        </a:xfrm>
        <a:prstGeom prst="rect">
          <a:avLst/>
        </a:prstGeom>
        <a:solidFill>
          <a:srgbClr val="FFFFFF"/>
        </a:solidFill>
        <a:ln w="9525">
          <a:noFill/>
          <a:miter lim="800000"/>
          <a:headEnd/>
          <a:tailEnd/>
        </a:ln>
      </xdr:spPr>
    </xdr:pic>
    <xdr:clientData/>
  </xdr:twoCellAnchor>
  <xdr:twoCellAnchor editAs="oneCell">
    <xdr:from>
      <xdr:col>8</xdr:col>
      <xdr:colOff>247649</xdr:colOff>
      <xdr:row>4</xdr:row>
      <xdr:rowOff>96053</xdr:rowOff>
    </xdr:from>
    <xdr:to>
      <xdr:col>9</xdr:col>
      <xdr:colOff>400049</xdr:colOff>
      <xdr:row>7</xdr:row>
      <xdr:rowOff>96202</xdr:rowOff>
    </xdr:to>
    <xdr:pic>
      <xdr:nvPicPr>
        <xdr:cNvPr id="17" name="Picture 16">
          <a:extLst>
            <a:ext uri="{FF2B5EF4-FFF2-40B4-BE49-F238E27FC236}">
              <a16:creationId xmlns:a16="http://schemas.microsoft.com/office/drawing/2014/main" xmlns=""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7096124" y="743753"/>
          <a:ext cx="1095375" cy="57164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1647140</xdr:colOff>
      <xdr:row>4</xdr:row>
      <xdr:rowOff>33690</xdr:rowOff>
    </xdr:from>
    <xdr:to>
      <xdr:col>1</xdr:col>
      <xdr:colOff>2364639</xdr:colOff>
      <xdr:row>7</xdr:row>
      <xdr:rowOff>75142</xdr:rowOff>
    </xdr:to>
    <xdr:pic>
      <xdr:nvPicPr>
        <xdr:cNvPr id="2" name="Picture 2">
          <a:extLst>
            <a:ext uri="{FF2B5EF4-FFF2-40B4-BE49-F238E27FC236}">
              <a16:creationId xmlns:a16="http://schemas.microsoft.com/office/drawing/2014/main" xmlns="" id="{00000000-0008-0000-0C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943473" y="668690"/>
          <a:ext cx="717499" cy="644702"/>
        </a:xfrm>
        <a:prstGeom prst="rect">
          <a:avLst/>
        </a:prstGeom>
        <a:solidFill>
          <a:srgbClr val="FFFFFF"/>
        </a:solidFill>
        <a:ln w="9525">
          <a:noFill/>
          <a:miter lim="800000"/>
          <a:headEnd/>
          <a:tailEnd/>
        </a:ln>
      </xdr:spPr>
    </xdr:pic>
    <xdr:clientData/>
  </xdr:twoCellAnchor>
  <xdr:twoCellAnchor editAs="oneCell">
    <xdr:from>
      <xdr:col>9</xdr:col>
      <xdr:colOff>289983</xdr:colOff>
      <xdr:row>3</xdr:row>
      <xdr:rowOff>138386</xdr:rowOff>
    </xdr:from>
    <xdr:to>
      <xdr:col>10</xdr:col>
      <xdr:colOff>929216</xdr:colOff>
      <xdr:row>6</xdr:row>
      <xdr:rowOff>173460</xdr:rowOff>
    </xdr:to>
    <xdr:pic>
      <xdr:nvPicPr>
        <xdr:cNvPr id="3" name="Picture 2">
          <a:extLst>
            <a:ext uri="{FF2B5EF4-FFF2-40B4-BE49-F238E27FC236}">
              <a16:creationId xmlns:a16="http://schemas.microsoft.com/office/drawing/2014/main" xmlns=""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8206316" y="614636"/>
          <a:ext cx="1094317" cy="57482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2038350</xdr:colOff>
      <xdr:row>1</xdr:row>
      <xdr:rowOff>135441</xdr:rowOff>
    </xdr:from>
    <xdr:to>
      <xdr:col>2</xdr:col>
      <xdr:colOff>395081</xdr:colOff>
      <xdr:row>5</xdr:row>
      <xdr:rowOff>76201</xdr:rowOff>
    </xdr:to>
    <xdr:pic>
      <xdr:nvPicPr>
        <xdr:cNvPr id="2" name="Picture 2">
          <a:extLst>
            <a:ext uri="{FF2B5EF4-FFF2-40B4-BE49-F238E27FC236}">
              <a16:creationId xmlns:a16="http://schemas.microsoft.com/office/drawing/2014/main" xmlns="" id="{00000000-0008-0000-10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333625" y="297366"/>
          <a:ext cx="785606" cy="702760"/>
        </a:xfrm>
        <a:prstGeom prst="rect">
          <a:avLst/>
        </a:prstGeom>
        <a:solidFill>
          <a:srgbClr val="FFFFFF"/>
        </a:solidFill>
        <a:ln w="9525">
          <a:noFill/>
          <a:miter lim="800000"/>
          <a:headEnd/>
          <a:tailEnd/>
        </a:ln>
      </xdr:spPr>
    </xdr:pic>
    <xdr:clientData/>
  </xdr:twoCellAnchor>
  <xdr:twoCellAnchor editAs="oneCell">
    <xdr:from>
      <xdr:col>7</xdr:col>
      <xdr:colOff>272143</xdr:colOff>
      <xdr:row>1</xdr:row>
      <xdr:rowOff>68035</xdr:rowOff>
    </xdr:from>
    <xdr:to>
      <xdr:col>9</xdr:col>
      <xdr:colOff>434036</xdr:colOff>
      <xdr:row>5</xdr:row>
      <xdr:rowOff>132940</xdr:rowOff>
    </xdr:to>
    <xdr:pic>
      <xdr:nvPicPr>
        <xdr:cNvPr id="3" name="Picture 2">
          <a:extLst>
            <a:ext uri="{FF2B5EF4-FFF2-40B4-BE49-F238E27FC236}">
              <a16:creationId xmlns:a16="http://schemas.microsoft.com/office/drawing/2014/main" xmlns="" id="{00000000-0008-0000-1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7025368" y="229960"/>
          <a:ext cx="1590643" cy="826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EO%20Budget\PEO%20Proposed%20Budget%202020\Core%20Road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019\BEMO\AIP%20WFP%202020\WFP\Giant%20Clams%20Hatchery%20WFP%20202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Core"/>
      <sheetName val="20% DF"/>
    </sheetNames>
    <sheetDataSet>
      <sheetData sheetId="0" refreshError="1"/>
      <sheetData sheetId="1" refreshError="1">
        <row r="38">
          <cell r="G38" t="str">
            <v xml:space="preserve">Concreting of La Paz(Cortes) - Cabaguan - Lourdes - Corella Road </v>
          </cell>
          <cell r="K38">
            <v>20000000</v>
          </cell>
        </row>
        <row r="39">
          <cell r="G39" t="str">
            <v xml:space="preserve">Concrete Reblocking of Corella - Balilihan Road </v>
          </cell>
          <cell r="K39">
            <v>20000000</v>
          </cell>
        </row>
        <row r="40">
          <cell r="G40" t="str">
            <v xml:space="preserve">Concreting of Pob. (Catigbian) - Rizal - Causwagan Sur (San Isidro) Road </v>
          </cell>
          <cell r="K40">
            <v>10000000</v>
          </cell>
        </row>
        <row r="41">
          <cell r="G41" t="str">
            <v xml:space="preserve">Concreting of Pondol - Pananquilon - Cantam-is Road, Loon     </v>
          </cell>
          <cell r="K41">
            <v>5000000</v>
          </cell>
        </row>
        <row r="42">
          <cell r="G42" t="str">
            <v xml:space="preserve">Concreting of Pob.(Catigbian) -Ambuan - Sagasa(Balilihan) Road </v>
          </cell>
          <cell r="K42">
            <v>5000000</v>
          </cell>
        </row>
        <row r="43">
          <cell r="G43" t="str">
            <v xml:space="preserve"> Concreting of Jct. (LIR) San Miguel-Bayongan-Bulilis-Mabuhay (Ubay) Road</v>
          </cell>
          <cell r="K43">
            <v>50000000</v>
          </cell>
        </row>
        <row r="44">
          <cell r="G44" t="str">
            <v xml:space="preserve">Concreting of Jct. (LIR) Mahayag - Danao Road </v>
          </cell>
          <cell r="K44">
            <v>10000000</v>
          </cell>
        </row>
        <row r="45">
          <cell r="G45" t="str">
            <v xml:space="preserve">Concreting of Pob. (Sagbayan) - Sagbayan Sur-Kabasakan Road </v>
          </cell>
          <cell r="K45">
            <v>10000000</v>
          </cell>
        </row>
        <row r="46">
          <cell r="G46" t="str">
            <v xml:space="preserve">Concreting of Bogtong - Lapacan (Inabanga) - Magkaya - Panghagban (Buenavista) Road </v>
          </cell>
          <cell r="K46">
            <v>10000000</v>
          </cell>
        </row>
        <row r="47">
          <cell r="G47" t="str">
            <v xml:space="preserve">Concreting of San Miguel - Tomoc - Getafe Road, Getafe Side </v>
          </cell>
          <cell r="K47">
            <v>10000000</v>
          </cell>
        </row>
        <row r="48">
          <cell r="G48" t="str">
            <v xml:space="preserve">Concreting of Pob. Inabanga - Lawis Road </v>
          </cell>
          <cell r="K48">
            <v>10000000</v>
          </cell>
        </row>
        <row r="49">
          <cell r="G49" t="str">
            <v xml:space="preserve">Concreting of Cabantian-Cansiwang-Mayuga Road, Guindulman </v>
          </cell>
          <cell r="K49">
            <v>20000000</v>
          </cell>
        </row>
        <row r="50">
          <cell r="G50" t="str">
            <v xml:space="preserve">Concreting of Pob. (Sierra Bullones)-Bugsok Road, Sierra Bullones </v>
          </cell>
          <cell r="K50">
            <v>10000000</v>
          </cell>
        </row>
        <row r="51">
          <cell r="G51" t="str">
            <v xml:space="preserve">Concreting of Tiguis-Calvario(Lila)-Cambanse-Alegria(Loboc) Road, Loboc </v>
          </cell>
          <cell r="K51">
            <v>30000000</v>
          </cell>
        </row>
        <row r="52">
          <cell r="G52" t="str">
            <v xml:space="preserve">Concreting of Bagumbayan-Inaghuban Road, Pilar </v>
          </cell>
          <cell r="K52">
            <v>10000000</v>
          </cell>
        </row>
        <row r="53">
          <cell r="G53" t="str">
            <v>Concreting of Pitogo - Aguining Road, Pres. Carlos P. Garcia</v>
          </cell>
          <cell r="K53">
            <v>5000000</v>
          </cell>
        </row>
        <row r="54">
          <cell r="G54" t="str">
            <v xml:space="preserve">Rehabilitation of  Buenavista Circum. Road </v>
          </cell>
          <cell r="K54">
            <v>3280000</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Giant Clam Hatchery WFP"/>
      <sheetName val="Sheet3"/>
    </sheetNames>
    <sheetDataSet>
      <sheetData sheetId="0" refreshError="1"/>
      <sheetData sheetId="1" refreshError="1">
        <row r="3">
          <cell r="D3">
            <v>18135</v>
          </cell>
        </row>
        <row r="19">
          <cell r="A19" t="str">
            <v>Plates 10"</v>
          </cell>
        </row>
        <row r="20">
          <cell r="A20" t="str">
            <v>Spoon 12pc/pack</v>
          </cell>
        </row>
        <row r="21">
          <cell r="A21" t="str">
            <v>Fork 12pc/pack</v>
          </cell>
        </row>
        <row r="22">
          <cell r="A22" t="str">
            <v>Tumbler</v>
          </cell>
        </row>
        <row r="24">
          <cell r="A24" t="str">
            <v>PVC Ball valve #1</v>
          </cell>
        </row>
        <row r="25">
          <cell r="A25" t="str">
            <v>PVC Elbow # 2</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dimension ref="A1:N308"/>
  <sheetViews>
    <sheetView view="pageBreakPreview" topLeftCell="A3" zoomScaleSheetLayoutView="100" workbookViewId="0">
      <selection activeCell="A3" sqref="A3:B3"/>
    </sheetView>
  </sheetViews>
  <sheetFormatPr defaultColWidth="9.140625" defaultRowHeight="16.5"/>
  <cols>
    <col min="1" max="1" width="4.42578125" style="188" customWidth="1"/>
    <col min="2" max="2" width="40.7109375" style="122" customWidth="1"/>
    <col min="3" max="3" width="5.42578125" style="30" customWidth="1"/>
    <col min="4" max="4" width="10.7109375" style="31" customWidth="1"/>
    <col min="5" max="5" width="17.7109375" style="123" customWidth="1"/>
    <col min="6" max="6" width="5.5703125" style="124" customWidth="1"/>
    <col min="7" max="7" width="14.85546875" style="125" customWidth="1"/>
    <col min="8" max="8" width="6" style="124" customWidth="1"/>
    <col min="9" max="9" width="14" style="125" customWidth="1"/>
    <col min="10" max="10" width="6.85546875" style="124" customWidth="1"/>
    <col min="11" max="11" width="14" style="125" customWidth="1"/>
    <col min="12" max="12" width="7.42578125" style="124" customWidth="1"/>
    <col min="13" max="13" width="14" style="125" customWidth="1"/>
    <col min="14" max="16384" width="9.140625" style="2"/>
  </cols>
  <sheetData>
    <row r="1" spans="1:14" ht="12.75" customHeight="1">
      <c r="A1" s="198"/>
      <c r="B1" s="29"/>
      <c r="E1" s="32"/>
      <c r="F1" s="33"/>
      <c r="G1" s="34"/>
      <c r="H1" s="33"/>
      <c r="I1" s="35"/>
      <c r="J1" s="33"/>
      <c r="K1" s="35"/>
      <c r="L1" s="33"/>
      <c r="M1" s="35"/>
    </row>
    <row r="2" spans="1:14" ht="12.75" customHeight="1">
      <c r="A2" s="198"/>
      <c r="B2" s="29"/>
      <c r="E2" s="32"/>
      <c r="F2" s="33"/>
      <c r="G2" s="34"/>
      <c r="H2" s="33"/>
      <c r="I2" s="35"/>
      <c r="J2" s="33"/>
      <c r="K2" s="35"/>
      <c r="L2" s="33"/>
      <c r="M2" s="35"/>
      <c r="N2" s="3"/>
    </row>
    <row r="3" spans="1:14" ht="12.75" customHeight="1">
      <c r="A3" s="4105" t="s">
        <v>13</v>
      </c>
      <c r="B3" s="4105"/>
      <c r="E3" s="32"/>
      <c r="F3" s="33"/>
      <c r="G3" s="34"/>
      <c r="H3" s="33"/>
      <c r="I3" s="35"/>
      <c r="J3" s="33"/>
      <c r="K3" s="35"/>
      <c r="L3" s="33"/>
      <c r="M3" s="35"/>
      <c r="N3" s="3"/>
    </row>
    <row r="4" spans="1:14" ht="12.75" customHeight="1">
      <c r="A4" s="198"/>
      <c r="B4" s="29"/>
      <c r="E4" s="32"/>
      <c r="F4" s="33"/>
      <c r="G4" s="34"/>
      <c r="H4" s="33"/>
      <c r="I4" s="35"/>
      <c r="J4" s="33"/>
      <c r="K4" s="35"/>
      <c r="L4" s="33"/>
      <c r="M4" s="35"/>
      <c r="N4" s="3"/>
    </row>
    <row r="5" spans="1:14" ht="12.75" customHeight="1">
      <c r="A5" s="4116"/>
      <c r="B5" s="4116"/>
      <c r="C5" s="4116"/>
      <c r="D5" s="4116"/>
      <c r="E5" s="4116"/>
      <c r="F5" s="4116"/>
      <c r="G5" s="4116"/>
      <c r="H5" s="4116"/>
      <c r="I5" s="4116"/>
      <c r="J5" s="4116"/>
      <c r="K5" s="4116"/>
      <c r="L5" s="4116"/>
      <c r="M5" s="4116"/>
    </row>
    <row r="6" spans="1:14" ht="17.25" customHeight="1">
      <c r="A6" s="4104" t="s">
        <v>12</v>
      </c>
      <c r="B6" s="4104"/>
      <c r="C6" s="4104"/>
      <c r="D6" s="4104"/>
      <c r="E6" s="4104"/>
      <c r="F6" s="4104"/>
      <c r="G6" s="4104"/>
      <c r="H6" s="4104"/>
      <c r="I6" s="4104"/>
      <c r="J6" s="4104"/>
      <c r="K6" s="4104"/>
      <c r="L6" s="4104"/>
      <c r="M6" s="4104"/>
    </row>
    <row r="7" spans="1:14" ht="17.25" customHeight="1">
      <c r="A7" s="4104" t="s">
        <v>35</v>
      </c>
      <c r="B7" s="4104"/>
      <c r="C7" s="4104"/>
      <c r="D7" s="4104"/>
      <c r="E7" s="4104"/>
      <c r="F7" s="4104"/>
      <c r="G7" s="4104"/>
      <c r="H7" s="4104"/>
      <c r="I7" s="4104"/>
      <c r="J7" s="4104"/>
      <c r="K7" s="4104"/>
      <c r="L7" s="4104"/>
      <c r="M7" s="4104"/>
    </row>
    <row r="8" spans="1:14" ht="17.25" customHeight="1">
      <c r="A8" s="4104" t="s">
        <v>528</v>
      </c>
      <c r="B8" s="4104"/>
      <c r="C8" s="4104"/>
      <c r="D8" s="4104"/>
      <c r="E8" s="4104"/>
      <c r="F8" s="4104"/>
      <c r="G8" s="4104"/>
      <c r="H8" s="4104"/>
      <c r="I8" s="4104"/>
      <c r="J8" s="4104"/>
      <c r="K8" s="4104"/>
      <c r="L8" s="4104"/>
      <c r="M8" s="4104"/>
    </row>
    <row r="9" spans="1:14" ht="17.25" customHeight="1">
      <c r="A9" s="484"/>
      <c r="B9" s="38"/>
      <c r="C9" s="39"/>
      <c r="D9" s="40"/>
      <c r="E9" s="41"/>
      <c r="F9" s="39"/>
      <c r="G9" s="42"/>
      <c r="H9" s="39"/>
      <c r="I9" s="41"/>
      <c r="J9" s="39"/>
      <c r="K9" s="41"/>
      <c r="L9" s="39"/>
      <c r="M9" s="41"/>
    </row>
    <row r="10" spans="1:14" ht="14.25" customHeight="1" thickBot="1">
      <c r="A10" s="4102" t="s">
        <v>14</v>
      </c>
      <c r="B10" s="4102"/>
      <c r="C10" s="4102"/>
      <c r="D10" s="4102"/>
      <c r="E10" s="4102"/>
      <c r="F10" s="39"/>
      <c r="G10" s="42"/>
      <c r="H10" s="39"/>
      <c r="I10" s="41"/>
      <c r="J10" s="4103"/>
      <c r="K10" s="4103"/>
      <c r="L10" s="4103"/>
      <c r="M10" s="4103"/>
    </row>
    <row r="11" spans="1:14" s="256" customFormat="1" ht="12.75" customHeight="1">
      <c r="A11" s="176" t="s">
        <v>15</v>
      </c>
      <c r="B11" s="917"/>
      <c r="C11" s="44"/>
      <c r="D11" s="45"/>
      <c r="E11" s="45" t="s">
        <v>18</v>
      </c>
      <c r="F11" s="44"/>
      <c r="G11" s="47"/>
      <c r="H11" s="44"/>
      <c r="I11" s="47"/>
      <c r="J11" s="46" t="s">
        <v>527</v>
      </c>
      <c r="K11" s="47"/>
      <c r="L11" s="44"/>
      <c r="M11" s="48"/>
      <c r="N11" s="918"/>
    </row>
    <row r="12" spans="1:14" s="256" customFormat="1" ht="12.75" customHeight="1">
      <c r="A12" s="179" t="s">
        <v>36</v>
      </c>
      <c r="B12" s="919"/>
      <c r="C12" s="50"/>
      <c r="D12" s="51"/>
      <c r="E12" s="52"/>
      <c r="F12" s="50"/>
      <c r="G12" s="52"/>
      <c r="H12" s="50"/>
      <c r="I12" s="52"/>
      <c r="J12" s="50"/>
      <c r="K12" s="52"/>
      <c r="L12" s="50"/>
      <c r="M12" s="55"/>
      <c r="N12" s="918"/>
    </row>
    <row r="13" spans="1:14" s="256" customFormat="1" ht="14.25" customHeight="1">
      <c r="A13" s="179" t="s">
        <v>16</v>
      </c>
      <c r="B13" s="919"/>
      <c r="C13" s="50"/>
      <c r="D13" s="51"/>
      <c r="E13" s="51" t="s">
        <v>19</v>
      </c>
      <c r="F13" s="56" t="s">
        <v>28</v>
      </c>
      <c r="G13" s="52"/>
      <c r="H13" s="4110" t="s">
        <v>29</v>
      </c>
      <c r="I13" s="4110"/>
      <c r="J13" s="56" t="s">
        <v>30</v>
      </c>
      <c r="K13" s="52"/>
      <c r="L13" s="50"/>
      <c r="M13" s="55"/>
      <c r="N13" s="918"/>
    </row>
    <row r="14" spans="1:14" s="256" customFormat="1" ht="13.5" customHeight="1">
      <c r="A14" s="4111" t="s">
        <v>0</v>
      </c>
      <c r="B14" s="4112" t="s">
        <v>1</v>
      </c>
      <c r="C14" s="4113" t="s">
        <v>2</v>
      </c>
      <c r="D14" s="4114" t="s">
        <v>11</v>
      </c>
      <c r="E14" s="4115" t="s">
        <v>17</v>
      </c>
      <c r="F14" s="4108" t="s">
        <v>20</v>
      </c>
      <c r="G14" s="4108"/>
      <c r="H14" s="4108"/>
      <c r="I14" s="4108"/>
      <c r="J14" s="4108"/>
      <c r="K14" s="4108"/>
      <c r="L14" s="4108"/>
      <c r="M14" s="4109"/>
      <c r="N14" s="918"/>
    </row>
    <row r="15" spans="1:14" s="256" customFormat="1" ht="14.25" customHeight="1">
      <c r="A15" s="4111"/>
      <c r="B15" s="4112"/>
      <c r="C15" s="4113"/>
      <c r="D15" s="4114"/>
      <c r="E15" s="4115"/>
      <c r="F15" s="4108" t="s">
        <v>21</v>
      </c>
      <c r="G15" s="4108"/>
      <c r="H15" s="4108" t="s">
        <v>24</v>
      </c>
      <c r="I15" s="4108"/>
      <c r="J15" s="4108" t="s">
        <v>25</v>
      </c>
      <c r="K15" s="4108"/>
      <c r="L15" s="4108" t="s">
        <v>27</v>
      </c>
      <c r="M15" s="4109"/>
      <c r="N15" s="918"/>
    </row>
    <row r="16" spans="1:14" s="256" customFormat="1" ht="14.25" customHeight="1">
      <c r="A16" s="4111"/>
      <c r="B16" s="4112"/>
      <c r="C16" s="4113"/>
      <c r="D16" s="4114"/>
      <c r="E16" s="4115"/>
      <c r="F16" s="185" t="s">
        <v>23</v>
      </c>
      <c r="G16" s="920" t="s">
        <v>22</v>
      </c>
      <c r="H16" s="185" t="s">
        <v>23</v>
      </c>
      <c r="I16" s="920" t="s">
        <v>22</v>
      </c>
      <c r="J16" s="185" t="s">
        <v>23</v>
      </c>
      <c r="K16" s="920" t="s">
        <v>26</v>
      </c>
      <c r="L16" s="185" t="s">
        <v>23</v>
      </c>
      <c r="M16" s="921" t="s">
        <v>22</v>
      </c>
      <c r="N16" s="918"/>
    </row>
    <row r="17" spans="1:14" ht="14.25" customHeight="1">
      <c r="A17" s="204">
        <v>1</v>
      </c>
      <c r="B17" s="61" t="s">
        <v>529</v>
      </c>
      <c r="C17" s="62"/>
      <c r="D17" s="63"/>
      <c r="E17" s="64">
        <v>200000</v>
      </c>
      <c r="F17" s="65"/>
      <c r="G17" s="66">
        <v>50000</v>
      </c>
      <c r="H17" s="67"/>
      <c r="I17" s="68">
        <v>50000</v>
      </c>
      <c r="J17" s="67"/>
      <c r="K17" s="69">
        <v>50000</v>
      </c>
      <c r="L17" s="67"/>
      <c r="M17" s="70">
        <v>50000</v>
      </c>
      <c r="N17" s="7"/>
    </row>
    <row r="18" spans="1:14" ht="15" customHeight="1">
      <c r="A18" s="204">
        <f>A17+1</f>
        <v>2</v>
      </c>
      <c r="B18" s="61" t="s">
        <v>530</v>
      </c>
      <c r="C18" s="62">
        <v>1</v>
      </c>
      <c r="D18" s="63">
        <v>10000</v>
      </c>
      <c r="E18" s="64">
        <v>10000</v>
      </c>
      <c r="F18" s="65">
        <v>1</v>
      </c>
      <c r="G18" s="66">
        <v>10000</v>
      </c>
      <c r="H18" s="67"/>
      <c r="I18" s="68"/>
      <c r="J18" s="67"/>
      <c r="K18" s="69"/>
      <c r="L18" s="67"/>
      <c r="M18" s="70"/>
      <c r="N18" s="7"/>
    </row>
    <row r="19" spans="1:14" ht="14.25" customHeight="1">
      <c r="A19" s="204">
        <f t="shared" ref="A19:A32" si="0">A18+1</f>
        <v>3</v>
      </c>
      <c r="B19" s="61" t="s">
        <v>531</v>
      </c>
      <c r="C19" s="62"/>
      <c r="D19" s="63"/>
      <c r="E19" s="64">
        <v>200000</v>
      </c>
      <c r="F19" s="65"/>
      <c r="G19" s="66">
        <v>100000</v>
      </c>
      <c r="H19" s="67"/>
      <c r="I19" s="68"/>
      <c r="J19" s="67"/>
      <c r="K19" s="69">
        <v>100000</v>
      </c>
      <c r="L19" s="67"/>
      <c r="M19" s="70"/>
      <c r="N19" s="7"/>
    </row>
    <row r="20" spans="1:14" ht="30" customHeight="1">
      <c r="A20" s="204">
        <f t="shared" si="0"/>
        <v>4</v>
      </c>
      <c r="B20" s="61" t="s">
        <v>532</v>
      </c>
      <c r="C20" s="62"/>
      <c r="D20" s="63"/>
      <c r="E20" s="64">
        <v>75000</v>
      </c>
      <c r="F20" s="65"/>
      <c r="G20" s="66">
        <v>75000</v>
      </c>
      <c r="H20" s="67"/>
      <c r="I20" s="68"/>
      <c r="J20" s="67"/>
      <c r="K20" s="69"/>
      <c r="L20" s="67"/>
      <c r="M20" s="70"/>
      <c r="N20" s="7"/>
    </row>
    <row r="21" spans="1:14" ht="15" customHeight="1">
      <c r="A21" s="204">
        <f t="shared" si="0"/>
        <v>5</v>
      </c>
      <c r="B21" s="71" t="s">
        <v>533</v>
      </c>
      <c r="C21" s="62"/>
      <c r="D21" s="63"/>
      <c r="E21" s="72">
        <v>50000</v>
      </c>
      <c r="F21" s="65"/>
      <c r="G21" s="66">
        <v>25000</v>
      </c>
      <c r="H21" s="67"/>
      <c r="I21" s="68">
        <v>10000</v>
      </c>
      <c r="J21" s="67"/>
      <c r="K21" s="69">
        <v>10000</v>
      </c>
      <c r="L21" s="67"/>
      <c r="M21" s="70">
        <v>5000</v>
      </c>
      <c r="N21" s="7"/>
    </row>
    <row r="22" spans="1:14" ht="15" customHeight="1">
      <c r="A22" s="204">
        <f t="shared" si="0"/>
        <v>6</v>
      </c>
      <c r="B22" s="71" t="s">
        <v>534</v>
      </c>
      <c r="C22" s="62"/>
      <c r="D22" s="63"/>
      <c r="E22" s="72">
        <v>600000</v>
      </c>
      <c r="F22" s="65"/>
      <c r="G22" s="66">
        <v>150000</v>
      </c>
      <c r="H22" s="67"/>
      <c r="I22" s="68">
        <v>150000</v>
      </c>
      <c r="J22" s="67"/>
      <c r="K22" s="69">
        <v>150000</v>
      </c>
      <c r="L22" s="67"/>
      <c r="M22" s="70">
        <v>150000</v>
      </c>
      <c r="N22" s="7"/>
    </row>
    <row r="23" spans="1:14" ht="15" customHeight="1">
      <c r="A23" s="204">
        <f t="shared" si="0"/>
        <v>7</v>
      </c>
      <c r="B23" s="71" t="s">
        <v>535</v>
      </c>
      <c r="C23" s="62"/>
      <c r="D23" s="63"/>
      <c r="E23" s="73">
        <v>400000</v>
      </c>
      <c r="F23" s="65"/>
      <c r="G23" s="66">
        <v>400000</v>
      </c>
      <c r="H23" s="67"/>
      <c r="I23" s="68"/>
      <c r="J23" s="67"/>
      <c r="K23" s="69"/>
      <c r="L23" s="67"/>
      <c r="M23" s="70"/>
      <c r="N23" s="7"/>
    </row>
    <row r="24" spans="1:14" ht="15" customHeight="1">
      <c r="A24" s="204">
        <f t="shared" si="0"/>
        <v>8</v>
      </c>
      <c r="B24" s="74" t="s">
        <v>536</v>
      </c>
      <c r="C24" s="62"/>
      <c r="D24" s="63"/>
      <c r="E24" s="75">
        <v>2500000</v>
      </c>
      <c r="F24" s="65"/>
      <c r="G24" s="66">
        <v>625000</v>
      </c>
      <c r="H24" s="67"/>
      <c r="I24" s="68">
        <v>625000</v>
      </c>
      <c r="J24" s="67"/>
      <c r="K24" s="69">
        <v>625000</v>
      </c>
      <c r="L24" s="67"/>
      <c r="M24" s="70">
        <v>625000</v>
      </c>
      <c r="N24" s="7"/>
    </row>
    <row r="25" spans="1:14" ht="15" customHeight="1">
      <c r="A25" s="204">
        <f t="shared" si="0"/>
        <v>9</v>
      </c>
      <c r="B25" s="74" t="s">
        <v>537</v>
      </c>
      <c r="C25" s="62"/>
      <c r="D25" s="63"/>
      <c r="E25" s="75">
        <v>350000</v>
      </c>
      <c r="F25" s="65"/>
      <c r="G25" s="76">
        <v>350000</v>
      </c>
      <c r="H25" s="67"/>
      <c r="I25" s="77"/>
      <c r="J25" s="67"/>
      <c r="K25" s="69"/>
      <c r="L25" s="67"/>
      <c r="M25" s="70"/>
      <c r="N25" s="7"/>
    </row>
    <row r="26" spans="1:14" ht="30" customHeight="1">
      <c r="A26" s="204">
        <f t="shared" si="0"/>
        <v>10</v>
      </c>
      <c r="B26" s="71" t="s">
        <v>538</v>
      </c>
      <c r="C26" s="62"/>
      <c r="D26" s="63"/>
      <c r="E26" s="75">
        <v>3069850</v>
      </c>
      <c r="F26" s="65"/>
      <c r="G26" s="76">
        <v>2836980</v>
      </c>
      <c r="H26" s="67"/>
      <c r="I26" s="77"/>
      <c r="J26" s="67"/>
      <c r="K26" s="69">
        <v>232870</v>
      </c>
      <c r="L26" s="67"/>
      <c r="M26" s="70"/>
      <c r="N26" s="7"/>
    </row>
    <row r="27" spans="1:14" ht="15" customHeight="1">
      <c r="A27" s="204">
        <f t="shared" si="0"/>
        <v>11</v>
      </c>
      <c r="B27" s="78" t="s">
        <v>539</v>
      </c>
      <c r="C27" s="62"/>
      <c r="D27" s="63"/>
      <c r="E27" s="64">
        <v>120000</v>
      </c>
      <c r="F27" s="65"/>
      <c r="G27" s="76">
        <v>120000</v>
      </c>
      <c r="H27" s="67"/>
      <c r="I27" s="77"/>
      <c r="J27" s="67"/>
      <c r="K27" s="69"/>
      <c r="L27" s="67"/>
      <c r="M27" s="70"/>
      <c r="N27" s="7"/>
    </row>
    <row r="28" spans="1:14" ht="15" customHeight="1">
      <c r="A28" s="204">
        <f t="shared" si="0"/>
        <v>12</v>
      </c>
      <c r="B28" s="78" t="s">
        <v>540</v>
      </c>
      <c r="C28" s="62"/>
      <c r="D28" s="63"/>
      <c r="E28" s="64">
        <v>159000</v>
      </c>
      <c r="F28" s="65"/>
      <c r="G28" s="76">
        <v>36000</v>
      </c>
      <c r="H28" s="67"/>
      <c r="I28" s="66">
        <v>16000</v>
      </c>
      <c r="J28" s="67"/>
      <c r="K28" s="69">
        <v>38000</v>
      </c>
      <c r="L28" s="67"/>
      <c r="M28" s="70">
        <v>53000</v>
      </c>
      <c r="N28" s="7"/>
    </row>
    <row r="29" spans="1:14" ht="30">
      <c r="A29" s="204"/>
      <c r="B29" s="61" t="s">
        <v>637</v>
      </c>
      <c r="C29" s="62"/>
      <c r="D29" s="63"/>
      <c r="E29" s="64">
        <v>45000</v>
      </c>
      <c r="F29" s="65"/>
      <c r="G29" s="76">
        <v>45000</v>
      </c>
      <c r="H29" s="67"/>
      <c r="I29" s="66"/>
      <c r="J29" s="67"/>
      <c r="K29" s="69"/>
      <c r="L29" s="67"/>
      <c r="M29" s="70"/>
      <c r="N29" s="7"/>
    </row>
    <row r="30" spans="1:14" ht="30" customHeight="1">
      <c r="A30" s="204">
        <f>A28+1</f>
        <v>13</v>
      </c>
      <c r="B30" s="61" t="s">
        <v>541</v>
      </c>
      <c r="C30" s="79"/>
      <c r="D30" s="80"/>
      <c r="E30" s="64">
        <v>50750</v>
      </c>
      <c r="F30" s="65"/>
      <c r="G30" s="76">
        <v>50750</v>
      </c>
      <c r="H30" s="67"/>
      <c r="I30" s="77"/>
      <c r="J30" s="67"/>
      <c r="K30" s="69"/>
      <c r="L30" s="67"/>
      <c r="M30" s="70"/>
      <c r="N30" s="7"/>
    </row>
    <row r="31" spans="1:14" ht="29.25" customHeight="1">
      <c r="A31" s="204">
        <f t="shared" si="0"/>
        <v>14</v>
      </c>
      <c r="B31" s="61" t="s">
        <v>542</v>
      </c>
      <c r="C31" s="81"/>
      <c r="D31" s="80"/>
      <c r="E31" s="64">
        <v>757352.2</v>
      </c>
      <c r="F31" s="65"/>
      <c r="G31" s="76">
        <v>189338.05</v>
      </c>
      <c r="H31" s="67"/>
      <c r="I31" s="66">
        <v>189338.05</v>
      </c>
      <c r="J31" s="67"/>
      <c r="K31" s="69">
        <v>189338.05</v>
      </c>
      <c r="L31" s="67"/>
      <c r="M31" s="70">
        <v>189338.05</v>
      </c>
      <c r="N31" s="7"/>
    </row>
    <row r="32" spans="1:14" ht="30" customHeight="1" thickBot="1">
      <c r="A32" s="205">
        <f t="shared" si="0"/>
        <v>15</v>
      </c>
      <c r="B32" s="82" t="s">
        <v>543</v>
      </c>
      <c r="C32" s="83"/>
      <c r="D32" s="84"/>
      <c r="E32" s="85">
        <v>90000</v>
      </c>
      <c r="F32" s="86"/>
      <c r="G32" s="87">
        <v>90000</v>
      </c>
      <c r="H32" s="88"/>
      <c r="I32" s="89"/>
      <c r="J32" s="88"/>
      <c r="K32" s="90"/>
      <c r="L32" s="88"/>
      <c r="M32" s="91"/>
      <c r="N32" s="7"/>
    </row>
    <row r="33" spans="1:14" s="928" customFormat="1" ht="15.75" customHeight="1">
      <c r="A33" s="922"/>
      <c r="B33" s="923"/>
      <c r="C33" s="4106" t="s">
        <v>31</v>
      </c>
      <c r="D33" s="4106"/>
      <c r="E33" s="924">
        <f>SUM(E17:E32)</f>
        <v>8676952.1999999993</v>
      </c>
      <c r="F33" s="925"/>
      <c r="G33" s="929">
        <f>SUM(G17:G32)</f>
        <v>5153068.05</v>
      </c>
      <c r="H33" s="926"/>
      <c r="I33" s="929">
        <f>SUM(I17:I32)</f>
        <v>1040338.05</v>
      </c>
      <c r="J33" s="926"/>
      <c r="K33" s="929">
        <f>SUM(K17:K32)</f>
        <v>1395208.05</v>
      </c>
      <c r="L33" s="926"/>
      <c r="M33" s="929">
        <f>SUM(M17:M32)</f>
        <v>1072338.05</v>
      </c>
      <c r="N33" s="927"/>
    </row>
    <row r="34" spans="1:14" ht="12.75" customHeight="1">
      <c r="A34" s="206"/>
      <c r="B34" s="95"/>
      <c r="C34" s="4107"/>
      <c r="D34" s="4107"/>
      <c r="E34" s="96"/>
      <c r="F34" s="97"/>
      <c r="G34" s="98"/>
      <c r="H34" s="97"/>
      <c r="I34" s="98"/>
      <c r="J34" s="97"/>
      <c r="K34" s="98"/>
      <c r="L34" s="97"/>
      <c r="M34" s="98"/>
      <c r="N34" s="7"/>
    </row>
    <row r="35" spans="1:14" ht="12.75" customHeight="1">
      <c r="A35" s="206"/>
      <c r="B35" s="99"/>
      <c r="C35" s="100"/>
      <c r="D35" s="101"/>
      <c r="E35" s="96"/>
      <c r="F35" s="97"/>
      <c r="G35" s="98"/>
      <c r="H35" s="97"/>
      <c r="I35" s="98"/>
      <c r="J35" s="97"/>
      <c r="K35" s="98"/>
      <c r="L35" s="97"/>
      <c r="M35" s="98"/>
      <c r="N35" s="7"/>
    </row>
    <row r="36" spans="1:14" ht="12.75" customHeight="1">
      <c r="A36" s="206"/>
      <c r="B36" s="99"/>
      <c r="C36" s="100"/>
      <c r="D36" s="101"/>
      <c r="E36" s="96"/>
      <c r="F36" s="97"/>
      <c r="G36" s="98"/>
      <c r="H36" s="97"/>
      <c r="I36" s="98"/>
      <c r="J36" s="97"/>
      <c r="K36" s="98"/>
      <c r="L36" s="97"/>
      <c r="M36" s="98"/>
      <c r="N36" s="7"/>
    </row>
    <row r="37" spans="1:14" ht="12.75" customHeight="1">
      <c r="A37" s="206"/>
      <c r="B37" s="95"/>
      <c r="C37" s="100"/>
      <c r="D37" s="101"/>
      <c r="E37" s="96"/>
      <c r="F37" s="97"/>
      <c r="G37" s="98"/>
      <c r="H37" s="97"/>
      <c r="I37" s="98"/>
      <c r="J37" s="97"/>
      <c r="K37" s="98"/>
      <c r="L37" s="97"/>
      <c r="M37" s="98"/>
      <c r="N37" s="7"/>
    </row>
    <row r="38" spans="1:14" ht="12.75" customHeight="1">
      <c r="A38" s="206"/>
      <c r="B38" s="95"/>
      <c r="C38" s="100"/>
      <c r="D38" s="101"/>
      <c r="E38" s="96"/>
      <c r="F38" s="97"/>
      <c r="G38" s="98"/>
      <c r="H38" s="97"/>
      <c r="I38" s="98"/>
      <c r="J38" s="97"/>
      <c r="K38" s="98"/>
      <c r="L38" s="97"/>
      <c r="M38" s="98"/>
      <c r="N38" s="7"/>
    </row>
    <row r="39" spans="1:14" ht="12.75" customHeight="1">
      <c r="A39" s="206"/>
      <c r="B39" s="99"/>
      <c r="C39" s="100"/>
      <c r="D39" s="101"/>
      <c r="E39" s="96"/>
      <c r="F39" s="97"/>
      <c r="G39" s="98"/>
      <c r="H39" s="97"/>
      <c r="I39" s="98"/>
      <c r="J39" s="97"/>
      <c r="K39" s="98"/>
      <c r="L39" s="97"/>
      <c r="M39" s="98"/>
      <c r="N39" s="7"/>
    </row>
    <row r="40" spans="1:14" ht="12.75" customHeight="1">
      <c r="A40" s="206"/>
      <c r="B40" s="99"/>
      <c r="C40" s="100"/>
      <c r="D40" s="101"/>
      <c r="E40" s="96"/>
      <c r="F40" s="97"/>
      <c r="G40" s="98"/>
      <c r="H40" s="97"/>
      <c r="I40" s="98"/>
      <c r="J40" s="97"/>
      <c r="K40" s="98"/>
      <c r="L40" s="97"/>
      <c r="M40" s="98"/>
      <c r="N40" s="7"/>
    </row>
    <row r="41" spans="1:14" ht="12.75" customHeight="1">
      <c r="A41" s="206"/>
      <c r="B41" s="99"/>
      <c r="C41" s="100"/>
      <c r="D41" s="101"/>
      <c r="E41" s="96"/>
      <c r="F41" s="97"/>
      <c r="G41" s="98"/>
      <c r="H41" s="97"/>
      <c r="I41" s="98"/>
      <c r="J41" s="97"/>
      <c r="K41" s="98"/>
      <c r="L41" s="97"/>
      <c r="M41" s="98"/>
      <c r="N41" s="7"/>
    </row>
    <row r="42" spans="1:14" ht="12.75" customHeight="1">
      <c r="A42" s="206"/>
      <c r="B42" s="99"/>
      <c r="C42" s="100"/>
      <c r="D42" s="101"/>
      <c r="E42" s="96"/>
      <c r="F42" s="97"/>
      <c r="G42" s="98"/>
      <c r="H42" s="97"/>
      <c r="I42" s="98"/>
      <c r="J42" s="97"/>
      <c r="K42" s="98"/>
      <c r="L42" s="97"/>
      <c r="M42" s="98"/>
      <c r="N42" s="7"/>
    </row>
    <row r="43" spans="1:14" ht="12.75" customHeight="1">
      <c r="A43" s="206"/>
      <c r="B43" s="99"/>
      <c r="C43" s="100"/>
      <c r="D43" s="101"/>
      <c r="E43" s="96"/>
      <c r="F43" s="97"/>
      <c r="G43" s="98"/>
      <c r="H43" s="97"/>
      <c r="I43" s="98"/>
      <c r="J43" s="97"/>
      <c r="K43" s="98"/>
      <c r="L43" s="97"/>
      <c r="M43" s="98"/>
      <c r="N43" s="7"/>
    </row>
    <row r="44" spans="1:14" ht="12.75" customHeight="1">
      <c r="A44" s="206"/>
      <c r="B44" s="99"/>
      <c r="C44" s="100"/>
      <c r="D44" s="101"/>
      <c r="E44" s="96"/>
      <c r="F44" s="97"/>
      <c r="G44" s="98"/>
      <c r="H44" s="97"/>
      <c r="I44" s="98"/>
      <c r="J44" s="97"/>
      <c r="K44" s="98"/>
      <c r="L44" s="97"/>
      <c r="M44" s="98"/>
      <c r="N44" s="7"/>
    </row>
    <row r="45" spans="1:14" ht="12.75" customHeight="1">
      <c r="A45" s="206"/>
      <c r="B45" s="99"/>
      <c r="C45" s="100"/>
      <c r="D45" s="101"/>
      <c r="E45" s="96"/>
      <c r="F45" s="97"/>
      <c r="G45" s="98"/>
      <c r="H45" s="97"/>
      <c r="I45" s="98"/>
      <c r="J45" s="97"/>
      <c r="K45" s="98"/>
      <c r="L45" s="97"/>
      <c r="M45" s="98"/>
      <c r="N45" s="7"/>
    </row>
    <row r="46" spans="1:14" ht="12.75" customHeight="1">
      <c r="A46" s="206"/>
      <c r="B46" s="38"/>
      <c r="C46" s="100"/>
      <c r="D46" s="101"/>
      <c r="E46" s="102"/>
      <c r="F46" s="97"/>
      <c r="G46" s="98"/>
      <c r="H46" s="97"/>
      <c r="I46" s="98"/>
      <c r="J46" s="97"/>
      <c r="K46" s="98"/>
      <c r="L46" s="97"/>
      <c r="M46" s="98"/>
      <c r="N46" s="7"/>
    </row>
    <row r="47" spans="1:14" ht="12.75" customHeight="1">
      <c r="A47" s="206"/>
      <c r="B47" s="99"/>
      <c r="C47" s="100"/>
      <c r="D47" s="101"/>
      <c r="E47" s="103"/>
      <c r="F47" s="97"/>
      <c r="G47" s="98"/>
      <c r="H47" s="97"/>
      <c r="I47" s="98"/>
      <c r="J47" s="97"/>
      <c r="K47" s="98"/>
      <c r="L47" s="97"/>
      <c r="M47" s="98"/>
      <c r="N47" s="7"/>
    </row>
    <row r="48" spans="1:14" ht="12.75" customHeight="1">
      <c r="A48" s="207"/>
      <c r="B48" s="105"/>
      <c r="C48" s="100"/>
      <c r="D48" s="101"/>
      <c r="E48" s="106"/>
      <c r="F48" s="97"/>
      <c r="G48" s="98"/>
      <c r="H48" s="97"/>
      <c r="I48" s="98"/>
      <c r="J48" s="97"/>
      <c r="K48" s="98"/>
      <c r="L48" s="97"/>
      <c r="M48" s="98"/>
      <c r="N48" s="7"/>
    </row>
    <row r="49" spans="1:14" ht="12.75" customHeight="1">
      <c r="A49" s="208"/>
      <c r="B49" s="99"/>
      <c r="C49" s="108"/>
      <c r="D49" s="109"/>
      <c r="E49" s="110"/>
      <c r="F49" s="111"/>
      <c r="G49" s="112"/>
      <c r="H49" s="111"/>
      <c r="I49" s="98"/>
      <c r="J49" s="97"/>
      <c r="K49" s="98"/>
      <c r="L49" s="97"/>
      <c r="M49" s="98"/>
      <c r="N49" s="7"/>
    </row>
    <row r="50" spans="1:14" ht="12.75" customHeight="1">
      <c r="A50" s="209"/>
      <c r="B50" s="99"/>
      <c r="C50" s="108"/>
      <c r="D50" s="109"/>
      <c r="E50" s="114"/>
      <c r="F50" s="97"/>
      <c r="G50" s="98"/>
      <c r="H50" s="97"/>
      <c r="I50" s="98"/>
      <c r="J50" s="97"/>
      <c r="K50" s="98"/>
      <c r="L50" s="97"/>
      <c r="M50" s="98"/>
    </row>
    <row r="51" spans="1:14" ht="12.75" customHeight="1">
      <c r="A51" s="209"/>
      <c r="B51" s="99"/>
      <c r="C51" s="108"/>
      <c r="D51" s="109"/>
      <c r="E51" s="114"/>
      <c r="F51" s="97"/>
      <c r="G51" s="98"/>
      <c r="H51" s="97"/>
      <c r="I51" s="98"/>
      <c r="J51" s="97"/>
      <c r="K51" s="98"/>
      <c r="L51" s="97"/>
      <c r="M51" s="98"/>
    </row>
    <row r="52" spans="1:14" ht="12.75" customHeight="1">
      <c r="A52" s="209"/>
      <c r="B52" s="116"/>
      <c r="C52" s="108"/>
      <c r="D52" s="109"/>
      <c r="E52" s="114"/>
      <c r="F52" s="97"/>
      <c r="G52" s="98"/>
      <c r="H52" s="117"/>
      <c r="I52" s="98"/>
      <c r="J52" s="97"/>
      <c r="K52" s="98"/>
      <c r="L52" s="97"/>
      <c r="M52" s="98"/>
    </row>
    <row r="53" spans="1:14" ht="12.75" customHeight="1">
      <c r="A53" s="209"/>
      <c r="B53" s="99"/>
      <c r="C53" s="108"/>
      <c r="D53" s="109"/>
      <c r="E53" s="114"/>
      <c r="F53" s="97"/>
      <c r="G53" s="98"/>
      <c r="H53" s="97"/>
      <c r="I53" s="98"/>
      <c r="J53" s="97"/>
      <c r="K53" s="98"/>
      <c r="L53" s="97"/>
      <c r="M53" s="98"/>
    </row>
    <row r="54" spans="1:14" ht="12.75" customHeight="1">
      <c r="A54" s="209"/>
      <c r="B54" s="99"/>
      <c r="C54" s="108"/>
      <c r="D54" s="109"/>
      <c r="E54" s="118"/>
      <c r="F54" s="93"/>
      <c r="G54" s="119"/>
      <c r="H54" s="93"/>
      <c r="I54" s="119"/>
      <c r="J54" s="93"/>
      <c r="K54" s="119"/>
      <c r="L54" s="93"/>
      <c r="M54" s="119"/>
    </row>
    <row r="55" spans="1:14" ht="12.75" customHeight="1">
      <c r="A55" s="209"/>
      <c r="B55" s="99"/>
      <c r="C55" s="108"/>
      <c r="D55" s="109"/>
      <c r="E55" s="118"/>
      <c r="F55" s="93"/>
      <c r="G55" s="119"/>
      <c r="H55" s="93"/>
      <c r="I55" s="119"/>
      <c r="J55" s="93"/>
      <c r="K55" s="119"/>
      <c r="L55" s="93"/>
      <c r="M55" s="119"/>
    </row>
    <row r="56" spans="1:14" ht="12.75" customHeight="1">
      <c r="A56" s="210"/>
      <c r="B56" s="99"/>
      <c r="C56" s="108"/>
      <c r="D56" s="109"/>
      <c r="E56" s="118"/>
      <c r="F56" s="93"/>
      <c r="G56" s="119"/>
      <c r="H56" s="93"/>
      <c r="I56" s="98"/>
      <c r="J56" s="97"/>
      <c r="K56" s="98"/>
      <c r="L56" s="97"/>
      <c r="M56" s="98"/>
    </row>
    <row r="57" spans="1:14" ht="12.75" customHeight="1">
      <c r="A57" s="209"/>
      <c r="B57" s="99"/>
      <c r="C57" s="108"/>
      <c r="D57" s="109"/>
      <c r="E57" s="114"/>
      <c r="F57" s="97"/>
      <c r="G57" s="98"/>
      <c r="H57" s="97"/>
      <c r="I57" s="98"/>
      <c r="J57" s="97"/>
      <c r="K57" s="98"/>
      <c r="L57" s="97"/>
      <c r="M57" s="98"/>
    </row>
    <row r="58" spans="1:14" ht="12.75" customHeight="1">
      <c r="A58" s="209"/>
      <c r="B58" s="99"/>
      <c r="C58" s="108"/>
      <c r="D58" s="109"/>
      <c r="E58" s="114"/>
      <c r="F58" s="97"/>
      <c r="G58" s="98"/>
      <c r="H58" s="97"/>
      <c r="I58" s="98"/>
      <c r="J58" s="97"/>
      <c r="K58" s="98"/>
      <c r="L58" s="97"/>
      <c r="M58" s="98"/>
      <c r="N58" s="4"/>
    </row>
    <row r="59" spans="1:14" ht="12.75" customHeight="1">
      <c r="A59" s="209"/>
      <c r="B59" s="99"/>
      <c r="C59" s="108"/>
      <c r="D59" s="109"/>
      <c r="E59" s="118"/>
      <c r="F59" s="93"/>
      <c r="G59" s="119"/>
      <c r="H59" s="93"/>
      <c r="I59" s="98"/>
      <c r="J59" s="97"/>
      <c r="K59" s="98"/>
      <c r="L59" s="97"/>
      <c r="M59" s="98"/>
      <c r="N59" s="4"/>
    </row>
    <row r="60" spans="1:14" ht="12.75" customHeight="1">
      <c r="A60" s="210"/>
      <c r="B60" s="99"/>
      <c r="C60" s="108"/>
      <c r="D60" s="109"/>
      <c r="E60" s="114"/>
      <c r="F60" s="93"/>
      <c r="G60" s="119"/>
      <c r="H60" s="93"/>
      <c r="I60" s="98"/>
      <c r="J60" s="97"/>
      <c r="K60" s="98"/>
      <c r="L60" s="97"/>
      <c r="M60" s="98"/>
    </row>
    <row r="61" spans="1:14" s="1" customFormat="1">
      <c r="A61" s="210"/>
      <c r="B61" s="99"/>
      <c r="C61" s="108"/>
      <c r="D61" s="109"/>
      <c r="E61" s="118"/>
      <c r="F61" s="93"/>
      <c r="G61" s="119"/>
      <c r="H61" s="93"/>
      <c r="I61" s="119"/>
      <c r="J61" s="93"/>
      <c r="K61" s="119"/>
      <c r="L61" s="93"/>
      <c r="M61" s="119"/>
      <c r="N61" s="2"/>
    </row>
    <row r="62" spans="1:14" s="1" customFormat="1">
      <c r="A62" s="210"/>
      <c r="B62" s="99"/>
      <c r="C62" s="108"/>
      <c r="D62" s="109"/>
      <c r="E62" s="118"/>
      <c r="F62" s="93"/>
      <c r="G62" s="119"/>
      <c r="H62" s="93"/>
      <c r="I62" s="119"/>
      <c r="J62" s="93"/>
      <c r="K62" s="119"/>
      <c r="L62" s="93"/>
      <c r="M62" s="119"/>
      <c r="N62" s="2"/>
    </row>
    <row r="63" spans="1:14" s="1" customFormat="1">
      <c r="A63" s="210"/>
      <c r="B63" s="99"/>
      <c r="C63" s="108"/>
      <c r="D63" s="109"/>
      <c r="E63" s="118"/>
      <c r="F63" s="93"/>
      <c r="G63" s="119"/>
      <c r="H63" s="93"/>
      <c r="I63" s="119"/>
      <c r="J63" s="93"/>
      <c r="K63" s="119"/>
      <c r="L63" s="93"/>
      <c r="M63" s="119"/>
      <c r="N63" s="2"/>
    </row>
    <row r="64" spans="1:14" s="1" customFormat="1">
      <c r="A64" s="210"/>
      <c r="B64" s="99"/>
      <c r="C64" s="108"/>
      <c r="D64" s="109"/>
      <c r="E64" s="118"/>
      <c r="F64" s="93"/>
      <c r="G64" s="119"/>
      <c r="H64" s="93"/>
      <c r="I64" s="119"/>
      <c r="J64" s="93"/>
      <c r="K64" s="119"/>
      <c r="L64" s="93"/>
      <c r="M64" s="119"/>
      <c r="N64" s="2"/>
    </row>
    <row r="65" spans="1:14" s="1" customFormat="1">
      <c r="A65" s="210"/>
      <c r="B65" s="99"/>
      <c r="C65" s="108"/>
      <c r="D65" s="109"/>
      <c r="E65" s="118"/>
      <c r="F65" s="93"/>
      <c r="G65" s="119"/>
      <c r="H65" s="93"/>
      <c r="I65" s="119"/>
      <c r="J65" s="93"/>
      <c r="K65" s="119"/>
      <c r="L65" s="93"/>
      <c r="M65" s="119"/>
      <c r="N65" s="2"/>
    </row>
    <row r="66" spans="1:14" s="1" customFormat="1">
      <c r="A66" s="210"/>
      <c r="B66" s="99"/>
      <c r="C66" s="108"/>
      <c r="D66" s="109"/>
      <c r="E66" s="118"/>
      <c r="F66" s="93"/>
      <c r="G66" s="119"/>
      <c r="H66" s="93"/>
      <c r="I66" s="119"/>
      <c r="J66" s="93"/>
      <c r="K66" s="119"/>
      <c r="L66" s="93"/>
      <c r="M66" s="119"/>
      <c r="N66" s="2"/>
    </row>
    <row r="67" spans="1:14" s="1" customFormat="1">
      <c r="A67" s="210"/>
      <c r="B67" s="99"/>
      <c r="C67" s="108"/>
      <c r="D67" s="109"/>
      <c r="E67" s="118"/>
      <c r="F67" s="93"/>
      <c r="G67" s="119"/>
      <c r="H67" s="93"/>
      <c r="I67" s="119"/>
      <c r="J67" s="93"/>
      <c r="K67" s="119"/>
      <c r="L67" s="93"/>
      <c r="M67" s="119"/>
      <c r="N67" s="2"/>
    </row>
    <row r="68" spans="1:14" s="1" customFormat="1">
      <c r="A68" s="210"/>
      <c r="B68" s="99"/>
      <c r="C68" s="108"/>
      <c r="D68" s="109"/>
      <c r="E68" s="118"/>
      <c r="F68" s="93"/>
      <c r="G68" s="119"/>
      <c r="H68" s="93"/>
      <c r="I68" s="119"/>
      <c r="J68" s="93"/>
      <c r="K68" s="119"/>
      <c r="L68" s="93"/>
      <c r="M68" s="119"/>
      <c r="N68" s="2"/>
    </row>
    <row r="69" spans="1:14" s="1" customFormat="1">
      <c r="A69" s="210"/>
      <c r="B69" s="99"/>
      <c r="C69" s="108"/>
      <c r="D69" s="109"/>
      <c r="E69" s="118"/>
      <c r="F69" s="93"/>
      <c r="G69" s="119"/>
      <c r="H69" s="93"/>
      <c r="I69" s="119"/>
      <c r="J69" s="93"/>
      <c r="K69" s="119"/>
      <c r="L69" s="93"/>
      <c r="M69" s="119"/>
      <c r="N69" s="2"/>
    </row>
    <row r="70" spans="1:14" s="1" customFormat="1">
      <c r="A70" s="210"/>
      <c r="B70" s="99"/>
      <c r="C70" s="108"/>
      <c r="D70" s="109"/>
      <c r="E70" s="118"/>
      <c r="F70" s="93"/>
      <c r="G70" s="119"/>
      <c r="H70" s="93"/>
      <c r="I70" s="119"/>
      <c r="J70" s="93"/>
      <c r="K70" s="119"/>
      <c r="L70" s="93"/>
      <c r="M70" s="119"/>
      <c r="N70" s="2"/>
    </row>
    <row r="71" spans="1:14" s="1" customFormat="1">
      <c r="A71" s="210"/>
      <c r="B71" s="99"/>
      <c r="C71" s="108"/>
      <c r="D71" s="109"/>
      <c r="E71" s="118"/>
      <c r="F71" s="93"/>
      <c r="G71" s="119"/>
      <c r="H71" s="93"/>
      <c r="I71" s="119"/>
      <c r="J71" s="93"/>
      <c r="K71" s="119"/>
      <c r="L71" s="93"/>
      <c r="M71" s="119"/>
      <c r="N71" s="2"/>
    </row>
    <row r="72" spans="1:14" s="1" customFormat="1">
      <c r="A72" s="210"/>
      <c r="B72" s="99"/>
      <c r="C72" s="108"/>
      <c r="D72" s="109"/>
      <c r="E72" s="118"/>
      <c r="F72" s="93"/>
      <c r="G72" s="119"/>
      <c r="H72" s="93"/>
      <c r="I72" s="119"/>
      <c r="J72" s="93"/>
      <c r="K72" s="119"/>
      <c r="L72" s="93"/>
      <c r="M72" s="119"/>
      <c r="N72" s="2"/>
    </row>
    <row r="73" spans="1:14" s="1" customFormat="1">
      <c r="A73" s="210"/>
      <c r="B73" s="99"/>
      <c r="C73" s="108"/>
      <c r="D73" s="109"/>
      <c r="E73" s="118"/>
      <c r="F73" s="93"/>
      <c r="G73" s="119"/>
      <c r="H73" s="93"/>
      <c r="I73" s="119"/>
      <c r="J73" s="93"/>
      <c r="K73" s="119"/>
      <c r="L73" s="93"/>
      <c r="M73" s="119"/>
      <c r="N73" s="2"/>
    </row>
    <row r="74" spans="1:14" s="1" customFormat="1">
      <c r="A74" s="210"/>
      <c r="B74" s="99"/>
      <c r="C74" s="108"/>
      <c r="D74" s="109"/>
      <c r="E74" s="118"/>
      <c r="F74" s="93"/>
      <c r="G74" s="119"/>
      <c r="H74" s="93"/>
      <c r="I74" s="119"/>
      <c r="J74" s="93"/>
      <c r="K74" s="119"/>
      <c r="L74" s="93"/>
      <c r="M74" s="119"/>
      <c r="N74" s="2"/>
    </row>
    <row r="75" spans="1:14" s="1" customFormat="1">
      <c r="A75" s="210"/>
      <c r="B75" s="99"/>
      <c r="C75" s="108"/>
      <c r="D75" s="109"/>
      <c r="E75" s="118"/>
      <c r="F75" s="93"/>
      <c r="G75" s="119"/>
      <c r="H75" s="93"/>
      <c r="I75" s="119"/>
      <c r="J75" s="93"/>
      <c r="K75" s="119"/>
      <c r="L75" s="93"/>
      <c r="M75" s="119"/>
      <c r="N75" s="2"/>
    </row>
    <row r="76" spans="1:14" s="1" customFormat="1">
      <c r="A76" s="210"/>
      <c r="B76" s="99"/>
      <c r="C76" s="108"/>
      <c r="D76" s="109"/>
      <c r="E76" s="118"/>
      <c r="F76" s="93"/>
      <c r="G76" s="119"/>
      <c r="H76" s="93"/>
      <c r="I76" s="119"/>
      <c r="J76" s="93"/>
      <c r="K76" s="119"/>
      <c r="L76" s="93"/>
      <c r="M76" s="119"/>
      <c r="N76" s="2"/>
    </row>
    <row r="77" spans="1:14" s="1" customFormat="1">
      <c r="A77" s="210"/>
      <c r="B77" s="99"/>
      <c r="C77" s="108"/>
      <c r="D77" s="109"/>
      <c r="E77" s="118"/>
      <c r="F77" s="93"/>
      <c r="G77" s="119"/>
      <c r="H77" s="93"/>
      <c r="I77" s="119"/>
      <c r="J77" s="93"/>
      <c r="K77" s="119"/>
      <c r="L77" s="93"/>
      <c r="M77" s="119"/>
      <c r="N77" s="2"/>
    </row>
    <row r="78" spans="1:14" s="1" customFormat="1">
      <c r="A78" s="210"/>
      <c r="B78" s="99"/>
      <c r="C78" s="108"/>
      <c r="D78" s="109"/>
      <c r="E78" s="118"/>
      <c r="F78" s="93"/>
      <c r="G78" s="119"/>
      <c r="H78" s="93"/>
      <c r="I78" s="119"/>
      <c r="J78" s="93"/>
      <c r="K78" s="119"/>
      <c r="L78" s="93"/>
      <c r="M78" s="119"/>
      <c r="N78" s="2"/>
    </row>
    <row r="79" spans="1:14" s="1" customFormat="1">
      <c r="A79" s="210"/>
      <c r="B79" s="99"/>
      <c r="C79" s="108"/>
      <c r="D79" s="109"/>
      <c r="E79" s="118"/>
      <c r="F79" s="93"/>
      <c r="G79" s="119"/>
      <c r="H79" s="93"/>
      <c r="I79" s="119"/>
      <c r="J79" s="93"/>
      <c r="K79" s="119"/>
      <c r="L79" s="93"/>
      <c r="M79" s="119"/>
      <c r="N79" s="2"/>
    </row>
    <row r="80" spans="1:14" s="1" customFormat="1">
      <c r="A80" s="210"/>
      <c r="B80" s="99"/>
      <c r="C80" s="108"/>
      <c r="D80" s="109"/>
      <c r="E80" s="118"/>
      <c r="F80" s="93"/>
      <c r="G80" s="119"/>
      <c r="H80" s="93"/>
      <c r="I80" s="119"/>
      <c r="J80" s="93"/>
      <c r="K80" s="119"/>
      <c r="L80" s="93"/>
      <c r="M80" s="119"/>
      <c r="N80" s="2"/>
    </row>
    <row r="81" spans="1:14" s="1" customFormat="1">
      <c r="A81" s="210"/>
      <c r="B81" s="99"/>
      <c r="C81" s="108"/>
      <c r="D81" s="109"/>
      <c r="E81" s="118"/>
      <c r="F81" s="93"/>
      <c r="G81" s="119"/>
      <c r="H81" s="93"/>
      <c r="I81" s="119"/>
      <c r="J81" s="93"/>
      <c r="K81" s="119"/>
      <c r="L81" s="93"/>
      <c r="M81" s="119"/>
      <c r="N81" s="2"/>
    </row>
    <row r="82" spans="1:14" s="1" customFormat="1">
      <c r="A82" s="210"/>
      <c r="B82" s="99"/>
      <c r="C82" s="108"/>
      <c r="D82" s="109"/>
      <c r="E82" s="118"/>
      <c r="F82" s="93"/>
      <c r="G82" s="119"/>
      <c r="H82" s="93"/>
      <c r="I82" s="119"/>
      <c r="J82" s="93"/>
      <c r="K82" s="119"/>
      <c r="L82" s="93"/>
      <c r="M82" s="119"/>
      <c r="N82" s="2"/>
    </row>
    <row r="83" spans="1:14" s="1" customFormat="1">
      <c r="A83" s="210"/>
      <c r="B83" s="99"/>
      <c r="C83" s="108"/>
      <c r="D83" s="109"/>
      <c r="E83" s="118"/>
      <c r="F83" s="93"/>
      <c r="G83" s="119"/>
      <c r="H83" s="93"/>
      <c r="I83" s="119"/>
      <c r="J83" s="93"/>
      <c r="K83" s="119"/>
      <c r="L83" s="93"/>
      <c r="M83" s="119"/>
      <c r="N83" s="2"/>
    </row>
    <row r="84" spans="1:14" s="1" customFormat="1">
      <c r="A84" s="210"/>
      <c r="B84" s="99"/>
      <c r="C84" s="108"/>
      <c r="D84" s="109"/>
      <c r="E84" s="118"/>
      <c r="F84" s="93"/>
      <c r="G84" s="119"/>
      <c r="H84" s="93"/>
      <c r="I84" s="119"/>
      <c r="J84" s="93"/>
      <c r="K84" s="119"/>
      <c r="L84" s="93"/>
      <c r="M84" s="119"/>
      <c r="N84" s="2"/>
    </row>
    <row r="85" spans="1:14" s="1" customFormat="1">
      <c r="A85" s="210"/>
      <c r="B85" s="99"/>
      <c r="C85" s="108"/>
      <c r="D85" s="109"/>
      <c r="E85" s="118"/>
      <c r="F85" s="93"/>
      <c r="G85" s="119"/>
      <c r="H85" s="93"/>
      <c r="I85" s="119"/>
      <c r="J85" s="93"/>
      <c r="K85" s="119"/>
      <c r="L85" s="93"/>
      <c r="M85" s="119"/>
      <c r="N85" s="2"/>
    </row>
    <row r="86" spans="1:14" s="1" customFormat="1">
      <c r="A86" s="210"/>
      <c r="B86" s="99"/>
      <c r="C86" s="108"/>
      <c r="D86" s="109"/>
      <c r="E86" s="118"/>
      <c r="F86" s="93"/>
      <c r="G86" s="119"/>
      <c r="H86" s="93"/>
      <c r="I86" s="119"/>
      <c r="J86" s="93"/>
      <c r="K86" s="119"/>
      <c r="L86" s="93"/>
      <c r="M86" s="119"/>
      <c r="N86" s="2"/>
    </row>
    <row r="87" spans="1:14" s="1" customFormat="1">
      <c r="A87" s="210"/>
      <c r="B87" s="99"/>
      <c r="C87" s="108"/>
      <c r="D87" s="109"/>
      <c r="E87" s="118"/>
      <c r="F87" s="93"/>
      <c r="G87" s="119"/>
      <c r="H87" s="93"/>
      <c r="I87" s="119"/>
      <c r="J87" s="93"/>
      <c r="K87" s="119"/>
      <c r="L87" s="93"/>
      <c r="M87" s="119"/>
      <c r="N87" s="2"/>
    </row>
    <row r="88" spans="1:14" s="1" customFormat="1">
      <c r="A88" s="210"/>
      <c r="B88" s="99"/>
      <c r="C88" s="108"/>
      <c r="D88" s="109"/>
      <c r="E88" s="118"/>
      <c r="F88" s="93"/>
      <c r="G88" s="119"/>
      <c r="H88" s="93"/>
      <c r="I88" s="119"/>
      <c r="J88" s="93"/>
      <c r="K88" s="119"/>
      <c r="L88" s="93"/>
      <c r="M88" s="119"/>
      <c r="N88" s="2"/>
    </row>
    <row r="89" spans="1:14" s="1" customFormat="1">
      <c r="A89" s="210"/>
      <c r="B89" s="99"/>
      <c r="C89" s="108"/>
      <c r="D89" s="109"/>
      <c r="E89" s="118"/>
      <c r="F89" s="93"/>
      <c r="G89" s="119"/>
      <c r="H89" s="93"/>
      <c r="I89" s="119"/>
      <c r="J89" s="93"/>
      <c r="K89" s="119"/>
      <c r="L89" s="93"/>
      <c r="M89" s="119"/>
      <c r="N89" s="2"/>
    </row>
    <row r="90" spans="1:14" s="1" customFormat="1">
      <c r="A90" s="210"/>
      <c r="B90" s="99"/>
      <c r="C90" s="108"/>
      <c r="D90" s="109"/>
      <c r="E90" s="118"/>
      <c r="F90" s="93"/>
      <c r="G90" s="119"/>
      <c r="H90" s="93"/>
      <c r="I90" s="119"/>
      <c r="J90" s="93"/>
      <c r="K90" s="119"/>
      <c r="L90" s="93"/>
      <c r="M90" s="119"/>
      <c r="N90" s="2"/>
    </row>
    <row r="91" spans="1:14" s="1" customFormat="1">
      <c r="A91" s="210"/>
      <c r="B91" s="99"/>
      <c r="C91" s="108"/>
      <c r="D91" s="109"/>
      <c r="E91" s="118"/>
      <c r="F91" s="93"/>
      <c r="G91" s="119"/>
      <c r="H91" s="93"/>
      <c r="I91" s="119"/>
      <c r="J91" s="93"/>
      <c r="K91" s="119"/>
      <c r="L91" s="93"/>
      <c r="M91" s="119"/>
      <c r="N91" s="2"/>
    </row>
    <row r="92" spans="1:14" s="1" customFormat="1">
      <c r="A92" s="210"/>
      <c r="B92" s="99"/>
      <c r="C92" s="108"/>
      <c r="D92" s="109"/>
      <c r="E92" s="118"/>
      <c r="F92" s="93"/>
      <c r="G92" s="119"/>
      <c r="H92" s="93"/>
      <c r="I92" s="119"/>
      <c r="J92" s="93"/>
      <c r="K92" s="119"/>
      <c r="L92" s="93"/>
      <c r="M92" s="119"/>
      <c r="N92" s="2"/>
    </row>
    <row r="93" spans="1:14" s="1" customFormat="1">
      <c r="A93" s="210"/>
      <c r="B93" s="99"/>
      <c r="C93" s="108"/>
      <c r="D93" s="109"/>
      <c r="E93" s="118"/>
      <c r="F93" s="93"/>
      <c r="G93" s="119"/>
      <c r="H93" s="93"/>
      <c r="I93" s="119"/>
      <c r="J93" s="93"/>
      <c r="K93" s="119"/>
      <c r="L93" s="93"/>
      <c r="M93" s="119"/>
      <c r="N93" s="2"/>
    </row>
    <row r="94" spans="1:14" s="1" customFormat="1">
      <c r="A94" s="210"/>
      <c r="B94" s="99"/>
      <c r="C94" s="108"/>
      <c r="D94" s="109"/>
      <c r="E94" s="118"/>
      <c r="F94" s="93"/>
      <c r="G94" s="119"/>
      <c r="H94" s="93"/>
      <c r="I94" s="119"/>
      <c r="J94" s="93"/>
      <c r="K94" s="119"/>
      <c r="L94" s="93"/>
      <c r="M94" s="119"/>
      <c r="N94" s="2"/>
    </row>
    <row r="95" spans="1:14" s="1" customFormat="1">
      <c r="A95" s="210"/>
      <c r="B95" s="99"/>
      <c r="C95" s="108"/>
      <c r="D95" s="109"/>
      <c r="E95" s="118"/>
      <c r="F95" s="93"/>
      <c r="G95" s="119"/>
      <c r="H95" s="93"/>
      <c r="I95" s="119"/>
      <c r="J95" s="93"/>
      <c r="K95" s="119"/>
      <c r="L95" s="93"/>
      <c r="M95" s="119"/>
      <c r="N95" s="2"/>
    </row>
    <row r="96" spans="1:14" s="1" customFormat="1">
      <c r="A96" s="210"/>
      <c r="B96" s="99"/>
      <c r="C96" s="108"/>
      <c r="D96" s="109"/>
      <c r="E96" s="118"/>
      <c r="F96" s="93"/>
      <c r="G96" s="119"/>
      <c r="H96" s="93"/>
      <c r="I96" s="119"/>
      <c r="J96" s="93"/>
      <c r="K96" s="119"/>
      <c r="L96" s="93"/>
      <c r="M96" s="119"/>
      <c r="N96" s="2"/>
    </row>
    <row r="97" spans="1:14" s="1" customFormat="1">
      <c r="A97" s="210"/>
      <c r="B97" s="99"/>
      <c r="C97" s="108"/>
      <c r="D97" s="109"/>
      <c r="E97" s="118"/>
      <c r="F97" s="93"/>
      <c r="G97" s="119"/>
      <c r="H97" s="93"/>
      <c r="I97" s="119"/>
      <c r="J97" s="93"/>
      <c r="K97" s="119"/>
      <c r="L97" s="93"/>
      <c r="M97" s="119"/>
      <c r="N97" s="2"/>
    </row>
    <row r="98" spans="1:14" s="1" customFormat="1">
      <c r="A98" s="210"/>
      <c r="B98" s="99"/>
      <c r="C98" s="108"/>
      <c r="D98" s="109"/>
      <c r="E98" s="118"/>
      <c r="F98" s="93"/>
      <c r="G98" s="119"/>
      <c r="H98" s="93"/>
      <c r="I98" s="119"/>
      <c r="J98" s="93"/>
      <c r="K98" s="119"/>
      <c r="L98" s="93"/>
      <c r="M98" s="119"/>
      <c r="N98" s="2"/>
    </row>
    <row r="99" spans="1:14" s="1" customFormat="1">
      <c r="A99" s="210"/>
      <c r="B99" s="99"/>
      <c r="C99" s="108"/>
      <c r="D99" s="109"/>
      <c r="E99" s="118"/>
      <c r="F99" s="93"/>
      <c r="G99" s="119"/>
      <c r="H99" s="93"/>
      <c r="I99" s="119"/>
      <c r="J99" s="93"/>
      <c r="K99" s="119"/>
      <c r="L99" s="93"/>
      <c r="M99" s="119"/>
      <c r="N99" s="2"/>
    </row>
    <row r="100" spans="1:14" s="1" customFormat="1">
      <c r="A100" s="210"/>
      <c r="B100" s="99"/>
      <c r="C100" s="108"/>
      <c r="D100" s="109"/>
      <c r="E100" s="118"/>
      <c r="F100" s="93"/>
      <c r="G100" s="119"/>
      <c r="H100" s="93"/>
      <c r="I100" s="119"/>
      <c r="J100" s="93"/>
      <c r="K100" s="119"/>
      <c r="L100" s="93"/>
      <c r="M100" s="119"/>
      <c r="N100" s="2"/>
    </row>
    <row r="101" spans="1:14" s="1" customFormat="1">
      <c r="A101" s="210"/>
      <c r="B101" s="99"/>
      <c r="C101" s="108"/>
      <c r="D101" s="109"/>
      <c r="E101" s="118"/>
      <c r="F101" s="93"/>
      <c r="G101" s="119"/>
      <c r="H101" s="93"/>
      <c r="I101" s="119"/>
      <c r="J101" s="93"/>
      <c r="K101" s="119"/>
      <c r="L101" s="93"/>
      <c r="M101" s="119"/>
      <c r="N101" s="2"/>
    </row>
    <row r="102" spans="1:14" s="1" customFormat="1">
      <c r="A102" s="210"/>
      <c r="B102" s="99"/>
      <c r="C102" s="108"/>
      <c r="D102" s="109"/>
      <c r="E102" s="118"/>
      <c r="F102" s="93"/>
      <c r="G102" s="119"/>
      <c r="H102" s="93"/>
      <c r="I102" s="119"/>
      <c r="J102" s="93"/>
      <c r="K102" s="119"/>
      <c r="L102" s="93"/>
      <c r="M102" s="119"/>
      <c r="N102" s="2"/>
    </row>
    <row r="103" spans="1:14" s="1" customFormat="1">
      <c r="A103" s="210"/>
      <c r="B103" s="99"/>
      <c r="C103" s="108"/>
      <c r="D103" s="109"/>
      <c r="E103" s="118"/>
      <c r="F103" s="93"/>
      <c r="G103" s="119"/>
      <c r="H103" s="93"/>
      <c r="I103" s="119"/>
      <c r="J103" s="93"/>
      <c r="K103" s="119"/>
      <c r="L103" s="93"/>
      <c r="M103" s="119"/>
      <c r="N103" s="2"/>
    </row>
    <row r="104" spans="1:14" s="1" customFormat="1">
      <c r="A104" s="210"/>
      <c r="B104" s="99"/>
      <c r="C104" s="108"/>
      <c r="D104" s="109"/>
      <c r="E104" s="118"/>
      <c r="F104" s="93"/>
      <c r="G104" s="119"/>
      <c r="H104" s="93"/>
      <c r="I104" s="119"/>
      <c r="J104" s="93"/>
      <c r="K104" s="119"/>
      <c r="L104" s="93"/>
      <c r="M104" s="119"/>
      <c r="N104" s="2"/>
    </row>
    <row r="105" spans="1:14" s="1" customFormat="1">
      <c r="A105" s="210"/>
      <c r="B105" s="99"/>
      <c r="C105" s="108"/>
      <c r="D105" s="109"/>
      <c r="E105" s="118"/>
      <c r="F105" s="93"/>
      <c r="G105" s="119"/>
      <c r="H105" s="93"/>
      <c r="I105" s="119"/>
      <c r="J105" s="93"/>
      <c r="K105" s="119"/>
      <c r="L105" s="93"/>
      <c r="M105" s="119"/>
      <c r="N105" s="2"/>
    </row>
    <row r="106" spans="1:14" s="1" customFormat="1">
      <c r="A106" s="210"/>
      <c r="B106" s="99"/>
      <c r="C106" s="108"/>
      <c r="D106" s="109"/>
      <c r="E106" s="118"/>
      <c r="F106" s="93"/>
      <c r="G106" s="119"/>
      <c r="H106" s="93"/>
      <c r="I106" s="119"/>
      <c r="J106" s="93"/>
      <c r="K106" s="119"/>
      <c r="L106" s="93"/>
      <c r="M106" s="119"/>
      <c r="N106" s="2"/>
    </row>
    <row r="107" spans="1:14" s="1" customFormat="1">
      <c r="A107" s="210"/>
      <c r="B107" s="99"/>
      <c r="C107" s="108"/>
      <c r="D107" s="109"/>
      <c r="E107" s="118"/>
      <c r="F107" s="93"/>
      <c r="G107" s="119"/>
      <c r="H107" s="93"/>
      <c r="I107" s="119"/>
      <c r="J107" s="93"/>
      <c r="K107" s="119"/>
      <c r="L107" s="93"/>
      <c r="M107" s="119"/>
      <c r="N107" s="2"/>
    </row>
    <row r="108" spans="1:14" s="1" customFormat="1">
      <c r="A108" s="210"/>
      <c r="B108" s="99"/>
      <c r="C108" s="108"/>
      <c r="D108" s="109"/>
      <c r="E108" s="118"/>
      <c r="F108" s="93"/>
      <c r="G108" s="119"/>
      <c r="H108" s="93"/>
      <c r="I108" s="119"/>
      <c r="J108" s="93"/>
      <c r="K108" s="119"/>
      <c r="L108" s="93"/>
      <c r="M108" s="119"/>
      <c r="N108" s="2"/>
    </row>
    <row r="109" spans="1:14" s="1" customFormat="1">
      <c r="A109" s="210"/>
      <c r="B109" s="99"/>
      <c r="C109" s="108"/>
      <c r="D109" s="109"/>
      <c r="E109" s="118"/>
      <c r="F109" s="93"/>
      <c r="G109" s="119"/>
      <c r="H109" s="93"/>
      <c r="I109" s="119"/>
      <c r="J109" s="93"/>
      <c r="K109" s="119"/>
      <c r="L109" s="93"/>
      <c r="M109" s="119"/>
      <c r="N109" s="2"/>
    </row>
    <row r="110" spans="1:14" s="1" customFormat="1">
      <c r="A110" s="210"/>
      <c r="B110" s="99"/>
      <c r="C110" s="108"/>
      <c r="D110" s="109"/>
      <c r="E110" s="118"/>
      <c r="F110" s="93"/>
      <c r="G110" s="119"/>
      <c r="H110" s="93"/>
      <c r="I110" s="119"/>
      <c r="J110" s="93"/>
      <c r="K110" s="119"/>
      <c r="L110" s="93"/>
      <c r="M110" s="119"/>
      <c r="N110" s="2"/>
    </row>
    <row r="111" spans="1:14" s="1" customFormat="1">
      <c r="A111" s="210"/>
      <c r="B111" s="99"/>
      <c r="C111" s="108"/>
      <c r="D111" s="109"/>
      <c r="E111" s="118"/>
      <c r="F111" s="93"/>
      <c r="G111" s="119"/>
      <c r="H111" s="93"/>
      <c r="I111" s="119"/>
      <c r="J111" s="93"/>
      <c r="K111" s="119"/>
      <c r="L111" s="93"/>
      <c r="M111" s="119"/>
      <c r="N111" s="2"/>
    </row>
    <row r="112" spans="1:14" s="1" customFormat="1">
      <c r="A112" s="210"/>
      <c r="B112" s="99"/>
      <c r="C112" s="108"/>
      <c r="D112" s="109"/>
      <c r="E112" s="118"/>
      <c r="F112" s="93"/>
      <c r="G112" s="119"/>
      <c r="H112" s="93"/>
      <c r="I112" s="119"/>
      <c r="J112" s="93"/>
      <c r="K112" s="119"/>
      <c r="L112" s="93"/>
      <c r="M112" s="119"/>
      <c r="N112" s="2"/>
    </row>
    <row r="113" spans="1:14" s="1" customFormat="1">
      <c r="A113" s="210"/>
      <c r="B113" s="99"/>
      <c r="C113" s="108"/>
      <c r="D113" s="109"/>
      <c r="E113" s="118"/>
      <c r="F113" s="93"/>
      <c r="G113" s="119"/>
      <c r="H113" s="93"/>
      <c r="I113" s="119"/>
      <c r="J113" s="93"/>
      <c r="K113" s="119"/>
      <c r="L113" s="93"/>
      <c r="M113" s="119"/>
      <c r="N113" s="2"/>
    </row>
    <row r="114" spans="1:14" s="1" customFormat="1">
      <c r="A114" s="210"/>
      <c r="B114" s="99"/>
      <c r="C114" s="108"/>
      <c r="D114" s="109"/>
      <c r="E114" s="118"/>
      <c r="F114" s="93"/>
      <c r="G114" s="119"/>
      <c r="H114" s="93"/>
      <c r="I114" s="119"/>
      <c r="J114" s="93"/>
      <c r="K114" s="119"/>
      <c r="L114" s="93"/>
      <c r="M114" s="119"/>
      <c r="N114" s="2"/>
    </row>
    <row r="115" spans="1:14" s="1" customFormat="1">
      <c r="A115" s="210"/>
      <c r="B115" s="99"/>
      <c r="C115" s="108"/>
      <c r="D115" s="109"/>
      <c r="E115" s="118"/>
      <c r="F115" s="93"/>
      <c r="G115" s="119"/>
      <c r="H115" s="93"/>
      <c r="I115" s="119"/>
      <c r="J115" s="93"/>
      <c r="K115" s="119"/>
      <c r="L115" s="93"/>
      <c r="M115" s="119"/>
      <c r="N115" s="2"/>
    </row>
    <row r="116" spans="1:14" s="1" customFormat="1">
      <c r="A116" s="210"/>
      <c r="B116" s="99"/>
      <c r="C116" s="108"/>
      <c r="D116" s="109"/>
      <c r="E116" s="118"/>
      <c r="F116" s="93"/>
      <c r="G116" s="119"/>
      <c r="H116" s="93"/>
      <c r="I116" s="119"/>
      <c r="J116" s="93"/>
      <c r="K116" s="119"/>
      <c r="L116" s="93"/>
      <c r="M116" s="119"/>
      <c r="N116" s="2"/>
    </row>
    <row r="117" spans="1:14" s="1" customFormat="1">
      <c r="A117" s="210"/>
      <c r="B117" s="99"/>
      <c r="C117" s="108"/>
      <c r="D117" s="109"/>
      <c r="E117" s="118"/>
      <c r="F117" s="93"/>
      <c r="G117" s="119"/>
      <c r="H117" s="93"/>
      <c r="I117" s="119"/>
      <c r="J117" s="93"/>
      <c r="K117" s="119"/>
      <c r="L117" s="93"/>
      <c r="M117" s="119"/>
      <c r="N117" s="2"/>
    </row>
    <row r="118" spans="1:14" s="1" customFormat="1">
      <c r="A118" s="210"/>
      <c r="B118" s="99"/>
      <c r="C118" s="108"/>
      <c r="D118" s="109"/>
      <c r="E118" s="118"/>
      <c r="F118" s="93"/>
      <c r="G118" s="119"/>
      <c r="H118" s="93"/>
      <c r="I118" s="119"/>
      <c r="J118" s="93"/>
      <c r="K118" s="119"/>
      <c r="L118" s="93"/>
      <c r="M118" s="119"/>
      <c r="N118" s="2"/>
    </row>
    <row r="119" spans="1:14" s="1" customFormat="1">
      <c r="A119" s="210"/>
      <c r="B119" s="99"/>
      <c r="C119" s="108"/>
      <c r="D119" s="109"/>
      <c r="E119" s="118"/>
      <c r="F119" s="93"/>
      <c r="G119" s="119"/>
      <c r="H119" s="93"/>
      <c r="I119" s="119"/>
      <c r="J119" s="93"/>
      <c r="K119" s="119"/>
      <c r="L119" s="93"/>
      <c r="M119" s="119"/>
      <c r="N119" s="2"/>
    </row>
    <row r="120" spans="1:14" s="1" customFormat="1">
      <c r="A120" s="210"/>
      <c r="B120" s="99"/>
      <c r="C120" s="108"/>
      <c r="D120" s="109"/>
      <c r="E120" s="118"/>
      <c r="F120" s="93"/>
      <c r="G120" s="119"/>
      <c r="H120" s="93"/>
      <c r="I120" s="119"/>
      <c r="J120" s="93"/>
      <c r="K120" s="119"/>
      <c r="L120" s="93"/>
      <c r="M120" s="119"/>
      <c r="N120" s="2"/>
    </row>
    <row r="121" spans="1:14" s="1" customFormat="1">
      <c r="A121" s="210"/>
      <c r="B121" s="99"/>
      <c r="C121" s="108"/>
      <c r="D121" s="109"/>
      <c r="E121" s="118"/>
      <c r="F121" s="93"/>
      <c r="G121" s="119"/>
      <c r="H121" s="93"/>
      <c r="I121" s="119"/>
      <c r="J121" s="93"/>
      <c r="K121" s="119"/>
      <c r="L121" s="93"/>
      <c r="M121" s="119"/>
      <c r="N121" s="2"/>
    </row>
    <row r="122" spans="1:14" s="1" customFormat="1">
      <c r="A122" s="210"/>
      <c r="B122" s="99"/>
      <c r="C122" s="108"/>
      <c r="D122" s="109"/>
      <c r="E122" s="118"/>
      <c r="F122" s="93"/>
      <c r="G122" s="119"/>
      <c r="H122" s="93"/>
      <c r="I122" s="119"/>
      <c r="J122" s="93"/>
      <c r="K122" s="119"/>
      <c r="L122" s="93"/>
      <c r="M122" s="119"/>
      <c r="N122" s="2"/>
    </row>
    <row r="123" spans="1:14" s="1" customFormat="1">
      <c r="A123" s="210"/>
      <c r="B123" s="99"/>
      <c r="C123" s="108"/>
      <c r="D123" s="109"/>
      <c r="E123" s="118"/>
      <c r="F123" s="93"/>
      <c r="G123" s="119"/>
      <c r="H123" s="93"/>
      <c r="I123" s="119"/>
      <c r="J123" s="93"/>
      <c r="K123" s="119"/>
      <c r="L123" s="93"/>
      <c r="M123" s="119"/>
      <c r="N123" s="2"/>
    </row>
    <row r="124" spans="1:14" s="1" customFormat="1">
      <c r="A124" s="210"/>
      <c r="B124" s="99"/>
      <c r="C124" s="108"/>
      <c r="D124" s="109"/>
      <c r="E124" s="118"/>
      <c r="F124" s="93"/>
      <c r="G124" s="119"/>
      <c r="H124" s="93"/>
      <c r="I124" s="119"/>
      <c r="J124" s="93"/>
      <c r="K124" s="119"/>
      <c r="L124" s="93"/>
      <c r="M124" s="119"/>
      <c r="N124" s="2"/>
    </row>
    <row r="125" spans="1:14" s="1" customFormat="1">
      <c r="A125" s="210"/>
      <c r="B125" s="99"/>
      <c r="C125" s="108"/>
      <c r="D125" s="109"/>
      <c r="E125" s="118"/>
      <c r="F125" s="93"/>
      <c r="G125" s="119"/>
      <c r="H125" s="93"/>
      <c r="I125" s="119"/>
      <c r="J125" s="93"/>
      <c r="K125" s="119"/>
      <c r="L125" s="93"/>
      <c r="M125" s="119"/>
      <c r="N125" s="2"/>
    </row>
    <row r="126" spans="1:14" s="1" customFormat="1">
      <c r="A126" s="210"/>
      <c r="B126" s="99"/>
      <c r="C126" s="108"/>
      <c r="D126" s="109"/>
      <c r="E126" s="118"/>
      <c r="F126" s="93"/>
      <c r="G126" s="119"/>
      <c r="H126" s="93"/>
      <c r="I126" s="119"/>
      <c r="J126" s="93"/>
      <c r="K126" s="119"/>
      <c r="L126" s="93"/>
      <c r="M126" s="119"/>
      <c r="N126" s="2"/>
    </row>
    <row r="127" spans="1:14" s="1" customFormat="1">
      <c r="A127" s="210"/>
      <c r="B127" s="99"/>
      <c r="C127" s="108"/>
      <c r="D127" s="109"/>
      <c r="E127" s="118"/>
      <c r="F127" s="93"/>
      <c r="G127" s="119"/>
      <c r="H127" s="93"/>
      <c r="I127" s="119"/>
      <c r="J127" s="93"/>
      <c r="K127" s="119"/>
      <c r="L127" s="93"/>
      <c r="M127" s="119"/>
      <c r="N127" s="2"/>
    </row>
    <row r="128" spans="1:14" s="1" customFormat="1">
      <c r="A128" s="210"/>
      <c r="B128" s="99"/>
      <c r="C128" s="108"/>
      <c r="D128" s="109"/>
      <c r="E128" s="118"/>
      <c r="F128" s="93"/>
      <c r="G128" s="119"/>
      <c r="H128" s="93"/>
      <c r="I128" s="119"/>
      <c r="J128" s="93"/>
      <c r="K128" s="119"/>
      <c r="L128" s="93"/>
      <c r="M128" s="119"/>
      <c r="N128" s="2"/>
    </row>
    <row r="129" spans="1:14" s="1" customFormat="1">
      <c r="A129" s="210"/>
      <c r="B129" s="99"/>
      <c r="C129" s="108"/>
      <c r="D129" s="109"/>
      <c r="E129" s="118"/>
      <c r="F129" s="93"/>
      <c r="G129" s="119"/>
      <c r="H129" s="93"/>
      <c r="I129" s="119"/>
      <c r="J129" s="93"/>
      <c r="K129" s="119"/>
      <c r="L129" s="93"/>
      <c r="M129" s="119"/>
      <c r="N129" s="2"/>
    </row>
    <row r="130" spans="1:14" s="1" customFormat="1">
      <c r="A130" s="210"/>
      <c r="B130" s="99"/>
      <c r="C130" s="108"/>
      <c r="D130" s="109"/>
      <c r="E130" s="118"/>
      <c r="F130" s="93"/>
      <c r="G130" s="119"/>
      <c r="H130" s="93"/>
      <c r="I130" s="119"/>
      <c r="J130" s="93"/>
      <c r="K130" s="119"/>
      <c r="L130" s="93"/>
      <c r="M130" s="119"/>
      <c r="N130" s="2"/>
    </row>
    <row r="131" spans="1:14" s="1" customFormat="1">
      <c r="A131" s="210"/>
      <c r="B131" s="99"/>
      <c r="C131" s="108"/>
      <c r="D131" s="109"/>
      <c r="E131" s="118"/>
      <c r="F131" s="93"/>
      <c r="G131" s="119"/>
      <c r="H131" s="93"/>
      <c r="I131" s="119"/>
      <c r="J131" s="93"/>
      <c r="K131" s="119"/>
      <c r="L131" s="93"/>
      <c r="M131" s="119"/>
      <c r="N131" s="2"/>
    </row>
    <row r="132" spans="1:14" s="1" customFormat="1">
      <c r="A132" s="210"/>
      <c r="B132" s="99"/>
      <c r="C132" s="108"/>
      <c r="D132" s="109"/>
      <c r="E132" s="118"/>
      <c r="F132" s="93"/>
      <c r="G132" s="119"/>
      <c r="H132" s="93"/>
      <c r="I132" s="119"/>
      <c r="J132" s="93"/>
      <c r="K132" s="119"/>
      <c r="L132" s="93"/>
      <c r="M132" s="119"/>
      <c r="N132" s="2"/>
    </row>
    <row r="133" spans="1:14" s="1" customFormat="1">
      <c r="A133" s="210"/>
      <c r="B133" s="99"/>
      <c r="C133" s="108"/>
      <c r="D133" s="109"/>
      <c r="E133" s="118"/>
      <c r="F133" s="93"/>
      <c r="G133" s="119"/>
      <c r="H133" s="93"/>
      <c r="I133" s="119"/>
      <c r="J133" s="93"/>
      <c r="K133" s="119"/>
      <c r="L133" s="93"/>
      <c r="M133" s="119"/>
      <c r="N133" s="2"/>
    </row>
    <row r="134" spans="1:14" s="1" customFormat="1">
      <c r="A134" s="210"/>
      <c r="B134" s="99"/>
      <c r="C134" s="108"/>
      <c r="D134" s="109"/>
      <c r="E134" s="118"/>
      <c r="F134" s="93"/>
      <c r="G134" s="119"/>
      <c r="H134" s="93"/>
      <c r="I134" s="119"/>
      <c r="J134" s="93"/>
      <c r="K134" s="119"/>
      <c r="L134" s="93"/>
      <c r="M134" s="119"/>
      <c r="N134" s="2"/>
    </row>
    <row r="135" spans="1:14" s="1" customFormat="1">
      <c r="A135" s="210"/>
      <c r="B135" s="99"/>
      <c r="C135" s="108"/>
      <c r="D135" s="109"/>
      <c r="E135" s="118"/>
      <c r="F135" s="93"/>
      <c r="G135" s="119"/>
      <c r="H135" s="93"/>
      <c r="I135" s="119"/>
      <c r="J135" s="93"/>
      <c r="K135" s="119"/>
      <c r="L135" s="93"/>
      <c r="M135" s="119"/>
      <c r="N135" s="2"/>
    </row>
    <row r="136" spans="1:14" s="1" customFormat="1">
      <c r="A136" s="210"/>
      <c r="B136" s="99"/>
      <c r="C136" s="108"/>
      <c r="D136" s="109"/>
      <c r="E136" s="118"/>
      <c r="F136" s="93"/>
      <c r="G136" s="119"/>
      <c r="H136" s="93"/>
      <c r="I136" s="119"/>
      <c r="J136" s="93"/>
      <c r="K136" s="119"/>
      <c r="L136" s="93"/>
      <c r="M136" s="119"/>
      <c r="N136" s="2"/>
    </row>
    <row r="137" spans="1:14" s="1" customFormat="1">
      <c r="A137" s="210"/>
      <c r="B137" s="99"/>
      <c r="C137" s="108"/>
      <c r="D137" s="109"/>
      <c r="E137" s="118"/>
      <c r="F137" s="93"/>
      <c r="G137" s="119"/>
      <c r="H137" s="93"/>
      <c r="I137" s="119"/>
      <c r="J137" s="93"/>
      <c r="K137" s="119"/>
      <c r="L137" s="93"/>
      <c r="M137" s="119"/>
      <c r="N137" s="2"/>
    </row>
    <row r="138" spans="1:14" s="1" customFormat="1">
      <c r="A138" s="210"/>
      <c r="B138" s="99"/>
      <c r="C138" s="108"/>
      <c r="D138" s="109"/>
      <c r="E138" s="118"/>
      <c r="F138" s="93"/>
      <c r="G138" s="119"/>
      <c r="H138" s="93"/>
      <c r="I138" s="119"/>
      <c r="J138" s="93"/>
      <c r="K138" s="119"/>
      <c r="L138" s="93"/>
      <c r="M138" s="119"/>
      <c r="N138" s="2"/>
    </row>
    <row r="139" spans="1:14" s="1" customFormat="1">
      <c r="A139" s="210"/>
      <c r="B139" s="99"/>
      <c r="C139" s="108"/>
      <c r="D139" s="109"/>
      <c r="E139" s="118"/>
      <c r="F139" s="93"/>
      <c r="G139" s="119"/>
      <c r="H139" s="93"/>
      <c r="I139" s="119"/>
      <c r="J139" s="93"/>
      <c r="K139" s="119"/>
      <c r="L139" s="93"/>
      <c r="M139" s="119"/>
      <c r="N139" s="2"/>
    </row>
    <row r="140" spans="1:14" s="1" customFormat="1">
      <c r="A140" s="210"/>
      <c r="B140" s="99"/>
      <c r="C140" s="108"/>
      <c r="D140" s="109"/>
      <c r="E140" s="118"/>
      <c r="F140" s="93"/>
      <c r="G140" s="119"/>
      <c r="H140" s="93"/>
      <c r="I140" s="119"/>
      <c r="J140" s="93"/>
      <c r="K140" s="119"/>
      <c r="L140" s="93"/>
      <c r="M140" s="119"/>
      <c r="N140" s="2"/>
    </row>
    <row r="141" spans="1:14" s="1" customFormat="1">
      <c r="A141" s="210"/>
      <c r="B141" s="99"/>
      <c r="C141" s="108"/>
      <c r="D141" s="109"/>
      <c r="E141" s="118"/>
      <c r="F141" s="93"/>
      <c r="G141" s="119"/>
      <c r="H141" s="93"/>
      <c r="I141" s="119"/>
      <c r="J141" s="93"/>
      <c r="K141" s="119"/>
      <c r="L141" s="93"/>
      <c r="M141" s="119"/>
      <c r="N141" s="2"/>
    </row>
    <row r="142" spans="1:14" s="1" customFormat="1">
      <c r="A142" s="210"/>
      <c r="B142" s="99"/>
      <c r="C142" s="108"/>
      <c r="D142" s="109"/>
      <c r="E142" s="118"/>
      <c r="F142" s="93"/>
      <c r="G142" s="119"/>
      <c r="H142" s="93"/>
      <c r="I142" s="119"/>
      <c r="J142" s="93"/>
      <c r="K142" s="119"/>
      <c r="L142" s="93"/>
      <c r="M142" s="119"/>
      <c r="N142" s="2"/>
    </row>
    <row r="143" spans="1:14" s="1" customFormat="1">
      <c r="A143" s="210"/>
      <c r="B143" s="99"/>
      <c r="C143" s="108"/>
      <c r="D143" s="109"/>
      <c r="E143" s="118"/>
      <c r="F143" s="93"/>
      <c r="G143" s="119"/>
      <c r="H143" s="93"/>
      <c r="I143" s="119"/>
      <c r="J143" s="93"/>
      <c r="K143" s="119"/>
      <c r="L143" s="93"/>
      <c r="M143" s="119"/>
      <c r="N143" s="2"/>
    </row>
    <row r="144" spans="1:14" s="1" customFormat="1">
      <c r="A144" s="210"/>
      <c r="B144" s="99"/>
      <c r="C144" s="108"/>
      <c r="D144" s="109"/>
      <c r="E144" s="118"/>
      <c r="F144" s="93"/>
      <c r="G144" s="119"/>
      <c r="H144" s="93"/>
      <c r="I144" s="119"/>
      <c r="J144" s="93"/>
      <c r="K144" s="119"/>
      <c r="L144" s="93"/>
      <c r="M144" s="119"/>
      <c r="N144" s="2"/>
    </row>
    <row r="145" spans="1:14" s="1" customFormat="1">
      <c r="A145" s="210"/>
      <c r="B145" s="99"/>
      <c r="C145" s="108"/>
      <c r="D145" s="109"/>
      <c r="E145" s="118"/>
      <c r="F145" s="93"/>
      <c r="G145" s="119"/>
      <c r="H145" s="93"/>
      <c r="I145" s="119"/>
      <c r="J145" s="93"/>
      <c r="K145" s="119"/>
      <c r="L145" s="93"/>
      <c r="M145" s="119"/>
      <c r="N145" s="2"/>
    </row>
    <row r="146" spans="1:14" s="1" customFormat="1">
      <c r="A146" s="210"/>
      <c r="B146" s="99"/>
      <c r="C146" s="108"/>
      <c r="D146" s="109"/>
      <c r="E146" s="118"/>
      <c r="F146" s="93"/>
      <c r="G146" s="119"/>
      <c r="H146" s="93"/>
      <c r="I146" s="119"/>
      <c r="J146" s="93"/>
      <c r="K146" s="119"/>
      <c r="L146" s="93"/>
      <c r="M146" s="119"/>
      <c r="N146" s="2"/>
    </row>
    <row r="147" spans="1:14" s="1" customFormat="1">
      <c r="A147" s="210"/>
      <c r="B147" s="99"/>
      <c r="C147" s="108"/>
      <c r="D147" s="109"/>
      <c r="E147" s="118"/>
      <c r="F147" s="93"/>
      <c r="G147" s="119"/>
      <c r="H147" s="93"/>
      <c r="I147" s="119"/>
      <c r="J147" s="93"/>
      <c r="K147" s="119"/>
      <c r="L147" s="93"/>
      <c r="M147" s="119"/>
      <c r="N147" s="2"/>
    </row>
    <row r="148" spans="1:14" s="1" customFormat="1">
      <c r="A148" s="210"/>
      <c r="B148" s="99"/>
      <c r="C148" s="108"/>
      <c r="D148" s="109"/>
      <c r="E148" s="118"/>
      <c r="F148" s="93"/>
      <c r="G148" s="119"/>
      <c r="H148" s="93"/>
      <c r="I148" s="119"/>
      <c r="J148" s="93"/>
      <c r="K148" s="119"/>
      <c r="L148" s="93"/>
      <c r="M148" s="119"/>
      <c r="N148" s="2"/>
    </row>
    <row r="149" spans="1:14" s="1" customFormat="1">
      <c r="A149" s="210"/>
      <c r="B149" s="99"/>
      <c r="C149" s="108"/>
      <c r="D149" s="109"/>
      <c r="E149" s="118"/>
      <c r="F149" s="93"/>
      <c r="G149" s="119"/>
      <c r="H149" s="93"/>
      <c r="I149" s="119"/>
      <c r="J149" s="93"/>
      <c r="K149" s="119"/>
      <c r="L149" s="93"/>
      <c r="M149" s="119"/>
      <c r="N149" s="2"/>
    </row>
    <row r="150" spans="1:14" s="1" customFormat="1">
      <c r="A150" s="210"/>
      <c r="B150" s="99"/>
      <c r="C150" s="108"/>
      <c r="D150" s="109"/>
      <c r="E150" s="118"/>
      <c r="F150" s="93"/>
      <c r="G150" s="119"/>
      <c r="H150" s="93"/>
      <c r="I150" s="119"/>
      <c r="J150" s="93"/>
      <c r="K150" s="119"/>
      <c r="L150" s="93"/>
      <c r="M150" s="119"/>
      <c r="N150" s="2"/>
    </row>
    <row r="151" spans="1:14" s="1" customFormat="1">
      <c r="A151" s="210"/>
      <c r="B151" s="99"/>
      <c r="C151" s="108"/>
      <c r="D151" s="109"/>
      <c r="E151" s="118"/>
      <c r="F151" s="93"/>
      <c r="G151" s="119"/>
      <c r="H151" s="93"/>
      <c r="I151" s="119"/>
      <c r="J151" s="93"/>
      <c r="K151" s="119"/>
      <c r="L151" s="93"/>
      <c r="M151" s="119"/>
      <c r="N151" s="2"/>
    </row>
    <row r="152" spans="1:14" s="1" customFormat="1">
      <c r="A152" s="210"/>
      <c r="B152" s="99"/>
      <c r="C152" s="108"/>
      <c r="D152" s="109"/>
      <c r="E152" s="118"/>
      <c r="F152" s="93"/>
      <c r="G152" s="119"/>
      <c r="H152" s="93"/>
      <c r="I152" s="119"/>
      <c r="J152" s="93"/>
      <c r="K152" s="119"/>
      <c r="L152" s="93"/>
      <c r="M152" s="119"/>
      <c r="N152" s="2"/>
    </row>
    <row r="153" spans="1:14" s="1" customFormat="1">
      <c r="A153" s="210"/>
      <c r="B153" s="99"/>
      <c r="C153" s="108"/>
      <c r="D153" s="109"/>
      <c r="E153" s="118"/>
      <c r="F153" s="93"/>
      <c r="G153" s="119"/>
      <c r="H153" s="93"/>
      <c r="I153" s="119"/>
      <c r="J153" s="93"/>
      <c r="K153" s="119"/>
      <c r="L153" s="93"/>
      <c r="M153" s="119"/>
      <c r="N153" s="2"/>
    </row>
    <row r="154" spans="1:14" s="1" customFormat="1">
      <c r="A154" s="210"/>
      <c r="B154" s="99"/>
      <c r="C154" s="108"/>
      <c r="D154" s="109"/>
      <c r="E154" s="118"/>
      <c r="F154" s="93"/>
      <c r="G154" s="119"/>
      <c r="H154" s="93"/>
      <c r="I154" s="119"/>
      <c r="J154" s="93"/>
      <c r="K154" s="119"/>
      <c r="L154" s="93"/>
      <c r="M154" s="119"/>
      <c r="N154" s="2"/>
    </row>
    <row r="155" spans="1:14" s="1" customFormat="1">
      <c r="A155" s="210"/>
      <c r="B155" s="99"/>
      <c r="C155" s="108"/>
      <c r="D155" s="109"/>
      <c r="E155" s="118"/>
      <c r="F155" s="93"/>
      <c r="G155" s="119"/>
      <c r="H155" s="93"/>
      <c r="I155" s="119"/>
      <c r="J155" s="93"/>
      <c r="K155" s="119"/>
      <c r="L155" s="93"/>
      <c r="M155" s="119"/>
      <c r="N155" s="2"/>
    </row>
    <row r="156" spans="1:14" s="1" customFormat="1">
      <c r="A156" s="210"/>
      <c r="B156" s="99"/>
      <c r="C156" s="108"/>
      <c r="D156" s="109"/>
      <c r="E156" s="118"/>
      <c r="F156" s="93"/>
      <c r="G156" s="119"/>
      <c r="H156" s="93"/>
      <c r="I156" s="119"/>
      <c r="J156" s="93"/>
      <c r="K156" s="119"/>
      <c r="L156" s="93"/>
      <c r="M156" s="119"/>
      <c r="N156" s="2"/>
    </row>
    <row r="157" spans="1:14" s="1" customFormat="1">
      <c r="A157" s="210"/>
      <c r="B157" s="99"/>
      <c r="C157" s="108"/>
      <c r="D157" s="109"/>
      <c r="E157" s="118"/>
      <c r="F157" s="93"/>
      <c r="G157" s="119"/>
      <c r="H157" s="93"/>
      <c r="I157" s="119"/>
      <c r="J157" s="93"/>
      <c r="K157" s="119"/>
      <c r="L157" s="93"/>
      <c r="M157" s="119"/>
      <c r="N157" s="2"/>
    </row>
    <row r="158" spans="1:14" s="1" customFormat="1">
      <c r="A158" s="210"/>
      <c r="B158" s="99"/>
      <c r="C158" s="108"/>
      <c r="D158" s="109"/>
      <c r="E158" s="118"/>
      <c r="F158" s="93"/>
      <c r="G158" s="119"/>
      <c r="H158" s="93"/>
      <c r="I158" s="119"/>
      <c r="J158" s="93"/>
      <c r="K158" s="119"/>
      <c r="L158" s="93"/>
      <c r="M158" s="119"/>
      <c r="N158" s="2"/>
    </row>
    <row r="159" spans="1:14" s="1" customFormat="1">
      <c r="A159" s="210"/>
      <c r="B159" s="99"/>
      <c r="C159" s="108"/>
      <c r="D159" s="109"/>
      <c r="E159" s="118"/>
      <c r="F159" s="93"/>
      <c r="G159" s="119"/>
      <c r="H159" s="93"/>
      <c r="I159" s="119"/>
      <c r="J159" s="93"/>
      <c r="K159" s="119"/>
      <c r="L159" s="93"/>
      <c r="M159" s="119"/>
      <c r="N159" s="2"/>
    </row>
    <row r="160" spans="1:14" s="1" customFormat="1">
      <c r="A160" s="210"/>
      <c r="B160" s="99"/>
      <c r="C160" s="108"/>
      <c r="D160" s="109"/>
      <c r="E160" s="118"/>
      <c r="F160" s="93"/>
      <c r="G160" s="119"/>
      <c r="H160" s="93"/>
      <c r="I160" s="119"/>
      <c r="J160" s="93"/>
      <c r="K160" s="119"/>
      <c r="L160" s="93"/>
      <c r="M160" s="119"/>
      <c r="N160" s="2"/>
    </row>
    <row r="161" spans="1:14" s="1" customFormat="1">
      <c r="A161" s="210"/>
      <c r="B161" s="99"/>
      <c r="C161" s="108"/>
      <c r="D161" s="109"/>
      <c r="E161" s="118"/>
      <c r="F161" s="93"/>
      <c r="G161" s="119"/>
      <c r="H161" s="93"/>
      <c r="I161" s="119"/>
      <c r="J161" s="93"/>
      <c r="K161" s="119"/>
      <c r="L161" s="93"/>
      <c r="M161" s="119"/>
      <c r="N161" s="2"/>
    </row>
    <row r="162" spans="1:14" s="1" customFormat="1">
      <c r="A162" s="210"/>
      <c r="B162" s="99"/>
      <c r="C162" s="108"/>
      <c r="D162" s="109"/>
      <c r="E162" s="118"/>
      <c r="F162" s="93"/>
      <c r="G162" s="119"/>
      <c r="H162" s="93"/>
      <c r="I162" s="119"/>
      <c r="J162" s="93"/>
      <c r="K162" s="119"/>
      <c r="L162" s="93"/>
      <c r="M162" s="119"/>
      <c r="N162" s="2"/>
    </row>
    <row r="163" spans="1:14" s="1" customFormat="1">
      <c r="A163" s="210"/>
      <c r="B163" s="99"/>
      <c r="C163" s="108"/>
      <c r="D163" s="109"/>
      <c r="E163" s="118"/>
      <c r="F163" s="93"/>
      <c r="G163" s="119"/>
      <c r="H163" s="93"/>
      <c r="I163" s="119"/>
      <c r="J163" s="93"/>
      <c r="K163" s="119"/>
      <c r="L163" s="93"/>
      <c r="M163" s="119"/>
      <c r="N163" s="2"/>
    </row>
    <row r="164" spans="1:14" s="1" customFormat="1">
      <c r="A164" s="210"/>
      <c r="B164" s="99"/>
      <c r="C164" s="108"/>
      <c r="D164" s="109"/>
      <c r="E164" s="118"/>
      <c r="F164" s="93"/>
      <c r="G164" s="119"/>
      <c r="H164" s="93"/>
      <c r="I164" s="119"/>
      <c r="J164" s="93"/>
      <c r="K164" s="119"/>
      <c r="L164" s="93"/>
      <c r="M164" s="119"/>
      <c r="N164" s="2"/>
    </row>
    <row r="165" spans="1:14" s="1" customFormat="1">
      <c r="A165" s="210"/>
      <c r="B165" s="99"/>
      <c r="C165" s="108"/>
      <c r="D165" s="109"/>
      <c r="E165" s="118"/>
      <c r="F165" s="93"/>
      <c r="G165" s="119"/>
      <c r="H165" s="93"/>
      <c r="I165" s="119"/>
      <c r="J165" s="93"/>
      <c r="K165" s="119"/>
      <c r="L165" s="93"/>
      <c r="M165" s="119"/>
      <c r="N165" s="2"/>
    </row>
    <row r="166" spans="1:14" s="1" customFormat="1">
      <c r="A166" s="210"/>
      <c r="B166" s="99"/>
      <c r="C166" s="108"/>
      <c r="D166" s="109"/>
      <c r="E166" s="118"/>
      <c r="F166" s="93"/>
      <c r="G166" s="119"/>
      <c r="H166" s="93"/>
      <c r="I166" s="119"/>
      <c r="J166" s="93"/>
      <c r="K166" s="119"/>
      <c r="L166" s="93"/>
      <c r="M166" s="119"/>
      <c r="N166" s="2"/>
    </row>
    <row r="167" spans="1:14" s="1" customFormat="1">
      <c r="A167" s="210"/>
      <c r="B167" s="99"/>
      <c r="C167" s="108"/>
      <c r="D167" s="109"/>
      <c r="E167" s="118"/>
      <c r="F167" s="93"/>
      <c r="G167" s="119"/>
      <c r="H167" s="93"/>
      <c r="I167" s="119"/>
      <c r="J167" s="93"/>
      <c r="K167" s="119"/>
      <c r="L167" s="93"/>
      <c r="M167" s="119"/>
      <c r="N167" s="2"/>
    </row>
    <row r="168" spans="1:14" s="1" customFormat="1">
      <c r="A168" s="210"/>
      <c r="B168" s="99"/>
      <c r="C168" s="108"/>
      <c r="D168" s="109"/>
      <c r="E168" s="118"/>
      <c r="F168" s="93"/>
      <c r="G168" s="119"/>
      <c r="H168" s="93"/>
      <c r="I168" s="119"/>
      <c r="J168" s="93"/>
      <c r="K168" s="119"/>
      <c r="L168" s="93"/>
      <c r="M168" s="119"/>
      <c r="N168" s="2"/>
    </row>
    <row r="169" spans="1:14" s="1" customFormat="1">
      <c r="A169" s="210"/>
      <c r="B169" s="99"/>
      <c r="C169" s="108"/>
      <c r="D169" s="109"/>
      <c r="E169" s="118"/>
      <c r="F169" s="93"/>
      <c r="G169" s="119"/>
      <c r="H169" s="93"/>
      <c r="I169" s="119"/>
      <c r="J169" s="93"/>
      <c r="K169" s="119"/>
      <c r="L169" s="93"/>
      <c r="M169" s="119"/>
      <c r="N169" s="2"/>
    </row>
    <row r="170" spans="1:14" s="1" customFormat="1">
      <c r="A170" s="210"/>
      <c r="B170" s="99"/>
      <c r="C170" s="108"/>
      <c r="D170" s="109"/>
      <c r="E170" s="118"/>
      <c r="F170" s="93"/>
      <c r="G170" s="119"/>
      <c r="H170" s="93"/>
      <c r="I170" s="119"/>
      <c r="J170" s="93"/>
      <c r="K170" s="119"/>
      <c r="L170" s="93"/>
      <c r="M170" s="119"/>
      <c r="N170" s="2"/>
    </row>
    <row r="171" spans="1:14" s="1" customFormat="1">
      <c r="A171" s="210"/>
      <c r="B171" s="99"/>
      <c r="C171" s="108"/>
      <c r="D171" s="109"/>
      <c r="E171" s="118"/>
      <c r="F171" s="93"/>
      <c r="G171" s="119"/>
      <c r="H171" s="93"/>
      <c r="I171" s="119"/>
      <c r="J171" s="93"/>
      <c r="K171" s="119"/>
      <c r="L171" s="93"/>
      <c r="M171" s="119"/>
      <c r="N171" s="2"/>
    </row>
    <row r="172" spans="1:14" s="1" customFormat="1">
      <c r="A172" s="210"/>
      <c r="B172" s="99"/>
      <c r="C172" s="108"/>
      <c r="D172" s="109"/>
      <c r="E172" s="118"/>
      <c r="F172" s="93"/>
      <c r="G172" s="119"/>
      <c r="H172" s="93"/>
      <c r="I172" s="119"/>
      <c r="J172" s="93"/>
      <c r="K172" s="119"/>
      <c r="L172" s="93"/>
      <c r="M172" s="119"/>
      <c r="N172" s="2"/>
    </row>
    <row r="173" spans="1:14" s="1" customFormat="1">
      <c r="A173" s="210"/>
      <c r="B173" s="99"/>
      <c r="C173" s="108"/>
      <c r="D173" s="109"/>
      <c r="E173" s="118"/>
      <c r="F173" s="93"/>
      <c r="G173" s="119"/>
      <c r="H173" s="93"/>
      <c r="I173" s="119"/>
      <c r="J173" s="93"/>
      <c r="K173" s="119"/>
      <c r="L173" s="93"/>
      <c r="M173" s="119"/>
      <c r="N173" s="2"/>
    </row>
    <row r="174" spans="1:14" s="1" customFormat="1">
      <c r="A174" s="210"/>
      <c r="B174" s="99"/>
      <c r="C174" s="108"/>
      <c r="D174" s="109"/>
      <c r="E174" s="118"/>
      <c r="F174" s="93"/>
      <c r="G174" s="119"/>
      <c r="H174" s="93"/>
      <c r="I174" s="119"/>
      <c r="J174" s="93"/>
      <c r="K174" s="119"/>
      <c r="L174" s="93"/>
      <c r="M174" s="119"/>
      <c r="N174" s="2"/>
    </row>
    <row r="175" spans="1:14" s="1" customFormat="1">
      <c r="A175" s="210"/>
      <c r="B175" s="99"/>
      <c r="C175" s="108"/>
      <c r="D175" s="109"/>
      <c r="E175" s="118"/>
      <c r="F175" s="93"/>
      <c r="G175" s="119"/>
      <c r="H175" s="93"/>
      <c r="I175" s="119"/>
      <c r="J175" s="93"/>
      <c r="K175" s="119"/>
      <c r="L175" s="93"/>
      <c r="M175" s="119"/>
      <c r="N175" s="2"/>
    </row>
    <row r="176" spans="1:14" s="1" customFormat="1">
      <c r="A176" s="210"/>
      <c r="B176" s="99"/>
      <c r="C176" s="108"/>
      <c r="D176" s="109"/>
      <c r="E176" s="118"/>
      <c r="F176" s="93"/>
      <c r="G176" s="119"/>
      <c r="H176" s="93"/>
      <c r="I176" s="119"/>
      <c r="J176" s="93"/>
      <c r="K176" s="119"/>
      <c r="L176" s="93"/>
      <c r="M176" s="119"/>
      <c r="N176" s="2"/>
    </row>
    <row r="177" spans="1:14" s="1" customFormat="1">
      <c r="A177" s="210"/>
      <c r="B177" s="99"/>
      <c r="C177" s="108"/>
      <c r="D177" s="109"/>
      <c r="E177" s="118"/>
      <c r="F177" s="93"/>
      <c r="G177" s="119"/>
      <c r="H177" s="93"/>
      <c r="I177" s="119"/>
      <c r="J177" s="93"/>
      <c r="K177" s="119"/>
      <c r="L177" s="93"/>
      <c r="M177" s="119"/>
      <c r="N177" s="2"/>
    </row>
    <row r="178" spans="1:14" s="1" customFormat="1">
      <c r="A178" s="210"/>
      <c r="B178" s="99"/>
      <c r="C178" s="108"/>
      <c r="D178" s="109"/>
      <c r="E178" s="118"/>
      <c r="F178" s="93"/>
      <c r="G178" s="119"/>
      <c r="H178" s="93"/>
      <c r="I178" s="119"/>
      <c r="J178" s="93"/>
      <c r="K178" s="119"/>
      <c r="L178" s="93"/>
      <c r="M178" s="119"/>
      <c r="N178" s="2"/>
    </row>
    <row r="179" spans="1:14" s="1" customFormat="1">
      <c r="A179" s="210"/>
      <c r="B179" s="99"/>
      <c r="C179" s="108"/>
      <c r="D179" s="109"/>
      <c r="E179" s="118"/>
      <c r="F179" s="93"/>
      <c r="G179" s="119"/>
      <c r="H179" s="93"/>
      <c r="I179" s="119"/>
      <c r="J179" s="93"/>
      <c r="K179" s="119"/>
      <c r="L179" s="93"/>
      <c r="M179" s="119"/>
      <c r="N179" s="2"/>
    </row>
    <row r="180" spans="1:14" s="1" customFormat="1">
      <c r="A180" s="210"/>
      <c r="B180" s="99"/>
      <c r="C180" s="108"/>
      <c r="D180" s="109"/>
      <c r="E180" s="118"/>
      <c r="F180" s="93"/>
      <c r="G180" s="119"/>
      <c r="H180" s="93"/>
      <c r="I180" s="119"/>
      <c r="J180" s="93"/>
      <c r="K180" s="119"/>
      <c r="L180" s="93"/>
      <c r="M180" s="119"/>
      <c r="N180" s="2"/>
    </row>
    <row r="181" spans="1:14" s="1" customFormat="1">
      <c r="A181" s="210"/>
      <c r="B181" s="99"/>
      <c r="C181" s="108"/>
      <c r="D181" s="109"/>
      <c r="E181" s="118"/>
      <c r="F181" s="93"/>
      <c r="G181" s="119"/>
      <c r="H181" s="93"/>
      <c r="I181" s="119"/>
      <c r="J181" s="93"/>
      <c r="K181" s="119"/>
      <c r="L181" s="93"/>
      <c r="M181" s="119"/>
      <c r="N181" s="2"/>
    </row>
    <row r="182" spans="1:14" s="1" customFormat="1">
      <c r="A182" s="210"/>
      <c r="B182" s="99"/>
      <c r="C182" s="108"/>
      <c r="D182" s="109"/>
      <c r="E182" s="118"/>
      <c r="F182" s="93"/>
      <c r="G182" s="119"/>
      <c r="H182" s="93"/>
      <c r="I182" s="119"/>
      <c r="J182" s="93"/>
      <c r="K182" s="119"/>
      <c r="L182" s="93"/>
      <c r="M182" s="119"/>
      <c r="N182" s="2"/>
    </row>
    <row r="183" spans="1:14" s="1" customFormat="1">
      <c r="A183" s="210"/>
      <c r="B183" s="99"/>
      <c r="C183" s="108"/>
      <c r="D183" s="109"/>
      <c r="E183" s="118"/>
      <c r="F183" s="93"/>
      <c r="G183" s="119"/>
      <c r="H183" s="93"/>
      <c r="I183" s="119"/>
      <c r="J183" s="93"/>
      <c r="K183" s="119"/>
      <c r="L183" s="93"/>
      <c r="M183" s="119"/>
      <c r="N183" s="2"/>
    </row>
    <row r="184" spans="1:14" s="1" customFormat="1">
      <c r="A184" s="210"/>
      <c r="B184" s="99"/>
      <c r="C184" s="108"/>
      <c r="D184" s="109"/>
      <c r="E184" s="118"/>
      <c r="F184" s="93"/>
      <c r="G184" s="119"/>
      <c r="H184" s="93"/>
      <c r="I184" s="119"/>
      <c r="J184" s="93"/>
      <c r="K184" s="119"/>
      <c r="L184" s="93"/>
      <c r="M184" s="119"/>
      <c r="N184" s="2"/>
    </row>
    <row r="185" spans="1:14" s="1" customFormat="1">
      <c r="A185" s="210"/>
      <c r="B185" s="99"/>
      <c r="C185" s="108"/>
      <c r="D185" s="109"/>
      <c r="E185" s="118"/>
      <c r="F185" s="93"/>
      <c r="G185" s="119"/>
      <c r="H185" s="93"/>
      <c r="I185" s="119"/>
      <c r="J185" s="93"/>
      <c r="K185" s="119"/>
      <c r="L185" s="93"/>
      <c r="M185" s="119"/>
      <c r="N185" s="2"/>
    </row>
    <row r="186" spans="1:14" s="1" customFormat="1">
      <c r="A186" s="210"/>
      <c r="B186" s="99"/>
      <c r="C186" s="108"/>
      <c r="D186" s="109"/>
      <c r="E186" s="118"/>
      <c r="F186" s="93"/>
      <c r="G186" s="119"/>
      <c r="H186" s="93"/>
      <c r="I186" s="119"/>
      <c r="J186" s="93"/>
      <c r="K186" s="119"/>
      <c r="L186" s="93"/>
      <c r="M186" s="119"/>
      <c r="N186" s="2"/>
    </row>
    <row r="187" spans="1:14" s="1" customFormat="1">
      <c r="A187" s="210"/>
      <c r="B187" s="99"/>
      <c r="C187" s="108"/>
      <c r="D187" s="109"/>
      <c r="E187" s="118"/>
      <c r="F187" s="93"/>
      <c r="G187" s="119"/>
      <c r="H187" s="93"/>
      <c r="I187" s="119"/>
      <c r="J187" s="93"/>
      <c r="K187" s="119"/>
      <c r="L187" s="93"/>
      <c r="M187" s="119"/>
      <c r="N187" s="2"/>
    </row>
    <row r="188" spans="1:14" s="1" customFormat="1">
      <c r="A188" s="210"/>
      <c r="B188" s="99"/>
      <c r="C188" s="108"/>
      <c r="D188" s="109"/>
      <c r="E188" s="118"/>
      <c r="F188" s="93"/>
      <c r="G188" s="119"/>
      <c r="H188" s="93"/>
      <c r="I188" s="119"/>
      <c r="J188" s="93"/>
      <c r="K188" s="119"/>
      <c r="L188" s="93"/>
      <c r="M188" s="119"/>
      <c r="N188" s="2"/>
    </row>
    <row r="189" spans="1:14" s="1" customFormat="1">
      <c r="A189" s="210"/>
      <c r="B189" s="99"/>
      <c r="C189" s="108"/>
      <c r="D189" s="109"/>
      <c r="E189" s="118"/>
      <c r="F189" s="93"/>
      <c r="G189" s="119"/>
      <c r="H189" s="93"/>
      <c r="I189" s="119"/>
      <c r="J189" s="93"/>
      <c r="K189" s="119"/>
      <c r="L189" s="93"/>
      <c r="M189" s="119"/>
      <c r="N189" s="2"/>
    </row>
    <row r="190" spans="1:14" s="1" customFormat="1">
      <c r="A190" s="210"/>
      <c r="B190" s="99"/>
      <c r="C190" s="108"/>
      <c r="D190" s="109"/>
      <c r="E190" s="118"/>
      <c r="F190" s="93"/>
      <c r="G190" s="119"/>
      <c r="H190" s="93"/>
      <c r="I190" s="119"/>
      <c r="J190" s="93"/>
      <c r="K190" s="119"/>
      <c r="L190" s="93"/>
      <c r="M190" s="119"/>
      <c r="N190" s="2"/>
    </row>
    <row r="191" spans="1:14" s="1" customFormat="1">
      <c r="A191" s="210"/>
      <c r="B191" s="99"/>
      <c r="C191" s="108"/>
      <c r="D191" s="109"/>
      <c r="E191" s="118"/>
      <c r="F191" s="93"/>
      <c r="G191" s="119"/>
      <c r="H191" s="93"/>
      <c r="I191" s="119"/>
      <c r="J191" s="93"/>
      <c r="K191" s="119"/>
      <c r="L191" s="93"/>
      <c r="M191" s="119"/>
      <c r="N191" s="2"/>
    </row>
    <row r="192" spans="1:14" s="1" customFormat="1">
      <c r="A192" s="210"/>
      <c r="B192" s="99"/>
      <c r="C192" s="108"/>
      <c r="D192" s="109"/>
      <c r="E192" s="118"/>
      <c r="F192" s="93"/>
      <c r="G192" s="119"/>
      <c r="H192" s="93"/>
      <c r="I192" s="119"/>
      <c r="J192" s="93"/>
      <c r="K192" s="119"/>
      <c r="L192" s="93"/>
      <c r="M192" s="119"/>
      <c r="N192" s="2"/>
    </row>
    <row r="193" spans="1:14" s="1" customFormat="1">
      <c r="A193" s="210"/>
      <c r="B193" s="99"/>
      <c r="C193" s="108"/>
      <c r="D193" s="109"/>
      <c r="E193" s="118"/>
      <c r="F193" s="93"/>
      <c r="G193" s="119"/>
      <c r="H193" s="93"/>
      <c r="I193" s="119"/>
      <c r="J193" s="93"/>
      <c r="K193" s="119"/>
      <c r="L193" s="93"/>
      <c r="M193" s="119"/>
      <c r="N193" s="2"/>
    </row>
    <row r="194" spans="1:14" s="1" customFormat="1">
      <c r="A194" s="210"/>
      <c r="B194" s="99"/>
      <c r="C194" s="108"/>
      <c r="D194" s="109"/>
      <c r="E194" s="118"/>
      <c r="F194" s="93"/>
      <c r="G194" s="119"/>
      <c r="H194" s="93"/>
      <c r="I194" s="119"/>
      <c r="J194" s="93"/>
      <c r="K194" s="119"/>
      <c r="L194" s="93"/>
      <c r="M194" s="119"/>
      <c r="N194" s="2"/>
    </row>
    <row r="195" spans="1:14" s="1" customFormat="1">
      <c r="A195" s="210"/>
      <c r="B195" s="99"/>
      <c r="C195" s="108"/>
      <c r="D195" s="109"/>
      <c r="E195" s="118"/>
      <c r="F195" s="93"/>
      <c r="G195" s="119"/>
      <c r="H195" s="93"/>
      <c r="I195" s="119"/>
      <c r="J195" s="93"/>
      <c r="K195" s="119"/>
      <c r="L195" s="93"/>
      <c r="M195" s="119"/>
      <c r="N195" s="2"/>
    </row>
    <row r="196" spans="1:14" s="1" customFormat="1">
      <c r="A196" s="210"/>
      <c r="B196" s="99"/>
      <c r="C196" s="108"/>
      <c r="D196" s="109"/>
      <c r="E196" s="118"/>
      <c r="F196" s="93"/>
      <c r="G196" s="119"/>
      <c r="H196" s="93"/>
      <c r="I196" s="119"/>
      <c r="J196" s="93"/>
      <c r="K196" s="119"/>
      <c r="L196" s="93"/>
      <c r="M196" s="119"/>
      <c r="N196" s="2"/>
    </row>
    <row r="197" spans="1:14" s="1" customFormat="1">
      <c r="A197" s="210"/>
      <c r="B197" s="99"/>
      <c r="C197" s="108"/>
      <c r="D197" s="109"/>
      <c r="E197" s="118"/>
      <c r="F197" s="93"/>
      <c r="G197" s="119"/>
      <c r="H197" s="93"/>
      <c r="I197" s="119"/>
      <c r="J197" s="93"/>
      <c r="K197" s="119"/>
      <c r="L197" s="93"/>
      <c r="M197" s="119"/>
      <c r="N197" s="2"/>
    </row>
    <row r="198" spans="1:14" s="1" customFormat="1">
      <c r="A198" s="210"/>
      <c r="B198" s="99"/>
      <c r="C198" s="108"/>
      <c r="D198" s="109"/>
      <c r="E198" s="118"/>
      <c r="F198" s="93"/>
      <c r="G198" s="119"/>
      <c r="H198" s="93"/>
      <c r="I198" s="119"/>
      <c r="J198" s="93"/>
      <c r="K198" s="119"/>
      <c r="L198" s="93"/>
      <c r="M198" s="119"/>
      <c r="N198" s="2"/>
    </row>
    <row r="199" spans="1:14" s="1" customFormat="1">
      <c r="A199" s="210"/>
      <c r="B199" s="99"/>
      <c r="C199" s="108"/>
      <c r="D199" s="109"/>
      <c r="E199" s="118"/>
      <c r="F199" s="93"/>
      <c r="G199" s="119"/>
      <c r="H199" s="93"/>
      <c r="I199" s="119"/>
      <c r="J199" s="93"/>
      <c r="K199" s="119"/>
      <c r="L199" s="93"/>
      <c r="M199" s="119"/>
      <c r="N199" s="2"/>
    </row>
    <row r="200" spans="1:14" s="1" customFormat="1">
      <c r="A200" s="210"/>
      <c r="B200" s="99"/>
      <c r="C200" s="108"/>
      <c r="D200" s="109"/>
      <c r="E200" s="118"/>
      <c r="F200" s="93"/>
      <c r="G200" s="119"/>
      <c r="H200" s="93"/>
      <c r="I200" s="119"/>
      <c r="J200" s="93"/>
      <c r="K200" s="119"/>
      <c r="L200" s="93"/>
      <c r="M200" s="119"/>
      <c r="N200" s="2"/>
    </row>
    <row r="201" spans="1:14" s="1" customFormat="1">
      <c r="A201" s="210"/>
      <c r="B201" s="99"/>
      <c r="C201" s="108"/>
      <c r="D201" s="109"/>
      <c r="E201" s="118"/>
      <c r="F201" s="93"/>
      <c r="G201" s="119"/>
      <c r="H201" s="93"/>
      <c r="I201" s="119"/>
      <c r="J201" s="93"/>
      <c r="K201" s="119"/>
      <c r="L201" s="93"/>
      <c r="M201" s="119"/>
      <c r="N201" s="2"/>
    </row>
    <row r="202" spans="1:14" s="1" customFormat="1">
      <c r="A202" s="210"/>
      <c r="B202" s="99"/>
      <c r="C202" s="108"/>
      <c r="D202" s="109"/>
      <c r="E202" s="118"/>
      <c r="F202" s="93"/>
      <c r="G202" s="119"/>
      <c r="H202" s="93"/>
      <c r="I202" s="119"/>
      <c r="J202" s="93"/>
      <c r="K202" s="119"/>
      <c r="L202" s="93"/>
      <c r="M202" s="119"/>
      <c r="N202" s="2"/>
    </row>
    <row r="203" spans="1:14" s="1" customFormat="1">
      <c r="A203" s="210"/>
      <c r="B203" s="99"/>
      <c r="C203" s="108"/>
      <c r="D203" s="109"/>
      <c r="E203" s="118"/>
      <c r="F203" s="93"/>
      <c r="G203" s="119"/>
      <c r="H203" s="93"/>
      <c r="I203" s="119"/>
      <c r="J203" s="93"/>
      <c r="K203" s="119"/>
      <c r="L203" s="93"/>
      <c r="M203" s="119"/>
      <c r="N203" s="2"/>
    </row>
    <row r="204" spans="1:14" s="1" customFormat="1">
      <c r="A204" s="210"/>
      <c r="B204" s="99"/>
      <c r="C204" s="108"/>
      <c r="D204" s="109"/>
      <c r="E204" s="118"/>
      <c r="F204" s="93"/>
      <c r="G204" s="119"/>
      <c r="H204" s="93"/>
      <c r="I204" s="119"/>
      <c r="J204" s="93"/>
      <c r="K204" s="119"/>
      <c r="L204" s="93"/>
      <c r="M204" s="119"/>
      <c r="N204" s="2"/>
    </row>
    <row r="205" spans="1:14" s="1" customFormat="1">
      <c r="A205" s="210"/>
      <c r="B205" s="99"/>
      <c r="C205" s="108"/>
      <c r="D205" s="109"/>
      <c r="E205" s="118"/>
      <c r="F205" s="93"/>
      <c r="G205" s="119"/>
      <c r="H205" s="93"/>
      <c r="I205" s="119"/>
      <c r="J205" s="93"/>
      <c r="K205" s="119"/>
      <c r="L205" s="93"/>
      <c r="M205" s="119"/>
      <c r="N205" s="2"/>
    </row>
    <row r="206" spans="1:14" s="1" customFormat="1">
      <c r="A206" s="210"/>
      <c r="B206" s="99"/>
      <c r="C206" s="108"/>
      <c r="D206" s="109"/>
      <c r="E206" s="118"/>
      <c r="F206" s="93"/>
      <c r="G206" s="119"/>
      <c r="H206" s="93"/>
      <c r="I206" s="119"/>
      <c r="J206" s="93"/>
      <c r="K206" s="119"/>
      <c r="L206" s="93"/>
      <c r="M206" s="119"/>
      <c r="N206" s="2"/>
    </row>
    <row r="207" spans="1:14" s="1" customFormat="1">
      <c r="A207" s="210"/>
      <c r="B207" s="99"/>
      <c r="C207" s="108"/>
      <c r="D207" s="109"/>
      <c r="E207" s="118"/>
      <c r="F207" s="93"/>
      <c r="G207" s="119"/>
      <c r="H207" s="93"/>
      <c r="I207" s="119"/>
      <c r="J207" s="93"/>
      <c r="K207" s="119"/>
      <c r="L207" s="93"/>
      <c r="M207" s="119"/>
      <c r="N207" s="2"/>
    </row>
    <row r="208" spans="1:14" s="1" customFormat="1">
      <c r="A208" s="210"/>
      <c r="B208" s="99"/>
      <c r="C208" s="108"/>
      <c r="D208" s="109"/>
      <c r="E208" s="118"/>
      <c r="F208" s="93"/>
      <c r="G208" s="119"/>
      <c r="H208" s="93"/>
      <c r="I208" s="119"/>
      <c r="J208" s="93"/>
      <c r="K208" s="119"/>
      <c r="L208" s="93"/>
      <c r="M208" s="119"/>
      <c r="N208" s="2"/>
    </row>
    <row r="209" spans="1:14" s="1" customFormat="1">
      <c r="A209" s="210"/>
      <c r="B209" s="99"/>
      <c r="C209" s="108"/>
      <c r="D209" s="109"/>
      <c r="E209" s="118"/>
      <c r="F209" s="93"/>
      <c r="G209" s="119"/>
      <c r="H209" s="93"/>
      <c r="I209" s="119"/>
      <c r="J209" s="93"/>
      <c r="K209" s="119"/>
      <c r="L209" s="93"/>
      <c r="M209" s="119"/>
      <c r="N209" s="2"/>
    </row>
    <row r="210" spans="1:14" s="1" customFormat="1">
      <c r="A210" s="210"/>
      <c r="B210" s="99"/>
      <c r="C210" s="108"/>
      <c r="D210" s="109"/>
      <c r="E210" s="118"/>
      <c r="F210" s="93"/>
      <c r="G210" s="119"/>
      <c r="H210" s="93"/>
      <c r="I210" s="119"/>
      <c r="J210" s="93"/>
      <c r="K210" s="119"/>
      <c r="L210" s="93"/>
      <c r="M210" s="119"/>
      <c r="N210" s="2"/>
    </row>
    <row r="211" spans="1:14" s="1" customFormat="1">
      <c r="A211" s="210"/>
      <c r="B211" s="99"/>
      <c r="C211" s="108"/>
      <c r="D211" s="109"/>
      <c r="E211" s="118"/>
      <c r="F211" s="93"/>
      <c r="G211" s="119"/>
      <c r="H211" s="93"/>
      <c r="I211" s="119"/>
      <c r="J211" s="93"/>
      <c r="K211" s="119"/>
      <c r="L211" s="93"/>
      <c r="M211" s="119"/>
      <c r="N211" s="2"/>
    </row>
    <row r="212" spans="1:14" s="1" customFormat="1">
      <c r="A212" s="210"/>
      <c r="B212" s="99"/>
      <c r="C212" s="108"/>
      <c r="D212" s="109"/>
      <c r="E212" s="118"/>
      <c r="F212" s="93"/>
      <c r="G212" s="119"/>
      <c r="H212" s="93"/>
      <c r="I212" s="119"/>
      <c r="J212" s="93"/>
      <c r="K212" s="119"/>
      <c r="L212" s="93"/>
      <c r="M212" s="119"/>
      <c r="N212" s="2"/>
    </row>
    <row r="213" spans="1:14" s="1" customFormat="1">
      <c r="A213" s="210"/>
      <c r="B213" s="99"/>
      <c r="C213" s="108"/>
      <c r="D213" s="109"/>
      <c r="E213" s="118"/>
      <c r="F213" s="93"/>
      <c r="G213" s="119"/>
      <c r="H213" s="93"/>
      <c r="I213" s="119"/>
      <c r="J213" s="93"/>
      <c r="K213" s="119"/>
      <c r="L213" s="93"/>
      <c r="M213" s="119"/>
      <c r="N213" s="2"/>
    </row>
    <row r="214" spans="1:14" s="1" customFormat="1">
      <c r="A214" s="210"/>
      <c r="B214" s="99"/>
      <c r="C214" s="108"/>
      <c r="D214" s="109"/>
      <c r="E214" s="118"/>
      <c r="F214" s="93"/>
      <c r="G214" s="119"/>
      <c r="H214" s="93"/>
      <c r="I214" s="119"/>
      <c r="J214" s="93"/>
      <c r="K214" s="119"/>
      <c r="L214" s="93"/>
      <c r="M214" s="119"/>
      <c r="N214" s="2"/>
    </row>
    <row r="215" spans="1:14" s="1" customFormat="1">
      <c r="A215" s="210"/>
      <c r="B215" s="99"/>
      <c r="C215" s="108"/>
      <c r="D215" s="109"/>
      <c r="E215" s="118"/>
      <c r="F215" s="93"/>
      <c r="G215" s="119"/>
      <c r="H215" s="93"/>
      <c r="I215" s="119"/>
      <c r="J215" s="93"/>
      <c r="K215" s="119"/>
      <c r="L215" s="93"/>
      <c r="M215" s="119"/>
      <c r="N215" s="2"/>
    </row>
    <row r="216" spans="1:14" s="1" customFormat="1">
      <c r="A216" s="210"/>
      <c r="B216" s="99"/>
      <c r="C216" s="108"/>
      <c r="D216" s="109"/>
      <c r="E216" s="118"/>
      <c r="F216" s="93"/>
      <c r="G216" s="119"/>
      <c r="H216" s="93"/>
      <c r="I216" s="119"/>
      <c r="J216" s="93"/>
      <c r="K216" s="119"/>
      <c r="L216" s="93"/>
      <c r="M216" s="119"/>
      <c r="N216" s="2"/>
    </row>
    <row r="217" spans="1:14" s="1" customFormat="1">
      <c r="A217" s="210"/>
      <c r="B217" s="99"/>
      <c r="C217" s="108"/>
      <c r="D217" s="109"/>
      <c r="E217" s="118"/>
      <c r="F217" s="93"/>
      <c r="G217" s="119"/>
      <c r="H217" s="93"/>
      <c r="I217" s="119"/>
      <c r="J217" s="93"/>
      <c r="K217" s="119"/>
      <c r="L217" s="93"/>
      <c r="M217" s="119"/>
      <c r="N217" s="2"/>
    </row>
    <row r="218" spans="1:14" s="1" customFormat="1">
      <c r="A218" s="210"/>
      <c r="B218" s="99"/>
      <c r="C218" s="108"/>
      <c r="D218" s="109"/>
      <c r="E218" s="118"/>
      <c r="F218" s="93"/>
      <c r="G218" s="119"/>
      <c r="H218" s="93"/>
      <c r="I218" s="119"/>
      <c r="J218" s="93"/>
      <c r="K218" s="119"/>
      <c r="L218" s="93"/>
      <c r="M218" s="119"/>
      <c r="N218" s="2"/>
    </row>
    <row r="219" spans="1:14" s="1" customFormat="1">
      <c r="A219" s="210"/>
      <c r="B219" s="99"/>
      <c r="C219" s="108"/>
      <c r="D219" s="109"/>
      <c r="E219" s="118"/>
      <c r="F219" s="93"/>
      <c r="G219" s="119"/>
      <c r="H219" s="93"/>
      <c r="I219" s="119"/>
      <c r="J219" s="93"/>
      <c r="K219" s="119"/>
      <c r="L219" s="93"/>
      <c r="M219" s="119"/>
      <c r="N219" s="2"/>
    </row>
    <row r="220" spans="1:14" s="1" customFormat="1">
      <c r="A220" s="210"/>
      <c r="B220" s="99"/>
      <c r="C220" s="108"/>
      <c r="D220" s="109"/>
      <c r="E220" s="118"/>
      <c r="F220" s="93"/>
      <c r="G220" s="119"/>
      <c r="H220" s="93"/>
      <c r="I220" s="119"/>
      <c r="J220" s="93"/>
      <c r="K220" s="119"/>
      <c r="L220" s="93"/>
      <c r="M220" s="119"/>
      <c r="N220" s="2"/>
    </row>
    <row r="221" spans="1:14" s="1" customFormat="1">
      <c r="A221" s="210"/>
      <c r="B221" s="99"/>
      <c r="C221" s="108"/>
      <c r="D221" s="109"/>
      <c r="E221" s="118"/>
      <c r="F221" s="93"/>
      <c r="G221" s="119"/>
      <c r="H221" s="93"/>
      <c r="I221" s="119"/>
      <c r="J221" s="93"/>
      <c r="K221" s="119"/>
      <c r="L221" s="93"/>
      <c r="M221" s="119"/>
      <c r="N221" s="2"/>
    </row>
    <row r="222" spans="1:14" s="1" customFormat="1">
      <c r="A222" s="210"/>
      <c r="B222" s="99"/>
      <c r="C222" s="108"/>
      <c r="D222" s="109"/>
      <c r="E222" s="118"/>
      <c r="F222" s="93"/>
      <c r="G222" s="119"/>
      <c r="H222" s="93"/>
      <c r="I222" s="119"/>
      <c r="J222" s="93"/>
      <c r="K222" s="119"/>
      <c r="L222" s="93"/>
      <c r="M222" s="119"/>
      <c r="N222" s="2"/>
    </row>
    <row r="223" spans="1:14" s="1" customFormat="1">
      <c r="A223" s="210"/>
      <c r="B223" s="99"/>
      <c r="C223" s="108"/>
      <c r="D223" s="109"/>
      <c r="E223" s="118"/>
      <c r="F223" s="93"/>
      <c r="G223" s="119"/>
      <c r="H223" s="93"/>
      <c r="I223" s="119"/>
      <c r="J223" s="93"/>
      <c r="K223" s="119"/>
      <c r="L223" s="93"/>
      <c r="M223" s="119"/>
      <c r="N223" s="2"/>
    </row>
    <row r="224" spans="1:14" s="1" customFormat="1">
      <c r="A224" s="210"/>
      <c r="B224" s="99"/>
      <c r="C224" s="108"/>
      <c r="D224" s="109"/>
      <c r="E224" s="118"/>
      <c r="F224" s="93"/>
      <c r="G224" s="119"/>
      <c r="H224" s="93"/>
      <c r="I224" s="119"/>
      <c r="J224" s="93"/>
      <c r="K224" s="119"/>
      <c r="L224" s="93"/>
      <c r="M224" s="119"/>
      <c r="N224" s="2"/>
    </row>
    <row r="225" spans="1:14" s="1" customFormat="1">
      <c r="A225" s="210"/>
      <c r="B225" s="99"/>
      <c r="C225" s="108"/>
      <c r="D225" s="109"/>
      <c r="E225" s="118"/>
      <c r="F225" s="93"/>
      <c r="G225" s="119"/>
      <c r="H225" s="93"/>
      <c r="I225" s="119"/>
      <c r="J225" s="93"/>
      <c r="K225" s="119"/>
      <c r="L225" s="93"/>
      <c r="M225" s="119"/>
      <c r="N225" s="2"/>
    </row>
    <row r="226" spans="1:14" s="1" customFormat="1">
      <c r="A226" s="210"/>
      <c r="B226" s="99"/>
      <c r="C226" s="108"/>
      <c r="D226" s="109"/>
      <c r="E226" s="118"/>
      <c r="F226" s="93"/>
      <c r="G226" s="119"/>
      <c r="H226" s="93"/>
      <c r="I226" s="119"/>
      <c r="J226" s="93"/>
      <c r="K226" s="119"/>
      <c r="L226" s="93"/>
      <c r="M226" s="119"/>
      <c r="N226" s="2"/>
    </row>
    <row r="227" spans="1:14" s="1" customFormat="1">
      <c r="A227" s="210"/>
      <c r="B227" s="99"/>
      <c r="C227" s="108"/>
      <c r="D227" s="109"/>
      <c r="E227" s="118"/>
      <c r="F227" s="93"/>
      <c r="G227" s="119"/>
      <c r="H227" s="93"/>
      <c r="I227" s="119"/>
      <c r="J227" s="93"/>
      <c r="K227" s="119"/>
      <c r="L227" s="93"/>
      <c r="M227" s="119"/>
      <c r="N227" s="2"/>
    </row>
    <row r="228" spans="1:14" s="1" customFormat="1">
      <c r="A228" s="210"/>
      <c r="B228" s="99"/>
      <c r="C228" s="108"/>
      <c r="D228" s="109"/>
      <c r="E228" s="118"/>
      <c r="F228" s="93"/>
      <c r="G228" s="119"/>
      <c r="H228" s="93"/>
      <c r="I228" s="119"/>
      <c r="J228" s="93"/>
      <c r="K228" s="119"/>
      <c r="L228" s="93"/>
      <c r="M228" s="119"/>
      <c r="N228" s="2"/>
    </row>
    <row r="229" spans="1:14" s="1" customFormat="1">
      <c r="A229" s="210"/>
      <c r="B229" s="99"/>
      <c r="C229" s="108"/>
      <c r="D229" s="109"/>
      <c r="E229" s="118"/>
      <c r="F229" s="93"/>
      <c r="G229" s="119"/>
      <c r="H229" s="93"/>
      <c r="I229" s="119"/>
      <c r="J229" s="93"/>
      <c r="K229" s="119"/>
      <c r="L229" s="93"/>
      <c r="M229" s="119"/>
      <c r="N229" s="2"/>
    </row>
    <row r="230" spans="1:14" s="1" customFormat="1">
      <c r="A230" s="210"/>
      <c r="B230" s="99"/>
      <c r="C230" s="108"/>
      <c r="D230" s="109"/>
      <c r="E230" s="118"/>
      <c r="F230" s="93"/>
      <c r="G230" s="119"/>
      <c r="H230" s="93"/>
      <c r="I230" s="119"/>
      <c r="J230" s="93"/>
      <c r="K230" s="119"/>
      <c r="L230" s="93"/>
      <c r="M230" s="119"/>
      <c r="N230" s="2"/>
    </row>
    <row r="231" spans="1:14" s="1" customFormat="1">
      <c r="A231" s="210"/>
      <c r="B231" s="99"/>
      <c r="C231" s="108"/>
      <c r="D231" s="109"/>
      <c r="E231" s="118"/>
      <c r="F231" s="93"/>
      <c r="G231" s="119"/>
      <c r="H231" s="93"/>
      <c r="I231" s="119"/>
      <c r="J231" s="93"/>
      <c r="K231" s="119"/>
      <c r="L231" s="93"/>
      <c r="M231" s="119"/>
      <c r="N231" s="2"/>
    </row>
    <row r="232" spans="1:14" s="1" customFormat="1">
      <c r="A232" s="210"/>
      <c r="B232" s="99"/>
      <c r="C232" s="108"/>
      <c r="D232" s="109"/>
      <c r="E232" s="118"/>
      <c r="F232" s="93"/>
      <c r="G232" s="119"/>
      <c r="H232" s="93"/>
      <c r="I232" s="119"/>
      <c r="J232" s="93"/>
      <c r="K232" s="119"/>
      <c r="L232" s="93"/>
      <c r="M232" s="119"/>
      <c r="N232" s="2"/>
    </row>
    <row r="233" spans="1:14" s="1" customFormat="1">
      <c r="A233" s="210"/>
      <c r="B233" s="99"/>
      <c r="C233" s="108"/>
      <c r="D233" s="109"/>
      <c r="E233" s="118"/>
      <c r="F233" s="93"/>
      <c r="G233" s="119"/>
      <c r="H233" s="93"/>
      <c r="I233" s="119"/>
      <c r="J233" s="93"/>
      <c r="K233" s="119"/>
      <c r="L233" s="93"/>
      <c r="M233" s="119"/>
      <c r="N233" s="2"/>
    </row>
    <row r="234" spans="1:14" s="1" customFormat="1">
      <c r="A234" s="210"/>
      <c r="B234" s="99"/>
      <c r="C234" s="108"/>
      <c r="D234" s="109"/>
      <c r="E234" s="118"/>
      <c r="F234" s="93"/>
      <c r="G234" s="119"/>
      <c r="H234" s="93"/>
      <c r="I234" s="119"/>
      <c r="J234" s="93"/>
      <c r="K234" s="119"/>
      <c r="L234" s="93"/>
      <c r="M234" s="119"/>
      <c r="N234" s="2"/>
    </row>
    <row r="235" spans="1:14" s="1" customFormat="1">
      <c r="A235" s="210"/>
      <c r="B235" s="99"/>
      <c r="C235" s="108"/>
      <c r="D235" s="109"/>
      <c r="E235" s="118"/>
      <c r="F235" s="93"/>
      <c r="G235" s="119"/>
      <c r="H235" s="93"/>
      <c r="I235" s="119"/>
      <c r="J235" s="93"/>
      <c r="K235" s="119"/>
      <c r="L235" s="93"/>
      <c r="M235" s="119"/>
      <c r="N235" s="2"/>
    </row>
    <row r="236" spans="1:14" s="1" customFormat="1">
      <c r="A236" s="210"/>
      <c r="B236" s="99"/>
      <c r="C236" s="108"/>
      <c r="D236" s="109"/>
      <c r="E236" s="118"/>
      <c r="F236" s="93"/>
      <c r="G236" s="119"/>
      <c r="H236" s="93"/>
      <c r="I236" s="119"/>
      <c r="J236" s="93"/>
      <c r="K236" s="119"/>
      <c r="L236" s="93"/>
      <c r="M236" s="119"/>
      <c r="N236" s="2"/>
    </row>
    <row r="237" spans="1:14" s="1" customFormat="1">
      <c r="A237" s="210"/>
      <c r="B237" s="99"/>
      <c r="C237" s="108"/>
      <c r="D237" s="109"/>
      <c r="E237" s="118"/>
      <c r="F237" s="93"/>
      <c r="G237" s="119"/>
      <c r="H237" s="93"/>
      <c r="I237" s="119"/>
      <c r="J237" s="93"/>
      <c r="K237" s="119"/>
      <c r="L237" s="93"/>
      <c r="M237" s="119"/>
      <c r="N237" s="2"/>
    </row>
    <row r="238" spans="1:14" s="1" customFormat="1">
      <c r="A238" s="210"/>
      <c r="B238" s="99"/>
      <c r="C238" s="108"/>
      <c r="D238" s="109"/>
      <c r="E238" s="118"/>
      <c r="F238" s="93"/>
      <c r="G238" s="119"/>
      <c r="H238" s="93"/>
      <c r="I238" s="119"/>
      <c r="J238" s="93"/>
      <c r="K238" s="119"/>
      <c r="L238" s="93"/>
      <c r="M238" s="119"/>
      <c r="N238" s="2"/>
    </row>
    <row r="239" spans="1:14" s="1" customFormat="1">
      <c r="A239" s="210"/>
      <c r="B239" s="99"/>
      <c r="C239" s="108"/>
      <c r="D239" s="109"/>
      <c r="E239" s="118"/>
      <c r="F239" s="93"/>
      <c r="G239" s="119"/>
      <c r="H239" s="93"/>
      <c r="I239" s="119"/>
      <c r="J239" s="93"/>
      <c r="K239" s="119"/>
      <c r="L239" s="93"/>
      <c r="M239" s="119"/>
      <c r="N239" s="2"/>
    </row>
    <row r="240" spans="1:14" s="1" customFormat="1">
      <c r="A240" s="210"/>
      <c r="B240" s="99"/>
      <c r="C240" s="108"/>
      <c r="D240" s="109"/>
      <c r="E240" s="118"/>
      <c r="F240" s="93"/>
      <c r="G240" s="119"/>
      <c r="H240" s="93"/>
      <c r="I240" s="119"/>
      <c r="J240" s="93"/>
      <c r="K240" s="119"/>
      <c r="L240" s="93"/>
      <c r="M240" s="119"/>
      <c r="N240" s="2"/>
    </row>
    <row r="241" spans="1:14" s="1" customFormat="1">
      <c r="A241" s="210"/>
      <c r="B241" s="99"/>
      <c r="C241" s="108"/>
      <c r="D241" s="109"/>
      <c r="E241" s="118"/>
      <c r="F241" s="93"/>
      <c r="G241" s="119"/>
      <c r="H241" s="93"/>
      <c r="I241" s="119"/>
      <c r="J241" s="93"/>
      <c r="K241" s="119"/>
      <c r="L241" s="93"/>
      <c r="M241" s="119"/>
      <c r="N241" s="2"/>
    </row>
    <row r="242" spans="1:14" s="1" customFormat="1">
      <c r="A242" s="210"/>
      <c r="B242" s="99"/>
      <c r="C242" s="108"/>
      <c r="D242" s="109"/>
      <c r="E242" s="118"/>
      <c r="F242" s="93"/>
      <c r="G242" s="119"/>
      <c r="H242" s="93"/>
      <c r="I242" s="119"/>
      <c r="J242" s="93"/>
      <c r="K242" s="119"/>
      <c r="L242" s="93"/>
      <c r="M242" s="119"/>
      <c r="N242" s="2"/>
    </row>
    <row r="243" spans="1:14" s="1" customFormat="1">
      <c r="A243" s="210"/>
      <c r="B243" s="99"/>
      <c r="C243" s="108"/>
      <c r="D243" s="109"/>
      <c r="E243" s="118"/>
      <c r="F243" s="93"/>
      <c r="G243" s="119"/>
      <c r="H243" s="93"/>
      <c r="I243" s="119"/>
      <c r="J243" s="93"/>
      <c r="K243" s="119"/>
      <c r="L243" s="93"/>
      <c r="M243" s="119"/>
      <c r="N243" s="2"/>
    </row>
    <row r="244" spans="1:14" s="1" customFormat="1">
      <c r="A244" s="210"/>
      <c r="B244" s="99"/>
      <c r="C244" s="108"/>
      <c r="D244" s="109"/>
      <c r="E244" s="118"/>
      <c r="F244" s="93"/>
      <c r="G244" s="119"/>
      <c r="H244" s="93"/>
      <c r="I244" s="119"/>
      <c r="J244" s="93"/>
      <c r="K244" s="119"/>
      <c r="L244" s="93"/>
      <c r="M244" s="119"/>
      <c r="N244" s="2"/>
    </row>
    <row r="245" spans="1:14" s="1" customFormat="1">
      <c r="A245" s="210"/>
      <c r="B245" s="99"/>
      <c r="C245" s="108"/>
      <c r="D245" s="109"/>
      <c r="E245" s="118"/>
      <c r="F245" s="93"/>
      <c r="G245" s="119"/>
      <c r="H245" s="93"/>
      <c r="I245" s="119"/>
      <c r="J245" s="93"/>
      <c r="K245" s="119"/>
      <c r="L245" s="93"/>
      <c r="M245" s="119"/>
      <c r="N245" s="2"/>
    </row>
    <row r="246" spans="1:14" s="1" customFormat="1">
      <c r="A246" s="210"/>
      <c r="B246" s="99"/>
      <c r="C246" s="108"/>
      <c r="D246" s="109"/>
      <c r="E246" s="118"/>
      <c r="F246" s="93"/>
      <c r="G246" s="119"/>
      <c r="H246" s="93"/>
      <c r="I246" s="119"/>
      <c r="J246" s="93"/>
      <c r="K246" s="119"/>
      <c r="L246" s="93"/>
      <c r="M246" s="119"/>
      <c r="N246" s="2"/>
    </row>
    <row r="247" spans="1:14" s="1" customFormat="1">
      <c r="A247" s="210"/>
      <c r="B247" s="99"/>
      <c r="C247" s="108"/>
      <c r="D247" s="109"/>
      <c r="E247" s="118"/>
      <c r="F247" s="93"/>
      <c r="G247" s="119"/>
      <c r="H247" s="93"/>
      <c r="I247" s="119"/>
      <c r="J247" s="93"/>
      <c r="K247" s="119"/>
      <c r="L247" s="93"/>
      <c r="M247" s="119"/>
      <c r="N247" s="2"/>
    </row>
    <row r="248" spans="1:14" s="1" customFormat="1">
      <c r="A248" s="210"/>
      <c r="B248" s="99"/>
      <c r="C248" s="108"/>
      <c r="D248" s="109"/>
      <c r="E248" s="118"/>
      <c r="F248" s="93"/>
      <c r="G248" s="119"/>
      <c r="H248" s="93"/>
      <c r="I248" s="119"/>
      <c r="J248" s="93"/>
      <c r="K248" s="119"/>
      <c r="L248" s="93"/>
      <c r="M248" s="119"/>
      <c r="N248" s="2"/>
    </row>
    <row r="249" spans="1:14" s="1" customFormat="1">
      <c r="A249" s="210"/>
      <c r="B249" s="99"/>
      <c r="C249" s="108"/>
      <c r="D249" s="109"/>
      <c r="E249" s="118"/>
      <c r="F249" s="93"/>
      <c r="G249" s="119"/>
      <c r="H249" s="93"/>
      <c r="I249" s="119"/>
      <c r="J249" s="93"/>
      <c r="K249" s="119"/>
      <c r="L249" s="93"/>
      <c r="M249" s="119"/>
      <c r="N249" s="2"/>
    </row>
    <row r="250" spans="1:14" s="1" customFormat="1">
      <c r="A250" s="210"/>
      <c r="B250" s="99"/>
      <c r="C250" s="108"/>
      <c r="D250" s="109"/>
      <c r="E250" s="118"/>
      <c r="F250" s="93"/>
      <c r="G250" s="119"/>
      <c r="H250" s="93"/>
      <c r="I250" s="119"/>
      <c r="J250" s="93"/>
      <c r="K250" s="119"/>
      <c r="L250" s="93"/>
      <c r="M250" s="119"/>
      <c r="N250" s="2"/>
    </row>
    <row r="251" spans="1:14" s="1" customFormat="1">
      <c r="A251" s="210"/>
      <c r="B251" s="99"/>
      <c r="C251" s="108"/>
      <c r="D251" s="109"/>
      <c r="E251" s="118"/>
      <c r="F251" s="93"/>
      <c r="G251" s="119"/>
      <c r="H251" s="93"/>
      <c r="I251" s="119"/>
      <c r="J251" s="93"/>
      <c r="K251" s="119"/>
      <c r="L251" s="93"/>
      <c r="M251" s="119"/>
      <c r="N251" s="2"/>
    </row>
    <row r="252" spans="1:14" s="1" customFormat="1">
      <c r="A252" s="210"/>
      <c r="B252" s="99"/>
      <c r="C252" s="108"/>
      <c r="D252" s="109"/>
      <c r="E252" s="118"/>
      <c r="F252" s="93"/>
      <c r="G252" s="119"/>
      <c r="H252" s="93"/>
      <c r="I252" s="119"/>
      <c r="J252" s="93"/>
      <c r="K252" s="119"/>
      <c r="L252" s="93"/>
      <c r="M252" s="119"/>
      <c r="N252" s="2"/>
    </row>
    <row r="253" spans="1:14" s="1" customFormat="1">
      <c r="A253" s="210"/>
      <c r="B253" s="99"/>
      <c r="C253" s="108"/>
      <c r="D253" s="109"/>
      <c r="E253" s="118"/>
      <c r="F253" s="93"/>
      <c r="G253" s="119"/>
      <c r="H253" s="93"/>
      <c r="I253" s="119"/>
      <c r="J253" s="93"/>
      <c r="K253" s="119"/>
      <c r="L253" s="93"/>
      <c r="M253" s="119"/>
      <c r="N253" s="2"/>
    </row>
    <row r="254" spans="1:14" s="1" customFormat="1">
      <c r="A254" s="210"/>
      <c r="B254" s="99"/>
      <c r="C254" s="108"/>
      <c r="D254" s="109"/>
      <c r="E254" s="118"/>
      <c r="F254" s="93"/>
      <c r="G254" s="119"/>
      <c r="H254" s="93"/>
      <c r="I254" s="119"/>
      <c r="J254" s="93"/>
      <c r="K254" s="119"/>
      <c r="L254" s="93"/>
      <c r="M254" s="119"/>
      <c r="N254" s="2"/>
    </row>
    <row r="255" spans="1:14" s="1" customFormat="1">
      <c r="A255" s="210"/>
      <c r="B255" s="99"/>
      <c r="C255" s="108"/>
      <c r="D255" s="109"/>
      <c r="E255" s="118"/>
      <c r="F255" s="93"/>
      <c r="G255" s="119"/>
      <c r="H255" s="93"/>
      <c r="I255" s="119"/>
      <c r="J255" s="93"/>
      <c r="K255" s="119"/>
      <c r="L255" s="93"/>
      <c r="M255" s="119"/>
      <c r="N255" s="2"/>
    </row>
    <row r="256" spans="1:14" s="1" customFormat="1">
      <c r="A256" s="210"/>
      <c r="B256" s="99"/>
      <c r="C256" s="108"/>
      <c r="D256" s="109"/>
      <c r="E256" s="118"/>
      <c r="F256" s="93"/>
      <c r="G256" s="119"/>
      <c r="H256" s="93"/>
      <c r="I256" s="119"/>
      <c r="J256" s="93"/>
      <c r="K256" s="119"/>
      <c r="L256" s="93"/>
      <c r="M256" s="119"/>
      <c r="N256" s="2"/>
    </row>
    <row r="257" spans="1:14" s="1" customFormat="1">
      <c r="A257" s="210"/>
      <c r="B257" s="99"/>
      <c r="C257" s="108"/>
      <c r="D257" s="109"/>
      <c r="E257" s="118"/>
      <c r="F257" s="93"/>
      <c r="G257" s="119"/>
      <c r="H257" s="93"/>
      <c r="I257" s="119"/>
      <c r="J257" s="93"/>
      <c r="K257" s="119"/>
      <c r="L257" s="93"/>
      <c r="M257" s="119"/>
      <c r="N257" s="2"/>
    </row>
    <row r="258" spans="1:14" s="1" customFormat="1">
      <c r="A258" s="210"/>
      <c r="B258" s="99"/>
      <c r="C258" s="108"/>
      <c r="D258" s="109"/>
      <c r="E258" s="118"/>
      <c r="F258" s="93"/>
      <c r="G258" s="119"/>
      <c r="H258" s="93"/>
      <c r="I258" s="119"/>
      <c r="J258" s="93"/>
      <c r="K258" s="119"/>
      <c r="L258" s="93"/>
      <c r="M258" s="119"/>
      <c r="N258" s="2"/>
    </row>
    <row r="259" spans="1:14" s="1" customFormat="1">
      <c r="A259" s="210"/>
      <c r="B259" s="99"/>
      <c r="C259" s="108"/>
      <c r="D259" s="109"/>
      <c r="E259" s="118"/>
      <c r="F259" s="93"/>
      <c r="G259" s="119"/>
      <c r="H259" s="93"/>
      <c r="I259" s="119"/>
      <c r="J259" s="93"/>
      <c r="K259" s="119"/>
      <c r="L259" s="93"/>
      <c r="M259" s="119"/>
      <c r="N259" s="2"/>
    </row>
    <row r="260" spans="1:14" s="1" customFormat="1">
      <c r="A260" s="210"/>
      <c r="B260" s="99"/>
      <c r="C260" s="108"/>
      <c r="D260" s="109"/>
      <c r="E260" s="118"/>
      <c r="F260" s="93"/>
      <c r="G260" s="119"/>
      <c r="H260" s="93"/>
      <c r="I260" s="119"/>
      <c r="J260" s="93"/>
      <c r="K260" s="119"/>
      <c r="L260" s="93"/>
      <c r="M260" s="119"/>
      <c r="N260" s="2"/>
    </row>
    <row r="261" spans="1:14" s="1" customFormat="1">
      <c r="A261" s="210"/>
      <c r="B261" s="99"/>
      <c r="C261" s="108"/>
      <c r="D261" s="109"/>
      <c r="E261" s="118"/>
      <c r="F261" s="93"/>
      <c r="G261" s="119"/>
      <c r="H261" s="93"/>
      <c r="I261" s="119"/>
      <c r="J261" s="93"/>
      <c r="K261" s="119"/>
      <c r="L261" s="93"/>
      <c r="M261" s="119"/>
      <c r="N261" s="2"/>
    </row>
    <row r="262" spans="1:14" s="1" customFormat="1">
      <c r="A262" s="210"/>
      <c r="B262" s="99"/>
      <c r="C262" s="108"/>
      <c r="D262" s="109"/>
      <c r="E262" s="118"/>
      <c r="F262" s="93"/>
      <c r="G262" s="119"/>
      <c r="H262" s="93"/>
      <c r="I262" s="119"/>
      <c r="J262" s="93"/>
      <c r="K262" s="119"/>
      <c r="L262" s="93"/>
      <c r="M262" s="119"/>
      <c r="N262" s="2"/>
    </row>
    <row r="263" spans="1:14" s="1" customFormat="1">
      <c r="A263" s="210"/>
      <c r="B263" s="99"/>
      <c r="C263" s="108"/>
      <c r="D263" s="109"/>
      <c r="E263" s="118"/>
      <c r="F263" s="93"/>
      <c r="G263" s="119"/>
      <c r="H263" s="93"/>
      <c r="I263" s="119"/>
      <c r="J263" s="93"/>
      <c r="K263" s="119"/>
      <c r="L263" s="93"/>
      <c r="M263" s="119"/>
      <c r="N263" s="2"/>
    </row>
    <row r="264" spans="1:14" s="1" customFormat="1">
      <c r="A264" s="210"/>
      <c r="B264" s="99"/>
      <c r="C264" s="108"/>
      <c r="D264" s="109"/>
      <c r="E264" s="118"/>
      <c r="F264" s="93"/>
      <c r="G264" s="119"/>
      <c r="H264" s="93"/>
      <c r="I264" s="119"/>
      <c r="J264" s="93"/>
      <c r="K264" s="119"/>
      <c r="L264" s="93"/>
      <c r="M264" s="119"/>
      <c r="N264" s="2"/>
    </row>
    <row r="265" spans="1:14" s="1" customFormat="1">
      <c r="A265" s="210"/>
      <c r="B265" s="99"/>
      <c r="C265" s="108"/>
      <c r="D265" s="109"/>
      <c r="E265" s="118"/>
      <c r="F265" s="93"/>
      <c r="G265" s="119"/>
      <c r="H265" s="93"/>
      <c r="I265" s="119"/>
      <c r="J265" s="93"/>
      <c r="K265" s="119"/>
      <c r="L265" s="93"/>
      <c r="M265" s="119"/>
      <c r="N265" s="2"/>
    </row>
    <row r="266" spans="1:14" s="1" customFormat="1">
      <c r="A266" s="210"/>
      <c r="B266" s="99"/>
      <c r="C266" s="108"/>
      <c r="D266" s="109"/>
      <c r="E266" s="118"/>
      <c r="F266" s="93"/>
      <c r="G266" s="119"/>
      <c r="H266" s="93"/>
      <c r="I266" s="119"/>
      <c r="J266" s="93"/>
      <c r="K266" s="119"/>
      <c r="L266" s="93"/>
      <c r="M266" s="119"/>
      <c r="N266" s="2"/>
    </row>
    <row r="267" spans="1:14" s="1" customFormat="1">
      <c r="A267" s="210"/>
      <c r="B267" s="99"/>
      <c r="C267" s="108"/>
      <c r="D267" s="109"/>
      <c r="E267" s="118"/>
      <c r="F267" s="93"/>
      <c r="G267" s="119"/>
      <c r="H267" s="93"/>
      <c r="I267" s="119"/>
      <c r="J267" s="93"/>
      <c r="K267" s="119"/>
      <c r="L267" s="93"/>
      <c r="M267" s="119"/>
      <c r="N267" s="2"/>
    </row>
    <row r="268" spans="1:14" s="1" customFormat="1">
      <c r="A268" s="210"/>
      <c r="B268" s="99"/>
      <c r="C268" s="108"/>
      <c r="D268" s="109"/>
      <c r="E268" s="118"/>
      <c r="F268" s="93"/>
      <c r="G268" s="119"/>
      <c r="H268" s="93"/>
      <c r="I268" s="119"/>
      <c r="J268" s="93"/>
      <c r="K268" s="119"/>
      <c r="L268" s="93"/>
      <c r="M268" s="119"/>
      <c r="N268" s="2"/>
    </row>
    <row r="269" spans="1:14" s="1" customFormat="1">
      <c r="A269" s="210"/>
      <c r="B269" s="99"/>
      <c r="C269" s="108"/>
      <c r="D269" s="109"/>
      <c r="E269" s="118"/>
      <c r="F269" s="93"/>
      <c r="G269" s="119"/>
      <c r="H269" s="93"/>
      <c r="I269" s="119"/>
      <c r="J269" s="93"/>
      <c r="K269" s="119"/>
      <c r="L269" s="93"/>
      <c r="M269" s="119"/>
      <c r="N269" s="2"/>
    </row>
    <row r="270" spans="1:14" s="1" customFormat="1">
      <c r="A270" s="210"/>
      <c r="B270" s="99"/>
      <c r="C270" s="108"/>
      <c r="D270" s="109"/>
      <c r="E270" s="118"/>
      <c r="F270" s="93"/>
      <c r="G270" s="119"/>
      <c r="H270" s="93"/>
      <c r="I270" s="119"/>
      <c r="J270" s="93"/>
      <c r="K270" s="119"/>
      <c r="L270" s="93"/>
      <c r="M270" s="119"/>
      <c r="N270" s="2"/>
    </row>
    <row r="271" spans="1:14" s="1" customFormat="1">
      <c r="A271" s="210"/>
      <c r="B271" s="99"/>
      <c r="C271" s="108"/>
      <c r="D271" s="109"/>
      <c r="E271" s="118"/>
      <c r="F271" s="93"/>
      <c r="G271" s="119"/>
      <c r="H271" s="93"/>
      <c r="I271" s="119"/>
      <c r="J271" s="93"/>
      <c r="K271" s="119"/>
      <c r="L271" s="93"/>
      <c r="M271" s="119"/>
      <c r="N271" s="2"/>
    </row>
    <row r="272" spans="1:14" s="1" customFormat="1">
      <c r="A272" s="210"/>
      <c r="B272" s="99"/>
      <c r="C272" s="108"/>
      <c r="D272" s="109"/>
      <c r="E272" s="118"/>
      <c r="F272" s="93"/>
      <c r="G272" s="119"/>
      <c r="H272" s="93"/>
      <c r="I272" s="119"/>
      <c r="J272" s="93"/>
      <c r="K272" s="119"/>
      <c r="L272" s="93"/>
      <c r="M272" s="119"/>
      <c r="N272" s="2"/>
    </row>
    <row r="273" spans="1:14" s="1" customFormat="1">
      <c r="A273" s="210"/>
      <c r="B273" s="99"/>
      <c r="C273" s="108"/>
      <c r="D273" s="109"/>
      <c r="E273" s="118"/>
      <c r="F273" s="93"/>
      <c r="G273" s="119"/>
      <c r="H273" s="93"/>
      <c r="I273" s="119"/>
      <c r="J273" s="93"/>
      <c r="K273" s="119"/>
      <c r="L273" s="93"/>
      <c r="M273" s="119"/>
      <c r="N273" s="2"/>
    </row>
    <row r="274" spans="1:14" s="1" customFormat="1">
      <c r="A274" s="210"/>
      <c r="B274" s="99"/>
      <c r="C274" s="108"/>
      <c r="D274" s="109"/>
      <c r="E274" s="118"/>
      <c r="F274" s="93"/>
      <c r="G274" s="119"/>
      <c r="H274" s="93"/>
      <c r="I274" s="119"/>
      <c r="J274" s="93"/>
      <c r="K274" s="119"/>
      <c r="L274" s="93"/>
      <c r="M274" s="119"/>
      <c r="N274" s="2"/>
    </row>
    <row r="275" spans="1:14" s="1" customFormat="1">
      <c r="A275" s="210"/>
      <c r="B275" s="99"/>
      <c r="C275" s="108"/>
      <c r="D275" s="109"/>
      <c r="E275" s="118"/>
      <c r="F275" s="93"/>
      <c r="G275" s="119"/>
      <c r="H275" s="93"/>
      <c r="I275" s="119"/>
      <c r="J275" s="93"/>
      <c r="K275" s="119"/>
      <c r="L275" s="93"/>
      <c r="M275" s="119"/>
      <c r="N275" s="2"/>
    </row>
    <row r="276" spans="1:14" s="1" customFormat="1">
      <c r="A276" s="210"/>
      <c r="B276" s="99"/>
      <c r="C276" s="108"/>
      <c r="D276" s="109"/>
      <c r="E276" s="118"/>
      <c r="F276" s="93"/>
      <c r="G276" s="119"/>
      <c r="H276" s="93"/>
      <c r="I276" s="119"/>
      <c r="J276" s="93"/>
      <c r="K276" s="119"/>
      <c r="L276" s="93"/>
      <c r="M276" s="119"/>
      <c r="N276" s="2"/>
    </row>
    <row r="277" spans="1:14" s="1" customFormat="1">
      <c r="A277" s="210"/>
      <c r="B277" s="99"/>
      <c r="C277" s="108"/>
      <c r="D277" s="109"/>
      <c r="E277" s="118"/>
      <c r="F277" s="93"/>
      <c r="G277" s="119"/>
      <c r="H277" s="93"/>
      <c r="I277" s="119"/>
      <c r="J277" s="93"/>
      <c r="K277" s="119"/>
      <c r="L277" s="93"/>
      <c r="M277" s="119"/>
      <c r="N277" s="2"/>
    </row>
    <row r="278" spans="1:14" s="1" customFormat="1">
      <c r="A278" s="210"/>
      <c r="B278" s="99"/>
      <c r="C278" s="108"/>
      <c r="D278" s="109"/>
      <c r="E278" s="118"/>
      <c r="F278" s="93"/>
      <c r="G278" s="119"/>
      <c r="H278" s="93"/>
      <c r="I278" s="119"/>
      <c r="J278" s="93"/>
      <c r="K278" s="119"/>
      <c r="L278" s="93"/>
      <c r="M278" s="119"/>
      <c r="N278" s="2"/>
    </row>
    <row r="279" spans="1:14" s="1" customFormat="1">
      <c r="A279" s="210"/>
      <c r="B279" s="99"/>
      <c r="C279" s="108"/>
      <c r="D279" s="109"/>
      <c r="E279" s="118"/>
      <c r="F279" s="93"/>
      <c r="G279" s="119"/>
      <c r="H279" s="93"/>
      <c r="I279" s="119"/>
      <c r="J279" s="93"/>
      <c r="K279" s="119"/>
      <c r="L279" s="93"/>
      <c r="M279" s="119"/>
      <c r="N279" s="2"/>
    </row>
    <row r="280" spans="1:14" s="1" customFormat="1">
      <c r="A280" s="210"/>
      <c r="B280" s="99"/>
      <c r="C280" s="108"/>
      <c r="D280" s="109"/>
      <c r="E280" s="118"/>
      <c r="F280" s="93"/>
      <c r="G280" s="119"/>
      <c r="H280" s="93"/>
      <c r="I280" s="119"/>
      <c r="J280" s="93"/>
      <c r="K280" s="119"/>
      <c r="L280" s="93"/>
      <c r="M280" s="119"/>
      <c r="N280" s="2"/>
    </row>
    <row r="281" spans="1:14" s="1" customFormat="1">
      <c r="A281" s="210"/>
      <c r="B281" s="99"/>
      <c r="C281" s="108"/>
      <c r="D281" s="109"/>
      <c r="E281" s="118"/>
      <c r="F281" s="93"/>
      <c r="G281" s="119"/>
      <c r="H281" s="93"/>
      <c r="I281" s="119"/>
      <c r="J281" s="93"/>
      <c r="K281" s="119"/>
      <c r="L281" s="93"/>
      <c r="M281" s="119"/>
      <c r="N281" s="2"/>
    </row>
    <row r="282" spans="1:14" s="1" customFormat="1">
      <c r="A282" s="210"/>
      <c r="B282" s="99"/>
      <c r="C282" s="108"/>
      <c r="D282" s="109"/>
      <c r="E282" s="118"/>
      <c r="F282" s="93"/>
      <c r="G282" s="119"/>
      <c r="H282" s="93"/>
      <c r="I282" s="119"/>
      <c r="J282" s="93"/>
      <c r="K282" s="119"/>
      <c r="L282" s="93"/>
      <c r="M282" s="119"/>
      <c r="N282" s="2"/>
    </row>
    <row r="283" spans="1:14" s="1" customFormat="1">
      <c r="A283" s="210"/>
      <c r="B283" s="99"/>
      <c r="C283" s="108"/>
      <c r="D283" s="109"/>
      <c r="E283" s="118"/>
      <c r="F283" s="93"/>
      <c r="G283" s="119"/>
      <c r="H283" s="93"/>
      <c r="I283" s="119"/>
      <c r="J283" s="93"/>
      <c r="K283" s="119"/>
      <c r="L283" s="93"/>
      <c r="M283" s="119"/>
      <c r="N283" s="2"/>
    </row>
    <row r="284" spans="1:14" s="1" customFormat="1">
      <c r="A284" s="210"/>
      <c r="B284" s="99"/>
      <c r="C284" s="108"/>
      <c r="D284" s="109"/>
      <c r="E284" s="118"/>
      <c r="F284" s="93"/>
      <c r="G284" s="119"/>
      <c r="H284" s="93"/>
      <c r="I284" s="119"/>
      <c r="J284" s="93"/>
      <c r="K284" s="119"/>
      <c r="L284" s="93"/>
      <c r="M284" s="119"/>
      <c r="N284" s="2"/>
    </row>
    <row r="285" spans="1:14" s="1" customFormat="1">
      <c r="A285" s="210"/>
      <c r="B285" s="99"/>
      <c r="C285" s="108"/>
      <c r="D285" s="109"/>
      <c r="E285" s="118"/>
      <c r="F285" s="93"/>
      <c r="G285" s="119"/>
      <c r="H285" s="93"/>
      <c r="I285" s="119"/>
      <c r="J285" s="93"/>
      <c r="K285" s="119"/>
      <c r="L285" s="93"/>
      <c r="M285" s="119"/>
      <c r="N285" s="2"/>
    </row>
    <row r="286" spans="1:14" s="1" customFormat="1">
      <c r="A286" s="210"/>
      <c r="B286" s="99"/>
      <c r="C286" s="108"/>
      <c r="D286" s="109"/>
      <c r="E286" s="118"/>
      <c r="F286" s="93"/>
      <c r="G286" s="119"/>
      <c r="H286" s="93"/>
      <c r="I286" s="119"/>
      <c r="J286" s="93"/>
      <c r="K286" s="119"/>
      <c r="L286" s="93"/>
      <c r="M286" s="119"/>
      <c r="N286" s="2"/>
    </row>
    <row r="287" spans="1:14" s="1" customFormat="1">
      <c r="A287" s="210"/>
      <c r="B287" s="99"/>
      <c r="C287" s="108"/>
      <c r="D287" s="109"/>
      <c r="E287" s="118"/>
      <c r="F287" s="93"/>
      <c r="G287" s="119"/>
      <c r="H287" s="93"/>
      <c r="I287" s="119"/>
      <c r="J287" s="93"/>
      <c r="K287" s="119"/>
      <c r="L287" s="93"/>
      <c r="M287" s="119"/>
      <c r="N287" s="2"/>
    </row>
    <row r="288" spans="1:14" s="1" customFormat="1">
      <c r="A288" s="210"/>
      <c r="B288" s="99"/>
      <c r="C288" s="108"/>
      <c r="D288" s="109"/>
      <c r="E288" s="118"/>
      <c r="F288" s="93"/>
      <c r="G288" s="119"/>
      <c r="H288" s="93"/>
      <c r="I288" s="119"/>
      <c r="J288" s="93"/>
      <c r="K288" s="119"/>
      <c r="L288" s="93"/>
      <c r="M288" s="119"/>
      <c r="N288" s="2"/>
    </row>
    <row r="289" spans="1:14" s="1" customFormat="1">
      <c r="A289" s="210"/>
      <c r="B289" s="99"/>
      <c r="C289" s="108"/>
      <c r="D289" s="109"/>
      <c r="E289" s="118"/>
      <c r="F289" s="93"/>
      <c r="G289" s="119"/>
      <c r="H289" s="93"/>
      <c r="I289" s="119"/>
      <c r="J289" s="93"/>
      <c r="K289" s="119"/>
      <c r="L289" s="93"/>
      <c r="M289" s="119"/>
      <c r="N289" s="2"/>
    </row>
    <row r="290" spans="1:14" s="1" customFormat="1">
      <c r="A290" s="210"/>
      <c r="B290" s="99"/>
      <c r="C290" s="108"/>
      <c r="D290" s="109"/>
      <c r="E290" s="118"/>
      <c r="F290" s="93"/>
      <c r="G290" s="119"/>
      <c r="H290" s="93"/>
      <c r="I290" s="119"/>
      <c r="J290" s="93"/>
      <c r="K290" s="119"/>
      <c r="L290" s="93"/>
      <c r="M290" s="119"/>
      <c r="N290" s="2"/>
    </row>
    <row r="291" spans="1:14" s="1" customFormat="1">
      <c r="A291" s="210"/>
      <c r="B291" s="99"/>
      <c r="C291" s="108"/>
      <c r="D291" s="109"/>
      <c r="E291" s="118"/>
      <c r="F291" s="93"/>
      <c r="G291" s="119"/>
      <c r="H291" s="93"/>
      <c r="I291" s="119"/>
      <c r="J291" s="93"/>
      <c r="K291" s="119"/>
      <c r="L291" s="93"/>
      <c r="M291" s="119"/>
      <c r="N291" s="2"/>
    </row>
    <row r="292" spans="1:14" s="1" customFormat="1">
      <c r="A292" s="210"/>
      <c r="B292" s="99"/>
      <c r="C292" s="108"/>
      <c r="D292" s="109"/>
      <c r="E292" s="118"/>
      <c r="F292" s="93"/>
      <c r="G292" s="119"/>
      <c r="H292" s="93"/>
      <c r="I292" s="119"/>
      <c r="J292" s="93"/>
      <c r="K292" s="119"/>
      <c r="L292" s="93"/>
      <c r="M292" s="119"/>
      <c r="N292" s="2"/>
    </row>
    <row r="293" spans="1:14" s="1" customFormat="1">
      <c r="A293" s="210"/>
      <c r="B293" s="99"/>
      <c r="C293" s="108"/>
      <c r="D293" s="109"/>
      <c r="E293" s="118"/>
      <c r="F293" s="93"/>
      <c r="G293" s="119"/>
      <c r="H293" s="93"/>
      <c r="I293" s="119"/>
      <c r="J293" s="93"/>
      <c r="K293" s="119"/>
      <c r="L293" s="93"/>
      <c r="M293" s="119"/>
      <c r="N293" s="2"/>
    </row>
    <row r="294" spans="1:14" s="1" customFormat="1">
      <c r="A294" s="210"/>
      <c r="B294" s="99"/>
      <c r="C294" s="108"/>
      <c r="D294" s="109"/>
      <c r="E294" s="118"/>
      <c r="F294" s="93"/>
      <c r="G294" s="119"/>
      <c r="H294" s="93"/>
      <c r="I294" s="119"/>
      <c r="J294" s="93"/>
      <c r="K294" s="119"/>
      <c r="L294" s="93"/>
      <c r="M294" s="119"/>
      <c r="N294" s="2"/>
    </row>
    <row r="295" spans="1:14" s="1" customFormat="1">
      <c r="A295" s="210"/>
      <c r="B295" s="99"/>
      <c r="C295" s="108"/>
      <c r="D295" s="109"/>
      <c r="E295" s="118"/>
      <c r="F295" s="93"/>
      <c r="G295" s="119"/>
      <c r="H295" s="93"/>
      <c r="I295" s="119"/>
      <c r="J295" s="93"/>
      <c r="K295" s="119"/>
      <c r="L295" s="93"/>
      <c r="M295" s="119"/>
      <c r="N295" s="2"/>
    </row>
    <row r="296" spans="1:14" s="1" customFormat="1">
      <c r="A296" s="210"/>
      <c r="B296" s="99"/>
      <c r="C296" s="108"/>
      <c r="D296" s="109"/>
      <c r="E296" s="118"/>
      <c r="F296" s="93"/>
      <c r="G296" s="119"/>
      <c r="H296" s="93"/>
      <c r="I296" s="119"/>
      <c r="J296" s="93"/>
      <c r="K296" s="119"/>
      <c r="L296" s="93"/>
      <c r="M296" s="119"/>
      <c r="N296" s="2"/>
    </row>
    <row r="297" spans="1:14" s="1" customFormat="1">
      <c r="A297" s="210"/>
      <c r="B297" s="99"/>
      <c r="C297" s="108"/>
      <c r="D297" s="109"/>
      <c r="E297" s="118"/>
      <c r="F297" s="93"/>
      <c r="G297" s="119"/>
      <c r="H297" s="93"/>
      <c r="I297" s="119"/>
      <c r="J297" s="93"/>
      <c r="K297" s="119"/>
      <c r="L297" s="93"/>
      <c r="M297" s="119"/>
      <c r="N297" s="2"/>
    </row>
    <row r="298" spans="1:14" s="1" customFormat="1">
      <c r="A298" s="210"/>
      <c r="B298" s="99"/>
      <c r="C298" s="108"/>
      <c r="D298" s="109"/>
      <c r="E298" s="118"/>
      <c r="F298" s="93"/>
      <c r="G298" s="119"/>
      <c r="H298" s="93"/>
      <c r="I298" s="119"/>
      <c r="J298" s="93"/>
      <c r="K298" s="119"/>
      <c r="L298" s="93"/>
      <c r="M298" s="119"/>
      <c r="N298" s="2"/>
    </row>
    <row r="299" spans="1:14" s="1" customFormat="1">
      <c r="A299" s="210"/>
      <c r="B299" s="99"/>
      <c r="C299" s="108"/>
      <c r="D299" s="109"/>
      <c r="E299" s="118"/>
      <c r="F299" s="93"/>
      <c r="G299" s="119"/>
      <c r="H299" s="93"/>
      <c r="I299" s="119"/>
      <c r="J299" s="93"/>
      <c r="K299" s="119"/>
      <c r="L299" s="93"/>
      <c r="M299" s="119"/>
      <c r="N299" s="2"/>
    </row>
    <row r="300" spans="1:14" s="1" customFormat="1">
      <c r="A300" s="210"/>
      <c r="B300" s="99"/>
      <c r="C300" s="108"/>
      <c r="D300" s="109"/>
      <c r="E300" s="118"/>
      <c r="F300" s="93"/>
      <c r="G300" s="119"/>
      <c r="H300" s="93"/>
      <c r="I300" s="119"/>
      <c r="J300" s="93"/>
      <c r="K300" s="119"/>
      <c r="L300" s="93"/>
      <c r="M300" s="119"/>
      <c r="N300" s="2"/>
    </row>
    <row r="301" spans="1:14" s="1" customFormat="1">
      <c r="A301" s="210"/>
      <c r="B301" s="99"/>
      <c r="C301" s="108"/>
      <c r="D301" s="109"/>
      <c r="E301" s="118"/>
      <c r="F301" s="93"/>
      <c r="G301" s="119"/>
      <c r="H301" s="93"/>
      <c r="I301" s="119"/>
      <c r="J301" s="93"/>
      <c r="K301" s="119"/>
      <c r="L301" s="93"/>
      <c r="M301" s="119"/>
      <c r="N301" s="2"/>
    </row>
    <row r="302" spans="1:14" s="1" customFormat="1">
      <c r="A302" s="210"/>
      <c r="B302" s="99"/>
      <c r="C302" s="108"/>
      <c r="D302" s="109"/>
      <c r="E302" s="118"/>
      <c r="F302" s="93"/>
      <c r="G302" s="119"/>
      <c r="H302" s="93"/>
      <c r="I302" s="119"/>
      <c r="J302" s="93"/>
      <c r="K302" s="119"/>
      <c r="L302" s="93"/>
      <c r="M302" s="119"/>
      <c r="N302" s="2"/>
    </row>
    <row r="303" spans="1:14" s="1" customFormat="1">
      <c r="A303" s="210"/>
      <c r="B303" s="99"/>
      <c r="C303" s="108"/>
      <c r="D303" s="109"/>
      <c r="E303" s="118"/>
      <c r="F303" s="93"/>
      <c r="G303" s="119"/>
      <c r="H303" s="93"/>
      <c r="I303" s="119"/>
      <c r="J303" s="93"/>
      <c r="K303" s="119"/>
      <c r="L303" s="93"/>
      <c r="M303" s="119"/>
      <c r="N303" s="2"/>
    </row>
    <row r="304" spans="1:14" s="1" customFormat="1">
      <c r="A304" s="210"/>
      <c r="B304" s="99"/>
      <c r="C304" s="108"/>
      <c r="D304" s="109"/>
      <c r="E304" s="118"/>
      <c r="F304" s="93"/>
      <c r="G304" s="119"/>
      <c r="H304" s="93"/>
      <c r="I304" s="119"/>
      <c r="J304" s="93"/>
      <c r="K304" s="119"/>
      <c r="L304" s="93"/>
      <c r="M304" s="119"/>
      <c r="N304" s="2"/>
    </row>
    <row r="305" spans="1:14" s="1" customFormat="1">
      <c r="A305" s="210"/>
      <c r="B305" s="99"/>
      <c r="C305" s="108"/>
      <c r="D305" s="109"/>
      <c r="E305" s="118"/>
      <c r="F305" s="93"/>
      <c r="G305" s="119"/>
      <c r="H305" s="93"/>
      <c r="I305" s="119"/>
      <c r="J305" s="93"/>
      <c r="K305" s="119"/>
      <c r="L305" s="93"/>
      <c r="M305" s="119"/>
      <c r="N305" s="2"/>
    </row>
    <row r="306" spans="1:14" s="1" customFormat="1">
      <c r="A306" s="210"/>
      <c r="B306" s="99"/>
      <c r="C306" s="108"/>
      <c r="D306" s="109"/>
      <c r="E306" s="118"/>
      <c r="F306" s="93"/>
      <c r="G306" s="119"/>
      <c r="H306" s="93"/>
      <c r="I306" s="119"/>
      <c r="J306" s="93"/>
      <c r="K306" s="119"/>
      <c r="L306" s="93"/>
      <c r="M306" s="119"/>
      <c r="N306" s="2"/>
    </row>
    <row r="307" spans="1:14" s="1" customFormat="1">
      <c r="A307" s="210"/>
      <c r="B307" s="99"/>
      <c r="C307" s="108"/>
      <c r="D307" s="109"/>
      <c r="E307" s="118"/>
      <c r="F307" s="93"/>
      <c r="G307" s="119"/>
      <c r="H307" s="93"/>
      <c r="I307" s="119"/>
      <c r="J307" s="93"/>
      <c r="K307" s="119"/>
      <c r="L307" s="93"/>
      <c r="M307" s="119"/>
      <c r="N307" s="2"/>
    </row>
    <row r="308" spans="1:14" s="1" customFormat="1">
      <c r="A308" s="210"/>
      <c r="B308" s="99"/>
      <c r="C308" s="108"/>
      <c r="D308" s="109"/>
      <c r="E308" s="118"/>
      <c r="F308" s="93"/>
      <c r="G308" s="119"/>
      <c r="H308" s="93"/>
      <c r="I308" s="119"/>
      <c r="J308" s="93"/>
      <c r="K308" s="119"/>
      <c r="L308" s="93"/>
      <c r="M308" s="119"/>
      <c r="N308" s="2"/>
    </row>
  </sheetData>
  <mergeCells count="20">
    <mergeCell ref="C33:D33"/>
    <mergeCell ref="C34:D34"/>
    <mergeCell ref="L15:M15"/>
    <mergeCell ref="H13:I13"/>
    <mergeCell ref="A14:A16"/>
    <mergeCell ref="B14:B16"/>
    <mergeCell ref="C14:C16"/>
    <mergeCell ref="D14:D16"/>
    <mergeCell ref="E14:E16"/>
    <mergeCell ref="F14:M14"/>
    <mergeCell ref="F15:G15"/>
    <mergeCell ref="H15:I15"/>
    <mergeCell ref="J15:K15"/>
    <mergeCell ref="A10:E10"/>
    <mergeCell ref="J10:M10"/>
    <mergeCell ref="A8:M8"/>
    <mergeCell ref="A7:M7"/>
    <mergeCell ref="A3:B3"/>
    <mergeCell ref="A5:M5"/>
    <mergeCell ref="A6:M6"/>
  </mergeCells>
  <pageMargins left="0.2" right="0" top="1" bottom="0.25" header="0.3" footer="0.3"/>
  <pageSetup paperSize="14" scale="84" orientation="landscape" verticalDpi="300" r:id="rId1"/>
  <drawing r:id="rId2"/>
</worksheet>
</file>

<file path=xl/worksheets/sheet10.xml><?xml version="1.0" encoding="utf-8"?>
<worksheet xmlns="http://schemas.openxmlformats.org/spreadsheetml/2006/main" xmlns:r="http://schemas.openxmlformats.org/officeDocument/2006/relationships">
  <sheetPr>
    <tabColor theme="3" tint="0.39997558519241921"/>
  </sheetPr>
  <dimension ref="A1:N497"/>
  <sheetViews>
    <sheetView view="pageBreakPreview" zoomScaleSheetLayoutView="100" workbookViewId="0">
      <pane ySplit="17" topLeftCell="A162" activePane="bottomLeft" state="frozen"/>
      <selection pane="bottomLeft" activeCell="F165" sqref="F165"/>
    </sheetView>
  </sheetViews>
  <sheetFormatPr defaultColWidth="9.140625" defaultRowHeight="16.5"/>
  <cols>
    <col min="1" max="1" width="5.7109375" style="419" customWidth="1"/>
    <col min="2" max="2" width="42.42578125" style="419" customWidth="1"/>
    <col min="3" max="3" width="8" style="419" customWidth="1"/>
    <col min="4" max="4" width="11" style="414" customWidth="1"/>
    <col min="5" max="5" width="15.7109375" style="436" customWidth="1"/>
    <col min="6" max="6" width="6.28515625" style="437" customWidth="1"/>
    <col min="7" max="7" width="13.42578125" style="438" customWidth="1"/>
    <col min="8" max="8" width="6" style="437" customWidth="1"/>
    <col min="9" max="9" width="12.7109375" style="438" customWidth="1"/>
    <col min="10" max="10" width="6.85546875" style="437" customWidth="1"/>
    <col min="11" max="11" width="14" style="438" customWidth="1"/>
    <col min="12" max="12" width="7.42578125" style="437" customWidth="1"/>
    <col min="13" max="13" width="12.85546875" style="438" customWidth="1"/>
    <col min="14" max="16384" width="9.140625" style="347"/>
  </cols>
  <sheetData>
    <row r="1" spans="1:14" ht="12.75" customHeight="1">
      <c r="A1" s="418"/>
      <c r="B1" s="418"/>
      <c r="E1" s="420"/>
      <c r="F1" s="421"/>
      <c r="G1" s="422"/>
      <c r="H1" s="421"/>
      <c r="I1" s="422"/>
      <c r="J1" s="421"/>
      <c r="K1" s="422"/>
      <c r="L1" s="421"/>
      <c r="M1" s="422"/>
    </row>
    <row r="2" spans="1:14" ht="12.75" customHeight="1">
      <c r="A2" s="418"/>
      <c r="B2" s="418"/>
      <c r="E2" s="420"/>
      <c r="F2" s="421"/>
      <c r="G2" s="422"/>
      <c r="H2" s="421"/>
      <c r="I2" s="422"/>
      <c r="J2" s="421"/>
      <c r="K2" s="422"/>
      <c r="L2" s="421"/>
      <c r="M2" s="422"/>
      <c r="N2" s="348"/>
    </row>
    <row r="3" spans="1:14" ht="12.75" customHeight="1">
      <c r="A3" s="418"/>
      <c r="B3" s="418" t="s">
        <v>13</v>
      </c>
      <c r="E3" s="420"/>
      <c r="F3" s="421"/>
      <c r="G3" s="422"/>
      <c r="H3" s="421"/>
      <c r="I3" s="422"/>
      <c r="J3" s="421"/>
      <c r="K3" s="422"/>
      <c r="L3" s="421"/>
      <c r="M3" s="422"/>
      <c r="N3" s="348"/>
    </row>
    <row r="4" spans="1:14" ht="12.75" customHeight="1">
      <c r="A4" s="418"/>
      <c r="B4" s="418"/>
      <c r="E4" s="420"/>
      <c r="F4" s="421"/>
      <c r="G4" s="422"/>
      <c r="H4" s="421"/>
      <c r="I4" s="422"/>
      <c r="J4" s="421"/>
      <c r="K4" s="422"/>
      <c r="L4" s="421"/>
      <c r="M4" s="422"/>
      <c r="N4" s="348"/>
    </row>
    <row r="5" spans="1:14" ht="12.75" customHeight="1">
      <c r="A5" s="4209"/>
      <c r="B5" s="4209"/>
      <c r="C5" s="4209"/>
      <c r="D5" s="4209"/>
      <c r="E5" s="4209"/>
      <c r="F5" s="4209"/>
      <c r="G5" s="4209"/>
      <c r="H5" s="4209"/>
      <c r="I5" s="4209"/>
      <c r="J5" s="4209"/>
      <c r="K5" s="4209"/>
      <c r="L5" s="4209"/>
      <c r="M5" s="4209"/>
    </row>
    <row r="6" spans="1:14" ht="17.25" customHeight="1">
      <c r="A6" s="4210" t="s">
        <v>12</v>
      </c>
      <c r="B6" s="4210"/>
      <c r="C6" s="4210"/>
      <c r="D6" s="4210"/>
      <c r="E6" s="4210"/>
      <c r="F6" s="4210"/>
      <c r="G6" s="4210"/>
      <c r="H6" s="4210"/>
      <c r="I6" s="4210"/>
      <c r="J6" s="4210"/>
      <c r="K6" s="4210"/>
      <c r="L6" s="4210"/>
      <c r="M6" s="4210"/>
    </row>
    <row r="7" spans="1:14" ht="17.25" customHeight="1">
      <c r="A7" s="4210" t="s">
        <v>35</v>
      </c>
      <c r="B7" s="4210"/>
      <c r="C7" s="4210"/>
      <c r="D7" s="4210"/>
      <c r="E7" s="4210"/>
      <c r="F7" s="4210"/>
      <c r="G7" s="4210"/>
      <c r="H7" s="4210"/>
      <c r="I7" s="4210"/>
      <c r="J7" s="4210"/>
      <c r="K7" s="4210"/>
      <c r="L7" s="4210"/>
      <c r="M7" s="4210"/>
    </row>
    <row r="8" spans="1:14" ht="17.25" customHeight="1">
      <c r="A8" s="4210" t="s">
        <v>698</v>
      </c>
      <c r="B8" s="4210"/>
      <c r="C8" s="4210"/>
      <c r="D8" s="4210"/>
      <c r="E8" s="4210"/>
      <c r="F8" s="4210"/>
      <c r="G8" s="4210"/>
      <c r="H8" s="4210"/>
      <c r="I8" s="4210"/>
      <c r="J8" s="4210"/>
      <c r="K8" s="4210"/>
      <c r="L8" s="4210"/>
      <c r="M8" s="4210"/>
    </row>
    <row r="9" spans="1:14" ht="4.5" customHeight="1">
      <c r="A9" s="423"/>
      <c r="B9" s="423"/>
      <c r="C9" s="423"/>
      <c r="D9" s="415"/>
      <c r="E9" s="424"/>
      <c r="F9" s="425"/>
      <c r="G9" s="423"/>
      <c r="H9" s="425"/>
      <c r="I9" s="423"/>
      <c r="J9" s="425"/>
      <c r="K9" s="423"/>
      <c r="L9" s="425"/>
      <c r="M9" s="423"/>
    </row>
    <row r="10" spans="1:14" ht="14.25" customHeight="1" thickBot="1">
      <c r="A10" s="4211" t="s">
        <v>14</v>
      </c>
      <c r="B10" s="4211"/>
      <c r="C10" s="4211"/>
      <c r="D10" s="4211"/>
      <c r="E10" s="4211"/>
      <c r="F10" s="425"/>
      <c r="G10" s="423"/>
      <c r="H10" s="425"/>
      <c r="I10" s="423"/>
      <c r="J10" s="4212"/>
      <c r="K10" s="4212"/>
      <c r="L10" s="4212"/>
      <c r="M10" s="4212"/>
    </row>
    <row r="11" spans="1:14" s="1018" customFormat="1" ht="12.75" customHeight="1">
      <c r="A11" s="440" t="s">
        <v>15</v>
      </c>
      <c r="B11" s="441"/>
      <c r="C11" s="441"/>
      <c r="D11" s="442"/>
      <c r="E11" s="441" t="s">
        <v>18</v>
      </c>
      <c r="F11" s="997"/>
      <c r="G11" s="1014"/>
      <c r="H11" s="997"/>
      <c r="I11" s="1014"/>
      <c r="J11" s="1015" t="s">
        <v>679</v>
      </c>
      <c r="K11" s="441"/>
      <c r="L11" s="997">
        <v>7</v>
      </c>
      <c r="M11" s="1016"/>
      <c r="N11" s="1017"/>
    </row>
    <row r="12" spans="1:14" s="1018" customFormat="1" ht="12.75" customHeight="1">
      <c r="A12" s="443" t="s">
        <v>680</v>
      </c>
      <c r="B12" s="444"/>
      <c r="C12" s="444"/>
      <c r="D12" s="445"/>
      <c r="E12" s="444"/>
      <c r="F12" s="1001"/>
      <c r="G12" s="1019"/>
      <c r="H12" s="1001"/>
      <c r="I12" s="1019"/>
      <c r="J12" s="1020" t="s">
        <v>29</v>
      </c>
      <c r="K12" s="444"/>
      <c r="L12" s="1001" t="s">
        <v>699</v>
      </c>
      <c r="M12" s="447"/>
      <c r="N12" s="1017"/>
    </row>
    <row r="13" spans="1:14" s="1018" customFormat="1" ht="14.25" customHeight="1">
      <c r="A13" s="443" t="s">
        <v>682</v>
      </c>
      <c r="B13" s="444"/>
      <c r="C13" s="444"/>
      <c r="D13" s="445"/>
      <c r="E13" s="444" t="s">
        <v>19</v>
      </c>
      <c r="F13" s="446" t="s">
        <v>28</v>
      </c>
      <c r="G13" s="1019"/>
      <c r="H13" s="1001"/>
      <c r="I13" s="1019"/>
      <c r="J13" s="446" t="s">
        <v>30</v>
      </c>
      <c r="K13" s="444"/>
      <c r="L13" s="446"/>
      <c r="M13" s="447"/>
      <c r="N13" s="1017"/>
    </row>
    <row r="14" spans="1:14" s="1018" customFormat="1" ht="13.5" customHeight="1">
      <c r="A14" s="4215" t="s">
        <v>0</v>
      </c>
      <c r="B14" s="4216" t="s">
        <v>1</v>
      </c>
      <c r="C14" s="4216" t="s">
        <v>2</v>
      </c>
      <c r="D14" s="4217" t="s">
        <v>11</v>
      </c>
      <c r="E14" s="4218" t="s">
        <v>17</v>
      </c>
      <c r="F14" s="4213" t="s">
        <v>20</v>
      </c>
      <c r="G14" s="4213"/>
      <c r="H14" s="4213"/>
      <c r="I14" s="4213"/>
      <c r="J14" s="4213"/>
      <c r="K14" s="4213"/>
      <c r="L14" s="4213"/>
      <c r="M14" s="4214"/>
      <c r="N14" s="1017"/>
    </row>
    <row r="15" spans="1:14" s="1018" customFormat="1" ht="0.75" hidden="1" customHeight="1">
      <c r="A15" s="4215"/>
      <c r="B15" s="4216"/>
      <c r="C15" s="4216"/>
      <c r="D15" s="4217"/>
      <c r="E15" s="4218"/>
      <c r="F15" s="1004" t="s">
        <v>3</v>
      </c>
      <c r="G15" s="1003" t="s">
        <v>4</v>
      </c>
      <c r="H15" s="1004" t="s">
        <v>5</v>
      </c>
      <c r="I15" s="1003" t="s">
        <v>6</v>
      </c>
      <c r="J15" s="1004" t="s">
        <v>7</v>
      </c>
      <c r="K15" s="1003" t="s">
        <v>10</v>
      </c>
      <c r="L15" s="1004" t="s">
        <v>9</v>
      </c>
      <c r="M15" s="1005" t="s">
        <v>8</v>
      </c>
      <c r="N15" s="1017"/>
    </row>
    <row r="16" spans="1:14" s="1018" customFormat="1" ht="14.25" customHeight="1">
      <c r="A16" s="4215"/>
      <c r="B16" s="4216"/>
      <c r="C16" s="4216"/>
      <c r="D16" s="4217"/>
      <c r="E16" s="4218"/>
      <c r="F16" s="4213" t="s">
        <v>21</v>
      </c>
      <c r="G16" s="4213"/>
      <c r="H16" s="4213" t="s">
        <v>24</v>
      </c>
      <c r="I16" s="4213"/>
      <c r="J16" s="4213" t="s">
        <v>25</v>
      </c>
      <c r="K16" s="4213"/>
      <c r="L16" s="4213" t="s">
        <v>27</v>
      </c>
      <c r="M16" s="4214"/>
      <c r="N16" s="1017"/>
    </row>
    <row r="17" spans="1:14" s="1018" customFormat="1" ht="14.25" customHeight="1">
      <c r="A17" s="4215"/>
      <c r="B17" s="4216"/>
      <c r="C17" s="4216"/>
      <c r="D17" s="4217"/>
      <c r="E17" s="4218"/>
      <c r="F17" s="1004" t="s">
        <v>23</v>
      </c>
      <c r="G17" s="445" t="s">
        <v>22</v>
      </c>
      <c r="H17" s="1004" t="s">
        <v>23</v>
      </c>
      <c r="I17" s="445" t="s">
        <v>22</v>
      </c>
      <c r="J17" s="1004" t="s">
        <v>23</v>
      </c>
      <c r="K17" s="445" t="s">
        <v>26</v>
      </c>
      <c r="L17" s="1004" t="s">
        <v>23</v>
      </c>
      <c r="M17" s="1021" t="s">
        <v>22</v>
      </c>
      <c r="N17" s="1017"/>
    </row>
    <row r="18" spans="1:14" ht="14.25" customHeight="1">
      <c r="A18" s="1022" t="s">
        <v>3095</v>
      </c>
      <c r="B18" s="658" t="s">
        <v>897</v>
      </c>
      <c r="C18" s="1023">
        <v>25</v>
      </c>
      <c r="D18" s="510">
        <v>1520</v>
      </c>
      <c r="E18" s="510">
        <f>C18*D18</f>
        <v>38000</v>
      </c>
      <c r="F18" s="1024">
        <v>25</v>
      </c>
      <c r="G18" s="510">
        <v>38000</v>
      </c>
      <c r="H18" s="1025"/>
      <c r="I18" s="1026"/>
      <c r="J18" s="1024"/>
      <c r="K18" s="510"/>
      <c r="L18" s="1025"/>
      <c r="M18" s="1027"/>
      <c r="N18" s="500"/>
    </row>
    <row r="19" spans="1:14" ht="14.25" customHeight="1">
      <c r="A19" s="1022" t="s">
        <v>3096</v>
      </c>
      <c r="B19" s="658" t="s">
        <v>700</v>
      </c>
      <c r="C19" s="548">
        <v>12</v>
      </c>
      <c r="D19" s="510">
        <v>167.5</v>
      </c>
      <c r="E19" s="510">
        <f t="shared" ref="E19:E82" si="0">C19*D19</f>
        <v>2010</v>
      </c>
      <c r="F19" s="1024">
        <v>12</v>
      </c>
      <c r="G19" s="510">
        <v>2010</v>
      </c>
      <c r="H19" s="1025"/>
      <c r="I19" s="1026"/>
      <c r="J19" s="1024"/>
      <c r="K19" s="510"/>
      <c r="L19" s="1025"/>
      <c r="M19" s="1027"/>
      <c r="N19" s="500"/>
    </row>
    <row r="20" spans="1:14" ht="14.25" customHeight="1">
      <c r="A20" s="1022" t="s">
        <v>3097</v>
      </c>
      <c r="B20" s="703" t="s">
        <v>701</v>
      </c>
      <c r="C20" s="548">
        <v>4</v>
      </c>
      <c r="D20" s="510">
        <v>750</v>
      </c>
      <c r="E20" s="510">
        <f t="shared" si="0"/>
        <v>3000</v>
      </c>
      <c r="F20" s="1024">
        <v>4</v>
      </c>
      <c r="G20" s="510">
        <v>3000</v>
      </c>
      <c r="H20" s="1025"/>
      <c r="I20" s="1026"/>
      <c r="J20" s="1024"/>
      <c r="K20" s="510"/>
      <c r="L20" s="1025"/>
      <c r="M20" s="1027"/>
      <c r="N20" s="500"/>
    </row>
    <row r="21" spans="1:14" ht="14.25" customHeight="1">
      <c r="A21" s="1022" t="s">
        <v>3098</v>
      </c>
      <c r="B21" s="158" t="s">
        <v>702</v>
      </c>
      <c r="C21" s="548">
        <v>4</v>
      </c>
      <c r="D21" s="510">
        <v>750</v>
      </c>
      <c r="E21" s="510">
        <f t="shared" si="0"/>
        <v>3000</v>
      </c>
      <c r="F21" s="1024">
        <v>4</v>
      </c>
      <c r="G21" s="510">
        <v>3000</v>
      </c>
      <c r="H21" s="1025"/>
      <c r="I21" s="1026"/>
      <c r="J21" s="1024"/>
      <c r="K21" s="510"/>
      <c r="L21" s="1025"/>
      <c r="M21" s="1027"/>
      <c r="N21" s="500"/>
    </row>
    <row r="22" spans="1:14" ht="14.25" customHeight="1">
      <c r="A22" s="1022" t="s">
        <v>3099</v>
      </c>
      <c r="B22" s="158" t="s">
        <v>703</v>
      </c>
      <c r="C22" s="548">
        <v>4</v>
      </c>
      <c r="D22" s="510">
        <v>800</v>
      </c>
      <c r="E22" s="510">
        <f t="shared" si="0"/>
        <v>3200</v>
      </c>
      <c r="F22" s="1024">
        <v>4</v>
      </c>
      <c r="G22" s="510">
        <v>3200</v>
      </c>
      <c r="H22" s="1025"/>
      <c r="I22" s="1026"/>
      <c r="J22" s="1024"/>
      <c r="K22" s="510"/>
      <c r="L22" s="1025"/>
      <c r="M22" s="1027"/>
      <c r="N22" s="500"/>
    </row>
    <row r="23" spans="1:14" ht="14.25" customHeight="1">
      <c r="A23" s="1022" t="s">
        <v>3100</v>
      </c>
      <c r="B23" s="158" t="s">
        <v>704</v>
      </c>
      <c r="C23" s="548">
        <v>4</v>
      </c>
      <c r="D23" s="510">
        <v>800</v>
      </c>
      <c r="E23" s="510">
        <f t="shared" si="0"/>
        <v>3200</v>
      </c>
      <c r="F23" s="1024">
        <v>4</v>
      </c>
      <c r="G23" s="510">
        <v>3200</v>
      </c>
      <c r="H23" s="1025"/>
      <c r="I23" s="1026"/>
      <c r="J23" s="1024"/>
      <c r="K23" s="510"/>
      <c r="L23" s="1025"/>
      <c r="M23" s="1027"/>
      <c r="N23" s="500"/>
    </row>
    <row r="24" spans="1:14" ht="14.25" customHeight="1">
      <c r="A24" s="1022" t="s">
        <v>3101</v>
      </c>
      <c r="B24" s="658" t="s">
        <v>705</v>
      </c>
      <c r="C24" s="548">
        <v>4</v>
      </c>
      <c r="D24" s="510">
        <v>250</v>
      </c>
      <c r="E24" s="510">
        <f t="shared" si="0"/>
        <v>1000</v>
      </c>
      <c r="F24" s="1024">
        <v>4</v>
      </c>
      <c r="G24" s="510">
        <v>1000</v>
      </c>
      <c r="H24" s="1025"/>
      <c r="I24" s="1026"/>
      <c r="J24" s="1024"/>
      <c r="K24" s="510"/>
      <c r="L24" s="1025"/>
      <c r="M24" s="1027"/>
      <c r="N24" s="500"/>
    </row>
    <row r="25" spans="1:14" ht="14.25" customHeight="1">
      <c r="A25" s="1022" t="s">
        <v>3102</v>
      </c>
      <c r="B25" s="658" t="s">
        <v>706</v>
      </c>
      <c r="C25" s="548">
        <v>4</v>
      </c>
      <c r="D25" s="510">
        <v>5000</v>
      </c>
      <c r="E25" s="510">
        <f t="shared" si="0"/>
        <v>20000</v>
      </c>
      <c r="F25" s="1024">
        <v>4</v>
      </c>
      <c r="G25" s="510">
        <v>20000</v>
      </c>
      <c r="H25" s="1025"/>
      <c r="I25" s="1026"/>
      <c r="J25" s="1024"/>
      <c r="K25" s="510"/>
      <c r="L25" s="1025"/>
      <c r="M25" s="1027"/>
      <c r="N25" s="500"/>
    </row>
    <row r="26" spans="1:14" ht="14.25" customHeight="1">
      <c r="A26" s="1022" t="s">
        <v>3103</v>
      </c>
      <c r="B26" s="703" t="s">
        <v>707</v>
      </c>
      <c r="C26" s="548">
        <v>10</v>
      </c>
      <c r="D26" s="510">
        <v>700</v>
      </c>
      <c r="E26" s="510">
        <f t="shared" si="0"/>
        <v>7000</v>
      </c>
      <c r="F26" s="1024">
        <v>10</v>
      </c>
      <c r="G26" s="510">
        <v>7000</v>
      </c>
      <c r="H26" s="1025"/>
      <c r="I26" s="1026"/>
      <c r="J26" s="1024"/>
      <c r="K26" s="510"/>
      <c r="L26" s="1025"/>
      <c r="M26" s="1027"/>
      <c r="N26" s="500"/>
    </row>
    <row r="27" spans="1:14" ht="15" customHeight="1">
      <c r="A27" s="1022" t="s">
        <v>3104</v>
      </c>
      <c r="B27" s="703" t="s">
        <v>708</v>
      </c>
      <c r="C27" s="548">
        <v>1</v>
      </c>
      <c r="D27" s="510">
        <v>1120</v>
      </c>
      <c r="E27" s="510">
        <f t="shared" si="0"/>
        <v>1120</v>
      </c>
      <c r="F27" s="1024">
        <v>1</v>
      </c>
      <c r="G27" s="510">
        <v>1120</v>
      </c>
      <c r="H27" s="1025"/>
      <c r="I27" s="1026"/>
      <c r="J27" s="1024"/>
      <c r="K27" s="510"/>
      <c r="L27" s="1025"/>
      <c r="M27" s="1027"/>
      <c r="N27" s="500"/>
    </row>
    <row r="28" spans="1:14" ht="17.25" customHeight="1">
      <c r="A28" s="1022" t="s">
        <v>3105</v>
      </c>
      <c r="B28" s="703" t="s">
        <v>709</v>
      </c>
      <c r="C28" s="548">
        <v>3</v>
      </c>
      <c r="D28" s="510">
        <v>530</v>
      </c>
      <c r="E28" s="510">
        <f t="shared" si="0"/>
        <v>1590</v>
      </c>
      <c r="F28" s="1024">
        <v>3</v>
      </c>
      <c r="G28" s="510">
        <v>1590</v>
      </c>
      <c r="H28" s="1025"/>
      <c r="I28" s="1026"/>
      <c r="J28" s="1024"/>
      <c r="K28" s="510"/>
      <c r="L28" s="1025"/>
      <c r="M28" s="1027"/>
      <c r="N28" s="500"/>
    </row>
    <row r="29" spans="1:14" ht="16.5" customHeight="1">
      <c r="A29" s="1022" t="s">
        <v>3106</v>
      </c>
      <c r="B29" s="703" t="s">
        <v>710</v>
      </c>
      <c r="C29" s="548">
        <v>4</v>
      </c>
      <c r="D29" s="510">
        <v>266.5</v>
      </c>
      <c r="E29" s="510">
        <f t="shared" si="0"/>
        <v>1066</v>
      </c>
      <c r="F29" s="1024">
        <v>4</v>
      </c>
      <c r="G29" s="510">
        <v>1066</v>
      </c>
      <c r="H29" s="1025"/>
      <c r="I29" s="1026"/>
      <c r="J29" s="1024"/>
      <c r="K29" s="510"/>
      <c r="L29" s="1025"/>
      <c r="M29" s="1027"/>
      <c r="N29" s="500"/>
    </row>
    <row r="30" spans="1:14" ht="14.25" customHeight="1">
      <c r="A30" s="1022" t="s">
        <v>3107</v>
      </c>
      <c r="B30" s="703" t="s">
        <v>711</v>
      </c>
      <c r="C30" s="548">
        <v>11</v>
      </c>
      <c r="D30" s="510">
        <v>552.5</v>
      </c>
      <c r="E30" s="510">
        <f t="shared" si="0"/>
        <v>6077.5</v>
      </c>
      <c r="F30" s="1024">
        <v>11</v>
      </c>
      <c r="G30" s="510">
        <v>6077.5</v>
      </c>
      <c r="H30" s="1025"/>
      <c r="I30" s="1026"/>
      <c r="J30" s="1024"/>
      <c r="K30" s="510"/>
      <c r="L30" s="1025"/>
      <c r="M30" s="1027"/>
      <c r="N30" s="500"/>
    </row>
    <row r="31" spans="1:14" ht="14.25" customHeight="1">
      <c r="A31" s="1022" t="s">
        <v>3108</v>
      </c>
      <c r="B31" s="664" t="s">
        <v>712</v>
      </c>
      <c r="C31" s="548">
        <v>32</v>
      </c>
      <c r="D31" s="510">
        <v>250</v>
      </c>
      <c r="E31" s="510">
        <f t="shared" si="0"/>
        <v>8000</v>
      </c>
      <c r="F31" s="1024">
        <v>32</v>
      </c>
      <c r="G31" s="510">
        <v>8000</v>
      </c>
      <c r="H31" s="1025"/>
      <c r="I31" s="1026"/>
      <c r="J31" s="1024"/>
      <c r="K31" s="510"/>
      <c r="L31" s="1025"/>
      <c r="M31" s="1027"/>
      <c r="N31" s="500"/>
    </row>
    <row r="32" spans="1:14" ht="14.25" customHeight="1">
      <c r="A32" s="1022" t="s">
        <v>3109</v>
      </c>
      <c r="B32" s="664" t="s">
        <v>713</v>
      </c>
      <c r="C32" s="548">
        <v>8</v>
      </c>
      <c r="D32" s="703">
        <v>885.86</v>
      </c>
      <c r="E32" s="510">
        <f t="shared" si="0"/>
        <v>7086.88</v>
      </c>
      <c r="F32" s="1024">
        <v>8</v>
      </c>
      <c r="G32" s="510">
        <v>7086.88</v>
      </c>
      <c r="H32" s="1025"/>
      <c r="I32" s="1026"/>
      <c r="J32" s="1024"/>
      <c r="K32" s="510"/>
      <c r="L32" s="1025"/>
      <c r="M32" s="1027"/>
      <c r="N32" s="500"/>
    </row>
    <row r="33" spans="1:14" ht="14.25" customHeight="1">
      <c r="A33" s="1022" t="s">
        <v>3110</v>
      </c>
      <c r="B33" s="708" t="s">
        <v>714</v>
      </c>
      <c r="C33" s="548">
        <v>1</v>
      </c>
      <c r="D33" s="510">
        <v>760</v>
      </c>
      <c r="E33" s="510">
        <f t="shared" si="0"/>
        <v>760</v>
      </c>
      <c r="F33" s="1024">
        <v>1</v>
      </c>
      <c r="G33" s="510">
        <v>760</v>
      </c>
      <c r="H33" s="1025"/>
      <c r="I33" s="1026"/>
      <c r="J33" s="1024"/>
      <c r="K33" s="510"/>
      <c r="L33" s="1025"/>
      <c r="M33" s="1027"/>
      <c r="N33" s="500"/>
    </row>
    <row r="34" spans="1:14" ht="18" customHeight="1">
      <c r="A34" s="1022" t="s">
        <v>3111</v>
      </c>
      <c r="B34" s="664" t="s">
        <v>715</v>
      </c>
      <c r="C34" s="548">
        <v>8</v>
      </c>
      <c r="D34" s="510">
        <v>500</v>
      </c>
      <c r="E34" s="510">
        <f t="shared" si="0"/>
        <v>4000</v>
      </c>
      <c r="F34" s="1024">
        <v>8</v>
      </c>
      <c r="G34" s="510">
        <v>4000</v>
      </c>
      <c r="H34" s="1025"/>
      <c r="I34" s="1026"/>
      <c r="J34" s="1024"/>
      <c r="K34" s="510"/>
      <c r="L34" s="1025"/>
      <c r="M34" s="1027"/>
      <c r="N34" s="500"/>
    </row>
    <row r="35" spans="1:14" ht="17.25" customHeight="1">
      <c r="A35" s="1022" t="s">
        <v>3112</v>
      </c>
      <c r="B35" s="664" t="s">
        <v>716</v>
      </c>
      <c r="C35" s="548">
        <v>4</v>
      </c>
      <c r="D35" s="510">
        <v>700</v>
      </c>
      <c r="E35" s="510">
        <f>C35*D35</f>
        <v>2800</v>
      </c>
      <c r="F35" s="1024">
        <v>4</v>
      </c>
      <c r="G35" s="510">
        <v>2800</v>
      </c>
      <c r="H35" s="1025"/>
      <c r="I35" s="1026"/>
      <c r="J35" s="1024"/>
      <c r="K35" s="510"/>
      <c r="L35" s="1025"/>
      <c r="M35" s="1027"/>
      <c r="N35" s="500"/>
    </row>
    <row r="36" spans="1:14" ht="17.25" customHeight="1">
      <c r="A36" s="1022" t="s">
        <v>3113</v>
      </c>
      <c r="B36" s="664" t="s">
        <v>717</v>
      </c>
      <c r="C36" s="548">
        <v>375</v>
      </c>
      <c r="D36" s="510">
        <v>420.32</v>
      </c>
      <c r="E36" s="510">
        <f t="shared" si="0"/>
        <v>157620</v>
      </c>
      <c r="F36" s="1024">
        <v>375</v>
      </c>
      <c r="G36" s="510">
        <v>157620</v>
      </c>
      <c r="H36" s="1025"/>
      <c r="I36" s="1026"/>
      <c r="J36" s="1024"/>
      <c r="K36" s="510"/>
      <c r="L36" s="1025"/>
      <c r="M36" s="1027"/>
      <c r="N36" s="500"/>
    </row>
    <row r="37" spans="1:14" ht="14.25" customHeight="1">
      <c r="A37" s="1022" t="s">
        <v>3114</v>
      </c>
      <c r="B37" s="664" t="s">
        <v>718</v>
      </c>
      <c r="C37" s="548">
        <v>4</v>
      </c>
      <c r="D37" s="510">
        <v>481</v>
      </c>
      <c r="E37" s="510">
        <f t="shared" si="0"/>
        <v>1924</v>
      </c>
      <c r="F37" s="1024">
        <v>4</v>
      </c>
      <c r="G37" s="510">
        <v>1924</v>
      </c>
      <c r="H37" s="1025"/>
      <c r="I37" s="1026"/>
      <c r="J37" s="1024"/>
      <c r="K37" s="510"/>
      <c r="L37" s="1025"/>
      <c r="M37" s="1027"/>
      <c r="N37" s="500"/>
    </row>
    <row r="38" spans="1:14" ht="18.75" customHeight="1">
      <c r="A38" s="1022" t="s">
        <v>3115</v>
      </c>
      <c r="B38" s="664" t="s">
        <v>719</v>
      </c>
      <c r="C38" s="548">
        <v>78</v>
      </c>
      <c r="D38" s="510">
        <v>1750</v>
      </c>
      <c r="E38" s="510">
        <f t="shared" si="0"/>
        <v>136500</v>
      </c>
      <c r="F38" s="1024">
        <v>78</v>
      </c>
      <c r="G38" s="510">
        <v>136500</v>
      </c>
      <c r="H38" s="1025"/>
      <c r="I38" s="1026"/>
      <c r="J38" s="1024"/>
      <c r="K38" s="510"/>
      <c r="L38" s="1025"/>
      <c r="M38" s="1027"/>
      <c r="N38" s="500"/>
    </row>
    <row r="39" spans="1:14" ht="14.25" customHeight="1">
      <c r="A39" s="1022" t="s">
        <v>3116</v>
      </c>
      <c r="B39" s="664" t="s">
        <v>720</v>
      </c>
      <c r="C39" s="548">
        <v>4</v>
      </c>
      <c r="D39" s="510">
        <v>416</v>
      </c>
      <c r="E39" s="510">
        <f t="shared" si="0"/>
        <v>1664</v>
      </c>
      <c r="F39" s="1024">
        <v>4</v>
      </c>
      <c r="G39" s="510">
        <v>1664</v>
      </c>
      <c r="H39" s="1025"/>
      <c r="I39" s="1026"/>
      <c r="J39" s="1024"/>
      <c r="K39" s="510"/>
      <c r="L39" s="1025"/>
      <c r="M39" s="1027"/>
      <c r="N39" s="500"/>
    </row>
    <row r="40" spans="1:14" ht="15" customHeight="1">
      <c r="A40" s="1022" t="s">
        <v>3117</v>
      </c>
      <c r="B40" s="664" t="s">
        <v>721</v>
      </c>
      <c r="C40" s="548">
        <v>37</v>
      </c>
      <c r="D40" s="510">
        <v>500</v>
      </c>
      <c r="E40" s="510">
        <f t="shared" si="0"/>
        <v>18500</v>
      </c>
      <c r="F40" s="1024">
        <v>37</v>
      </c>
      <c r="G40" s="510">
        <v>18500</v>
      </c>
      <c r="H40" s="1025"/>
      <c r="I40" s="1026"/>
      <c r="J40" s="1024"/>
      <c r="K40" s="510"/>
      <c r="L40" s="1025"/>
      <c r="M40" s="1027"/>
      <c r="N40" s="500"/>
    </row>
    <row r="41" spans="1:14" ht="28.5" customHeight="1">
      <c r="A41" s="1022" t="s">
        <v>3118</v>
      </c>
      <c r="B41" s="288" t="s">
        <v>722</v>
      </c>
      <c r="C41" s="548">
        <v>96.71</v>
      </c>
      <c r="D41" s="510">
        <v>840</v>
      </c>
      <c r="E41" s="510">
        <f>C41*D41</f>
        <v>81236.399999999994</v>
      </c>
      <c r="F41" s="1024">
        <v>96.71</v>
      </c>
      <c r="G41" s="510">
        <v>81236.399999999994</v>
      </c>
      <c r="H41" s="1025"/>
      <c r="I41" s="1026"/>
      <c r="J41" s="1024"/>
      <c r="K41" s="510"/>
      <c r="L41" s="1025"/>
      <c r="M41" s="1027"/>
      <c r="N41" s="500"/>
    </row>
    <row r="42" spans="1:14" ht="14.25" customHeight="1">
      <c r="A42" s="1022" t="s">
        <v>3119</v>
      </c>
      <c r="B42" s="708" t="s">
        <v>723</v>
      </c>
      <c r="C42" s="548">
        <v>47.57</v>
      </c>
      <c r="D42" s="510">
        <v>350</v>
      </c>
      <c r="E42" s="510">
        <f t="shared" si="0"/>
        <v>16649.5</v>
      </c>
      <c r="F42" s="1024">
        <v>47.57</v>
      </c>
      <c r="G42" s="510">
        <v>16649.5</v>
      </c>
      <c r="H42" s="1025"/>
      <c r="I42" s="1026"/>
      <c r="J42" s="1024"/>
      <c r="K42" s="510"/>
      <c r="L42" s="1025"/>
      <c r="M42" s="1027"/>
      <c r="N42" s="500"/>
    </row>
    <row r="43" spans="1:14" ht="14.25" customHeight="1">
      <c r="A43" s="1022" t="s">
        <v>3120</v>
      </c>
      <c r="B43" s="708" t="s">
        <v>724</v>
      </c>
      <c r="C43" s="548">
        <v>22.56</v>
      </c>
      <c r="D43" s="510">
        <v>500</v>
      </c>
      <c r="E43" s="510">
        <f t="shared" si="0"/>
        <v>11280</v>
      </c>
      <c r="F43" s="1024">
        <v>22.56</v>
      </c>
      <c r="G43" s="510">
        <v>11280</v>
      </c>
      <c r="H43" s="1025"/>
      <c r="I43" s="1026"/>
      <c r="J43" s="1024"/>
      <c r="K43" s="510"/>
      <c r="L43" s="1025"/>
      <c r="M43" s="1027"/>
      <c r="N43" s="500"/>
    </row>
    <row r="44" spans="1:14" ht="14.25" customHeight="1">
      <c r="A44" s="1022" t="s">
        <v>3121</v>
      </c>
      <c r="B44" s="708" t="s">
        <v>725</v>
      </c>
      <c r="C44" s="548">
        <v>12</v>
      </c>
      <c r="D44" s="510">
        <v>300</v>
      </c>
      <c r="E44" s="510">
        <f t="shared" si="0"/>
        <v>3600</v>
      </c>
      <c r="F44" s="1024">
        <v>12</v>
      </c>
      <c r="G44" s="510">
        <v>3600</v>
      </c>
      <c r="H44" s="1025"/>
      <c r="I44" s="1026"/>
      <c r="J44" s="1024"/>
      <c r="K44" s="510"/>
      <c r="L44" s="1025"/>
      <c r="M44" s="1027"/>
      <c r="N44" s="500"/>
    </row>
    <row r="45" spans="1:14" ht="14.25" customHeight="1">
      <c r="A45" s="1022" t="s">
        <v>3122</v>
      </c>
      <c r="B45" s="664" t="s">
        <v>726</v>
      </c>
      <c r="C45" s="548">
        <v>4</v>
      </c>
      <c r="D45" s="510">
        <v>580</v>
      </c>
      <c r="E45" s="510">
        <f t="shared" si="0"/>
        <v>2320</v>
      </c>
      <c r="F45" s="1024">
        <v>4</v>
      </c>
      <c r="G45" s="510">
        <v>2320</v>
      </c>
      <c r="H45" s="1025"/>
      <c r="I45" s="1026"/>
      <c r="J45" s="1024"/>
      <c r="K45" s="510"/>
      <c r="L45" s="1025"/>
      <c r="M45" s="1027"/>
      <c r="N45" s="500"/>
    </row>
    <row r="46" spans="1:14" ht="14.25" customHeight="1">
      <c r="A46" s="1022" t="s">
        <v>3123</v>
      </c>
      <c r="B46" s="708" t="s">
        <v>727</v>
      </c>
      <c r="C46" s="548">
        <v>5</v>
      </c>
      <c r="D46" s="510">
        <v>144</v>
      </c>
      <c r="E46" s="510">
        <f t="shared" si="0"/>
        <v>720</v>
      </c>
      <c r="F46" s="1024">
        <v>5</v>
      </c>
      <c r="G46" s="510">
        <v>720</v>
      </c>
      <c r="H46" s="1025"/>
      <c r="I46" s="1026"/>
      <c r="J46" s="1024"/>
      <c r="K46" s="510"/>
      <c r="L46" s="1025"/>
      <c r="M46" s="1027"/>
      <c r="N46" s="500"/>
    </row>
    <row r="47" spans="1:14" ht="27.75" customHeight="1">
      <c r="A47" s="1022" t="s">
        <v>3124</v>
      </c>
      <c r="B47" s="158" t="s">
        <v>728</v>
      </c>
      <c r="C47" s="548">
        <v>25</v>
      </c>
      <c r="D47" s="510">
        <v>2890</v>
      </c>
      <c r="E47" s="510">
        <f t="shared" si="0"/>
        <v>72250</v>
      </c>
      <c r="F47" s="1024">
        <v>25</v>
      </c>
      <c r="G47" s="510">
        <v>72250</v>
      </c>
      <c r="H47" s="1025"/>
      <c r="I47" s="1026"/>
      <c r="J47" s="1024"/>
      <c r="K47" s="510"/>
      <c r="L47" s="1025"/>
      <c r="M47" s="1027"/>
      <c r="N47" s="500"/>
    </row>
    <row r="48" spans="1:14" ht="14.25" customHeight="1">
      <c r="A48" s="1022" t="s">
        <v>3125</v>
      </c>
      <c r="B48" s="158" t="s">
        <v>729</v>
      </c>
      <c r="C48" s="548">
        <v>71</v>
      </c>
      <c r="D48" s="510">
        <v>270</v>
      </c>
      <c r="E48" s="510">
        <f t="shared" si="0"/>
        <v>19170</v>
      </c>
      <c r="F48" s="1024">
        <v>71</v>
      </c>
      <c r="G48" s="510">
        <v>19170</v>
      </c>
      <c r="H48" s="1025"/>
      <c r="I48" s="1026"/>
      <c r="J48" s="1024"/>
      <c r="K48" s="510"/>
      <c r="L48" s="1025"/>
      <c r="M48" s="1027"/>
      <c r="N48" s="500"/>
    </row>
    <row r="49" spans="1:14" ht="14.25" customHeight="1">
      <c r="A49" s="1022" t="s">
        <v>3126</v>
      </c>
      <c r="B49" s="664" t="s">
        <v>730</v>
      </c>
      <c r="C49" s="548">
        <v>40</v>
      </c>
      <c r="D49" s="510">
        <v>294</v>
      </c>
      <c r="E49" s="510">
        <f t="shared" si="0"/>
        <v>11760</v>
      </c>
      <c r="F49" s="1024">
        <v>40</v>
      </c>
      <c r="G49" s="510">
        <v>11760</v>
      </c>
      <c r="H49" s="1025"/>
      <c r="I49" s="1026"/>
      <c r="J49" s="1024"/>
      <c r="K49" s="510"/>
      <c r="L49" s="1025"/>
      <c r="M49" s="1027"/>
      <c r="N49" s="500"/>
    </row>
    <row r="50" spans="1:14" ht="14.25" customHeight="1">
      <c r="A50" s="1022" t="s">
        <v>3127</v>
      </c>
      <c r="B50" s="708" t="s">
        <v>731</v>
      </c>
      <c r="C50" s="548">
        <v>62</v>
      </c>
      <c r="D50" s="510">
        <v>135</v>
      </c>
      <c r="E50" s="510">
        <f t="shared" si="0"/>
        <v>8370</v>
      </c>
      <c r="F50" s="1024">
        <v>62</v>
      </c>
      <c r="G50" s="510">
        <v>8370</v>
      </c>
      <c r="H50" s="1025"/>
      <c r="I50" s="1026"/>
      <c r="J50" s="1024"/>
      <c r="K50" s="510"/>
      <c r="L50" s="1025"/>
      <c r="M50" s="1027"/>
      <c r="N50" s="500"/>
    </row>
    <row r="51" spans="1:14" s="1032" customFormat="1">
      <c r="A51" s="1022" t="s">
        <v>3128</v>
      </c>
      <c r="B51" s="664" t="s">
        <v>732</v>
      </c>
      <c r="C51" s="519">
        <v>296</v>
      </c>
      <c r="D51" s="571">
        <v>120</v>
      </c>
      <c r="E51" s="510">
        <f t="shared" si="0"/>
        <v>35520</v>
      </c>
      <c r="F51" s="1023">
        <v>296</v>
      </c>
      <c r="G51" s="571">
        <v>35520</v>
      </c>
      <c r="H51" s="1028"/>
      <c r="I51" s="1029"/>
      <c r="J51" s="1023"/>
      <c r="K51" s="571"/>
      <c r="L51" s="1028"/>
      <c r="M51" s="1030"/>
      <c r="N51" s="1031"/>
    </row>
    <row r="52" spans="1:14" ht="18" customHeight="1">
      <c r="A52" s="1022" t="s">
        <v>3129</v>
      </c>
      <c r="B52" s="664" t="s">
        <v>733</v>
      </c>
      <c r="C52" s="548">
        <v>57</v>
      </c>
      <c r="D52" s="510">
        <v>245</v>
      </c>
      <c r="E52" s="510">
        <f t="shared" si="0"/>
        <v>13965</v>
      </c>
      <c r="F52" s="1024">
        <v>57</v>
      </c>
      <c r="G52" s="510">
        <v>13965</v>
      </c>
      <c r="H52" s="1025"/>
      <c r="I52" s="1026"/>
      <c r="J52" s="1024"/>
      <c r="K52" s="510"/>
      <c r="L52" s="1025"/>
      <c r="M52" s="1027"/>
      <c r="N52" s="500"/>
    </row>
    <row r="53" spans="1:14" ht="15" customHeight="1">
      <c r="A53" s="1022" t="s">
        <v>3130</v>
      </c>
      <c r="B53" s="708" t="s">
        <v>734</v>
      </c>
      <c r="C53" s="548">
        <v>26</v>
      </c>
      <c r="D53" s="510">
        <v>1165</v>
      </c>
      <c r="E53" s="510">
        <f t="shared" si="0"/>
        <v>30290</v>
      </c>
      <c r="F53" s="1024">
        <v>26</v>
      </c>
      <c r="G53" s="510">
        <v>30290</v>
      </c>
      <c r="H53" s="1025"/>
      <c r="I53" s="1026"/>
      <c r="J53" s="1024"/>
      <c r="K53" s="510"/>
      <c r="L53" s="1025"/>
      <c r="M53" s="1027"/>
      <c r="N53" s="500"/>
    </row>
    <row r="54" spans="1:14" ht="17.25" customHeight="1">
      <c r="A54" s="1022" t="s">
        <v>3131</v>
      </c>
      <c r="B54" s="664" t="s">
        <v>735</v>
      </c>
      <c r="C54" s="548">
        <v>152</v>
      </c>
      <c r="D54" s="510">
        <v>350</v>
      </c>
      <c r="E54" s="510">
        <f t="shared" si="0"/>
        <v>53200</v>
      </c>
      <c r="F54" s="1024">
        <v>152</v>
      </c>
      <c r="G54" s="510">
        <v>53200</v>
      </c>
      <c r="H54" s="1025"/>
      <c r="I54" s="1026"/>
      <c r="J54" s="1024"/>
      <c r="K54" s="510"/>
      <c r="L54" s="1025"/>
      <c r="M54" s="1027"/>
      <c r="N54" s="500"/>
    </row>
    <row r="55" spans="1:14" ht="18.75" customHeight="1">
      <c r="A55" s="1022" t="s">
        <v>3132</v>
      </c>
      <c r="B55" s="708" t="s">
        <v>736</v>
      </c>
      <c r="C55" s="548">
        <v>117</v>
      </c>
      <c r="D55" s="510">
        <v>350</v>
      </c>
      <c r="E55" s="510">
        <f t="shared" si="0"/>
        <v>40950</v>
      </c>
      <c r="F55" s="1024">
        <v>117</v>
      </c>
      <c r="G55" s="510">
        <v>40950</v>
      </c>
      <c r="H55" s="1025"/>
      <c r="I55" s="1026"/>
      <c r="J55" s="1024"/>
      <c r="K55" s="510"/>
      <c r="L55" s="1025"/>
      <c r="M55" s="1027"/>
      <c r="N55" s="500"/>
    </row>
    <row r="56" spans="1:14" ht="18.75" customHeight="1">
      <c r="A56" s="1022" t="s">
        <v>3133</v>
      </c>
      <c r="B56" s="664" t="s">
        <v>737</v>
      </c>
      <c r="C56" s="548">
        <v>200</v>
      </c>
      <c r="D56" s="510">
        <v>270</v>
      </c>
      <c r="E56" s="510">
        <f t="shared" si="0"/>
        <v>54000</v>
      </c>
      <c r="F56" s="1024">
        <v>200</v>
      </c>
      <c r="G56" s="510">
        <v>54000</v>
      </c>
      <c r="H56" s="1025"/>
      <c r="I56" s="1026"/>
      <c r="J56" s="1024"/>
      <c r="K56" s="510"/>
      <c r="L56" s="1025"/>
      <c r="M56" s="1027"/>
      <c r="N56" s="500"/>
    </row>
    <row r="57" spans="1:14">
      <c r="A57" s="1022" t="s">
        <v>3134</v>
      </c>
      <c r="B57" s="708" t="s">
        <v>738</v>
      </c>
      <c r="C57" s="548">
        <v>1000</v>
      </c>
      <c r="D57" s="510">
        <v>260</v>
      </c>
      <c r="E57" s="510">
        <f t="shared" si="0"/>
        <v>260000</v>
      </c>
      <c r="F57" s="1024">
        <v>1000</v>
      </c>
      <c r="G57" s="510">
        <v>260000</v>
      </c>
      <c r="H57" s="1025"/>
      <c r="I57" s="1026"/>
      <c r="J57" s="1024"/>
      <c r="K57" s="510"/>
      <c r="L57" s="1025"/>
      <c r="M57" s="1027"/>
      <c r="N57" s="500"/>
    </row>
    <row r="58" spans="1:14">
      <c r="A58" s="1022" t="s">
        <v>3135</v>
      </c>
      <c r="B58" s="158" t="s">
        <v>739</v>
      </c>
      <c r="C58" s="548">
        <v>1000</v>
      </c>
      <c r="D58" s="510">
        <v>280</v>
      </c>
      <c r="E58" s="510">
        <f t="shared" si="0"/>
        <v>280000</v>
      </c>
      <c r="F58" s="1024">
        <v>1000</v>
      </c>
      <c r="G58" s="510">
        <v>280000</v>
      </c>
      <c r="H58" s="1025"/>
      <c r="I58" s="1026"/>
      <c r="J58" s="1024"/>
      <c r="K58" s="510"/>
      <c r="L58" s="1025"/>
      <c r="M58" s="1027"/>
      <c r="N58" s="500"/>
    </row>
    <row r="59" spans="1:14" ht="23.25" customHeight="1">
      <c r="A59" s="1022" t="s">
        <v>3136</v>
      </c>
      <c r="B59" s="158" t="s">
        <v>740</v>
      </c>
      <c r="C59" s="548">
        <v>500</v>
      </c>
      <c r="D59" s="510">
        <v>270</v>
      </c>
      <c r="E59" s="510">
        <f t="shared" si="0"/>
        <v>135000</v>
      </c>
      <c r="F59" s="1024">
        <v>500</v>
      </c>
      <c r="G59" s="510">
        <v>135000</v>
      </c>
      <c r="H59" s="1025"/>
      <c r="I59" s="1026"/>
      <c r="J59" s="1024"/>
      <c r="K59" s="510"/>
      <c r="L59" s="1025"/>
      <c r="M59" s="1027"/>
      <c r="N59" s="500"/>
    </row>
    <row r="60" spans="1:14" ht="17.25" customHeight="1">
      <c r="A60" s="1022" t="s">
        <v>3137</v>
      </c>
      <c r="B60" s="708" t="s">
        <v>741</v>
      </c>
      <c r="C60" s="548">
        <v>500</v>
      </c>
      <c r="D60" s="510">
        <v>270</v>
      </c>
      <c r="E60" s="510">
        <f t="shared" si="0"/>
        <v>135000</v>
      </c>
      <c r="F60" s="1024">
        <v>500</v>
      </c>
      <c r="G60" s="510">
        <v>135000</v>
      </c>
      <c r="H60" s="1025"/>
      <c r="I60" s="1026"/>
      <c r="J60" s="1024"/>
      <c r="K60" s="510"/>
      <c r="L60" s="1025"/>
      <c r="M60" s="1027"/>
      <c r="N60" s="500"/>
    </row>
    <row r="61" spans="1:14" ht="19.5" customHeight="1">
      <c r="A61" s="1022" t="s">
        <v>3138</v>
      </c>
      <c r="B61" s="708" t="s">
        <v>742</v>
      </c>
      <c r="C61" s="548">
        <v>400</v>
      </c>
      <c r="D61" s="510">
        <v>350</v>
      </c>
      <c r="E61" s="510">
        <f t="shared" si="0"/>
        <v>140000</v>
      </c>
      <c r="F61" s="1024">
        <v>400</v>
      </c>
      <c r="G61" s="510">
        <v>140000</v>
      </c>
      <c r="H61" s="1025"/>
      <c r="I61" s="1026"/>
      <c r="J61" s="1024"/>
      <c r="K61" s="510"/>
      <c r="L61" s="1025"/>
      <c r="M61" s="1027"/>
      <c r="N61" s="500"/>
    </row>
    <row r="62" spans="1:14" ht="19.5" customHeight="1">
      <c r="A62" s="1022" t="s">
        <v>3139</v>
      </c>
      <c r="B62" s="664" t="s">
        <v>743</v>
      </c>
      <c r="C62" s="548">
        <v>1500</v>
      </c>
      <c r="D62" s="510">
        <v>280</v>
      </c>
      <c r="E62" s="510">
        <f t="shared" si="0"/>
        <v>420000</v>
      </c>
      <c r="F62" s="1024">
        <v>1500</v>
      </c>
      <c r="G62" s="510">
        <v>420000</v>
      </c>
      <c r="H62" s="1025"/>
      <c r="I62" s="1026"/>
      <c r="J62" s="1024"/>
      <c r="K62" s="510"/>
      <c r="L62" s="1025"/>
      <c r="M62" s="1027"/>
      <c r="N62" s="500"/>
    </row>
    <row r="63" spans="1:14" ht="19.5" customHeight="1">
      <c r="A63" s="1022" t="s">
        <v>3140</v>
      </c>
      <c r="B63" s="708" t="s">
        <v>744</v>
      </c>
      <c r="C63" s="548">
        <v>5</v>
      </c>
      <c r="D63" s="510">
        <v>10000</v>
      </c>
      <c r="E63" s="510">
        <f t="shared" si="0"/>
        <v>50000</v>
      </c>
      <c r="F63" s="1024">
        <v>5</v>
      </c>
      <c r="G63" s="510">
        <v>50000</v>
      </c>
      <c r="H63" s="1025"/>
      <c r="I63" s="1026"/>
      <c r="J63" s="1024"/>
      <c r="K63" s="510"/>
      <c r="L63" s="1025"/>
      <c r="M63" s="1027"/>
      <c r="N63" s="500"/>
    </row>
    <row r="64" spans="1:14" ht="19.5" customHeight="1">
      <c r="A64" s="1022" t="s">
        <v>3141</v>
      </c>
      <c r="B64" s="708" t="s">
        <v>745</v>
      </c>
      <c r="C64" s="548">
        <v>1</v>
      </c>
      <c r="D64" s="510">
        <v>7000</v>
      </c>
      <c r="E64" s="510">
        <f t="shared" si="0"/>
        <v>7000</v>
      </c>
      <c r="F64" s="1024">
        <v>1</v>
      </c>
      <c r="G64" s="510">
        <v>7000</v>
      </c>
      <c r="H64" s="1025"/>
      <c r="I64" s="1026"/>
      <c r="J64" s="1024"/>
      <c r="K64" s="510"/>
      <c r="L64" s="1025"/>
      <c r="M64" s="1027"/>
      <c r="N64" s="500"/>
    </row>
    <row r="65" spans="1:14" ht="45" customHeight="1">
      <c r="A65" s="1022" t="s">
        <v>3142</v>
      </c>
      <c r="B65" s="158" t="s">
        <v>746</v>
      </c>
      <c r="C65" s="548"/>
      <c r="D65" s="510"/>
      <c r="E65" s="510">
        <v>300000</v>
      </c>
      <c r="F65" s="1024"/>
      <c r="G65" s="510">
        <v>300000</v>
      </c>
      <c r="H65" s="1025"/>
      <c r="I65" s="1026"/>
      <c r="J65" s="1024"/>
      <c r="K65" s="510"/>
      <c r="L65" s="1025"/>
      <c r="M65" s="1027"/>
      <c r="N65" s="500"/>
    </row>
    <row r="66" spans="1:14" ht="19.5" customHeight="1">
      <c r="A66" s="1022" t="s">
        <v>3143</v>
      </c>
      <c r="B66" s="708" t="s">
        <v>747</v>
      </c>
      <c r="C66" s="548">
        <v>1</v>
      </c>
      <c r="D66" s="510">
        <v>83</v>
      </c>
      <c r="E66" s="510">
        <f t="shared" si="0"/>
        <v>83</v>
      </c>
      <c r="F66" s="1024">
        <v>1</v>
      </c>
      <c r="G66" s="510">
        <v>83</v>
      </c>
      <c r="H66" s="1025"/>
      <c r="I66" s="1026"/>
      <c r="J66" s="1024"/>
      <c r="K66" s="510"/>
      <c r="L66" s="1025"/>
      <c r="M66" s="1027"/>
      <c r="N66" s="500"/>
    </row>
    <row r="67" spans="1:14" ht="21" customHeight="1">
      <c r="A67" s="1022" t="s">
        <v>3144</v>
      </c>
      <c r="B67" s="708" t="s">
        <v>898</v>
      </c>
      <c r="C67" s="548">
        <v>2</v>
      </c>
      <c r="D67" s="510">
        <v>9500</v>
      </c>
      <c r="E67" s="510">
        <f t="shared" si="0"/>
        <v>19000</v>
      </c>
      <c r="F67" s="1024">
        <v>2</v>
      </c>
      <c r="G67" s="510">
        <v>19000</v>
      </c>
      <c r="H67" s="1025"/>
      <c r="I67" s="1026"/>
      <c r="J67" s="1024"/>
      <c r="K67" s="510"/>
      <c r="L67" s="1025"/>
      <c r="M67" s="1027"/>
      <c r="N67" s="500"/>
    </row>
    <row r="68" spans="1:14" ht="18.75" customHeight="1">
      <c r="A68" s="1022" t="s">
        <v>3145</v>
      </c>
      <c r="B68" s="664" t="s">
        <v>748</v>
      </c>
      <c r="C68" s="548">
        <v>12</v>
      </c>
      <c r="D68" s="510">
        <v>1500</v>
      </c>
      <c r="E68" s="510">
        <f t="shared" si="0"/>
        <v>18000</v>
      </c>
      <c r="F68" s="1024">
        <v>12</v>
      </c>
      <c r="G68" s="510">
        <v>18000</v>
      </c>
      <c r="H68" s="1025"/>
      <c r="I68" s="1026"/>
      <c r="J68" s="1024"/>
      <c r="K68" s="510"/>
      <c r="L68" s="1025"/>
      <c r="M68" s="1027"/>
      <c r="N68" s="500"/>
    </row>
    <row r="69" spans="1:14" ht="19.5" customHeight="1">
      <c r="A69" s="1022" t="s">
        <v>3146</v>
      </c>
      <c r="B69" s="664" t="s">
        <v>749</v>
      </c>
      <c r="C69" s="548">
        <v>4</v>
      </c>
      <c r="D69" s="510">
        <v>2000</v>
      </c>
      <c r="E69" s="510">
        <f t="shared" si="0"/>
        <v>8000</v>
      </c>
      <c r="F69" s="1024">
        <v>4</v>
      </c>
      <c r="G69" s="510">
        <v>8000</v>
      </c>
      <c r="H69" s="1025"/>
      <c r="I69" s="1026"/>
      <c r="J69" s="1024"/>
      <c r="K69" s="510"/>
      <c r="L69" s="1025"/>
      <c r="M69" s="1027"/>
      <c r="N69" s="500"/>
    </row>
    <row r="70" spans="1:14" ht="19.5" customHeight="1">
      <c r="A70" s="1022" t="s">
        <v>3147</v>
      </c>
      <c r="B70" s="664" t="s">
        <v>750</v>
      </c>
      <c r="C70" s="548">
        <v>11</v>
      </c>
      <c r="D70" s="510">
        <v>450</v>
      </c>
      <c r="E70" s="510">
        <f t="shared" si="0"/>
        <v>4950</v>
      </c>
      <c r="F70" s="1024">
        <v>11</v>
      </c>
      <c r="G70" s="510">
        <v>4950</v>
      </c>
      <c r="H70" s="1025"/>
      <c r="I70" s="1026"/>
      <c r="J70" s="1024"/>
      <c r="K70" s="510"/>
      <c r="L70" s="1025"/>
      <c r="M70" s="1027"/>
      <c r="N70" s="500"/>
    </row>
    <row r="71" spans="1:14" ht="41.25" customHeight="1">
      <c r="A71" s="1022" t="s">
        <v>3148</v>
      </c>
      <c r="B71" s="288" t="s">
        <v>751</v>
      </c>
      <c r="C71" s="548">
        <v>1</v>
      </c>
      <c r="D71" s="510">
        <v>30000</v>
      </c>
      <c r="E71" s="510">
        <f t="shared" si="0"/>
        <v>30000</v>
      </c>
      <c r="F71" s="1024">
        <v>1</v>
      </c>
      <c r="G71" s="510">
        <v>30000</v>
      </c>
      <c r="H71" s="1025"/>
      <c r="I71" s="1026"/>
      <c r="J71" s="1024"/>
      <c r="K71" s="510"/>
      <c r="L71" s="1025"/>
      <c r="M71" s="1027"/>
      <c r="N71" s="500"/>
    </row>
    <row r="72" spans="1:14" ht="23.25" customHeight="1">
      <c r="A72" s="1022" t="s">
        <v>3149</v>
      </c>
      <c r="B72" s="708" t="s">
        <v>752</v>
      </c>
      <c r="C72" s="548">
        <v>9</v>
      </c>
      <c r="D72" s="510">
        <v>1500</v>
      </c>
      <c r="E72" s="510">
        <f t="shared" si="0"/>
        <v>13500</v>
      </c>
      <c r="F72" s="1024">
        <v>9</v>
      </c>
      <c r="G72" s="510">
        <v>13500</v>
      </c>
      <c r="H72" s="1025"/>
      <c r="I72" s="1026"/>
      <c r="J72" s="1024"/>
      <c r="K72" s="510"/>
      <c r="L72" s="1025"/>
      <c r="M72" s="1027"/>
      <c r="N72" s="500"/>
    </row>
    <row r="73" spans="1:14" ht="19.5" customHeight="1">
      <c r="A73" s="1022" t="s">
        <v>3150</v>
      </c>
      <c r="B73" s="708" t="s">
        <v>753</v>
      </c>
      <c r="C73" s="548">
        <v>4</v>
      </c>
      <c r="D73" s="510">
        <v>1200</v>
      </c>
      <c r="E73" s="510">
        <f t="shared" si="0"/>
        <v>4800</v>
      </c>
      <c r="F73" s="1024">
        <v>4</v>
      </c>
      <c r="G73" s="510">
        <v>4800</v>
      </c>
      <c r="H73" s="1025"/>
      <c r="I73" s="1026"/>
      <c r="J73" s="1024"/>
      <c r="K73" s="510"/>
      <c r="L73" s="1025"/>
      <c r="M73" s="1027"/>
      <c r="N73" s="500"/>
    </row>
    <row r="74" spans="1:14" s="1032" customFormat="1">
      <c r="A74" s="1022" t="s">
        <v>3151</v>
      </c>
      <c r="B74" s="708" t="s">
        <v>754</v>
      </c>
      <c r="C74" s="519">
        <v>2</v>
      </c>
      <c r="D74" s="571">
        <v>2160</v>
      </c>
      <c r="E74" s="510">
        <f t="shared" si="0"/>
        <v>4320</v>
      </c>
      <c r="F74" s="1023">
        <v>2</v>
      </c>
      <c r="G74" s="571">
        <v>4320</v>
      </c>
      <c r="H74" s="1028"/>
      <c r="I74" s="1029"/>
      <c r="J74" s="1023"/>
      <c r="K74" s="571"/>
      <c r="L74" s="1028"/>
      <c r="M74" s="1030"/>
      <c r="N74" s="1031"/>
    </row>
    <row r="75" spans="1:14" s="1032" customFormat="1">
      <c r="A75" s="1022" t="s">
        <v>3152</v>
      </c>
      <c r="B75" s="664" t="s">
        <v>755</v>
      </c>
      <c r="C75" s="519">
        <v>120</v>
      </c>
      <c r="D75" s="571">
        <v>30</v>
      </c>
      <c r="E75" s="510">
        <f t="shared" si="0"/>
        <v>3600</v>
      </c>
      <c r="F75" s="1023">
        <v>120</v>
      </c>
      <c r="G75" s="571">
        <v>3600</v>
      </c>
      <c r="H75" s="1028"/>
      <c r="I75" s="1029"/>
      <c r="J75" s="1023"/>
      <c r="K75" s="571"/>
      <c r="L75" s="1028"/>
      <c r="M75" s="1030"/>
      <c r="N75" s="1031"/>
    </row>
    <row r="76" spans="1:14" ht="19.5" customHeight="1">
      <c r="A76" s="1022" t="s">
        <v>3153</v>
      </c>
      <c r="B76" s="664" t="s">
        <v>756</v>
      </c>
      <c r="C76" s="548">
        <v>5</v>
      </c>
      <c r="D76" s="510">
        <v>292</v>
      </c>
      <c r="E76" s="510">
        <f t="shared" si="0"/>
        <v>1460</v>
      </c>
      <c r="F76" s="1024">
        <v>5</v>
      </c>
      <c r="G76" s="510">
        <v>1460</v>
      </c>
      <c r="H76" s="1025"/>
      <c r="I76" s="1026"/>
      <c r="J76" s="1024"/>
      <c r="K76" s="510"/>
      <c r="L76" s="1025"/>
      <c r="M76" s="1027"/>
      <c r="N76" s="500"/>
    </row>
    <row r="77" spans="1:14" ht="19.5" customHeight="1">
      <c r="A77" s="1022" t="s">
        <v>3154</v>
      </c>
      <c r="B77" s="664" t="s">
        <v>757</v>
      </c>
      <c r="C77" s="548">
        <v>8</v>
      </c>
      <c r="D77" s="510">
        <v>9450</v>
      </c>
      <c r="E77" s="510">
        <f t="shared" si="0"/>
        <v>75600</v>
      </c>
      <c r="F77" s="1024">
        <v>8</v>
      </c>
      <c r="G77" s="510">
        <v>75600</v>
      </c>
      <c r="H77" s="1025"/>
      <c r="I77" s="1026"/>
      <c r="J77" s="1024"/>
      <c r="K77" s="510"/>
      <c r="L77" s="1025"/>
      <c r="M77" s="1027"/>
      <c r="N77" s="500"/>
    </row>
    <row r="78" spans="1:14" ht="33.75" customHeight="1">
      <c r="A78" s="1022" t="s">
        <v>3155</v>
      </c>
      <c r="B78" s="158" t="s">
        <v>758</v>
      </c>
      <c r="C78" s="548">
        <v>1</v>
      </c>
      <c r="D78" s="510">
        <v>2545</v>
      </c>
      <c r="E78" s="510">
        <f t="shared" si="0"/>
        <v>2545</v>
      </c>
      <c r="F78" s="1024">
        <v>1</v>
      </c>
      <c r="G78" s="510">
        <v>2545</v>
      </c>
      <c r="H78" s="1025"/>
      <c r="I78" s="1026"/>
      <c r="J78" s="1024"/>
      <c r="K78" s="510"/>
      <c r="L78" s="1025"/>
      <c r="M78" s="1027"/>
      <c r="N78" s="500"/>
    </row>
    <row r="79" spans="1:14" ht="19.5" customHeight="1">
      <c r="A79" s="1022" t="s">
        <v>3156</v>
      </c>
      <c r="B79" s="664" t="s">
        <v>759</v>
      </c>
      <c r="C79" s="548">
        <v>12</v>
      </c>
      <c r="D79" s="510">
        <v>200</v>
      </c>
      <c r="E79" s="510">
        <f t="shared" si="0"/>
        <v>2400</v>
      </c>
      <c r="F79" s="1024">
        <v>12</v>
      </c>
      <c r="G79" s="510">
        <v>2400</v>
      </c>
      <c r="H79" s="1025"/>
      <c r="I79" s="1026"/>
      <c r="J79" s="1024"/>
      <c r="K79" s="510"/>
      <c r="L79" s="1025"/>
      <c r="M79" s="1027"/>
      <c r="N79" s="500"/>
    </row>
    <row r="80" spans="1:14" ht="19.5" customHeight="1">
      <c r="A80" s="1022" t="s">
        <v>3157</v>
      </c>
      <c r="B80" s="708" t="s">
        <v>760</v>
      </c>
      <c r="C80" s="548">
        <v>4</v>
      </c>
      <c r="D80" s="510">
        <v>600</v>
      </c>
      <c r="E80" s="510">
        <f t="shared" si="0"/>
        <v>2400</v>
      </c>
      <c r="F80" s="1024">
        <v>4</v>
      </c>
      <c r="G80" s="510">
        <v>2400</v>
      </c>
      <c r="H80" s="1025"/>
      <c r="I80" s="1026"/>
      <c r="J80" s="1024"/>
      <c r="K80" s="510"/>
      <c r="L80" s="1025"/>
      <c r="M80" s="1027"/>
      <c r="N80" s="500"/>
    </row>
    <row r="81" spans="1:14" ht="21" customHeight="1">
      <c r="A81" s="1022" t="s">
        <v>3158</v>
      </c>
      <c r="B81" s="708" t="s">
        <v>761</v>
      </c>
      <c r="C81" s="548">
        <v>4</v>
      </c>
      <c r="D81" s="510">
        <v>1000</v>
      </c>
      <c r="E81" s="510">
        <f t="shared" si="0"/>
        <v>4000</v>
      </c>
      <c r="F81" s="1024">
        <v>4</v>
      </c>
      <c r="G81" s="510">
        <v>4000</v>
      </c>
      <c r="H81" s="1025"/>
      <c r="I81" s="1026"/>
      <c r="J81" s="1024"/>
      <c r="K81" s="510"/>
      <c r="L81" s="1025"/>
      <c r="M81" s="1027"/>
      <c r="N81" s="500"/>
    </row>
    <row r="82" spans="1:14" ht="22.5" customHeight="1">
      <c r="A82" s="1022" t="s">
        <v>3159</v>
      </c>
      <c r="B82" s="664" t="s">
        <v>762</v>
      </c>
      <c r="C82" s="548">
        <v>4</v>
      </c>
      <c r="D82" s="510">
        <v>2000</v>
      </c>
      <c r="E82" s="510">
        <f t="shared" si="0"/>
        <v>8000</v>
      </c>
      <c r="F82" s="1024">
        <v>4</v>
      </c>
      <c r="G82" s="510">
        <v>8000</v>
      </c>
      <c r="H82" s="1025"/>
      <c r="I82" s="1026"/>
      <c r="J82" s="1024"/>
      <c r="K82" s="510"/>
      <c r="L82" s="1025"/>
      <c r="M82" s="1027"/>
      <c r="N82" s="500"/>
    </row>
    <row r="83" spans="1:14" ht="18.75" customHeight="1">
      <c r="A83" s="1022" t="s">
        <v>3160</v>
      </c>
      <c r="B83" s="664" t="s">
        <v>763</v>
      </c>
      <c r="C83" s="548">
        <v>8</v>
      </c>
      <c r="D83" s="510">
        <v>3000</v>
      </c>
      <c r="E83" s="510">
        <f t="shared" ref="E83:E146" si="1">C83*D83</f>
        <v>24000</v>
      </c>
      <c r="F83" s="1024">
        <v>8</v>
      </c>
      <c r="G83" s="510">
        <v>24000</v>
      </c>
      <c r="H83" s="1025"/>
      <c r="I83" s="1026"/>
      <c r="J83" s="1024"/>
      <c r="K83" s="510"/>
      <c r="L83" s="1025"/>
      <c r="M83" s="1027"/>
      <c r="N83" s="500"/>
    </row>
    <row r="84" spans="1:14" ht="23.25" customHeight="1">
      <c r="A84" s="1022" t="s">
        <v>3161</v>
      </c>
      <c r="B84" s="664" t="s">
        <v>764</v>
      </c>
      <c r="C84" s="548">
        <v>8</v>
      </c>
      <c r="D84" s="510">
        <v>2000</v>
      </c>
      <c r="E84" s="510">
        <f t="shared" si="1"/>
        <v>16000</v>
      </c>
      <c r="F84" s="1024">
        <v>8</v>
      </c>
      <c r="G84" s="510">
        <v>16000</v>
      </c>
      <c r="H84" s="1025"/>
      <c r="I84" s="1026"/>
      <c r="J84" s="1024"/>
      <c r="K84" s="510"/>
      <c r="L84" s="1025"/>
      <c r="M84" s="1027"/>
      <c r="N84" s="500"/>
    </row>
    <row r="85" spans="1:14" ht="21.75" customHeight="1">
      <c r="A85" s="1022" t="s">
        <v>3162</v>
      </c>
      <c r="B85" s="664" t="s">
        <v>765</v>
      </c>
      <c r="C85" s="548">
        <v>1</v>
      </c>
      <c r="D85" s="510">
        <v>7000</v>
      </c>
      <c r="E85" s="510">
        <f t="shared" si="1"/>
        <v>7000</v>
      </c>
      <c r="F85" s="1024">
        <v>1</v>
      </c>
      <c r="G85" s="510">
        <v>7000</v>
      </c>
      <c r="H85" s="1025"/>
      <c r="I85" s="1026"/>
      <c r="J85" s="1024"/>
      <c r="K85" s="510"/>
      <c r="L85" s="1025"/>
      <c r="M85" s="1027"/>
      <c r="N85" s="500"/>
    </row>
    <row r="86" spans="1:14" ht="21" customHeight="1">
      <c r="A86" s="1022" t="s">
        <v>3163</v>
      </c>
      <c r="B86" s="664" t="s">
        <v>766</v>
      </c>
      <c r="C86" s="548">
        <v>6</v>
      </c>
      <c r="D86" s="510">
        <v>400</v>
      </c>
      <c r="E86" s="510">
        <f t="shared" si="1"/>
        <v>2400</v>
      </c>
      <c r="F86" s="1024">
        <v>6</v>
      </c>
      <c r="G86" s="510">
        <v>2400</v>
      </c>
      <c r="H86" s="1025"/>
      <c r="I86" s="1026"/>
      <c r="J86" s="1024"/>
      <c r="K86" s="510"/>
      <c r="L86" s="1025"/>
      <c r="M86" s="1027"/>
      <c r="N86" s="500"/>
    </row>
    <row r="87" spans="1:14" ht="29.25" customHeight="1">
      <c r="A87" s="1022" t="s">
        <v>3164</v>
      </c>
      <c r="B87" s="664" t="s">
        <v>767</v>
      </c>
      <c r="C87" s="548">
        <v>12</v>
      </c>
      <c r="D87" s="510">
        <v>400</v>
      </c>
      <c r="E87" s="510">
        <f t="shared" si="1"/>
        <v>4800</v>
      </c>
      <c r="F87" s="1024">
        <v>12</v>
      </c>
      <c r="G87" s="510">
        <v>4800</v>
      </c>
      <c r="H87" s="1025"/>
      <c r="I87" s="1026"/>
      <c r="J87" s="1024"/>
      <c r="K87" s="510"/>
      <c r="L87" s="1025"/>
      <c r="M87" s="1027"/>
      <c r="N87" s="500"/>
    </row>
    <row r="88" spans="1:14" ht="27" customHeight="1">
      <c r="A88" s="1022" t="s">
        <v>3165</v>
      </c>
      <c r="B88" s="664" t="s">
        <v>768</v>
      </c>
      <c r="C88" s="548">
        <v>8</v>
      </c>
      <c r="D88" s="510">
        <v>1000</v>
      </c>
      <c r="E88" s="510">
        <f t="shared" si="1"/>
        <v>8000</v>
      </c>
      <c r="F88" s="1024">
        <v>8</v>
      </c>
      <c r="G88" s="510">
        <v>8000</v>
      </c>
      <c r="H88" s="1025"/>
      <c r="I88" s="1026"/>
      <c r="J88" s="1024"/>
      <c r="K88" s="510"/>
      <c r="L88" s="1025"/>
      <c r="M88" s="1027"/>
      <c r="N88" s="500"/>
    </row>
    <row r="89" spans="1:14" ht="27" customHeight="1">
      <c r="A89" s="1022" t="s">
        <v>3166</v>
      </c>
      <c r="B89" s="664" t="s">
        <v>769</v>
      </c>
      <c r="C89" s="548">
        <v>10</v>
      </c>
      <c r="D89" s="510">
        <v>48</v>
      </c>
      <c r="E89" s="510">
        <f t="shared" si="1"/>
        <v>480</v>
      </c>
      <c r="F89" s="1024">
        <v>10</v>
      </c>
      <c r="G89" s="510">
        <v>480</v>
      </c>
      <c r="H89" s="1025"/>
      <c r="I89" s="1026"/>
      <c r="J89" s="1024"/>
      <c r="K89" s="510"/>
      <c r="L89" s="1025"/>
      <c r="M89" s="1027"/>
      <c r="N89" s="500"/>
    </row>
    <row r="90" spans="1:14" ht="31.5" customHeight="1">
      <c r="A90" s="1022" t="s">
        <v>3167</v>
      </c>
      <c r="B90" s="158" t="s">
        <v>770</v>
      </c>
      <c r="C90" s="548">
        <v>1</v>
      </c>
      <c r="D90" s="510">
        <v>9500</v>
      </c>
      <c r="E90" s="510">
        <f t="shared" si="1"/>
        <v>9500</v>
      </c>
      <c r="F90" s="1024">
        <v>1</v>
      </c>
      <c r="G90" s="510">
        <v>9500</v>
      </c>
      <c r="H90" s="1025"/>
      <c r="I90" s="1026"/>
      <c r="J90" s="1024"/>
      <c r="K90" s="510"/>
      <c r="L90" s="1025"/>
      <c r="M90" s="1027"/>
      <c r="N90" s="500"/>
    </row>
    <row r="91" spans="1:14">
      <c r="A91" s="1022" t="s">
        <v>3168</v>
      </c>
      <c r="B91" s="158" t="s">
        <v>771</v>
      </c>
      <c r="C91" s="548">
        <v>1</v>
      </c>
      <c r="D91" s="510">
        <v>8000</v>
      </c>
      <c r="E91" s="510">
        <f t="shared" si="1"/>
        <v>8000</v>
      </c>
      <c r="F91" s="1024">
        <v>1</v>
      </c>
      <c r="G91" s="510">
        <v>8000</v>
      </c>
      <c r="H91" s="1025"/>
      <c r="I91" s="1026"/>
      <c r="J91" s="1024"/>
      <c r="K91" s="510"/>
      <c r="L91" s="1025"/>
      <c r="M91" s="1027"/>
      <c r="N91" s="500"/>
    </row>
    <row r="92" spans="1:14" ht="30" customHeight="1">
      <c r="A92" s="1022" t="s">
        <v>3169</v>
      </c>
      <c r="B92" s="158" t="s">
        <v>772</v>
      </c>
      <c r="C92" s="548">
        <v>2</v>
      </c>
      <c r="D92" s="510">
        <v>9120</v>
      </c>
      <c r="E92" s="510">
        <f t="shared" si="1"/>
        <v>18240</v>
      </c>
      <c r="F92" s="1024">
        <v>2</v>
      </c>
      <c r="G92" s="510">
        <v>18240</v>
      </c>
      <c r="H92" s="1025"/>
      <c r="I92" s="1026"/>
      <c r="J92" s="1024"/>
      <c r="K92" s="510"/>
      <c r="L92" s="1025"/>
      <c r="M92" s="1027"/>
      <c r="N92" s="500"/>
    </row>
    <row r="93" spans="1:14" ht="30" customHeight="1">
      <c r="A93" s="1022" t="s">
        <v>3170</v>
      </c>
      <c r="B93" s="158" t="s">
        <v>773</v>
      </c>
      <c r="C93" s="548">
        <v>16</v>
      </c>
      <c r="D93" s="510">
        <v>11000</v>
      </c>
      <c r="E93" s="510">
        <f t="shared" si="1"/>
        <v>176000</v>
      </c>
      <c r="F93" s="1024">
        <v>16</v>
      </c>
      <c r="G93" s="510">
        <v>176000</v>
      </c>
      <c r="H93" s="1025"/>
      <c r="I93" s="1026"/>
      <c r="J93" s="1024"/>
      <c r="K93" s="510"/>
      <c r="L93" s="1025"/>
      <c r="M93" s="1027"/>
      <c r="N93" s="500"/>
    </row>
    <row r="94" spans="1:14" ht="20.25" customHeight="1">
      <c r="A94" s="1022" t="s">
        <v>3171</v>
      </c>
      <c r="B94" s="664" t="s">
        <v>774</v>
      </c>
      <c r="C94" s="548">
        <v>79</v>
      </c>
      <c r="D94" s="510">
        <v>9450</v>
      </c>
      <c r="E94" s="510">
        <f t="shared" si="1"/>
        <v>746550</v>
      </c>
      <c r="F94" s="1024">
        <v>79</v>
      </c>
      <c r="G94" s="510">
        <v>746550</v>
      </c>
      <c r="H94" s="1025"/>
      <c r="I94" s="1026"/>
      <c r="J94" s="1024"/>
      <c r="K94" s="510"/>
      <c r="L94" s="1025"/>
      <c r="M94" s="1027"/>
      <c r="N94" s="500"/>
    </row>
    <row r="95" spans="1:14" ht="20.25" customHeight="1">
      <c r="A95" s="1022" t="s">
        <v>3172</v>
      </c>
      <c r="B95" s="664" t="s">
        <v>775</v>
      </c>
      <c r="C95" s="548">
        <v>8</v>
      </c>
      <c r="D95" s="510">
        <v>10900</v>
      </c>
      <c r="E95" s="510">
        <f t="shared" si="1"/>
        <v>87200</v>
      </c>
      <c r="F95" s="1024">
        <v>8</v>
      </c>
      <c r="G95" s="510">
        <v>87200</v>
      </c>
      <c r="H95" s="1025"/>
      <c r="I95" s="1026"/>
      <c r="J95" s="1024"/>
      <c r="K95" s="510"/>
      <c r="L95" s="1025"/>
      <c r="M95" s="1027"/>
      <c r="N95" s="500"/>
    </row>
    <row r="96" spans="1:14" ht="20.25" customHeight="1">
      <c r="A96" s="1022" t="s">
        <v>3173</v>
      </c>
      <c r="B96" s="664" t="s">
        <v>776</v>
      </c>
      <c r="C96" s="548">
        <v>1</v>
      </c>
      <c r="D96" s="510">
        <v>17300</v>
      </c>
      <c r="E96" s="510">
        <f t="shared" si="1"/>
        <v>17300</v>
      </c>
      <c r="F96" s="1024">
        <v>1</v>
      </c>
      <c r="G96" s="510">
        <v>17300</v>
      </c>
      <c r="H96" s="1025"/>
      <c r="I96" s="1026"/>
      <c r="J96" s="1024"/>
      <c r="K96" s="510"/>
      <c r="L96" s="1025"/>
      <c r="M96" s="1027"/>
      <c r="N96" s="500"/>
    </row>
    <row r="97" spans="1:14" ht="26.25" customHeight="1">
      <c r="A97" s="1022" t="s">
        <v>3174</v>
      </c>
      <c r="B97" s="664" t="s">
        <v>777</v>
      </c>
      <c r="C97" s="548">
        <v>1</v>
      </c>
      <c r="D97" s="510">
        <v>6490</v>
      </c>
      <c r="E97" s="510">
        <f t="shared" si="1"/>
        <v>6490</v>
      </c>
      <c r="F97" s="1024">
        <v>1</v>
      </c>
      <c r="G97" s="510">
        <v>6490</v>
      </c>
      <c r="H97" s="1025"/>
      <c r="I97" s="1026"/>
      <c r="J97" s="1024"/>
      <c r="K97" s="510"/>
      <c r="L97" s="1025"/>
      <c r="M97" s="1027"/>
      <c r="N97" s="500"/>
    </row>
    <row r="98" spans="1:14" ht="20.25" hidden="1" customHeight="1">
      <c r="A98" s="1022" t="s">
        <v>3175</v>
      </c>
      <c r="B98" s="664" t="s">
        <v>778</v>
      </c>
      <c r="C98" s="548">
        <f t="shared" ref="C98:C99" si="2">F98+H98+J98+L98</f>
        <v>0</v>
      </c>
      <c r="D98" s="510" t="e">
        <f t="shared" ref="D98:D99" ca="1" si="3">E98/C98</f>
        <v>#DIV/0!</v>
      </c>
      <c r="E98" s="510">
        <f t="shared" ca="1" si="1"/>
        <v>38000</v>
      </c>
      <c r="F98" s="1024"/>
      <c r="G98" s="510"/>
      <c r="H98" s="1025"/>
      <c r="I98" s="1026"/>
      <c r="J98" s="1024"/>
      <c r="K98" s="510"/>
      <c r="L98" s="1025"/>
      <c r="M98" s="1027"/>
      <c r="N98" s="500"/>
    </row>
    <row r="99" spans="1:14" ht="20.25" hidden="1" customHeight="1">
      <c r="A99" s="1022" t="s">
        <v>3176</v>
      </c>
      <c r="B99" s="664" t="s">
        <v>779</v>
      </c>
      <c r="C99" s="548">
        <f t="shared" si="2"/>
        <v>0</v>
      </c>
      <c r="D99" s="510" t="e">
        <f t="shared" ca="1" si="3"/>
        <v>#DIV/0!</v>
      </c>
      <c r="E99" s="510">
        <f t="shared" ca="1" si="1"/>
        <v>38000</v>
      </c>
      <c r="F99" s="1024"/>
      <c r="G99" s="510"/>
      <c r="H99" s="1025"/>
      <c r="I99" s="1026"/>
      <c r="J99" s="1024"/>
      <c r="K99" s="510"/>
      <c r="L99" s="1025"/>
      <c r="M99" s="1027"/>
      <c r="N99" s="500"/>
    </row>
    <row r="100" spans="1:14" ht="20.25" customHeight="1">
      <c r="A100" s="1022" t="s">
        <v>3177</v>
      </c>
      <c r="B100" s="664" t="s">
        <v>780</v>
      </c>
      <c r="C100" s="548">
        <v>4</v>
      </c>
      <c r="D100" s="510">
        <v>8500</v>
      </c>
      <c r="E100" s="510">
        <f t="shared" si="1"/>
        <v>34000</v>
      </c>
      <c r="F100" s="1024">
        <v>4</v>
      </c>
      <c r="G100" s="510">
        <v>34000</v>
      </c>
      <c r="H100" s="1025"/>
      <c r="I100" s="1026"/>
      <c r="J100" s="1024"/>
      <c r="K100" s="510"/>
      <c r="L100" s="1025"/>
      <c r="M100" s="1027"/>
      <c r="N100" s="500"/>
    </row>
    <row r="101" spans="1:14" ht="20.25" customHeight="1">
      <c r="A101" s="1022" t="s">
        <v>3178</v>
      </c>
      <c r="B101" s="664" t="s">
        <v>781</v>
      </c>
      <c r="C101" s="548">
        <v>44</v>
      </c>
      <c r="D101" s="510">
        <v>6850</v>
      </c>
      <c r="E101" s="510">
        <f t="shared" si="1"/>
        <v>301400</v>
      </c>
      <c r="F101" s="1024">
        <v>44</v>
      </c>
      <c r="G101" s="510">
        <v>301400</v>
      </c>
      <c r="H101" s="1025"/>
      <c r="I101" s="1026"/>
      <c r="J101" s="1024"/>
      <c r="K101" s="510"/>
      <c r="L101" s="1025"/>
      <c r="M101" s="1027"/>
      <c r="N101" s="500"/>
    </row>
    <row r="102" spans="1:14" ht="28.5" customHeight="1">
      <c r="A102" s="1022" t="s">
        <v>3179</v>
      </c>
      <c r="B102" s="158" t="s">
        <v>782</v>
      </c>
      <c r="C102" s="548"/>
      <c r="D102" s="510"/>
      <c r="E102" s="571">
        <v>657780</v>
      </c>
      <c r="F102" s="1024"/>
      <c r="G102" s="510">
        <v>657780</v>
      </c>
      <c r="H102" s="1025"/>
      <c r="I102" s="1026"/>
      <c r="J102" s="1024"/>
      <c r="K102" s="510"/>
      <c r="L102" s="1025"/>
      <c r="M102" s="1027"/>
      <c r="N102" s="500"/>
    </row>
    <row r="103" spans="1:14" ht="20.25" customHeight="1">
      <c r="A103" s="1022" t="s">
        <v>3180</v>
      </c>
      <c r="B103" s="664" t="s">
        <v>783</v>
      </c>
      <c r="C103" s="548">
        <v>4</v>
      </c>
      <c r="D103" s="510">
        <v>5000</v>
      </c>
      <c r="E103" s="510">
        <f t="shared" si="1"/>
        <v>20000</v>
      </c>
      <c r="F103" s="1024">
        <v>4</v>
      </c>
      <c r="G103" s="510">
        <v>20000</v>
      </c>
      <c r="H103" s="1025"/>
      <c r="I103" s="1026"/>
      <c r="J103" s="1024"/>
      <c r="K103" s="510"/>
      <c r="L103" s="1025"/>
      <c r="M103" s="1027"/>
      <c r="N103" s="500"/>
    </row>
    <row r="104" spans="1:14" ht="23.25" customHeight="1">
      <c r="A104" s="1022" t="s">
        <v>3181</v>
      </c>
      <c r="B104" s="664" t="s">
        <v>784</v>
      </c>
      <c r="C104" s="548">
        <v>4</v>
      </c>
      <c r="D104" s="510">
        <v>9500</v>
      </c>
      <c r="E104" s="510">
        <f t="shared" si="1"/>
        <v>38000</v>
      </c>
      <c r="F104" s="1024">
        <v>4</v>
      </c>
      <c r="G104" s="510">
        <v>38000</v>
      </c>
      <c r="H104" s="1025"/>
      <c r="I104" s="1026"/>
      <c r="J104" s="1024"/>
      <c r="K104" s="510"/>
      <c r="L104" s="1025"/>
      <c r="M104" s="1027"/>
      <c r="N104" s="500"/>
    </row>
    <row r="105" spans="1:14" ht="24.75" customHeight="1">
      <c r="A105" s="1022" t="s">
        <v>3182</v>
      </c>
      <c r="B105" s="703" t="s">
        <v>785</v>
      </c>
      <c r="C105" s="548">
        <v>8</v>
      </c>
      <c r="D105" s="510">
        <v>8000</v>
      </c>
      <c r="E105" s="510">
        <f t="shared" si="1"/>
        <v>64000</v>
      </c>
      <c r="F105" s="1024">
        <v>8</v>
      </c>
      <c r="G105" s="510">
        <v>64000</v>
      </c>
      <c r="H105" s="1025"/>
      <c r="I105" s="1026"/>
      <c r="J105" s="1024"/>
      <c r="K105" s="510"/>
      <c r="L105" s="1025"/>
      <c r="M105" s="1027"/>
      <c r="N105" s="500"/>
    </row>
    <row r="106" spans="1:14" ht="20.25" customHeight="1">
      <c r="A106" s="1022" t="s">
        <v>3183</v>
      </c>
      <c r="B106" s="703" t="s">
        <v>786</v>
      </c>
      <c r="C106" s="548">
        <v>2</v>
      </c>
      <c r="D106" s="510">
        <v>8800</v>
      </c>
      <c r="E106" s="510">
        <f t="shared" si="1"/>
        <v>17600</v>
      </c>
      <c r="F106" s="1024">
        <v>2</v>
      </c>
      <c r="G106" s="510">
        <v>17600</v>
      </c>
      <c r="H106" s="1025"/>
      <c r="I106" s="1026"/>
      <c r="J106" s="1024"/>
      <c r="K106" s="510"/>
      <c r="L106" s="1025"/>
      <c r="M106" s="1027"/>
      <c r="N106" s="500"/>
    </row>
    <row r="107" spans="1:14" ht="20.25" customHeight="1">
      <c r="A107" s="1022" t="s">
        <v>3184</v>
      </c>
      <c r="B107" s="703" t="s">
        <v>787</v>
      </c>
      <c r="C107" s="548">
        <v>2</v>
      </c>
      <c r="D107" s="510">
        <v>8800</v>
      </c>
      <c r="E107" s="510">
        <f t="shared" si="1"/>
        <v>17600</v>
      </c>
      <c r="F107" s="1024">
        <v>2</v>
      </c>
      <c r="G107" s="510">
        <v>17600</v>
      </c>
      <c r="H107" s="1025"/>
      <c r="I107" s="1026"/>
      <c r="J107" s="1024"/>
      <c r="K107" s="510"/>
      <c r="L107" s="1025"/>
      <c r="M107" s="1027"/>
      <c r="N107" s="500"/>
    </row>
    <row r="108" spans="1:14" ht="20.25" customHeight="1">
      <c r="A108" s="1022" t="s">
        <v>3185</v>
      </c>
      <c r="B108" s="703" t="s">
        <v>788</v>
      </c>
      <c r="C108" s="548">
        <v>4</v>
      </c>
      <c r="D108" s="510">
        <v>13000</v>
      </c>
      <c r="E108" s="510">
        <f t="shared" si="1"/>
        <v>52000</v>
      </c>
      <c r="F108" s="1024">
        <v>4</v>
      </c>
      <c r="G108" s="510">
        <v>52000</v>
      </c>
      <c r="H108" s="1025"/>
      <c r="I108" s="1026"/>
      <c r="J108" s="1024"/>
      <c r="K108" s="510"/>
      <c r="L108" s="1025"/>
      <c r="M108" s="1027"/>
      <c r="N108" s="500"/>
    </row>
    <row r="109" spans="1:14" ht="20.25" customHeight="1">
      <c r="A109" s="1022" t="s">
        <v>3186</v>
      </c>
      <c r="B109" s="664" t="s">
        <v>789</v>
      </c>
      <c r="C109" s="548">
        <v>5</v>
      </c>
      <c r="D109" s="510">
        <v>5700</v>
      </c>
      <c r="E109" s="510">
        <f t="shared" si="1"/>
        <v>28500</v>
      </c>
      <c r="F109" s="1024">
        <v>5</v>
      </c>
      <c r="G109" s="510">
        <v>28500</v>
      </c>
      <c r="H109" s="1025"/>
      <c r="I109" s="1026"/>
      <c r="J109" s="1024"/>
      <c r="K109" s="510"/>
      <c r="L109" s="1025"/>
      <c r="M109" s="1027"/>
      <c r="N109" s="500"/>
    </row>
    <row r="110" spans="1:14" ht="20.25" customHeight="1">
      <c r="A110" s="1022" t="s">
        <v>3187</v>
      </c>
      <c r="B110" s="664" t="s">
        <v>790</v>
      </c>
      <c r="C110" s="548">
        <v>26</v>
      </c>
      <c r="D110" s="510">
        <v>160</v>
      </c>
      <c r="E110" s="510">
        <f t="shared" si="1"/>
        <v>4160</v>
      </c>
      <c r="F110" s="1024">
        <v>26</v>
      </c>
      <c r="G110" s="510">
        <v>4160</v>
      </c>
      <c r="H110" s="1025"/>
      <c r="I110" s="1026"/>
      <c r="J110" s="1024"/>
      <c r="K110" s="510"/>
      <c r="L110" s="1025"/>
      <c r="M110" s="1027"/>
      <c r="N110" s="500"/>
    </row>
    <row r="111" spans="1:14" ht="20.25" customHeight="1">
      <c r="A111" s="1022" t="s">
        <v>3188</v>
      </c>
      <c r="B111" s="664" t="s">
        <v>791</v>
      </c>
      <c r="C111" s="548">
        <v>5</v>
      </c>
      <c r="D111" s="510">
        <v>9000</v>
      </c>
      <c r="E111" s="510">
        <f t="shared" si="1"/>
        <v>45000</v>
      </c>
      <c r="F111" s="1024">
        <v>5</v>
      </c>
      <c r="G111" s="510">
        <v>45000</v>
      </c>
      <c r="H111" s="1025"/>
      <c r="I111" s="1026"/>
      <c r="J111" s="1024"/>
      <c r="K111" s="510"/>
      <c r="L111" s="1025"/>
      <c r="M111" s="1027"/>
      <c r="N111" s="500"/>
    </row>
    <row r="112" spans="1:14" ht="20.25" customHeight="1">
      <c r="A112" s="1022" t="s">
        <v>3189</v>
      </c>
      <c r="B112" s="664" t="s">
        <v>792</v>
      </c>
      <c r="C112" s="548">
        <v>23</v>
      </c>
      <c r="D112" s="510">
        <v>9600</v>
      </c>
      <c r="E112" s="510">
        <f t="shared" si="1"/>
        <v>220800</v>
      </c>
      <c r="F112" s="1024">
        <v>23</v>
      </c>
      <c r="G112" s="510">
        <v>220800</v>
      </c>
      <c r="H112" s="1025"/>
      <c r="I112" s="1026"/>
      <c r="J112" s="1024"/>
      <c r="K112" s="510"/>
      <c r="L112" s="1025"/>
      <c r="M112" s="1027"/>
      <c r="N112" s="500"/>
    </row>
    <row r="113" spans="1:14">
      <c r="A113" s="1022" t="s">
        <v>3190</v>
      </c>
      <c r="B113" s="664" t="s">
        <v>790</v>
      </c>
      <c r="C113" s="548">
        <v>15</v>
      </c>
      <c r="D113" s="510">
        <v>160</v>
      </c>
      <c r="E113" s="510">
        <f t="shared" si="1"/>
        <v>2400</v>
      </c>
      <c r="F113" s="1024">
        <v>15</v>
      </c>
      <c r="G113" s="510">
        <v>2400</v>
      </c>
      <c r="H113" s="1025"/>
      <c r="I113" s="1026"/>
      <c r="J113" s="1024"/>
      <c r="K113" s="510"/>
      <c r="L113" s="1025"/>
      <c r="M113" s="1027"/>
      <c r="N113" s="500"/>
    </row>
    <row r="114" spans="1:14">
      <c r="A114" s="1022" t="s">
        <v>3191</v>
      </c>
      <c r="B114" s="664" t="s">
        <v>793</v>
      </c>
      <c r="C114" s="548">
        <v>3</v>
      </c>
      <c r="D114" s="510">
        <v>12350</v>
      </c>
      <c r="E114" s="510">
        <f t="shared" si="1"/>
        <v>37050</v>
      </c>
      <c r="F114" s="1024">
        <v>3</v>
      </c>
      <c r="G114" s="510">
        <v>37050</v>
      </c>
      <c r="H114" s="1025"/>
      <c r="I114" s="1026"/>
      <c r="J114" s="1024"/>
      <c r="K114" s="510"/>
      <c r="L114" s="1025"/>
      <c r="M114" s="1027"/>
      <c r="N114" s="500"/>
    </row>
    <row r="115" spans="1:14">
      <c r="A115" s="1022" t="s">
        <v>3192</v>
      </c>
      <c r="B115" s="664" t="s">
        <v>794</v>
      </c>
      <c r="C115" s="548">
        <v>4</v>
      </c>
      <c r="D115" s="510">
        <v>13230</v>
      </c>
      <c r="E115" s="510">
        <f t="shared" si="1"/>
        <v>52920</v>
      </c>
      <c r="F115" s="1024">
        <v>4</v>
      </c>
      <c r="G115" s="510">
        <v>52920</v>
      </c>
      <c r="H115" s="1025"/>
      <c r="I115" s="1026"/>
      <c r="J115" s="1024"/>
      <c r="K115" s="510"/>
      <c r="L115" s="1025"/>
      <c r="M115" s="1027"/>
      <c r="N115" s="500"/>
    </row>
    <row r="116" spans="1:14">
      <c r="A116" s="1022" t="s">
        <v>3193</v>
      </c>
      <c r="B116" s="664" t="s">
        <v>795</v>
      </c>
      <c r="C116" s="548">
        <v>15</v>
      </c>
      <c r="D116" s="510">
        <v>5900</v>
      </c>
      <c r="E116" s="510">
        <f t="shared" si="1"/>
        <v>88500</v>
      </c>
      <c r="F116" s="1024">
        <v>15</v>
      </c>
      <c r="G116" s="510">
        <v>88500</v>
      </c>
      <c r="H116" s="1025"/>
      <c r="I116" s="1026"/>
      <c r="J116" s="1024"/>
      <c r="K116" s="510"/>
      <c r="L116" s="1025"/>
      <c r="M116" s="1027"/>
      <c r="N116" s="500"/>
    </row>
    <row r="117" spans="1:14">
      <c r="A117" s="1022" t="s">
        <v>3194</v>
      </c>
      <c r="B117" s="664" t="s">
        <v>796</v>
      </c>
      <c r="C117" s="548">
        <v>6</v>
      </c>
      <c r="D117" s="510">
        <v>13400</v>
      </c>
      <c r="E117" s="510">
        <f t="shared" si="1"/>
        <v>80400</v>
      </c>
      <c r="F117" s="1024">
        <v>6</v>
      </c>
      <c r="G117" s="510">
        <v>80400</v>
      </c>
      <c r="H117" s="1025"/>
      <c r="I117" s="1026"/>
      <c r="J117" s="1024"/>
      <c r="K117" s="510"/>
      <c r="L117" s="1025"/>
      <c r="M117" s="1027"/>
      <c r="N117" s="500"/>
    </row>
    <row r="118" spans="1:14" ht="30">
      <c r="A118" s="1022" t="s">
        <v>3195</v>
      </c>
      <c r="B118" s="158" t="s">
        <v>797</v>
      </c>
      <c r="C118" s="548">
        <v>4</v>
      </c>
      <c r="D118" s="510">
        <v>8125</v>
      </c>
      <c r="E118" s="510">
        <f t="shared" si="1"/>
        <v>32500</v>
      </c>
      <c r="F118" s="1024">
        <v>4</v>
      </c>
      <c r="G118" s="510">
        <v>32500</v>
      </c>
      <c r="H118" s="1025"/>
      <c r="I118" s="1026"/>
      <c r="J118" s="1024"/>
      <c r="K118" s="510"/>
      <c r="L118" s="1025"/>
      <c r="M118" s="1027"/>
      <c r="N118" s="500"/>
    </row>
    <row r="119" spans="1:14">
      <c r="A119" s="1022" t="s">
        <v>3196</v>
      </c>
      <c r="B119" s="158" t="s">
        <v>798</v>
      </c>
      <c r="C119" s="548">
        <v>4</v>
      </c>
      <c r="D119" s="510">
        <v>7500</v>
      </c>
      <c r="E119" s="510">
        <f t="shared" si="1"/>
        <v>30000</v>
      </c>
      <c r="F119" s="1024">
        <v>4</v>
      </c>
      <c r="G119" s="510">
        <v>30000</v>
      </c>
      <c r="H119" s="1025"/>
      <c r="I119" s="1026"/>
      <c r="J119" s="1024"/>
      <c r="K119" s="510"/>
      <c r="L119" s="1025"/>
      <c r="M119" s="1027"/>
      <c r="N119" s="500"/>
    </row>
    <row r="120" spans="1:14" ht="76.5" customHeight="1">
      <c r="A120" s="1022" t="s">
        <v>3197</v>
      </c>
      <c r="B120" s="158" t="s">
        <v>799</v>
      </c>
      <c r="C120" s="548"/>
      <c r="D120" s="510"/>
      <c r="E120" s="571">
        <v>546000</v>
      </c>
      <c r="F120" s="1024"/>
      <c r="G120" s="510">
        <v>546000</v>
      </c>
      <c r="H120" s="1025"/>
      <c r="I120" s="1026"/>
      <c r="J120" s="1024"/>
      <c r="K120" s="510"/>
      <c r="L120" s="1025"/>
      <c r="M120" s="1027"/>
      <c r="N120" s="500"/>
    </row>
    <row r="121" spans="1:14" ht="88.5" customHeight="1">
      <c r="A121" s="1022" t="s">
        <v>3198</v>
      </c>
      <c r="B121" s="158" t="s">
        <v>800</v>
      </c>
      <c r="C121" s="548"/>
      <c r="D121" s="510"/>
      <c r="E121" s="510">
        <v>1000000</v>
      </c>
      <c r="F121" s="1024"/>
      <c r="G121" s="510">
        <v>1000000</v>
      </c>
      <c r="H121" s="1025"/>
      <c r="I121" s="1026"/>
      <c r="J121" s="1024"/>
      <c r="K121" s="510"/>
      <c r="L121" s="1025"/>
      <c r="M121" s="1027"/>
      <c r="N121" s="500"/>
    </row>
    <row r="122" spans="1:14" ht="20.25" customHeight="1">
      <c r="A122" s="1022" t="s">
        <v>3199</v>
      </c>
      <c r="B122" s="158" t="s">
        <v>801</v>
      </c>
      <c r="C122" s="548"/>
      <c r="D122" s="510"/>
      <c r="E122" s="571">
        <v>482800</v>
      </c>
      <c r="F122" s="1024"/>
      <c r="G122" s="510">
        <v>482800</v>
      </c>
      <c r="H122" s="1025"/>
      <c r="I122" s="1026"/>
      <c r="J122" s="1024"/>
      <c r="K122" s="510"/>
      <c r="L122" s="1025"/>
      <c r="M122" s="1027"/>
      <c r="N122" s="500"/>
    </row>
    <row r="123" spans="1:14" ht="20.25" customHeight="1">
      <c r="A123" s="1022" t="s">
        <v>3200</v>
      </c>
      <c r="B123" s="158" t="s">
        <v>802</v>
      </c>
      <c r="C123" s="548"/>
      <c r="D123" s="510"/>
      <c r="E123" s="510">
        <v>299200</v>
      </c>
      <c r="F123" s="1024"/>
      <c r="G123" s="510">
        <v>299200</v>
      </c>
      <c r="H123" s="1025"/>
      <c r="I123" s="1026"/>
      <c r="J123" s="1024"/>
      <c r="K123" s="510"/>
      <c r="L123" s="1025"/>
      <c r="M123" s="1027"/>
      <c r="N123" s="500"/>
    </row>
    <row r="124" spans="1:14" ht="19.5" customHeight="1">
      <c r="A124" s="1022" t="s">
        <v>3201</v>
      </c>
      <c r="B124" s="158" t="s">
        <v>803</v>
      </c>
      <c r="C124" s="548">
        <v>12</v>
      </c>
      <c r="D124" s="510">
        <v>3650</v>
      </c>
      <c r="E124" s="510">
        <f t="shared" si="1"/>
        <v>43800</v>
      </c>
      <c r="F124" s="1024">
        <v>12</v>
      </c>
      <c r="G124" s="510">
        <v>43800</v>
      </c>
      <c r="H124" s="1025"/>
      <c r="I124" s="1026"/>
      <c r="J124" s="1024"/>
      <c r="K124" s="510"/>
      <c r="L124" s="1025"/>
      <c r="M124" s="1027"/>
      <c r="N124" s="500"/>
    </row>
    <row r="125" spans="1:14" ht="20.25" customHeight="1">
      <c r="A125" s="1022" t="s">
        <v>3202</v>
      </c>
      <c r="B125" s="158" t="s">
        <v>804</v>
      </c>
      <c r="C125" s="548">
        <v>4</v>
      </c>
      <c r="D125" s="510">
        <v>11950</v>
      </c>
      <c r="E125" s="510">
        <f t="shared" si="1"/>
        <v>47800</v>
      </c>
      <c r="F125" s="1024">
        <v>4</v>
      </c>
      <c r="G125" s="510">
        <v>47800</v>
      </c>
      <c r="H125" s="1025"/>
      <c r="I125" s="1026"/>
      <c r="J125" s="1024"/>
      <c r="K125" s="510"/>
      <c r="L125" s="1025"/>
      <c r="M125" s="1027"/>
      <c r="N125" s="500"/>
    </row>
    <row r="126" spans="1:14" ht="16.5" customHeight="1">
      <c r="A126" s="1022" t="s">
        <v>3203</v>
      </c>
      <c r="B126" s="158" t="s">
        <v>805</v>
      </c>
      <c r="C126" s="548">
        <v>4</v>
      </c>
      <c r="D126" s="510">
        <v>12600</v>
      </c>
      <c r="E126" s="510">
        <f t="shared" si="1"/>
        <v>50400</v>
      </c>
      <c r="F126" s="1033">
        <v>4</v>
      </c>
      <c r="G126" s="592">
        <v>50400</v>
      </c>
      <c r="H126" s="1033"/>
      <c r="I126" s="592"/>
      <c r="J126" s="1033"/>
      <c r="K126" s="592"/>
      <c r="L126" s="1033"/>
      <c r="M126" s="1034"/>
      <c r="N126" s="500"/>
    </row>
    <row r="127" spans="1:14" ht="19.5" customHeight="1">
      <c r="A127" s="1022" t="s">
        <v>3204</v>
      </c>
      <c r="B127" s="158" t="s">
        <v>806</v>
      </c>
      <c r="C127" s="548">
        <v>4</v>
      </c>
      <c r="D127" s="510">
        <v>14550</v>
      </c>
      <c r="E127" s="510">
        <f t="shared" si="1"/>
        <v>58200</v>
      </c>
      <c r="F127" s="1033">
        <v>4</v>
      </c>
      <c r="G127" s="592">
        <v>58200</v>
      </c>
      <c r="H127" s="1033"/>
      <c r="I127" s="592"/>
      <c r="J127" s="1033"/>
      <c r="K127" s="592"/>
      <c r="L127" s="1033"/>
      <c r="M127" s="1034"/>
      <c r="N127" s="500"/>
    </row>
    <row r="128" spans="1:14" ht="21" customHeight="1">
      <c r="A128" s="1022" t="s">
        <v>3205</v>
      </c>
      <c r="B128" s="158" t="s">
        <v>807</v>
      </c>
      <c r="C128" s="548">
        <v>4</v>
      </c>
      <c r="D128" s="510">
        <v>11950</v>
      </c>
      <c r="E128" s="510">
        <f t="shared" si="1"/>
        <v>47800</v>
      </c>
      <c r="F128" s="1033">
        <v>4</v>
      </c>
      <c r="G128" s="592">
        <v>47800</v>
      </c>
      <c r="H128" s="1033"/>
      <c r="I128" s="592"/>
      <c r="J128" s="1033"/>
      <c r="K128" s="592"/>
      <c r="L128" s="1033"/>
      <c r="M128" s="1034"/>
      <c r="N128" s="500"/>
    </row>
    <row r="129" spans="1:14" ht="20.25" customHeight="1">
      <c r="A129" s="1022" t="s">
        <v>3206</v>
      </c>
      <c r="B129" s="158" t="s">
        <v>808</v>
      </c>
      <c r="C129" s="548">
        <v>4</v>
      </c>
      <c r="D129" s="510">
        <v>3300</v>
      </c>
      <c r="E129" s="510">
        <f t="shared" si="1"/>
        <v>13200</v>
      </c>
      <c r="F129" s="1033">
        <v>4</v>
      </c>
      <c r="G129" s="592">
        <v>13200</v>
      </c>
      <c r="H129" s="1033"/>
      <c r="I129" s="592"/>
      <c r="J129" s="1033"/>
      <c r="K129" s="592"/>
      <c r="L129" s="1033"/>
      <c r="M129" s="1034"/>
      <c r="N129" s="500"/>
    </row>
    <row r="130" spans="1:14" ht="18.75" customHeight="1">
      <c r="A130" s="1022" t="s">
        <v>3207</v>
      </c>
      <c r="B130" s="158" t="s">
        <v>809</v>
      </c>
      <c r="C130" s="548">
        <v>12</v>
      </c>
      <c r="D130" s="510">
        <v>9750</v>
      </c>
      <c r="E130" s="510">
        <f t="shared" si="1"/>
        <v>117000</v>
      </c>
      <c r="F130" s="1033">
        <v>12</v>
      </c>
      <c r="G130" s="592">
        <v>117000</v>
      </c>
      <c r="H130" s="1033"/>
      <c r="I130" s="592"/>
      <c r="J130" s="1033"/>
      <c r="K130" s="592"/>
      <c r="L130" s="1033"/>
      <c r="M130" s="1034"/>
      <c r="N130" s="500"/>
    </row>
    <row r="131" spans="1:14" ht="22.5" customHeight="1">
      <c r="A131" s="1022" t="s">
        <v>3208</v>
      </c>
      <c r="B131" s="158" t="s">
        <v>810</v>
      </c>
      <c r="C131" s="548">
        <v>30</v>
      </c>
      <c r="D131" s="510">
        <v>39500</v>
      </c>
      <c r="E131" s="510">
        <f t="shared" si="1"/>
        <v>1185000</v>
      </c>
      <c r="F131" s="1033">
        <v>30</v>
      </c>
      <c r="G131" s="592">
        <v>1185000</v>
      </c>
      <c r="H131" s="1033"/>
      <c r="I131" s="592"/>
      <c r="J131" s="1033"/>
      <c r="K131" s="592"/>
      <c r="L131" s="1033"/>
      <c r="M131" s="1034"/>
      <c r="N131" s="500"/>
    </row>
    <row r="132" spans="1:14" ht="33" customHeight="1">
      <c r="A132" s="1022" t="s">
        <v>3209</v>
      </c>
      <c r="B132" s="158" t="s">
        <v>811</v>
      </c>
      <c r="C132" s="548">
        <v>10</v>
      </c>
      <c r="D132" s="510">
        <v>22000</v>
      </c>
      <c r="E132" s="510">
        <f t="shared" si="1"/>
        <v>220000</v>
      </c>
      <c r="F132" s="1033">
        <v>10</v>
      </c>
      <c r="G132" s="592">
        <v>220000</v>
      </c>
      <c r="H132" s="1033"/>
      <c r="I132" s="592"/>
      <c r="J132" s="1033"/>
      <c r="K132" s="592"/>
      <c r="L132" s="1033"/>
      <c r="M132" s="1034"/>
      <c r="N132" s="500"/>
    </row>
    <row r="133" spans="1:14" ht="18" customHeight="1">
      <c r="A133" s="1022" t="s">
        <v>3210</v>
      </c>
      <c r="B133" s="158" t="s">
        <v>812</v>
      </c>
      <c r="C133" s="548">
        <v>4</v>
      </c>
      <c r="D133" s="510">
        <v>73500</v>
      </c>
      <c r="E133" s="510">
        <f t="shared" si="1"/>
        <v>294000</v>
      </c>
      <c r="F133" s="1033">
        <v>4</v>
      </c>
      <c r="G133" s="592">
        <v>294000</v>
      </c>
      <c r="H133" s="1033"/>
      <c r="I133" s="592"/>
      <c r="J133" s="1033"/>
      <c r="K133" s="592"/>
      <c r="L133" s="1033"/>
      <c r="M133" s="1034"/>
      <c r="N133" s="500"/>
    </row>
    <row r="134" spans="1:14" ht="21.75" customHeight="1">
      <c r="A134" s="1022" t="s">
        <v>3211</v>
      </c>
      <c r="B134" s="158" t="s">
        <v>813</v>
      </c>
      <c r="C134" s="548">
        <v>2</v>
      </c>
      <c r="D134" s="510">
        <v>75000</v>
      </c>
      <c r="E134" s="510">
        <f t="shared" si="1"/>
        <v>150000</v>
      </c>
      <c r="F134" s="1033">
        <v>2</v>
      </c>
      <c r="G134" s="592">
        <v>150000</v>
      </c>
      <c r="H134" s="1033"/>
      <c r="I134" s="592"/>
      <c r="J134" s="1033"/>
      <c r="K134" s="592"/>
      <c r="L134" s="1033"/>
      <c r="M134" s="1034"/>
      <c r="N134" s="500"/>
    </row>
    <row r="135" spans="1:14" ht="18.75" customHeight="1">
      <c r="A135" s="1022" t="s">
        <v>3212</v>
      </c>
      <c r="B135" s="158" t="s">
        <v>814</v>
      </c>
      <c r="C135" s="548">
        <v>4</v>
      </c>
      <c r="D135" s="510">
        <v>10156</v>
      </c>
      <c r="E135" s="510">
        <f t="shared" si="1"/>
        <v>40624</v>
      </c>
      <c r="F135" s="1033">
        <v>4</v>
      </c>
      <c r="G135" s="592">
        <v>40624</v>
      </c>
      <c r="H135" s="1033"/>
      <c r="I135" s="592"/>
      <c r="J135" s="1033"/>
      <c r="K135" s="592"/>
      <c r="L135" s="1033"/>
      <c r="M135" s="1034"/>
      <c r="N135" s="500"/>
    </row>
    <row r="136" spans="1:14" ht="21.75" customHeight="1">
      <c r="A136" s="1022" t="s">
        <v>3213</v>
      </c>
      <c r="B136" s="158" t="s">
        <v>815</v>
      </c>
      <c r="C136" s="548">
        <v>8</v>
      </c>
      <c r="D136" s="510">
        <v>18200</v>
      </c>
      <c r="E136" s="510">
        <f t="shared" si="1"/>
        <v>145600</v>
      </c>
      <c r="F136" s="1033">
        <v>8</v>
      </c>
      <c r="G136" s="592">
        <v>145600</v>
      </c>
      <c r="H136" s="1033"/>
      <c r="I136" s="592"/>
      <c r="J136" s="1033"/>
      <c r="K136" s="592"/>
      <c r="L136" s="1033"/>
      <c r="M136" s="1034"/>
      <c r="N136" s="500"/>
    </row>
    <row r="137" spans="1:14" ht="21" customHeight="1">
      <c r="A137" s="1022" t="s">
        <v>3214</v>
      </c>
      <c r="B137" s="158" t="s">
        <v>816</v>
      </c>
      <c r="C137" s="548"/>
      <c r="D137" s="510"/>
      <c r="E137" s="510">
        <v>6268961</v>
      </c>
      <c r="F137" s="1033"/>
      <c r="G137" s="592">
        <v>6268961</v>
      </c>
      <c r="H137" s="1033"/>
      <c r="I137" s="592"/>
      <c r="J137" s="1033"/>
      <c r="K137" s="592"/>
      <c r="L137" s="1033"/>
      <c r="M137" s="1034"/>
      <c r="N137" s="500"/>
    </row>
    <row r="138" spans="1:14" ht="21.75" customHeight="1">
      <c r="A138" s="1022" t="s">
        <v>3215</v>
      </c>
      <c r="B138" s="158" t="s">
        <v>817</v>
      </c>
      <c r="C138" s="548"/>
      <c r="D138" s="510"/>
      <c r="E138" s="510">
        <v>50000</v>
      </c>
      <c r="F138" s="1033"/>
      <c r="G138" s="592">
        <v>50000</v>
      </c>
      <c r="H138" s="1033"/>
      <c r="I138" s="592"/>
      <c r="J138" s="1033"/>
      <c r="K138" s="592"/>
      <c r="L138" s="1033"/>
      <c r="M138" s="1034"/>
      <c r="N138" s="500"/>
    </row>
    <row r="139" spans="1:14" ht="21" customHeight="1">
      <c r="A139" s="1022" t="s">
        <v>3216</v>
      </c>
      <c r="B139" s="158" t="s">
        <v>818</v>
      </c>
      <c r="C139" s="548"/>
      <c r="D139" s="510"/>
      <c r="E139" s="510">
        <v>100000</v>
      </c>
      <c r="F139" s="1033"/>
      <c r="G139" s="592">
        <v>100000</v>
      </c>
      <c r="H139" s="1033"/>
      <c r="I139" s="592"/>
      <c r="J139" s="1033"/>
      <c r="K139" s="592"/>
      <c r="L139" s="1033"/>
      <c r="M139" s="1034"/>
      <c r="N139" s="500"/>
    </row>
    <row r="140" spans="1:14" ht="104.25" customHeight="1">
      <c r="A140" s="1022" t="s">
        <v>3217</v>
      </c>
      <c r="B140" s="158" t="s">
        <v>819</v>
      </c>
      <c r="C140" s="548"/>
      <c r="D140" s="510"/>
      <c r="E140" s="510">
        <v>100000</v>
      </c>
      <c r="F140" s="1033"/>
      <c r="G140" s="592">
        <v>100000</v>
      </c>
      <c r="H140" s="1033"/>
      <c r="I140" s="592"/>
      <c r="J140" s="1033"/>
      <c r="K140" s="592"/>
      <c r="L140" s="1033"/>
      <c r="M140" s="1034"/>
      <c r="N140" s="500"/>
    </row>
    <row r="141" spans="1:14" ht="21" customHeight="1">
      <c r="A141" s="1022" t="s">
        <v>3218</v>
      </c>
      <c r="B141" s="158" t="s">
        <v>820</v>
      </c>
      <c r="C141" s="548">
        <v>1</v>
      </c>
      <c r="D141" s="510">
        <v>760</v>
      </c>
      <c r="E141" s="510">
        <f t="shared" si="1"/>
        <v>760</v>
      </c>
      <c r="F141" s="1033">
        <v>1</v>
      </c>
      <c r="G141" s="592">
        <v>760</v>
      </c>
      <c r="H141" s="1033"/>
      <c r="I141" s="592"/>
      <c r="J141" s="1033"/>
      <c r="K141" s="592"/>
      <c r="L141" s="1033"/>
      <c r="M141" s="1034"/>
      <c r="N141" s="500"/>
    </row>
    <row r="142" spans="1:14" ht="24.75" customHeight="1">
      <c r="A142" s="1022" t="s">
        <v>3219</v>
      </c>
      <c r="B142" s="158" t="s">
        <v>821</v>
      </c>
      <c r="C142" s="548">
        <v>3</v>
      </c>
      <c r="D142" s="510">
        <v>2000</v>
      </c>
      <c r="E142" s="510">
        <f t="shared" si="1"/>
        <v>6000</v>
      </c>
      <c r="F142" s="1033">
        <v>3</v>
      </c>
      <c r="G142" s="592">
        <v>6000</v>
      </c>
      <c r="H142" s="1033"/>
      <c r="I142" s="592"/>
      <c r="J142" s="1033"/>
      <c r="K142" s="592"/>
      <c r="L142" s="1033"/>
      <c r="M142" s="1034"/>
      <c r="N142" s="500"/>
    </row>
    <row r="143" spans="1:14" ht="21" customHeight="1">
      <c r="A143" s="1022" t="s">
        <v>3220</v>
      </c>
      <c r="B143" s="158" t="s">
        <v>822</v>
      </c>
      <c r="C143" s="548">
        <v>4</v>
      </c>
      <c r="D143" s="510">
        <v>8000</v>
      </c>
      <c r="E143" s="510">
        <f t="shared" si="1"/>
        <v>32000</v>
      </c>
      <c r="F143" s="1033">
        <v>4</v>
      </c>
      <c r="G143" s="592">
        <v>32000</v>
      </c>
      <c r="H143" s="1033"/>
      <c r="I143" s="592"/>
      <c r="J143" s="1033"/>
      <c r="K143" s="592"/>
      <c r="L143" s="1033"/>
      <c r="M143" s="1034"/>
      <c r="N143" s="500"/>
    </row>
    <row r="144" spans="1:14" ht="23.25" customHeight="1">
      <c r="A144" s="1022" t="s">
        <v>3221</v>
      </c>
      <c r="B144" s="158" t="s">
        <v>823</v>
      </c>
      <c r="C144" s="548">
        <v>4</v>
      </c>
      <c r="D144" s="510">
        <v>8000</v>
      </c>
      <c r="E144" s="510">
        <f t="shared" si="1"/>
        <v>32000</v>
      </c>
      <c r="F144" s="1033">
        <v>4</v>
      </c>
      <c r="G144" s="592">
        <v>32000</v>
      </c>
      <c r="H144" s="1033"/>
      <c r="I144" s="592"/>
      <c r="J144" s="1033"/>
      <c r="K144" s="592"/>
      <c r="L144" s="1033"/>
      <c r="M144" s="1034"/>
      <c r="N144" s="500"/>
    </row>
    <row r="145" spans="1:14" ht="21" customHeight="1">
      <c r="A145" s="1022" t="s">
        <v>3222</v>
      </c>
      <c r="B145" s="158" t="s">
        <v>824</v>
      </c>
      <c r="C145" s="548">
        <v>4</v>
      </c>
      <c r="D145" s="510">
        <v>8000</v>
      </c>
      <c r="E145" s="510">
        <f t="shared" si="1"/>
        <v>32000</v>
      </c>
      <c r="F145" s="1033">
        <v>4</v>
      </c>
      <c r="G145" s="592">
        <v>32000</v>
      </c>
      <c r="H145" s="1033"/>
      <c r="I145" s="592"/>
      <c r="J145" s="1033"/>
      <c r="K145" s="592"/>
      <c r="L145" s="1033"/>
      <c r="M145" s="1034"/>
      <c r="N145" s="500"/>
    </row>
    <row r="146" spans="1:14" ht="27" customHeight="1">
      <c r="A146" s="1022" t="s">
        <v>3223</v>
      </c>
      <c r="B146" s="158" t="s">
        <v>825</v>
      </c>
      <c r="C146" s="548">
        <v>4</v>
      </c>
      <c r="D146" s="510">
        <v>7500</v>
      </c>
      <c r="E146" s="510">
        <f t="shared" si="1"/>
        <v>30000</v>
      </c>
      <c r="F146" s="1033">
        <v>4</v>
      </c>
      <c r="G146" s="592">
        <v>30000</v>
      </c>
      <c r="H146" s="1033"/>
      <c r="I146" s="592"/>
      <c r="J146" s="1033"/>
      <c r="K146" s="592"/>
      <c r="L146" s="1033"/>
      <c r="M146" s="1034"/>
      <c r="N146" s="500"/>
    </row>
    <row r="147" spans="1:14" ht="24.75" customHeight="1">
      <c r="A147" s="1022" t="s">
        <v>3224</v>
      </c>
      <c r="B147" s="158" t="s">
        <v>826</v>
      </c>
      <c r="C147" s="548">
        <v>4</v>
      </c>
      <c r="D147" s="510">
        <v>8125</v>
      </c>
      <c r="E147" s="510">
        <f t="shared" ref="E147:E162" si="4">C147*D147</f>
        <v>32500</v>
      </c>
      <c r="F147" s="1033">
        <v>4</v>
      </c>
      <c r="G147" s="592">
        <v>32500</v>
      </c>
      <c r="H147" s="1033"/>
      <c r="I147" s="592"/>
      <c r="J147" s="1033"/>
      <c r="K147" s="592"/>
      <c r="L147" s="1033"/>
      <c r="M147" s="1034"/>
      <c r="N147" s="500"/>
    </row>
    <row r="148" spans="1:14" ht="20.25" customHeight="1">
      <c r="A148" s="1022" t="s">
        <v>3225</v>
      </c>
      <c r="B148" s="158" t="s">
        <v>827</v>
      </c>
      <c r="C148" s="548">
        <v>40</v>
      </c>
      <c r="D148" s="510">
        <v>1800</v>
      </c>
      <c r="E148" s="510">
        <f t="shared" si="4"/>
        <v>72000</v>
      </c>
      <c r="F148" s="1033">
        <v>40</v>
      </c>
      <c r="G148" s="592">
        <v>72000</v>
      </c>
      <c r="H148" s="1033"/>
      <c r="I148" s="592"/>
      <c r="J148" s="1033"/>
      <c r="K148" s="592"/>
      <c r="L148" s="1033"/>
      <c r="M148" s="1034"/>
      <c r="N148" s="500"/>
    </row>
    <row r="149" spans="1:14" ht="26.25" customHeight="1">
      <c r="A149" s="1022" t="s">
        <v>3226</v>
      </c>
      <c r="B149" s="158" t="s">
        <v>828</v>
      </c>
      <c r="C149" s="548">
        <v>1</v>
      </c>
      <c r="D149" s="510">
        <v>50000</v>
      </c>
      <c r="E149" s="510">
        <f t="shared" si="4"/>
        <v>50000</v>
      </c>
      <c r="F149" s="1033">
        <v>1</v>
      </c>
      <c r="G149" s="592">
        <v>50000</v>
      </c>
      <c r="H149" s="1033"/>
      <c r="I149" s="592"/>
      <c r="J149" s="1033"/>
      <c r="K149" s="592"/>
      <c r="L149" s="1033"/>
      <c r="M149" s="1034"/>
      <c r="N149" s="500"/>
    </row>
    <row r="150" spans="1:14" ht="24" customHeight="1">
      <c r="A150" s="1022" t="s">
        <v>3227</v>
      </c>
      <c r="B150" s="158" t="s">
        <v>829</v>
      </c>
      <c r="C150" s="548"/>
      <c r="D150" s="510"/>
      <c r="E150" s="510">
        <v>500000</v>
      </c>
      <c r="F150" s="1033"/>
      <c r="G150" s="592">
        <v>500000</v>
      </c>
      <c r="H150" s="1033"/>
      <c r="I150" s="592"/>
      <c r="J150" s="1033"/>
      <c r="K150" s="592"/>
      <c r="L150" s="1033"/>
      <c r="M150" s="1034"/>
      <c r="N150" s="500"/>
    </row>
    <row r="151" spans="1:14" ht="24" customHeight="1">
      <c r="A151" s="1022" t="s">
        <v>3228</v>
      </c>
      <c r="B151" s="158" t="s">
        <v>830</v>
      </c>
      <c r="C151" s="548">
        <v>2</v>
      </c>
      <c r="D151" s="510">
        <v>7000</v>
      </c>
      <c r="E151" s="510">
        <f t="shared" si="4"/>
        <v>14000</v>
      </c>
      <c r="F151" s="1033">
        <v>2</v>
      </c>
      <c r="G151" s="592">
        <v>14000</v>
      </c>
      <c r="H151" s="1033"/>
      <c r="I151" s="592"/>
      <c r="J151" s="1033"/>
      <c r="K151" s="592"/>
      <c r="L151" s="1033"/>
      <c r="M151" s="1034"/>
      <c r="N151" s="500"/>
    </row>
    <row r="152" spans="1:14" ht="24" customHeight="1">
      <c r="A152" s="1022" t="s">
        <v>3229</v>
      </c>
      <c r="B152" s="158" t="s">
        <v>831</v>
      </c>
      <c r="C152" s="548">
        <v>4</v>
      </c>
      <c r="D152" s="510">
        <v>364</v>
      </c>
      <c r="E152" s="510">
        <f t="shared" si="4"/>
        <v>1456</v>
      </c>
      <c r="F152" s="1033">
        <v>4</v>
      </c>
      <c r="G152" s="592">
        <v>1456</v>
      </c>
      <c r="H152" s="1033"/>
      <c r="I152" s="592"/>
      <c r="J152" s="1033"/>
      <c r="K152" s="592"/>
      <c r="L152" s="1033"/>
      <c r="M152" s="1034"/>
      <c r="N152" s="500"/>
    </row>
    <row r="153" spans="1:14" ht="25.5" customHeight="1">
      <c r="A153" s="1022" t="s">
        <v>3230</v>
      </c>
      <c r="B153" s="158" t="s">
        <v>832</v>
      </c>
      <c r="C153" s="548">
        <v>4</v>
      </c>
      <c r="D153" s="510">
        <v>780</v>
      </c>
      <c r="E153" s="510">
        <f t="shared" si="4"/>
        <v>3120</v>
      </c>
      <c r="F153" s="1033">
        <v>4</v>
      </c>
      <c r="G153" s="592">
        <v>3120</v>
      </c>
      <c r="H153" s="1033"/>
      <c r="I153" s="592"/>
      <c r="J153" s="1033"/>
      <c r="K153" s="592"/>
      <c r="L153" s="1033"/>
      <c r="M153" s="1034"/>
      <c r="N153" s="500"/>
    </row>
    <row r="154" spans="1:14" ht="23.25" customHeight="1">
      <c r="A154" s="1022" t="s">
        <v>3231</v>
      </c>
      <c r="B154" s="158" t="s">
        <v>833</v>
      </c>
      <c r="C154" s="548">
        <v>8</v>
      </c>
      <c r="D154" s="510">
        <v>500</v>
      </c>
      <c r="E154" s="510">
        <f t="shared" si="4"/>
        <v>4000</v>
      </c>
      <c r="F154" s="1033">
        <v>8</v>
      </c>
      <c r="G154" s="592">
        <v>4000</v>
      </c>
      <c r="H154" s="1033"/>
      <c r="I154" s="592"/>
      <c r="J154" s="1033"/>
      <c r="K154" s="592"/>
      <c r="L154" s="1033"/>
      <c r="M154" s="1034"/>
      <c r="N154" s="500"/>
    </row>
    <row r="155" spans="1:14" ht="24" customHeight="1">
      <c r="A155" s="1022" t="s">
        <v>3232</v>
      </c>
      <c r="B155" s="158" t="s">
        <v>834</v>
      </c>
      <c r="C155" s="548">
        <v>12</v>
      </c>
      <c r="D155" s="510">
        <v>1200</v>
      </c>
      <c r="E155" s="510">
        <f t="shared" si="4"/>
        <v>14400</v>
      </c>
      <c r="F155" s="1033">
        <v>12</v>
      </c>
      <c r="G155" s="592">
        <v>14400</v>
      </c>
      <c r="H155" s="1033"/>
      <c r="I155" s="592"/>
      <c r="J155" s="1033"/>
      <c r="K155" s="592"/>
      <c r="L155" s="1033"/>
      <c r="M155" s="1034"/>
      <c r="N155" s="500"/>
    </row>
    <row r="156" spans="1:14" ht="27" customHeight="1">
      <c r="A156" s="1022" t="s">
        <v>3233</v>
      </c>
      <c r="B156" s="158" t="s">
        <v>835</v>
      </c>
      <c r="C156" s="548">
        <v>5</v>
      </c>
      <c r="D156" s="510">
        <v>3000</v>
      </c>
      <c r="E156" s="510">
        <f t="shared" si="4"/>
        <v>15000</v>
      </c>
      <c r="F156" s="1033">
        <v>5</v>
      </c>
      <c r="G156" s="592">
        <v>15000</v>
      </c>
      <c r="H156" s="1033"/>
      <c r="I156" s="592"/>
      <c r="J156" s="1033"/>
      <c r="K156" s="592"/>
      <c r="L156" s="1033"/>
      <c r="M156" s="1034"/>
      <c r="N156" s="500"/>
    </row>
    <row r="157" spans="1:14" ht="26.25" customHeight="1">
      <c r="A157" s="1022" t="s">
        <v>3234</v>
      </c>
      <c r="B157" s="158" t="s">
        <v>836</v>
      </c>
      <c r="C157" s="548">
        <v>18</v>
      </c>
      <c r="D157" s="510">
        <v>730</v>
      </c>
      <c r="E157" s="510">
        <f t="shared" si="4"/>
        <v>13140</v>
      </c>
      <c r="F157" s="1033">
        <v>18</v>
      </c>
      <c r="G157" s="592">
        <v>13140</v>
      </c>
      <c r="H157" s="1033"/>
      <c r="I157" s="592"/>
      <c r="J157" s="1033"/>
      <c r="K157" s="592"/>
      <c r="L157" s="1033"/>
      <c r="M157" s="1034"/>
      <c r="N157" s="500"/>
    </row>
    <row r="158" spans="1:14" ht="21.75" customHeight="1">
      <c r="A158" s="1022" t="s">
        <v>3235</v>
      </c>
      <c r="B158" s="158" t="s">
        <v>837</v>
      </c>
      <c r="C158" s="548">
        <v>1</v>
      </c>
      <c r="D158" s="510">
        <v>3000</v>
      </c>
      <c r="E158" s="510">
        <f t="shared" si="4"/>
        <v>3000</v>
      </c>
      <c r="F158" s="1033">
        <v>1</v>
      </c>
      <c r="G158" s="592">
        <v>3000</v>
      </c>
      <c r="H158" s="1033"/>
      <c r="I158" s="592"/>
      <c r="J158" s="1033"/>
      <c r="K158" s="592"/>
      <c r="L158" s="1033"/>
      <c r="M158" s="1034"/>
      <c r="N158" s="500"/>
    </row>
    <row r="159" spans="1:14" ht="23.25" customHeight="1">
      <c r="A159" s="1022" t="s">
        <v>3236</v>
      </c>
      <c r="B159" s="158" t="s">
        <v>838</v>
      </c>
      <c r="C159" s="548">
        <v>1</v>
      </c>
      <c r="D159" s="510">
        <v>3000</v>
      </c>
      <c r="E159" s="510">
        <f t="shared" si="4"/>
        <v>3000</v>
      </c>
      <c r="F159" s="1033">
        <v>1</v>
      </c>
      <c r="G159" s="592">
        <v>3000</v>
      </c>
      <c r="H159" s="1033"/>
      <c r="I159" s="592"/>
      <c r="J159" s="1033"/>
      <c r="K159" s="592"/>
      <c r="L159" s="1033"/>
      <c r="M159" s="1034"/>
      <c r="N159" s="500"/>
    </row>
    <row r="160" spans="1:14" ht="25.5" customHeight="1">
      <c r="A160" s="1022" t="s">
        <v>3237</v>
      </c>
      <c r="B160" s="664" t="s">
        <v>839</v>
      </c>
      <c r="C160" s="548">
        <v>4</v>
      </c>
      <c r="D160" s="510">
        <v>1200</v>
      </c>
      <c r="E160" s="510">
        <f t="shared" si="4"/>
        <v>4800</v>
      </c>
      <c r="F160" s="1033">
        <v>4</v>
      </c>
      <c r="G160" s="592">
        <v>4800</v>
      </c>
      <c r="H160" s="1033"/>
      <c r="I160" s="592"/>
      <c r="J160" s="1033"/>
      <c r="K160" s="592"/>
      <c r="L160" s="1033"/>
      <c r="M160" s="1034"/>
      <c r="N160" s="500"/>
    </row>
    <row r="161" spans="1:14" ht="32.25" customHeight="1">
      <c r="A161" s="1022" t="s">
        <v>3238</v>
      </c>
      <c r="B161" s="158" t="s">
        <v>840</v>
      </c>
      <c r="C161" s="548"/>
      <c r="D161" s="510"/>
      <c r="E161" s="510">
        <v>400000</v>
      </c>
      <c r="F161" s="1033"/>
      <c r="G161" s="592">
        <v>400000</v>
      </c>
      <c r="H161" s="1033"/>
      <c r="I161" s="592"/>
      <c r="J161" s="1033"/>
      <c r="K161" s="592"/>
      <c r="L161" s="1033"/>
      <c r="M161" s="1034"/>
      <c r="N161" s="500"/>
    </row>
    <row r="162" spans="1:14" ht="33" customHeight="1" thickBot="1">
      <c r="A162" s="1045" t="s">
        <v>3239</v>
      </c>
      <c r="B162" s="1046" t="s">
        <v>841</v>
      </c>
      <c r="C162" s="1047">
        <v>100</v>
      </c>
      <c r="D162" s="1048">
        <v>19560</v>
      </c>
      <c r="E162" s="1048">
        <f t="shared" si="4"/>
        <v>1956000</v>
      </c>
      <c r="F162" s="1049"/>
      <c r="G162" s="1050">
        <v>1956000</v>
      </c>
      <c r="H162" s="1049"/>
      <c r="I162" s="1050"/>
      <c r="J162" s="1049"/>
      <c r="K162" s="1050"/>
      <c r="L162" s="1049"/>
      <c r="M162" s="1051"/>
      <c r="N162" s="500"/>
    </row>
    <row r="163" spans="1:14" s="439" customFormat="1" ht="31.5" customHeight="1">
      <c r="A163" s="1052"/>
      <c r="B163" s="1053"/>
      <c r="C163" s="1052"/>
      <c r="D163" s="1054" t="s">
        <v>31</v>
      </c>
      <c r="E163" s="1055">
        <v>20250188.280000001</v>
      </c>
      <c r="F163" s="1056">
        <f ca="1">SUM(E18:E162)</f>
        <v>0</v>
      </c>
      <c r="G163" s="1057">
        <f>SUM(G18:G162)</f>
        <v>20250188.280000001</v>
      </c>
      <c r="H163" s="1058"/>
      <c r="I163" s="1055"/>
      <c r="J163" s="1058"/>
      <c r="K163" s="1055"/>
      <c r="L163" s="1058"/>
      <c r="M163" s="1055"/>
    </row>
    <row r="164" spans="1:14" s="350" customFormat="1">
      <c r="A164" s="427"/>
      <c r="B164" s="417"/>
      <c r="C164" s="427"/>
      <c r="D164" s="416"/>
      <c r="E164" s="428">
        <f ca="1">SUM(E18:E163)</f>
        <v>0</v>
      </c>
      <c r="F164" s="271"/>
      <c r="G164" s="429"/>
      <c r="H164" s="271"/>
      <c r="I164" s="429"/>
      <c r="J164" s="271"/>
      <c r="K164" s="429"/>
      <c r="L164" s="271"/>
      <c r="M164" s="429"/>
      <c r="N164" s="347"/>
    </row>
    <row r="165" spans="1:14" s="350" customFormat="1">
      <c r="A165" s="427"/>
      <c r="B165" s="430"/>
      <c r="C165" s="427"/>
      <c r="D165" s="416"/>
      <c r="E165" s="431"/>
      <c r="F165" s="271"/>
      <c r="G165" s="429"/>
      <c r="H165" s="271"/>
      <c r="I165" s="429"/>
      <c r="J165" s="271"/>
      <c r="K165" s="429"/>
      <c r="L165" s="271"/>
      <c r="M165" s="429"/>
      <c r="N165" s="347"/>
    </row>
    <row r="166" spans="1:14" s="350" customFormat="1">
      <c r="A166" s="427"/>
      <c r="B166" s="402"/>
      <c r="C166" s="427"/>
      <c r="D166" s="416"/>
      <c r="E166" s="431"/>
      <c r="F166" s="271"/>
      <c r="G166" s="429"/>
      <c r="H166" s="271"/>
      <c r="I166" s="429"/>
      <c r="J166" s="271"/>
      <c r="K166" s="429"/>
      <c r="L166" s="271"/>
      <c r="M166" s="429"/>
      <c r="N166" s="347"/>
    </row>
    <row r="167" spans="1:14" s="350" customFormat="1">
      <c r="A167" s="427"/>
      <c r="B167" s="402"/>
      <c r="C167" s="427"/>
      <c r="D167" s="416"/>
      <c r="E167" s="431"/>
      <c r="F167" s="271"/>
      <c r="G167" s="429"/>
      <c r="H167" s="271"/>
      <c r="I167" s="429"/>
      <c r="J167" s="271"/>
      <c r="K167" s="429"/>
      <c r="L167" s="271"/>
      <c r="M167" s="429"/>
      <c r="N167" s="347"/>
    </row>
    <row r="168" spans="1:14" s="350" customFormat="1">
      <c r="A168" s="427"/>
      <c r="B168" s="402"/>
      <c r="C168" s="427"/>
      <c r="D168" s="416"/>
      <c r="E168" s="431"/>
      <c r="F168" s="271"/>
      <c r="G168" s="429"/>
      <c r="H168" s="271"/>
      <c r="I168" s="429"/>
      <c r="J168" s="271"/>
      <c r="K168" s="429"/>
      <c r="L168" s="271"/>
      <c r="M168" s="429"/>
      <c r="N168" s="347"/>
    </row>
    <row r="169" spans="1:14" s="350" customFormat="1">
      <c r="A169" s="427"/>
      <c r="B169" s="402"/>
      <c r="C169" s="427"/>
      <c r="D169" s="416"/>
      <c r="E169" s="431"/>
      <c r="F169" s="271"/>
      <c r="G169" s="429"/>
      <c r="H169" s="271"/>
      <c r="I169" s="429"/>
      <c r="J169" s="271"/>
      <c r="K169" s="429"/>
      <c r="L169" s="271"/>
      <c r="M169" s="429"/>
      <c r="N169" s="347"/>
    </row>
    <row r="170" spans="1:14" s="350" customFormat="1">
      <c r="A170" s="427"/>
      <c r="B170" s="402"/>
      <c r="C170" s="427"/>
      <c r="D170" s="416"/>
      <c r="E170" s="431"/>
      <c r="F170" s="271"/>
      <c r="G170" s="429"/>
      <c r="H170" s="271"/>
      <c r="I170" s="429"/>
      <c r="J170" s="271"/>
      <c r="K170" s="429"/>
      <c r="L170" s="271"/>
      <c r="M170" s="429"/>
      <c r="N170" s="347"/>
    </row>
    <row r="171" spans="1:14" s="350" customFormat="1">
      <c r="A171" s="427"/>
      <c r="B171" s="402"/>
      <c r="C171" s="427"/>
      <c r="D171" s="416"/>
      <c r="E171" s="431"/>
      <c r="F171" s="271"/>
      <c r="G171" s="429"/>
      <c r="H171" s="271"/>
      <c r="I171" s="429"/>
      <c r="J171" s="271"/>
      <c r="K171" s="429"/>
      <c r="L171" s="271"/>
      <c r="M171" s="429"/>
      <c r="N171" s="347"/>
    </row>
    <row r="172" spans="1:14" s="350" customFormat="1">
      <c r="A172" s="427"/>
      <c r="B172" s="402"/>
      <c r="C172" s="427"/>
      <c r="D172" s="416"/>
      <c r="E172" s="431"/>
      <c r="F172" s="271"/>
      <c r="G172" s="429"/>
      <c r="H172" s="271"/>
      <c r="I172" s="429"/>
      <c r="J172" s="271"/>
      <c r="K172" s="429"/>
      <c r="L172" s="271"/>
      <c r="M172" s="429"/>
      <c r="N172" s="347"/>
    </row>
    <row r="173" spans="1:14" s="350" customFormat="1">
      <c r="A173" s="427"/>
      <c r="B173" s="402"/>
      <c r="C173" s="427"/>
      <c r="D173" s="416"/>
      <c r="E173" s="431"/>
      <c r="F173" s="271"/>
      <c r="G173" s="429"/>
      <c r="H173" s="271"/>
      <c r="I173" s="429"/>
      <c r="J173" s="271"/>
      <c r="K173" s="429"/>
      <c r="L173" s="271"/>
      <c r="M173" s="429"/>
      <c r="N173" s="347"/>
    </row>
    <row r="174" spans="1:14" s="350" customFormat="1">
      <c r="A174" s="427"/>
      <c r="B174" s="402"/>
      <c r="C174" s="427"/>
      <c r="D174" s="416"/>
      <c r="E174" s="431"/>
      <c r="F174" s="271"/>
      <c r="G174" s="429"/>
      <c r="H174" s="271"/>
      <c r="I174" s="429"/>
      <c r="J174" s="271"/>
      <c r="K174" s="429"/>
      <c r="L174" s="271"/>
      <c r="M174" s="429"/>
      <c r="N174" s="347"/>
    </row>
    <row r="175" spans="1:14" s="350" customFormat="1">
      <c r="A175" s="427"/>
      <c r="B175" s="402"/>
      <c r="C175" s="427"/>
      <c r="D175" s="416"/>
      <c r="E175" s="431"/>
      <c r="F175" s="271"/>
      <c r="G175" s="429"/>
      <c r="H175" s="271"/>
      <c r="I175" s="429"/>
      <c r="J175" s="271"/>
      <c r="K175" s="429"/>
      <c r="L175" s="271"/>
      <c r="M175" s="429"/>
      <c r="N175" s="347"/>
    </row>
    <row r="176" spans="1:14" s="350" customFormat="1">
      <c r="A176" s="427"/>
      <c r="B176" s="402"/>
      <c r="C176" s="427"/>
      <c r="D176" s="416"/>
      <c r="E176" s="431"/>
      <c r="F176" s="271"/>
      <c r="G176" s="429"/>
      <c r="H176" s="271"/>
      <c r="I176" s="429"/>
      <c r="J176" s="271"/>
      <c r="K176" s="429"/>
      <c r="L176" s="271"/>
      <c r="M176" s="429"/>
      <c r="N176" s="347"/>
    </row>
    <row r="177" spans="1:14" s="350" customFormat="1">
      <c r="A177" s="427"/>
      <c r="B177" s="402"/>
      <c r="C177" s="427"/>
      <c r="D177" s="416"/>
      <c r="E177" s="431"/>
      <c r="F177" s="271"/>
      <c r="G177" s="429"/>
      <c r="H177" s="271"/>
      <c r="I177" s="429"/>
      <c r="J177" s="271"/>
      <c r="K177" s="429"/>
      <c r="L177" s="271"/>
      <c r="M177" s="429"/>
      <c r="N177" s="347"/>
    </row>
    <row r="178" spans="1:14" s="350" customFormat="1">
      <c r="A178" s="427"/>
      <c r="B178" s="402"/>
      <c r="C178" s="427"/>
      <c r="D178" s="416"/>
      <c r="E178" s="431"/>
      <c r="F178" s="271"/>
      <c r="G178" s="429"/>
      <c r="H178" s="271"/>
      <c r="I178" s="429"/>
      <c r="J178" s="271"/>
      <c r="K178" s="429"/>
      <c r="L178" s="271"/>
      <c r="M178" s="429"/>
      <c r="N178" s="347"/>
    </row>
    <row r="179" spans="1:14" s="350" customFormat="1">
      <c r="A179" s="427"/>
      <c r="B179" s="402"/>
      <c r="C179" s="427"/>
      <c r="D179" s="416"/>
      <c r="E179" s="431"/>
      <c r="F179" s="271"/>
      <c r="G179" s="429"/>
      <c r="H179" s="271"/>
      <c r="I179" s="429"/>
      <c r="J179" s="271"/>
      <c r="K179" s="429"/>
      <c r="L179" s="271"/>
      <c r="M179" s="429"/>
      <c r="N179" s="347"/>
    </row>
    <row r="180" spans="1:14" s="350" customFormat="1">
      <c r="A180" s="427"/>
      <c r="B180" s="402"/>
      <c r="C180" s="427"/>
      <c r="D180" s="416"/>
      <c r="E180" s="431"/>
      <c r="F180" s="271"/>
      <c r="G180" s="429"/>
      <c r="H180" s="271"/>
      <c r="I180" s="429"/>
      <c r="J180" s="271"/>
      <c r="K180" s="429"/>
      <c r="L180" s="271"/>
      <c r="M180" s="429"/>
      <c r="N180" s="347"/>
    </row>
    <row r="181" spans="1:14" s="350" customFormat="1">
      <c r="A181" s="427"/>
      <c r="B181" s="402"/>
      <c r="C181" s="427"/>
      <c r="D181" s="416"/>
      <c r="E181" s="431"/>
      <c r="F181" s="271"/>
      <c r="G181" s="429"/>
      <c r="H181" s="271"/>
      <c r="I181" s="429"/>
      <c r="J181" s="271"/>
      <c r="K181" s="429"/>
      <c r="L181" s="271"/>
      <c r="M181" s="429"/>
      <c r="N181" s="347"/>
    </row>
    <row r="182" spans="1:14" s="350" customFormat="1">
      <c r="A182" s="427"/>
      <c r="B182" s="402"/>
      <c r="C182" s="427"/>
      <c r="D182" s="416"/>
      <c r="E182" s="431"/>
      <c r="F182" s="271"/>
      <c r="G182" s="429"/>
      <c r="H182" s="271"/>
      <c r="I182" s="429"/>
      <c r="J182" s="271"/>
      <c r="K182" s="429"/>
      <c r="L182" s="271"/>
      <c r="M182" s="429"/>
      <c r="N182" s="347"/>
    </row>
    <row r="183" spans="1:14" s="350" customFormat="1">
      <c r="A183" s="427"/>
      <c r="B183" s="402"/>
      <c r="C183" s="427"/>
      <c r="D183" s="416"/>
      <c r="E183" s="431"/>
      <c r="F183" s="271"/>
      <c r="G183" s="429"/>
      <c r="H183" s="271"/>
      <c r="I183" s="429"/>
      <c r="J183" s="271"/>
      <c r="K183" s="429"/>
      <c r="L183" s="271"/>
      <c r="M183" s="429"/>
      <c r="N183" s="347"/>
    </row>
    <row r="184" spans="1:14" s="350" customFormat="1">
      <c r="A184" s="427"/>
      <c r="B184" s="402"/>
      <c r="C184" s="427"/>
      <c r="D184" s="416"/>
      <c r="E184" s="431"/>
      <c r="F184" s="271"/>
      <c r="G184" s="429"/>
      <c r="H184" s="271"/>
      <c r="I184" s="429"/>
      <c r="J184" s="271"/>
      <c r="K184" s="429"/>
      <c r="L184" s="271"/>
      <c r="M184" s="429"/>
      <c r="N184" s="347"/>
    </row>
    <row r="185" spans="1:14" s="350" customFormat="1">
      <c r="A185" s="427"/>
      <c r="B185" s="402"/>
      <c r="C185" s="427"/>
      <c r="D185" s="416"/>
      <c r="E185" s="431"/>
      <c r="F185" s="271"/>
      <c r="G185" s="429"/>
      <c r="H185" s="271"/>
      <c r="I185" s="429"/>
      <c r="J185" s="271"/>
      <c r="K185" s="429"/>
      <c r="L185" s="271"/>
      <c r="M185" s="429"/>
      <c r="N185" s="347"/>
    </row>
    <row r="186" spans="1:14" s="350" customFormat="1">
      <c r="A186" s="427"/>
      <c r="B186" s="402"/>
      <c r="C186" s="427"/>
      <c r="D186" s="416"/>
      <c r="E186" s="431"/>
      <c r="F186" s="271"/>
      <c r="G186" s="429"/>
      <c r="H186" s="271"/>
      <c r="I186" s="429"/>
      <c r="J186" s="271"/>
      <c r="K186" s="429"/>
      <c r="L186" s="271"/>
      <c r="M186" s="429"/>
      <c r="N186" s="347"/>
    </row>
    <row r="187" spans="1:14" s="350" customFormat="1">
      <c r="A187" s="427"/>
      <c r="B187" s="402"/>
      <c r="C187" s="427"/>
      <c r="D187" s="416"/>
      <c r="E187" s="431"/>
      <c r="F187" s="271"/>
      <c r="G187" s="429"/>
      <c r="H187" s="271"/>
      <c r="I187" s="429"/>
      <c r="J187" s="271"/>
      <c r="K187" s="429"/>
      <c r="L187" s="271"/>
      <c r="M187" s="429"/>
      <c r="N187" s="347"/>
    </row>
    <row r="188" spans="1:14" s="350" customFormat="1">
      <c r="A188" s="427"/>
      <c r="B188" s="402"/>
      <c r="C188" s="427"/>
      <c r="D188" s="416"/>
      <c r="E188" s="431"/>
      <c r="F188" s="271"/>
      <c r="G188" s="429"/>
      <c r="H188" s="271"/>
      <c r="I188" s="429"/>
      <c r="J188" s="271"/>
      <c r="K188" s="429"/>
      <c r="L188" s="271"/>
      <c r="M188" s="429"/>
      <c r="N188" s="347"/>
    </row>
    <row r="189" spans="1:14" s="350" customFormat="1">
      <c r="A189" s="427"/>
      <c r="B189" s="402"/>
      <c r="C189" s="427"/>
      <c r="D189" s="416"/>
      <c r="E189" s="431"/>
      <c r="F189" s="271"/>
      <c r="G189" s="429"/>
      <c r="H189" s="271"/>
      <c r="I189" s="429"/>
      <c r="J189" s="271"/>
      <c r="K189" s="429"/>
      <c r="L189" s="271"/>
      <c r="M189" s="429"/>
      <c r="N189" s="347"/>
    </row>
    <row r="190" spans="1:14" s="350" customFormat="1">
      <c r="A190" s="427"/>
      <c r="B190" s="402"/>
      <c r="C190" s="427"/>
      <c r="D190" s="416"/>
      <c r="E190" s="431"/>
      <c r="F190" s="271"/>
      <c r="G190" s="429"/>
      <c r="H190" s="271"/>
      <c r="I190" s="429"/>
      <c r="J190" s="271"/>
      <c r="K190" s="429"/>
      <c r="L190" s="271"/>
      <c r="M190" s="429"/>
      <c r="N190" s="347"/>
    </row>
    <row r="191" spans="1:14" s="350" customFormat="1">
      <c r="A191" s="427"/>
      <c r="B191" s="402"/>
      <c r="C191" s="427"/>
      <c r="D191" s="416"/>
      <c r="E191" s="431"/>
      <c r="F191" s="271"/>
      <c r="G191" s="429"/>
      <c r="H191" s="271"/>
      <c r="I191" s="429"/>
      <c r="J191" s="271"/>
      <c r="K191" s="429"/>
      <c r="L191" s="271"/>
      <c r="M191" s="429"/>
      <c r="N191" s="347"/>
    </row>
    <row r="192" spans="1:14" s="350" customFormat="1">
      <c r="A192" s="427"/>
      <c r="B192" s="402"/>
      <c r="C192" s="427"/>
      <c r="D192" s="416"/>
      <c r="E192" s="431"/>
      <c r="F192" s="271"/>
      <c r="G192" s="429"/>
      <c r="H192" s="271"/>
      <c r="I192" s="429"/>
      <c r="J192" s="271"/>
      <c r="K192" s="429"/>
      <c r="L192" s="271"/>
      <c r="M192" s="429"/>
      <c r="N192" s="347"/>
    </row>
    <row r="193" spans="1:14" s="350" customFormat="1">
      <c r="A193" s="427"/>
      <c r="B193" s="432"/>
      <c r="C193" s="427"/>
      <c r="D193" s="416"/>
      <c r="E193" s="431"/>
      <c r="F193" s="271"/>
      <c r="G193" s="429"/>
      <c r="H193" s="271"/>
      <c r="I193" s="429"/>
      <c r="J193" s="271"/>
      <c r="K193" s="429"/>
      <c r="L193" s="271"/>
      <c r="M193" s="429"/>
      <c r="N193" s="347"/>
    </row>
    <row r="194" spans="1:14" s="350" customFormat="1">
      <c r="A194" s="427"/>
      <c r="B194" s="402"/>
      <c r="C194" s="427"/>
      <c r="D194" s="416"/>
      <c r="E194" s="431"/>
      <c r="F194" s="271"/>
      <c r="G194" s="429"/>
      <c r="H194" s="271"/>
      <c r="I194" s="429"/>
      <c r="J194" s="271"/>
      <c r="K194" s="429"/>
      <c r="L194" s="271"/>
      <c r="M194" s="429"/>
      <c r="N194" s="347"/>
    </row>
    <row r="195" spans="1:14" s="350" customFormat="1">
      <c r="A195" s="427"/>
      <c r="B195" s="402"/>
      <c r="C195" s="427"/>
      <c r="D195" s="416"/>
      <c r="E195" s="431"/>
      <c r="F195" s="271"/>
      <c r="G195" s="429"/>
      <c r="H195" s="271"/>
      <c r="I195" s="429"/>
      <c r="J195" s="271"/>
      <c r="K195" s="429"/>
      <c r="L195" s="271"/>
      <c r="M195" s="429"/>
      <c r="N195" s="347"/>
    </row>
    <row r="196" spans="1:14" s="350" customFormat="1">
      <c r="A196" s="427"/>
      <c r="B196" s="402"/>
      <c r="C196" s="427"/>
      <c r="D196" s="416"/>
      <c r="E196" s="431"/>
      <c r="F196" s="271"/>
      <c r="G196" s="429"/>
      <c r="H196" s="271"/>
      <c r="I196" s="429"/>
      <c r="J196" s="271"/>
      <c r="K196" s="429"/>
      <c r="L196" s="271"/>
      <c r="M196" s="429"/>
      <c r="N196" s="347"/>
    </row>
    <row r="197" spans="1:14" s="350" customFormat="1">
      <c r="A197" s="427"/>
      <c r="B197" s="402"/>
      <c r="C197" s="427"/>
      <c r="D197" s="416"/>
      <c r="E197" s="431"/>
      <c r="F197" s="271"/>
      <c r="G197" s="429"/>
      <c r="H197" s="271"/>
      <c r="I197" s="429"/>
      <c r="J197" s="271"/>
      <c r="K197" s="429"/>
      <c r="L197" s="271"/>
      <c r="M197" s="429"/>
      <c r="N197" s="347"/>
    </row>
    <row r="198" spans="1:14" s="350" customFormat="1">
      <c r="A198" s="427"/>
      <c r="B198" s="402"/>
      <c r="C198" s="427"/>
      <c r="D198" s="416"/>
      <c r="E198" s="431"/>
      <c r="F198" s="271"/>
      <c r="G198" s="429"/>
      <c r="H198" s="271"/>
      <c r="I198" s="429"/>
      <c r="J198" s="271"/>
      <c r="K198" s="429"/>
      <c r="L198" s="271"/>
      <c r="M198" s="429"/>
      <c r="N198" s="347"/>
    </row>
    <row r="199" spans="1:14" s="350" customFormat="1">
      <c r="A199" s="427"/>
      <c r="B199" s="402"/>
      <c r="C199" s="427"/>
      <c r="D199" s="416"/>
      <c r="E199" s="431"/>
      <c r="F199" s="271"/>
      <c r="G199" s="429"/>
      <c r="H199" s="271"/>
      <c r="I199" s="429"/>
      <c r="J199" s="271"/>
      <c r="K199" s="429"/>
      <c r="L199" s="271"/>
      <c r="M199" s="429"/>
      <c r="N199" s="347"/>
    </row>
    <row r="200" spans="1:14" s="350" customFormat="1">
      <c r="A200" s="427"/>
      <c r="B200" s="402"/>
      <c r="C200" s="427"/>
      <c r="D200" s="416"/>
      <c r="E200" s="431"/>
      <c r="F200" s="271"/>
      <c r="G200" s="429"/>
      <c r="H200" s="271"/>
      <c r="I200" s="429"/>
      <c r="J200" s="271"/>
      <c r="K200" s="429"/>
      <c r="L200" s="271"/>
      <c r="M200" s="429"/>
      <c r="N200" s="347"/>
    </row>
    <row r="201" spans="1:14" s="350" customFormat="1">
      <c r="A201" s="427"/>
      <c r="B201" s="402"/>
      <c r="C201" s="427"/>
      <c r="D201" s="416"/>
      <c r="E201" s="431"/>
      <c r="F201" s="271"/>
      <c r="G201" s="429"/>
      <c r="H201" s="271"/>
      <c r="I201" s="429"/>
      <c r="J201" s="271"/>
      <c r="K201" s="429"/>
      <c r="L201" s="271"/>
      <c r="M201" s="429"/>
      <c r="N201" s="347"/>
    </row>
    <row r="202" spans="1:14" s="350" customFormat="1">
      <c r="A202" s="427"/>
      <c r="B202" s="402"/>
      <c r="C202" s="427"/>
      <c r="D202" s="416"/>
      <c r="E202" s="431"/>
      <c r="F202" s="271"/>
      <c r="G202" s="429"/>
      <c r="H202" s="271"/>
      <c r="I202" s="429"/>
      <c r="J202" s="271"/>
      <c r="K202" s="429"/>
      <c r="L202" s="271"/>
      <c r="M202" s="429"/>
      <c r="N202" s="347"/>
    </row>
    <row r="203" spans="1:14" s="350" customFormat="1">
      <c r="A203" s="427"/>
      <c r="B203" s="402"/>
      <c r="C203" s="427"/>
      <c r="D203" s="416"/>
      <c r="E203" s="431"/>
      <c r="F203" s="271"/>
      <c r="G203" s="429"/>
      <c r="H203" s="271"/>
      <c r="I203" s="429"/>
      <c r="J203" s="271"/>
      <c r="K203" s="429"/>
      <c r="L203" s="271"/>
      <c r="M203" s="429"/>
      <c r="N203" s="347"/>
    </row>
    <row r="204" spans="1:14" s="350" customFormat="1">
      <c r="A204" s="427"/>
      <c r="B204" s="402"/>
      <c r="C204" s="427"/>
      <c r="D204" s="416"/>
      <c r="E204" s="431"/>
      <c r="F204" s="271"/>
      <c r="G204" s="429"/>
      <c r="H204" s="271"/>
      <c r="I204" s="429"/>
      <c r="J204" s="271"/>
      <c r="K204" s="429"/>
      <c r="L204" s="271"/>
      <c r="M204" s="429"/>
      <c r="N204" s="347"/>
    </row>
    <row r="205" spans="1:14" s="350" customFormat="1">
      <c r="A205" s="427"/>
      <c r="B205" s="402"/>
      <c r="C205" s="427"/>
      <c r="D205" s="416"/>
      <c r="E205" s="431"/>
      <c r="F205" s="271"/>
      <c r="G205" s="429"/>
      <c r="H205" s="271"/>
      <c r="I205" s="429"/>
      <c r="J205" s="271"/>
      <c r="K205" s="429"/>
      <c r="L205" s="271"/>
      <c r="M205" s="429"/>
      <c r="N205" s="347"/>
    </row>
    <row r="206" spans="1:14" s="350" customFormat="1">
      <c r="A206" s="427"/>
      <c r="B206" s="402"/>
      <c r="C206" s="427"/>
      <c r="D206" s="416"/>
      <c r="E206" s="431"/>
      <c r="F206" s="271"/>
      <c r="G206" s="429"/>
      <c r="H206" s="271"/>
      <c r="I206" s="429"/>
      <c r="J206" s="271"/>
      <c r="K206" s="429"/>
      <c r="L206" s="271"/>
      <c r="M206" s="429"/>
      <c r="N206" s="347"/>
    </row>
    <row r="207" spans="1:14" s="350" customFormat="1">
      <c r="A207" s="427"/>
      <c r="B207" s="402"/>
      <c r="C207" s="427"/>
      <c r="D207" s="416"/>
      <c r="E207" s="431"/>
      <c r="F207" s="271"/>
      <c r="G207" s="429"/>
      <c r="H207" s="271"/>
      <c r="I207" s="429"/>
      <c r="J207" s="271"/>
      <c r="K207" s="429"/>
      <c r="L207" s="271"/>
      <c r="M207" s="429"/>
      <c r="N207" s="347"/>
    </row>
    <row r="208" spans="1:14" s="350" customFormat="1">
      <c r="A208" s="427"/>
      <c r="B208" s="402"/>
      <c r="C208" s="427"/>
      <c r="D208" s="416"/>
      <c r="E208" s="431"/>
      <c r="F208" s="271"/>
      <c r="G208" s="429"/>
      <c r="H208" s="271"/>
      <c r="I208" s="429"/>
      <c r="J208" s="271"/>
      <c r="K208" s="429"/>
      <c r="L208" s="271"/>
      <c r="M208" s="429"/>
      <c r="N208" s="347"/>
    </row>
    <row r="209" spans="1:14" s="350" customFormat="1">
      <c r="A209" s="427"/>
      <c r="B209" s="402"/>
      <c r="C209" s="427"/>
      <c r="D209" s="416"/>
      <c r="E209" s="431"/>
      <c r="F209" s="271"/>
      <c r="G209" s="429"/>
      <c r="H209" s="271"/>
      <c r="I209" s="429"/>
      <c r="J209" s="271"/>
      <c r="K209" s="429"/>
      <c r="L209" s="271"/>
      <c r="M209" s="429"/>
      <c r="N209" s="347"/>
    </row>
    <row r="210" spans="1:14" s="350" customFormat="1">
      <c r="A210" s="427"/>
      <c r="B210" s="402"/>
      <c r="C210" s="427"/>
      <c r="D210" s="416"/>
      <c r="E210" s="431"/>
      <c r="F210" s="271"/>
      <c r="G210" s="429"/>
      <c r="H210" s="271"/>
      <c r="I210" s="429"/>
      <c r="J210" s="271"/>
      <c r="K210" s="429"/>
      <c r="L210" s="271"/>
      <c r="M210" s="429"/>
      <c r="N210" s="347"/>
    </row>
    <row r="211" spans="1:14" s="350" customFormat="1">
      <c r="A211" s="427"/>
      <c r="B211" s="402"/>
      <c r="C211" s="427"/>
      <c r="D211" s="416"/>
      <c r="E211" s="431"/>
      <c r="F211" s="271"/>
      <c r="G211" s="429"/>
      <c r="H211" s="271"/>
      <c r="I211" s="429"/>
      <c r="J211" s="271"/>
      <c r="K211" s="429"/>
      <c r="L211" s="271"/>
      <c r="M211" s="429"/>
      <c r="N211" s="347"/>
    </row>
    <row r="212" spans="1:14" s="350" customFormat="1">
      <c r="A212" s="427"/>
      <c r="B212" s="402"/>
      <c r="C212" s="427"/>
      <c r="D212" s="416"/>
      <c r="E212" s="431"/>
      <c r="F212" s="271"/>
      <c r="G212" s="429"/>
      <c r="H212" s="271"/>
      <c r="I212" s="429"/>
      <c r="J212" s="271"/>
      <c r="K212" s="429"/>
      <c r="L212" s="271"/>
      <c r="M212" s="429"/>
      <c r="N212" s="347"/>
    </row>
    <row r="213" spans="1:14" s="350" customFormat="1">
      <c r="A213" s="427"/>
      <c r="B213" s="426"/>
      <c r="C213" s="427"/>
      <c r="D213" s="416"/>
      <c r="E213" s="431"/>
      <c r="F213" s="271"/>
      <c r="G213" s="429"/>
      <c r="H213" s="271"/>
      <c r="I213" s="429"/>
      <c r="J213" s="271"/>
      <c r="K213" s="429"/>
      <c r="L213" s="271"/>
      <c r="M213" s="429"/>
      <c r="N213" s="347"/>
    </row>
    <row r="214" spans="1:14" s="350" customFormat="1">
      <c r="A214" s="427"/>
      <c r="B214" s="417"/>
      <c r="C214" s="427"/>
      <c r="D214" s="416"/>
      <c r="E214" s="431"/>
      <c r="F214" s="271"/>
      <c r="G214" s="429"/>
      <c r="H214" s="271"/>
      <c r="I214" s="429"/>
      <c r="J214" s="271"/>
      <c r="K214" s="429"/>
      <c r="L214" s="271"/>
      <c r="M214" s="429"/>
      <c r="N214" s="347"/>
    </row>
    <row r="215" spans="1:14" s="350" customFormat="1">
      <c r="A215" s="427"/>
      <c r="B215" s="417"/>
      <c r="C215" s="427"/>
      <c r="D215" s="416"/>
      <c r="E215" s="431"/>
      <c r="F215" s="271"/>
      <c r="G215" s="429"/>
      <c r="H215" s="271"/>
      <c r="I215" s="429"/>
      <c r="J215" s="271"/>
      <c r="K215" s="429"/>
      <c r="L215" s="271"/>
      <c r="M215" s="429"/>
      <c r="N215" s="347"/>
    </row>
    <row r="216" spans="1:14" s="350" customFormat="1">
      <c r="A216" s="427"/>
      <c r="B216" s="417"/>
      <c r="C216" s="427"/>
      <c r="D216" s="416"/>
      <c r="E216" s="431"/>
      <c r="F216" s="271"/>
      <c r="G216" s="429"/>
      <c r="H216" s="271"/>
      <c r="I216" s="429"/>
      <c r="J216" s="271"/>
      <c r="K216" s="429"/>
      <c r="L216" s="271"/>
      <c r="M216" s="429"/>
      <c r="N216" s="347"/>
    </row>
    <row r="217" spans="1:14" s="350" customFormat="1">
      <c r="A217" s="427"/>
      <c r="B217" s="417"/>
      <c r="C217" s="427"/>
      <c r="D217" s="416"/>
      <c r="E217" s="431"/>
      <c r="F217" s="271"/>
      <c r="G217" s="429"/>
      <c r="H217" s="271"/>
      <c r="I217" s="429"/>
      <c r="J217" s="271"/>
      <c r="K217" s="429"/>
      <c r="L217" s="271"/>
      <c r="M217" s="429"/>
      <c r="N217" s="347"/>
    </row>
    <row r="218" spans="1:14" s="350" customFormat="1">
      <c r="A218" s="427"/>
      <c r="B218" s="402"/>
      <c r="C218" s="427"/>
      <c r="D218" s="416"/>
      <c r="E218" s="431"/>
      <c r="F218" s="271"/>
      <c r="G218" s="429"/>
      <c r="H218" s="271"/>
      <c r="I218" s="429"/>
      <c r="J218" s="271"/>
      <c r="K218" s="429"/>
      <c r="L218" s="271"/>
      <c r="M218" s="429"/>
      <c r="N218" s="347"/>
    </row>
    <row r="219" spans="1:14" s="350" customFormat="1">
      <c r="A219" s="427"/>
      <c r="B219" s="402"/>
      <c r="C219" s="427"/>
      <c r="D219" s="416"/>
      <c r="E219" s="431"/>
      <c r="F219" s="271"/>
      <c r="G219" s="429"/>
      <c r="H219" s="271"/>
      <c r="I219" s="429"/>
      <c r="J219" s="271"/>
      <c r="K219" s="429"/>
      <c r="L219" s="271"/>
      <c r="M219" s="429"/>
      <c r="N219" s="347"/>
    </row>
    <row r="220" spans="1:14" s="350" customFormat="1">
      <c r="A220" s="427"/>
      <c r="B220" s="402"/>
      <c r="C220" s="427"/>
      <c r="D220" s="416"/>
      <c r="E220" s="431"/>
      <c r="F220" s="271"/>
      <c r="G220" s="429"/>
      <c r="H220" s="271"/>
      <c r="I220" s="429"/>
      <c r="J220" s="271"/>
      <c r="K220" s="429"/>
      <c r="L220" s="271"/>
      <c r="M220" s="429"/>
      <c r="N220" s="347"/>
    </row>
    <row r="221" spans="1:14" s="350" customFormat="1">
      <c r="A221" s="427"/>
      <c r="B221" s="402"/>
      <c r="C221" s="427"/>
      <c r="D221" s="416"/>
      <c r="E221" s="431"/>
      <c r="F221" s="271"/>
      <c r="G221" s="429"/>
      <c r="H221" s="271"/>
      <c r="I221" s="429"/>
      <c r="J221" s="271"/>
      <c r="K221" s="429"/>
      <c r="L221" s="271"/>
      <c r="M221" s="429"/>
      <c r="N221" s="347"/>
    </row>
    <row r="222" spans="1:14" s="350" customFormat="1">
      <c r="A222" s="427"/>
      <c r="B222" s="402"/>
      <c r="C222" s="427"/>
      <c r="D222" s="416"/>
      <c r="E222" s="431"/>
      <c r="F222" s="271"/>
      <c r="G222" s="429"/>
      <c r="H222" s="271"/>
      <c r="I222" s="429"/>
      <c r="J222" s="271"/>
      <c r="K222" s="429"/>
      <c r="L222" s="271"/>
      <c r="M222" s="429"/>
      <c r="N222" s="347"/>
    </row>
    <row r="223" spans="1:14" s="350" customFormat="1">
      <c r="A223" s="427"/>
      <c r="B223" s="402"/>
      <c r="C223" s="427"/>
      <c r="D223" s="416"/>
      <c r="E223" s="431"/>
      <c r="F223" s="271"/>
      <c r="G223" s="429"/>
      <c r="H223" s="271"/>
      <c r="I223" s="429"/>
      <c r="J223" s="271"/>
      <c r="K223" s="429"/>
      <c r="L223" s="271"/>
      <c r="M223" s="429"/>
      <c r="N223" s="347"/>
    </row>
    <row r="224" spans="1:14" s="350" customFormat="1">
      <c r="A224" s="427"/>
      <c r="B224" s="402"/>
      <c r="C224" s="427"/>
      <c r="D224" s="416"/>
      <c r="E224" s="431"/>
      <c r="F224" s="271"/>
      <c r="G224" s="429"/>
      <c r="H224" s="271"/>
      <c r="I224" s="429"/>
      <c r="J224" s="271"/>
      <c r="K224" s="429"/>
      <c r="L224" s="271"/>
      <c r="M224" s="429"/>
      <c r="N224" s="347"/>
    </row>
    <row r="225" spans="1:14" s="350" customFormat="1">
      <c r="A225" s="427"/>
      <c r="B225" s="402"/>
      <c r="C225" s="427"/>
      <c r="D225" s="416"/>
      <c r="E225" s="431"/>
      <c r="F225" s="271"/>
      <c r="G225" s="429"/>
      <c r="H225" s="271"/>
      <c r="I225" s="429"/>
      <c r="J225" s="271"/>
      <c r="K225" s="429"/>
      <c r="L225" s="271"/>
      <c r="M225" s="429"/>
      <c r="N225" s="347"/>
    </row>
    <row r="226" spans="1:14" s="350" customFormat="1">
      <c r="A226" s="427"/>
      <c r="B226" s="402"/>
      <c r="C226" s="427"/>
      <c r="D226" s="416"/>
      <c r="E226" s="431"/>
      <c r="F226" s="271"/>
      <c r="G226" s="429"/>
      <c r="H226" s="271"/>
      <c r="I226" s="429"/>
      <c r="J226" s="271"/>
      <c r="K226" s="429"/>
      <c r="L226" s="271"/>
      <c r="M226" s="429"/>
      <c r="N226" s="347"/>
    </row>
    <row r="227" spans="1:14" s="350" customFormat="1">
      <c r="A227" s="427"/>
      <c r="B227" s="402"/>
      <c r="C227" s="427"/>
      <c r="D227" s="416"/>
      <c r="E227" s="431"/>
      <c r="F227" s="271"/>
      <c r="G227" s="429"/>
      <c r="H227" s="271"/>
      <c r="I227" s="429"/>
      <c r="J227" s="271"/>
      <c r="K227" s="429"/>
      <c r="L227" s="271"/>
      <c r="M227" s="429"/>
      <c r="N227" s="347"/>
    </row>
    <row r="228" spans="1:14" s="350" customFormat="1">
      <c r="A228" s="427"/>
      <c r="B228" s="402"/>
      <c r="C228" s="427"/>
      <c r="D228" s="416"/>
      <c r="E228" s="431"/>
      <c r="F228" s="271"/>
      <c r="G228" s="429"/>
      <c r="H228" s="271"/>
      <c r="I228" s="429"/>
      <c r="J228" s="271"/>
      <c r="K228" s="429"/>
      <c r="L228" s="271"/>
      <c r="M228" s="429"/>
      <c r="N228" s="347"/>
    </row>
    <row r="229" spans="1:14" s="350" customFormat="1">
      <c r="A229" s="427"/>
      <c r="B229" s="402"/>
      <c r="C229" s="427"/>
      <c r="D229" s="416"/>
      <c r="E229" s="431"/>
      <c r="F229" s="271"/>
      <c r="G229" s="429"/>
      <c r="H229" s="271"/>
      <c r="I229" s="429"/>
      <c r="J229" s="271"/>
      <c r="K229" s="429"/>
      <c r="L229" s="271"/>
      <c r="M229" s="429"/>
      <c r="N229" s="347"/>
    </row>
    <row r="230" spans="1:14" s="350" customFormat="1">
      <c r="A230" s="427"/>
      <c r="B230" s="402"/>
      <c r="C230" s="427"/>
      <c r="D230" s="416"/>
      <c r="E230" s="431"/>
      <c r="F230" s="271"/>
      <c r="G230" s="429"/>
      <c r="H230" s="271"/>
      <c r="I230" s="429"/>
      <c r="J230" s="271"/>
      <c r="K230" s="429"/>
      <c r="L230" s="271"/>
      <c r="M230" s="429"/>
      <c r="N230" s="347"/>
    </row>
    <row r="231" spans="1:14" s="350" customFormat="1">
      <c r="A231" s="427"/>
      <c r="B231" s="402"/>
      <c r="C231" s="427"/>
      <c r="D231" s="416"/>
      <c r="E231" s="431"/>
      <c r="F231" s="271"/>
      <c r="G231" s="429"/>
      <c r="H231" s="271"/>
      <c r="I231" s="429"/>
      <c r="J231" s="271"/>
      <c r="K231" s="429"/>
      <c r="L231" s="271"/>
      <c r="M231" s="429"/>
      <c r="N231" s="347"/>
    </row>
    <row r="232" spans="1:14" s="350" customFormat="1">
      <c r="A232" s="427"/>
      <c r="B232" s="402"/>
      <c r="C232" s="427"/>
      <c r="D232" s="416"/>
      <c r="E232" s="431"/>
      <c r="F232" s="271"/>
      <c r="G232" s="429"/>
      <c r="H232" s="271"/>
      <c r="I232" s="429"/>
      <c r="J232" s="271"/>
      <c r="K232" s="429"/>
      <c r="L232" s="271"/>
      <c r="M232" s="429"/>
      <c r="N232" s="347"/>
    </row>
    <row r="233" spans="1:14" s="350" customFormat="1">
      <c r="A233" s="427"/>
      <c r="B233" s="402"/>
      <c r="C233" s="427"/>
      <c r="D233" s="416"/>
      <c r="E233" s="431"/>
      <c r="F233" s="271"/>
      <c r="G233" s="429"/>
      <c r="H233" s="271"/>
      <c r="I233" s="429"/>
      <c r="J233" s="271"/>
      <c r="K233" s="429"/>
      <c r="L233" s="271"/>
      <c r="M233" s="429"/>
      <c r="N233" s="347"/>
    </row>
    <row r="234" spans="1:14" s="350" customFormat="1">
      <c r="A234" s="427"/>
      <c r="B234" s="402"/>
      <c r="C234" s="427"/>
      <c r="D234" s="416"/>
      <c r="E234" s="431"/>
      <c r="F234" s="271"/>
      <c r="G234" s="429"/>
      <c r="H234" s="271"/>
      <c r="I234" s="429"/>
      <c r="J234" s="271"/>
      <c r="K234" s="429"/>
      <c r="L234" s="271"/>
      <c r="M234" s="429"/>
      <c r="N234" s="347"/>
    </row>
    <row r="235" spans="1:14" s="350" customFormat="1">
      <c r="A235" s="427"/>
      <c r="B235" s="433"/>
      <c r="C235" s="427"/>
      <c r="D235" s="416"/>
      <c r="E235" s="431"/>
      <c r="F235" s="271"/>
      <c r="G235" s="429"/>
      <c r="H235" s="271"/>
      <c r="I235" s="429"/>
      <c r="J235" s="271"/>
      <c r="K235" s="429"/>
      <c r="L235" s="271"/>
      <c r="M235" s="429"/>
      <c r="N235" s="347"/>
    </row>
    <row r="236" spans="1:14" s="350" customFormat="1">
      <c r="A236" s="427"/>
      <c r="B236" s="402"/>
      <c r="C236" s="427"/>
      <c r="D236" s="416"/>
      <c r="E236" s="431"/>
      <c r="F236" s="271"/>
      <c r="G236" s="429"/>
      <c r="H236" s="271"/>
      <c r="I236" s="429"/>
      <c r="J236" s="271"/>
      <c r="K236" s="429"/>
      <c r="L236" s="271"/>
      <c r="M236" s="429"/>
      <c r="N236" s="347"/>
    </row>
    <row r="237" spans="1:14" s="350" customFormat="1">
      <c r="A237" s="427"/>
      <c r="B237" s="432"/>
      <c r="C237" s="427"/>
      <c r="D237" s="416"/>
      <c r="E237" s="431"/>
      <c r="F237" s="271"/>
      <c r="G237" s="429"/>
      <c r="H237" s="271"/>
      <c r="I237" s="429"/>
      <c r="J237" s="271"/>
      <c r="K237" s="429"/>
      <c r="L237" s="271"/>
      <c r="M237" s="429"/>
      <c r="N237" s="347"/>
    </row>
    <row r="238" spans="1:14" s="350" customFormat="1">
      <c r="A238" s="427"/>
      <c r="B238" s="434"/>
      <c r="C238" s="427"/>
      <c r="D238" s="416"/>
      <c r="E238" s="431"/>
      <c r="F238" s="271"/>
      <c r="G238" s="429"/>
      <c r="H238" s="271"/>
      <c r="I238" s="429"/>
      <c r="J238" s="271"/>
      <c r="K238" s="429"/>
      <c r="L238" s="271"/>
      <c r="M238" s="429"/>
      <c r="N238" s="347"/>
    </row>
    <row r="239" spans="1:14" s="350" customFormat="1">
      <c r="A239" s="427"/>
      <c r="B239" s="402"/>
      <c r="C239" s="427"/>
      <c r="D239" s="416"/>
      <c r="E239" s="431"/>
      <c r="F239" s="271"/>
      <c r="G239" s="429"/>
      <c r="H239" s="271"/>
      <c r="I239" s="429"/>
      <c r="J239" s="271"/>
      <c r="K239" s="429"/>
      <c r="L239" s="271"/>
      <c r="M239" s="429"/>
      <c r="N239" s="347"/>
    </row>
    <row r="240" spans="1:14" s="350" customFormat="1">
      <c r="A240" s="427"/>
      <c r="B240" s="402"/>
      <c r="C240" s="427"/>
      <c r="D240" s="416"/>
      <c r="E240" s="431"/>
      <c r="F240" s="271"/>
      <c r="G240" s="429"/>
      <c r="H240" s="271"/>
      <c r="I240" s="429"/>
      <c r="J240" s="271"/>
      <c r="K240" s="429"/>
      <c r="L240" s="271"/>
      <c r="M240" s="429"/>
      <c r="N240" s="347"/>
    </row>
    <row r="241" spans="1:14" s="350" customFormat="1">
      <c r="A241" s="427"/>
      <c r="B241" s="435"/>
      <c r="C241" s="427"/>
      <c r="D241" s="416"/>
      <c r="E241" s="431"/>
      <c r="F241" s="271"/>
      <c r="G241" s="429"/>
      <c r="H241" s="271"/>
      <c r="I241" s="429"/>
      <c r="J241" s="271"/>
      <c r="K241" s="429"/>
      <c r="L241" s="271"/>
      <c r="M241" s="429"/>
      <c r="N241" s="347"/>
    </row>
    <row r="242" spans="1:14" s="350" customFormat="1">
      <c r="A242" s="427"/>
      <c r="B242" s="417"/>
      <c r="C242" s="427"/>
      <c r="D242" s="416"/>
      <c r="E242" s="431"/>
      <c r="F242" s="271"/>
      <c r="G242" s="429"/>
      <c r="H242" s="271"/>
      <c r="I242" s="429"/>
      <c r="J242" s="271"/>
      <c r="K242" s="429"/>
      <c r="L242" s="271"/>
      <c r="M242" s="429"/>
      <c r="N242" s="347"/>
    </row>
    <row r="243" spans="1:14" s="350" customFormat="1">
      <c r="A243" s="427"/>
      <c r="B243" s="402"/>
      <c r="C243" s="427"/>
      <c r="D243" s="416"/>
      <c r="E243" s="431"/>
      <c r="F243" s="271"/>
      <c r="G243" s="429"/>
      <c r="H243" s="271"/>
      <c r="I243" s="429"/>
      <c r="J243" s="271"/>
      <c r="K243" s="429"/>
      <c r="L243" s="271"/>
      <c r="M243" s="429"/>
      <c r="N243" s="347"/>
    </row>
    <row r="244" spans="1:14" s="350" customFormat="1">
      <c r="A244" s="427"/>
      <c r="B244" s="402"/>
      <c r="C244" s="427"/>
      <c r="D244" s="416"/>
      <c r="E244" s="431"/>
      <c r="F244" s="271"/>
      <c r="G244" s="429"/>
      <c r="H244" s="271"/>
      <c r="I244" s="429"/>
      <c r="J244" s="271"/>
      <c r="K244" s="429"/>
      <c r="L244" s="271"/>
      <c r="M244" s="429"/>
      <c r="N244" s="347"/>
    </row>
    <row r="245" spans="1:14" s="350" customFormat="1">
      <c r="A245" s="427"/>
      <c r="B245" s="427"/>
      <c r="C245" s="427"/>
      <c r="D245" s="416"/>
      <c r="E245" s="431"/>
      <c r="F245" s="271"/>
      <c r="G245" s="429"/>
      <c r="H245" s="271"/>
      <c r="I245" s="429"/>
      <c r="J245" s="271"/>
      <c r="K245" s="429"/>
      <c r="L245" s="271"/>
      <c r="M245" s="429"/>
      <c r="N245" s="347"/>
    </row>
    <row r="246" spans="1:14" s="350" customFormat="1">
      <c r="A246" s="427"/>
      <c r="B246" s="402"/>
      <c r="C246" s="427"/>
      <c r="D246" s="416"/>
      <c r="E246" s="431"/>
      <c r="F246" s="271"/>
      <c r="G246" s="429"/>
      <c r="H246" s="271"/>
      <c r="I246" s="429"/>
      <c r="J246" s="271"/>
      <c r="K246" s="429"/>
      <c r="L246" s="271"/>
      <c r="M246" s="429"/>
      <c r="N246" s="347"/>
    </row>
    <row r="247" spans="1:14" s="350" customFormat="1">
      <c r="A247" s="427"/>
      <c r="B247" s="402"/>
      <c r="C247" s="427"/>
      <c r="D247" s="416"/>
      <c r="E247" s="431"/>
      <c r="F247" s="271"/>
      <c r="G247" s="429"/>
      <c r="H247" s="271"/>
      <c r="I247" s="429"/>
      <c r="J247" s="271"/>
      <c r="K247" s="429"/>
      <c r="L247" s="271"/>
      <c r="M247" s="429"/>
      <c r="N247" s="347"/>
    </row>
    <row r="248" spans="1:14" s="350" customFormat="1">
      <c r="A248" s="427"/>
      <c r="B248" s="402"/>
      <c r="C248" s="427"/>
      <c r="D248" s="416"/>
      <c r="E248" s="431"/>
      <c r="F248" s="271"/>
      <c r="G248" s="429"/>
      <c r="H248" s="271"/>
      <c r="I248" s="429"/>
      <c r="J248" s="271"/>
      <c r="K248" s="429"/>
      <c r="L248" s="271"/>
      <c r="M248" s="429"/>
      <c r="N248" s="347"/>
    </row>
    <row r="249" spans="1:14" s="350" customFormat="1">
      <c r="A249" s="427"/>
      <c r="B249" s="402"/>
      <c r="C249" s="427"/>
      <c r="D249" s="416"/>
      <c r="E249" s="431"/>
      <c r="F249" s="271"/>
      <c r="G249" s="429"/>
      <c r="H249" s="271"/>
      <c r="I249" s="429"/>
      <c r="J249" s="271"/>
      <c r="K249" s="429"/>
      <c r="L249" s="271"/>
      <c r="M249" s="429"/>
      <c r="N249" s="347"/>
    </row>
    <row r="250" spans="1:14" s="350" customFormat="1">
      <c r="A250" s="427"/>
      <c r="B250" s="427"/>
      <c r="C250" s="427"/>
      <c r="D250" s="416"/>
      <c r="E250" s="431"/>
      <c r="F250" s="271"/>
      <c r="G250" s="429"/>
      <c r="H250" s="271"/>
      <c r="I250" s="429"/>
      <c r="J250" s="271"/>
      <c r="K250" s="429"/>
      <c r="L250" s="271"/>
      <c r="M250" s="429"/>
      <c r="N250" s="347"/>
    </row>
    <row r="251" spans="1:14" s="350" customFormat="1">
      <c r="A251" s="427"/>
      <c r="B251" s="427"/>
      <c r="C251" s="427"/>
      <c r="D251" s="416"/>
      <c r="E251" s="431"/>
      <c r="F251" s="271"/>
      <c r="G251" s="429"/>
      <c r="H251" s="271"/>
      <c r="I251" s="429"/>
      <c r="J251" s="271"/>
      <c r="K251" s="429"/>
      <c r="L251" s="271"/>
      <c r="M251" s="429"/>
      <c r="N251" s="347"/>
    </row>
    <row r="252" spans="1:14" s="350" customFormat="1">
      <c r="A252" s="427"/>
      <c r="B252" s="427"/>
      <c r="C252" s="427"/>
      <c r="D252" s="416"/>
      <c r="E252" s="431"/>
      <c r="F252" s="271"/>
      <c r="G252" s="429"/>
      <c r="H252" s="271"/>
      <c r="I252" s="429"/>
      <c r="J252" s="271"/>
      <c r="K252" s="429"/>
      <c r="L252" s="271"/>
      <c r="M252" s="429"/>
      <c r="N252" s="347"/>
    </row>
    <row r="253" spans="1:14" s="350" customFormat="1">
      <c r="A253" s="427"/>
      <c r="B253" s="427"/>
      <c r="C253" s="427"/>
      <c r="D253" s="416"/>
      <c r="E253" s="431"/>
      <c r="F253" s="271"/>
      <c r="G253" s="429"/>
      <c r="H253" s="271"/>
      <c r="I253" s="429"/>
      <c r="J253" s="271"/>
      <c r="K253" s="429"/>
      <c r="L253" s="271"/>
      <c r="M253" s="429"/>
      <c r="N253" s="347"/>
    </row>
    <row r="254" spans="1:14" s="350" customFormat="1">
      <c r="A254" s="427"/>
      <c r="B254" s="427"/>
      <c r="C254" s="427"/>
      <c r="D254" s="416"/>
      <c r="E254" s="431"/>
      <c r="F254" s="271"/>
      <c r="G254" s="429"/>
      <c r="H254" s="271"/>
      <c r="I254" s="429"/>
      <c r="J254" s="271"/>
      <c r="K254" s="429"/>
      <c r="L254" s="271"/>
      <c r="M254" s="429"/>
      <c r="N254" s="347"/>
    </row>
    <row r="255" spans="1:14" s="350" customFormat="1">
      <c r="A255" s="427"/>
      <c r="B255" s="427"/>
      <c r="C255" s="427"/>
      <c r="D255" s="416"/>
      <c r="E255" s="431"/>
      <c r="F255" s="271"/>
      <c r="G255" s="429"/>
      <c r="H255" s="271"/>
      <c r="I255" s="429"/>
      <c r="J255" s="271"/>
      <c r="K255" s="429"/>
      <c r="L255" s="271"/>
      <c r="M255" s="429"/>
      <c r="N255" s="347"/>
    </row>
    <row r="256" spans="1:14" s="350" customFormat="1">
      <c r="A256" s="427"/>
      <c r="B256" s="427"/>
      <c r="C256" s="427"/>
      <c r="D256" s="416"/>
      <c r="E256" s="431"/>
      <c r="F256" s="271"/>
      <c r="G256" s="429"/>
      <c r="H256" s="271"/>
      <c r="I256" s="429"/>
      <c r="J256" s="271"/>
      <c r="K256" s="429"/>
      <c r="L256" s="271"/>
      <c r="M256" s="429"/>
      <c r="N256" s="347"/>
    </row>
    <row r="257" spans="1:14" s="350" customFormat="1">
      <c r="A257" s="427"/>
      <c r="B257" s="427"/>
      <c r="C257" s="427"/>
      <c r="D257" s="416"/>
      <c r="E257" s="431"/>
      <c r="F257" s="271"/>
      <c r="G257" s="429"/>
      <c r="H257" s="271"/>
      <c r="I257" s="429"/>
      <c r="J257" s="271"/>
      <c r="K257" s="429"/>
      <c r="L257" s="271"/>
      <c r="M257" s="429"/>
      <c r="N257" s="347"/>
    </row>
    <row r="258" spans="1:14" s="350" customFormat="1">
      <c r="A258" s="427"/>
      <c r="B258" s="427"/>
      <c r="C258" s="427"/>
      <c r="D258" s="416"/>
      <c r="E258" s="431"/>
      <c r="F258" s="271"/>
      <c r="G258" s="429"/>
      <c r="H258" s="271"/>
      <c r="I258" s="429"/>
      <c r="J258" s="271"/>
      <c r="K258" s="429"/>
      <c r="L258" s="271"/>
      <c r="M258" s="429"/>
      <c r="N258" s="347"/>
    </row>
    <row r="259" spans="1:14" s="350" customFormat="1">
      <c r="A259" s="427"/>
      <c r="B259" s="427"/>
      <c r="C259" s="427"/>
      <c r="D259" s="416"/>
      <c r="E259" s="431"/>
      <c r="F259" s="271"/>
      <c r="G259" s="429"/>
      <c r="H259" s="271"/>
      <c r="I259" s="429"/>
      <c r="J259" s="271"/>
      <c r="K259" s="429"/>
      <c r="L259" s="271"/>
      <c r="M259" s="429"/>
      <c r="N259" s="347"/>
    </row>
    <row r="260" spans="1:14" s="350" customFormat="1">
      <c r="A260" s="427"/>
      <c r="B260" s="427"/>
      <c r="C260" s="427"/>
      <c r="D260" s="416"/>
      <c r="E260" s="431"/>
      <c r="F260" s="271"/>
      <c r="G260" s="429"/>
      <c r="H260" s="271"/>
      <c r="I260" s="429"/>
      <c r="J260" s="271"/>
      <c r="K260" s="429"/>
      <c r="L260" s="271"/>
      <c r="M260" s="429"/>
      <c r="N260" s="347"/>
    </row>
    <row r="261" spans="1:14" s="350" customFormat="1">
      <c r="A261" s="427"/>
      <c r="B261" s="427"/>
      <c r="C261" s="427"/>
      <c r="D261" s="416"/>
      <c r="E261" s="431"/>
      <c r="F261" s="271"/>
      <c r="G261" s="429"/>
      <c r="H261" s="271"/>
      <c r="I261" s="429"/>
      <c r="J261" s="271"/>
      <c r="K261" s="429"/>
      <c r="L261" s="271"/>
      <c r="M261" s="429"/>
      <c r="N261" s="347"/>
    </row>
    <row r="262" spans="1:14" s="350" customFormat="1">
      <c r="A262" s="427"/>
      <c r="B262" s="427"/>
      <c r="C262" s="427"/>
      <c r="D262" s="416"/>
      <c r="E262" s="431"/>
      <c r="F262" s="271"/>
      <c r="G262" s="429"/>
      <c r="H262" s="271"/>
      <c r="I262" s="429"/>
      <c r="J262" s="271"/>
      <c r="K262" s="429"/>
      <c r="L262" s="271"/>
      <c r="M262" s="429"/>
      <c r="N262" s="347"/>
    </row>
    <row r="263" spans="1:14" s="350" customFormat="1">
      <c r="A263" s="427"/>
      <c r="B263" s="427"/>
      <c r="C263" s="427"/>
      <c r="D263" s="416"/>
      <c r="E263" s="431"/>
      <c r="F263" s="271"/>
      <c r="G263" s="429"/>
      <c r="H263" s="271"/>
      <c r="I263" s="429"/>
      <c r="J263" s="271"/>
      <c r="K263" s="429"/>
      <c r="L263" s="271"/>
      <c r="M263" s="429"/>
      <c r="N263" s="347"/>
    </row>
    <row r="264" spans="1:14" s="350" customFormat="1">
      <c r="A264" s="427"/>
      <c r="B264" s="427"/>
      <c r="C264" s="427"/>
      <c r="D264" s="416"/>
      <c r="E264" s="431"/>
      <c r="F264" s="271"/>
      <c r="G264" s="429"/>
      <c r="H264" s="271"/>
      <c r="I264" s="429"/>
      <c r="J264" s="271"/>
      <c r="K264" s="429"/>
      <c r="L264" s="271"/>
      <c r="M264" s="429"/>
      <c r="N264" s="347"/>
    </row>
    <row r="265" spans="1:14" s="350" customFormat="1">
      <c r="A265" s="427"/>
      <c r="B265" s="427"/>
      <c r="C265" s="427"/>
      <c r="D265" s="416"/>
      <c r="E265" s="431"/>
      <c r="F265" s="271"/>
      <c r="G265" s="429"/>
      <c r="H265" s="271"/>
      <c r="I265" s="429"/>
      <c r="J265" s="271"/>
      <c r="K265" s="429"/>
      <c r="L265" s="271"/>
      <c r="M265" s="429"/>
      <c r="N265" s="347"/>
    </row>
    <row r="266" spans="1:14" s="350" customFormat="1">
      <c r="A266" s="427"/>
      <c r="B266" s="427"/>
      <c r="C266" s="427"/>
      <c r="D266" s="416"/>
      <c r="E266" s="431"/>
      <c r="F266" s="271"/>
      <c r="G266" s="429"/>
      <c r="H266" s="271"/>
      <c r="I266" s="429"/>
      <c r="J266" s="271"/>
      <c r="K266" s="429"/>
      <c r="L266" s="271"/>
      <c r="M266" s="429"/>
      <c r="N266" s="347"/>
    </row>
    <row r="267" spans="1:14" s="350" customFormat="1">
      <c r="A267" s="427"/>
      <c r="B267" s="427"/>
      <c r="C267" s="427"/>
      <c r="D267" s="416"/>
      <c r="E267" s="431"/>
      <c r="F267" s="271"/>
      <c r="G267" s="429"/>
      <c r="H267" s="271"/>
      <c r="I267" s="429"/>
      <c r="J267" s="271"/>
      <c r="K267" s="429"/>
      <c r="L267" s="271"/>
      <c r="M267" s="429"/>
      <c r="N267" s="347"/>
    </row>
    <row r="268" spans="1:14" s="350" customFormat="1">
      <c r="A268" s="427"/>
      <c r="B268" s="427"/>
      <c r="C268" s="427"/>
      <c r="D268" s="416"/>
      <c r="E268" s="431"/>
      <c r="F268" s="271"/>
      <c r="G268" s="429"/>
      <c r="H268" s="271"/>
      <c r="I268" s="429"/>
      <c r="J268" s="271"/>
      <c r="K268" s="429"/>
      <c r="L268" s="271"/>
      <c r="M268" s="429"/>
      <c r="N268" s="347"/>
    </row>
    <row r="269" spans="1:14" s="350" customFormat="1">
      <c r="A269" s="427"/>
      <c r="B269" s="427"/>
      <c r="C269" s="427"/>
      <c r="D269" s="416"/>
      <c r="E269" s="431"/>
      <c r="F269" s="271"/>
      <c r="G269" s="429"/>
      <c r="H269" s="271"/>
      <c r="I269" s="429"/>
      <c r="J269" s="271"/>
      <c r="K269" s="429"/>
      <c r="L269" s="271"/>
      <c r="M269" s="429"/>
      <c r="N269" s="347"/>
    </row>
    <row r="270" spans="1:14" s="350" customFormat="1">
      <c r="A270" s="427"/>
      <c r="B270" s="427"/>
      <c r="C270" s="427"/>
      <c r="D270" s="416"/>
      <c r="E270" s="431"/>
      <c r="F270" s="271"/>
      <c r="G270" s="429"/>
      <c r="H270" s="271"/>
      <c r="I270" s="429"/>
      <c r="J270" s="271"/>
      <c r="K270" s="429"/>
      <c r="L270" s="271"/>
      <c r="M270" s="429"/>
      <c r="N270" s="347"/>
    </row>
    <row r="271" spans="1:14" s="350" customFormat="1">
      <c r="A271" s="427"/>
      <c r="B271" s="427"/>
      <c r="C271" s="427"/>
      <c r="D271" s="416"/>
      <c r="E271" s="431"/>
      <c r="F271" s="271"/>
      <c r="G271" s="429"/>
      <c r="H271" s="271"/>
      <c r="I271" s="429"/>
      <c r="J271" s="271"/>
      <c r="K271" s="429"/>
      <c r="L271" s="271"/>
      <c r="M271" s="429"/>
      <c r="N271" s="347"/>
    </row>
    <row r="272" spans="1:14" s="350" customFormat="1">
      <c r="A272" s="427"/>
      <c r="B272" s="427"/>
      <c r="C272" s="427"/>
      <c r="D272" s="416"/>
      <c r="E272" s="431"/>
      <c r="F272" s="271"/>
      <c r="G272" s="429"/>
      <c r="H272" s="271"/>
      <c r="I272" s="429"/>
      <c r="J272" s="271"/>
      <c r="K272" s="429"/>
      <c r="L272" s="271"/>
      <c r="M272" s="429"/>
      <c r="N272" s="347"/>
    </row>
    <row r="273" spans="1:14" s="350" customFormat="1">
      <c r="A273" s="427"/>
      <c r="B273" s="427"/>
      <c r="C273" s="427"/>
      <c r="D273" s="416"/>
      <c r="E273" s="431"/>
      <c r="F273" s="271"/>
      <c r="G273" s="429"/>
      <c r="H273" s="271"/>
      <c r="I273" s="429"/>
      <c r="J273" s="271"/>
      <c r="K273" s="429"/>
      <c r="L273" s="271"/>
      <c r="M273" s="429"/>
      <c r="N273" s="347"/>
    </row>
    <row r="274" spans="1:14" s="350" customFormat="1">
      <c r="A274" s="427"/>
      <c r="B274" s="427"/>
      <c r="C274" s="427"/>
      <c r="D274" s="416"/>
      <c r="E274" s="431"/>
      <c r="F274" s="271"/>
      <c r="G274" s="429"/>
      <c r="H274" s="271"/>
      <c r="I274" s="429"/>
      <c r="J274" s="271"/>
      <c r="K274" s="429"/>
      <c r="L274" s="271"/>
      <c r="M274" s="429"/>
      <c r="N274" s="347"/>
    </row>
    <row r="275" spans="1:14" s="350" customFormat="1">
      <c r="A275" s="427"/>
      <c r="B275" s="427"/>
      <c r="C275" s="427"/>
      <c r="D275" s="416"/>
      <c r="E275" s="431"/>
      <c r="F275" s="271"/>
      <c r="G275" s="429"/>
      <c r="H275" s="271"/>
      <c r="I275" s="429"/>
      <c r="J275" s="271"/>
      <c r="K275" s="429"/>
      <c r="L275" s="271"/>
      <c r="M275" s="429"/>
      <c r="N275" s="347"/>
    </row>
    <row r="276" spans="1:14" s="350" customFormat="1">
      <c r="A276" s="427"/>
      <c r="B276" s="427"/>
      <c r="C276" s="427"/>
      <c r="D276" s="416"/>
      <c r="E276" s="431"/>
      <c r="F276" s="271"/>
      <c r="G276" s="429"/>
      <c r="H276" s="271"/>
      <c r="I276" s="429"/>
      <c r="J276" s="271"/>
      <c r="K276" s="429"/>
      <c r="L276" s="271"/>
      <c r="M276" s="429"/>
      <c r="N276" s="347"/>
    </row>
    <row r="277" spans="1:14" s="350" customFormat="1">
      <c r="A277" s="427"/>
      <c r="B277" s="427"/>
      <c r="C277" s="427"/>
      <c r="D277" s="416"/>
      <c r="E277" s="431"/>
      <c r="F277" s="271"/>
      <c r="G277" s="429"/>
      <c r="H277" s="271"/>
      <c r="I277" s="429"/>
      <c r="J277" s="271"/>
      <c r="K277" s="429"/>
      <c r="L277" s="271"/>
      <c r="M277" s="429"/>
      <c r="N277" s="347"/>
    </row>
    <row r="278" spans="1:14" s="350" customFormat="1">
      <c r="A278" s="427"/>
      <c r="B278" s="427"/>
      <c r="C278" s="427"/>
      <c r="D278" s="416"/>
      <c r="E278" s="431"/>
      <c r="F278" s="271"/>
      <c r="G278" s="429"/>
      <c r="H278" s="271"/>
      <c r="I278" s="429"/>
      <c r="J278" s="271"/>
      <c r="K278" s="429"/>
      <c r="L278" s="271"/>
      <c r="M278" s="429"/>
      <c r="N278" s="347"/>
    </row>
    <row r="279" spans="1:14" s="350" customFormat="1">
      <c r="A279" s="427"/>
      <c r="B279" s="427"/>
      <c r="C279" s="427"/>
      <c r="D279" s="416"/>
      <c r="E279" s="431"/>
      <c r="F279" s="271"/>
      <c r="G279" s="429"/>
      <c r="H279" s="271"/>
      <c r="I279" s="429"/>
      <c r="J279" s="271"/>
      <c r="K279" s="429"/>
      <c r="L279" s="271"/>
      <c r="M279" s="429"/>
      <c r="N279" s="347"/>
    </row>
    <row r="280" spans="1:14" s="350" customFormat="1">
      <c r="A280" s="427"/>
      <c r="B280" s="427"/>
      <c r="C280" s="427"/>
      <c r="D280" s="416"/>
      <c r="E280" s="431"/>
      <c r="F280" s="271"/>
      <c r="G280" s="429"/>
      <c r="H280" s="271"/>
      <c r="I280" s="429"/>
      <c r="J280" s="271"/>
      <c r="K280" s="429"/>
      <c r="L280" s="271"/>
      <c r="M280" s="429"/>
      <c r="N280" s="347"/>
    </row>
    <row r="281" spans="1:14" s="350" customFormat="1">
      <c r="A281" s="427"/>
      <c r="B281" s="427"/>
      <c r="C281" s="427"/>
      <c r="D281" s="416"/>
      <c r="E281" s="431"/>
      <c r="F281" s="271"/>
      <c r="G281" s="429"/>
      <c r="H281" s="271"/>
      <c r="I281" s="429"/>
      <c r="J281" s="271"/>
      <c r="K281" s="429"/>
      <c r="L281" s="271"/>
      <c r="M281" s="429"/>
      <c r="N281" s="347"/>
    </row>
    <row r="282" spans="1:14" s="350" customFormat="1">
      <c r="A282" s="427"/>
      <c r="B282" s="427"/>
      <c r="C282" s="427"/>
      <c r="D282" s="416"/>
      <c r="E282" s="431"/>
      <c r="F282" s="271"/>
      <c r="G282" s="429"/>
      <c r="H282" s="271"/>
      <c r="I282" s="429"/>
      <c r="J282" s="271"/>
      <c r="K282" s="429"/>
      <c r="L282" s="271"/>
      <c r="M282" s="429"/>
      <c r="N282" s="347"/>
    </row>
    <row r="283" spans="1:14" s="350" customFormat="1">
      <c r="A283" s="427"/>
      <c r="B283" s="427"/>
      <c r="C283" s="427"/>
      <c r="D283" s="416"/>
      <c r="E283" s="431"/>
      <c r="F283" s="271"/>
      <c r="G283" s="429"/>
      <c r="H283" s="271"/>
      <c r="I283" s="429"/>
      <c r="J283" s="271"/>
      <c r="K283" s="429"/>
      <c r="L283" s="271"/>
      <c r="M283" s="429"/>
      <c r="N283" s="347"/>
    </row>
    <row r="284" spans="1:14" s="350" customFormat="1">
      <c r="A284" s="427"/>
      <c r="B284" s="427"/>
      <c r="C284" s="427"/>
      <c r="D284" s="416"/>
      <c r="E284" s="431"/>
      <c r="F284" s="271"/>
      <c r="G284" s="429"/>
      <c r="H284" s="271"/>
      <c r="I284" s="429"/>
      <c r="J284" s="271"/>
      <c r="K284" s="429"/>
      <c r="L284" s="271"/>
      <c r="M284" s="429"/>
      <c r="N284" s="347"/>
    </row>
    <row r="285" spans="1:14" s="350" customFormat="1">
      <c r="A285" s="427"/>
      <c r="B285" s="427"/>
      <c r="C285" s="427"/>
      <c r="D285" s="416"/>
      <c r="E285" s="431"/>
      <c r="F285" s="271"/>
      <c r="G285" s="429"/>
      <c r="H285" s="271"/>
      <c r="I285" s="429"/>
      <c r="J285" s="271"/>
      <c r="K285" s="429"/>
      <c r="L285" s="271"/>
      <c r="M285" s="429"/>
      <c r="N285" s="347"/>
    </row>
    <row r="286" spans="1:14" s="350" customFormat="1">
      <c r="A286" s="427"/>
      <c r="B286" s="427"/>
      <c r="C286" s="427"/>
      <c r="D286" s="416"/>
      <c r="E286" s="431"/>
      <c r="F286" s="271"/>
      <c r="G286" s="429"/>
      <c r="H286" s="271"/>
      <c r="I286" s="429"/>
      <c r="J286" s="271"/>
      <c r="K286" s="429"/>
      <c r="L286" s="271"/>
      <c r="M286" s="429"/>
      <c r="N286" s="347"/>
    </row>
    <row r="287" spans="1:14" s="350" customFormat="1">
      <c r="A287" s="427"/>
      <c r="B287" s="427"/>
      <c r="C287" s="427"/>
      <c r="D287" s="416"/>
      <c r="E287" s="431"/>
      <c r="F287" s="271"/>
      <c r="G287" s="429"/>
      <c r="H287" s="271"/>
      <c r="I287" s="429"/>
      <c r="J287" s="271"/>
      <c r="K287" s="429"/>
      <c r="L287" s="271"/>
      <c r="M287" s="429"/>
      <c r="N287" s="347"/>
    </row>
    <row r="288" spans="1:14" s="350" customFormat="1">
      <c r="A288" s="427"/>
      <c r="B288" s="427"/>
      <c r="C288" s="427"/>
      <c r="D288" s="416"/>
      <c r="E288" s="431"/>
      <c r="F288" s="271"/>
      <c r="G288" s="429"/>
      <c r="H288" s="271"/>
      <c r="I288" s="429"/>
      <c r="J288" s="271"/>
      <c r="K288" s="429"/>
      <c r="L288" s="271"/>
      <c r="M288" s="429"/>
      <c r="N288" s="347"/>
    </row>
    <row r="289" spans="1:14" s="350" customFormat="1">
      <c r="A289" s="427"/>
      <c r="B289" s="427"/>
      <c r="C289" s="427"/>
      <c r="D289" s="416"/>
      <c r="E289" s="431"/>
      <c r="F289" s="271"/>
      <c r="G289" s="429"/>
      <c r="H289" s="271"/>
      <c r="I289" s="429"/>
      <c r="J289" s="271"/>
      <c r="K289" s="429"/>
      <c r="L289" s="271"/>
      <c r="M289" s="429"/>
      <c r="N289" s="347"/>
    </row>
    <row r="290" spans="1:14" s="350" customFormat="1">
      <c r="A290" s="427"/>
      <c r="B290" s="427"/>
      <c r="C290" s="427"/>
      <c r="D290" s="416"/>
      <c r="E290" s="431"/>
      <c r="F290" s="271"/>
      <c r="G290" s="429"/>
      <c r="H290" s="271"/>
      <c r="I290" s="429"/>
      <c r="J290" s="271"/>
      <c r="K290" s="429"/>
      <c r="L290" s="271"/>
      <c r="M290" s="429"/>
      <c r="N290" s="347"/>
    </row>
    <row r="291" spans="1:14" s="350" customFormat="1">
      <c r="A291" s="427"/>
      <c r="B291" s="427"/>
      <c r="C291" s="427"/>
      <c r="D291" s="416"/>
      <c r="E291" s="431"/>
      <c r="F291" s="271"/>
      <c r="G291" s="429"/>
      <c r="H291" s="271"/>
      <c r="I291" s="429"/>
      <c r="J291" s="271"/>
      <c r="K291" s="429"/>
      <c r="L291" s="271"/>
      <c r="M291" s="429"/>
      <c r="N291" s="347"/>
    </row>
    <row r="292" spans="1:14" s="350" customFormat="1">
      <c r="A292" s="427"/>
      <c r="B292" s="427"/>
      <c r="C292" s="427"/>
      <c r="D292" s="416"/>
      <c r="E292" s="431"/>
      <c r="F292" s="271"/>
      <c r="G292" s="429"/>
      <c r="H292" s="271"/>
      <c r="I292" s="429"/>
      <c r="J292" s="271"/>
      <c r="K292" s="429"/>
      <c r="L292" s="271"/>
      <c r="M292" s="429"/>
      <c r="N292" s="347"/>
    </row>
    <row r="293" spans="1:14" s="350" customFormat="1">
      <c r="A293" s="427"/>
      <c r="B293" s="427"/>
      <c r="C293" s="427"/>
      <c r="D293" s="416"/>
      <c r="E293" s="431"/>
      <c r="F293" s="271"/>
      <c r="G293" s="429"/>
      <c r="H293" s="271"/>
      <c r="I293" s="429"/>
      <c r="J293" s="271"/>
      <c r="K293" s="429"/>
      <c r="L293" s="271"/>
      <c r="M293" s="429"/>
      <c r="N293" s="347"/>
    </row>
    <row r="294" spans="1:14" s="350" customFormat="1">
      <c r="A294" s="427"/>
      <c r="B294" s="427"/>
      <c r="C294" s="427"/>
      <c r="D294" s="416"/>
      <c r="E294" s="431"/>
      <c r="F294" s="271"/>
      <c r="G294" s="429"/>
      <c r="H294" s="271"/>
      <c r="I294" s="429"/>
      <c r="J294" s="271"/>
      <c r="K294" s="429"/>
      <c r="L294" s="271"/>
      <c r="M294" s="429"/>
      <c r="N294" s="347"/>
    </row>
    <row r="295" spans="1:14" s="350" customFormat="1">
      <c r="A295" s="427"/>
      <c r="B295" s="427"/>
      <c r="C295" s="427"/>
      <c r="D295" s="416"/>
      <c r="E295" s="431"/>
      <c r="F295" s="271"/>
      <c r="G295" s="429"/>
      <c r="H295" s="271"/>
      <c r="I295" s="429"/>
      <c r="J295" s="271"/>
      <c r="K295" s="429"/>
      <c r="L295" s="271"/>
      <c r="M295" s="429"/>
      <c r="N295" s="347"/>
    </row>
    <row r="296" spans="1:14" s="350" customFormat="1">
      <c r="A296" s="427"/>
      <c r="B296" s="427"/>
      <c r="C296" s="427"/>
      <c r="D296" s="416"/>
      <c r="E296" s="431"/>
      <c r="F296" s="271"/>
      <c r="G296" s="429"/>
      <c r="H296" s="271"/>
      <c r="I296" s="429"/>
      <c r="J296" s="271"/>
      <c r="K296" s="429"/>
      <c r="L296" s="271"/>
      <c r="M296" s="429"/>
      <c r="N296" s="347"/>
    </row>
    <row r="297" spans="1:14" s="350" customFormat="1">
      <c r="A297" s="427"/>
      <c r="B297" s="427"/>
      <c r="C297" s="427"/>
      <c r="D297" s="416"/>
      <c r="E297" s="431"/>
      <c r="F297" s="271"/>
      <c r="G297" s="429"/>
      <c r="H297" s="271"/>
      <c r="I297" s="429"/>
      <c r="J297" s="271"/>
      <c r="K297" s="429"/>
      <c r="L297" s="271"/>
      <c r="M297" s="429"/>
      <c r="N297" s="347"/>
    </row>
    <row r="298" spans="1:14" s="350" customFormat="1">
      <c r="A298" s="427"/>
      <c r="B298" s="427"/>
      <c r="C298" s="427"/>
      <c r="D298" s="416"/>
      <c r="E298" s="431"/>
      <c r="F298" s="271"/>
      <c r="G298" s="429"/>
      <c r="H298" s="271"/>
      <c r="I298" s="429"/>
      <c r="J298" s="271"/>
      <c r="K298" s="429"/>
      <c r="L298" s="271"/>
      <c r="M298" s="429"/>
      <c r="N298" s="347"/>
    </row>
    <row r="299" spans="1:14" s="350" customFormat="1">
      <c r="A299" s="427"/>
      <c r="B299" s="427"/>
      <c r="C299" s="427"/>
      <c r="D299" s="416"/>
      <c r="E299" s="431"/>
      <c r="F299" s="271"/>
      <c r="G299" s="429"/>
      <c r="H299" s="271"/>
      <c r="I299" s="429"/>
      <c r="J299" s="271"/>
      <c r="K299" s="429"/>
      <c r="L299" s="271"/>
      <c r="M299" s="429"/>
      <c r="N299" s="347"/>
    </row>
    <row r="300" spans="1:14" s="350" customFormat="1">
      <c r="A300" s="427"/>
      <c r="B300" s="427"/>
      <c r="C300" s="427"/>
      <c r="D300" s="416"/>
      <c r="E300" s="431"/>
      <c r="F300" s="271"/>
      <c r="G300" s="429"/>
      <c r="H300" s="271"/>
      <c r="I300" s="429"/>
      <c r="J300" s="271"/>
      <c r="K300" s="429"/>
      <c r="L300" s="271"/>
      <c r="M300" s="429"/>
      <c r="N300" s="347"/>
    </row>
    <row r="301" spans="1:14" s="350" customFormat="1">
      <c r="A301" s="427"/>
      <c r="B301" s="427"/>
      <c r="C301" s="427"/>
      <c r="D301" s="416"/>
      <c r="E301" s="431"/>
      <c r="F301" s="271"/>
      <c r="G301" s="429"/>
      <c r="H301" s="271"/>
      <c r="I301" s="429"/>
      <c r="J301" s="271"/>
      <c r="K301" s="429"/>
      <c r="L301" s="271"/>
      <c r="M301" s="429"/>
      <c r="N301" s="347"/>
    </row>
    <row r="302" spans="1:14" s="350" customFormat="1">
      <c r="A302" s="427"/>
      <c r="B302" s="427"/>
      <c r="C302" s="427"/>
      <c r="D302" s="416"/>
      <c r="E302" s="431"/>
      <c r="F302" s="271"/>
      <c r="G302" s="429"/>
      <c r="H302" s="271"/>
      <c r="I302" s="429"/>
      <c r="J302" s="271"/>
      <c r="K302" s="429"/>
      <c r="L302" s="271"/>
      <c r="M302" s="429"/>
      <c r="N302" s="347"/>
    </row>
    <row r="303" spans="1:14" s="350" customFormat="1">
      <c r="A303" s="427"/>
      <c r="B303" s="427"/>
      <c r="C303" s="427"/>
      <c r="D303" s="416"/>
      <c r="E303" s="431"/>
      <c r="F303" s="271"/>
      <c r="G303" s="429"/>
      <c r="H303" s="271"/>
      <c r="I303" s="429"/>
      <c r="J303" s="271"/>
      <c r="K303" s="429"/>
      <c r="L303" s="271"/>
      <c r="M303" s="429"/>
      <c r="N303" s="347"/>
    </row>
    <row r="304" spans="1:14" s="350" customFormat="1">
      <c r="A304" s="427"/>
      <c r="B304" s="427"/>
      <c r="C304" s="427"/>
      <c r="D304" s="416"/>
      <c r="E304" s="431"/>
      <c r="F304" s="271"/>
      <c r="G304" s="429"/>
      <c r="H304" s="271"/>
      <c r="I304" s="429"/>
      <c r="J304" s="271"/>
      <c r="K304" s="429"/>
      <c r="L304" s="271"/>
      <c r="M304" s="429"/>
      <c r="N304" s="347"/>
    </row>
    <row r="305" spans="1:14" s="350" customFormat="1">
      <c r="A305" s="427"/>
      <c r="B305" s="427"/>
      <c r="C305" s="427"/>
      <c r="D305" s="416"/>
      <c r="E305" s="431"/>
      <c r="F305" s="271"/>
      <c r="G305" s="429"/>
      <c r="H305" s="271"/>
      <c r="I305" s="429"/>
      <c r="J305" s="271"/>
      <c r="K305" s="429"/>
      <c r="L305" s="271"/>
      <c r="M305" s="429"/>
      <c r="N305" s="347"/>
    </row>
    <row r="306" spans="1:14" s="350" customFormat="1">
      <c r="A306" s="427"/>
      <c r="B306" s="427"/>
      <c r="C306" s="427"/>
      <c r="D306" s="416"/>
      <c r="E306" s="431"/>
      <c r="F306" s="271"/>
      <c r="G306" s="429"/>
      <c r="H306" s="271"/>
      <c r="I306" s="429"/>
      <c r="J306" s="271"/>
      <c r="K306" s="429"/>
      <c r="L306" s="271"/>
      <c r="M306" s="429"/>
      <c r="N306" s="347"/>
    </row>
    <row r="307" spans="1:14" s="350" customFormat="1">
      <c r="A307" s="427"/>
      <c r="B307" s="427"/>
      <c r="C307" s="427"/>
      <c r="D307" s="416"/>
      <c r="E307" s="431"/>
      <c r="F307" s="271"/>
      <c r="G307" s="429"/>
      <c r="H307" s="271"/>
      <c r="I307" s="429"/>
      <c r="J307" s="271"/>
      <c r="K307" s="429"/>
      <c r="L307" s="271"/>
      <c r="M307" s="429"/>
      <c r="N307" s="347"/>
    </row>
    <row r="308" spans="1:14" s="350" customFormat="1">
      <c r="A308" s="427"/>
      <c r="B308" s="427"/>
      <c r="C308" s="427"/>
      <c r="D308" s="416"/>
      <c r="E308" s="431"/>
      <c r="F308" s="271"/>
      <c r="G308" s="429"/>
      <c r="H308" s="271"/>
      <c r="I308" s="429"/>
      <c r="J308" s="271"/>
      <c r="K308" s="429"/>
      <c r="L308" s="271"/>
      <c r="M308" s="429"/>
      <c r="N308" s="347"/>
    </row>
    <row r="309" spans="1:14" s="350" customFormat="1">
      <c r="A309" s="427"/>
      <c r="B309" s="427"/>
      <c r="C309" s="427"/>
      <c r="D309" s="416"/>
      <c r="E309" s="431"/>
      <c r="F309" s="271"/>
      <c r="G309" s="429"/>
      <c r="H309" s="271"/>
      <c r="I309" s="429"/>
      <c r="J309" s="271"/>
      <c r="K309" s="429"/>
      <c r="L309" s="271"/>
      <c r="M309" s="429"/>
      <c r="N309" s="347"/>
    </row>
    <row r="310" spans="1:14" s="350" customFormat="1">
      <c r="A310" s="427"/>
      <c r="B310" s="427"/>
      <c r="C310" s="427"/>
      <c r="D310" s="416"/>
      <c r="E310" s="431"/>
      <c r="F310" s="271"/>
      <c r="G310" s="429"/>
      <c r="H310" s="271"/>
      <c r="I310" s="429"/>
      <c r="J310" s="271"/>
      <c r="K310" s="429"/>
      <c r="L310" s="271"/>
      <c r="M310" s="429"/>
      <c r="N310" s="347"/>
    </row>
    <row r="311" spans="1:14" s="350" customFormat="1">
      <c r="A311" s="427"/>
      <c r="B311" s="427"/>
      <c r="C311" s="427"/>
      <c r="D311" s="416"/>
      <c r="E311" s="431"/>
      <c r="F311" s="271"/>
      <c r="G311" s="429"/>
      <c r="H311" s="271"/>
      <c r="I311" s="429"/>
      <c r="J311" s="271"/>
      <c r="K311" s="429"/>
      <c r="L311" s="271"/>
      <c r="M311" s="429"/>
      <c r="N311" s="347"/>
    </row>
    <row r="312" spans="1:14" s="350" customFormat="1">
      <c r="A312" s="427"/>
      <c r="B312" s="427"/>
      <c r="C312" s="427"/>
      <c r="D312" s="416"/>
      <c r="E312" s="431"/>
      <c r="F312" s="271"/>
      <c r="G312" s="429"/>
      <c r="H312" s="271"/>
      <c r="I312" s="429"/>
      <c r="J312" s="271"/>
      <c r="K312" s="429"/>
      <c r="L312" s="271"/>
      <c r="M312" s="429"/>
      <c r="N312" s="347"/>
    </row>
    <row r="313" spans="1:14" s="350" customFormat="1">
      <c r="A313" s="427"/>
      <c r="B313" s="427"/>
      <c r="C313" s="427"/>
      <c r="D313" s="416"/>
      <c r="E313" s="431"/>
      <c r="F313" s="271"/>
      <c r="G313" s="429"/>
      <c r="H313" s="271"/>
      <c r="I313" s="429"/>
      <c r="J313" s="271"/>
      <c r="K313" s="429"/>
      <c r="L313" s="271"/>
      <c r="M313" s="429"/>
      <c r="N313" s="347"/>
    </row>
    <row r="314" spans="1:14" s="350" customFormat="1">
      <c r="A314" s="427"/>
      <c r="B314" s="427"/>
      <c r="C314" s="427"/>
      <c r="D314" s="416"/>
      <c r="E314" s="431"/>
      <c r="F314" s="271"/>
      <c r="G314" s="429"/>
      <c r="H314" s="271"/>
      <c r="I314" s="429"/>
      <c r="J314" s="271"/>
      <c r="K314" s="429"/>
      <c r="L314" s="271"/>
      <c r="M314" s="429"/>
      <c r="N314" s="347"/>
    </row>
    <row r="315" spans="1:14" s="350" customFormat="1">
      <c r="A315" s="427"/>
      <c r="B315" s="427"/>
      <c r="C315" s="427"/>
      <c r="D315" s="416"/>
      <c r="E315" s="431"/>
      <c r="F315" s="271"/>
      <c r="G315" s="429"/>
      <c r="H315" s="271"/>
      <c r="I315" s="429"/>
      <c r="J315" s="271"/>
      <c r="K315" s="429"/>
      <c r="L315" s="271"/>
      <c r="M315" s="429"/>
      <c r="N315" s="347"/>
    </row>
    <row r="316" spans="1:14" s="350" customFormat="1">
      <c r="A316" s="427"/>
      <c r="B316" s="427"/>
      <c r="C316" s="427"/>
      <c r="D316" s="416"/>
      <c r="E316" s="431"/>
      <c r="F316" s="271"/>
      <c r="G316" s="429"/>
      <c r="H316" s="271"/>
      <c r="I316" s="429"/>
      <c r="J316" s="271"/>
      <c r="K316" s="429"/>
      <c r="L316" s="271"/>
      <c r="M316" s="429"/>
      <c r="N316" s="347"/>
    </row>
    <row r="317" spans="1:14" s="350" customFormat="1">
      <c r="A317" s="427"/>
      <c r="B317" s="427"/>
      <c r="C317" s="427"/>
      <c r="D317" s="416"/>
      <c r="E317" s="431"/>
      <c r="F317" s="271"/>
      <c r="G317" s="429"/>
      <c r="H317" s="271"/>
      <c r="I317" s="429"/>
      <c r="J317" s="271"/>
      <c r="K317" s="429"/>
      <c r="L317" s="271"/>
      <c r="M317" s="429"/>
      <c r="N317" s="347"/>
    </row>
    <row r="318" spans="1:14" s="350" customFormat="1">
      <c r="A318" s="427"/>
      <c r="B318" s="427"/>
      <c r="C318" s="427"/>
      <c r="D318" s="416"/>
      <c r="E318" s="431"/>
      <c r="F318" s="271"/>
      <c r="G318" s="429"/>
      <c r="H318" s="271"/>
      <c r="I318" s="429"/>
      <c r="J318" s="271"/>
      <c r="K318" s="429"/>
      <c r="L318" s="271"/>
      <c r="M318" s="429"/>
      <c r="N318" s="347"/>
    </row>
    <row r="319" spans="1:14" s="350" customFormat="1">
      <c r="A319" s="427"/>
      <c r="B319" s="427"/>
      <c r="C319" s="427"/>
      <c r="D319" s="416"/>
      <c r="E319" s="431"/>
      <c r="F319" s="271"/>
      <c r="G319" s="429"/>
      <c r="H319" s="271"/>
      <c r="I319" s="429"/>
      <c r="J319" s="271"/>
      <c r="K319" s="429"/>
      <c r="L319" s="271"/>
      <c r="M319" s="429"/>
      <c r="N319" s="347"/>
    </row>
    <row r="320" spans="1:14" s="350" customFormat="1">
      <c r="A320" s="427"/>
      <c r="B320" s="427"/>
      <c r="C320" s="427"/>
      <c r="D320" s="416"/>
      <c r="E320" s="431"/>
      <c r="F320" s="271"/>
      <c r="G320" s="429"/>
      <c r="H320" s="271"/>
      <c r="I320" s="429"/>
      <c r="J320" s="271"/>
      <c r="K320" s="429"/>
      <c r="L320" s="271"/>
      <c r="M320" s="429"/>
      <c r="N320" s="347"/>
    </row>
    <row r="321" spans="1:14" s="350" customFormat="1">
      <c r="A321" s="427"/>
      <c r="B321" s="427"/>
      <c r="C321" s="427"/>
      <c r="D321" s="416"/>
      <c r="E321" s="431"/>
      <c r="F321" s="271"/>
      <c r="G321" s="429"/>
      <c r="H321" s="271"/>
      <c r="I321" s="429"/>
      <c r="J321" s="271"/>
      <c r="K321" s="429"/>
      <c r="L321" s="271"/>
      <c r="M321" s="429"/>
      <c r="N321" s="347"/>
    </row>
    <row r="322" spans="1:14" s="350" customFormat="1">
      <c r="A322" s="427"/>
      <c r="B322" s="427"/>
      <c r="C322" s="427"/>
      <c r="D322" s="416"/>
      <c r="E322" s="431"/>
      <c r="F322" s="271"/>
      <c r="G322" s="429"/>
      <c r="H322" s="271"/>
      <c r="I322" s="429"/>
      <c r="J322" s="271"/>
      <c r="K322" s="429"/>
      <c r="L322" s="271"/>
      <c r="M322" s="429"/>
      <c r="N322" s="347"/>
    </row>
    <row r="323" spans="1:14" s="350" customFormat="1">
      <c r="A323" s="427"/>
      <c r="B323" s="427"/>
      <c r="C323" s="427"/>
      <c r="D323" s="416"/>
      <c r="E323" s="431"/>
      <c r="F323" s="271"/>
      <c r="G323" s="429"/>
      <c r="H323" s="271"/>
      <c r="I323" s="429"/>
      <c r="J323" s="271"/>
      <c r="K323" s="429"/>
      <c r="L323" s="271"/>
      <c r="M323" s="429"/>
      <c r="N323" s="347"/>
    </row>
    <row r="324" spans="1:14" s="350" customFormat="1">
      <c r="A324" s="427"/>
      <c r="B324" s="427"/>
      <c r="C324" s="427"/>
      <c r="D324" s="416"/>
      <c r="E324" s="431"/>
      <c r="F324" s="271"/>
      <c r="G324" s="429"/>
      <c r="H324" s="271"/>
      <c r="I324" s="429"/>
      <c r="J324" s="271"/>
      <c r="K324" s="429"/>
      <c r="L324" s="271"/>
      <c r="M324" s="429"/>
      <c r="N324" s="347"/>
    </row>
    <row r="325" spans="1:14" s="350" customFormat="1">
      <c r="A325" s="427"/>
      <c r="B325" s="427"/>
      <c r="C325" s="427"/>
      <c r="D325" s="416"/>
      <c r="E325" s="431"/>
      <c r="F325" s="271"/>
      <c r="G325" s="429"/>
      <c r="H325" s="271"/>
      <c r="I325" s="429"/>
      <c r="J325" s="271"/>
      <c r="K325" s="429"/>
      <c r="L325" s="271"/>
      <c r="M325" s="429"/>
      <c r="N325" s="347"/>
    </row>
    <row r="326" spans="1:14" s="350" customFormat="1">
      <c r="A326" s="427"/>
      <c r="B326" s="427"/>
      <c r="C326" s="427"/>
      <c r="D326" s="416"/>
      <c r="E326" s="431"/>
      <c r="F326" s="271"/>
      <c r="G326" s="429"/>
      <c r="H326" s="271"/>
      <c r="I326" s="429"/>
      <c r="J326" s="271"/>
      <c r="K326" s="429"/>
      <c r="L326" s="271"/>
      <c r="M326" s="429"/>
      <c r="N326" s="347"/>
    </row>
    <row r="327" spans="1:14" s="350" customFormat="1">
      <c r="A327" s="427"/>
      <c r="B327" s="427"/>
      <c r="C327" s="427"/>
      <c r="D327" s="416"/>
      <c r="E327" s="431"/>
      <c r="F327" s="271"/>
      <c r="G327" s="429"/>
      <c r="H327" s="271"/>
      <c r="I327" s="429"/>
      <c r="J327" s="271"/>
      <c r="K327" s="429"/>
      <c r="L327" s="271"/>
      <c r="M327" s="429"/>
      <c r="N327" s="347"/>
    </row>
    <row r="328" spans="1:14" s="350" customFormat="1">
      <c r="A328" s="427"/>
      <c r="B328" s="427"/>
      <c r="C328" s="427"/>
      <c r="D328" s="416"/>
      <c r="E328" s="431"/>
      <c r="F328" s="271"/>
      <c r="G328" s="429"/>
      <c r="H328" s="271"/>
      <c r="I328" s="429"/>
      <c r="J328" s="271"/>
      <c r="K328" s="429"/>
      <c r="L328" s="271"/>
      <c r="M328" s="429"/>
      <c r="N328" s="347"/>
    </row>
    <row r="329" spans="1:14" s="350" customFormat="1">
      <c r="A329" s="427"/>
      <c r="B329" s="427"/>
      <c r="C329" s="427"/>
      <c r="D329" s="416"/>
      <c r="E329" s="431"/>
      <c r="F329" s="271"/>
      <c r="G329" s="429"/>
      <c r="H329" s="271"/>
      <c r="I329" s="429"/>
      <c r="J329" s="271"/>
      <c r="K329" s="429"/>
      <c r="L329" s="271"/>
      <c r="M329" s="429"/>
      <c r="N329" s="347"/>
    </row>
    <row r="330" spans="1:14" s="350" customFormat="1">
      <c r="A330" s="427"/>
      <c r="B330" s="427"/>
      <c r="C330" s="427"/>
      <c r="D330" s="416"/>
      <c r="E330" s="431"/>
      <c r="F330" s="271"/>
      <c r="G330" s="429"/>
      <c r="H330" s="271"/>
      <c r="I330" s="429"/>
      <c r="J330" s="271"/>
      <c r="K330" s="429"/>
      <c r="L330" s="271"/>
      <c r="M330" s="429"/>
      <c r="N330" s="347"/>
    </row>
    <row r="331" spans="1:14" s="350" customFormat="1">
      <c r="A331" s="427"/>
      <c r="B331" s="427"/>
      <c r="C331" s="427"/>
      <c r="D331" s="416"/>
      <c r="E331" s="431"/>
      <c r="F331" s="271"/>
      <c r="G331" s="429"/>
      <c r="H331" s="271"/>
      <c r="I331" s="429"/>
      <c r="J331" s="271"/>
      <c r="K331" s="429"/>
      <c r="L331" s="271"/>
      <c r="M331" s="429"/>
      <c r="N331" s="347"/>
    </row>
    <row r="332" spans="1:14" s="350" customFormat="1">
      <c r="A332" s="427"/>
      <c r="B332" s="427"/>
      <c r="C332" s="427"/>
      <c r="D332" s="416"/>
      <c r="E332" s="431"/>
      <c r="F332" s="271"/>
      <c r="G332" s="429"/>
      <c r="H332" s="271"/>
      <c r="I332" s="429"/>
      <c r="J332" s="271"/>
      <c r="K332" s="429"/>
      <c r="L332" s="271"/>
      <c r="M332" s="429"/>
      <c r="N332" s="347"/>
    </row>
    <row r="333" spans="1:14" s="350" customFormat="1">
      <c r="A333" s="427"/>
      <c r="B333" s="427"/>
      <c r="C333" s="427"/>
      <c r="D333" s="416"/>
      <c r="E333" s="431"/>
      <c r="F333" s="271"/>
      <c r="G333" s="429"/>
      <c r="H333" s="271"/>
      <c r="I333" s="429"/>
      <c r="J333" s="271"/>
      <c r="K333" s="429"/>
      <c r="L333" s="271"/>
      <c r="M333" s="429"/>
      <c r="N333" s="347"/>
    </row>
    <row r="334" spans="1:14" s="350" customFormat="1">
      <c r="A334" s="427"/>
      <c r="B334" s="427"/>
      <c r="C334" s="427"/>
      <c r="D334" s="416"/>
      <c r="E334" s="431"/>
      <c r="F334" s="271"/>
      <c r="G334" s="429"/>
      <c r="H334" s="271"/>
      <c r="I334" s="429"/>
      <c r="J334" s="271"/>
      <c r="K334" s="429"/>
      <c r="L334" s="271"/>
      <c r="M334" s="429"/>
      <c r="N334" s="347"/>
    </row>
    <row r="335" spans="1:14" s="350" customFormat="1">
      <c r="A335" s="427"/>
      <c r="B335" s="427"/>
      <c r="C335" s="427"/>
      <c r="D335" s="416"/>
      <c r="E335" s="431"/>
      <c r="F335" s="271"/>
      <c r="G335" s="429"/>
      <c r="H335" s="271"/>
      <c r="I335" s="429"/>
      <c r="J335" s="271"/>
      <c r="K335" s="429"/>
      <c r="L335" s="271"/>
      <c r="M335" s="429"/>
      <c r="N335" s="347"/>
    </row>
    <row r="336" spans="1:14" s="350" customFormat="1">
      <c r="A336" s="427"/>
      <c r="B336" s="427"/>
      <c r="C336" s="427"/>
      <c r="D336" s="416"/>
      <c r="E336" s="431"/>
      <c r="F336" s="271"/>
      <c r="G336" s="429"/>
      <c r="H336" s="271"/>
      <c r="I336" s="429"/>
      <c r="J336" s="271"/>
      <c r="K336" s="429"/>
      <c r="L336" s="271"/>
      <c r="M336" s="429"/>
      <c r="N336" s="347"/>
    </row>
    <row r="337" spans="1:14" s="350" customFormat="1">
      <c r="A337" s="427"/>
      <c r="B337" s="427"/>
      <c r="C337" s="427"/>
      <c r="D337" s="416"/>
      <c r="E337" s="431"/>
      <c r="F337" s="271"/>
      <c r="G337" s="429"/>
      <c r="H337" s="271"/>
      <c r="I337" s="429"/>
      <c r="J337" s="271"/>
      <c r="K337" s="429"/>
      <c r="L337" s="271"/>
      <c r="M337" s="429"/>
      <c r="N337" s="347"/>
    </row>
    <row r="338" spans="1:14" s="350" customFormat="1">
      <c r="A338" s="427"/>
      <c r="B338" s="427"/>
      <c r="C338" s="427"/>
      <c r="D338" s="416"/>
      <c r="E338" s="431"/>
      <c r="F338" s="271"/>
      <c r="G338" s="429"/>
      <c r="H338" s="271"/>
      <c r="I338" s="429"/>
      <c r="J338" s="271"/>
      <c r="K338" s="429"/>
      <c r="L338" s="271"/>
      <c r="M338" s="429"/>
      <c r="N338" s="347"/>
    </row>
    <row r="339" spans="1:14" s="350" customFormat="1">
      <c r="A339" s="427"/>
      <c r="B339" s="427"/>
      <c r="C339" s="427"/>
      <c r="D339" s="416"/>
      <c r="E339" s="431"/>
      <c r="F339" s="271"/>
      <c r="G339" s="429"/>
      <c r="H339" s="271"/>
      <c r="I339" s="429"/>
      <c r="J339" s="271"/>
      <c r="K339" s="429"/>
      <c r="L339" s="271"/>
      <c r="M339" s="429"/>
      <c r="N339" s="347"/>
    </row>
    <row r="340" spans="1:14" s="350" customFormat="1">
      <c r="A340" s="427"/>
      <c r="B340" s="427"/>
      <c r="C340" s="427"/>
      <c r="D340" s="416"/>
      <c r="E340" s="431"/>
      <c r="F340" s="271"/>
      <c r="G340" s="429"/>
      <c r="H340" s="271"/>
      <c r="I340" s="429"/>
      <c r="J340" s="271"/>
      <c r="K340" s="429"/>
      <c r="L340" s="271"/>
      <c r="M340" s="429"/>
      <c r="N340" s="347"/>
    </row>
    <row r="341" spans="1:14" s="350" customFormat="1">
      <c r="A341" s="427"/>
      <c r="B341" s="427"/>
      <c r="C341" s="427"/>
      <c r="D341" s="416"/>
      <c r="E341" s="431"/>
      <c r="F341" s="271"/>
      <c r="G341" s="429"/>
      <c r="H341" s="271"/>
      <c r="I341" s="429"/>
      <c r="J341" s="271"/>
      <c r="K341" s="429"/>
      <c r="L341" s="271"/>
      <c r="M341" s="429"/>
      <c r="N341" s="347"/>
    </row>
    <row r="342" spans="1:14" s="350" customFormat="1">
      <c r="A342" s="427"/>
      <c r="B342" s="427"/>
      <c r="C342" s="427"/>
      <c r="D342" s="416"/>
      <c r="E342" s="431"/>
      <c r="F342" s="271"/>
      <c r="G342" s="429"/>
      <c r="H342" s="271"/>
      <c r="I342" s="429"/>
      <c r="J342" s="271"/>
      <c r="K342" s="429"/>
      <c r="L342" s="271"/>
      <c r="M342" s="429"/>
      <c r="N342" s="347"/>
    </row>
    <row r="343" spans="1:14" s="350" customFormat="1">
      <c r="A343" s="427"/>
      <c r="B343" s="427"/>
      <c r="C343" s="427"/>
      <c r="D343" s="416"/>
      <c r="E343" s="431"/>
      <c r="F343" s="271"/>
      <c r="G343" s="429"/>
      <c r="H343" s="271"/>
      <c r="I343" s="429"/>
      <c r="J343" s="271"/>
      <c r="K343" s="429"/>
      <c r="L343" s="271"/>
      <c r="M343" s="429"/>
      <c r="N343" s="347"/>
    </row>
    <row r="344" spans="1:14" s="350" customFormat="1">
      <c r="A344" s="427"/>
      <c r="B344" s="427"/>
      <c r="C344" s="427"/>
      <c r="D344" s="416"/>
      <c r="E344" s="431"/>
      <c r="F344" s="271"/>
      <c r="G344" s="429"/>
      <c r="H344" s="271"/>
      <c r="I344" s="429"/>
      <c r="J344" s="271"/>
      <c r="K344" s="429"/>
      <c r="L344" s="271"/>
      <c r="M344" s="429"/>
      <c r="N344" s="347"/>
    </row>
    <row r="345" spans="1:14" s="350" customFormat="1">
      <c r="A345" s="427"/>
      <c r="B345" s="427"/>
      <c r="C345" s="427"/>
      <c r="D345" s="416"/>
      <c r="E345" s="431"/>
      <c r="F345" s="271"/>
      <c r="G345" s="429"/>
      <c r="H345" s="271"/>
      <c r="I345" s="429"/>
      <c r="J345" s="271"/>
      <c r="K345" s="429"/>
      <c r="L345" s="271"/>
      <c r="M345" s="429"/>
      <c r="N345" s="347"/>
    </row>
    <row r="346" spans="1:14" s="350" customFormat="1">
      <c r="A346" s="427"/>
      <c r="B346" s="427"/>
      <c r="C346" s="427"/>
      <c r="D346" s="416"/>
      <c r="E346" s="431"/>
      <c r="F346" s="271"/>
      <c r="G346" s="429"/>
      <c r="H346" s="271"/>
      <c r="I346" s="429"/>
      <c r="J346" s="271"/>
      <c r="K346" s="429"/>
      <c r="L346" s="271"/>
      <c r="M346" s="429"/>
      <c r="N346" s="347"/>
    </row>
    <row r="347" spans="1:14" s="350" customFormat="1">
      <c r="A347" s="427"/>
      <c r="B347" s="427"/>
      <c r="C347" s="427"/>
      <c r="D347" s="416"/>
      <c r="E347" s="431"/>
      <c r="F347" s="271"/>
      <c r="G347" s="429"/>
      <c r="H347" s="271"/>
      <c r="I347" s="429"/>
      <c r="J347" s="271"/>
      <c r="K347" s="429"/>
      <c r="L347" s="271"/>
      <c r="M347" s="429"/>
      <c r="N347" s="347"/>
    </row>
    <row r="348" spans="1:14" s="350" customFormat="1">
      <c r="A348" s="427"/>
      <c r="B348" s="427"/>
      <c r="C348" s="427"/>
      <c r="D348" s="416"/>
      <c r="E348" s="431"/>
      <c r="F348" s="271"/>
      <c r="G348" s="429"/>
      <c r="H348" s="271"/>
      <c r="I348" s="429"/>
      <c r="J348" s="271"/>
      <c r="K348" s="429"/>
      <c r="L348" s="271"/>
      <c r="M348" s="429"/>
      <c r="N348" s="347"/>
    </row>
    <row r="349" spans="1:14" s="350" customFormat="1">
      <c r="A349" s="427"/>
      <c r="B349" s="427"/>
      <c r="C349" s="427"/>
      <c r="D349" s="416"/>
      <c r="E349" s="431"/>
      <c r="F349" s="271"/>
      <c r="G349" s="429"/>
      <c r="H349" s="271"/>
      <c r="I349" s="429"/>
      <c r="J349" s="271"/>
      <c r="K349" s="429"/>
      <c r="L349" s="271"/>
      <c r="M349" s="429"/>
      <c r="N349" s="347"/>
    </row>
    <row r="350" spans="1:14" s="350" customFormat="1">
      <c r="A350" s="427"/>
      <c r="B350" s="427"/>
      <c r="C350" s="427"/>
      <c r="D350" s="416"/>
      <c r="E350" s="431"/>
      <c r="F350" s="271"/>
      <c r="G350" s="429"/>
      <c r="H350" s="271"/>
      <c r="I350" s="429"/>
      <c r="J350" s="271"/>
      <c r="K350" s="429"/>
      <c r="L350" s="271"/>
      <c r="M350" s="429"/>
      <c r="N350" s="347"/>
    </row>
    <row r="351" spans="1:14" s="350" customFormat="1">
      <c r="A351" s="427"/>
      <c r="B351" s="427"/>
      <c r="C351" s="427"/>
      <c r="D351" s="416"/>
      <c r="E351" s="431"/>
      <c r="F351" s="271"/>
      <c r="G351" s="429"/>
      <c r="H351" s="271"/>
      <c r="I351" s="429"/>
      <c r="J351" s="271"/>
      <c r="K351" s="429"/>
      <c r="L351" s="271"/>
      <c r="M351" s="429"/>
      <c r="N351" s="347"/>
    </row>
    <row r="352" spans="1:14" s="350" customFormat="1">
      <c r="A352" s="427"/>
      <c r="B352" s="427"/>
      <c r="C352" s="427"/>
      <c r="D352" s="416"/>
      <c r="E352" s="431"/>
      <c r="F352" s="271"/>
      <c r="G352" s="429"/>
      <c r="H352" s="271"/>
      <c r="I352" s="429"/>
      <c r="J352" s="271"/>
      <c r="K352" s="429"/>
      <c r="L352" s="271"/>
      <c r="M352" s="429"/>
      <c r="N352" s="347"/>
    </row>
    <row r="353" spans="1:14" s="350" customFormat="1">
      <c r="A353" s="427"/>
      <c r="B353" s="427"/>
      <c r="C353" s="427"/>
      <c r="D353" s="416"/>
      <c r="E353" s="431"/>
      <c r="F353" s="271"/>
      <c r="G353" s="429"/>
      <c r="H353" s="271"/>
      <c r="I353" s="429"/>
      <c r="J353" s="271"/>
      <c r="K353" s="429"/>
      <c r="L353" s="271"/>
      <c r="M353" s="429"/>
      <c r="N353" s="347"/>
    </row>
    <row r="354" spans="1:14">
      <c r="B354" s="427"/>
    </row>
    <row r="355" spans="1:14">
      <c r="B355" s="427"/>
    </row>
    <row r="356" spans="1:14">
      <c r="B356" s="427"/>
    </row>
    <row r="357" spans="1:14">
      <c r="B357" s="427"/>
    </row>
    <row r="358" spans="1:14">
      <c r="B358" s="427"/>
    </row>
    <row r="359" spans="1:14">
      <c r="B359" s="427"/>
    </row>
    <row r="360" spans="1:14">
      <c r="B360" s="427"/>
    </row>
    <row r="361" spans="1:14">
      <c r="B361" s="427"/>
    </row>
    <row r="362" spans="1:14">
      <c r="B362" s="427"/>
    </row>
    <row r="363" spans="1:14">
      <c r="B363" s="427"/>
    </row>
    <row r="364" spans="1:14">
      <c r="B364" s="427"/>
    </row>
    <row r="365" spans="1:14">
      <c r="B365" s="427"/>
    </row>
    <row r="366" spans="1:14">
      <c r="B366" s="427"/>
    </row>
    <row r="367" spans="1:14">
      <c r="B367" s="427"/>
    </row>
    <row r="368" spans="1:14">
      <c r="B368" s="427"/>
    </row>
    <row r="369" spans="2:2">
      <c r="B369" s="427"/>
    </row>
    <row r="370" spans="2:2">
      <c r="B370" s="427"/>
    </row>
    <row r="371" spans="2:2">
      <c r="B371" s="427"/>
    </row>
    <row r="372" spans="2:2">
      <c r="B372" s="427"/>
    </row>
    <row r="373" spans="2:2">
      <c r="B373" s="427"/>
    </row>
    <row r="374" spans="2:2">
      <c r="B374" s="427"/>
    </row>
    <row r="375" spans="2:2">
      <c r="B375" s="427"/>
    </row>
    <row r="376" spans="2:2">
      <c r="B376" s="427"/>
    </row>
    <row r="377" spans="2:2">
      <c r="B377" s="427"/>
    </row>
    <row r="378" spans="2:2">
      <c r="B378" s="427"/>
    </row>
    <row r="379" spans="2:2">
      <c r="B379" s="427"/>
    </row>
    <row r="380" spans="2:2">
      <c r="B380" s="427"/>
    </row>
    <row r="381" spans="2:2">
      <c r="B381" s="427"/>
    </row>
    <row r="382" spans="2:2">
      <c r="B382" s="427"/>
    </row>
    <row r="383" spans="2:2">
      <c r="B383" s="427"/>
    </row>
    <row r="384" spans="2:2">
      <c r="B384" s="427"/>
    </row>
    <row r="385" spans="2:2">
      <c r="B385" s="427"/>
    </row>
    <row r="386" spans="2:2">
      <c r="B386" s="427"/>
    </row>
    <row r="387" spans="2:2">
      <c r="B387" s="427"/>
    </row>
    <row r="388" spans="2:2">
      <c r="B388" s="427"/>
    </row>
    <row r="389" spans="2:2">
      <c r="B389" s="427"/>
    </row>
    <row r="390" spans="2:2">
      <c r="B390" s="427"/>
    </row>
    <row r="391" spans="2:2">
      <c r="B391" s="427"/>
    </row>
    <row r="392" spans="2:2">
      <c r="B392" s="427"/>
    </row>
    <row r="393" spans="2:2">
      <c r="B393" s="427"/>
    </row>
    <row r="394" spans="2:2">
      <c r="B394" s="427"/>
    </row>
    <row r="395" spans="2:2">
      <c r="B395" s="427"/>
    </row>
    <row r="396" spans="2:2">
      <c r="B396" s="427"/>
    </row>
    <row r="397" spans="2:2">
      <c r="B397" s="427"/>
    </row>
    <row r="398" spans="2:2">
      <c r="B398" s="427"/>
    </row>
    <row r="399" spans="2:2">
      <c r="B399" s="427"/>
    </row>
    <row r="400" spans="2:2">
      <c r="B400" s="427"/>
    </row>
    <row r="401" spans="2:2">
      <c r="B401" s="427"/>
    </row>
    <row r="402" spans="2:2">
      <c r="B402" s="427"/>
    </row>
    <row r="403" spans="2:2">
      <c r="B403" s="427"/>
    </row>
    <row r="404" spans="2:2">
      <c r="B404" s="427"/>
    </row>
    <row r="405" spans="2:2">
      <c r="B405" s="427"/>
    </row>
    <row r="406" spans="2:2">
      <c r="B406" s="427"/>
    </row>
    <row r="407" spans="2:2">
      <c r="B407" s="427"/>
    </row>
    <row r="408" spans="2:2">
      <c r="B408" s="427"/>
    </row>
    <row r="409" spans="2:2">
      <c r="B409" s="427"/>
    </row>
    <row r="410" spans="2:2">
      <c r="B410" s="427"/>
    </row>
    <row r="411" spans="2:2">
      <c r="B411" s="427"/>
    </row>
    <row r="412" spans="2:2">
      <c r="B412" s="427"/>
    </row>
    <row r="413" spans="2:2">
      <c r="B413" s="427"/>
    </row>
    <row r="414" spans="2:2">
      <c r="B414" s="427"/>
    </row>
    <row r="415" spans="2:2">
      <c r="B415" s="427"/>
    </row>
    <row r="416" spans="2:2">
      <c r="B416" s="427"/>
    </row>
    <row r="417" spans="2:2">
      <c r="B417" s="427"/>
    </row>
    <row r="418" spans="2:2">
      <c r="B418" s="427"/>
    </row>
    <row r="419" spans="2:2">
      <c r="B419" s="427"/>
    </row>
    <row r="420" spans="2:2">
      <c r="B420" s="427"/>
    </row>
    <row r="421" spans="2:2">
      <c r="B421" s="427"/>
    </row>
    <row r="422" spans="2:2">
      <c r="B422" s="427"/>
    </row>
    <row r="423" spans="2:2">
      <c r="B423" s="427"/>
    </row>
    <row r="424" spans="2:2">
      <c r="B424" s="427"/>
    </row>
    <row r="425" spans="2:2">
      <c r="B425" s="427"/>
    </row>
    <row r="426" spans="2:2">
      <c r="B426" s="427"/>
    </row>
    <row r="427" spans="2:2">
      <c r="B427" s="427"/>
    </row>
    <row r="428" spans="2:2">
      <c r="B428" s="427"/>
    </row>
    <row r="429" spans="2:2">
      <c r="B429" s="427"/>
    </row>
    <row r="430" spans="2:2">
      <c r="B430" s="427"/>
    </row>
    <row r="431" spans="2:2">
      <c r="B431" s="427"/>
    </row>
    <row r="432" spans="2:2">
      <c r="B432" s="427"/>
    </row>
    <row r="433" spans="2:2">
      <c r="B433" s="427"/>
    </row>
    <row r="434" spans="2:2">
      <c r="B434" s="427"/>
    </row>
    <row r="435" spans="2:2">
      <c r="B435" s="427"/>
    </row>
    <row r="436" spans="2:2">
      <c r="B436" s="427"/>
    </row>
    <row r="437" spans="2:2">
      <c r="B437" s="427"/>
    </row>
    <row r="438" spans="2:2">
      <c r="B438" s="427"/>
    </row>
    <row r="439" spans="2:2">
      <c r="B439" s="427"/>
    </row>
    <row r="440" spans="2:2">
      <c r="B440" s="427"/>
    </row>
    <row r="441" spans="2:2">
      <c r="B441" s="427"/>
    </row>
    <row r="442" spans="2:2">
      <c r="B442" s="427"/>
    </row>
    <row r="443" spans="2:2">
      <c r="B443" s="427"/>
    </row>
    <row r="444" spans="2:2">
      <c r="B444" s="427"/>
    </row>
    <row r="445" spans="2:2">
      <c r="B445" s="427"/>
    </row>
    <row r="446" spans="2:2">
      <c r="B446" s="427"/>
    </row>
    <row r="447" spans="2:2">
      <c r="B447" s="427"/>
    </row>
    <row r="448" spans="2:2">
      <c r="B448" s="427"/>
    </row>
    <row r="449" spans="2:2">
      <c r="B449" s="427"/>
    </row>
    <row r="450" spans="2:2">
      <c r="B450" s="427"/>
    </row>
    <row r="451" spans="2:2">
      <c r="B451" s="427"/>
    </row>
    <row r="452" spans="2:2">
      <c r="B452" s="427"/>
    </row>
    <row r="453" spans="2:2">
      <c r="B453" s="427"/>
    </row>
    <row r="454" spans="2:2">
      <c r="B454" s="427"/>
    </row>
    <row r="455" spans="2:2">
      <c r="B455" s="427"/>
    </row>
    <row r="456" spans="2:2">
      <c r="B456" s="427"/>
    </row>
    <row r="457" spans="2:2">
      <c r="B457" s="427"/>
    </row>
    <row r="458" spans="2:2">
      <c r="B458" s="427"/>
    </row>
    <row r="459" spans="2:2">
      <c r="B459" s="427"/>
    </row>
    <row r="460" spans="2:2">
      <c r="B460" s="427"/>
    </row>
    <row r="461" spans="2:2">
      <c r="B461" s="427"/>
    </row>
    <row r="462" spans="2:2">
      <c r="B462" s="427"/>
    </row>
    <row r="463" spans="2:2">
      <c r="B463" s="427"/>
    </row>
    <row r="464" spans="2:2">
      <c r="B464" s="427"/>
    </row>
    <row r="465" spans="2:2">
      <c r="B465" s="427"/>
    </row>
    <row r="466" spans="2:2">
      <c r="B466" s="427"/>
    </row>
    <row r="467" spans="2:2">
      <c r="B467" s="427"/>
    </row>
    <row r="468" spans="2:2">
      <c r="B468" s="427"/>
    </row>
    <row r="469" spans="2:2">
      <c r="B469" s="427"/>
    </row>
    <row r="470" spans="2:2">
      <c r="B470" s="427"/>
    </row>
    <row r="471" spans="2:2">
      <c r="B471" s="427"/>
    </row>
    <row r="472" spans="2:2">
      <c r="B472" s="427"/>
    </row>
    <row r="473" spans="2:2">
      <c r="B473" s="427"/>
    </row>
    <row r="474" spans="2:2">
      <c r="B474" s="427"/>
    </row>
    <row r="475" spans="2:2">
      <c r="B475" s="427"/>
    </row>
    <row r="476" spans="2:2">
      <c r="B476" s="427"/>
    </row>
    <row r="477" spans="2:2">
      <c r="B477" s="427"/>
    </row>
    <row r="478" spans="2:2">
      <c r="B478" s="427"/>
    </row>
    <row r="479" spans="2:2">
      <c r="B479" s="427"/>
    </row>
    <row r="480" spans="2:2">
      <c r="B480" s="427"/>
    </row>
    <row r="481" spans="2:2">
      <c r="B481" s="427"/>
    </row>
    <row r="482" spans="2:2">
      <c r="B482" s="427"/>
    </row>
    <row r="483" spans="2:2">
      <c r="B483" s="427"/>
    </row>
    <row r="484" spans="2:2">
      <c r="B484" s="427"/>
    </row>
    <row r="485" spans="2:2">
      <c r="B485" s="427"/>
    </row>
    <row r="486" spans="2:2">
      <c r="B486" s="427"/>
    </row>
    <row r="487" spans="2:2">
      <c r="B487" s="427"/>
    </row>
    <row r="488" spans="2:2">
      <c r="B488" s="427"/>
    </row>
    <row r="489" spans="2:2">
      <c r="B489" s="427"/>
    </row>
    <row r="490" spans="2:2">
      <c r="B490" s="427"/>
    </row>
    <row r="491" spans="2:2">
      <c r="B491" s="427"/>
    </row>
    <row r="492" spans="2:2">
      <c r="B492" s="427"/>
    </row>
    <row r="493" spans="2:2">
      <c r="B493" s="427"/>
    </row>
    <row r="494" spans="2:2">
      <c r="B494" s="427"/>
    </row>
    <row r="495" spans="2:2">
      <c r="B495" s="427"/>
    </row>
    <row r="496" spans="2:2">
      <c r="B496" s="427"/>
    </row>
    <row r="497" spans="2:2">
      <c r="B497" s="427"/>
    </row>
  </sheetData>
  <mergeCells count="16">
    <mergeCell ref="A14:A17"/>
    <mergeCell ref="B14:B17"/>
    <mergeCell ref="C14:C17"/>
    <mergeCell ref="D14:D17"/>
    <mergeCell ref="E14:E17"/>
    <mergeCell ref="F14:M14"/>
    <mergeCell ref="F16:G16"/>
    <mergeCell ref="H16:I16"/>
    <mergeCell ref="J16:K16"/>
    <mergeCell ref="L16:M16"/>
    <mergeCell ref="A5:M5"/>
    <mergeCell ref="A6:M6"/>
    <mergeCell ref="A7:M7"/>
    <mergeCell ref="A8:M8"/>
    <mergeCell ref="A10:E10"/>
    <mergeCell ref="J10:M10"/>
  </mergeCells>
  <pageMargins left="0.25" right="0.25" top="0.25" bottom="0.75" header="0.3" footer="0.3"/>
  <pageSetup paperSize="512" orientation="landscape" verticalDpi="300" r:id="rId1"/>
  <drawing r:id="rId2"/>
</worksheet>
</file>

<file path=xl/worksheets/sheet11.xml><?xml version="1.0" encoding="utf-8"?>
<worksheet xmlns="http://schemas.openxmlformats.org/spreadsheetml/2006/main" xmlns:r="http://schemas.openxmlformats.org/officeDocument/2006/relationships">
  <sheetPr>
    <tabColor rgb="FF00B050"/>
  </sheetPr>
  <dimension ref="A1:N302"/>
  <sheetViews>
    <sheetView view="pageBreakPreview" topLeftCell="A10" zoomScaleSheetLayoutView="100" workbookViewId="0">
      <selection activeCell="G32" sqref="G32"/>
    </sheetView>
  </sheetViews>
  <sheetFormatPr defaultColWidth="9.140625" defaultRowHeight="16.5"/>
  <cols>
    <col min="1" max="1" width="4.42578125" style="121" customWidth="1"/>
    <col min="2" max="2" width="40.7109375" style="472" customWidth="1"/>
    <col min="3" max="3" width="7.7109375" style="121" bestFit="1" customWidth="1"/>
    <col min="4" max="4" width="9.28515625" style="354" customWidth="1"/>
    <col min="5" max="5" width="15.42578125" style="473" customWidth="1"/>
    <col min="6" max="6" width="12.28515625" style="474" bestFit="1" customWidth="1"/>
    <col min="7" max="7" width="12.5703125" style="378" customWidth="1"/>
    <col min="8" max="8" width="6.42578125" style="474" bestFit="1" customWidth="1"/>
    <col min="9" max="9" width="12.5703125" style="378" bestFit="1" customWidth="1"/>
    <col min="10" max="10" width="6.85546875" style="377" customWidth="1"/>
    <col min="11" max="11" width="12.5703125" style="378" bestFit="1" customWidth="1"/>
    <col min="12" max="12" width="7.42578125" style="377" customWidth="1"/>
    <col min="13" max="13" width="12.5703125" style="378" bestFit="1" customWidth="1"/>
    <col min="14" max="16384" width="9.140625" style="2"/>
  </cols>
  <sheetData>
    <row r="1" spans="1:14" ht="12.75" customHeight="1">
      <c r="A1" s="28"/>
      <c r="B1" s="449"/>
      <c r="C1" s="353"/>
      <c r="E1" s="450"/>
      <c r="F1" s="451"/>
      <c r="G1" s="356"/>
      <c r="H1" s="451"/>
      <c r="I1" s="356"/>
      <c r="J1" s="355"/>
      <c r="K1" s="356"/>
      <c r="L1" s="355"/>
      <c r="M1" s="356"/>
    </row>
    <row r="2" spans="1:14" ht="12.75" customHeight="1">
      <c r="A2" s="28"/>
      <c r="B2" s="449"/>
      <c r="C2" s="353"/>
      <c r="E2" s="450"/>
      <c r="F2" s="451"/>
      <c r="G2" s="356"/>
      <c r="H2" s="451"/>
      <c r="I2" s="356"/>
      <c r="J2" s="355"/>
      <c r="K2" s="356"/>
      <c r="L2" s="355"/>
      <c r="M2" s="356"/>
      <c r="N2" s="3"/>
    </row>
    <row r="3" spans="1:14" ht="12.75" customHeight="1">
      <c r="A3" s="28"/>
      <c r="B3" s="452" t="s">
        <v>13</v>
      </c>
      <c r="C3" s="353"/>
      <c r="E3" s="450"/>
      <c r="F3" s="451"/>
      <c r="G3" s="356"/>
      <c r="H3" s="451"/>
      <c r="I3" s="356"/>
      <c r="J3" s="355"/>
      <c r="K3" s="356"/>
      <c r="L3" s="355"/>
      <c r="M3" s="356"/>
      <c r="N3" s="3"/>
    </row>
    <row r="4" spans="1:14" ht="12.75" customHeight="1">
      <c r="A4" s="28"/>
      <c r="B4" s="449"/>
      <c r="C4" s="353"/>
      <c r="E4" s="450"/>
      <c r="F4" s="451"/>
      <c r="G4" s="356"/>
      <c r="H4" s="451"/>
      <c r="I4" s="356"/>
      <c r="J4" s="355"/>
      <c r="K4" s="356"/>
      <c r="L4" s="355"/>
      <c r="M4" s="356"/>
      <c r="N4" s="3"/>
    </row>
    <row r="5" spans="1:14" ht="12.75" customHeight="1">
      <c r="A5" s="4193"/>
      <c r="B5" s="4193"/>
      <c r="C5" s="4193"/>
      <c r="D5" s="4193"/>
      <c r="E5" s="4193"/>
      <c r="F5" s="4193"/>
      <c r="G5" s="4193"/>
      <c r="H5" s="4193"/>
      <c r="I5" s="4193"/>
      <c r="J5" s="4193"/>
      <c r="K5" s="4193"/>
      <c r="L5" s="4193"/>
      <c r="M5" s="4193"/>
    </row>
    <row r="6" spans="1:14" ht="17.25" customHeight="1">
      <c r="A6" s="4194" t="s">
        <v>12</v>
      </c>
      <c r="B6" s="4194"/>
      <c r="C6" s="4194"/>
      <c r="D6" s="4194"/>
      <c r="E6" s="4194"/>
      <c r="F6" s="4194"/>
      <c r="G6" s="4194"/>
      <c r="H6" s="4194"/>
      <c r="I6" s="4194"/>
      <c r="J6" s="4194"/>
      <c r="K6" s="4194"/>
      <c r="L6" s="4194"/>
      <c r="M6" s="4194"/>
    </row>
    <row r="7" spans="1:14" ht="17.25" customHeight="1">
      <c r="A7" s="4194" t="s">
        <v>35</v>
      </c>
      <c r="B7" s="4194"/>
      <c r="C7" s="4194"/>
      <c r="D7" s="4194"/>
      <c r="E7" s="4194"/>
      <c r="F7" s="4194"/>
      <c r="G7" s="4194"/>
      <c r="H7" s="4194"/>
      <c r="I7" s="4194"/>
      <c r="J7" s="4194"/>
      <c r="K7" s="4194"/>
      <c r="L7" s="4194"/>
      <c r="M7" s="4194"/>
    </row>
    <row r="8" spans="1:14" ht="17.25" customHeight="1">
      <c r="A8" s="4219" t="s">
        <v>842</v>
      </c>
      <c r="B8" s="4219"/>
      <c r="C8" s="4219"/>
      <c r="D8" s="4219"/>
      <c r="E8" s="4219"/>
      <c r="F8" s="4219"/>
      <c r="G8" s="4219"/>
      <c r="H8" s="4219"/>
      <c r="I8" s="4219"/>
      <c r="J8" s="4219"/>
      <c r="K8" s="4219"/>
      <c r="L8" s="4219"/>
      <c r="M8" s="4219"/>
    </row>
    <row r="9" spans="1:14" ht="17.25" customHeight="1">
      <c r="A9" s="37"/>
      <c r="B9" s="453"/>
      <c r="C9" s="37"/>
      <c r="D9" s="357"/>
      <c r="E9" s="454"/>
      <c r="F9" s="358"/>
      <c r="G9" s="455"/>
      <c r="H9" s="358"/>
      <c r="I9" s="455"/>
      <c r="J9" s="358"/>
      <c r="K9" s="455"/>
      <c r="L9" s="358"/>
      <c r="M9" s="455"/>
    </row>
    <row r="10" spans="1:14" ht="14.25" customHeight="1" thickBot="1">
      <c r="A10" s="4195" t="s">
        <v>14</v>
      </c>
      <c r="B10" s="4195"/>
      <c r="C10" s="4195"/>
      <c r="D10" s="4195"/>
      <c r="E10" s="4195"/>
      <c r="F10" s="456"/>
      <c r="G10" s="454"/>
      <c r="H10" s="456"/>
      <c r="I10" s="454"/>
      <c r="J10" s="4196"/>
      <c r="K10" s="4196"/>
      <c r="L10" s="4196"/>
      <c r="M10" s="4196"/>
    </row>
    <row r="11" spans="1:14" s="256" customFormat="1" ht="12.75" customHeight="1">
      <c r="A11" s="43" t="s">
        <v>15</v>
      </c>
      <c r="B11" s="1035"/>
      <c r="C11" s="255"/>
      <c r="D11" s="255"/>
      <c r="E11" s="475" t="s">
        <v>18</v>
      </c>
      <c r="F11" s="1036"/>
      <c r="G11" s="475"/>
      <c r="H11" s="1036"/>
      <c r="I11" s="475"/>
      <c r="J11" s="1037" t="s">
        <v>679</v>
      </c>
      <c r="K11" s="255"/>
      <c r="L11" s="1038">
        <v>2</v>
      </c>
      <c r="M11" s="1039"/>
      <c r="N11" s="918"/>
    </row>
    <row r="12" spans="1:14" s="256" customFormat="1" ht="12.75" customHeight="1">
      <c r="A12" s="49" t="s">
        <v>680</v>
      </c>
      <c r="B12" s="1040"/>
      <c r="C12" s="129"/>
      <c r="D12" s="129"/>
      <c r="E12" s="476"/>
      <c r="F12" s="1041"/>
      <c r="G12" s="476"/>
      <c r="H12" s="1041"/>
      <c r="I12" s="476"/>
      <c r="J12" s="1042" t="s">
        <v>29</v>
      </c>
      <c r="K12" s="129"/>
      <c r="L12" s="1043" t="s">
        <v>843</v>
      </c>
      <c r="M12" s="915"/>
      <c r="N12" s="918"/>
    </row>
    <row r="13" spans="1:14" s="256" customFormat="1" ht="14.25" customHeight="1">
      <c r="A13" s="49" t="s">
        <v>682</v>
      </c>
      <c r="B13" s="1040"/>
      <c r="C13" s="129"/>
      <c r="D13" s="129"/>
      <c r="E13" s="476" t="s">
        <v>19</v>
      </c>
      <c r="F13" s="129" t="s">
        <v>28</v>
      </c>
      <c r="G13" s="476"/>
      <c r="H13" s="1041"/>
      <c r="I13" s="476"/>
      <c r="J13" s="359" t="s">
        <v>30</v>
      </c>
      <c r="K13" s="477"/>
      <c r="L13" s="359"/>
      <c r="M13" s="478"/>
      <c r="N13" s="918"/>
    </row>
    <row r="14" spans="1:14" s="256" customFormat="1" ht="13.5" customHeight="1">
      <c r="A14" s="4111" t="s">
        <v>0</v>
      </c>
      <c r="B14" s="4112" t="s">
        <v>1</v>
      </c>
      <c r="C14" s="4154" t="s">
        <v>2</v>
      </c>
      <c r="D14" s="4155" t="s">
        <v>11</v>
      </c>
      <c r="E14" s="4220" t="s">
        <v>17</v>
      </c>
      <c r="F14" s="4188" t="s">
        <v>20</v>
      </c>
      <c r="G14" s="4188"/>
      <c r="H14" s="4188"/>
      <c r="I14" s="4188"/>
      <c r="J14" s="4188"/>
      <c r="K14" s="4188"/>
      <c r="L14" s="4188"/>
      <c r="M14" s="4189"/>
      <c r="N14" s="918"/>
    </row>
    <row r="15" spans="1:14" s="256" customFormat="1" ht="0.75" hidden="1" customHeight="1">
      <c r="A15" s="4111"/>
      <c r="B15" s="4112"/>
      <c r="C15" s="4154"/>
      <c r="D15" s="4155"/>
      <c r="E15" s="4220"/>
      <c r="F15" s="1044" t="s">
        <v>3</v>
      </c>
      <c r="G15" s="1002" t="s">
        <v>4</v>
      </c>
      <c r="H15" s="1044" t="s">
        <v>5</v>
      </c>
      <c r="I15" s="1003" t="s">
        <v>6</v>
      </c>
      <c r="J15" s="1004" t="s">
        <v>7</v>
      </c>
      <c r="K15" s="1003" t="s">
        <v>10</v>
      </c>
      <c r="L15" s="1004" t="s">
        <v>9</v>
      </c>
      <c r="M15" s="1005" t="s">
        <v>8</v>
      </c>
      <c r="N15" s="918"/>
    </row>
    <row r="16" spans="1:14" s="256" customFormat="1" ht="14.25" customHeight="1">
      <c r="A16" s="4111"/>
      <c r="B16" s="4112"/>
      <c r="C16" s="4154"/>
      <c r="D16" s="4155"/>
      <c r="E16" s="4220"/>
      <c r="F16" s="4108" t="s">
        <v>21</v>
      </c>
      <c r="G16" s="4108"/>
      <c r="H16" s="4108" t="s">
        <v>24</v>
      </c>
      <c r="I16" s="4108"/>
      <c r="J16" s="4108" t="s">
        <v>25</v>
      </c>
      <c r="K16" s="4108"/>
      <c r="L16" s="4108" t="s">
        <v>27</v>
      </c>
      <c r="M16" s="4109"/>
      <c r="N16" s="918"/>
    </row>
    <row r="17" spans="1:14" s="256" customFormat="1" ht="14.25" customHeight="1">
      <c r="A17" s="4111"/>
      <c r="B17" s="4112"/>
      <c r="C17" s="4154"/>
      <c r="D17" s="4155"/>
      <c r="E17" s="4220"/>
      <c r="F17" s="1044" t="s">
        <v>23</v>
      </c>
      <c r="G17" s="489" t="s">
        <v>22</v>
      </c>
      <c r="H17" s="1044" t="s">
        <v>23</v>
      </c>
      <c r="I17" s="489" t="s">
        <v>22</v>
      </c>
      <c r="J17" s="186" t="s">
        <v>23</v>
      </c>
      <c r="K17" s="489" t="s">
        <v>26</v>
      </c>
      <c r="L17" s="186" t="s">
        <v>23</v>
      </c>
      <c r="M17" s="490" t="s">
        <v>22</v>
      </c>
      <c r="N17" s="918"/>
    </row>
    <row r="18" spans="1:14" ht="30">
      <c r="A18" s="60">
        <v>1</v>
      </c>
      <c r="B18" s="511" t="s">
        <v>532</v>
      </c>
      <c r="C18" s="1059"/>
      <c r="D18" s="1060"/>
      <c r="E18" s="1061">
        <v>75000</v>
      </c>
      <c r="F18" s="1062"/>
      <c r="G18" s="1061">
        <v>75000</v>
      </c>
      <c r="H18" s="1063"/>
      <c r="I18" s="1064"/>
      <c r="J18" s="1063"/>
      <c r="K18" s="1065"/>
      <c r="L18" s="1063"/>
      <c r="M18" s="1066"/>
      <c r="N18" s="7"/>
    </row>
    <row r="19" spans="1:14" ht="30">
      <c r="A19" s="60">
        <f>A18+1</f>
        <v>2</v>
      </c>
      <c r="B19" s="1067" t="s">
        <v>844</v>
      </c>
      <c r="C19" s="1059"/>
      <c r="D19" s="1060"/>
      <c r="E19" s="1061">
        <v>3407870</v>
      </c>
      <c r="F19" s="1062"/>
      <c r="G19" s="1072">
        <v>3407870</v>
      </c>
      <c r="H19" s="1063"/>
      <c r="I19" s="1064"/>
      <c r="J19" s="1063"/>
      <c r="K19" s="1065"/>
      <c r="L19" s="1063"/>
      <c r="M19" s="1066"/>
      <c r="N19" s="7"/>
    </row>
    <row r="20" spans="1:14">
      <c r="A20" s="60">
        <f t="shared" ref="A20:A31" si="0">A19+1</f>
        <v>3</v>
      </c>
      <c r="B20" s="1067" t="s">
        <v>845</v>
      </c>
      <c r="C20" s="1059"/>
      <c r="D20" s="1060"/>
      <c r="E20" s="1061">
        <v>60850</v>
      </c>
      <c r="F20" s="1062"/>
      <c r="G20" s="1061">
        <v>60850</v>
      </c>
      <c r="H20" s="1063"/>
      <c r="I20" s="1064"/>
      <c r="J20" s="1063"/>
      <c r="K20" s="1065"/>
      <c r="L20" s="1063"/>
      <c r="M20" s="1066"/>
      <c r="N20" s="7"/>
    </row>
    <row r="21" spans="1:14">
      <c r="A21" s="60">
        <f t="shared" si="0"/>
        <v>4</v>
      </c>
      <c r="B21" s="1067" t="s">
        <v>846</v>
      </c>
      <c r="C21" s="1059"/>
      <c r="D21" s="1060"/>
      <c r="E21" s="1061">
        <v>493090</v>
      </c>
      <c r="F21" s="1062"/>
      <c r="G21" s="1061">
        <v>493090</v>
      </c>
      <c r="H21" s="1063"/>
      <c r="I21" s="1064"/>
      <c r="J21" s="1063"/>
      <c r="K21" s="1065"/>
      <c r="L21" s="1063"/>
      <c r="M21" s="1066"/>
      <c r="N21" s="7"/>
    </row>
    <row r="22" spans="1:14">
      <c r="A22" s="60">
        <f t="shared" si="0"/>
        <v>5</v>
      </c>
      <c r="B22" s="1067" t="s">
        <v>847</v>
      </c>
      <c r="C22" s="1059"/>
      <c r="D22" s="1060"/>
      <c r="E22" s="1061">
        <v>100000</v>
      </c>
      <c r="F22" s="1062"/>
      <c r="G22" s="1061">
        <v>100000</v>
      </c>
      <c r="H22" s="1063"/>
      <c r="I22" s="1064"/>
      <c r="J22" s="1063"/>
      <c r="K22" s="1065"/>
      <c r="L22" s="1063"/>
      <c r="M22" s="1066"/>
      <c r="N22" s="7"/>
    </row>
    <row r="23" spans="1:14">
      <c r="A23" s="60">
        <f t="shared" si="0"/>
        <v>6</v>
      </c>
      <c r="B23" s="511" t="s">
        <v>848</v>
      </c>
      <c r="C23" s="1059"/>
      <c r="D23" s="1060"/>
      <c r="E23" s="1061">
        <v>200000</v>
      </c>
      <c r="F23" s="1062"/>
      <c r="G23" s="1061">
        <v>200000</v>
      </c>
      <c r="H23" s="1063"/>
      <c r="I23" s="1064"/>
      <c r="J23" s="1063"/>
      <c r="K23" s="1065"/>
      <c r="L23" s="1063"/>
      <c r="M23" s="1066"/>
      <c r="N23" s="7"/>
    </row>
    <row r="24" spans="1:14">
      <c r="A24" s="60">
        <f t="shared" si="0"/>
        <v>7</v>
      </c>
      <c r="B24" s="1067" t="s">
        <v>849</v>
      </c>
      <c r="C24" s="1059"/>
      <c r="D24" s="1060"/>
      <c r="E24" s="1061">
        <v>50000</v>
      </c>
      <c r="F24" s="1062"/>
      <c r="G24" s="1061">
        <v>50000</v>
      </c>
      <c r="H24" s="1063"/>
      <c r="I24" s="1064"/>
      <c r="J24" s="1063"/>
      <c r="K24" s="1065"/>
      <c r="L24" s="1063"/>
      <c r="M24" s="1066"/>
      <c r="N24" s="7"/>
    </row>
    <row r="25" spans="1:14">
      <c r="A25" s="60">
        <f t="shared" si="0"/>
        <v>8</v>
      </c>
      <c r="B25" s="511" t="s">
        <v>850</v>
      </c>
      <c r="C25" s="1059"/>
      <c r="D25" s="1060"/>
      <c r="E25" s="1061">
        <v>143960</v>
      </c>
      <c r="F25" s="1062"/>
      <c r="G25" s="1061">
        <v>143960</v>
      </c>
      <c r="H25" s="1063"/>
      <c r="I25" s="1064"/>
      <c r="J25" s="1063"/>
      <c r="K25" s="1065"/>
      <c r="L25" s="1063"/>
      <c r="M25" s="1066"/>
      <c r="N25" s="7"/>
    </row>
    <row r="26" spans="1:14">
      <c r="A26" s="60">
        <f t="shared" si="0"/>
        <v>9</v>
      </c>
      <c r="B26" s="511" t="s">
        <v>851</v>
      </c>
      <c r="C26" s="1059"/>
      <c r="D26" s="1060"/>
      <c r="E26" s="1061">
        <v>202000</v>
      </c>
      <c r="F26" s="1062"/>
      <c r="G26" s="1061">
        <v>202000</v>
      </c>
      <c r="H26" s="1063"/>
      <c r="I26" s="706"/>
      <c r="J26" s="1063"/>
      <c r="K26" s="1065"/>
      <c r="L26" s="1063"/>
      <c r="M26" s="1066"/>
      <c r="N26" s="7"/>
    </row>
    <row r="27" spans="1:14">
      <c r="A27" s="60">
        <f t="shared" si="0"/>
        <v>10</v>
      </c>
      <c r="B27" s="1068" t="s">
        <v>852</v>
      </c>
      <c r="C27" s="1059"/>
      <c r="D27" s="1060"/>
      <c r="E27" s="1061">
        <v>10000</v>
      </c>
      <c r="F27" s="1062"/>
      <c r="G27" s="1061">
        <v>10000</v>
      </c>
      <c r="H27" s="1063"/>
      <c r="I27" s="706"/>
      <c r="J27" s="1063"/>
      <c r="K27" s="1065"/>
      <c r="L27" s="1063"/>
      <c r="M27" s="1066"/>
      <c r="N27" s="7"/>
    </row>
    <row r="28" spans="1:14">
      <c r="A28" s="60">
        <f t="shared" si="0"/>
        <v>11</v>
      </c>
      <c r="B28" s="1068" t="s">
        <v>853</v>
      </c>
      <c r="C28" s="1059"/>
      <c r="D28" s="1060"/>
      <c r="E28" s="1061">
        <v>32000</v>
      </c>
      <c r="F28" s="1062"/>
      <c r="G28" s="1061">
        <v>32000</v>
      </c>
      <c r="H28" s="1063"/>
      <c r="I28" s="706"/>
      <c r="J28" s="1063"/>
      <c r="K28" s="1065"/>
      <c r="L28" s="1063"/>
      <c r="M28" s="1066"/>
      <c r="N28" s="7"/>
    </row>
    <row r="29" spans="1:14">
      <c r="A29" s="60">
        <f t="shared" si="0"/>
        <v>12</v>
      </c>
      <c r="B29" s="1068" t="s">
        <v>854</v>
      </c>
      <c r="C29" s="1059"/>
      <c r="D29" s="1060"/>
      <c r="E29" s="1061">
        <v>32000</v>
      </c>
      <c r="F29" s="1062"/>
      <c r="G29" s="1061">
        <v>32000</v>
      </c>
      <c r="H29" s="1063"/>
      <c r="I29" s="706"/>
      <c r="J29" s="1063"/>
      <c r="K29" s="1065"/>
      <c r="L29" s="1063"/>
      <c r="M29" s="1066"/>
      <c r="N29" s="7"/>
    </row>
    <row r="30" spans="1:14">
      <c r="A30" s="60">
        <f t="shared" si="0"/>
        <v>13</v>
      </c>
      <c r="B30" s="1068" t="s">
        <v>855</v>
      </c>
      <c r="C30" s="1059"/>
      <c r="D30" s="1060"/>
      <c r="E30" s="1061">
        <v>32000</v>
      </c>
      <c r="F30" s="1062"/>
      <c r="G30" s="1061">
        <v>32000</v>
      </c>
      <c r="H30" s="1063"/>
      <c r="I30" s="706"/>
      <c r="J30" s="1063"/>
      <c r="K30" s="1065"/>
      <c r="L30" s="1063"/>
      <c r="M30" s="1066"/>
      <c r="N30" s="7"/>
    </row>
    <row r="31" spans="1:14">
      <c r="A31" s="60">
        <f t="shared" si="0"/>
        <v>14</v>
      </c>
      <c r="B31" s="1069" t="s">
        <v>856</v>
      </c>
      <c r="C31" s="1059"/>
      <c r="D31" s="1060"/>
      <c r="E31" s="1061">
        <v>27000</v>
      </c>
      <c r="F31" s="1062"/>
      <c r="G31" s="1061">
        <v>27000</v>
      </c>
      <c r="H31" s="1063"/>
      <c r="I31" s="706"/>
      <c r="J31" s="1063"/>
      <c r="K31" s="1065"/>
      <c r="L31" s="1063"/>
      <c r="M31" s="1066"/>
      <c r="N31" s="7"/>
    </row>
    <row r="32" spans="1:14" s="7" customFormat="1" ht="15.75" customHeight="1">
      <c r="A32" s="994"/>
      <c r="B32" s="120"/>
      <c r="C32" s="4221" t="s">
        <v>31</v>
      </c>
      <c r="D32" s="4221"/>
      <c r="E32" s="1070">
        <f>SUM(E18:E31)</f>
        <v>4865770</v>
      </c>
      <c r="F32" s="457"/>
      <c r="G32" s="1073">
        <f>SUM(G18:G31)</f>
        <v>4865770</v>
      </c>
      <c r="H32" s="371"/>
      <c r="I32" s="1071"/>
      <c r="J32" s="371"/>
      <c r="K32" s="1071"/>
      <c r="L32" s="371"/>
      <c r="M32" s="1071"/>
      <c r="N32" s="976"/>
    </row>
    <row r="33" spans="1:14" ht="12.75" customHeight="1">
      <c r="A33" s="94"/>
      <c r="B33" s="460"/>
      <c r="C33" s="366"/>
      <c r="D33" s="367"/>
      <c r="E33" s="458"/>
      <c r="F33" s="459"/>
      <c r="G33" s="369"/>
      <c r="H33" s="459"/>
      <c r="I33" s="369"/>
      <c r="J33" s="368"/>
      <c r="K33" s="369"/>
      <c r="L33" s="368"/>
      <c r="M33" s="369"/>
      <c r="N33" s="7"/>
    </row>
    <row r="34" spans="1:14" ht="12.75" customHeight="1">
      <c r="A34" s="94"/>
      <c r="B34" s="460"/>
      <c r="C34" s="366"/>
      <c r="D34" s="367"/>
      <c r="E34" s="458"/>
      <c r="F34" s="459"/>
      <c r="G34" s="369"/>
      <c r="H34" s="459"/>
      <c r="I34" s="369"/>
      <c r="J34" s="368"/>
      <c r="K34" s="369"/>
      <c r="L34" s="368"/>
      <c r="M34" s="369"/>
      <c r="N34" s="7"/>
    </row>
    <row r="35" spans="1:14" ht="12.75" customHeight="1">
      <c r="A35" s="94"/>
      <c r="B35" s="460"/>
      <c r="C35" s="366"/>
      <c r="D35" s="367"/>
      <c r="E35" s="458"/>
      <c r="F35" s="459"/>
      <c r="G35" s="369"/>
      <c r="H35" s="459"/>
      <c r="I35" s="369"/>
      <c r="J35" s="368"/>
      <c r="K35" s="369"/>
      <c r="L35" s="368"/>
      <c r="M35" s="369"/>
      <c r="N35" s="7"/>
    </row>
    <row r="36" spans="1:14" ht="12.75" customHeight="1">
      <c r="A36" s="94"/>
      <c r="B36" s="460"/>
      <c r="C36" s="366"/>
      <c r="D36" s="367"/>
      <c r="E36" s="458"/>
      <c r="F36" s="459"/>
      <c r="G36" s="369"/>
      <c r="H36" s="459"/>
      <c r="I36" s="369"/>
      <c r="J36" s="368"/>
      <c r="K36" s="369"/>
      <c r="L36" s="368"/>
      <c r="M36" s="369"/>
      <c r="N36" s="7"/>
    </row>
    <row r="37" spans="1:14" ht="12.75" customHeight="1">
      <c r="A37" s="94"/>
      <c r="B37" s="460"/>
      <c r="C37" s="366"/>
      <c r="D37" s="367"/>
      <c r="E37" s="458"/>
      <c r="F37" s="459"/>
      <c r="G37" s="369"/>
      <c r="H37" s="459"/>
      <c r="I37" s="369"/>
      <c r="J37" s="368"/>
      <c r="K37" s="369"/>
      <c r="L37" s="368"/>
      <c r="M37" s="369"/>
      <c r="N37" s="7"/>
    </row>
    <row r="38" spans="1:14" ht="12.75" customHeight="1">
      <c r="A38" s="94"/>
      <c r="B38" s="460"/>
      <c r="C38" s="366"/>
      <c r="D38" s="367"/>
      <c r="E38" s="458"/>
      <c r="F38" s="459"/>
      <c r="G38" s="369"/>
      <c r="H38" s="459"/>
      <c r="I38" s="369"/>
      <c r="J38" s="368"/>
      <c r="K38" s="369"/>
      <c r="L38" s="368"/>
      <c r="M38" s="369"/>
      <c r="N38" s="7"/>
    </row>
    <row r="39" spans="1:14" ht="12.75" customHeight="1">
      <c r="A39" s="94"/>
      <c r="B39" s="460"/>
      <c r="C39" s="366"/>
      <c r="D39" s="367"/>
      <c r="E39" s="458"/>
      <c r="F39" s="459"/>
      <c r="G39" s="369"/>
      <c r="H39" s="459"/>
      <c r="I39" s="369"/>
      <c r="J39" s="368"/>
      <c r="K39" s="369"/>
      <c r="L39" s="368"/>
      <c r="M39" s="369"/>
      <c r="N39" s="7"/>
    </row>
    <row r="40" spans="1:14" ht="12.75" customHeight="1">
      <c r="A40" s="94"/>
      <c r="B40" s="453"/>
      <c r="C40" s="366"/>
      <c r="D40" s="367"/>
      <c r="E40" s="461"/>
      <c r="F40" s="459"/>
      <c r="G40" s="369"/>
      <c r="H40" s="459"/>
      <c r="I40" s="369"/>
      <c r="J40" s="368"/>
      <c r="K40" s="369"/>
      <c r="L40" s="368"/>
      <c r="M40" s="369"/>
      <c r="N40" s="7"/>
    </row>
    <row r="41" spans="1:14" ht="12.75" customHeight="1">
      <c r="A41" s="94"/>
      <c r="B41" s="460"/>
      <c r="C41" s="366"/>
      <c r="D41" s="367"/>
      <c r="E41" s="462"/>
      <c r="F41" s="459"/>
      <c r="G41" s="369"/>
      <c r="H41" s="459"/>
      <c r="I41" s="369"/>
      <c r="J41" s="368"/>
      <c r="K41" s="369"/>
      <c r="L41" s="368"/>
      <c r="M41" s="369"/>
      <c r="N41" s="7"/>
    </row>
    <row r="42" spans="1:14" ht="12.75" customHeight="1">
      <c r="A42" s="104"/>
      <c r="B42" s="463"/>
      <c r="C42" s="366"/>
      <c r="D42" s="367"/>
      <c r="E42" s="464"/>
      <c r="F42" s="459"/>
      <c r="G42" s="369"/>
      <c r="H42" s="459"/>
      <c r="I42" s="369"/>
      <c r="J42" s="368"/>
      <c r="K42" s="369"/>
      <c r="L42" s="368"/>
      <c r="M42" s="369"/>
      <c r="N42" s="7"/>
    </row>
    <row r="43" spans="1:14" ht="12.75" customHeight="1">
      <c r="A43" s="107"/>
      <c r="B43" s="460"/>
      <c r="C43" s="120"/>
      <c r="D43" s="372"/>
      <c r="E43" s="465"/>
      <c r="F43" s="466"/>
      <c r="G43" s="375"/>
      <c r="H43" s="466"/>
      <c r="I43" s="369"/>
      <c r="J43" s="368"/>
      <c r="K43" s="369"/>
      <c r="L43" s="368"/>
      <c r="M43" s="369"/>
      <c r="N43" s="7"/>
    </row>
    <row r="44" spans="1:14" ht="12.75" customHeight="1">
      <c r="A44" s="113"/>
      <c r="B44" s="460"/>
      <c r="C44" s="120"/>
      <c r="D44" s="372"/>
      <c r="E44" s="458"/>
      <c r="F44" s="459"/>
      <c r="G44" s="369"/>
      <c r="H44" s="459"/>
      <c r="I44" s="369"/>
      <c r="J44" s="368"/>
      <c r="K44" s="369"/>
      <c r="L44" s="368"/>
      <c r="M44" s="369"/>
    </row>
    <row r="45" spans="1:14" ht="12.75" customHeight="1">
      <c r="A45" s="113"/>
      <c r="B45" s="460"/>
      <c r="C45" s="120"/>
      <c r="D45" s="372"/>
      <c r="E45" s="458"/>
      <c r="F45" s="459"/>
      <c r="G45" s="369"/>
      <c r="H45" s="459"/>
      <c r="I45" s="369"/>
      <c r="J45" s="368"/>
      <c r="K45" s="369"/>
      <c r="L45" s="368"/>
      <c r="M45" s="369"/>
    </row>
    <row r="46" spans="1:14" ht="12.75" customHeight="1">
      <c r="A46" s="115"/>
      <c r="B46" s="467"/>
      <c r="C46" s="120"/>
      <c r="D46" s="372"/>
      <c r="E46" s="458"/>
      <c r="F46" s="459"/>
      <c r="G46" s="369"/>
      <c r="H46" s="468"/>
      <c r="I46" s="373"/>
      <c r="J46" s="368"/>
      <c r="K46" s="376"/>
      <c r="L46" s="368"/>
      <c r="M46" s="376"/>
    </row>
    <row r="47" spans="1:14" ht="12.75" customHeight="1">
      <c r="A47" s="115"/>
      <c r="B47" s="469"/>
      <c r="C47" s="120"/>
      <c r="D47" s="372"/>
      <c r="E47" s="458"/>
      <c r="F47" s="459"/>
      <c r="G47" s="369"/>
      <c r="H47" s="459"/>
      <c r="I47" s="373"/>
      <c r="J47" s="368"/>
      <c r="K47" s="376"/>
      <c r="L47" s="368"/>
      <c r="M47" s="376"/>
    </row>
    <row r="48" spans="1:14" ht="12.75" customHeight="1">
      <c r="A48" s="113"/>
      <c r="B48" s="460"/>
      <c r="C48" s="120"/>
      <c r="D48" s="372"/>
      <c r="E48" s="470"/>
      <c r="F48" s="471"/>
      <c r="G48" s="370"/>
      <c r="H48" s="471"/>
      <c r="I48" s="370"/>
      <c r="J48" s="371"/>
      <c r="K48" s="370"/>
      <c r="L48" s="371"/>
      <c r="M48" s="370"/>
    </row>
    <row r="49" spans="1:14" ht="12.75" customHeight="1">
      <c r="A49" s="113"/>
      <c r="B49" s="460"/>
      <c r="C49" s="120"/>
      <c r="D49" s="372"/>
      <c r="E49" s="470"/>
      <c r="F49" s="471"/>
      <c r="G49" s="370"/>
      <c r="H49" s="471"/>
      <c r="I49" s="370"/>
      <c r="J49" s="371"/>
      <c r="K49" s="370"/>
      <c r="L49" s="371"/>
      <c r="M49" s="370"/>
    </row>
    <row r="50" spans="1:14" ht="12.75" customHeight="1">
      <c r="A50" s="120"/>
      <c r="B50" s="460"/>
      <c r="C50" s="120"/>
      <c r="D50" s="372"/>
      <c r="E50" s="470"/>
      <c r="F50" s="471"/>
      <c r="G50" s="370"/>
      <c r="H50" s="471"/>
      <c r="I50" s="369"/>
      <c r="J50" s="368"/>
      <c r="K50" s="369"/>
      <c r="L50" s="368"/>
      <c r="M50" s="369"/>
    </row>
    <row r="51" spans="1:14" ht="12.75" customHeight="1">
      <c r="A51" s="113"/>
      <c r="B51" s="460"/>
      <c r="C51" s="120"/>
      <c r="D51" s="372"/>
      <c r="E51" s="458"/>
      <c r="F51" s="459"/>
      <c r="G51" s="369"/>
      <c r="H51" s="459"/>
      <c r="I51" s="369"/>
      <c r="J51" s="368"/>
      <c r="K51" s="369"/>
      <c r="L51" s="368"/>
      <c r="M51" s="369"/>
    </row>
    <row r="52" spans="1:14" ht="12.75" customHeight="1">
      <c r="A52" s="113"/>
      <c r="B52" s="460"/>
      <c r="C52" s="120"/>
      <c r="D52" s="372"/>
      <c r="E52" s="458"/>
      <c r="F52" s="459"/>
      <c r="G52" s="369"/>
      <c r="H52" s="459"/>
      <c r="I52" s="369"/>
      <c r="J52" s="368"/>
      <c r="K52" s="369"/>
      <c r="L52" s="368"/>
      <c r="M52" s="369"/>
      <c r="N52" s="4"/>
    </row>
    <row r="53" spans="1:14" ht="12.75" customHeight="1">
      <c r="A53" s="113"/>
      <c r="B53" s="460"/>
      <c r="C53" s="120"/>
      <c r="D53" s="372"/>
      <c r="E53" s="470"/>
      <c r="F53" s="471"/>
      <c r="G53" s="370"/>
      <c r="H53" s="471"/>
      <c r="I53" s="369"/>
      <c r="J53" s="368"/>
      <c r="K53" s="369"/>
      <c r="L53" s="368"/>
      <c r="M53" s="369"/>
      <c r="N53" s="4"/>
    </row>
    <row r="54" spans="1:14" ht="12.75" customHeight="1">
      <c r="A54" s="120"/>
      <c r="B54" s="460"/>
      <c r="C54" s="120"/>
      <c r="D54" s="372"/>
      <c r="E54" s="458"/>
      <c r="F54" s="471"/>
      <c r="G54" s="370"/>
      <c r="H54" s="471"/>
      <c r="I54" s="369"/>
      <c r="J54" s="368"/>
      <c r="K54" s="369"/>
      <c r="L54" s="368"/>
      <c r="M54" s="369"/>
    </row>
    <row r="55" spans="1:14" s="1" customFormat="1">
      <c r="A55" s="120"/>
      <c r="B55" s="460"/>
      <c r="C55" s="120"/>
      <c r="D55" s="372"/>
      <c r="E55" s="470"/>
      <c r="F55" s="471"/>
      <c r="G55" s="370"/>
      <c r="H55" s="471"/>
      <c r="I55" s="370"/>
      <c r="J55" s="371"/>
      <c r="K55" s="370"/>
      <c r="L55" s="371"/>
      <c r="M55" s="370"/>
      <c r="N55" s="2"/>
    </row>
    <row r="56" spans="1:14" s="1" customFormat="1">
      <c r="A56" s="120"/>
      <c r="B56" s="460"/>
      <c r="C56" s="120"/>
      <c r="D56" s="372"/>
      <c r="E56" s="470"/>
      <c r="F56" s="471"/>
      <c r="G56" s="370"/>
      <c r="H56" s="471"/>
      <c r="I56" s="370"/>
      <c r="J56" s="371"/>
      <c r="K56" s="370"/>
      <c r="L56" s="371"/>
      <c r="M56" s="370"/>
      <c r="N56" s="2"/>
    </row>
    <row r="57" spans="1:14" s="1" customFormat="1">
      <c r="A57" s="120"/>
      <c r="B57" s="460"/>
      <c r="C57" s="120"/>
      <c r="D57" s="372"/>
      <c r="E57" s="470"/>
      <c r="F57" s="471"/>
      <c r="G57" s="370"/>
      <c r="H57" s="471"/>
      <c r="I57" s="370"/>
      <c r="J57" s="371"/>
      <c r="K57" s="370"/>
      <c r="L57" s="371"/>
      <c r="M57" s="370"/>
      <c r="N57" s="2"/>
    </row>
    <row r="58" spans="1:14" s="1" customFormat="1">
      <c r="A58" s="120"/>
      <c r="B58" s="460"/>
      <c r="C58" s="120"/>
      <c r="D58" s="372"/>
      <c r="E58" s="470"/>
      <c r="F58" s="471"/>
      <c r="G58" s="370"/>
      <c r="H58" s="471"/>
      <c r="I58" s="370"/>
      <c r="J58" s="371"/>
      <c r="K58" s="370"/>
      <c r="L58" s="371"/>
      <c r="M58" s="370"/>
      <c r="N58" s="2"/>
    </row>
    <row r="59" spans="1:14" s="1" customFormat="1">
      <c r="A59" s="120"/>
      <c r="B59" s="460"/>
      <c r="C59" s="120"/>
      <c r="D59" s="372"/>
      <c r="E59" s="470"/>
      <c r="F59" s="471"/>
      <c r="G59" s="370"/>
      <c r="H59" s="471"/>
      <c r="I59" s="370"/>
      <c r="J59" s="371"/>
      <c r="K59" s="370"/>
      <c r="L59" s="371"/>
      <c r="M59" s="370"/>
      <c r="N59" s="2"/>
    </row>
    <row r="60" spans="1:14" s="1" customFormat="1">
      <c r="A60" s="120"/>
      <c r="B60" s="460"/>
      <c r="C60" s="120"/>
      <c r="D60" s="372"/>
      <c r="E60" s="470"/>
      <c r="F60" s="471"/>
      <c r="G60" s="370"/>
      <c r="H60" s="471"/>
      <c r="I60" s="370"/>
      <c r="J60" s="371"/>
      <c r="K60" s="370"/>
      <c r="L60" s="371"/>
      <c r="M60" s="370"/>
      <c r="N60" s="2"/>
    </row>
    <row r="61" spans="1:14" s="1" customFormat="1">
      <c r="A61" s="120"/>
      <c r="B61" s="460"/>
      <c r="C61" s="120"/>
      <c r="D61" s="372"/>
      <c r="E61" s="470"/>
      <c r="F61" s="471"/>
      <c r="G61" s="370"/>
      <c r="H61" s="471"/>
      <c r="I61" s="370"/>
      <c r="J61" s="371"/>
      <c r="K61" s="370"/>
      <c r="L61" s="371"/>
      <c r="M61" s="370"/>
      <c r="N61" s="2"/>
    </row>
    <row r="62" spans="1:14" s="1" customFormat="1">
      <c r="A62" s="120"/>
      <c r="B62" s="460"/>
      <c r="C62" s="120"/>
      <c r="D62" s="372"/>
      <c r="E62" s="470"/>
      <c r="F62" s="471"/>
      <c r="G62" s="370"/>
      <c r="H62" s="471"/>
      <c r="I62" s="370"/>
      <c r="J62" s="371"/>
      <c r="K62" s="370"/>
      <c r="L62" s="371"/>
      <c r="M62" s="370"/>
      <c r="N62" s="2"/>
    </row>
    <row r="63" spans="1:14" s="1" customFormat="1">
      <c r="A63" s="120"/>
      <c r="B63" s="460"/>
      <c r="C63" s="120"/>
      <c r="D63" s="372"/>
      <c r="E63" s="470"/>
      <c r="F63" s="471"/>
      <c r="G63" s="370"/>
      <c r="H63" s="471"/>
      <c r="I63" s="370"/>
      <c r="J63" s="371"/>
      <c r="K63" s="370"/>
      <c r="L63" s="371"/>
      <c r="M63" s="370"/>
      <c r="N63" s="2"/>
    </row>
    <row r="64" spans="1:14" s="1" customFormat="1">
      <c r="A64" s="120"/>
      <c r="B64" s="460"/>
      <c r="C64" s="120"/>
      <c r="D64" s="372"/>
      <c r="E64" s="470"/>
      <c r="F64" s="471"/>
      <c r="G64" s="370"/>
      <c r="H64" s="471"/>
      <c r="I64" s="370"/>
      <c r="J64" s="371"/>
      <c r="K64" s="370"/>
      <c r="L64" s="371"/>
      <c r="M64" s="370"/>
      <c r="N64" s="2"/>
    </row>
    <row r="65" spans="1:14" s="1" customFormat="1">
      <c r="A65" s="120"/>
      <c r="B65" s="460"/>
      <c r="C65" s="120"/>
      <c r="D65" s="372"/>
      <c r="E65" s="470"/>
      <c r="F65" s="471"/>
      <c r="G65" s="370"/>
      <c r="H65" s="471"/>
      <c r="I65" s="370"/>
      <c r="J65" s="371"/>
      <c r="K65" s="370"/>
      <c r="L65" s="371"/>
      <c r="M65" s="370"/>
      <c r="N65" s="2"/>
    </row>
    <row r="66" spans="1:14" s="1" customFormat="1">
      <c r="A66" s="120"/>
      <c r="B66" s="460"/>
      <c r="C66" s="120"/>
      <c r="D66" s="372"/>
      <c r="E66" s="470"/>
      <c r="F66" s="471"/>
      <c r="G66" s="370"/>
      <c r="H66" s="471"/>
      <c r="I66" s="370"/>
      <c r="J66" s="371"/>
      <c r="K66" s="370"/>
      <c r="L66" s="371"/>
      <c r="M66" s="370"/>
      <c r="N66" s="2"/>
    </row>
    <row r="67" spans="1:14" s="1" customFormat="1">
      <c r="A67" s="120"/>
      <c r="B67" s="460"/>
      <c r="C67" s="120"/>
      <c r="D67" s="372"/>
      <c r="E67" s="470"/>
      <c r="F67" s="471"/>
      <c r="G67" s="370"/>
      <c r="H67" s="471"/>
      <c r="I67" s="370"/>
      <c r="J67" s="371"/>
      <c r="K67" s="370"/>
      <c r="L67" s="371"/>
      <c r="M67" s="370"/>
      <c r="N67" s="2"/>
    </row>
    <row r="68" spans="1:14" s="1" customFormat="1">
      <c r="A68" s="120"/>
      <c r="B68" s="460"/>
      <c r="C68" s="120"/>
      <c r="D68" s="372"/>
      <c r="E68" s="470"/>
      <c r="F68" s="471"/>
      <c r="G68" s="370"/>
      <c r="H68" s="471"/>
      <c r="I68" s="370"/>
      <c r="J68" s="371"/>
      <c r="K68" s="370"/>
      <c r="L68" s="371"/>
      <c r="M68" s="370"/>
      <c r="N68" s="2"/>
    </row>
    <row r="69" spans="1:14" s="1" customFormat="1">
      <c r="A69" s="120"/>
      <c r="B69" s="460"/>
      <c r="C69" s="120"/>
      <c r="D69" s="372"/>
      <c r="E69" s="470"/>
      <c r="F69" s="471"/>
      <c r="G69" s="370"/>
      <c r="H69" s="471"/>
      <c r="I69" s="370"/>
      <c r="J69" s="371"/>
      <c r="K69" s="370"/>
      <c r="L69" s="371"/>
      <c r="M69" s="370"/>
      <c r="N69" s="2"/>
    </row>
    <row r="70" spans="1:14" s="1" customFormat="1">
      <c r="A70" s="120"/>
      <c r="B70" s="460"/>
      <c r="C70" s="120"/>
      <c r="D70" s="372"/>
      <c r="E70" s="470"/>
      <c r="F70" s="471"/>
      <c r="G70" s="370"/>
      <c r="H70" s="471"/>
      <c r="I70" s="370"/>
      <c r="J70" s="371"/>
      <c r="K70" s="370"/>
      <c r="L70" s="371"/>
      <c r="M70" s="370"/>
      <c r="N70" s="2"/>
    </row>
    <row r="71" spans="1:14" s="1" customFormat="1">
      <c r="A71" s="120"/>
      <c r="B71" s="460"/>
      <c r="C71" s="120"/>
      <c r="D71" s="372"/>
      <c r="E71" s="470"/>
      <c r="F71" s="471"/>
      <c r="G71" s="370"/>
      <c r="H71" s="471"/>
      <c r="I71" s="370"/>
      <c r="J71" s="371"/>
      <c r="K71" s="370"/>
      <c r="L71" s="371"/>
      <c r="M71" s="370"/>
      <c r="N71" s="2"/>
    </row>
    <row r="72" spans="1:14" s="1" customFormat="1">
      <c r="A72" s="120"/>
      <c r="B72" s="460"/>
      <c r="C72" s="120"/>
      <c r="D72" s="372"/>
      <c r="E72" s="470"/>
      <c r="F72" s="471"/>
      <c r="G72" s="370"/>
      <c r="H72" s="471"/>
      <c r="I72" s="370"/>
      <c r="J72" s="371"/>
      <c r="K72" s="370"/>
      <c r="L72" s="371"/>
      <c r="M72" s="370"/>
      <c r="N72" s="2"/>
    </row>
    <row r="73" spans="1:14" s="1" customFormat="1">
      <c r="A73" s="120"/>
      <c r="B73" s="460"/>
      <c r="C73" s="120"/>
      <c r="D73" s="372"/>
      <c r="E73" s="470"/>
      <c r="F73" s="471"/>
      <c r="G73" s="370"/>
      <c r="H73" s="471"/>
      <c r="I73" s="370"/>
      <c r="J73" s="371"/>
      <c r="K73" s="370"/>
      <c r="L73" s="371"/>
      <c r="M73" s="370"/>
      <c r="N73" s="2"/>
    </row>
    <row r="74" spans="1:14" s="1" customFormat="1">
      <c r="A74" s="120"/>
      <c r="B74" s="460"/>
      <c r="C74" s="120"/>
      <c r="D74" s="372"/>
      <c r="E74" s="470"/>
      <c r="F74" s="471"/>
      <c r="G74" s="370"/>
      <c r="H74" s="471"/>
      <c r="I74" s="370"/>
      <c r="J74" s="371"/>
      <c r="K74" s="370"/>
      <c r="L74" s="371"/>
      <c r="M74" s="370"/>
      <c r="N74" s="2"/>
    </row>
    <row r="75" spans="1:14" s="1" customFormat="1">
      <c r="A75" s="120"/>
      <c r="B75" s="460"/>
      <c r="C75" s="120"/>
      <c r="D75" s="372"/>
      <c r="E75" s="470"/>
      <c r="F75" s="471"/>
      <c r="G75" s="370"/>
      <c r="H75" s="471"/>
      <c r="I75" s="370"/>
      <c r="J75" s="371"/>
      <c r="K75" s="370"/>
      <c r="L75" s="371"/>
      <c r="M75" s="370"/>
      <c r="N75" s="2"/>
    </row>
    <row r="76" spans="1:14" s="1" customFormat="1">
      <c r="A76" s="120"/>
      <c r="B76" s="460"/>
      <c r="C76" s="120"/>
      <c r="D76" s="372"/>
      <c r="E76" s="470"/>
      <c r="F76" s="471"/>
      <c r="G76" s="370"/>
      <c r="H76" s="471"/>
      <c r="I76" s="370"/>
      <c r="J76" s="371"/>
      <c r="K76" s="370"/>
      <c r="L76" s="371"/>
      <c r="M76" s="370"/>
      <c r="N76" s="2"/>
    </row>
    <row r="77" spans="1:14" s="1" customFormat="1">
      <c r="A77" s="120"/>
      <c r="B77" s="460"/>
      <c r="C77" s="120"/>
      <c r="D77" s="372"/>
      <c r="E77" s="470"/>
      <c r="F77" s="471"/>
      <c r="G77" s="370"/>
      <c r="H77" s="471"/>
      <c r="I77" s="370"/>
      <c r="J77" s="371"/>
      <c r="K77" s="370"/>
      <c r="L77" s="371"/>
      <c r="M77" s="370"/>
      <c r="N77" s="2"/>
    </row>
    <row r="78" spans="1:14" s="1" customFormat="1">
      <c r="A78" s="120"/>
      <c r="B78" s="460"/>
      <c r="C78" s="120"/>
      <c r="D78" s="372"/>
      <c r="E78" s="470"/>
      <c r="F78" s="471"/>
      <c r="G78" s="370"/>
      <c r="H78" s="471"/>
      <c r="I78" s="370"/>
      <c r="J78" s="371"/>
      <c r="K78" s="370"/>
      <c r="L78" s="371"/>
      <c r="M78" s="370"/>
      <c r="N78" s="2"/>
    </row>
    <row r="79" spans="1:14" s="1" customFormat="1">
      <c r="A79" s="120"/>
      <c r="B79" s="460"/>
      <c r="C79" s="120"/>
      <c r="D79" s="372"/>
      <c r="E79" s="470"/>
      <c r="F79" s="471"/>
      <c r="G79" s="370"/>
      <c r="H79" s="471"/>
      <c r="I79" s="370"/>
      <c r="J79" s="371"/>
      <c r="K79" s="370"/>
      <c r="L79" s="371"/>
      <c r="M79" s="370"/>
      <c r="N79" s="2"/>
    </row>
    <row r="80" spans="1:14" s="1" customFormat="1">
      <c r="A80" s="120"/>
      <c r="B80" s="460"/>
      <c r="C80" s="120"/>
      <c r="D80" s="372"/>
      <c r="E80" s="470"/>
      <c r="F80" s="471"/>
      <c r="G80" s="370"/>
      <c r="H80" s="471"/>
      <c r="I80" s="370"/>
      <c r="J80" s="371"/>
      <c r="K80" s="370"/>
      <c r="L80" s="371"/>
      <c r="M80" s="370"/>
      <c r="N80" s="2"/>
    </row>
    <row r="81" spans="1:14" s="1" customFormat="1">
      <c r="A81" s="120"/>
      <c r="B81" s="460"/>
      <c r="C81" s="120"/>
      <c r="D81" s="372"/>
      <c r="E81" s="470"/>
      <c r="F81" s="471"/>
      <c r="G81" s="370"/>
      <c r="H81" s="471"/>
      <c r="I81" s="370"/>
      <c r="J81" s="371"/>
      <c r="K81" s="370"/>
      <c r="L81" s="371"/>
      <c r="M81" s="370"/>
      <c r="N81" s="2"/>
    </row>
    <row r="82" spans="1:14" s="1" customFormat="1">
      <c r="A82" s="120"/>
      <c r="B82" s="460"/>
      <c r="C82" s="120"/>
      <c r="D82" s="372"/>
      <c r="E82" s="470"/>
      <c r="F82" s="471"/>
      <c r="G82" s="370"/>
      <c r="H82" s="471"/>
      <c r="I82" s="370"/>
      <c r="J82" s="371"/>
      <c r="K82" s="370"/>
      <c r="L82" s="371"/>
      <c r="M82" s="370"/>
      <c r="N82" s="2"/>
    </row>
    <row r="83" spans="1:14" s="1" customFormat="1">
      <c r="A83" s="120"/>
      <c r="B83" s="460"/>
      <c r="C83" s="120"/>
      <c r="D83" s="372"/>
      <c r="E83" s="470"/>
      <c r="F83" s="471"/>
      <c r="G83" s="370"/>
      <c r="H83" s="471"/>
      <c r="I83" s="370"/>
      <c r="J83" s="371"/>
      <c r="K83" s="370"/>
      <c r="L83" s="371"/>
      <c r="M83" s="370"/>
      <c r="N83" s="2"/>
    </row>
    <row r="84" spans="1:14" s="1" customFormat="1">
      <c r="A84" s="120"/>
      <c r="B84" s="460"/>
      <c r="C84" s="120"/>
      <c r="D84" s="372"/>
      <c r="E84" s="470"/>
      <c r="F84" s="471"/>
      <c r="G84" s="370"/>
      <c r="H84" s="471"/>
      <c r="I84" s="370"/>
      <c r="J84" s="371"/>
      <c r="K84" s="370"/>
      <c r="L84" s="371"/>
      <c r="M84" s="370"/>
      <c r="N84" s="2"/>
    </row>
    <row r="85" spans="1:14" s="1" customFormat="1">
      <c r="A85" s="120"/>
      <c r="B85" s="460"/>
      <c r="C85" s="120"/>
      <c r="D85" s="372"/>
      <c r="E85" s="470"/>
      <c r="F85" s="471"/>
      <c r="G85" s="370"/>
      <c r="H85" s="471"/>
      <c r="I85" s="370"/>
      <c r="J85" s="371"/>
      <c r="K85" s="370"/>
      <c r="L85" s="371"/>
      <c r="M85" s="370"/>
      <c r="N85" s="2"/>
    </row>
    <row r="86" spans="1:14" s="1" customFormat="1">
      <c r="A86" s="120"/>
      <c r="B86" s="460"/>
      <c r="C86" s="120"/>
      <c r="D86" s="372"/>
      <c r="E86" s="470"/>
      <c r="F86" s="471"/>
      <c r="G86" s="370"/>
      <c r="H86" s="471"/>
      <c r="I86" s="370"/>
      <c r="J86" s="371"/>
      <c r="K86" s="370"/>
      <c r="L86" s="371"/>
      <c r="M86" s="370"/>
      <c r="N86" s="2"/>
    </row>
    <row r="87" spans="1:14" s="1" customFormat="1">
      <c r="A87" s="120"/>
      <c r="B87" s="460"/>
      <c r="C87" s="120"/>
      <c r="D87" s="372"/>
      <c r="E87" s="470"/>
      <c r="F87" s="471"/>
      <c r="G87" s="370"/>
      <c r="H87" s="471"/>
      <c r="I87" s="370"/>
      <c r="J87" s="371"/>
      <c r="K87" s="370"/>
      <c r="L87" s="371"/>
      <c r="M87" s="370"/>
      <c r="N87" s="2"/>
    </row>
    <row r="88" spans="1:14" s="1" customFormat="1">
      <c r="A88" s="120"/>
      <c r="B88" s="460"/>
      <c r="C88" s="120"/>
      <c r="D88" s="372"/>
      <c r="E88" s="470"/>
      <c r="F88" s="471"/>
      <c r="G88" s="370"/>
      <c r="H88" s="471"/>
      <c r="I88" s="370"/>
      <c r="J88" s="371"/>
      <c r="K88" s="370"/>
      <c r="L88" s="371"/>
      <c r="M88" s="370"/>
      <c r="N88" s="2"/>
    </row>
    <row r="89" spans="1:14" s="1" customFormat="1">
      <c r="A89" s="120"/>
      <c r="B89" s="460"/>
      <c r="C89" s="120"/>
      <c r="D89" s="372"/>
      <c r="E89" s="470"/>
      <c r="F89" s="471"/>
      <c r="G89" s="370"/>
      <c r="H89" s="471"/>
      <c r="I89" s="370"/>
      <c r="J89" s="371"/>
      <c r="K89" s="370"/>
      <c r="L89" s="371"/>
      <c r="M89" s="370"/>
      <c r="N89" s="2"/>
    </row>
    <row r="90" spans="1:14" s="1" customFormat="1">
      <c r="A90" s="120"/>
      <c r="B90" s="460"/>
      <c r="C90" s="120"/>
      <c r="D90" s="372"/>
      <c r="E90" s="470"/>
      <c r="F90" s="471"/>
      <c r="G90" s="370"/>
      <c r="H90" s="471"/>
      <c r="I90" s="370"/>
      <c r="J90" s="371"/>
      <c r="K90" s="370"/>
      <c r="L90" s="371"/>
      <c r="M90" s="370"/>
      <c r="N90" s="2"/>
    </row>
    <row r="91" spans="1:14" s="1" customFormat="1">
      <c r="A91" s="120"/>
      <c r="B91" s="460"/>
      <c r="C91" s="120"/>
      <c r="D91" s="372"/>
      <c r="E91" s="470"/>
      <c r="F91" s="471"/>
      <c r="G91" s="370"/>
      <c r="H91" s="471"/>
      <c r="I91" s="370"/>
      <c r="J91" s="371"/>
      <c r="K91" s="370"/>
      <c r="L91" s="371"/>
      <c r="M91" s="370"/>
      <c r="N91" s="2"/>
    </row>
    <row r="92" spans="1:14" s="1" customFormat="1">
      <c r="A92" s="120"/>
      <c r="B92" s="460"/>
      <c r="C92" s="120"/>
      <c r="D92" s="372"/>
      <c r="E92" s="470"/>
      <c r="F92" s="471"/>
      <c r="G92" s="370"/>
      <c r="H92" s="471"/>
      <c r="I92" s="370"/>
      <c r="J92" s="371"/>
      <c r="K92" s="370"/>
      <c r="L92" s="371"/>
      <c r="M92" s="370"/>
      <c r="N92" s="2"/>
    </row>
    <row r="93" spans="1:14" s="1" customFormat="1">
      <c r="A93" s="120"/>
      <c r="B93" s="460"/>
      <c r="C93" s="120"/>
      <c r="D93" s="372"/>
      <c r="E93" s="470"/>
      <c r="F93" s="471"/>
      <c r="G93" s="370"/>
      <c r="H93" s="471"/>
      <c r="I93" s="370"/>
      <c r="J93" s="371"/>
      <c r="K93" s="370"/>
      <c r="L93" s="371"/>
      <c r="M93" s="370"/>
      <c r="N93" s="2"/>
    </row>
    <row r="94" spans="1:14" s="1" customFormat="1">
      <c r="A94" s="120"/>
      <c r="B94" s="460"/>
      <c r="C94" s="120"/>
      <c r="D94" s="372"/>
      <c r="E94" s="470"/>
      <c r="F94" s="471"/>
      <c r="G94" s="370"/>
      <c r="H94" s="471"/>
      <c r="I94" s="370"/>
      <c r="J94" s="371"/>
      <c r="K94" s="370"/>
      <c r="L94" s="371"/>
      <c r="M94" s="370"/>
      <c r="N94" s="2"/>
    </row>
    <row r="95" spans="1:14" s="1" customFormat="1">
      <c r="A95" s="120"/>
      <c r="B95" s="460"/>
      <c r="C95" s="120"/>
      <c r="D95" s="372"/>
      <c r="E95" s="470"/>
      <c r="F95" s="471"/>
      <c r="G95" s="370"/>
      <c r="H95" s="471"/>
      <c r="I95" s="370"/>
      <c r="J95" s="371"/>
      <c r="K95" s="370"/>
      <c r="L95" s="371"/>
      <c r="M95" s="370"/>
      <c r="N95" s="2"/>
    </row>
    <row r="96" spans="1:14" s="1" customFormat="1">
      <c r="A96" s="120"/>
      <c r="B96" s="460"/>
      <c r="C96" s="120"/>
      <c r="D96" s="372"/>
      <c r="E96" s="470"/>
      <c r="F96" s="471"/>
      <c r="G96" s="370"/>
      <c r="H96" s="471"/>
      <c r="I96" s="370"/>
      <c r="J96" s="371"/>
      <c r="K96" s="370"/>
      <c r="L96" s="371"/>
      <c r="M96" s="370"/>
      <c r="N96" s="2"/>
    </row>
    <row r="97" spans="1:14" s="1" customFormat="1">
      <c r="A97" s="120"/>
      <c r="B97" s="460"/>
      <c r="C97" s="120"/>
      <c r="D97" s="372"/>
      <c r="E97" s="470"/>
      <c r="F97" s="471"/>
      <c r="G97" s="370"/>
      <c r="H97" s="471"/>
      <c r="I97" s="370"/>
      <c r="J97" s="371"/>
      <c r="K97" s="370"/>
      <c r="L97" s="371"/>
      <c r="M97" s="370"/>
      <c r="N97" s="2"/>
    </row>
    <row r="98" spans="1:14" s="1" customFormat="1">
      <c r="A98" s="120"/>
      <c r="B98" s="460"/>
      <c r="C98" s="120"/>
      <c r="D98" s="372"/>
      <c r="E98" s="470"/>
      <c r="F98" s="471"/>
      <c r="G98" s="370"/>
      <c r="H98" s="471"/>
      <c r="I98" s="370"/>
      <c r="J98" s="371"/>
      <c r="K98" s="370"/>
      <c r="L98" s="371"/>
      <c r="M98" s="370"/>
      <c r="N98" s="2"/>
    </row>
    <row r="99" spans="1:14" s="1" customFormat="1">
      <c r="A99" s="120"/>
      <c r="B99" s="460"/>
      <c r="C99" s="120"/>
      <c r="D99" s="372"/>
      <c r="E99" s="470"/>
      <c r="F99" s="471"/>
      <c r="G99" s="370"/>
      <c r="H99" s="471"/>
      <c r="I99" s="370"/>
      <c r="J99" s="371"/>
      <c r="K99" s="370"/>
      <c r="L99" s="371"/>
      <c r="M99" s="370"/>
      <c r="N99" s="2"/>
    </row>
    <row r="100" spans="1:14" s="1" customFormat="1">
      <c r="A100" s="120"/>
      <c r="B100" s="460"/>
      <c r="C100" s="120"/>
      <c r="D100" s="372"/>
      <c r="E100" s="470"/>
      <c r="F100" s="471"/>
      <c r="G100" s="370"/>
      <c r="H100" s="471"/>
      <c r="I100" s="370"/>
      <c r="J100" s="371"/>
      <c r="K100" s="370"/>
      <c r="L100" s="371"/>
      <c r="M100" s="370"/>
      <c r="N100" s="2"/>
    </row>
    <row r="101" spans="1:14" s="1" customFormat="1">
      <c r="A101" s="120"/>
      <c r="B101" s="460"/>
      <c r="C101" s="120"/>
      <c r="D101" s="372"/>
      <c r="E101" s="470"/>
      <c r="F101" s="471"/>
      <c r="G101" s="370"/>
      <c r="H101" s="471"/>
      <c r="I101" s="370"/>
      <c r="J101" s="371"/>
      <c r="K101" s="370"/>
      <c r="L101" s="371"/>
      <c r="M101" s="370"/>
      <c r="N101" s="2"/>
    </row>
    <row r="102" spans="1:14" s="1" customFormat="1">
      <c r="A102" s="120"/>
      <c r="B102" s="460"/>
      <c r="C102" s="120"/>
      <c r="D102" s="372"/>
      <c r="E102" s="470"/>
      <c r="F102" s="471"/>
      <c r="G102" s="370"/>
      <c r="H102" s="471"/>
      <c r="I102" s="370"/>
      <c r="J102" s="371"/>
      <c r="K102" s="370"/>
      <c r="L102" s="371"/>
      <c r="M102" s="370"/>
      <c r="N102" s="2"/>
    </row>
    <row r="103" spans="1:14" s="1" customFormat="1">
      <c r="A103" s="120"/>
      <c r="B103" s="460"/>
      <c r="C103" s="120"/>
      <c r="D103" s="372"/>
      <c r="E103" s="470"/>
      <c r="F103" s="471"/>
      <c r="G103" s="370"/>
      <c r="H103" s="471"/>
      <c r="I103" s="370"/>
      <c r="J103" s="371"/>
      <c r="K103" s="370"/>
      <c r="L103" s="371"/>
      <c r="M103" s="370"/>
      <c r="N103" s="2"/>
    </row>
    <row r="104" spans="1:14" s="1" customFormat="1">
      <c r="A104" s="120"/>
      <c r="B104" s="460"/>
      <c r="C104" s="120"/>
      <c r="D104" s="372"/>
      <c r="E104" s="470"/>
      <c r="F104" s="471"/>
      <c r="G104" s="370"/>
      <c r="H104" s="471"/>
      <c r="I104" s="370"/>
      <c r="J104" s="371"/>
      <c r="K104" s="370"/>
      <c r="L104" s="371"/>
      <c r="M104" s="370"/>
      <c r="N104" s="2"/>
    </row>
    <row r="105" spans="1:14" s="1" customFormat="1">
      <c r="A105" s="120"/>
      <c r="B105" s="460"/>
      <c r="C105" s="120"/>
      <c r="D105" s="372"/>
      <c r="E105" s="470"/>
      <c r="F105" s="471"/>
      <c r="G105" s="370"/>
      <c r="H105" s="471"/>
      <c r="I105" s="370"/>
      <c r="J105" s="371"/>
      <c r="K105" s="370"/>
      <c r="L105" s="371"/>
      <c r="M105" s="370"/>
      <c r="N105" s="2"/>
    </row>
    <row r="106" spans="1:14" s="1" customFormat="1">
      <c r="A106" s="120"/>
      <c r="B106" s="460"/>
      <c r="C106" s="120"/>
      <c r="D106" s="372"/>
      <c r="E106" s="470"/>
      <c r="F106" s="471"/>
      <c r="G106" s="370"/>
      <c r="H106" s="471"/>
      <c r="I106" s="370"/>
      <c r="J106" s="371"/>
      <c r="K106" s="370"/>
      <c r="L106" s="371"/>
      <c r="M106" s="370"/>
      <c r="N106" s="2"/>
    </row>
    <row r="107" spans="1:14" s="1" customFormat="1">
      <c r="A107" s="120"/>
      <c r="B107" s="460"/>
      <c r="C107" s="120"/>
      <c r="D107" s="372"/>
      <c r="E107" s="470"/>
      <c r="F107" s="471"/>
      <c r="G107" s="370"/>
      <c r="H107" s="471"/>
      <c r="I107" s="370"/>
      <c r="J107" s="371"/>
      <c r="K107" s="370"/>
      <c r="L107" s="371"/>
      <c r="M107" s="370"/>
      <c r="N107" s="2"/>
    </row>
    <row r="108" spans="1:14" s="1" customFormat="1">
      <c r="A108" s="120"/>
      <c r="B108" s="460"/>
      <c r="C108" s="120"/>
      <c r="D108" s="372"/>
      <c r="E108" s="470"/>
      <c r="F108" s="471"/>
      <c r="G108" s="370"/>
      <c r="H108" s="471"/>
      <c r="I108" s="370"/>
      <c r="J108" s="371"/>
      <c r="K108" s="370"/>
      <c r="L108" s="371"/>
      <c r="M108" s="370"/>
      <c r="N108" s="2"/>
    </row>
    <row r="109" spans="1:14" s="1" customFormat="1">
      <c r="A109" s="120"/>
      <c r="B109" s="460"/>
      <c r="C109" s="120"/>
      <c r="D109" s="372"/>
      <c r="E109" s="470"/>
      <c r="F109" s="471"/>
      <c r="G109" s="370"/>
      <c r="H109" s="471"/>
      <c r="I109" s="370"/>
      <c r="J109" s="371"/>
      <c r="K109" s="370"/>
      <c r="L109" s="371"/>
      <c r="M109" s="370"/>
      <c r="N109" s="2"/>
    </row>
    <row r="110" spans="1:14" s="1" customFormat="1">
      <c r="A110" s="120"/>
      <c r="B110" s="460"/>
      <c r="C110" s="120"/>
      <c r="D110" s="372"/>
      <c r="E110" s="470"/>
      <c r="F110" s="471"/>
      <c r="G110" s="370"/>
      <c r="H110" s="471"/>
      <c r="I110" s="370"/>
      <c r="J110" s="371"/>
      <c r="K110" s="370"/>
      <c r="L110" s="371"/>
      <c r="M110" s="370"/>
      <c r="N110" s="2"/>
    </row>
    <row r="111" spans="1:14" s="1" customFormat="1">
      <c r="A111" s="120"/>
      <c r="B111" s="460"/>
      <c r="C111" s="120"/>
      <c r="D111" s="372"/>
      <c r="E111" s="470"/>
      <c r="F111" s="471"/>
      <c r="G111" s="370"/>
      <c r="H111" s="471"/>
      <c r="I111" s="370"/>
      <c r="J111" s="371"/>
      <c r="K111" s="370"/>
      <c r="L111" s="371"/>
      <c r="M111" s="370"/>
      <c r="N111" s="2"/>
    </row>
    <row r="112" spans="1:14" s="1" customFormat="1">
      <c r="A112" s="120"/>
      <c r="B112" s="460"/>
      <c r="C112" s="120"/>
      <c r="D112" s="372"/>
      <c r="E112" s="470"/>
      <c r="F112" s="471"/>
      <c r="G112" s="370"/>
      <c r="H112" s="471"/>
      <c r="I112" s="370"/>
      <c r="J112" s="371"/>
      <c r="K112" s="370"/>
      <c r="L112" s="371"/>
      <c r="M112" s="370"/>
      <c r="N112" s="2"/>
    </row>
    <row r="113" spans="1:14" s="1" customFormat="1">
      <c r="A113" s="120"/>
      <c r="B113" s="460"/>
      <c r="C113" s="120"/>
      <c r="D113" s="372"/>
      <c r="E113" s="470"/>
      <c r="F113" s="471"/>
      <c r="G113" s="370"/>
      <c r="H113" s="471"/>
      <c r="I113" s="370"/>
      <c r="J113" s="371"/>
      <c r="K113" s="370"/>
      <c r="L113" s="371"/>
      <c r="M113" s="370"/>
      <c r="N113" s="2"/>
    </row>
    <row r="114" spans="1:14" s="1" customFormat="1">
      <c r="A114" s="120"/>
      <c r="B114" s="460"/>
      <c r="C114" s="120"/>
      <c r="D114" s="372"/>
      <c r="E114" s="470"/>
      <c r="F114" s="471"/>
      <c r="G114" s="370"/>
      <c r="H114" s="471"/>
      <c r="I114" s="370"/>
      <c r="J114" s="371"/>
      <c r="K114" s="370"/>
      <c r="L114" s="371"/>
      <c r="M114" s="370"/>
      <c r="N114" s="2"/>
    </row>
    <row r="115" spans="1:14" s="1" customFormat="1">
      <c r="A115" s="120"/>
      <c r="B115" s="460"/>
      <c r="C115" s="120"/>
      <c r="D115" s="372"/>
      <c r="E115" s="470"/>
      <c r="F115" s="471"/>
      <c r="G115" s="370"/>
      <c r="H115" s="471"/>
      <c r="I115" s="370"/>
      <c r="J115" s="371"/>
      <c r="K115" s="370"/>
      <c r="L115" s="371"/>
      <c r="M115" s="370"/>
      <c r="N115" s="2"/>
    </row>
    <row r="116" spans="1:14" s="1" customFormat="1">
      <c r="A116" s="120"/>
      <c r="B116" s="460"/>
      <c r="C116" s="120"/>
      <c r="D116" s="372"/>
      <c r="E116" s="470"/>
      <c r="F116" s="471"/>
      <c r="G116" s="370"/>
      <c r="H116" s="471"/>
      <c r="I116" s="370"/>
      <c r="J116" s="371"/>
      <c r="K116" s="370"/>
      <c r="L116" s="371"/>
      <c r="M116" s="370"/>
      <c r="N116" s="2"/>
    </row>
    <row r="117" spans="1:14" s="1" customFormat="1">
      <c r="A117" s="120"/>
      <c r="B117" s="460"/>
      <c r="C117" s="120"/>
      <c r="D117" s="372"/>
      <c r="E117" s="470"/>
      <c r="F117" s="471"/>
      <c r="G117" s="370"/>
      <c r="H117" s="471"/>
      <c r="I117" s="370"/>
      <c r="J117" s="371"/>
      <c r="K117" s="370"/>
      <c r="L117" s="371"/>
      <c r="M117" s="370"/>
      <c r="N117" s="2"/>
    </row>
    <row r="118" spans="1:14" s="1" customFormat="1">
      <c r="A118" s="120"/>
      <c r="B118" s="460"/>
      <c r="C118" s="120"/>
      <c r="D118" s="372"/>
      <c r="E118" s="470"/>
      <c r="F118" s="471"/>
      <c r="G118" s="370"/>
      <c r="H118" s="471"/>
      <c r="I118" s="370"/>
      <c r="J118" s="371"/>
      <c r="K118" s="370"/>
      <c r="L118" s="371"/>
      <c r="M118" s="370"/>
      <c r="N118" s="2"/>
    </row>
    <row r="119" spans="1:14" s="1" customFormat="1">
      <c r="A119" s="120"/>
      <c r="B119" s="460"/>
      <c r="C119" s="120"/>
      <c r="D119" s="372"/>
      <c r="E119" s="470"/>
      <c r="F119" s="471"/>
      <c r="G119" s="370"/>
      <c r="H119" s="471"/>
      <c r="I119" s="370"/>
      <c r="J119" s="371"/>
      <c r="K119" s="370"/>
      <c r="L119" s="371"/>
      <c r="M119" s="370"/>
      <c r="N119" s="2"/>
    </row>
    <row r="120" spans="1:14" s="1" customFormat="1">
      <c r="A120" s="120"/>
      <c r="B120" s="460"/>
      <c r="C120" s="120"/>
      <c r="D120" s="372"/>
      <c r="E120" s="470"/>
      <c r="F120" s="471"/>
      <c r="G120" s="370"/>
      <c r="H120" s="471"/>
      <c r="I120" s="370"/>
      <c r="J120" s="371"/>
      <c r="K120" s="370"/>
      <c r="L120" s="371"/>
      <c r="M120" s="370"/>
      <c r="N120" s="2"/>
    </row>
    <row r="121" spans="1:14" s="1" customFormat="1">
      <c r="A121" s="120"/>
      <c r="B121" s="460"/>
      <c r="C121" s="120"/>
      <c r="D121" s="372"/>
      <c r="E121" s="470"/>
      <c r="F121" s="471"/>
      <c r="G121" s="370"/>
      <c r="H121" s="471"/>
      <c r="I121" s="370"/>
      <c r="J121" s="371"/>
      <c r="K121" s="370"/>
      <c r="L121" s="371"/>
      <c r="M121" s="370"/>
      <c r="N121" s="2"/>
    </row>
    <row r="122" spans="1:14" s="1" customFormat="1">
      <c r="A122" s="120"/>
      <c r="B122" s="460"/>
      <c r="C122" s="120"/>
      <c r="D122" s="372"/>
      <c r="E122" s="470"/>
      <c r="F122" s="471"/>
      <c r="G122" s="370"/>
      <c r="H122" s="471"/>
      <c r="I122" s="370"/>
      <c r="J122" s="371"/>
      <c r="K122" s="370"/>
      <c r="L122" s="371"/>
      <c r="M122" s="370"/>
      <c r="N122" s="2"/>
    </row>
    <row r="123" spans="1:14" s="1" customFormat="1">
      <c r="A123" s="120"/>
      <c r="B123" s="460"/>
      <c r="C123" s="120"/>
      <c r="D123" s="372"/>
      <c r="E123" s="470"/>
      <c r="F123" s="471"/>
      <c r="G123" s="370"/>
      <c r="H123" s="471"/>
      <c r="I123" s="370"/>
      <c r="J123" s="371"/>
      <c r="K123" s="370"/>
      <c r="L123" s="371"/>
      <c r="M123" s="370"/>
      <c r="N123" s="2"/>
    </row>
    <row r="124" spans="1:14" s="1" customFormat="1">
      <c r="A124" s="120"/>
      <c r="B124" s="460"/>
      <c r="C124" s="120"/>
      <c r="D124" s="372"/>
      <c r="E124" s="470"/>
      <c r="F124" s="471"/>
      <c r="G124" s="370"/>
      <c r="H124" s="471"/>
      <c r="I124" s="370"/>
      <c r="J124" s="371"/>
      <c r="K124" s="370"/>
      <c r="L124" s="371"/>
      <c r="M124" s="370"/>
      <c r="N124" s="2"/>
    </row>
    <row r="125" spans="1:14" s="1" customFormat="1">
      <c r="A125" s="120"/>
      <c r="B125" s="460"/>
      <c r="C125" s="120"/>
      <c r="D125" s="372"/>
      <c r="E125" s="470"/>
      <c r="F125" s="471"/>
      <c r="G125" s="370"/>
      <c r="H125" s="471"/>
      <c r="I125" s="370"/>
      <c r="J125" s="371"/>
      <c r="K125" s="370"/>
      <c r="L125" s="371"/>
      <c r="M125" s="370"/>
      <c r="N125" s="2"/>
    </row>
    <row r="126" spans="1:14" s="1" customFormat="1">
      <c r="A126" s="120"/>
      <c r="B126" s="460"/>
      <c r="C126" s="120"/>
      <c r="D126" s="372"/>
      <c r="E126" s="470"/>
      <c r="F126" s="471"/>
      <c r="G126" s="370"/>
      <c r="H126" s="471"/>
      <c r="I126" s="370"/>
      <c r="J126" s="371"/>
      <c r="K126" s="370"/>
      <c r="L126" s="371"/>
      <c r="M126" s="370"/>
      <c r="N126" s="2"/>
    </row>
    <row r="127" spans="1:14" s="1" customFormat="1">
      <c r="A127" s="120"/>
      <c r="B127" s="460"/>
      <c r="C127" s="120"/>
      <c r="D127" s="372"/>
      <c r="E127" s="470"/>
      <c r="F127" s="471"/>
      <c r="G127" s="370"/>
      <c r="H127" s="471"/>
      <c r="I127" s="370"/>
      <c r="J127" s="371"/>
      <c r="K127" s="370"/>
      <c r="L127" s="371"/>
      <c r="M127" s="370"/>
      <c r="N127" s="2"/>
    </row>
    <row r="128" spans="1:14" s="1" customFormat="1">
      <c r="A128" s="120"/>
      <c r="B128" s="460"/>
      <c r="C128" s="120"/>
      <c r="D128" s="372"/>
      <c r="E128" s="470"/>
      <c r="F128" s="471"/>
      <c r="G128" s="370"/>
      <c r="H128" s="471"/>
      <c r="I128" s="370"/>
      <c r="J128" s="371"/>
      <c r="K128" s="370"/>
      <c r="L128" s="371"/>
      <c r="M128" s="370"/>
      <c r="N128" s="2"/>
    </row>
    <row r="129" spans="1:14" s="1" customFormat="1">
      <c r="A129" s="120"/>
      <c r="B129" s="460"/>
      <c r="C129" s="120"/>
      <c r="D129" s="372"/>
      <c r="E129" s="470"/>
      <c r="F129" s="471"/>
      <c r="G129" s="370"/>
      <c r="H129" s="471"/>
      <c r="I129" s="370"/>
      <c r="J129" s="371"/>
      <c r="K129" s="370"/>
      <c r="L129" s="371"/>
      <c r="M129" s="370"/>
      <c r="N129" s="2"/>
    </row>
    <row r="130" spans="1:14" s="1" customFormat="1">
      <c r="A130" s="120"/>
      <c r="B130" s="460"/>
      <c r="C130" s="120"/>
      <c r="D130" s="372"/>
      <c r="E130" s="470"/>
      <c r="F130" s="471"/>
      <c r="G130" s="370"/>
      <c r="H130" s="471"/>
      <c r="I130" s="370"/>
      <c r="J130" s="371"/>
      <c r="K130" s="370"/>
      <c r="L130" s="371"/>
      <c r="M130" s="370"/>
      <c r="N130" s="2"/>
    </row>
    <row r="131" spans="1:14" s="1" customFormat="1">
      <c r="A131" s="120"/>
      <c r="B131" s="460"/>
      <c r="C131" s="120"/>
      <c r="D131" s="372"/>
      <c r="E131" s="470"/>
      <c r="F131" s="471"/>
      <c r="G131" s="370"/>
      <c r="H131" s="471"/>
      <c r="I131" s="370"/>
      <c r="J131" s="371"/>
      <c r="K131" s="370"/>
      <c r="L131" s="371"/>
      <c r="M131" s="370"/>
      <c r="N131" s="2"/>
    </row>
    <row r="132" spans="1:14" s="1" customFormat="1">
      <c r="A132" s="120"/>
      <c r="B132" s="460"/>
      <c r="C132" s="120"/>
      <c r="D132" s="372"/>
      <c r="E132" s="470"/>
      <c r="F132" s="471"/>
      <c r="G132" s="370"/>
      <c r="H132" s="471"/>
      <c r="I132" s="370"/>
      <c r="J132" s="371"/>
      <c r="K132" s="370"/>
      <c r="L132" s="371"/>
      <c r="M132" s="370"/>
      <c r="N132" s="2"/>
    </row>
    <row r="133" spans="1:14" s="1" customFormat="1">
      <c r="A133" s="120"/>
      <c r="B133" s="460"/>
      <c r="C133" s="120"/>
      <c r="D133" s="372"/>
      <c r="E133" s="470"/>
      <c r="F133" s="471"/>
      <c r="G133" s="370"/>
      <c r="H133" s="471"/>
      <c r="I133" s="370"/>
      <c r="J133" s="371"/>
      <c r="K133" s="370"/>
      <c r="L133" s="371"/>
      <c r="M133" s="370"/>
      <c r="N133" s="2"/>
    </row>
    <row r="134" spans="1:14" s="1" customFormat="1">
      <c r="A134" s="120"/>
      <c r="B134" s="460"/>
      <c r="C134" s="120"/>
      <c r="D134" s="372"/>
      <c r="E134" s="470"/>
      <c r="F134" s="471"/>
      <c r="G134" s="370"/>
      <c r="H134" s="471"/>
      <c r="I134" s="370"/>
      <c r="J134" s="371"/>
      <c r="K134" s="370"/>
      <c r="L134" s="371"/>
      <c r="M134" s="370"/>
      <c r="N134" s="2"/>
    </row>
    <row r="135" spans="1:14" s="1" customFormat="1">
      <c r="A135" s="120"/>
      <c r="B135" s="460"/>
      <c r="C135" s="120"/>
      <c r="D135" s="372"/>
      <c r="E135" s="470"/>
      <c r="F135" s="471"/>
      <c r="G135" s="370"/>
      <c r="H135" s="471"/>
      <c r="I135" s="370"/>
      <c r="J135" s="371"/>
      <c r="K135" s="370"/>
      <c r="L135" s="371"/>
      <c r="M135" s="370"/>
      <c r="N135" s="2"/>
    </row>
    <row r="136" spans="1:14" s="1" customFormat="1">
      <c r="A136" s="120"/>
      <c r="B136" s="460"/>
      <c r="C136" s="120"/>
      <c r="D136" s="372"/>
      <c r="E136" s="470"/>
      <c r="F136" s="471"/>
      <c r="G136" s="370"/>
      <c r="H136" s="471"/>
      <c r="I136" s="370"/>
      <c r="J136" s="371"/>
      <c r="K136" s="370"/>
      <c r="L136" s="371"/>
      <c r="M136" s="370"/>
      <c r="N136" s="2"/>
    </row>
    <row r="137" spans="1:14" s="1" customFormat="1">
      <c r="A137" s="120"/>
      <c r="B137" s="460"/>
      <c r="C137" s="120"/>
      <c r="D137" s="372"/>
      <c r="E137" s="470"/>
      <c r="F137" s="471"/>
      <c r="G137" s="370"/>
      <c r="H137" s="471"/>
      <c r="I137" s="370"/>
      <c r="J137" s="371"/>
      <c r="K137" s="370"/>
      <c r="L137" s="371"/>
      <c r="M137" s="370"/>
      <c r="N137" s="2"/>
    </row>
    <row r="138" spans="1:14" s="1" customFormat="1">
      <c r="A138" s="120"/>
      <c r="B138" s="460"/>
      <c r="C138" s="120"/>
      <c r="D138" s="372"/>
      <c r="E138" s="470"/>
      <c r="F138" s="471"/>
      <c r="G138" s="370"/>
      <c r="H138" s="471"/>
      <c r="I138" s="370"/>
      <c r="J138" s="371"/>
      <c r="K138" s="370"/>
      <c r="L138" s="371"/>
      <c r="M138" s="370"/>
      <c r="N138" s="2"/>
    </row>
    <row r="139" spans="1:14" s="1" customFormat="1">
      <c r="A139" s="120"/>
      <c r="B139" s="460"/>
      <c r="C139" s="120"/>
      <c r="D139" s="372"/>
      <c r="E139" s="470"/>
      <c r="F139" s="471"/>
      <c r="G139" s="370"/>
      <c r="H139" s="471"/>
      <c r="I139" s="370"/>
      <c r="J139" s="371"/>
      <c r="K139" s="370"/>
      <c r="L139" s="371"/>
      <c r="M139" s="370"/>
      <c r="N139" s="2"/>
    </row>
    <row r="140" spans="1:14" s="1" customFormat="1">
      <c r="A140" s="120"/>
      <c r="B140" s="460"/>
      <c r="C140" s="120"/>
      <c r="D140" s="372"/>
      <c r="E140" s="470"/>
      <c r="F140" s="471"/>
      <c r="G140" s="370"/>
      <c r="H140" s="471"/>
      <c r="I140" s="370"/>
      <c r="J140" s="371"/>
      <c r="K140" s="370"/>
      <c r="L140" s="371"/>
      <c r="M140" s="370"/>
      <c r="N140" s="2"/>
    </row>
    <row r="141" spans="1:14" s="1" customFormat="1">
      <c r="A141" s="120"/>
      <c r="B141" s="460"/>
      <c r="C141" s="120"/>
      <c r="D141" s="372"/>
      <c r="E141" s="470"/>
      <c r="F141" s="471"/>
      <c r="G141" s="370"/>
      <c r="H141" s="471"/>
      <c r="I141" s="370"/>
      <c r="J141" s="371"/>
      <c r="K141" s="370"/>
      <c r="L141" s="371"/>
      <c r="M141" s="370"/>
      <c r="N141" s="2"/>
    </row>
    <row r="142" spans="1:14" s="1" customFormat="1">
      <c r="A142" s="120"/>
      <c r="B142" s="460"/>
      <c r="C142" s="120"/>
      <c r="D142" s="372"/>
      <c r="E142" s="470"/>
      <c r="F142" s="471"/>
      <c r="G142" s="370"/>
      <c r="H142" s="471"/>
      <c r="I142" s="370"/>
      <c r="J142" s="371"/>
      <c r="K142" s="370"/>
      <c r="L142" s="371"/>
      <c r="M142" s="370"/>
      <c r="N142" s="2"/>
    </row>
    <row r="143" spans="1:14" s="1" customFormat="1">
      <c r="A143" s="120"/>
      <c r="B143" s="460"/>
      <c r="C143" s="120"/>
      <c r="D143" s="372"/>
      <c r="E143" s="470"/>
      <c r="F143" s="471"/>
      <c r="G143" s="370"/>
      <c r="H143" s="471"/>
      <c r="I143" s="370"/>
      <c r="J143" s="371"/>
      <c r="K143" s="370"/>
      <c r="L143" s="371"/>
      <c r="M143" s="370"/>
      <c r="N143" s="2"/>
    </row>
    <row r="144" spans="1:14" s="1" customFormat="1">
      <c r="A144" s="120"/>
      <c r="B144" s="460"/>
      <c r="C144" s="120"/>
      <c r="D144" s="372"/>
      <c r="E144" s="470"/>
      <c r="F144" s="471"/>
      <c r="G144" s="370"/>
      <c r="H144" s="471"/>
      <c r="I144" s="370"/>
      <c r="J144" s="371"/>
      <c r="K144" s="370"/>
      <c r="L144" s="371"/>
      <c r="M144" s="370"/>
      <c r="N144" s="2"/>
    </row>
    <row r="145" spans="1:14" s="1" customFormat="1">
      <c r="A145" s="120"/>
      <c r="B145" s="460"/>
      <c r="C145" s="120"/>
      <c r="D145" s="372"/>
      <c r="E145" s="470"/>
      <c r="F145" s="471"/>
      <c r="G145" s="370"/>
      <c r="H145" s="471"/>
      <c r="I145" s="370"/>
      <c r="J145" s="371"/>
      <c r="K145" s="370"/>
      <c r="L145" s="371"/>
      <c r="M145" s="370"/>
      <c r="N145" s="2"/>
    </row>
    <row r="146" spans="1:14" s="1" customFormat="1">
      <c r="A146" s="120"/>
      <c r="B146" s="460"/>
      <c r="C146" s="120"/>
      <c r="D146" s="372"/>
      <c r="E146" s="470"/>
      <c r="F146" s="471"/>
      <c r="G146" s="370"/>
      <c r="H146" s="471"/>
      <c r="I146" s="370"/>
      <c r="J146" s="371"/>
      <c r="K146" s="370"/>
      <c r="L146" s="371"/>
      <c r="M146" s="370"/>
      <c r="N146" s="2"/>
    </row>
    <row r="147" spans="1:14" s="1" customFormat="1">
      <c r="A147" s="120"/>
      <c r="B147" s="460"/>
      <c r="C147" s="120"/>
      <c r="D147" s="372"/>
      <c r="E147" s="470"/>
      <c r="F147" s="471"/>
      <c r="G147" s="370"/>
      <c r="H147" s="471"/>
      <c r="I147" s="370"/>
      <c r="J147" s="371"/>
      <c r="K147" s="370"/>
      <c r="L147" s="371"/>
      <c r="M147" s="370"/>
      <c r="N147" s="2"/>
    </row>
    <row r="148" spans="1:14" s="1" customFormat="1">
      <c r="A148" s="120"/>
      <c r="B148" s="460"/>
      <c r="C148" s="120"/>
      <c r="D148" s="372"/>
      <c r="E148" s="470"/>
      <c r="F148" s="471"/>
      <c r="G148" s="370"/>
      <c r="H148" s="471"/>
      <c r="I148" s="370"/>
      <c r="J148" s="371"/>
      <c r="K148" s="370"/>
      <c r="L148" s="371"/>
      <c r="M148" s="370"/>
      <c r="N148" s="2"/>
    </row>
    <row r="149" spans="1:14" s="1" customFormat="1">
      <c r="A149" s="120"/>
      <c r="B149" s="460"/>
      <c r="C149" s="120"/>
      <c r="D149" s="372"/>
      <c r="E149" s="470"/>
      <c r="F149" s="471"/>
      <c r="G149" s="370"/>
      <c r="H149" s="471"/>
      <c r="I149" s="370"/>
      <c r="J149" s="371"/>
      <c r="K149" s="370"/>
      <c r="L149" s="371"/>
      <c r="M149" s="370"/>
      <c r="N149" s="2"/>
    </row>
    <row r="150" spans="1:14" s="1" customFormat="1">
      <c r="A150" s="120"/>
      <c r="B150" s="460"/>
      <c r="C150" s="120"/>
      <c r="D150" s="372"/>
      <c r="E150" s="470"/>
      <c r="F150" s="471"/>
      <c r="G150" s="370"/>
      <c r="H150" s="471"/>
      <c r="I150" s="370"/>
      <c r="J150" s="371"/>
      <c r="K150" s="370"/>
      <c r="L150" s="371"/>
      <c r="M150" s="370"/>
      <c r="N150" s="2"/>
    </row>
    <row r="151" spans="1:14" s="1" customFormat="1">
      <c r="A151" s="120"/>
      <c r="B151" s="460"/>
      <c r="C151" s="120"/>
      <c r="D151" s="372"/>
      <c r="E151" s="470"/>
      <c r="F151" s="471"/>
      <c r="G151" s="370"/>
      <c r="H151" s="471"/>
      <c r="I151" s="370"/>
      <c r="J151" s="371"/>
      <c r="K151" s="370"/>
      <c r="L151" s="371"/>
      <c r="M151" s="370"/>
      <c r="N151" s="2"/>
    </row>
    <row r="152" spans="1:14" s="1" customFormat="1">
      <c r="A152" s="120"/>
      <c r="B152" s="460"/>
      <c r="C152" s="120"/>
      <c r="D152" s="372"/>
      <c r="E152" s="470"/>
      <c r="F152" s="471"/>
      <c r="G152" s="370"/>
      <c r="H152" s="471"/>
      <c r="I152" s="370"/>
      <c r="J152" s="371"/>
      <c r="K152" s="370"/>
      <c r="L152" s="371"/>
      <c r="M152" s="370"/>
      <c r="N152" s="2"/>
    </row>
    <row r="153" spans="1:14" s="1" customFormat="1">
      <c r="A153" s="120"/>
      <c r="B153" s="460"/>
      <c r="C153" s="120"/>
      <c r="D153" s="372"/>
      <c r="E153" s="470"/>
      <c r="F153" s="471"/>
      <c r="G153" s="370"/>
      <c r="H153" s="471"/>
      <c r="I153" s="370"/>
      <c r="J153" s="371"/>
      <c r="K153" s="370"/>
      <c r="L153" s="371"/>
      <c r="M153" s="370"/>
      <c r="N153" s="2"/>
    </row>
    <row r="154" spans="1:14" s="1" customFormat="1">
      <c r="A154" s="120"/>
      <c r="B154" s="460"/>
      <c r="C154" s="120"/>
      <c r="D154" s="372"/>
      <c r="E154" s="470"/>
      <c r="F154" s="471"/>
      <c r="G154" s="370"/>
      <c r="H154" s="471"/>
      <c r="I154" s="370"/>
      <c r="J154" s="371"/>
      <c r="K154" s="370"/>
      <c r="L154" s="371"/>
      <c r="M154" s="370"/>
      <c r="N154" s="2"/>
    </row>
    <row r="155" spans="1:14" s="1" customFormat="1">
      <c r="A155" s="120"/>
      <c r="B155" s="460"/>
      <c r="C155" s="120"/>
      <c r="D155" s="372"/>
      <c r="E155" s="470"/>
      <c r="F155" s="471"/>
      <c r="G155" s="370"/>
      <c r="H155" s="471"/>
      <c r="I155" s="370"/>
      <c r="J155" s="371"/>
      <c r="K155" s="370"/>
      <c r="L155" s="371"/>
      <c r="M155" s="370"/>
      <c r="N155" s="2"/>
    </row>
    <row r="156" spans="1:14" s="1" customFormat="1">
      <c r="A156" s="120"/>
      <c r="B156" s="460"/>
      <c r="C156" s="120"/>
      <c r="D156" s="372"/>
      <c r="E156" s="470"/>
      <c r="F156" s="471"/>
      <c r="G156" s="370"/>
      <c r="H156" s="471"/>
      <c r="I156" s="370"/>
      <c r="J156" s="371"/>
      <c r="K156" s="370"/>
      <c r="L156" s="371"/>
      <c r="M156" s="370"/>
      <c r="N156" s="2"/>
    </row>
    <row r="157" spans="1:14" s="1" customFormat="1">
      <c r="A157" s="120"/>
      <c r="B157" s="460"/>
      <c r="C157" s="120"/>
      <c r="D157" s="372"/>
      <c r="E157" s="470"/>
      <c r="F157" s="471"/>
      <c r="G157" s="370"/>
      <c r="H157" s="471"/>
      <c r="I157" s="370"/>
      <c r="J157" s="371"/>
      <c r="K157" s="370"/>
      <c r="L157" s="371"/>
      <c r="M157" s="370"/>
      <c r="N157" s="2"/>
    </row>
    <row r="158" spans="1:14" s="1" customFormat="1">
      <c r="A158" s="120"/>
      <c r="B158" s="460"/>
      <c r="C158" s="120"/>
      <c r="D158" s="372"/>
      <c r="E158" s="470"/>
      <c r="F158" s="471"/>
      <c r="G158" s="370"/>
      <c r="H158" s="471"/>
      <c r="I158" s="370"/>
      <c r="J158" s="371"/>
      <c r="K158" s="370"/>
      <c r="L158" s="371"/>
      <c r="M158" s="370"/>
      <c r="N158" s="2"/>
    </row>
    <row r="159" spans="1:14" s="1" customFormat="1">
      <c r="A159" s="120"/>
      <c r="B159" s="460"/>
      <c r="C159" s="120"/>
      <c r="D159" s="372"/>
      <c r="E159" s="470"/>
      <c r="F159" s="471"/>
      <c r="G159" s="370"/>
      <c r="H159" s="471"/>
      <c r="I159" s="370"/>
      <c r="J159" s="371"/>
      <c r="K159" s="370"/>
      <c r="L159" s="371"/>
      <c r="M159" s="370"/>
      <c r="N159" s="2"/>
    </row>
    <row r="160" spans="1:14" s="1" customFormat="1">
      <c r="A160" s="120"/>
      <c r="B160" s="460"/>
      <c r="C160" s="120"/>
      <c r="D160" s="372"/>
      <c r="E160" s="470"/>
      <c r="F160" s="471"/>
      <c r="G160" s="370"/>
      <c r="H160" s="471"/>
      <c r="I160" s="370"/>
      <c r="J160" s="371"/>
      <c r="K160" s="370"/>
      <c r="L160" s="371"/>
      <c r="M160" s="370"/>
      <c r="N160" s="2"/>
    </row>
    <row r="161" spans="1:14" s="1" customFormat="1">
      <c r="A161" s="120"/>
      <c r="B161" s="460"/>
      <c r="C161" s="120"/>
      <c r="D161" s="372"/>
      <c r="E161" s="470"/>
      <c r="F161" s="471"/>
      <c r="G161" s="370"/>
      <c r="H161" s="471"/>
      <c r="I161" s="370"/>
      <c r="J161" s="371"/>
      <c r="K161" s="370"/>
      <c r="L161" s="371"/>
      <c r="M161" s="370"/>
      <c r="N161" s="2"/>
    </row>
    <row r="162" spans="1:14" s="1" customFormat="1">
      <c r="A162" s="120"/>
      <c r="B162" s="460"/>
      <c r="C162" s="120"/>
      <c r="D162" s="372"/>
      <c r="E162" s="470"/>
      <c r="F162" s="471"/>
      <c r="G162" s="370"/>
      <c r="H162" s="471"/>
      <c r="I162" s="370"/>
      <c r="J162" s="371"/>
      <c r="K162" s="370"/>
      <c r="L162" s="371"/>
      <c r="M162" s="370"/>
      <c r="N162" s="2"/>
    </row>
    <row r="163" spans="1:14" s="1" customFormat="1">
      <c r="A163" s="120"/>
      <c r="B163" s="460"/>
      <c r="C163" s="120"/>
      <c r="D163" s="372"/>
      <c r="E163" s="470"/>
      <c r="F163" s="471"/>
      <c r="G163" s="370"/>
      <c r="H163" s="471"/>
      <c r="I163" s="370"/>
      <c r="J163" s="371"/>
      <c r="K163" s="370"/>
      <c r="L163" s="371"/>
      <c r="M163" s="370"/>
      <c r="N163" s="2"/>
    </row>
    <row r="164" spans="1:14" s="1" customFormat="1">
      <c r="A164" s="120"/>
      <c r="B164" s="460"/>
      <c r="C164" s="120"/>
      <c r="D164" s="372"/>
      <c r="E164" s="470"/>
      <c r="F164" s="471"/>
      <c r="G164" s="370"/>
      <c r="H164" s="471"/>
      <c r="I164" s="370"/>
      <c r="J164" s="371"/>
      <c r="K164" s="370"/>
      <c r="L164" s="371"/>
      <c r="M164" s="370"/>
      <c r="N164" s="2"/>
    </row>
    <row r="165" spans="1:14" s="1" customFormat="1">
      <c r="A165" s="120"/>
      <c r="B165" s="460"/>
      <c r="C165" s="120"/>
      <c r="D165" s="372"/>
      <c r="E165" s="470"/>
      <c r="F165" s="471"/>
      <c r="G165" s="370"/>
      <c r="H165" s="471"/>
      <c r="I165" s="370"/>
      <c r="J165" s="371"/>
      <c r="K165" s="370"/>
      <c r="L165" s="371"/>
      <c r="M165" s="370"/>
      <c r="N165" s="2"/>
    </row>
    <row r="166" spans="1:14" s="1" customFormat="1">
      <c r="A166" s="120"/>
      <c r="B166" s="460"/>
      <c r="C166" s="120"/>
      <c r="D166" s="372"/>
      <c r="E166" s="470"/>
      <c r="F166" s="471"/>
      <c r="G166" s="370"/>
      <c r="H166" s="471"/>
      <c r="I166" s="370"/>
      <c r="J166" s="371"/>
      <c r="K166" s="370"/>
      <c r="L166" s="371"/>
      <c r="M166" s="370"/>
      <c r="N166" s="2"/>
    </row>
    <row r="167" spans="1:14" s="1" customFormat="1">
      <c r="A167" s="120"/>
      <c r="B167" s="460"/>
      <c r="C167" s="120"/>
      <c r="D167" s="372"/>
      <c r="E167" s="470"/>
      <c r="F167" s="471"/>
      <c r="G167" s="370"/>
      <c r="H167" s="471"/>
      <c r="I167" s="370"/>
      <c r="J167" s="371"/>
      <c r="K167" s="370"/>
      <c r="L167" s="371"/>
      <c r="M167" s="370"/>
      <c r="N167" s="2"/>
    </row>
    <row r="168" spans="1:14" s="1" customFormat="1">
      <c r="A168" s="120"/>
      <c r="B168" s="460"/>
      <c r="C168" s="120"/>
      <c r="D168" s="372"/>
      <c r="E168" s="470"/>
      <c r="F168" s="471"/>
      <c r="G168" s="370"/>
      <c r="H168" s="471"/>
      <c r="I168" s="370"/>
      <c r="J168" s="371"/>
      <c r="K168" s="370"/>
      <c r="L168" s="371"/>
      <c r="M168" s="370"/>
      <c r="N168" s="2"/>
    </row>
    <row r="169" spans="1:14" s="1" customFormat="1">
      <c r="A169" s="120"/>
      <c r="B169" s="460"/>
      <c r="C169" s="120"/>
      <c r="D169" s="372"/>
      <c r="E169" s="470"/>
      <c r="F169" s="471"/>
      <c r="G169" s="370"/>
      <c r="H169" s="471"/>
      <c r="I169" s="370"/>
      <c r="J169" s="371"/>
      <c r="K169" s="370"/>
      <c r="L169" s="371"/>
      <c r="M169" s="370"/>
      <c r="N169" s="2"/>
    </row>
    <row r="170" spans="1:14" s="1" customFormat="1">
      <c r="A170" s="120"/>
      <c r="B170" s="460"/>
      <c r="C170" s="120"/>
      <c r="D170" s="372"/>
      <c r="E170" s="470"/>
      <c r="F170" s="471"/>
      <c r="G170" s="370"/>
      <c r="H170" s="471"/>
      <c r="I170" s="370"/>
      <c r="J170" s="371"/>
      <c r="K170" s="370"/>
      <c r="L170" s="371"/>
      <c r="M170" s="370"/>
      <c r="N170" s="2"/>
    </row>
    <row r="171" spans="1:14" s="1" customFormat="1">
      <c r="A171" s="120"/>
      <c r="B171" s="460"/>
      <c r="C171" s="120"/>
      <c r="D171" s="372"/>
      <c r="E171" s="470"/>
      <c r="F171" s="471"/>
      <c r="G171" s="370"/>
      <c r="H171" s="471"/>
      <c r="I171" s="370"/>
      <c r="J171" s="371"/>
      <c r="K171" s="370"/>
      <c r="L171" s="371"/>
      <c r="M171" s="370"/>
      <c r="N171" s="2"/>
    </row>
    <row r="172" spans="1:14" s="1" customFormat="1">
      <c r="A172" s="120"/>
      <c r="B172" s="460"/>
      <c r="C172" s="120"/>
      <c r="D172" s="372"/>
      <c r="E172" s="470"/>
      <c r="F172" s="471"/>
      <c r="G172" s="370"/>
      <c r="H172" s="471"/>
      <c r="I172" s="370"/>
      <c r="J172" s="371"/>
      <c r="K172" s="370"/>
      <c r="L172" s="371"/>
      <c r="M172" s="370"/>
      <c r="N172" s="2"/>
    </row>
    <row r="173" spans="1:14" s="1" customFormat="1">
      <c r="A173" s="120"/>
      <c r="B173" s="460"/>
      <c r="C173" s="120"/>
      <c r="D173" s="372"/>
      <c r="E173" s="470"/>
      <c r="F173" s="471"/>
      <c r="G173" s="370"/>
      <c r="H173" s="471"/>
      <c r="I173" s="370"/>
      <c r="J173" s="371"/>
      <c r="K173" s="370"/>
      <c r="L173" s="371"/>
      <c r="M173" s="370"/>
      <c r="N173" s="2"/>
    </row>
    <row r="174" spans="1:14" s="1" customFormat="1">
      <c r="A174" s="120"/>
      <c r="B174" s="460"/>
      <c r="C174" s="120"/>
      <c r="D174" s="372"/>
      <c r="E174" s="470"/>
      <c r="F174" s="471"/>
      <c r="G174" s="370"/>
      <c r="H174" s="471"/>
      <c r="I174" s="370"/>
      <c r="J174" s="371"/>
      <c r="K174" s="370"/>
      <c r="L174" s="371"/>
      <c r="M174" s="370"/>
      <c r="N174" s="2"/>
    </row>
    <row r="175" spans="1:14" s="1" customFormat="1">
      <c r="A175" s="120"/>
      <c r="B175" s="460"/>
      <c r="C175" s="120"/>
      <c r="D175" s="372"/>
      <c r="E175" s="470"/>
      <c r="F175" s="471"/>
      <c r="G175" s="370"/>
      <c r="H175" s="471"/>
      <c r="I175" s="370"/>
      <c r="J175" s="371"/>
      <c r="K175" s="370"/>
      <c r="L175" s="371"/>
      <c r="M175" s="370"/>
      <c r="N175" s="2"/>
    </row>
    <row r="176" spans="1:14" s="1" customFormat="1">
      <c r="A176" s="120"/>
      <c r="B176" s="460"/>
      <c r="C176" s="120"/>
      <c r="D176" s="372"/>
      <c r="E176" s="470"/>
      <c r="F176" s="471"/>
      <c r="G176" s="370"/>
      <c r="H176" s="471"/>
      <c r="I176" s="370"/>
      <c r="J176" s="371"/>
      <c r="K176" s="370"/>
      <c r="L176" s="371"/>
      <c r="M176" s="370"/>
      <c r="N176" s="2"/>
    </row>
    <row r="177" spans="1:14" s="1" customFormat="1">
      <c r="A177" s="120"/>
      <c r="B177" s="460"/>
      <c r="C177" s="120"/>
      <c r="D177" s="372"/>
      <c r="E177" s="470"/>
      <c r="F177" s="471"/>
      <c r="G177" s="370"/>
      <c r="H177" s="471"/>
      <c r="I177" s="370"/>
      <c r="J177" s="371"/>
      <c r="K177" s="370"/>
      <c r="L177" s="371"/>
      <c r="M177" s="370"/>
      <c r="N177" s="2"/>
    </row>
    <row r="178" spans="1:14" s="1" customFormat="1">
      <c r="A178" s="120"/>
      <c r="B178" s="460"/>
      <c r="C178" s="120"/>
      <c r="D178" s="372"/>
      <c r="E178" s="470"/>
      <c r="F178" s="471"/>
      <c r="G178" s="370"/>
      <c r="H178" s="471"/>
      <c r="I178" s="370"/>
      <c r="J178" s="371"/>
      <c r="K178" s="370"/>
      <c r="L178" s="371"/>
      <c r="M178" s="370"/>
      <c r="N178" s="2"/>
    </row>
    <row r="179" spans="1:14" s="1" customFormat="1">
      <c r="A179" s="120"/>
      <c r="B179" s="460"/>
      <c r="C179" s="120"/>
      <c r="D179" s="372"/>
      <c r="E179" s="470"/>
      <c r="F179" s="471"/>
      <c r="G179" s="370"/>
      <c r="H179" s="471"/>
      <c r="I179" s="370"/>
      <c r="J179" s="371"/>
      <c r="K179" s="370"/>
      <c r="L179" s="371"/>
      <c r="M179" s="370"/>
      <c r="N179" s="2"/>
    </row>
    <row r="180" spans="1:14" s="1" customFormat="1">
      <c r="A180" s="120"/>
      <c r="B180" s="460"/>
      <c r="C180" s="120"/>
      <c r="D180" s="372"/>
      <c r="E180" s="470"/>
      <c r="F180" s="471"/>
      <c r="G180" s="370"/>
      <c r="H180" s="471"/>
      <c r="I180" s="370"/>
      <c r="J180" s="371"/>
      <c r="K180" s="370"/>
      <c r="L180" s="371"/>
      <c r="M180" s="370"/>
      <c r="N180" s="2"/>
    </row>
    <row r="181" spans="1:14" s="1" customFormat="1">
      <c r="A181" s="120"/>
      <c r="B181" s="460"/>
      <c r="C181" s="120"/>
      <c r="D181" s="372"/>
      <c r="E181" s="470"/>
      <c r="F181" s="471"/>
      <c r="G181" s="370"/>
      <c r="H181" s="471"/>
      <c r="I181" s="370"/>
      <c r="J181" s="371"/>
      <c r="K181" s="370"/>
      <c r="L181" s="371"/>
      <c r="M181" s="370"/>
      <c r="N181" s="2"/>
    </row>
    <row r="182" spans="1:14" s="1" customFormat="1">
      <c r="A182" s="120"/>
      <c r="B182" s="460"/>
      <c r="C182" s="120"/>
      <c r="D182" s="372"/>
      <c r="E182" s="470"/>
      <c r="F182" s="471"/>
      <c r="G182" s="370"/>
      <c r="H182" s="471"/>
      <c r="I182" s="370"/>
      <c r="J182" s="371"/>
      <c r="K182" s="370"/>
      <c r="L182" s="371"/>
      <c r="M182" s="370"/>
      <c r="N182" s="2"/>
    </row>
    <row r="183" spans="1:14" s="1" customFormat="1">
      <c r="A183" s="120"/>
      <c r="B183" s="460"/>
      <c r="C183" s="120"/>
      <c r="D183" s="372"/>
      <c r="E183" s="470"/>
      <c r="F183" s="471"/>
      <c r="G183" s="370"/>
      <c r="H183" s="471"/>
      <c r="I183" s="370"/>
      <c r="J183" s="371"/>
      <c r="K183" s="370"/>
      <c r="L183" s="371"/>
      <c r="M183" s="370"/>
      <c r="N183" s="2"/>
    </row>
    <row r="184" spans="1:14" s="1" customFormat="1">
      <c r="A184" s="120"/>
      <c r="B184" s="460"/>
      <c r="C184" s="120"/>
      <c r="D184" s="372"/>
      <c r="E184" s="470"/>
      <c r="F184" s="471"/>
      <c r="G184" s="370"/>
      <c r="H184" s="471"/>
      <c r="I184" s="370"/>
      <c r="J184" s="371"/>
      <c r="K184" s="370"/>
      <c r="L184" s="371"/>
      <c r="M184" s="370"/>
      <c r="N184" s="2"/>
    </row>
    <row r="185" spans="1:14" s="1" customFormat="1">
      <c r="A185" s="120"/>
      <c r="B185" s="460"/>
      <c r="C185" s="120"/>
      <c r="D185" s="372"/>
      <c r="E185" s="470"/>
      <c r="F185" s="471"/>
      <c r="G185" s="370"/>
      <c r="H185" s="471"/>
      <c r="I185" s="370"/>
      <c r="J185" s="371"/>
      <c r="K185" s="370"/>
      <c r="L185" s="371"/>
      <c r="M185" s="370"/>
      <c r="N185" s="2"/>
    </row>
    <row r="186" spans="1:14" s="1" customFormat="1">
      <c r="A186" s="120"/>
      <c r="B186" s="460"/>
      <c r="C186" s="120"/>
      <c r="D186" s="372"/>
      <c r="E186" s="470"/>
      <c r="F186" s="471"/>
      <c r="G186" s="370"/>
      <c r="H186" s="471"/>
      <c r="I186" s="370"/>
      <c r="J186" s="371"/>
      <c r="K186" s="370"/>
      <c r="L186" s="371"/>
      <c r="M186" s="370"/>
      <c r="N186" s="2"/>
    </row>
    <row r="187" spans="1:14" s="1" customFormat="1">
      <c r="A187" s="120"/>
      <c r="B187" s="460"/>
      <c r="C187" s="120"/>
      <c r="D187" s="372"/>
      <c r="E187" s="470"/>
      <c r="F187" s="471"/>
      <c r="G187" s="370"/>
      <c r="H187" s="471"/>
      <c r="I187" s="370"/>
      <c r="J187" s="371"/>
      <c r="K187" s="370"/>
      <c r="L187" s="371"/>
      <c r="M187" s="370"/>
      <c r="N187" s="2"/>
    </row>
    <row r="188" spans="1:14" s="1" customFormat="1">
      <c r="A188" s="120"/>
      <c r="B188" s="460"/>
      <c r="C188" s="120"/>
      <c r="D188" s="372"/>
      <c r="E188" s="470"/>
      <c r="F188" s="471"/>
      <c r="G188" s="370"/>
      <c r="H188" s="471"/>
      <c r="I188" s="370"/>
      <c r="J188" s="371"/>
      <c r="K188" s="370"/>
      <c r="L188" s="371"/>
      <c r="M188" s="370"/>
      <c r="N188" s="2"/>
    </row>
    <row r="189" spans="1:14" s="1" customFormat="1">
      <c r="A189" s="120"/>
      <c r="B189" s="460"/>
      <c r="C189" s="120"/>
      <c r="D189" s="372"/>
      <c r="E189" s="470"/>
      <c r="F189" s="471"/>
      <c r="G189" s="370"/>
      <c r="H189" s="471"/>
      <c r="I189" s="370"/>
      <c r="J189" s="371"/>
      <c r="K189" s="370"/>
      <c r="L189" s="371"/>
      <c r="M189" s="370"/>
      <c r="N189" s="2"/>
    </row>
    <row r="190" spans="1:14" s="1" customFormat="1">
      <c r="A190" s="120"/>
      <c r="B190" s="460"/>
      <c r="C190" s="120"/>
      <c r="D190" s="372"/>
      <c r="E190" s="470"/>
      <c r="F190" s="471"/>
      <c r="G190" s="370"/>
      <c r="H190" s="471"/>
      <c r="I190" s="370"/>
      <c r="J190" s="371"/>
      <c r="K190" s="370"/>
      <c r="L190" s="371"/>
      <c r="M190" s="370"/>
      <c r="N190" s="2"/>
    </row>
    <row r="191" spans="1:14" s="1" customFormat="1">
      <c r="A191" s="120"/>
      <c r="B191" s="460"/>
      <c r="C191" s="120"/>
      <c r="D191" s="372"/>
      <c r="E191" s="470"/>
      <c r="F191" s="471"/>
      <c r="G191" s="370"/>
      <c r="H191" s="471"/>
      <c r="I191" s="370"/>
      <c r="J191" s="371"/>
      <c r="K191" s="370"/>
      <c r="L191" s="371"/>
      <c r="M191" s="370"/>
      <c r="N191" s="2"/>
    </row>
    <row r="192" spans="1:14" s="1" customFormat="1">
      <c r="A192" s="120"/>
      <c r="B192" s="460"/>
      <c r="C192" s="120"/>
      <c r="D192" s="372"/>
      <c r="E192" s="470"/>
      <c r="F192" s="471"/>
      <c r="G192" s="370"/>
      <c r="H192" s="471"/>
      <c r="I192" s="370"/>
      <c r="J192" s="371"/>
      <c r="K192" s="370"/>
      <c r="L192" s="371"/>
      <c r="M192" s="370"/>
      <c r="N192" s="2"/>
    </row>
    <row r="193" spans="1:14" s="1" customFormat="1">
      <c r="A193" s="120"/>
      <c r="B193" s="460"/>
      <c r="C193" s="120"/>
      <c r="D193" s="372"/>
      <c r="E193" s="470"/>
      <c r="F193" s="471"/>
      <c r="G193" s="370"/>
      <c r="H193" s="471"/>
      <c r="I193" s="370"/>
      <c r="J193" s="371"/>
      <c r="K193" s="370"/>
      <c r="L193" s="371"/>
      <c r="M193" s="370"/>
      <c r="N193" s="2"/>
    </row>
    <row r="194" spans="1:14" s="1" customFormat="1">
      <c r="A194" s="120"/>
      <c r="B194" s="460"/>
      <c r="C194" s="120"/>
      <c r="D194" s="372"/>
      <c r="E194" s="470"/>
      <c r="F194" s="471"/>
      <c r="G194" s="370"/>
      <c r="H194" s="471"/>
      <c r="I194" s="370"/>
      <c r="J194" s="371"/>
      <c r="K194" s="370"/>
      <c r="L194" s="371"/>
      <c r="M194" s="370"/>
      <c r="N194" s="2"/>
    </row>
    <row r="195" spans="1:14" s="1" customFormat="1">
      <c r="A195" s="120"/>
      <c r="B195" s="460"/>
      <c r="C195" s="120"/>
      <c r="D195" s="372"/>
      <c r="E195" s="470"/>
      <c r="F195" s="471"/>
      <c r="G195" s="370"/>
      <c r="H195" s="471"/>
      <c r="I195" s="370"/>
      <c r="J195" s="371"/>
      <c r="K195" s="370"/>
      <c r="L195" s="371"/>
      <c r="M195" s="370"/>
      <c r="N195" s="2"/>
    </row>
    <row r="196" spans="1:14" s="1" customFormat="1">
      <c r="A196" s="120"/>
      <c r="B196" s="460"/>
      <c r="C196" s="120"/>
      <c r="D196" s="372"/>
      <c r="E196" s="470"/>
      <c r="F196" s="471"/>
      <c r="G196" s="370"/>
      <c r="H196" s="471"/>
      <c r="I196" s="370"/>
      <c r="J196" s="371"/>
      <c r="K196" s="370"/>
      <c r="L196" s="371"/>
      <c r="M196" s="370"/>
      <c r="N196" s="2"/>
    </row>
    <row r="197" spans="1:14" s="1" customFormat="1">
      <c r="A197" s="120"/>
      <c r="B197" s="460"/>
      <c r="C197" s="120"/>
      <c r="D197" s="372"/>
      <c r="E197" s="470"/>
      <c r="F197" s="471"/>
      <c r="G197" s="370"/>
      <c r="H197" s="471"/>
      <c r="I197" s="370"/>
      <c r="J197" s="371"/>
      <c r="K197" s="370"/>
      <c r="L197" s="371"/>
      <c r="M197" s="370"/>
      <c r="N197" s="2"/>
    </row>
    <row r="198" spans="1:14" s="1" customFormat="1">
      <c r="A198" s="120"/>
      <c r="B198" s="460"/>
      <c r="C198" s="120"/>
      <c r="D198" s="372"/>
      <c r="E198" s="470"/>
      <c r="F198" s="471"/>
      <c r="G198" s="370"/>
      <c r="H198" s="471"/>
      <c r="I198" s="370"/>
      <c r="J198" s="371"/>
      <c r="K198" s="370"/>
      <c r="L198" s="371"/>
      <c r="M198" s="370"/>
      <c r="N198" s="2"/>
    </row>
    <row r="199" spans="1:14" s="1" customFormat="1">
      <c r="A199" s="120"/>
      <c r="B199" s="460"/>
      <c r="C199" s="120"/>
      <c r="D199" s="372"/>
      <c r="E199" s="470"/>
      <c r="F199" s="471"/>
      <c r="G199" s="370"/>
      <c r="H199" s="471"/>
      <c r="I199" s="370"/>
      <c r="J199" s="371"/>
      <c r="K199" s="370"/>
      <c r="L199" s="371"/>
      <c r="M199" s="370"/>
      <c r="N199" s="2"/>
    </row>
    <row r="200" spans="1:14" s="1" customFormat="1">
      <c r="A200" s="120"/>
      <c r="B200" s="460"/>
      <c r="C200" s="120"/>
      <c r="D200" s="372"/>
      <c r="E200" s="470"/>
      <c r="F200" s="471"/>
      <c r="G200" s="370"/>
      <c r="H200" s="471"/>
      <c r="I200" s="370"/>
      <c r="J200" s="371"/>
      <c r="K200" s="370"/>
      <c r="L200" s="371"/>
      <c r="M200" s="370"/>
      <c r="N200" s="2"/>
    </row>
    <row r="201" spans="1:14" s="1" customFormat="1">
      <c r="A201" s="120"/>
      <c r="B201" s="460"/>
      <c r="C201" s="120"/>
      <c r="D201" s="372"/>
      <c r="E201" s="470"/>
      <c r="F201" s="471"/>
      <c r="G201" s="370"/>
      <c r="H201" s="471"/>
      <c r="I201" s="370"/>
      <c r="J201" s="371"/>
      <c r="K201" s="370"/>
      <c r="L201" s="371"/>
      <c r="M201" s="370"/>
      <c r="N201" s="2"/>
    </row>
    <row r="202" spans="1:14" s="1" customFormat="1">
      <c r="A202" s="120"/>
      <c r="B202" s="460"/>
      <c r="C202" s="120"/>
      <c r="D202" s="372"/>
      <c r="E202" s="470"/>
      <c r="F202" s="471"/>
      <c r="G202" s="370"/>
      <c r="H202" s="471"/>
      <c r="I202" s="370"/>
      <c r="J202" s="371"/>
      <c r="K202" s="370"/>
      <c r="L202" s="371"/>
      <c r="M202" s="370"/>
      <c r="N202" s="2"/>
    </row>
    <row r="203" spans="1:14" s="1" customFormat="1">
      <c r="A203" s="120"/>
      <c r="B203" s="460"/>
      <c r="C203" s="120"/>
      <c r="D203" s="372"/>
      <c r="E203" s="470"/>
      <c r="F203" s="471"/>
      <c r="G203" s="370"/>
      <c r="H203" s="471"/>
      <c r="I203" s="370"/>
      <c r="J203" s="371"/>
      <c r="K203" s="370"/>
      <c r="L203" s="371"/>
      <c r="M203" s="370"/>
      <c r="N203" s="2"/>
    </row>
    <row r="204" spans="1:14" s="1" customFormat="1">
      <c r="A204" s="120"/>
      <c r="B204" s="460"/>
      <c r="C204" s="120"/>
      <c r="D204" s="372"/>
      <c r="E204" s="470"/>
      <c r="F204" s="471"/>
      <c r="G204" s="370"/>
      <c r="H204" s="471"/>
      <c r="I204" s="370"/>
      <c r="J204" s="371"/>
      <c r="K204" s="370"/>
      <c r="L204" s="371"/>
      <c r="M204" s="370"/>
      <c r="N204" s="2"/>
    </row>
    <row r="205" spans="1:14" s="1" customFormat="1">
      <c r="A205" s="120"/>
      <c r="B205" s="460"/>
      <c r="C205" s="120"/>
      <c r="D205" s="372"/>
      <c r="E205" s="470"/>
      <c r="F205" s="471"/>
      <c r="G205" s="370"/>
      <c r="H205" s="471"/>
      <c r="I205" s="370"/>
      <c r="J205" s="371"/>
      <c r="K205" s="370"/>
      <c r="L205" s="371"/>
      <c r="M205" s="370"/>
      <c r="N205" s="2"/>
    </row>
    <row r="206" spans="1:14" s="1" customFormat="1">
      <c r="A206" s="120"/>
      <c r="B206" s="460"/>
      <c r="C206" s="120"/>
      <c r="D206" s="372"/>
      <c r="E206" s="470"/>
      <c r="F206" s="471"/>
      <c r="G206" s="370"/>
      <c r="H206" s="471"/>
      <c r="I206" s="370"/>
      <c r="J206" s="371"/>
      <c r="K206" s="370"/>
      <c r="L206" s="371"/>
      <c r="M206" s="370"/>
      <c r="N206" s="2"/>
    </row>
    <row r="207" spans="1:14" s="1" customFormat="1">
      <c r="A207" s="120"/>
      <c r="B207" s="460"/>
      <c r="C207" s="120"/>
      <c r="D207" s="372"/>
      <c r="E207" s="470"/>
      <c r="F207" s="471"/>
      <c r="G207" s="370"/>
      <c r="H207" s="471"/>
      <c r="I207" s="370"/>
      <c r="J207" s="371"/>
      <c r="K207" s="370"/>
      <c r="L207" s="371"/>
      <c r="M207" s="370"/>
      <c r="N207" s="2"/>
    </row>
    <row r="208" spans="1:14" s="1" customFormat="1">
      <c r="A208" s="120"/>
      <c r="B208" s="460"/>
      <c r="C208" s="120"/>
      <c r="D208" s="372"/>
      <c r="E208" s="470"/>
      <c r="F208" s="471"/>
      <c r="G208" s="370"/>
      <c r="H208" s="471"/>
      <c r="I208" s="370"/>
      <c r="J208" s="371"/>
      <c r="K208" s="370"/>
      <c r="L208" s="371"/>
      <c r="M208" s="370"/>
      <c r="N208" s="2"/>
    </row>
    <row r="209" spans="1:14" s="1" customFormat="1">
      <c r="A209" s="120"/>
      <c r="B209" s="460"/>
      <c r="C209" s="120"/>
      <c r="D209" s="372"/>
      <c r="E209" s="470"/>
      <c r="F209" s="471"/>
      <c r="G209" s="370"/>
      <c r="H209" s="471"/>
      <c r="I209" s="370"/>
      <c r="J209" s="371"/>
      <c r="K209" s="370"/>
      <c r="L209" s="371"/>
      <c r="M209" s="370"/>
      <c r="N209" s="2"/>
    </row>
    <row r="210" spans="1:14" s="1" customFormat="1">
      <c r="A210" s="120"/>
      <c r="B210" s="460"/>
      <c r="C210" s="120"/>
      <c r="D210" s="372"/>
      <c r="E210" s="470"/>
      <c r="F210" s="471"/>
      <c r="G210" s="370"/>
      <c r="H210" s="471"/>
      <c r="I210" s="370"/>
      <c r="J210" s="371"/>
      <c r="K210" s="370"/>
      <c r="L210" s="371"/>
      <c r="M210" s="370"/>
      <c r="N210" s="2"/>
    </row>
    <row r="211" spans="1:14" s="1" customFormat="1">
      <c r="A211" s="120"/>
      <c r="B211" s="460"/>
      <c r="C211" s="120"/>
      <c r="D211" s="372"/>
      <c r="E211" s="470"/>
      <c r="F211" s="471"/>
      <c r="G211" s="370"/>
      <c r="H211" s="471"/>
      <c r="I211" s="370"/>
      <c r="J211" s="371"/>
      <c r="K211" s="370"/>
      <c r="L211" s="371"/>
      <c r="M211" s="370"/>
      <c r="N211" s="2"/>
    </row>
    <row r="212" spans="1:14" s="1" customFormat="1">
      <c r="A212" s="120"/>
      <c r="B212" s="460"/>
      <c r="C212" s="120"/>
      <c r="D212" s="372"/>
      <c r="E212" s="470"/>
      <c r="F212" s="471"/>
      <c r="G212" s="370"/>
      <c r="H212" s="471"/>
      <c r="I212" s="370"/>
      <c r="J212" s="371"/>
      <c r="K212" s="370"/>
      <c r="L212" s="371"/>
      <c r="M212" s="370"/>
      <c r="N212" s="2"/>
    </row>
    <row r="213" spans="1:14" s="1" customFormat="1">
      <c r="A213" s="120"/>
      <c r="B213" s="460"/>
      <c r="C213" s="120"/>
      <c r="D213" s="372"/>
      <c r="E213" s="470"/>
      <c r="F213" s="471"/>
      <c r="G213" s="370"/>
      <c r="H213" s="471"/>
      <c r="I213" s="370"/>
      <c r="J213" s="371"/>
      <c r="K213" s="370"/>
      <c r="L213" s="371"/>
      <c r="M213" s="370"/>
      <c r="N213" s="2"/>
    </row>
    <row r="214" spans="1:14" s="1" customFormat="1">
      <c r="A214" s="120"/>
      <c r="B214" s="460"/>
      <c r="C214" s="120"/>
      <c r="D214" s="372"/>
      <c r="E214" s="470"/>
      <c r="F214" s="471"/>
      <c r="G214" s="370"/>
      <c r="H214" s="471"/>
      <c r="I214" s="370"/>
      <c r="J214" s="371"/>
      <c r="K214" s="370"/>
      <c r="L214" s="371"/>
      <c r="M214" s="370"/>
      <c r="N214" s="2"/>
    </row>
    <row r="215" spans="1:14" s="1" customFormat="1">
      <c r="A215" s="120"/>
      <c r="B215" s="460"/>
      <c r="C215" s="120"/>
      <c r="D215" s="372"/>
      <c r="E215" s="470"/>
      <c r="F215" s="471"/>
      <c r="G215" s="370"/>
      <c r="H215" s="471"/>
      <c r="I215" s="370"/>
      <c r="J215" s="371"/>
      <c r="K215" s="370"/>
      <c r="L215" s="371"/>
      <c r="M215" s="370"/>
      <c r="N215" s="2"/>
    </row>
    <row r="216" spans="1:14" s="1" customFormat="1">
      <c r="A216" s="120"/>
      <c r="B216" s="460"/>
      <c r="C216" s="120"/>
      <c r="D216" s="372"/>
      <c r="E216" s="470"/>
      <c r="F216" s="471"/>
      <c r="G216" s="370"/>
      <c r="H216" s="471"/>
      <c r="I216" s="370"/>
      <c r="J216" s="371"/>
      <c r="K216" s="370"/>
      <c r="L216" s="371"/>
      <c r="M216" s="370"/>
      <c r="N216" s="2"/>
    </row>
    <row r="217" spans="1:14" s="1" customFormat="1">
      <c r="A217" s="120"/>
      <c r="B217" s="460"/>
      <c r="C217" s="120"/>
      <c r="D217" s="372"/>
      <c r="E217" s="470"/>
      <c r="F217" s="471"/>
      <c r="G217" s="370"/>
      <c r="H217" s="471"/>
      <c r="I217" s="370"/>
      <c r="J217" s="371"/>
      <c r="K217" s="370"/>
      <c r="L217" s="371"/>
      <c r="M217" s="370"/>
      <c r="N217" s="2"/>
    </row>
    <row r="218" spans="1:14" s="1" customFormat="1">
      <c r="A218" s="120"/>
      <c r="B218" s="460"/>
      <c r="C218" s="120"/>
      <c r="D218" s="372"/>
      <c r="E218" s="470"/>
      <c r="F218" s="471"/>
      <c r="G218" s="370"/>
      <c r="H218" s="471"/>
      <c r="I218" s="370"/>
      <c r="J218" s="371"/>
      <c r="K218" s="370"/>
      <c r="L218" s="371"/>
      <c r="M218" s="370"/>
      <c r="N218" s="2"/>
    </row>
    <row r="219" spans="1:14" s="1" customFormat="1">
      <c r="A219" s="120"/>
      <c r="B219" s="460"/>
      <c r="C219" s="120"/>
      <c r="D219" s="372"/>
      <c r="E219" s="470"/>
      <c r="F219" s="471"/>
      <c r="G219" s="370"/>
      <c r="H219" s="471"/>
      <c r="I219" s="370"/>
      <c r="J219" s="371"/>
      <c r="K219" s="370"/>
      <c r="L219" s="371"/>
      <c r="M219" s="370"/>
      <c r="N219" s="2"/>
    </row>
    <row r="220" spans="1:14" s="1" customFormat="1">
      <c r="A220" s="120"/>
      <c r="B220" s="460"/>
      <c r="C220" s="120"/>
      <c r="D220" s="372"/>
      <c r="E220" s="470"/>
      <c r="F220" s="471"/>
      <c r="G220" s="370"/>
      <c r="H220" s="471"/>
      <c r="I220" s="370"/>
      <c r="J220" s="371"/>
      <c r="K220" s="370"/>
      <c r="L220" s="371"/>
      <c r="M220" s="370"/>
      <c r="N220" s="2"/>
    </row>
    <row r="221" spans="1:14" s="1" customFormat="1">
      <c r="A221" s="120"/>
      <c r="B221" s="460"/>
      <c r="C221" s="120"/>
      <c r="D221" s="372"/>
      <c r="E221" s="470"/>
      <c r="F221" s="471"/>
      <c r="G221" s="370"/>
      <c r="H221" s="471"/>
      <c r="I221" s="370"/>
      <c r="J221" s="371"/>
      <c r="K221" s="370"/>
      <c r="L221" s="371"/>
      <c r="M221" s="370"/>
      <c r="N221" s="2"/>
    </row>
    <row r="222" spans="1:14" s="1" customFormat="1">
      <c r="A222" s="120"/>
      <c r="B222" s="460"/>
      <c r="C222" s="120"/>
      <c r="D222" s="372"/>
      <c r="E222" s="470"/>
      <c r="F222" s="471"/>
      <c r="G222" s="370"/>
      <c r="H222" s="471"/>
      <c r="I222" s="370"/>
      <c r="J222" s="371"/>
      <c r="K222" s="370"/>
      <c r="L222" s="371"/>
      <c r="M222" s="370"/>
      <c r="N222" s="2"/>
    </row>
    <row r="223" spans="1:14" s="1" customFormat="1">
      <c r="A223" s="120"/>
      <c r="B223" s="460"/>
      <c r="C223" s="120"/>
      <c r="D223" s="372"/>
      <c r="E223" s="470"/>
      <c r="F223" s="471"/>
      <c r="G223" s="370"/>
      <c r="H223" s="471"/>
      <c r="I223" s="370"/>
      <c r="J223" s="371"/>
      <c r="K223" s="370"/>
      <c r="L223" s="371"/>
      <c r="M223" s="370"/>
      <c r="N223" s="2"/>
    </row>
    <row r="224" spans="1:14" s="1" customFormat="1">
      <c r="A224" s="120"/>
      <c r="B224" s="460"/>
      <c r="C224" s="120"/>
      <c r="D224" s="372"/>
      <c r="E224" s="470"/>
      <c r="F224" s="471"/>
      <c r="G224" s="370"/>
      <c r="H224" s="471"/>
      <c r="I224" s="370"/>
      <c r="J224" s="371"/>
      <c r="K224" s="370"/>
      <c r="L224" s="371"/>
      <c r="M224" s="370"/>
      <c r="N224" s="2"/>
    </row>
    <row r="225" spans="1:14" s="1" customFormat="1">
      <c r="A225" s="120"/>
      <c r="B225" s="460"/>
      <c r="C225" s="120"/>
      <c r="D225" s="372"/>
      <c r="E225" s="470"/>
      <c r="F225" s="471"/>
      <c r="G225" s="370"/>
      <c r="H225" s="471"/>
      <c r="I225" s="370"/>
      <c r="J225" s="371"/>
      <c r="K225" s="370"/>
      <c r="L225" s="371"/>
      <c r="M225" s="370"/>
      <c r="N225" s="2"/>
    </row>
    <row r="226" spans="1:14" s="1" customFormat="1">
      <c r="A226" s="120"/>
      <c r="B226" s="460"/>
      <c r="C226" s="120"/>
      <c r="D226" s="372"/>
      <c r="E226" s="470"/>
      <c r="F226" s="471"/>
      <c r="G226" s="370"/>
      <c r="H226" s="471"/>
      <c r="I226" s="370"/>
      <c r="J226" s="371"/>
      <c r="K226" s="370"/>
      <c r="L226" s="371"/>
      <c r="M226" s="370"/>
      <c r="N226" s="2"/>
    </row>
    <row r="227" spans="1:14" s="1" customFormat="1">
      <c r="A227" s="120"/>
      <c r="B227" s="460"/>
      <c r="C227" s="120"/>
      <c r="D227" s="372"/>
      <c r="E227" s="470"/>
      <c r="F227" s="471"/>
      <c r="G227" s="370"/>
      <c r="H227" s="471"/>
      <c r="I227" s="370"/>
      <c r="J227" s="371"/>
      <c r="K227" s="370"/>
      <c r="L227" s="371"/>
      <c r="M227" s="370"/>
      <c r="N227" s="2"/>
    </row>
    <row r="228" spans="1:14" s="1" customFormat="1">
      <c r="A228" s="120"/>
      <c r="B228" s="460"/>
      <c r="C228" s="120"/>
      <c r="D228" s="372"/>
      <c r="E228" s="470"/>
      <c r="F228" s="471"/>
      <c r="G228" s="370"/>
      <c r="H228" s="471"/>
      <c r="I228" s="370"/>
      <c r="J228" s="371"/>
      <c r="K228" s="370"/>
      <c r="L228" s="371"/>
      <c r="M228" s="370"/>
      <c r="N228" s="2"/>
    </row>
    <row r="229" spans="1:14" s="1" customFormat="1">
      <c r="A229" s="120"/>
      <c r="B229" s="460"/>
      <c r="C229" s="120"/>
      <c r="D229" s="372"/>
      <c r="E229" s="470"/>
      <c r="F229" s="471"/>
      <c r="G229" s="370"/>
      <c r="H229" s="471"/>
      <c r="I229" s="370"/>
      <c r="J229" s="371"/>
      <c r="K229" s="370"/>
      <c r="L229" s="371"/>
      <c r="M229" s="370"/>
      <c r="N229" s="2"/>
    </row>
    <row r="230" spans="1:14" s="1" customFormat="1">
      <c r="A230" s="120"/>
      <c r="B230" s="460"/>
      <c r="C230" s="120"/>
      <c r="D230" s="372"/>
      <c r="E230" s="470"/>
      <c r="F230" s="471"/>
      <c r="G230" s="370"/>
      <c r="H230" s="471"/>
      <c r="I230" s="370"/>
      <c r="J230" s="371"/>
      <c r="K230" s="370"/>
      <c r="L230" s="371"/>
      <c r="M230" s="370"/>
      <c r="N230" s="2"/>
    </row>
    <row r="231" spans="1:14" s="1" customFormat="1">
      <c r="A231" s="120"/>
      <c r="B231" s="460"/>
      <c r="C231" s="120"/>
      <c r="D231" s="372"/>
      <c r="E231" s="470"/>
      <c r="F231" s="471"/>
      <c r="G231" s="370"/>
      <c r="H231" s="471"/>
      <c r="I231" s="370"/>
      <c r="J231" s="371"/>
      <c r="K231" s="370"/>
      <c r="L231" s="371"/>
      <c r="M231" s="370"/>
      <c r="N231" s="2"/>
    </row>
    <row r="232" spans="1:14" s="1" customFormat="1">
      <c r="A232" s="120"/>
      <c r="B232" s="460"/>
      <c r="C232" s="120"/>
      <c r="D232" s="372"/>
      <c r="E232" s="470"/>
      <c r="F232" s="471"/>
      <c r="G232" s="370"/>
      <c r="H232" s="471"/>
      <c r="I232" s="370"/>
      <c r="J232" s="371"/>
      <c r="K232" s="370"/>
      <c r="L232" s="371"/>
      <c r="M232" s="370"/>
      <c r="N232" s="2"/>
    </row>
    <row r="233" spans="1:14" s="1" customFormat="1">
      <c r="A233" s="120"/>
      <c r="B233" s="460"/>
      <c r="C233" s="120"/>
      <c r="D233" s="372"/>
      <c r="E233" s="470"/>
      <c r="F233" s="471"/>
      <c r="G233" s="370"/>
      <c r="H233" s="471"/>
      <c r="I233" s="370"/>
      <c r="J233" s="371"/>
      <c r="K233" s="370"/>
      <c r="L233" s="371"/>
      <c r="M233" s="370"/>
      <c r="N233" s="2"/>
    </row>
    <row r="234" spans="1:14" s="1" customFormat="1">
      <c r="A234" s="120"/>
      <c r="B234" s="460"/>
      <c r="C234" s="120"/>
      <c r="D234" s="372"/>
      <c r="E234" s="470"/>
      <c r="F234" s="471"/>
      <c r="G234" s="370"/>
      <c r="H234" s="471"/>
      <c r="I234" s="370"/>
      <c r="J234" s="371"/>
      <c r="K234" s="370"/>
      <c r="L234" s="371"/>
      <c r="M234" s="370"/>
      <c r="N234" s="2"/>
    </row>
    <row r="235" spans="1:14" s="1" customFormat="1">
      <c r="A235" s="120"/>
      <c r="B235" s="460"/>
      <c r="C235" s="120"/>
      <c r="D235" s="372"/>
      <c r="E235" s="470"/>
      <c r="F235" s="471"/>
      <c r="G235" s="370"/>
      <c r="H235" s="471"/>
      <c r="I235" s="370"/>
      <c r="J235" s="371"/>
      <c r="K235" s="370"/>
      <c r="L235" s="371"/>
      <c r="M235" s="370"/>
      <c r="N235" s="2"/>
    </row>
    <row r="236" spans="1:14" s="1" customFormat="1">
      <c r="A236" s="120"/>
      <c r="B236" s="460"/>
      <c r="C236" s="120"/>
      <c r="D236" s="372"/>
      <c r="E236" s="470"/>
      <c r="F236" s="471"/>
      <c r="G236" s="370"/>
      <c r="H236" s="471"/>
      <c r="I236" s="370"/>
      <c r="J236" s="371"/>
      <c r="K236" s="370"/>
      <c r="L236" s="371"/>
      <c r="M236" s="370"/>
      <c r="N236" s="2"/>
    </row>
    <row r="237" spans="1:14" s="1" customFormat="1">
      <c r="A237" s="120"/>
      <c r="B237" s="460"/>
      <c r="C237" s="120"/>
      <c r="D237" s="372"/>
      <c r="E237" s="470"/>
      <c r="F237" s="471"/>
      <c r="G237" s="370"/>
      <c r="H237" s="471"/>
      <c r="I237" s="370"/>
      <c r="J237" s="371"/>
      <c r="K237" s="370"/>
      <c r="L237" s="371"/>
      <c r="M237" s="370"/>
      <c r="N237" s="2"/>
    </row>
    <row r="238" spans="1:14" s="1" customFormat="1">
      <c r="A238" s="120"/>
      <c r="B238" s="460"/>
      <c r="C238" s="120"/>
      <c r="D238" s="372"/>
      <c r="E238" s="470"/>
      <c r="F238" s="471"/>
      <c r="G238" s="370"/>
      <c r="H238" s="471"/>
      <c r="I238" s="370"/>
      <c r="J238" s="371"/>
      <c r="K238" s="370"/>
      <c r="L238" s="371"/>
      <c r="M238" s="370"/>
      <c r="N238" s="2"/>
    </row>
    <row r="239" spans="1:14" s="1" customFormat="1">
      <c r="A239" s="120"/>
      <c r="B239" s="460"/>
      <c r="C239" s="120"/>
      <c r="D239" s="372"/>
      <c r="E239" s="470"/>
      <c r="F239" s="471"/>
      <c r="G239" s="370"/>
      <c r="H239" s="471"/>
      <c r="I239" s="370"/>
      <c r="J239" s="371"/>
      <c r="K239" s="370"/>
      <c r="L239" s="371"/>
      <c r="M239" s="370"/>
      <c r="N239" s="2"/>
    </row>
    <row r="240" spans="1:14" s="1" customFormat="1">
      <c r="A240" s="120"/>
      <c r="B240" s="460"/>
      <c r="C240" s="120"/>
      <c r="D240" s="372"/>
      <c r="E240" s="470"/>
      <c r="F240" s="471"/>
      <c r="G240" s="370"/>
      <c r="H240" s="471"/>
      <c r="I240" s="370"/>
      <c r="J240" s="371"/>
      <c r="K240" s="370"/>
      <c r="L240" s="371"/>
      <c r="M240" s="370"/>
      <c r="N240" s="2"/>
    </row>
    <row r="241" spans="1:14" s="1" customFormat="1">
      <c r="A241" s="120"/>
      <c r="B241" s="460"/>
      <c r="C241" s="120"/>
      <c r="D241" s="372"/>
      <c r="E241" s="470"/>
      <c r="F241" s="471"/>
      <c r="G241" s="370"/>
      <c r="H241" s="471"/>
      <c r="I241" s="370"/>
      <c r="J241" s="371"/>
      <c r="K241" s="370"/>
      <c r="L241" s="371"/>
      <c r="M241" s="370"/>
      <c r="N241" s="2"/>
    </row>
    <row r="242" spans="1:14" s="1" customFormat="1">
      <c r="A242" s="120"/>
      <c r="B242" s="460"/>
      <c r="C242" s="120"/>
      <c r="D242" s="372"/>
      <c r="E242" s="470"/>
      <c r="F242" s="471"/>
      <c r="G242" s="370"/>
      <c r="H242" s="471"/>
      <c r="I242" s="370"/>
      <c r="J242" s="371"/>
      <c r="K242" s="370"/>
      <c r="L242" s="371"/>
      <c r="M242" s="370"/>
      <c r="N242" s="2"/>
    </row>
    <row r="243" spans="1:14" s="1" customFormat="1">
      <c r="A243" s="120"/>
      <c r="B243" s="460"/>
      <c r="C243" s="120"/>
      <c r="D243" s="372"/>
      <c r="E243" s="470"/>
      <c r="F243" s="471"/>
      <c r="G243" s="370"/>
      <c r="H243" s="471"/>
      <c r="I243" s="370"/>
      <c r="J243" s="371"/>
      <c r="K243" s="370"/>
      <c r="L243" s="371"/>
      <c r="M243" s="370"/>
      <c r="N243" s="2"/>
    </row>
    <row r="244" spans="1:14" s="1" customFormat="1">
      <c r="A244" s="120"/>
      <c r="B244" s="460"/>
      <c r="C244" s="120"/>
      <c r="D244" s="372"/>
      <c r="E244" s="470"/>
      <c r="F244" s="471"/>
      <c r="G244" s="370"/>
      <c r="H244" s="471"/>
      <c r="I244" s="370"/>
      <c r="J244" s="371"/>
      <c r="K244" s="370"/>
      <c r="L244" s="371"/>
      <c r="M244" s="370"/>
      <c r="N244" s="2"/>
    </row>
    <row r="245" spans="1:14" s="1" customFormat="1">
      <c r="A245" s="120"/>
      <c r="B245" s="460"/>
      <c r="C245" s="120"/>
      <c r="D245" s="372"/>
      <c r="E245" s="470"/>
      <c r="F245" s="471"/>
      <c r="G245" s="370"/>
      <c r="H245" s="471"/>
      <c r="I245" s="370"/>
      <c r="J245" s="371"/>
      <c r="K245" s="370"/>
      <c r="L245" s="371"/>
      <c r="M245" s="370"/>
      <c r="N245" s="2"/>
    </row>
    <row r="246" spans="1:14" s="1" customFormat="1">
      <c r="A246" s="120"/>
      <c r="B246" s="460"/>
      <c r="C246" s="120"/>
      <c r="D246" s="372"/>
      <c r="E246" s="470"/>
      <c r="F246" s="471"/>
      <c r="G246" s="370"/>
      <c r="H246" s="471"/>
      <c r="I246" s="370"/>
      <c r="J246" s="371"/>
      <c r="K246" s="370"/>
      <c r="L246" s="371"/>
      <c r="M246" s="370"/>
      <c r="N246" s="2"/>
    </row>
    <row r="247" spans="1:14" s="1" customFormat="1">
      <c r="A247" s="120"/>
      <c r="B247" s="460"/>
      <c r="C247" s="120"/>
      <c r="D247" s="372"/>
      <c r="E247" s="470"/>
      <c r="F247" s="471"/>
      <c r="G247" s="370"/>
      <c r="H247" s="471"/>
      <c r="I247" s="370"/>
      <c r="J247" s="371"/>
      <c r="K247" s="370"/>
      <c r="L247" s="371"/>
      <c r="M247" s="370"/>
      <c r="N247" s="2"/>
    </row>
    <row r="248" spans="1:14" s="1" customFormat="1">
      <c r="A248" s="120"/>
      <c r="B248" s="460"/>
      <c r="C248" s="120"/>
      <c r="D248" s="372"/>
      <c r="E248" s="470"/>
      <c r="F248" s="471"/>
      <c r="G248" s="370"/>
      <c r="H248" s="471"/>
      <c r="I248" s="370"/>
      <c r="J248" s="371"/>
      <c r="K248" s="370"/>
      <c r="L248" s="371"/>
      <c r="M248" s="370"/>
      <c r="N248" s="2"/>
    </row>
    <row r="249" spans="1:14" s="1" customFormat="1">
      <c r="A249" s="120"/>
      <c r="B249" s="460"/>
      <c r="C249" s="120"/>
      <c r="D249" s="372"/>
      <c r="E249" s="470"/>
      <c r="F249" s="471"/>
      <c r="G249" s="370"/>
      <c r="H249" s="471"/>
      <c r="I249" s="370"/>
      <c r="J249" s="371"/>
      <c r="K249" s="370"/>
      <c r="L249" s="371"/>
      <c r="M249" s="370"/>
      <c r="N249" s="2"/>
    </row>
    <row r="250" spans="1:14" s="1" customFormat="1">
      <c r="A250" s="120"/>
      <c r="B250" s="460"/>
      <c r="C250" s="120"/>
      <c r="D250" s="372"/>
      <c r="E250" s="470"/>
      <c r="F250" s="471"/>
      <c r="G250" s="370"/>
      <c r="H250" s="471"/>
      <c r="I250" s="370"/>
      <c r="J250" s="371"/>
      <c r="K250" s="370"/>
      <c r="L250" s="371"/>
      <c r="M250" s="370"/>
      <c r="N250" s="2"/>
    </row>
    <row r="251" spans="1:14" s="1" customFormat="1">
      <c r="A251" s="120"/>
      <c r="B251" s="460"/>
      <c r="C251" s="120"/>
      <c r="D251" s="372"/>
      <c r="E251" s="470"/>
      <c r="F251" s="471"/>
      <c r="G251" s="370"/>
      <c r="H251" s="471"/>
      <c r="I251" s="370"/>
      <c r="J251" s="371"/>
      <c r="K251" s="370"/>
      <c r="L251" s="371"/>
      <c r="M251" s="370"/>
      <c r="N251" s="2"/>
    </row>
    <row r="252" spans="1:14" s="1" customFormat="1">
      <c r="A252" s="120"/>
      <c r="B252" s="460"/>
      <c r="C252" s="120"/>
      <c r="D252" s="372"/>
      <c r="E252" s="470"/>
      <c r="F252" s="471"/>
      <c r="G252" s="370"/>
      <c r="H252" s="471"/>
      <c r="I252" s="370"/>
      <c r="J252" s="371"/>
      <c r="K252" s="370"/>
      <c r="L252" s="371"/>
      <c r="M252" s="370"/>
      <c r="N252" s="2"/>
    </row>
    <row r="253" spans="1:14" s="1" customFormat="1">
      <c r="A253" s="120"/>
      <c r="B253" s="460"/>
      <c r="C253" s="120"/>
      <c r="D253" s="372"/>
      <c r="E253" s="470"/>
      <c r="F253" s="471"/>
      <c r="G253" s="370"/>
      <c r="H253" s="471"/>
      <c r="I253" s="370"/>
      <c r="J253" s="371"/>
      <c r="K253" s="370"/>
      <c r="L253" s="371"/>
      <c r="M253" s="370"/>
      <c r="N253" s="2"/>
    </row>
    <row r="254" spans="1:14" s="1" customFormat="1">
      <c r="A254" s="120"/>
      <c r="B254" s="460"/>
      <c r="C254" s="120"/>
      <c r="D254" s="372"/>
      <c r="E254" s="470"/>
      <c r="F254" s="471"/>
      <c r="G254" s="370"/>
      <c r="H254" s="471"/>
      <c r="I254" s="370"/>
      <c r="J254" s="371"/>
      <c r="K254" s="370"/>
      <c r="L254" s="371"/>
      <c r="M254" s="370"/>
      <c r="N254" s="2"/>
    </row>
    <row r="255" spans="1:14" s="1" customFormat="1">
      <c r="A255" s="120"/>
      <c r="B255" s="460"/>
      <c r="C255" s="120"/>
      <c r="D255" s="372"/>
      <c r="E255" s="470"/>
      <c r="F255" s="471"/>
      <c r="G255" s="370"/>
      <c r="H255" s="471"/>
      <c r="I255" s="370"/>
      <c r="J255" s="371"/>
      <c r="K255" s="370"/>
      <c r="L255" s="371"/>
      <c r="M255" s="370"/>
      <c r="N255" s="2"/>
    </row>
    <row r="256" spans="1:14" s="1" customFormat="1">
      <c r="A256" s="120"/>
      <c r="B256" s="460"/>
      <c r="C256" s="120"/>
      <c r="D256" s="372"/>
      <c r="E256" s="470"/>
      <c r="F256" s="471"/>
      <c r="G256" s="370"/>
      <c r="H256" s="471"/>
      <c r="I256" s="370"/>
      <c r="J256" s="371"/>
      <c r="K256" s="370"/>
      <c r="L256" s="371"/>
      <c r="M256" s="370"/>
      <c r="N256" s="2"/>
    </row>
    <row r="257" spans="1:14" s="1" customFormat="1">
      <c r="A257" s="120"/>
      <c r="B257" s="460"/>
      <c r="C257" s="120"/>
      <c r="D257" s="372"/>
      <c r="E257" s="470"/>
      <c r="F257" s="471"/>
      <c r="G257" s="370"/>
      <c r="H257" s="471"/>
      <c r="I257" s="370"/>
      <c r="J257" s="371"/>
      <c r="K257" s="370"/>
      <c r="L257" s="371"/>
      <c r="M257" s="370"/>
      <c r="N257" s="2"/>
    </row>
    <row r="258" spans="1:14" s="1" customFormat="1">
      <c r="A258" s="120"/>
      <c r="B258" s="460"/>
      <c r="C258" s="120"/>
      <c r="D258" s="372"/>
      <c r="E258" s="470"/>
      <c r="F258" s="471"/>
      <c r="G258" s="370"/>
      <c r="H258" s="471"/>
      <c r="I258" s="370"/>
      <c r="J258" s="371"/>
      <c r="K258" s="370"/>
      <c r="L258" s="371"/>
      <c r="M258" s="370"/>
      <c r="N258" s="2"/>
    </row>
    <row r="259" spans="1:14" s="1" customFormat="1">
      <c r="A259" s="120"/>
      <c r="B259" s="460"/>
      <c r="C259" s="120"/>
      <c r="D259" s="372"/>
      <c r="E259" s="470"/>
      <c r="F259" s="471"/>
      <c r="G259" s="370"/>
      <c r="H259" s="471"/>
      <c r="I259" s="370"/>
      <c r="J259" s="371"/>
      <c r="K259" s="370"/>
      <c r="L259" s="371"/>
      <c r="M259" s="370"/>
      <c r="N259" s="2"/>
    </row>
    <row r="260" spans="1:14" s="1" customFormat="1">
      <c r="A260" s="120"/>
      <c r="B260" s="460"/>
      <c r="C260" s="120"/>
      <c r="D260" s="372"/>
      <c r="E260" s="470"/>
      <c r="F260" s="471"/>
      <c r="G260" s="370"/>
      <c r="H260" s="471"/>
      <c r="I260" s="370"/>
      <c r="J260" s="371"/>
      <c r="K260" s="370"/>
      <c r="L260" s="371"/>
      <c r="M260" s="370"/>
      <c r="N260" s="2"/>
    </row>
    <row r="261" spans="1:14" s="1" customFormat="1">
      <c r="A261" s="120"/>
      <c r="B261" s="460"/>
      <c r="C261" s="120"/>
      <c r="D261" s="372"/>
      <c r="E261" s="470"/>
      <c r="F261" s="471"/>
      <c r="G261" s="370"/>
      <c r="H261" s="471"/>
      <c r="I261" s="370"/>
      <c r="J261" s="371"/>
      <c r="K261" s="370"/>
      <c r="L261" s="371"/>
      <c r="M261" s="370"/>
      <c r="N261" s="2"/>
    </row>
    <row r="262" spans="1:14" s="1" customFormat="1">
      <c r="A262" s="120"/>
      <c r="B262" s="460"/>
      <c r="C262" s="120"/>
      <c r="D262" s="372"/>
      <c r="E262" s="470"/>
      <c r="F262" s="471"/>
      <c r="G262" s="370"/>
      <c r="H262" s="471"/>
      <c r="I262" s="370"/>
      <c r="J262" s="371"/>
      <c r="K262" s="370"/>
      <c r="L262" s="371"/>
      <c r="M262" s="370"/>
      <c r="N262" s="2"/>
    </row>
    <row r="263" spans="1:14" s="1" customFormat="1">
      <c r="A263" s="120"/>
      <c r="B263" s="460"/>
      <c r="C263" s="120"/>
      <c r="D263" s="372"/>
      <c r="E263" s="470"/>
      <c r="F263" s="471"/>
      <c r="G263" s="370"/>
      <c r="H263" s="471"/>
      <c r="I263" s="370"/>
      <c r="J263" s="371"/>
      <c r="K263" s="370"/>
      <c r="L263" s="371"/>
      <c r="M263" s="370"/>
      <c r="N263" s="2"/>
    </row>
    <row r="264" spans="1:14" s="1" customFormat="1">
      <c r="A264" s="120"/>
      <c r="B264" s="460"/>
      <c r="C264" s="120"/>
      <c r="D264" s="372"/>
      <c r="E264" s="470"/>
      <c r="F264" s="471"/>
      <c r="G264" s="370"/>
      <c r="H264" s="471"/>
      <c r="I264" s="370"/>
      <c r="J264" s="371"/>
      <c r="K264" s="370"/>
      <c r="L264" s="371"/>
      <c r="M264" s="370"/>
      <c r="N264" s="2"/>
    </row>
    <row r="265" spans="1:14" s="1" customFormat="1">
      <c r="A265" s="120"/>
      <c r="B265" s="460"/>
      <c r="C265" s="120"/>
      <c r="D265" s="372"/>
      <c r="E265" s="470"/>
      <c r="F265" s="471"/>
      <c r="G265" s="370"/>
      <c r="H265" s="471"/>
      <c r="I265" s="370"/>
      <c r="J265" s="371"/>
      <c r="K265" s="370"/>
      <c r="L265" s="371"/>
      <c r="M265" s="370"/>
      <c r="N265" s="2"/>
    </row>
    <row r="266" spans="1:14" s="1" customFormat="1">
      <c r="A266" s="120"/>
      <c r="B266" s="460"/>
      <c r="C266" s="120"/>
      <c r="D266" s="372"/>
      <c r="E266" s="470"/>
      <c r="F266" s="471"/>
      <c r="G266" s="370"/>
      <c r="H266" s="471"/>
      <c r="I266" s="370"/>
      <c r="J266" s="371"/>
      <c r="K266" s="370"/>
      <c r="L266" s="371"/>
      <c r="M266" s="370"/>
      <c r="N266" s="2"/>
    </row>
    <row r="267" spans="1:14" s="1" customFormat="1">
      <c r="A267" s="120"/>
      <c r="B267" s="460"/>
      <c r="C267" s="120"/>
      <c r="D267" s="372"/>
      <c r="E267" s="470"/>
      <c r="F267" s="471"/>
      <c r="G267" s="370"/>
      <c r="H267" s="471"/>
      <c r="I267" s="370"/>
      <c r="J267" s="371"/>
      <c r="K267" s="370"/>
      <c r="L267" s="371"/>
      <c r="M267" s="370"/>
      <c r="N267" s="2"/>
    </row>
    <row r="268" spans="1:14" s="1" customFormat="1">
      <c r="A268" s="120"/>
      <c r="B268" s="460"/>
      <c r="C268" s="120"/>
      <c r="D268" s="372"/>
      <c r="E268" s="470"/>
      <c r="F268" s="471"/>
      <c r="G268" s="370"/>
      <c r="H268" s="471"/>
      <c r="I268" s="370"/>
      <c r="J268" s="371"/>
      <c r="K268" s="370"/>
      <c r="L268" s="371"/>
      <c r="M268" s="370"/>
      <c r="N268" s="2"/>
    </row>
    <row r="269" spans="1:14" s="1" customFormat="1">
      <c r="A269" s="120"/>
      <c r="B269" s="460"/>
      <c r="C269" s="120"/>
      <c r="D269" s="372"/>
      <c r="E269" s="470"/>
      <c r="F269" s="471"/>
      <c r="G269" s="370"/>
      <c r="H269" s="471"/>
      <c r="I269" s="370"/>
      <c r="J269" s="371"/>
      <c r="K269" s="370"/>
      <c r="L269" s="371"/>
      <c r="M269" s="370"/>
      <c r="N269" s="2"/>
    </row>
    <row r="270" spans="1:14" s="1" customFormat="1">
      <c r="A270" s="120"/>
      <c r="B270" s="460"/>
      <c r="C270" s="120"/>
      <c r="D270" s="372"/>
      <c r="E270" s="470"/>
      <c r="F270" s="471"/>
      <c r="G270" s="370"/>
      <c r="H270" s="471"/>
      <c r="I270" s="370"/>
      <c r="J270" s="371"/>
      <c r="K270" s="370"/>
      <c r="L270" s="371"/>
      <c r="M270" s="370"/>
      <c r="N270" s="2"/>
    </row>
    <row r="271" spans="1:14" s="1" customFormat="1">
      <c r="A271" s="120"/>
      <c r="B271" s="460"/>
      <c r="C271" s="120"/>
      <c r="D271" s="372"/>
      <c r="E271" s="470"/>
      <c r="F271" s="471"/>
      <c r="G271" s="370"/>
      <c r="H271" s="471"/>
      <c r="I271" s="370"/>
      <c r="J271" s="371"/>
      <c r="K271" s="370"/>
      <c r="L271" s="371"/>
      <c r="M271" s="370"/>
      <c r="N271" s="2"/>
    </row>
    <row r="272" spans="1:14" s="1" customFormat="1">
      <c r="A272" s="120"/>
      <c r="B272" s="460"/>
      <c r="C272" s="120"/>
      <c r="D272" s="372"/>
      <c r="E272" s="470"/>
      <c r="F272" s="471"/>
      <c r="G272" s="370"/>
      <c r="H272" s="471"/>
      <c r="I272" s="370"/>
      <c r="J272" s="371"/>
      <c r="K272" s="370"/>
      <c r="L272" s="371"/>
      <c r="M272" s="370"/>
      <c r="N272" s="2"/>
    </row>
    <row r="273" spans="1:14" s="1" customFormat="1">
      <c r="A273" s="120"/>
      <c r="B273" s="460"/>
      <c r="C273" s="120"/>
      <c r="D273" s="372"/>
      <c r="E273" s="470"/>
      <c r="F273" s="471"/>
      <c r="G273" s="370"/>
      <c r="H273" s="471"/>
      <c r="I273" s="370"/>
      <c r="J273" s="371"/>
      <c r="K273" s="370"/>
      <c r="L273" s="371"/>
      <c r="M273" s="370"/>
      <c r="N273" s="2"/>
    </row>
    <row r="274" spans="1:14" s="1" customFormat="1">
      <c r="A274" s="120"/>
      <c r="B274" s="460"/>
      <c r="C274" s="120"/>
      <c r="D274" s="372"/>
      <c r="E274" s="470"/>
      <c r="F274" s="471"/>
      <c r="G274" s="370"/>
      <c r="H274" s="471"/>
      <c r="I274" s="370"/>
      <c r="J274" s="371"/>
      <c r="K274" s="370"/>
      <c r="L274" s="371"/>
      <c r="M274" s="370"/>
      <c r="N274" s="2"/>
    </row>
    <row r="275" spans="1:14" s="1" customFormat="1">
      <c r="A275" s="120"/>
      <c r="B275" s="460"/>
      <c r="C275" s="120"/>
      <c r="D275" s="372"/>
      <c r="E275" s="470"/>
      <c r="F275" s="471"/>
      <c r="G275" s="370"/>
      <c r="H275" s="471"/>
      <c r="I275" s="370"/>
      <c r="J275" s="371"/>
      <c r="K275" s="370"/>
      <c r="L275" s="371"/>
      <c r="M275" s="370"/>
      <c r="N275" s="2"/>
    </row>
    <row r="276" spans="1:14" s="1" customFormat="1">
      <c r="A276" s="120"/>
      <c r="B276" s="460"/>
      <c r="C276" s="120"/>
      <c r="D276" s="372"/>
      <c r="E276" s="470"/>
      <c r="F276" s="471"/>
      <c r="G276" s="370"/>
      <c r="H276" s="471"/>
      <c r="I276" s="370"/>
      <c r="J276" s="371"/>
      <c r="K276" s="370"/>
      <c r="L276" s="371"/>
      <c r="M276" s="370"/>
      <c r="N276" s="2"/>
    </row>
    <row r="277" spans="1:14" s="1" customFormat="1">
      <c r="A277" s="120"/>
      <c r="B277" s="460"/>
      <c r="C277" s="120"/>
      <c r="D277" s="372"/>
      <c r="E277" s="470"/>
      <c r="F277" s="471"/>
      <c r="G277" s="370"/>
      <c r="H277" s="471"/>
      <c r="I277" s="370"/>
      <c r="J277" s="371"/>
      <c r="K277" s="370"/>
      <c r="L277" s="371"/>
      <c r="M277" s="370"/>
      <c r="N277" s="2"/>
    </row>
    <row r="278" spans="1:14" s="1" customFormat="1">
      <c r="A278" s="120"/>
      <c r="B278" s="460"/>
      <c r="C278" s="120"/>
      <c r="D278" s="372"/>
      <c r="E278" s="470"/>
      <c r="F278" s="471"/>
      <c r="G278" s="370"/>
      <c r="H278" s="471"/>
      <c r="I278" s="370"/>
      <c r="J278" s="371"/>
      <c r="K278" s="370"/>
      <c r="L278" s="371"/>
      <c r="M278" s="370"/>
      <c r="N278" s="2"/>
    </row>
    <row r="279" spans="1:14" s="1" customFormat="1">
      <c r="A279" s="120"/>
      <c r="B279" s="460"/>
      <c r="C279" s="120"/>
      <c r="D279" s="372"/>
      <c r="E279" s="470"/>
      <c r="F279" s="471"/>
      <c r="G279" s="370"/>
      <c r="H279" s="471"/>
      <c r="I279" s="370"/>
      <c r="J279" s="371"/>
      <c r="K279" s="370"/>
      <c r="L279" s="371"/>
      <c r="M279" s="370"/>
      <c r="N279" s="2"/>
    </row>
    <row r="280" spans="1:14" s="1" customFormat="1">
      <c r="A280" s="120"/>
      <c r="B280" s="460"/>
      <c r="C280" s="120"/>
      <c r="D280" s="372"/>
      <c r="E280" s="470"/>
      <c r="F280" s="471"/>
      <c r="G280" s="370"/>
      <c r="H280" s="471"/>
      <c r="I280" s="370"/>
      <c r="J280" s="371"/>
      <c r="K280" s="370"/>
      <c r="L280" s="371"/>
      <c r="M280" s="370"/>
      <c r="N280" s="2"/>
    </row>
    <row r="281" spans="1:14" s="1" customFormat="1">
      <c r="A281" s="120"/>
      <c r="B281" s="460"/>
      <c r="C281" s="120"/>
      <c r="D281" s="372"/>
      <c r="E281" s="470"/>
      <c r="F281" s="471"/>
      <c r="G281" s="370"/>
      <c r="H281" s="471"/>
      <c r="I281" s="370"/>
      <c r="J281" s="371"/>
      <c r="K281" s="370"/>
      <c r="L281" s="371"/>
      <c r="M281" s="370"/>
      <c r="N281" s="2"/>
    </row>
    <row r="282" spans="1:14" s="1" customFormat="1">
      <c r="A282" s="120"/>
      <c r="B282" s="460"/>
      <c r="C282" s="120"/>
      <c r="D282" s="372"/>
      <c r="E282" s="470"/>
      <c r="F282" s="471"/>
      <c r="G282" s="370"/>
      <c r="H282" s="471"/>
      <c r="I282" s="370"/>
      <c r="J282" s="371"/>
      <c r="K282" s="370"/>
      <c r="L282" s="371"/>
      <c r="M282" s="370"/>
      <c r="N282" s="2"/>
    </row>
    <row r="283" spans="1:14" s="1" customFormat="1">
      <c r="A283" s="120"/>
      <c r="B283" s="460"/>
      <c r="C283" s="120"/>
      <c r="D283" s="372"/>
      <c r="E283" s="470"/>
      <c r="F283" s="471"/>
      <c r="G283" s="370"/>
      <c r="H283" s="471"/>
      <c r="I283" s="370"/>
      <c r="J283" s="371"/>
      <c r="K283" s="370"/>
      <c r="L283" s="371"/>
      <c r="M283" s="370"/>
      <c r="N283" s="2"/>
    </row>
    <row r="284" spans="1:14" s="1" customFormat="1">
      <c r="A284" s="120"/>
      <c r="B284" s="460"/>
      <c r="C284" s="120"/>
      <c r="D284" s="372"/>
      <c r="E284" s="470"/>
      <c r="F284" s="471"/>
      <c r="G284" s="370"/>
      <c r="H284" s="471"/>
      <c r="I284" s="370"/>
      <c r="J284" s="371"/>
      <c r="K284" s="370"/>
      <c r="L284" s="371"/>
      <c r="M284" s="370"/>
      <c r="N284" s="2"/>
    </row>
    <row r="285" spans="1:14" s="1" customFormat="1">
      <c r="A285" s="120"/>
      <c r="B285" s="460"/>
      <c r="C285" s="120"/>
      <c r="D285" s="372"/>
      <c r="E285" s="470"/>
      <c r="F285" s="471"/>
      <c r="G285" s="370"/>
      <c r="H285" s="471"/>
      <c r="I285" s="370"/>
      <c r="J285" s="371"/>
      <c r="K285" s="370"/>
      <c r="L285" s="371"/>
      <c r="M285" s="370"/>
      <c r="N285" s="2"/>
    </row>
    <row r="286" spans="1:14" s="1" customFormat="1">
      <c r="A286" s="120"/>
      <c r="B286" s="460"/>
      <c r="C286" s="120"/>
      <c r="D286" s="372"/>
      <c r="E286" s="470"/>
      <c r="F286" s="471"/>
      <c r="G286" s="370"/>
      <c r="H286" s="471"/>
      <c r="I286" s="370"/>
      <c r="J286" s="371"/>
      <c r="K286" s="370"/>
      <c r="L286" s="371"/>
      <c r="M286" s="370"/>
      <c r="N286" s="2"/>
    </row>
    <row r="287" spans="1:14" s="1" customFormat="1">
      <c r="A287" s="120"/>
      <c r="B287" s="460"/>
      <c r="C287" s="120"/>
      <c r="D287" s="372"/>
      <c r="E287" s="470"/>
      <c r="F287" s="471"/>
      <c r="G287" s="370"/>
      <c r="H287" s="471"/>
      <c r="I287" s="370"/>
      <c r="J287" s="371"/>
      <c r="K287" s="370"/>
      <c r="L287" s="371"/>
      <c r="M287" s="370"/>
      <c r="N287" s="2"/>
    </row>
    <row r="288" spans="1:14" s="1" customFormat="1">
      <c r="A288" s="120"/>
      <c r="B288" s="460"/>
      <c r="C288" s="120"/>
      <c r="D288" s="372"/>
      <c r="E288" s="470"/>
      <c r="F288" s="471"/>
      <c r="G288" s="370"/>
      <c r="H288" s="471"/>
      <c r="I288" s="370"/>
      <c r="J288" s="371"/>
      <c r="K288" s="370"/>
      <c r="L288" s="371"/>
      <c r="M288" s="370"/>
      <c r="N288" s="2"/>
    </row>
    <row r="289" spans="1:14" s="1" customFormat="1">
      <c r="A289" s="120"/>
      <c r="B289" s="460"/>
      <c r="C289" s="120"/>
      <c r="D289" s="372"/>
      <c r="E289" s="470"/>
      <c r="F289" s="471"/>
      <c r="G289" s="370"/>
      <c r="H289" s="471"/>
      <c r="I289" s="370"/>
      <c r="J289" s="371"/>
      <c r="K289" s="370"/>
      <c r="L289" s="371"/>
      <c r="M289" s="370"/>
      <c r="N289" s="2"/>
    </row>
    <row r="290" spans="1:14" s="1" customFormat="1">
      <c r="A290" s="120"/>
      <c r="B290" s="460"/>
      <c r="C290" s="120"/>
      <c r="D290" s="372"/>
      <c r="E290" s="470"/>
      <c r="F290" s="471"/>
      <c r="G290" s="370"/>
      <c r="H290" s="471"/>
      <c r="I290" s="370"/>
      <c r="J290" s="371"/>
      <c r="K290" s="370"/>
      <c r="L290" s="371"/>
      <c r="M290" s="370"/>
      <c r="N290" s="2"/>
    </row>
    <row r="291" spans="1:14" s="1" customFormat="1">
      <c r="A291" s="120"/>
      <c r="B291" s="460"/>
      <c r="C291" s="120"/>
      <c r="D291" s="372"/>
      <c r="E291" s="470"/>
      <c r="F291" s="471"/>
      <c r="G291" s="370"/>
      <c r="H291" s="471"/>
      <c r="I291" s="370"/>
      <c r="J291" s="371"/>
      <c r="K291" s="370"/>
      <c r="L291" s="371"/>
      <c r="M291" s="370"/>
      <c r="N291" s="2"/>
    </row>
    <row r="292" spans="1:14" s="1" customFormat="1">
      <c r="A292" s="120"/>
      <c r="B292" s="460"/>
      <c r="C292" s="120"/>
      <c r="D292" s="372"/>
      <c r="E292" s="470"/>
      <c r="F292" s="471"/>
      <c r="G292" s="370"/>
      <c r="H292" s="471"/>
      <c r="I292" s="370"/>
      <c r="J292" s="371"/>
      <c r="K292" s="370"/>
      <c r="L292" s="371"/>
      <c r="M292" s="370"/>
      <c r="N292" s="2"/>
    </row>
    <row r="293" spans="1:14" s="1" customFormat="1">
      <c r="A293" s="120"/>
      <c r="B293" s="460"/>
      <c r="C293" s="120"/>
      <c r="D293" s="372"/>
      <c r="E293" s="470"/>
      <c r="F293" s="471"/>
      <c r="G293" s="370"/>
      <c r="H293" s="471"/>
      <c r="I293" s="370"/>
      <c r="J293" s="371"/>
      <c r="K293" s="370"/>
      <c r="L293" s="371"/>
      <c r="M293" s="370"/>
      <c r="N293" s="2"/>
    </row>
    <row r="294" spans="1:14" s="1" customFormat="1">
      <c r="A294" s="120"/>
      <c r="B294" s="460"/>
      <c r="C294" s="120"/>
      <c r="D294" s="372"/>
      <c r="E294" s="470"/>
      <c r="F294" s="471"/>
      <c r="G294" s="370"/>
      <c r="H294" s="471"/>
      <c r="I294" s="370"/>
      <c r="J294" s="371"/>
      <c r="K294" s="370"/>
      <c r="L294" s="371"/>
      <c r="M294" s="370"/>
      <c r="N294" s="2"/>
    </row>
    <row r="295" spans="1:14" s="1" customFormat="1">
      <c r="A295" s="120"/>
      <c r="B295" s="460"/>
      <c r="C295" s="120"/>
      <c r="D295" s="372"/>
      <c r="E295" s="470"/>
      <c r="F295" s="471"/>
      <c r="G295" s="370"/>
      <c r="H295" s="471"/>
      <c r="I295" s="370"/>
      <c r="J295" s="371"/>
      <c r="K295" s="370"/>
      <c r="L295" s="371"/>
      <c r="M295" s="370"/>
      <c r="N295" s="2"/>
    </row>
    <row r="296" spans="1:14" s="1" customFormat="1">
      <c r="A296" s="120"/>
      <c r="B296" s="460"/>
      <c r="C296" s="120"/>
      <c r="D296" s="372"/>
      <c r="E296" s="470"/>
      <c r="F296" s="471"/>
      <c r="G296" s="370"/>
      <c r="H296" s="471"/>
      <c r="I296" s="370"/>
      <c r="J296" s="371"/>
      <c r="K296" s="370"/>
      <c r="L296" s="371"/>
      <c r="M296" s="370"/>
      <c r="N296" s="2"/>
    </row>
    <row r="297" spans="1:14" s="1" customFormat="1">
      <c r="A297" s="120"/>
      <c r="B297" s="460"/>
      <c r="C297" s="120"/>
      <c r="D297" s="372"/>
      <c r="E297" s="470"/>
      <c r="F297" s="471"/>
      <c r="G297" s="370"/>
      <c r="H297" s="471"/>
      <c r="I297" s="370"/>
      <c r="J297" s="371"/>
      <c r="K297" s="370"/>
      <c r="L297" s="371"/>
      <c r="M297" s="370"/>
      <c r="N297" s="2"/>
    </row>
    <row r="298" spans="1:14" s="1" customFormat="1">
      <c r="A298" s="120"/>
      <c r="B298" s="460"/>
      <c r="C298" s="120"/>
      <c r="D298" s="372"/>
      <c r="E298" s="470"/>
      <c r="F298" s="471"/>
      <c r="G298" s="370"/>
      <c r="H298" s="471"/>
      <c r="I298" s="370"/>
      <c r="J298" s="371"/>
      <c r="K298" s="370"/>
      <c r="L298" s="371"/>
      <c r="M298" s="370"/>
      <c r="N298" s="2"/>
    </row>
    <row r="299" spans="1:14" s="1" customFormat="1">
      <c r="A299" s="120"/>
      <c r="B299" s="460"/>
      <c r="C299" s="120"/>
      <c r="D299" s="372"/>
      <c r="E299" s="470"/>
      <c r="F299" s="471"/>
      <c r="G299" s="370"/>
      <c r="H299" s="471"/>
      <c r="I299" s="370"/>
      <c r="J299" s="371"/>
      <c r="K299" s="370"/>
      <c r="L299" s="371"/>
      <c r="M299" s="370"/>
      <c r="N299" s="2"/>
    </row>
    <row r="300" spans="1:14" s="1" customFormat="1">
      <c r="A300" s="120"/>
      <c r="B300" s="460"/>
      <c r="C300" s="120"/>
      <c r="D300" s="372"/>
      <c r="E300" s="470"/>
      <c r="F300" s="471"/>
      <c r="G300" s="370"/>
      <c r="H300" s="471"/>
      <c r="I300" s="370"/>
      <c r="J300" s="371"/>
      <c r="K300" s="370"/>
      <c r="L300" s="371"/>
      <c r="M300" s="370"/>
      <c r="N300" s="2"/>
    </row>
    <row r="301" spans="1:14" s="1" customFormat="1">
      <c r="A301" s="120"/>
      <c r="B301" s="460"/>
      <c r="C301" s="120"/>
      <c r="D301" s="372"/>
      <c r="E301" s="470"/>
      <c r="F301" s="471"/>
      <c r="G301" s="370"/>
      <c r="H301" s="471"/>
      <c r="I301" s="370"/>
      <c r="J301" s="371"/>
      <c r="K301" s="370"/>
      <c r="L301" s="371"/>
      <c r="M301" s="370"/>
      <c r="N301" s="2"/>
    </row>
    <row r="302" spans="1:14" s="1" customFormat="1">
      <c r="A302" s="120"/>
      <c r="B302" s="460"/>
      <c r="C302" s="120"/>
      <c r="D302" s="372"/>
      <c r="E302" s="470"/>
      <c r="F302" s="471"/>
      <c r="G302" s="370"/>
      <c r="H302" s="471"/>
      <c r="I302" s="370"/>
      <c r="J302" s="371"/>
      <c r="K302" s="370"/>
      <c r="L302" s="371"/>
      <c r="M302" s="370"/>
      <c r="N302" s="2"/>
    </row>
  </sheetData>
  <mergeCells count="17">
    <mergeCell ref="C32:D32"/>
    <mergeCell ref="A14:A17"/>
    <mergeCell ref="B14:B17"/>
    <mergeCell ref="C14:C17"/>
    <mergeCell ref="D14:D17"/>
    <mergeCell ref="E14:E17"/>
    <mergeCell ref="F14:M14"/>
    <mergeCell ref="F16:G16"/>
    <mergeCell ref="H16:I16"/>
    <mergeCell ref="J16:K16"/>
    <mergeCell ref="L16:M16"/>
    <mergeCell ref="A5:M5"/>
    <mergeCell ref="A6:M6"/>
    <mergeCell ref="A7:M7"/>
    <mergeCell ref="A8:M8"/>
    <mergeCell ref="A10:E10"/>
    <mergeCell ref="J10:M10"/>
  </mergeCells>
  <pageMargins left="0.2" right="0" top="1" bottom="0.25" header="0.3" footer="0.3"/>
  <pageSetup paperSize="512" orientation="landscape" verticalDpi="300" r:id="rId1"/>
  <drawing r:id="rId2"/>
</worksheet>
</file>

<file path=xl/worksheets/sheet12.xml><?xml version="1.0" encoding="utf-8"?>
<worksheet xmlns="http://schemas.openxmlformats.org/spreadsheetml/2006/main" xmlns:r="http://schemas.openxmlformats.org/officeDocument/2006/relationships">
  <sheetPr>
    <tabColor theme="3" tint="0.39997558519241921"/>
  </sheetPr>
  <dimension ref="A1:N56"/>
  <sheetViews>
    <sheetView view="pageBreakPreview" topLeftCell="A4" zoomScale="99" zoomScaleSheetLayoutView="85" workbookViewId="0">
      <pane xSplit="5" ySplit="12" topLeftCell="F16" activePane="bottomRight" state="frozen"/>
      <selection activeCell="A4" sqref="A4"/>
      <selection pane="topRight" activeCell="F4" sqref="F4"/>
      <selection pane="bottomLeft" activeCell="A16" sqref="A16"/>
      <selection pane="bottomRight" activeCell="B20" sqref="B20"/>
    </sheetView>
  </sheetViews>
  <sheetFormatPr defaultColWidth="9.140625" defaultRowHeight="16.5"/>
  <cols>
    <col min="1" max="1" width="4.42578125" style="188" customWidth="1"/>
    <col min="2" max="2" width="51.28515625" style="188" customWidth="1"/>
    <col min="3" max="3" width="8.85546875" style="188" bestFit="1" customWidth="1"/>
    <col min="4" max="4" width="10.5703125" style="161" customWidth="1"/>
    <col min="5" max="5" width="15.7109375" style="412" customWidth="1"/>
    <col min="6" max="6" width="12.42578125" style="262" bestFit="1" customWidth="1"/>
    <col min="7" max="7" width="13.42578125" style="261" customWidth="1"/>
    <col min="8" max="8" width="7.85546875" style="262" customWidth="1"/>
    <col min="9" max="9" width="11.5703125" style="261" customWidth="1"/>
    <col min="10" max="10" width="4.85546875" style="262" customWidth="1"/>
    <col min="11" max="11" width="11.85546875" style="261" customWidth="1"/>
    <col min="12" max="12" width="7.42578125" style="262" customWidth="1"/>
    <col min="13" max="13" width="12.28515625" style="261" customWidth="1"/>
    <col min="14" max="16384" width="9.140625" style="2"/>
  </cols>
  <sheetData>
    <row r="1" spans="1:14" ht="12.75" customHeight="1">
      <c r="A1" s="198"/>
      <c r="B1" s="198"/>
      <c r="E1" s="379"/>
      <c r="F1" s="199"/>
      <c r="G1" s="211"/>
      <c r="H1" s="199"/>
      <c r="I1" s="211"/>
      <c r="J1" s="199"/>
      <c r="K1" s="211"/>
      <c r="L1" s="199"/>
      <c r="M1" s="211"/>
    </row>
    <row r="2" spans="1:14" ht="12.75" customHeight="1">
      <c r="A2" s="198"/>
      <c r="B2" s="198"/>
      <c r="E2" s="379"/>
      <c r="F2" s="199"/>
      <c r="G2" s="211"/>
      <c r="H2" s="199"/>
      <c r="I2" s="211"/>
      <c r="J2" s="199"/>
      <c r="K2" s="211"/>
      <c r="L2" s="199"/>
      <c r="M2" s="211"/>
      <c r="N2" s="3"/>
    </row>
    <row r="3" spans="1:14" ht="12.75" customHeight="1">
      <c r="A3" s="198"/>
      <c r="B3" s="198" t="s">
        <v>13</v>
      </c>
      <c r="E3" s="379"/>
      <c r="F3" s="199"/>
      <c r="G3" s="211"/>
      <c r="H3" s="199"/>
      <c r="I3" s="211"/>
      <c r="J3" s="199"/>
      <c r="K3" s="211"/>
      <c r="L3" s="199"/>
      <c r="M3" s="211"/>
      <c r="N3" s="3"/>
    </row>
    <row r="4" spans="1:14" ht="12.75" customHeight="1">
      <c r="A4" s="198"/>
      <c r="B4" s="198"/>
      <c r="E4" s="379"/>
      <c r="F4" s="199"/>
      <c r="G4" s="211"/>
      <c r="H4" s="199"/>
      <c r="I4" s="211"/>
      <c r="J4" s="199"/>
      <c r="K4" s="211"/>
      <c r="L4" s="199"/>
      <c r="M4" s="211"/>
      <c r="N4" s="3"/>
    </row>
    <row r="5" spans="1:14" ht="12.75" customHeight="1">
      <c r="A5" s="4116"/>
      <c r="B5" s="4116"/>
      <c r="C5" s="4116"/>
      <c r="D5" s="4116"/>
      <c r="E5" s="4116"/>
      <c r="F5" s="4116"/>
      <c r="G5" s="4116"/>
      <c r="H5" s="4116"/>
      <c r="I5" s="4116"/>
      <c r="J5" s="4116"/>
      <c r="K5" s="4116"/>
      <c r="L5" s="4116"/>
      <c r="M5" s="4116"/>
    </row>
    <row r="6" spans="1:14" ht="17.25" customHeight="1">
      <c r="A6" s="4104" t="s">
        <v>12</v>
      </c>
      <c r="B6" s="4104"/>
      <c r="C6" s="4104"/>
      <c r="D6" s="4104"/>
      <c r="E6" s="4104"/>
      <c r="F6" s="4104"/>
      <c r="G6" s="4104"/>
      <c r="H6" s="4104"/>
      <c r="I6" s="4104"/>
      <c r="J6" s="4104"/>
      <c r="K6" s="4104"/>
      <c r="L6" s="4104"/>
      <c r="M6" s="4104"/>
    </row>
    <row r="7" spans="1:14" ht="17.25" customHeight="1">
      <c r="A7" s="4104" t="s">
        <v>35</v>
      </c>
      <c r="B7" s="4104"/>
      <c r="C7" s="4104"/>
      <c r="D7" s="4104"/>
      <c r="E7" s="4104"/>
      <c r="F7" s="4104"/>
      <c r="G7" s="4104"/>
      <c r="H7" s="4104"/>
      <c r="I7" s="4104"/>
      <c r="J7" s="4104"/>
      <c r="K7" s="4104"/>
      <c r="L7" s="4104"/>
      <c r="M7" s="4104"/>
    </row>
    <row r="8" spans="1:14" ht="17.25" customHeight="1">
      <c r="A8" s="4104" t="s">
        <v>857</v>
      </c>
      <c r="B8" s="4104"/>
      <c r="C8" s="4104"/>
      <c r="D8" s="4104"/>
      <c r="E8" s="4104"/>
      <c r="F8" s="4104"/>
      <c r="G8" s="4104"/>
      <c r="H8" s="4104"/>
      <c r="I8" s="4104"/>
      <c r="J8" s="4104"/>
      <c r="K8" s="4104"/>
      <c r="L8" s="4104"/>
      <c r="M8" s="4104"/>
    </row>
    <row r="9" spans="1:14" ht="17.25" customHeight="1">
      <c r="A9" s="212"/>
      <c r="B9" s="212"/>
      <c r="C9" s="212"/>
      <c r="D9" s="156"/>
      <c r="E9" s="212"/>
      <c r="F9" s="212"/>
      <c r="G9" s="212"/>
      <c r="H9" s="212"/>
      <c r="I9" s="212"/>
      <c r="J9" s="212"/>
      <c r="K9" s="212"/>
      <c r="L9" s="212"/>
      <c r="M9" s="212"/>
    </row>
    <row r="10" spans="1:14" ht="14.25" customHeight="1" thickBot="1">
      <c r="A10" s="4102" t="s">
        <v>14</v>
      </c>
      <c r="B10" s="4102"/>
      <c r="C10" s="4102"/>
      <c r="D10" s="4102"/>
      <c r="E10" s="4102"/>
      <c r="F10" s="200"/>
      <c r="G10" s="192"/>
      <c r="H10" s="200"/>
      <c r="I10" s="192"/>
      <c r="J10" s="4103"/>
      <c r="K10" s="4103"/>
      <c r="L10" s="4103"/>
      <c r="M10" s="4103"/>
    </row>
    <row r="11" spans="1:14" s="256" customFormat="1" ht="12.75" customHeight="1">
      <c r="A11" s="176" t="s">
        <v>15</v>
      </c>
      <c r="B11" s="177"/>
      <c r="C11" s="4152"/>
      <c r="D11" s="4153"/>
      <c r="E11" s="177" t="s">
        <v>18</v>
      </c>
      <c r="F11" s="995"/>
      <c r="G11" s="4152"/>
      <c r="H11" s="4225"/>
      <c r="I11" s="4153"/>
      <c r="J11" s="996" t="s">
        <v>679</v>
      </c>
      <c r="K11" s="177"/>
      <c r="L11" s="4226">
        <v>2</v>
      </c>
      <c r="M11" s="4227"/>
      <c r="N11" s="918"/>
    </row>
    <row r="12" spans="1:14" s="256" customFormat="1" ht="16.5" customHeight="1">
      <c r="A12" s="179" t="s">
        <v>680</v>
      </c>
      <c r="B12" s="180"/>
      <c r="C12" s="4222"/>
      <c r="D12" s="4223"/>
      <c r="E12" s="4223"/>
      <c r="F12" s="4224"/>
      <c r="G12" s="4222"/>
      <c r="H12" s="4223"/>
      <c r="I12" s="4224"/>
      <c r="J12" s="1000" t="s">
        <v>29</v>
      </c>
      <c r="K12" s="180"/>
      <c r="L12" s="999" t="s">
        <v>858</v>
      </c>
      <c r="M12" s="182"/>
      <c r="N12" s="918"/>
    </row>
    <row r="13" spans="1:14" s="256" customFormat="1" ht="16.5" customHeight="1">
      <c r="A13" s="179" t="s">
        <v>682</v>
      </c>
      <c r="B13" s="180"/>
      <c r="C13" s="4222"/>
      <c r="D13" s="4224"/>
      <c r="E13" s="180" t="s">
        <v>19</v>
      </c>
      <c r="F13" s="184" t="s">
        <v>28</v>
      </c>
      <c r="G13" s="4222"/>
      <c r="H13" s="4223"/>
      <c r="I13" s="4224"/>
      <c r="J13" s="184" t="s">
        <v>30</v>
      </c>
      <c r="K13" s="180"/>
      <c r="L13" s="4133"/>
      <c r="M13" s="4135"/>
      <c r="N13" s="918"/>
    </row>
    <row r="14" spans="1:14" s="256" customFormat="1" ht="13.5" customHeight="1">
      <c r="A14" s="4111" t="s">
        <v>0</v>
      </c>
      <c r="B14" s="4154" t="s">
        <v>1</v>
      </c>
      <c r="C14" s="4154" t="s">
        <v>2</v>
      </c>
      <c r="D14" s="4155" t="s">
        <v>11</v>
      </c>
      <c r="E14" s="4156" t="s">
        <v>17</v>
      </c>
      <c r="F14" s="4108" t="s">
        <v>20</v>
      </c>
      <c r="G14" s="4108"/>
      <c r="H14" s="4108"/>
      <c r="I14" s="4108"/>
      <c r="J14" s="4108"/>
      <c r="K14" s="4108"/>
      <c r="L14" s="4108"/>
      <c r="M14" s="4109"/>
      <c r="N14" s="918"/>
    </row>
    <row r="15" spans="1:14" s="256" customFormat="1" ht="0.75" hidden="1" customHeight="1">
      <c r="A15" s="4111"/>
      <c r="B15" s="4154"/>
      <c r="C15" s="4154"/>
      <c r="D15" s="4155"/>
      <c r="E15" s="4156"/>
      <c r="F15" s="186" t="s">
        <v>3</v>
      </c>
      <c r="G15" s="1002" t="s">
        <v>4</v>
      </c>
      <c r="H15" s="186" t="s">
        <v>5</v>
      </c>
      <c r="I15" s="1003" t="s">
        <v>6</v>
      </c>
      <c r="J15" s="1004" t="s">
        <v>7</v>
      </c>
      <c r="K15" s="1003" t="s">
        <v>10</v>
      </c>
      <c r="L15" s="1004" t="s">
        <v>9</v>
      </c>
      <c r="M15" s="1005" t="s">
        <v>8</v>
      </c>
      <c r="N15" s="918"/>
    </row>
    <row r="16" spans="1:14" s="256" customFormat="1" ht="14.25" customHeight="1">
      <c r="A16" s="4111"/>
      <c r="B16" s="4154"/>
      <c r="C16" s="4154"/>
      <c r="D16" s="4155"/>
      <c r="E16" s="4156"/>
      <c r="F16" s="4108" t="s">
        <v>21</v>
      </c>
      <c r="G16" s="4108"/>
      <c r="H16" s="4108" t="s">
        <v>24</v>
      </c>
      <c r="I16" s="4108"/>
      <c r="J16" s="4108" t="s">
        <v>25</v>
      </c>
      <c r="K16" s="4108"/>
      <c r="L16" s="4108" t="s">
        <v>27</v>
      </c>
      <c r="M16" s="4109"/>
      <c r="N16" s="918"/>
    </row>
    <row r="17" spans="1:14" s="256" customFormat="1" ht="14.25" customHeight="1">
      <c r="A17" s="4111"/>
      <c r="B17" s="4154"/>
      <c r="C17" s="4154"/>
      <c r="D17" s="4155"/>
      <c r="E17" s="4156"/>
      <c r="F17" s="186" t="s">
        <v>23</v>
      </c>
      <c r="G17" s="489" t="s">
        <v>22</v>
      </c>
      <c r="H17" s="186" t="s">
        <v>23</v>
      </c>
      <c r="I17" s="489" t="s">
        <v>22</v>
      </c>
      <c r="J17" s="186" t="s">
        <v>23</v>
      </c>
      <c r="K17" s="489" t="s">
        <v>26</v>
      </c>
      <c r="L17" s="186" t="s">
        <v>23</v>
      </c>
      <c r="M17" s="490" t="s">
        <v>22</v>
      </c>
      <c r="N17" s="918"/>
    </row>
    <row r="18" spans="1:14">
      <c r="A18" s="204">
        <v>1</v>
      </c>
      <c r="B18" s="1075" t="s">
        <v>859</v>
      </c>
      <c r="C18" s="1076">
        <v>1</v>
      </c>
      <c r="D18" s="1077">
        <v>400000</v>
      </c>
      <c r="E18" s="217">
        <f>C18*D18</f>
        <v>400000</v>
      </c>
      <c r="F18" s="1076">
        <v>1</v>
      </c>
      <c r="G18" s="142">
        <v>400000</v>
      </c>
      <c r="H18" s="1078"/>
      <c r="I18" s="142"/>
      <c r="J18" s="195"/>
      <c r="K18" s="142"/>
      <c r="L18" s="195"/>
      <c r="M18" s="245"/>
      <c r="N18" s="7"/>
    </row>
    <row r="19" spans="1:14" ht="30">
      <c r="A19" s="204">
        <v>2</v>
      </c>
      <c r="B19" s="1079" t="s">
        <v>860</v>
      </c>
      <c r="C19" s="1076">
        <v>1</v>
      </c>
      <c r="D19" s="1077">
        <v>150000</v>
      </c>
      <c r="E19" s="217">
        <f t="shared" ref="E19:E55" si="0">C19*D19</f>
        <v>150000</v>
      </c>
      <c r="F19" s="1076">
        <v>1</v>
      </c>
      <c r="G19" s="142">
        <v>150000</v>
      </c>
      <c r="H19" s="1078"/>
      <c r="I19" s="142"/>
      <c r="J19" s="195"/>
      <c r="K19" s="142"/>
      <c r="L19" s="195"/>
      <c r="M19" s="245"/>
      <c r="N19" s="7"/>
    </row>
    <row r="20" spans="1:14" ht="30">
      <c r="A20" s="204">
        <v>3</v>
      </c>
      <c r="B20" s="1080" t="s">
        <v>861</v>
      </c>
      <c r="C20" s="1076">
        <v>52</v>
      </c>
      <c r="D20" s="1077">
        <v>1000</v>
      </c>
      <c r="E20" s="217">
        <f t="shared" si="0"/>
        <v>52000</v>
      </c>
      <c r="F20" s="1076">
        <v>52</v>
      </c>
      <c r="G20" s="142">
        <v>52000</v>
      </c>
      <c r="H20" s="1078"/>
      <c r="I20" s="142"/>
      <c r="J20" s="195"/>
      <c r="K20" s="142"/>
      <c r="L20" s="195"/>
      <c r="M20" s="245"/>
      <c r="N20" s="7"/>
    </row>
    <row r="21" spans="1:14">
      <c r="A21" s="204">
        <v>4</v>
      </c>
      <c r="B21" s="1081" t="s">
        <v>862</v>
      </c>
      <c r="C21" s="1076">
        <v>78</v>
      </c>
      <c r="D21" s="1077">
        <v>784</v>
      </c>
      <c r="E21" s="217">
        <f t="shared" si="0"/>
        <v>61152</v>
      </c>
      <c r="F21" s="1076">
        <v>78</v>
      </c>
      <c r="G21" s="142">
        <v>61152</v>
      </c>
      <c r="H21" s="1078"/>
      <c r="I21" s="142"/>
      <c r="J21" s="195"/>
      <c r="K21" s="142"/>
      <c r="L21" s="195"/>
      <c r="M21" s="245"/>
      <c r="N21" s="7"/>
    </row>
    <row r="22" spans="1:14">
      <c r="A22" s="204">
        <v>5</v>
      </c>
      <c r="B22" s="1081" t="s">
        <v>863</v>
      </c>
      <c r="C22" s="1076">
        <v>1</v>
      </c>
      <c r="D22" s="1077">
        <v>600</v>
      </c>
      <c r="E22" s="217">
        <f t="shared" si="0"/>
        <v>600</v>
      </c>
      <c r="F22" s="1076">
        <v>1</v>
      </c>
      <c r="G22" s="142">
        <v>600</v>
      </c>
      <c r="H22" s="1078"/>
      <c r="I22" s="142"/>
      <c r="J22" s="195"/>
      <c r="K22" s="142"/>
      <c r="L22" s="195"/>
      <c r="M22" s="245"/>
      <c r="N22" s="7"/>
    </row>
    <row r="23" spans="1:14">
      <c r="A23" s="204">
        <v>6</v>
      </c>
      <c r="B23" s="1081" t="s">
        <v>864</v>
      </c>
      <c r="C23" s="1076">
        <v>4</v>
      </c>
      <c r="D23" s="1077">
        <v>400</v>
      </c>
      <c r="E23" s="217">
        <f t="shared" si="0"/>
        <v>1600</v>
      </c>
      <c r="F23" s="1076">
        <v>4</v>
      </c>
      <c r="G23" s="142">
        <v>1600</v>
      </c>
      <c r="H23" s="1078"/>
      <c r="I23" s="142"/>
      <c r="J23" s="195"/>
      <c r="K23" s="142"/>
      <c r="L23" s="195"/>
      <c r="M23" s="245"/>
      <c r="N23" s="7"/>
    </row>
    <row r="24" spans="1:14">
      <c r="A24" s="204">
        <v>7</v>
      </c>
      <c r="B24" s="1081" t="s">
        <v>865</v>
      </c>
      <c r="C24" s="1076">
        <v>1</v>
      </c>
      <c r="D24" s="1077">
        <v>1500</v>
      </c>
      <c r="E24" s="217">
        <f t="shared" si="0"/>
        <v>1500</v>
      </c>
      <c r="F24" s="1076">
        <v>1</v>
      </c>
      <c r="G24" s="142">
        <v>1500</v>
      </c>
      <c r="H24" s="1078"/>
      <c r="I24" s="142"/>
      <c r="J24" s="195"/>
      <c r="K24" s="142"/>
      <c r="L24" s="195"/>
      <c r="M24" s="245"/>
      <c r="N24" s="7"/>
    </row>
    <row r="25" spans="1:14">
      <c r="A25" s="204">
        <v>8</v>
      </c>
      <c r="B25" s="1081" t="s">
        <v>866</v>
      </c>
      <c r="C25" s="1076">
        <v>10</v>
      </c>
      <c r="D25" s="1077">
        <v>300</v>
      </c>
      <c r="E25" s="217">
        <f t="shared" si="0"/>
        <v>3000</v>
      </c>
      <c r="F25" s="1076">
        <v>10</v>
      </c>
      <c r="G25" s="142">
        <v>3000</v>
      </c>
      <c r="H25" s="1078"/>
      <c r="I25" s="142"/>
      <c r="J25" s="195"/>
      <c r="K25" s="142"/>
      <c r="L25" s="195"/>
      <c r="M25" s="245"/>
      <c r="N25" s="7"/>
    </row>
    <row r="26" spans="1:14" ht="30">
      <c r="A26" s="204">
        <v>9</v>
      </c>
      <c r="B26" s="1081" t="s">
        <v>867</v>
      </c>
      <c r="C26" s="1076">
        <v>50</v>
      </c>
      <c r="D26" s="1077">
        <v>1000</v>
      </c>
      <c r="E26" s="217">
        <f t="shared" si="0"/>
        <v>50000</v>
      </c>
      <c r="F26" s="1076">
        <v>50</v>
      </c>
      <c r="G26" s="142">
        <v>50000</v>
      </c>
      <c r="H26" s="1078"/>
      <c r="I26" s="142"/>
      <c r="J26" s="195"/>
      <c r="K26" s="142"/>
      <c r="L26" s="195"/>
      <c r="M26" s="245"/>
      <c r="N26" s="7"/>
    </row>
    <row r="27" spans="1:14">
      <c r="A27" s="204">
        <v>10</v>
      </c>
      <c r="B27" s="1081" t="s">
        <v>868</v>
      </c>
      <c r="C27" s="1076">
        <v>1</v>
      </c>
      <c r="D27" s="1077">
        <v>1320</v>
      </c>
      <c r="E27" s="217">
        <f t="shared" si="0"/>
        <v>1320</v>
      </c>
      <c r="F27" s="1076">
        <v>1</v>
      </c>
      <c r="G27" s="142">
        <v>1320</v>
      </c>
      <c r="H27" s="1078"/>
      <c r="I27" s="142"/>
      <c r="J27" s="195"/>
      <c r="K27" s="142"/>
      <c r="L27" s="195"/>
      <c r="M27" s="245"/>
      <c r="N27" s="7"/>
    </row>
    <row r="28" spans="1:14">
      <c r="A28" s="204">
        <v>11</v>
      </c>
      <c r="B28" s="1081" t="s">
        <v>869</v>
      </c>
      <c r="C28" s="1076">
        <v>52</v>
      </c>
      <c r="D28" s="1077">
        <v>1200</v>
      </c>
      <c r="E28" s="217">
        <f t="shared" si="0"/>
        <v>62400</v>
      </c>
      <c r="F28" s="1076">
        <v>52</v>
      </c>
      <c r="G28" s="142">
        <v>62400</v>
      </c>
      <c r="H28" s="1078"/>
      <c r="I28" s="142"/>
      <c r="J28" s="195"/>
      <c r="K28" s="142"/>
      <c r="L28" s="195"/>
      <c r="M28" s="245"/>
      <c r="N28" s="7"/>
    </row>
    <row r="29" spans="1:14">
      <c r="A29" s="204">
        <v>12</v>
      </c>
      <c r="B29" s="1082" t="s">
        <v>870</v>
      </c>
      <c r="C29" s="1076">
        <v>40</v>
      </c>
      <c r="D29" s="1077">
        <v>1500</v>
      </c>
      <c r="E29" s="217">
        <f t="shared" si="0"/>
        <v>60000</v>
      </c>
      <c r="F29" s="1076">
        <v>40</v>
      </c>
      <c r="G29" s="142">
        <v>60000</v>
      </c>
      <c r="H29" s="1078"/>
      <c r="I29" s="142"/>
      <c r="J29" s="195"/>
      <c r="K29" s="142"/>
      <c r="L29" s="195"/>
      <c r="M29" s="245"/>
      <c r="N29" s="7"/>
    </row>
    <row r="30" spans="1:14">
      <c r="A30" s="204">
        <v>13</v>
      </c>
      <c r="B30" s="1082" t="s">
        <v>871</v>
      </c>
      <c r="C30" s="1076">
        <v>3</v>
      </c>
      <c r="D30" s="1077">
        <v>2000</v>
      </c>
      <c r="E30" s="217">
        <f t="shared" si="0"/>
        <v>6000</v>
      </c>
      <c r="F30" s="1076">
        <v>3</v>
      </c>
      <c r="G30" s="142">
        <v>6000</v>
      </c>
      <c r="H30" s="1078"/>
      <c r="I30" s="142"/>
      <c r="J30" s="195"/>
      <c r="K30" s="142"/>
      <c r="L30" s="195"/>
      <c r="M30" s="245"/>
    </row>
    <row r="31" spans="1:14">
      <c r="A31" s="204">
        <v>14</v>
      </c>
      <c r="B31" s="1082" t="s">
        <v>872</v>
      </c>
      <c r="C31" s="1076">
        <v>200</v>
      </c>
      <c r="D31" s="1077">
        <v>150</v>
      </c>
      <c r="E31" s="217">
        <f t="shared" si="0"/>
        <v>30000</v>
      </c>
      <c r="F31" s="1076">
        <v>200</v>
      </c>
      <c r="G31" s="142">
        <v>30000</v>
      </c>
      <c r="H31" s="1078"/>
      <c r="I31" s="142"/>
      <c r="J31" s="195"/>
      <c r="K31" s="142"/>
      <c r="L31" s="195"/>
      <c r="M31" s="245"/>
    </row>
    <row r="32" spans="1:14">
      <c r="A32" s="204">
        <v>15</v>
      </c>
      <c r="B32" s="1082" t="s">
        <v>873</v>
      </c>
      <c r="C32" s="1076">
        <v>60</v>
      </c>
      <c r="D32" s="1077">
        <v>670</v>
      </c>
      <c r="E32" s="217">
        <f t="shared" si="0"/>
        <v>40200</v>
      </c>
      <c r="F32" s="1076">
        <v>60</v>
      </c>
      <c r="G32" s="142">
        <v>40200</v>
      </c>
      <c r="H32" s="1078"/>
      <c r="I32" s="142"/>
      <c r="J32" s="195"/>
      <c r="K32" s="142"/>
      <c r="L32" s="195"/>
      <c r="M32" s="245"/>
      <c r="N32" s="7"/>
    </row>
    <row r="33" spans="1:14">
      <c r="A33" s="204">
        <v>16</v>
      </c>
      <c r="B33" s="1082" t="s">
        <v>874</v>
      </c>
      <c r="C33" s="1076">
        <v>50</v>
      </c>
      <c r="D33" s="1077">
        <v>525</v>
      </c>
      <c r="E33" s="217">
        <f t="shared" si="0"/>
        <v>26250</v>
      </c>
      <c r="F33" s="1076">
        <v>50</v>
      </c>
      <c r="G33" s="142">
        <v>26250</v>
      </c>
      <c r="H33" s="1078"/>
      <c r="I33" s="142"/>
      <c r="J33" s="195"/>
      <c r="K33" s="142"/>
      <c r="L33" s="195"/>
      <c r="M33" s="245"/>
      <c r="N33" s="7"/>
    </row>
    <row r="34" spans="1:14">
      <c r="A34" s="204">
        <v>17</v>
      </c>
      <c r="B34" s="1082" t="s">
        <v>875</v>
      </c>
      <c r="C34" s="1076">
        <v>50</v>
      </c>
      <c r="D34" s="1077">
        <v>574</v>
      </c>
      <c r="E34" s="217">
        <f t="shared" si="0"/>
        <v>28700</v>
      </c>
      <c r="F34" s="1076">
        <v>50</v>
      </c>
      <c r="G34" s="142">
        <v>28700</v>
      </c>
      <c r="H34" s="1078"/>
      <c r="I34" s="142"/>
      <c r="J34" s="195"/>
      <c r="K34" s="142"/>
      <c r="L34" s="195"/>
      <c r="M34" s="245"/>
      <c r="N34" s="7"/>
    </row>
    <row r="35" spans="1:14">
      <c r="A35" s="204">
        <v>18</v>
      </c>
      <c r="B35" s="1082" t="s">
        <v>876</v>
      </c>
      <c r="C35" s="1076">
        <v>50</v>
      </c>
      <c r="D35" s="1077">
        <v>669</v>
      </c>
      <c r="E35" s="217">
        <f t="shared" si="0"/>
        <v>33450</v>
      </c>
      <c r="F35" s="1076">
        <v>50</v>
      </c>
      <c r="G35" s="142">
        <v>33450</v>
      </c>
      <c r="H35" s="1078"/>
      <c r="I35" s="142"/>
      <c r="J35" s="195"/>
      <c r="K35" s="142"/>
      <c r="L35" s="195"/>
      <c r="M35" s="245"/>
      <c r="N35" s="7"/>
    </row>
    <row r="36" spans="1:14">
      <c r="A36" s="204">
        <v>19</v>
      </c>
      <c r="B36" s="1082" t="s">
        <v>877</v>
      </c>
      <c r="C36" s="1076">
        <v>213</v>
      </c>
      <c r="D36" s="1077">
        <v>638.75</v>
      </c>
      <c r="E36" s="217">
        <f t="shared" si="0"/>
        <v>136053.75</v>
      </c>
      <c r="F36" s="1076">
        <v>213</v>
      </c>
      <c r="G36" s="142">
        <v>136053.75</v>
      </c>
      <c r="H36" s="1078"/>
      <c r="I36" s="142"/>
      <c r="J36" s="195"/>
      <c r="K36" s="142"/>
      <c r="L36" s="195"/>
      <c r="M36" s="245"/>
      <c r="N36" s="7"/>
    </row>
    <row r="37" spans="1:14">
      <c r="A37" s="204">
        <v>20</v>
      </c>
      <c r="B37" s="1082" t="s">
        <v>873</v>
      </c>
      <c r="C37" s="1076">
        <v>414</v>
      </c>
      <c r="D37" s="1077">
        <v>664.37</v>
      </c>
      <c r="E37" s="217">
        <f t="shared" si="0"/>
        <v>275049.18</v>
      </c>
      <c r="F37" s="1076">
        <v>414</v>
      </c>
      <c r="G37" s="142">
        <v>275049.18</v>
      </c>
      <c r="H37" s="1078"/>
      <c r="I37" s="142"/>
      <c r="J37" s="195"/>
      <c r="K37" s="142"/>
      <c r="L37" s="195"/>
      <c r="M37" s="245"/>
      <c r="N37" s="7"/>
    </row>
    <row r="38" spans="1:14">
      <c r="A38" s="204">
        <v>21</v>
      </c>
      <c r="B38" s="1082" t="s">
        <v>878</v>
      </c>
      <c r="C38" s="1076">
        <v>263</v>
      </c>
      <c r="D38" s="1077">
        <v>726.25</v>
      </c>
      <c r="E38" s="217">
        <f t="shared" si="0"/>
        <v>191003.75</v>
      </c>
      <c r="F38" s="1076">
        <v>263</v>
      </c>
      <c r="G38" s="142">
        <v>191003.75</v>
      </c>
      <c r="H38" s="1078"/>
      <c r="I38" s="142"/>
      <c r="J38" s="195"/>
      <c r="K38" s="142"/>
      <c r="L38" s="195"/>
      <c r="M38" s="245"/>
      <c r="N38" s="7"/>
    </row>
    <row r="39" spans="1:14">
      <c r="A39" s="204">
        <v>22</v>
      </c>
      <c r="B39" s="660" t="s">
        <v>879</v>
      </c>
      <c r="C39" s="1076">
        <v>243</v>
      </c>
      <c r="D39" s="1077">
        <v>751.25</v>
      </c>
      <c r="E39" s="217">
        <f t="shared" si="0"/>
        <v>182553.75</v>
      </c>
      <c r="F39" s="1076">
        <v>243</v>
      </c>
      <c r="G39" s="142">
        <v>182553.75</v>
      </c>
      <c r="H39" s="1078"/>
      <c r="I39" s="142"/>
      <c r="J39" s="195"/>
      <c r="K39" s="142"/>
      <c r="L39" s="195"/>
      <c r="M39" s="245"/>
      <c r="N39" s="7"/>
    </row>
    <row r="40" spans="1:14">
      <c r="A40" s="204">
        <v>23</v>
      </c>
      <c r="B40" s="660" t="s">
        <v>880</v>
      </c>
      <c r="C40" s="1076">
        <v>136</v>
      </c>
      <c r="D40" s="1077">
        <v>625</v>
      </c>
      <c r="E40" s="217">
        <f t="shared" si="0"/>
        <v>85000</v>
      </c>
      <c r="F40" s="1076">
        <v>136</v>
      </c>
      <c r="G40" s="142">
        <v>85000</v>
      </c>
      <c r="H40" s="1078"/>
      <c r="I40" s="142"/>
      <c r="J40" s="195"/>
      <c r="K40" s="142"/>
      <c r="L40" s="195"/>
      <c r="M40" s="245"/>
      <c r="N40" s="7"/>
    </row>
    <row r="41" spans="1:14">
      <c r="A41" s="204">
        <v>24</v>
      </c>
      <c r="B41" s="660" t="s">
        <v>881</v>
      </c>
      <c r="C41" s="1076">
        <v>230</v>
      </c>
      <c r="D41" s="1077">
        <v>671</v>
      </c>
      <c r="E41" s="217">
        <f t="shared" si="0"/>
        <v>154330</v>
      </c>
      <c r="F41" s="1076">
        <v>230</v>
      </c>
      <c r="G41" s="142">
        <v>154330</v>
      </c>
      <c r="H41" s="1078"/>
      <c r="I41" s="142"/>
      <c r="J41" s="195"/>
      <c r="K41" s="142"/>
      <c r="L41" s="195"/>
      <c r="M41" s="245"/>
      <c r="N41" s="7"/>
    </row>
    <row r="42" spans="1:14">
      <c r="A42" s="204">
        <v>25</v>
      </c>
      <c r="B42" s="221" t="s">
        <v>882</v>
      </c>
      <c r="C42" s="1076">
        <v>300</v>
      </c>
      <c r="D42" s="1077">
        <v>48.4</v>
      </c>
      <c r="E42" s="217">
        <f t="shared" si="0"/>
        <v>14520</v>
      </c>
      <c r="F42" s="1076">
        <v>300</v>
      </c>
      <c r="G42" s="142">
        <v>14520</v>
      </c>
      <c r="H42" s="1078"/>
      <c r="I42" s="142"/>
      <c r="J42" s="195"/>
      <c r="K42" s="142"/>
      <c r="L42" s="195"/>
      <c r="M42" s="245"/>
      <c r="N42" s="7"/>
    </row>
    <row r="43" spans="1:14">
      <c r="A43" s="204">
        <v>26</v>
      </c>
      <c r="B43" s="221" t="s">
        <v>883</v>
      </c>
      <c r="C43" s="1076">
        <v>30</v>
      </c>
      <c r="D43" s="1077">
        <v>520</v>
      </c>
      <c r="E43" s="217">
        <f t="shared" si="0"/>
        <v>15600</v>
      </c>
      <c r="F43" s="1076">
        <v>30</v>
      </c>
      <c r="G43" s="142">
        <v>15600</v>
      </c>
      <c r="H43" s="1078"/>
      <c r="I43" s="142"/>
      <c r="J43" s="195"/>
      <c r="K43" s="142"/>
      <c r="L43" s="195"/>
      <c r="M43" s="245"/>
      <c r="N43" s="7"/>
    </row>
    <row r="44" spans="1:14">
      <c r="A44" s="204">
        <v>27</v>
      </c>
      <c r="B44" s="660" t="s">
        <v>884</v>
      </c>
      <c r="C44" s="1076">
        <v>56</v>
      </c>
      <c r="D44" s="1077">
        <v>412.5</v>
      </c>
      <c r="E44" s="217">
        <f t="shared" si="0"/>
        <v>23100</v>
      </c>
      <c r="F44" s="1076">
        <v>56</v>
      </c>
      <c r="G44" s="142">
        <v>23100</v>
      </c>
      <c r="H44" s="1078"/>
      <c r="I44" s="142"/>
      <c r="J44" s="195"/>
      <c r="K44" s="142"/>
      <c r="L44" s="195"/>
      <c r="M44" s="245"/>
      <c r="N44" s="7"/>
    </row>
    <row r="45" spans="1:14">
      <c r="A45" s="204">
        <v>28</v>
      </c>
      <c r="B45" s="221" t="s">
        <v>885</v>
      </c>
      <c r="C45" s="1076">
        <v>6</v>
      </c>
      <c r="D45" s="1077">
        <v>8500</v>
      </c>
      <c r="E45" s="217">
        <f t="shared" si="0"/>
        <v>51000</v>
      </c>
      <c r="F45" s="1076">
        <v>6</v>
      </c>
      <c r="G45" s="142">
        <v>51000</v>
      </c>
      <c r="H45" s="1078"/>
      <c r="I45" s="142"/>
      <c r="J45" s="195"/>
      <c r="K45" s="142"/>
      <c r="L45" s="195"/>
      <c r="M45" s="245"/>
      <c r="N45" s="7"/>
    </row>
    <row r="46" spans="1:14">
      <c r="A46" s="204">
        <v>29</v>
      </c>
      <c r="B46" s="221" t="s">
        <v>886</v>
      </c>
      <c r="C46" s="1076">
        <v>6</v>
      </c>
      <c r="D46" s="1077">
        <v>13100</v>
      </c>
      <c r="E46" s="217">
        <f t="shared" si="0"/>
        <v>78600</v>
      </c>
      <c r="F46" s="1076">
        <v>6</v>
      </c>
      <c r="G46" s="142">
        <v>78600</v>
      </c>
      <c r="H46" s="1078"/>
      <c r="I46" s="142"/>
      <c r="J46" s="195"/>
      <c r="K46" s="142"/>
      <c r="L46" s="195"/>
      <c r="M46" s="245"/>
      <c r="N46" s="7"/>
    </row>
    <row r="47" spans="1:14">
      <c r="A47" s="204">
        <v>30</v>
      </c>
      <c r="B47" s="221" t="s">
        <v>887</v>
      </c>
      <c r="C47" s="1076">
        <v>80</v>
      </c>
      <c r="D47" s="1077">
        <v>780</v>
      </c>
      <c r="E47" s="217">
        <f t="shared" si="0"/>
        <v>62400</v>
      </c>
      <c r="F47" s="1076">
        <v>80</v>
      </c>
      <c r="G47" s="142">
        <v>62400</v>
      </c>
      <c r="H47" s="1078"/>
      <c r="I47" s="142"/>
      <c r="J47" s="195"/>
      <c r="K47" s="142"/>
      <c r="L47" s="195"/>
      <c r="M47" s="245"/>
      <c r="N47" s="7"/>
    </row>
    <row r="48" spans="1:14">
      <c r="A48" s="204">
        <v>31</v>
      </c>
      <c r="B48" s="221" t="s">
        <v>888</v>
      </c>
      <c r="C48" s="1076">
        <v>0</v>
      </c>
      <c r="D48" s="1077"/>
      <c r="E48" s="217">
        <v>25000</v>
      </c>
      <c r="F48" s="1076">
        <v>0</v>
      </c>
      <c r="G48" s="142">
        <v>25000</v>
      </c>
      <c r="H48" s="1078"/>
      <c r="I48" s="142"/>
      <c r="J48" s="195"/>
      <c r="K48" s="142"/>
      <c r="L48" s="195"/>
      <c r="M48" s="245"/>
      <c r="N48" s="7"/>
    </row>
    <row r="49" spans="1:14">
      <c r="A49" s="204">
        <v>32</v>
      </c>
      <c r="B49" s="221" t="s">
        <v>889</v>
      </c>
      <c r="C49" s="1076">
        <v>2500</v>
      </c>
      <c r="D49" s="1077">
        <v>9.8000000000000007</v>
      </c>
      <c r="E49" s="217">
        <f t="shared" si="0"/>
        <v>24500</v>
      </c>
      <c r="F49" s="1076">
        <v>2500</v>
      </c>
      <c r="G49" s="142">
        <v>24500</v>
      </c>
      <c r="H49" s="1078"/>
      <c r="I49" s="142"/>
      <c r="J49" s="195"/>
      <c r="K49" s="142"/>
      <c r="L49" s="195"/>
      <c r="M49" s="245"/>
      <c r="N49" s="7"/>
    </row>
    <row r="50" spans="1:14">
      <c r="A50" s="204">
        <v>33</v>
      </c>
      <c r="B50" s="221" t="s">
        <v>890</v>
      </c>
      <c r="C50" s="1076">
        <v>500</v>
      </c>
      <c r="D50" s="1077">
        <v>1</v>
      </c>
      <c r="E50" s="217">
        <f t="shared" si="0"/>
        <v>500</v>
      </c>
      <c r="F50" s="1076">
        <v>500</v>
      </c>
      <c r="G50" s="142">
        <v>500</v>
      </c>
      <c r="H50" s="1078"/>
      <c r="I50" s="142"/>
      <c r="J50" s="195"/>
      <c r="K50" s="142"/>
      <c r="L50" s="195"/>
      <c r="M50" s="245"/>
      <c r="N50" s="7"/>
    </row>
    <row r="51" spans="1:14">
      <c r="A51" s="204">
        <v>34</v>
      </c>
      <c r="B51" s="221" t="s">
        <v>891</v>
      </c>
      <c r="C51" s="1076">
        <v>10</v>
      </c>
      <c r="D51" s="1077">
        <v>2475</v>
      </c>
      <c r="E51" s="217">
        <f t="shared" si="0"/>
        <v>24750</v>
      </c>
      <c r="F51" s="1076">
        <v>10</v>
      </c>
      <c r="G51" s="142">
        <v>24750</v>
      </c>
      <c r="H51" s="1078"/>
      <c r="I51" s="142"/>
      <c r="J51" s="195"/>
      <c r="K51" s="142"/>
      <c r="L51" s="195"/>
      <c r="M51" s="245"/>
      <c r="N51" s="7"/>
    </row>
    <row r="52" spans="1:14">
      <c r="A52" s="204">
        <v>35</v>
      </c>
      <c r="B52" s="221" t="s">
        <v>892</v>
      </c>
      <c r="C52" s="1076">
        <v>2000</v>
      </c>
      <c r="D52" s="1077">
        <v>25</v>
      </c>
      <c r="E52" s="217">
        <f t="shared" si="0"/>
        <v>50000</v>
      </c>
      <c r="F52" s="1076">
        <v>2000</v>
      </c>
      <c r="G52" s="142">
        <v>50000</v>
      </c>
      <c r="H52" s="1078"/>
      <c r="I52" s="142"/>
      <c r="J52" s="195"/>
      <c r="K52" s="142"/>
      <c r="L52" s="195"/>
      <c r="M52" s="245"/>
      <c r="N52" s="7"/>
    </row>
    <row r="53" spans="1:14" ht="72" customHeight="1">
      <c r="A53" s="204">
        <v>36</v>
      </c>
      <c r="B53" s="16" t="s">
        <v>893</v>
      </c>
      <c r="C53" s="1076">
        <v>6</v>
      </c>
      <c r="D53" s="1077">
        <v>1000</v>
      </c>
      <c r="E53" s="217">
        <f t="shared" si="0"/>
        <v>6000</v>
      </c>
      <c r="F53" s="1076">
        <v>6</v>
      </c>
      <c r="G53" s="142">
        <v>6000</v>
      </c>
      <c r="H53" s="1078"/>
      <c r="I53" s="142"/>
      <c r="J53" s="195"/>
      <c r="K53" s="142"/>
      <c r="L53" s="195"/>
      <c r="M53" s="245"/>
      <c r="N53" s="7"/>
    </row>
    <row r="54" spans="1:14" ht="45">
      <c r="A54" s="204">
        <v>37</v>
      </c>
      <c r="B54" s="16" t="s">
        <v>894</v>
      </c>
      <c r="C54" s="1076">
        <v>45</v>
      </c>
      <c r="D54" s="1077">
        <v>1000</v>
      </c>
      <c r="E54" s="217">
        <f t="shared" si="0"/>
        <v>45000</v>
      </c>
      <c r="F54" s="1076">
        <v>45</v>
      </c>
      <c r="G54" s="142">
        <v>45000</v>
      </c>
      <c r="H54" s="1078"/>
      <c r="I54" s="142"/>
      <c r="J54" s="195"/>
      <c r="K54" s="142"/>
      <c r="L54" s="195"/>
      <c r="M54" s="245"/>
      <c r="N54" s="7"/>
    </row>
    <row r="55" spans="1:14" ht="30.75" thickBot="1">
      <c r="A55" s="204">
        <v>38</v>
      </c>
      <c r="B55" s="291" t="s">
        <v>895</v>
      </c>
      <c r="C55" s="1083">
        <v>399</v>
      </c>
      <c r="D55" s="1084">
        <v>800</v>
      </c>
      <c r="E55" s="226">
        <f t="shared" si="0"/>
        <v>319200</v>
      </c>
      <c r="F55" s="1083">
        <v>399</v>
      </c>
      <c r="G55" s="224">
        <v>319200</v>
      </c>
      <c r="H55" s="1085"/>
      <c r="I55" s="224"/>
      <c r="J55" s="225"/>
      <c r="K55" s="224"/>
      <c r="L55" s="225"/>
      <c r="M55" s="251"/>
      <c r="N55" s="7"/>
    </row>
    <row r="56" spans="1:14" ht="16.5" customHeight="1">
      <c r="A56" s="1086"/>
      <c r="B56" s="1087"/>
      <c r="C56" s="479"/>
      <c r="D56" s="480" t="s">
        <v>31</v>
      </c>
      <c r="E56" s="1088">
        <f>SUM(E18:E55)</f>
        <v>2772332.4299999997</v>
      </c>
      <c r="F56" s="481"/>
      <c r="G56" s="1089">
        <f>SUM(G18:G55)</f>
        <v>2772332.4299999997</v>
      </c>
      <c r="H56" s="1090"/>
      <c r="I56" s="1091"/>
      <c r="J56" s="1090"/>
      <c r="K56" s="1091"/>
      <c r="L56" s="1090"/>
      <c r="M56" s="1091"/>
      <c r="N56" s="7"/>
    </row>
  </sheetData>
  <mergeCells count="24">
    <mergeCell ref="G13:I13"/>
    <mergeCell ref="C11:D11"/>
    <mergeCell ref="G11:I11"/>
    <mergeCell ref="L11:M11"/>
    <mergeCell ref="C12:F12"/>
    <mergeCell ref="G12:I12"/>
    <mergeCell ref="L13:M13"/>
    <mergeCell ref="C13:D13"/>
    <mergeCell ref="A14:A17"/>
    <mergeCell ref="B14:B17"/>
    <mergeCell ref="C14:C17"/>
    <mergeCell ref="D14:D17"/>
    <mergeCell ref="E14:E17"/>
    <mergeCell ref="F14:M14"/>
    <mergeCell ref="F16:G16"/>
    <mergeCell ref="H16:I16"/>
    <mergeCell ref="J16:K16"/>
    <mergeCell ref="L16:M16"/>
    <mergeCell ref="A5:M5"/>
    <mergeCell ref="A6:M6"/>
    <mergeCell ref="A7:M7"/>
    <mergeCell ref="A8:M8"/>
    <mergeCell ref="A10:E10"/>
    <mergeCell ref="J10:M10"/>
  </mergeCells>
  <pageMargins left="0.2" right="0" top="1" bottom="0.5" header="0.3" footer="0.3"/>
  <pageSetup paperSize="512" orientation="landscape" verticalDpi="300" r:id="rId1"/>
  <drawing r:id="rId2"/>
</worksheet>
</file>

<file path=xl/worksheets/sheet13.xml><?xml version="1.0" encoding="utf-8"?>
<worksheet xmlns="http://schemas.openxmlformats.org/spreadsheetml/2006/main" xmlns:r="http://schemas.openxmlformats.org/officeDocument/2006/relationships">
  <sheetPr>
    <tabColor theme="3" tint="0.39997558519241921"/>
  </sheetPr>
  <dimension ref="A1:O15"/>
  <sheetViews>
    <sheetView topLeftCell="B1" zoomScaleSheetLayoutView="100" workbookViewId="0">
      <pane ySplit="12" topLeftCell="A13" activePane="bottomLeft" state="frozen"/>
      <selection pane="bottomLeft" activeCell="B1" sqref="B1"/>
    </sheetView>
  </sheetViews>
  <sheetFormatPr defaultColWidth="9.140625" defaultRowHeight="14.25"/>
  <cols>
    <col min="1" max="1" width="5.28515625" style="387" customWidth="1"/>
    <col min="2" max="2" width="36.85546875" style="388" customWidth="1"/>
    <col min="3" max="3" width="11.42578125" style="1123" customWidth="1"/>
    <col min="4" max="4" width="7.7109375" style="389" customWidth="1"/>
    <col min="5" max="5" width="11.140625" style="390" customWidth="1"/>
    <col min="6" max="6" width="14.42578125" style="390" customWidth="1"/>
    <col min="7" max="7" width="11.28515625" style="657" customWidth="1"/>
    <col min="8" max="8" width="13.42578125" style="384" customWidth="1"/>
    <col min="9" max="9" width="11.42578125" style="657" customWidth="1"/>
    <col min="10" max="10" width="14.140625" style="384" customWidth="1"/>
    <col min="11" max="11" width="11.42578125" style="657" customWidth="1"/>
    <col min="12" max="12" width="14" style="384" customWidth="1"/>
    <col min="13" max="13" width="11.42578125" style="657" customWidth="1"/>
    <col min="14" max="14" width="15.42578125" style="384" customWidth="1"/>
    <col min="15" max="16384" width="9.140625" style="346"/>
  </cols>
  <sheetData>
    <row r="1" spans="1:15" ht="22.5" customHeight="1">
      <c r="A1" s="602"/>
      <c r="B1" s="1124" t="s">
        <v>13</v>
      </c>
      <c r="C1" s="1119"/>
      <c r="D1" s="604"/>
      <c r="E1" s="603"/>
      <c r="F1" s="605"/>
      <c r="G1" s="606"/>
      <c r="H1" s="607"/>
      <c r="I1" s="606"/>
      <c r="J1" s="607"/>
      <c r="K1" s="606"/>
      <c r="L1" s="607"/>
      <c r="M1" s="606"/>
      <c r="N1" s="607"/>
      <c r="O1" s="498"/>
    </row>
    <row r="2" spans="1:15" ht="17.25" customHeight="1">
      <c r="A2" s="4228" t="s">
        <v>12</v>
      </c>
      <c r="B2" s="4228"/>
      <c r="C2" s="4228"/>
      <c r="D2" s="4228"/>
      <c r="E2" s="4228"/>
      <c r="F2" s="4228"/>
      <c r="G2" s="4228"/>
      <c r="H2" s="4228"/>
      <c r="I2" s="4228"/>
      <c r="J2" s="4228"/>
      <c r="K2" s="4228"/>
      <c r="L2" s="4228"/>
      <c r="M2" s="4228"/>
      <c r="N2" s="4228"/>
    </row>
    <row r="3" spans="1:15" ht="17.25" customHeight="1">
      <c r="A3" s="4210" t="s">
        <v>35</v>
      </c>
      <c r="B3" s="4210"/>
      <c r="C3" s="4210"/>
      <c r="D3" s="4210"/>
      <c r="E3" s="4210"/>
      <c r="F3" s="4210"/>
      <c r="G3" s="4210"/>
      <c r="H3" s="4210"/>
      <c r="I3" s="4210"/>
      <c r="J3" s="4210"/>
      <c r="K3" s="4210"/>
      <c r="L3" s="4210"/>
      <c r="M3" s="4210"/>
      <c r="N3" s="4210"/>
    </row>
    <row r="4" spans="1:15" ht="17.25" customHeight="1">
      <c r="A4" s="4210" t="s">
        <v>3265</v>
      </c>
      <c r="B4" s="4210"/>
      <c r="C4" s="4210"/>
      <c r="D4" s="4210"/>
      <c r="E4" s="4210"/>
      <c r="F4" s="4210"/>
      <c r="G4" s="4210"/>
      <c r="H4" s="4210"/>
      <c r="I4" s="4210"/>
      <c r="J4" s="4210"/>
      <c r="K4" s="4210"/>
      <c r="L4" s="4210"/>
      <c r="M4" s="4210"/>
      <c r="N4" s="4210"/>
    </row>
    <row r="5" spans="1:15" ht="14.25" customHeight="1" thickBot="1">
      <c r="A5" s="4211" t="s">
        <v>14</v>
      </c>
      <c r="B5" s="4211"/>
      <c r="C5" s="4211"/>
      <c r="D5" s="4211"/>
      <c r="E5" s="4211"/>
      <c r="F5" s="4211"/>
      <c r="G5" s="493"/>
      <c r="H5" s="493"/>
      <c r="I5" s="493"/>
      <c r="J5" s="493"/>
      <c r="K5" s="609"/>
      <c r="L5" s="609"/>
      <c r="M5" s="609"/>
      <c r="N5" s="609"/>
    </row>
    <row r="6" spans="1:15" s="1018" customFormat="1" ht="12.75" customHeight="1">
      <c r="A6" s="4229" t="s">
        <v>15</v>
      </c>
      <c r="B6" s="4230"/>
      <c r="C6" s="4230"/>
      <c r="D6" s="4230"/>
      <c r="E6" s="4230"/>
      <c r="F6" s="4231" t="s">
        <v>18</v>
      </c>
      <c r="G6" s="4231"/>
      <c r="H6" s="4232"/>
      <c r="I6" s="4232"/>
      <c r="J6" s="4232"/>
      <c r="K6" s="4233" t="s">
        <v>33</v>
      </c>
      <c r="L6" s="4233"/>
      <c r="M6" s="4233"/>
      <c r="N6" s="4234"/>
      <c r="O6" s="1017"/>
    </row>
    <row r="7" spans="1:15" s="1018" customFormat="1" ht="15.75" customHeight="1">
      <c r="A7" s="4235" t="s">
        <v>899</v>
      </c>
      <c r="B7" s="4236"/>
      <c r="C7" s="4236"/>
      <c r="D7" s="4236"/>
      <c r="E7" s="4236"/>
      <c r="F7" s="4213"/>
      <c r="G7" s="4213"/>
      <c r="H7" s="4213"/>
      <c r="I7" s="4213"/>
      <c r="J7" s="4213"/>
      <c r="K7" s="4213"/>
      <c r="L7" s="4213"/>
      <c r="M7" s="4213"/>
      <c r="N7" s="4214"/>
      <c r="O7" s="1017"/>
    </row>
    <row r="8" spans="1:15" s="1018" customFormat="1" ht="14.25" customHeight="1">
      <c r="A8" s="4237" t="s">
        <v>16</v>
      </c>
      <c r="B8" s="4238"/>
      <c r="C8" s="4238"/>
      <c r="D8" s="4238"/>
      <c r="E8" s="4238"/>
      <c r="F8" s="1003" t="s">
        <v>19</v>
      </c>
      <c r="G8" s="1003" t="s">
        <v>28</v>
      </c>
      <c r="H8" s="445"/>
      <c r="I8" s="1095" t="s">
        <v>29</v>
      </c>
      <c r="J8" s="1095"/>
      <c r="K8" s="4239" t="s">
        <v>30</v>
      </c>
      <c r="L8" s="4239"/>
      <c r="M8" s="4213"/>
      <c r="N8" s="4214"/>
      <c r="O8" s="1017"/>
    </row>
    <row r="9" spans="1:15" s="1018" customFormat="1" ht="13.5" customHeight="1">
      <c r="A9" s="1096" t="s">
        <v>0</v>
      </c>
      <c r="B9" s="495" t="s">
        <v>1</v>
      </c>
      <c r="C9" s="1120" t="s">
        <v>2</v>
      </c>
      <c r="D9" s="1019" t="s">
        <v>900</v>
      </c>
      <c r="E9" s="494" t="s">
        <v>11</v>
      </c>
      <c r="F9" s="1097" t="s">
        <v>17</v>
      </c>
      <c r="G9" s="4213" t="s">
        <v>20</v>
      </c>
      <c r="H9" s="4213"/>
      <c r="I9" s="4213"/>
      <c r="J9" s="4213"/>
      <c r="K9" s="4213"/>
      <c r="L9" s="4213"/>
      <c r="M9" s="4213"/>
      <c r="N9" s="4214"/>
      <c r="O9" s="1017"/>
    </row>
    <row r="10" spans="1:15" s="1018" customFormat="1" ht="0.75" hidden="1" customHeight="1">
      <c r="A10" s="1096"/>
      <c r="B10" s="495"/>
      <c r="C10" s="1120"/>
      <c r="D10" s="1019"/>
      <c r="E10" s="494"/>
      <c r="F10" s="1097"/>
      <c r="G10" s="445" t="s">
        <v>3</v>
      </c>
      <c r="H10" s="1003" t="s">
        <v>4</v>
      </c>
      <c r="I10" s="445" t="s">
        <v>5</v>
      </c>
      <c r="J10" s="1003" t="s">
        <v>6</v>
      </c>
      <c r="K10" s="445" t="s">
        <v>7</v>
      </c>
      <c r="L10" s="1003" t="s">
        <v>10</v>
      </c>
      <c r="M10" s="445" t="s">
        <v>9</v>
      </c>
      <c r="N10" s="1005" t="s">
        <v>8</v>
      </c>
      <c r="O10" s="1017"/>
    </row>
    <row r="11" spans="1:15" s="1018" customFormat="1" ht="14.25" customHeight="1">
      <c r="A11" s="1096"/>
      <c r="B11" s="495"/>
      <c r="C11" s="1120"/>
      <c r="D11" s="1019"/>
      <c r="E11" s="494"/>
      <c r="F11" s="1097"/>
      <c r="G11" s="4213" t="s">
        <v>21</v>
      </c>
      <c r="H11" s="4213"/>
      <c r="I11" s="4213" t="s">
        <v>24</v>
      </c>
      <c r="J11" s="4213"/>
      <c r="K11" s="4213" t="s">
        <v>25</v>
      </c>
      <c r="L11" s="4213"/>
      <c r="M11" s="4213" t="s">
        <v>27</v>
      </c>
      <c r="N11" s="4214"/>
      <c r="O11" s="1017"/>
    </row>
    <row r="12" spans="1:15" s="1018" customFormat="1" ht="13.5" customHeight="1">
      <c r="A12" s="1096"/>
      <c r="B12" s="495"/>
      <c r="C12" s="1120"/>
      <c r="D12" s="1019"/>
      <c r="E12" s="494"/>
      <c r="F12" s="1097"/>
      <c r="G12" s="445" t="s">
        <v>23</v>
      </c>
      <c r="H12" s="445" t="s">
        <v>22</v>
      </c>
      <c r="I12" s="445" t="s">
        <v>23</v>
      </c>
      <c r="J12" s="445" t="s">
        <v>22</v>
      </c>
      <c r="K12" s="445" t="s">
        <v>23</v>
      </c>
      <c r="L12" s="445" t="s">
        <v>26</v>
      </c>
      <c r="M12" s="445" t="s">
        <v>23</v>
      </c>
      <c r="N12" s="1021" t="s">
        <v>22</v>
      </c>
      <c r="O12" s="1017"/>
    </row>
    <row r="13" spans="1:15" s="347" customFormat="1" ht="16.5">
      <c r="A13" s="610">
        <v>1</v>
      </c>
      <c r="B13" s="664" t="s">
        <v>3264</v>
      </c>
      <c r="C13" s="737">
        <v>622006.12</v>
      </c>
      <c r="D13" s="514" t="s">
        <v>2060</v>
      </c>
      <c r="E13" s="764">
        <v>54</v>
      </c>
      <c r="F13" s="517">
        <v>33588330.520000003</v>
      </c>
      <c r="G13" s="611">
        <v>256613.23</v>
      </c>
      <c r="H13" s="611">
        <v>13857114.880000001</v>
      </c>
      <c r="I13" s="611">
        <f>J13/E13</f>
        <v>200130.21944444443</v>
      </c>
      <c r="J13" s="612">
        <v>10807031.85</v>
      </c>
      <c r="K13" s="611">
        <f>L13/E13</f>
        <v>85543.368333333332</v>
      </c>
      <c r="L13" s="611">
        <v>4619341.8899999997</v>
      </c>
      <c r="M13" s="611">
        <f>N13/E13</f>
        <v>79719.294259259259</v>
      </c>
      <c r="N13" s="613">
        <v>4304841.8899999997</v>
      </c>
      <c r="O13" s="500"/>
    </row>
    <row r="14" spans="1:15" s="347" customFormat="1" ht="17.25" thickBot="1">
      <c r="A14" s="648">
        <f>A13+1</f>
        <v>2</v>
      </c>
      <c r="B14" s="913" t="s">
        <v>3266</v>
      </c>
      <c r="C14" s="1121">
        <v>65727.5</v>
      </c>
      <c r="D14" s="909" t="s">
        <v>2060</v>
      </c>
      <c r="E14" s="1118">
        <v>64</v>
      </c>
      <c r="F14" s="649">
        <v>4206560.13</v>
      </c>
      <c r="G14" s="650">
        <f>H14/E14</f>
        <v>24662.210625</v>
      </c>
      <c r="H14" s="650">
        <v>1578381.48</v>
      </c>
      <c r="I14" s="650">
        <f>J14/E14</f>
        <v>21058.7809375</v>
      </c>
      <c r="J14" s="651">
        <v>1347761.98</v>
      </c>
      <c r="K14" s="650">
        <f>L14/E14</f>
        <v>10589.192656249999</v>
      </c>
      <c r="L14" s="650">
        <v>677708.33</v>
      </c>
      <c r="M14" s="650">
        <f>N14/E14</f>
        <v>9417.3176562499993</v>
      </c>
      <c r="N14" s="652">
        <v>602708.32999999996</v>
      </c>
      <c r="O14" s="500"/>
    </row>
    <row r="15" spans="1:15" s="347" customFormat="1" ht="16.5">
      <c r="A15" s="419"/>
      <c r="B15" s="653"/>
      <c r="C15" s="1122"/>
      <c r="D15" s="655"/>
      <c r="E15" s="656" t="s">
        <v>31</v>
      </c>
      <c r="F15" s="656">
        <f>SUM(F13:F14)</f>
        <v>37794890.650000006</v>
      </c>
      <c r="G15" s="656"/>
      <c r="H15" s="656">
        <f>SUM(H13:H14)</f>
        <v>15435496.360000001</v>
      </c>
      <c r="I15" s="656"/>
      <c r="J15" s="656">
        <v>12154793.84</v>
      </c>
      <c r="K15" s="656"/>
      <c r="L15" s="656">
        <v>5297050.2300000004</v>
      </c>
      <c r="M15" s="656"/>
      <c r="N15" s="656">
        <v>4907550.2300000004</v>
      </c>
    </row>
  </sheetData>
  <mergeCells count="19">
    <mergeCell ref="G9:N9"/>
    <mergeCell ref="G11:H11"/>
    <mergeCell ref="I11:J11"/>
    <mergeCell ref="K11:L11"/>
    <mergeCell ref="M11:N11"/>
    <mergeCell ref="A7:E7"/>
    <mergeCell ref="F7:J7"/>
    <mergeCell ref="K7:N7"/>
    <mergeCell ref="A8:E8"/>
    <mergeCell ref="K8:L8"/>
    <mergeCell ref="M8:N8"/>
    <mergeCell ref="A2:N2"/>
    <mergeCell ref="A3:N3"/>
    <mergeCell ref="A4:N4"/>
    <mergeCell ref="A5:F5"/>
    <mergeCell ref="A6:E6"/>
    <mergeCell ref="F6:G6"/>
    <mergeCell ref="H6:J6"/>
    <mergeCell ref="K6:N6"/>
  </mergeCells>
  <pageMargins left="0.2" right="0" top="1" bottom="0.5" header="0.3" footer="0.3"/>
  <pageSetup paperSize="14" scale="91" orientation="landscape" verticalDpi="300" r:id="rId1"/>
  <drawing r:id="rId2"/>
</worksheet>
</file>

<file path=xl/worksheets/sheet14.xml><?xml version="1.0" encoding="utf-8"?>
<worksheet xmlns="http://schemas.openxmlformats.org/spreadsheetml/2006/main" xmlns:r="http://schemas.openxmlformats.org/officeDocument/2006/relationships">
  <sheetPr>
    <tabColor theme="3" tint="0.39997558519241921"/>
  </sheetPr>
  <dimension ref="A1:O1176"/>
  <sheetViews>
    <sheetView zoomScaleSheetLayoutView="100" workbookViewId="0">
      <pane ySplit="12" topLeftCell="A1175" activePane="bottomLeft" state="frozen"/>
      <selection pane="bottomLeft" activeCell="F1176" sqref="F1176"/>
    </sheetView>
  </sheetViews>
  <sheetFormatPr defaultColWidth="9.140625" defaultRowHeight="14.25"/>
  <cols>
    <col min="1" max="1" width="5.28515625" style="387" customWidth="1"/>
    <col min="2" max="2" width="38.42578125" style="388" customWidth="1"/>
    <col min="3" max="4" width="7.7109375" style="389" customWidth="1"/>
    <col min="5" max="5" width="11.140625" style="390" customWidth="1"/>
    <col min="6" max="6" width="13.42578125" style="390" customWidth="1"/>
    <col min="7" max="7" width="13.28515625" style="385" bestFit="1" customWidth="1"/>
    <col min="8" max="8" width="13.42578125" style="384" customWidth="1"/>
    <col min="9" max="9" width="6.7109375" style="385" customWidth="1"/>
    <col min="10" max="10" width="14.140625" style="384" customWidth="1"/>
    <col min="11" max="11" width="9.28515625" style="385" customWidth="1"/>
    <col min="12" max="12" width="14" style="384" customWidth="1"/>
    <col min="13" max="13" width="7.42578125" style="385" customWidth="1"/>
    <col min="14" max="14" width="15.42578125" style="384" customWidth="1"/>
    <col min="15" max="16384" width="9.140625" style="346"/>
  </cols>
  <sheetData>
    <row r="1" spans="1:15" ht="18" customHeight="1">
      <c r="A1" s="602"/>
      <c r="B1" s="603" t="s">
        <v>13</v>
      </c>
      <c r="C1" s="604"/>
      <c r="D1" s="604"/>
      <c r="E1" s="603"/>
      <c r="F1" s="605"/>
      <c r="G1" s="606"/>
      <c r="H1" s="607"/>
      <c r="I1" s="606"/>
      <c r="J1" s="607"/>
      <c r="K1" s="606"/>
      <c r="L1" s="607"/>
      <c r="M1" s="606"/>
      <c r="N1" s="607"/>
      <c r="O1" s="498"/>
    </row>
    <row r="2" spans="1:15" ht="17.25" customHeight="1">
      <c r="A2" s="4228" t="s">
        <v>12</v>
      </c>
      <c r="B2" s="4228"/>
      <c r="C2" s="4228"/>
      <c r="D2" s="4228"/>
      <c r="E2" s="4228"/>
      <c r="F2" s="4228"/>
      <c r="G2" s="4228"/>
      <c r="H2" s="4228"/>
      <c r="I2" s="4228"/>
      <c r="J2" s="4228"/>
      <c r="K2" s="4228"/>
      <c r="L2" s="4228"/>
      <c r="M2" s="4228"/>
      <c r="N2" s="4228"/>
    </row>
    <row r="3" spans="1:15" ht="17.25" customHeight="1">
      <c r="A3" s="4210" t="s">
        <v>35</v>
      </c>
      <c r="B3" s="4210"/>
      <c r="C3" s="4210"/>
      <c r="D3" s="4210"/>
      <c r="E3" s="4210"/>
      <c r="F3" s="4210"/>
      <c r="G3" s="4210"/>
      <c r="H3" s="4210"/>
      <c r="I3" s="4210"/>
      <c r="J3" s="4210"/>
      <c r="K3" s="4210"/>
      <c r="L3" s="4210"/>
      <c r="M3" s="4210"/>
      <c r="N3" s="4210"/>
    </row>
    <row r="4" spans="1:15" ht="17.25" customHeight="1">
      <c r="A4" s="4210" t="s">
        <v>3259</v>
      </c>
      <c r="B4" s="4210"/>
      <c r="C4" s="4210"/>
      <c r="D4" s="4210"/>
      <c r="E4" s="4210"/>
      <c r="F4" s="4210"/>
      <c r="G4" s="4210"/>
      <c r="H4" s="4210"/>
      <c r="I4" s="4210"/>
      <c r="J4" s="4210"/>
      <c r="K4" s="4210"/>
      <c r="L4" s="4210"/>
      <c r="M4" s="4210"/>
      <c r="N4" s="4210"/>
    </row>
    <row r="5" spans="1:15" ht="14.25" customHeight="1" thickBot="1">
      <c r="A5" s="4254" t="s">
        <v>14</v>
      </c>
      <c r="B5" s="4254"/>
      <c r="C5" s="4254"/>
      <c r="D5" s="4254"/>
      <c r="E5" s="608"/>
      <c r="F5" s="608"/>
      <c r="G5" s="413"/>
      <c r="H5" s="413"/>
      <c r="I5" s="413"/>
      <c r="J5" s="413"/>
      <c r="K5" s="609"/>
      <c r="L5" s="609"/>
      <c r="M5" s="609"/>
      <c r="N5" s="609"/>
    </row>
    <row r="6" spans="1:15" s="1018" customFormat="1" ht="12.75" customHeight="1">
      <c r="A6" s="4255" t="s">
        <v>15</v>
      </c>
      <c r="B6" s="4256"/>
      <c r="C6" s="4256"/>
      <c r="D6" s="4256"/>
      <c r="E6" s="4257"/>
      <c r="F6" s="4245" t="s">
        <v>18</v>
      </c>
      <c r="G6" s="4246"/>
      <c r="H6" s="4247"/>
      <c r="I6" s="4248"/>
      <c r="J6" s="4249"/>
      <c r="K6" s="1092" t="s">
        <v>33</v>
      </c>
      <c r="L6" s="1093"/>
      <c r="M6" s="442"/>
      <c r="N6" s="1094"/>
      <c r="O6" s="1017"/>
    </row>
    <row r="7" spans="1:15" s="1018" customFormat="1" ht="15.75" customHeight="1">
      <c r="A7" s="4258" t="s">
        <v>899</v>
      </c>
      <c r="B7" s="4259"/>
      <c r="C7" s="4242"/>
      <c r="D7" s="4243"/>
      <c r="E7" s="4244"/>
      <c r="F7" s="4250"/>
      <c r="G7" s="4251"/>
      <c r="H7" s="4250"/>
      <c r="I7" s="4252"/>
      <c r="J7" s="4251"/>
      <c r="K7" s="4250"/>
      <c r="L7" s="4252"/>
      <c r="M7" s="4252"/>
      <c r="N7" s="4253"/>
      <c r="O7" s="1017"/>
    </row>
    <row r="8" spans="1:15" s="1018" customFormat="1" ht="14.25" customHeight="1">
      <c r="A8" s="4240" t="s">
        <v>16</v>
      </c>
      <c r="B8" s="4241"/>
      <c r="C8" s="4242"/>
      <c r="D8" s="4243"/>
      <c r="E8" s="4244"/>
      <c r="F8" s="1003" t="s">
        <v>19</v>
      </c>
      <c r="G8" s="1003" t="s">
        <v>28</v>
      </c>
      <c r="H8" s="445"/>
      <c r="I8" s="1095" t="s">
        <v>29</v>
      </c>
      <c r="J8" s="1095"/>
      <c r="K8" s="1003" t="s">
        <v>30</v>
      </c>
      <c r="L8" s="1003"/>
      <c r="M8" s="4250"/>
      <c r="N8" s="4253"/>
      <c r="O8" s="1017"/>
    </row>
    <row r="9" spans="1:15" s="1018" customFormat="1" ht="13.5" customHeight="1">
      <c r="A9" s="1096" t="s">
        <v>0</v>
      </c>
      <c r="B9" s="495" t="s">
        <v>1</v>
      </c>
      <c r="C9" s="1019" t="s">
        <v>2</v>
      </c>
      <c r="D9" s="1019" t="s">
        <v>900</v>
      </c>
      <c r="E9" s="494" t="s">
        <v>11</v>
      </c>
      <c r="F9" s="1097" t="s">
        <v>17</v>
      </c>
      <c r="G9" s="4213" t="s">
        <v>20</v>
      </c>
      <c r="H9" s="4213"/>
      <c r="I9" s="4213"/>
      <c r="J9" s="4213"/>
      <c r="K9" s="4213"/>
      <c r="L9" s="4213"/>
      <c r="M9" s="4213"/>
      <c r="N9" s="4214"/>
      <c r="O9" s="1017"/>
    </row>
    <row r="10" spans="1:15" s="1018" customFormat="1" ht="0.75" hidden="1" customHeight="1">
      <c r="A10" s="1096"/>
      <c r="B10" s="495"/>
      <c r="C10" s="1019"/>
      <c r="D10" s="1019"/>
      <c r="E10" s="494"/>
      <c r="F10" s="1097"/>
      <c r="G10" s="445" t="s">
        <v>3</v>
      </c>
      <c r="H10" s="1003" t="s">
        <v>4</v>
      </c>
      <c r="I10" s="445" t="s">
        <v>5</v>
      </c>
      <c r="J10" s="1003" t="s">
        <v>6</v>
      </c>
      <c r="K10" s="445" t="s">
        <v>7</v>
      </c>
      <c r="L10" s="1003" t="s">
        <v>10</v>
      </c>
      <c r="M10" s="445" t="s">
        <v>9</v>
      </c>
      <c r="N10" s="1005" t="s">
        <v>8</v>
      </c>
      <c r="O10" s="1017"/>
    </row>
    <row r="11" spans="1:15" s="1018" customFormat="1" ht="14.25" customHeight="1">
      <c r="A11" s="1096"/>
      <c r="B11" s="495"/>
      <c r="C11" s="1019"/>
      <c r="D11" s="1019"/>
      <c r="E11" s="494"/>
      <c r="F11" s="1097"/>
      <c r="G11" s="4213" t="s">
        <v>21</v>
      </c>
      <c r="H11" s="4213"/>
      <c r="I11" s="4213" t="s">
        <v>24</v>
      </c>
      <c r="J11" s="4213"/>
      <c r="K11" s="4213" t="s">
        <v>25</v>
      </c>
      <c r="L11" s="4213"/>
      <c r="M11" s="4213" t="s">
        <v>27</v>
      </c>
      <c r="N11" s="4214"/>
      <c r="O11" s="1017"/>
    </row>
    <row r="12" spans="1:15" s="1018" customFormat="1" ht="13.5" customHeight="1">
      <c r="A12" s="1096"/>
      <c r="B12" s="495"/>
      <c r="C12" s="1019"/>
      <c r="D12" s="1019"/>
      <c r="E12" s="494"/>
      <c r="F12" s="1097"/>
      <c r="G12" s="445" t="s">
        <v>23</v>
      </c>
      <c r="H12" s="445" t="s">
        <v>22</v>
      </c>
      <c r="I12" s="445" t="s">
        <v>23</v>
      </c>
      <c r="J12" s="445" t="s">
        <v>22</v>
      </c>
      <c r="K12" s="445" t="s">
        <v>23</v>
      </c>
      <c r="L12" s="445" t="s">
        <v>26</v>
      </c>
      <c r="M12" s="445" t="s">
        <v>23</v>
      </c>
      <c r="N12" s="1021" t="s">
        <v>22</v>
      </c>
      <c r="O12" s="1017"/>
    </row>
    <row r="13" spans="1:15" s="347" customFormat="1" ht="16.5">
      <c r="A13" s="610">
        <v>1</v>
      </c>
      <c r="B13" s="240" t="s">
        <v>901</v>
      </c>
      <c r="C13" s="506">
        <v>1</v>
      </c>
      <c r="D13" s="507"/>
      <c r="E13" s="508">
        <v>750</v>
      </c>
      <c r="F13" s="517">
        <f>E13*C13</f>
        <v>750</v>
      </c>
      <c r="G13" s="611">
        <v>1</v>
      </c>
      <c r="H13" s="611">
        <f>G13*E13</f>
        <v>750</v>
      </c>
      <c r="I13" s="611"/>
      <c r="J13" s="612">
        <f t="shared" ref="J13:J76" si="0">I13*E13</f>
        <v>0</v>
      </c>
      <c r="K13" s="611">
        <v>0</v>
      </c>
      <c r="L13" s="611">
        <f>K13*E13</f>
        <v>0</v>
      </c>
      <c r="M13" s="611"/>
      <c r="N13" s="613">
        <f t="shared" ref="N13:N76" si="1">M13*E13</f>
        <v>0</v>
      </c>
      <c r="O13" s="500"/>
    </row>
    <row r="14" spans="1:15" s="347" customFormat="1" ht="16.5">
      <c r="A14" s="610">
        <f>A13+1</f>
        <v>2</v>
      </c>
      <c r="B14" s="288" t="s">
        <v>902</v>
      </c>
      <c r="C14" s="506">
        <v>200</v>
      </c>
      <c r="D14" s="506" t="s">
        <v>903</v>
      </c>
      <c r="E14" s="533">
        <v>30</v>
      </c>
      <c r="F14" s="517">
        <f t="shared" ref="F14:F77" si="2">E14*C14</f>
        <v>6000</v>
      </c>
      <c r="G14" s="611">
        <f t="shared" ref="G14:G77" si="3">C14/2</f>
        <v>100</v>
      </c>
      <c r="H14" s="611">
        <f t="shared" ref="H14:H77" si="4">G14*E14</f>
        <v>3000</v>
      </c>
      <c r="I14" s="611"/>
      <c r="J14" s="612">
        <f t="shared" si="0"/>
        <v>0</v>
      </c>
      <c r="K14" s="611">
        <f t="shared" ref="K14:K77" si="5">C14/2</f>
        <v>100</v>
      </c>
      <c r="L14" s="611">
        <f t="shared" ref="L14:L77" si="6">K14*E14</f>
        <v>3000</v>
      </c>
      <c r="M14" s="611"/>
      <c r="N14" s="613">
        <f t="shared" si="1"/>
        <v>0</v>
      </c>
      <c r="O14" s="500"/>
    </row>
    <row r="15" spans="1:15" s="347" customFormat="1" ht="16.5">
      <c r="A15" s="610">
        <f t="shared" ref="A15:A78" si="7">A14+1</f>
        <v>3</v>
      </c>
      <c r="B15" s="240" t="s">
        <v>904</v>
      </c>
      <c r="C15" s="509">
        <v>1000</v>
      </c>
      <c r="D15" s="507" t="s">
        <v>905</v>
      </c>
      <c r="E15" s="510">
        <v>500</v>
      </c>
      <c r="F15" s="517">
        <f t="shared" si="2"/>
        <v>500000</v>
      </c>
      <c r="G15" s="611">
        <f t="shared" si="3"/>
        <v>500</v>
      </c>
      <c r="H15" s="611">
        <f t="shared" si="4"/>
        <v>250000</v>
      </c>
      <c r="I15" s="611"/>
      <c r="J15" s="612">
        <f t="shared" si="0"/>
        <v>0</v>
      </c>
      <c r="K15" s="611">
        <f t="shared" si="5"/>
        <v>500</v>
      </c>
      <c r="L15" s="611">
        <f t="shared" si="6"/>
        <v>250000</v>
      </c>
      <c r="M15" s="611"/>
      <c r="N15" s="613">
        <f t="shared" si="1"/>
        <v>0</v>
      </c>
      <c r="O15" s="500"/>
    </row>
    <row r="16" spans="1:15" s="347" customFormat="1" ht="30">
      <c r="A16" s="610">
        <f t="shared" si="7"/>
        <v>4</v>
      </c>
      <c r="B16" s="614" t="s">
        <v>906</v>
      </c>
      <c r="C16" s="615">
        <v>10</v>
      </c>
      <c r="D16" s="615" t="s">
        <v>907</v>
      </c>
      <c r="E16" s="510">
        <v>350</v>
      </c>
      <c r="F16" s="517">
        <f t="shared" si="2"/>
        <v>3500</v>
      </c>
      <c r="G16" s="611">
        <f t="shared" si="3"/>
        <v>5</v>
      </c>
      <c r="H16" s="611">
        <f t="shared" si="4"/>
        <v>1750</v>
      </c>
      <c r="I16" s="611"/>
      <c r="J16" s="612">
        <f t="shared" si="0"/>
        <v>0</v>
      </c>
      <c r="K16" s="611">
        <f t="shared" si="5"/>
        <v>5</v>
      </c>
      <c r="L16" s="611">
        <f t="shared" si="6"/>
        <v>1750</v>
      </c>
      <c r="M16" s="611"/>
      <c r="N16" s="613">
        <f t="shared" si="1"/>
        <v>0</v>
      </c>
      <c r="O16" s="500"/>
    </row>
    <row r="17" spans="1:15" s="347" customFormat="1" ht="30">
      <c r="A17" s="610">
        <f t="shared" si="7"/>
        <v>5</v>
      </c>
      <c r="B17" s="614" t="s">
        <v>908</v>
      </c>
      <c r="C17" s="615">
        <v>6</v>
      </c>
      <c r="D17" s="615" t="s">
        <v>907</v>
      </c>
      <c r="E17" s="510">
        <v>350</v>
      </c>
      <c r="F17" s="517">
        <f t="shared" si="2"/>
        <v>2100</v>
      </c>
      <c r="G17" s="611">
        <f t="shared" si="3"/>
        <v>3</v>
      </c>
      <c r="H17" s="611">
        <f t="shared" si="4"/>
        <v>1050</v>
      </c>
      <c r="I17" s="611"/>
      <c r="J17" s="612">
        <f t="shared" si="0"/>
        <v>0</v>
      </c>
      <c r="K17" s="611">
        <f t="shared" si="5"/>
        <v>3</v>
      </c>
      <c r="L17" s="611">
        <f t="shared" si="6"/>
        <v>1050</v>
      </c>
      <c r="M17" s="611"/>
      <c r="N17" s="613">
        <f t="shared" si="1"/>
        <v>0</v>
      </c>
      <c r="O17" s="500"/>
    </row>
    <row r="18" spans="1:15" s="347" customFormat="1" ht="16.5">
      <c r="A18" s="610">
        <f t="shared" si="7"/>
        <v>6</v>
      </c>
      <c r="B18" s="616" t="s">
        <v>909</v>
      </c>
      <c r="C18" s="507">
        <v>4</v>
      </c>
      <c r="D18" s="516" t="s">
        <v>910</v>
      </c>
      <c r="E18" s="517">
        <v>90.2</v>
      </c>
      <c r="F18" s="517">
        <f t="shared" si="2"/>
        <v>360.8</v>
      </c>
      <c r="G18" s="611">
        <f t="shared" si="3"/>
        <v>2</v>
      </c>
      <c r="H18" s="611">
        <f t="shared" si="4"/>
        <v>180.4</v>
      </c>
      <c r="I18" s="611"/>
      <c r="J18" s="612">
        <f t="shared" si="0"/>
        <v>0</v>
      </c>
      <c r="K18" s="611">
        <f t="shared" si="5"/>
        <v>2</v>
      </c>
      <c r="L18" s="611">
        <f t="shared" si="6"/>
        <v>180.4</v>
      </c>
      <c r="M18" s="611"/>
      <c r="N18" s="613">
        <f t="shared" si="1"/>
        <v>0</v>
      </c>
      <c r="O18" s="500"/>
    </row>
    <row r="19" spans="1:15" s="347" customFormat="1" ht="16.5">
      <c r="A19" s="610">
        <f t="shared" si="7"/>
        <v>7</v>
      </c>
      <c r="B19" s="158" t="s">
        <v>911</v>
      </c>
      <c r="C19" s="506">
        <v>15</v>
      </c>
      <c r="D19" s="506" t="s">
        <v>912</v>
      </c>
      <c r="E19" s="511">
        <v>76.8</v>
      </c>
      <c r="F19" s="517">
        <f t="shared" si="2"/>
        <v>1152</v>
      </c>
      <c r="G19" s="611">
        <v>8</v>
      </c>
      <c r="H19" s="611">
        <f t="shared" si="4"/>
        <v>614.4</v>
      </c>
      <c r="I19" s="611"/>
      <c r="J19" s="612">
        <f t="shared" si="0"/>
        <v>0</v>
      </c>
      <c r="K19" s="611">
        <v>7</v>
      </c>
      <c r="L19" s="611">
        <f t="shared" si="6"/>
        <v>537.6</v>
      </c>
      <c r="M19" s="611"/>
      <c r="N19" s="613">
        <f t="shared" si="1"/>
        <v>0</v>
      </c>
      <c r="O19" s="500"/>
    </row>
    <row r="20" spans="1:15" s="347" customFormat="1" ht="16.5">
      <c r="A20" s="610">
        <f t="shared" si="7"/>
        <v>8</v>
      </c>
      <c r="B20" s="616" t="s">
        <v>913</v>
      </c>
      <c r="C20" s="507">
        <v>10</v>
      </c>
      <c r="D20" s="516" t="s">
        <v>903</v>
      </c>
      <c r="E20" s="517">
        <v>40.1</v>
      </c>
      <c r="F20" s="517">
        <f t="shared" si="2"/>
        <v>401</v>
      </c>
      <c r="G20" s="611">
        <f t="shared" si="3"/>
        <v>5</v>
      </c>
      <c r="H20" s="611">
        <f t="shared" si="4"/>
        <v>200.5</v>
      </c>
      <c r="I20" s="611"/>
      <c r="J20" s="612">
        <f t="shared" si="0"/>
        <v>0</v>
      </c>
      <c r="K20" s="611">
        <f t="shared" si="5"/>
        <v>5</v>
      </c>
      <c r="L20" s="611">
        <f t="shared" si="6"/>
        <v>200.5</v>
      </c>
      <c r="M20" s="611"/>
      <c r="N20" s="613">
        <f t="shared" si="1"/>
        <v>0</v>
      </c>
      <c r="O20" s="500"/>
    </row>
    <row r="21" spans="1:15" s="347" customFormat="1" ht="16.5">
      <c r="A21" s="610">
        <f t="shared" si="7"/>
        <v>9</v>
      </c>
      <c r="B21" s="544" t="s">
        <v>914</v>
      </c>
      <c r="C21" s="241">
        <v>6</v>
      </c>
      <c r="D21" s="241"/>
      <c r="E21" s="545">
        <v>2113</v>
      </c>
      <c r="F21" s="517">
        <f t="shared" si="2"/>
        <v>12678</v>
      </c>
      <c r="G21" s="611">
        <f t="shared" si="3"/>
        <v>3</v>
      </c>
      <c r="H21" s="611">
        <f t="shared" si="4"/>
        <v>6339</v>
      </c>
      <c r="I21" s="611"/>
      <c r="J21" s="612">
        <f t="shared" si="0"/>
        <v>0</v>
      </c>
      <c r="K21" s="611">
        <f t="shared" si="5"/>
        <v>3</v>
      </c>
      <c r="L21" s="611">
        <f t="shared" si="6"/>
        <v>6339</v>
      </c>
      <c r="M21" s="611"/>
      <c r="N21" s="613">
        <f t="shared" si="1"/>
        <v>0</v>
      </c>
      <c r="O21" s="500"/>
    </row>
    <row r="22" spans="1:15" s="347" customFormat="1" ht="16.5">
      <c r="A22" s="610">
        <f t="shared" si="7"/>
        <v>10</v>
      </c>
      <c r="B22" s="616" t="s">
        <v>915</v>
      </c>
      <c r="C22" s="507">
        <v>400</v>
      </c>
      <c r="D22" s="516" t="s">
        <v>910</v>
      </c>
      <c r="E22" s="517">
        <v>25</v>
      </c>
      <c r="F22" s="517">
        <f t="shared" si="2"/>
        <v>10000</v>
      </c>
      <c r="G22" s="611">
        <f t="shared" si="3"/>
        <v>200</v>
      </c>
      <c r="H22" s="611">
        <f t="shared" si="4"/>
        <v>5000</v>
      </c>
      <c r="I22" s="611"/>
      <c r="J22" s="612">
        <f t="shared" si="0"/>
        <v>0</v>
      </c>
      <c r="K22" s="611">
        <f t="shared" si="5"/>
        <v>200</v>
      </c>
      <c r="L22" s="611">
        <f t="shared" si="6"/>
        <v>5000</v>
      </c>
      <c r="M22" s="611"/>
      <c r="N22" s="613">
        <f t="shared" si="1"/>
        <v>0</v>
      </c>
      <c r="O22" s="500"/>
    </row>
    <row r="23" spans="1:15" s="347" customFormat="1" ht="16.5">
      <c r="A23" s="610">
        <f t="shared" si="7"/>
        <v>11</v>
      </c>
      <c r="B23" s="616" t="s">
        <v>916</v>
      </c>
      <c r="C23" s="507">
        <v>130</v>
      </c>
      <c r="D23" s="516" t="s">
        <v>903</v>
      </c>
      <c r="E23" s="517">
        <v>35</v>
      </c>
      <c r="F23" s="517">
        <f t="shared" si="2"/>
        <v>4550</v>
      </c>
      <c r="G23" s="611">
        <f t="shared" si="3"/>
        <v>65</v>
      </c>
      <c r="H23" s="611">
        <f t="shared" si="4"/>
        <v>2275</v>
      </c>
      <c r="I23" s="611"/>
      <c r="J23" s="612">
        <f t="shared" si="0"/>
        <v>0</v>
      </c>
      <c r="K23" s="611">
        <f t="shared" si="5"/>
        <v>65</v>
      </c>
      <c r="L23" s="611">
        <f t="shared" si="6"/>
        <v>2275</v>
      </c>
      <c r="M23" s="611"/>
      <c r="N23" s="613">
        <f t="shared" si="1"/>
        <v>0</v>
      </c>
      <c r="O23" s="500"/>
    </row>
    <row r="24" spans="1:15" s="347" customFormat="1" ht="30">
      <c r="A24" s="610">
        <f t="shared" si="7"/>
        <v>12</v>
      </c>
      <c r="B24" s="240" t="s">
        <v>917</v>
      </c>
      <c r="C24" s="507">
        <v>5</v>
      </c>
      <c r="D24" s="507" t="s">
        <v>910</v>
      </c>
      <c r="E24" s="510">
        <v>274.47000000000003</v>
      </c>
      <c r="F24" s="517">
        <f t="shared" si="2"/>
        <v>1372.3500000000001</v>
      </c>
      <c r="G24" s="611">
        <v>3</v>
      </c>
      <c r="H24" s="611">
        <f t="shared" si="4"/>
        <v>823.41000000000008</v>
      </c>
      <c r="I24" s="611"/>
      <c r="J24" s="612">
        <f t="shared" si="0"/>
        <v>0</v>
      </c>
      <c r="K24" s="611">
        <v>2</v>
      </c>
      <c r="L24" s="611">
        <f t="shared" si="6"/>
        <v>548.94000000000005</v>
      </c>
      <c r="M24" s="611"/>
      <c r="N24" s="613">
        <f t="shared" si="1"/>
        <v>0</v>
      </c>
      <c r="O24" s="500"/>
    </row>
    <row r="25" spans="1:15" s="347" customFormat="1" ht="16.5">
      <c r="A25" s="610">
        <f t="shared" si="7"/>
        <v>13</v>
      </c>
      <c r="B25" s="158" t="s">
        <v>918</v>
      </c>
      <c r="C25" s="506">
        <v>30</v>
      </c>
      <c r="D25" s="506" t="s">
        <v>919</v>
      </c>
      <c r="E25" s="511">
        <v>285</v>
      </c>
      <c r="F25" s="517">
        <f t="shared" si="2"/>
        <v>8550</v>
      </c>
      <c r="G25" s="611">
        <f t="shared" si="3"/>
        <v>15</v>
      </c>
      <c r="H25" s="611">
        <f t="shared" si="4"/>
        <v>4275</v>
      </c>
      <c r="I25" s="611"/>
      <c r="J25" s="612">
        <f t="shared" si="0"/>
        <v>0</v>
      </c>
      <c r="K25" s="611">
        <f t="shared" si="5"/>
        <v>15</v>
      </c>
      <c r="L25" s="611">
        <f t="shared" si="6"/>
        <v>4275</v>
      </c>
      <c r="M25" s="611"/>
      <c r="N25" s="613">
        <f t="shared" si="1"/>
        <v>0</v>
      </c>
      <c r="O25" s="500"/>
    </row>
    <row r="26" spans="1:15" s="347" customFormat="1" ht="30">
      <c r="A26" s="610">
        <f t="shared" si="7"/>
        <v>14</v>
      </c>
      <c r="B26" s="512" t="s">
        <v>920</v>
      </c>
      <c r="C26" s="513">
        <v>4350</v>
      </c>
      <c r="D26" s="514" t="s">
        <v>919</v>
      </c>
      <c r="E26" s="511">
        <v>200</v>
      </c>
      <c r="F26" s="517">
        <f t="shared" si="2"/>
        <v>870000</v>
      </c>
      <c r="G26" s="611">
        <f t="shared" si="3"/>
        <v>2175</v>
      </c>
      <c r="H26" s="611">
        <f t="shared" si="4"/>
        <v>435000</v>
      </c>
      <c r="I26" s="611"/>
      <c r="J26" s="612">
        <f t="shared" si="0"/>
        <v>0</v>
      </c>
      <c r="K26" s="611">
        <f t="shared" si="5"/>
        <v>2175</v>
      </c>
      <c r="L26" s="611">
        <f t="shared" si="6"/>
        <v>435000</v>
      </c>
      <c r="M26" s="611"/>
      <c r="N26" s="613">
        <f t="shared" si="1"/>
        <v>0</v>
      </c>
      <c r="O26" s="500"/>
    </row>
    <row r="27" spans="1:15" s="347" customFormat="1" ht="16.5">
      <c r="A27" s="610">
        <f t="shared" si="7"/>
        <v>15</v>
      </c>
      <c r="B27" s="515" t="s">
        <v>921</v>
      </c>
      <c r="C27" s="516">
        <v>50</v>
      </c>
      <c r="D27" s="516" t="s">
        <v>903</v>
      </c>
      <c r="E27" s="517">
        <v>20</v>
      </c>
      <c r="F27" s="517">
        <f t="shared" si="2"/>
        <v>1000</v>
      </c>
      <c r="G27" s="611">
        <f t="shared" si="3"/>
        <v>25</v>
      </c>
      <c r="H27" s="611">
        <f t="shared" si="4"/>
        <v>500</v>
      </c>
      <c r="I27" s="611"/>
      <c r="J27" s="612">
        <f t="shared" si="0"/>
        <v>0</v>
      </c>
      <c r="K27" s="611">
        <f t="shared" si="5"/>
        <v>25</v>
      </c>
      <c r="L27" s="611">
        <f t="shared" si="6"/>
        <v>500</v>
      </c>
      <c r="M27" s="611"/>
      <c r="N27" s="613">
        <f t="shared" si="1"/>
        <v>0</v>
      </c>
      <c r="O27" s="500"/>
    </row>
    <row r="28" spans="1:15" s="347" customFormat="1" ht="16.5">
      <c r="A28" s="610">
        <f t="shared" si="7"/>
        <v>16</v>
      </c>
      <c r="B28" s="515" t="s">
        <v>922</v>
      </c>
      <c r="C28" s="516">
        <v>50</v>
      </c>
      <c r="D28" s="516" t="s">
        <v>903</v>
      </c>
      <c r="E28" s="517">
        <v>20</v>
      </c>
      <c r="F28" s="517">
        <f t="shared" si="2"/>
        <v>1000</v>
      </c>
      <c r="G28" s="611">
        <f t="shared" si="3"/>
        <v>25</v>
      </c>
      <c r="H28" s="611">
        <f t="shared" si="4"/>
        <v>500</v>
      </c>
      <c r="I28" s="611"/>
      <c r="J28" s="612">
        <f t="shared" si="0"/>
        <v>0</v>
      </c>
      <c r="K28" s="611">
        <f t="shared" si="5"/>
        <v>25</v>
      </c>
      <c r="L28" s="611">
        <f t="shared" si="6"/>
        <v>500</v>
      </c>
      <c r="M28" s="611"/>
      <c r="N28" s="613">
        <f t="shared" si="1"/>
        <v>0</v>
      </c>
      <c r="O28" s="500"/>
    </row>
    <row r="29" spans="1:15" s="347" customFormat="1" ht="16.5">
      <c r="A29" s="610">
        <f t="shared" si="7"/>
        <v>17</v>
      </c>
      <c r="B29" s="515" t="s">
        <v>923</v>
      </c>
      <c r="C29" s="516">
        <v>50</v>
      </c>
      <c r="D29" s="516" t="s">
        <v>903</v>
      </c>
      <c r="E29" s="517">
        <v>20</v>
      </c>
      <c r="F29" s="517">
        <f t="shared" si="2"/>
        <v>1000</v>
      </c>
      <c r="G29" s="611">
        <f t="shared" si="3"/>
        <v>25</v>
      </c>
      <c r="H29" s="611">
        <f t="shared" si="4"/>
        <v>500</v>
      </c>
      <c r="I29" s="611"/>
      <c r="J29" s="612">
        <f t="shared" si="0"/>
        <v>0</v>
      </c>
      <c r="K29" s="611">
        <f t="shared" si="5"/>
        <v>25</v>
      </c>
      <c r="L29" s="611">
        <f t="shared" si="6"/>
        <v>500</v>
      </c>
      <c r="M29" s="611"/>
      <c r="N29" s="613">
        <f t="shared" si="1"/>
        <v>0</v>
      </c>
      <c r="O29" s="500"/>
    </row>
    <row r="30" spans="1:15" s="347" customFormat="1" ht="16.5">
      <c r="A30" s="610">
        <f t="shared" si="7"/>
        <v>18</v>
      </c>
      <c r="B30" s="515" t="s">
        <v>924</v>
      </c>
      <c r="C30" s="516">
        <v>50</v>
      </c>
      <c r="D30" s="516" t="s">
        <v>903</v>
      </c>
      <c r="E30" s="517">
        <v>20</v>
      </c>
      <c r="F30" s="517">
        <f t="shared" si="2"/>
        <v>1000</v>
      </c>
      <c r="G30" s="611">
        <f t="shared" si="3"/>
        <v>25</v>
      </c>
      <c r="H30" s="611">
        <f t="shared" si="4"/>
        <v>500</v>
      </c>
      <c r="I30" s="611"/>
      <c r="J30" s="612">
        <f t="shared" si="0"/>
        <v>0</v>
      </c>
      <c r="K30" s="611">
        <f t="shared" si="5"/>
        <v>25</v>
      </c>
      <c r="L30" s="611">
        <f t="shared" si="6"/>
        <v>500</v>
      </c>
      <c r="M30" s="611"/>
      <c r="N30" s="613">
        <f t="shared" si="1"/>
        <v>0</v>
      </c>
      <c r="O30" s="500"/>
    </row>
    <row r="31" spans="1:15" s="347" customFormat="1" ht="16.5">
      <c r="A31" s="610">
        <f t="shared" si="7"/>
        <v>19</v>
      </c>
      <c r="B31" s="515" t="s">
        <v>925</v>
      </c>
      <c r="C31" s="516">
        <v>50</v>
      </c>
      <c r="D31" s="516" t="s">
        <v>903</v>
      </c>
      <c r="E31" s="517">
        <v>20</v>
      </c>
      <c r="F31" s="517">
        <f t="shared" si="2"/>
        <v>1000</v>
      </c>
      <c r="G31" s="611">
        <f t="shared" si="3"/>
        <v>25</v>
      </c>
      <c r="H31" s="611">
        <f t="shared" si="4"/>
        <v>500</v>
      </c>
      <c r="I31" s="611"/>
      <c r="J31" s="612">
        <f t="shared" si="0"/>
        <v>0</v>
      </c>
      <c r="K31" s="611">
        <f t="shared" si="5"/>
        <v>25</v>
      </c>
      <c r="L31" s="611">
        <f t="shared" si="6"/>
        <v>500</v>
      </c>
      <c r="M31" s="611"/>
      <c r="N31" s="613">
        <f t="shared" si="1"/>
        <v>0</v>
      </c>
      <c r="O31" s="500"/>
    </row>
    <row r="32" spans="1:15" s="347" customFormat="1" ht="16.5">
      <c r="A32" s="610">
        <f t="shared" si="7"/>
        <v>20</v>
      </c>
      <c r="B32" s="518" t="s">
        <v>926</v>
      </c>
      <c r="C32" s="521">
        <v>4487</v>
      </c>
      <c r="D32" s="519" t="s">
        <v>903</v>
      </c>
      <c r="E32" s="520">
        <v>12</v>
      </c>
      <c r="F32" s="517">
        <f t="shared" si="2"/>
        <v>53844</v>
      </c>
      <c r="G32" s="611">
        <v>2244</v>
      </c>
      <c r="H32" s="611">
        <f t="shared" si="4"/>
        <v>26928</v>
      </c>
      <c r="I32" s="611"/>
      <c r="J32" s="612">
        <f t="shared" si="0"/>
        <v>0</v>
      </c>
      <c r="K32" s="611">
        <v>2243</v>
      </c>
      <c r="L32" s="611">
        <f t="shared" si="6"/>
        <v>26916</v>
      </c>
      <c r="M32" s="611"/>
      <c r="N32" s="613">
        <f t="shared" si="1"/>
        <v>0</v>
      </c>
      <c r="O32" s="500"/>
    </row>
    <row r="33" spans="1:15" s="347" customFormat="1" ht="16.5">
      <c r="A33" s="610">
        <f t="shared" si="7"/>
        <v>21</v>
      </c>
      <c r="B33" s="518" t="s">
        <v>927</v>
      </c>
      <c r="C33" s="516">
        <v>239</v>
      </c>
      <c r="D33" s="516" t="s">
        <v>903</v>
      </c>
      <c r="E33" s="508">
        <v>10</v>
      </c>
      <c r="F33" s="517">
        <f t="shared" si="2"/>
        <v>2390</v>
      </c>
      <c r="G33" s="611">
        <v>120</v>
      </c>
      <c r="H33" s="611">
        <f t="shared" si="4"/>
        <v>1200</v>
      </c>
      <c r="I33" s="611"/>
      <c r="J33" s="612">
        <f t="shared" si="0"/>
        <v>0</v>
      </c>
      <c r="K33" s="611">
        <v>119</v>
      </c>
      <c r="L33" s="611">
        <f t="shared" si="6"/>
        <v>1190</v>
      </c>
      <c r="M33" s="611"/>
      <c r="N33" s="613">
        <f t="shared" si="1"/>
        <v>0</v>
      </c>
      <c r="O33" s="500"/>
    </row>
    <row r="34" spans="1:15" s="347" customFormat="1" ht="16.5">
      <c r="A34" s="610">
        <f t="shared" si="7"/>
        <v>22</v>
      </c>
      <c r="B34" s="512" t="s">
        <v>928</v>
      </c>
      <c r="C34" s="617">
        <v>82</v>
      </c>
      <c r="D34" s="618" t="s">
        <v>929</v>
      </c>
      <c r="E34" s="587">
        <v>330</v>
      </c>
      <c r="F34" s="517">
        <f t="shared" si="2"/>
        <v>27060</v>
      </c>
      <c r="G34" s="611">
        <f t="shared" si="3"/>
        <v>41</v>
      </c>
      <c r="H34" s="611">
        <f t="shared" si="4"/>
        <v>13530</v>
      </c>
      <c r="I34" s="611"/>
      <c r="J34" s="612">
        <f t="shared" si="0"/>
        <v>0</v>
      </c>
      <c r="K34" s="611">
        <f t="shared" si="5"/>
        <v>41</v>
      </c>
      <c r="L34" s="611">
        <f t="shared" si="6"/>
        <v>13530</v>
      </c>
      <c r="M34" s="611"/>
      <c r="N34" s="613">
        <f t="shared" si="1"/>
        <v>0</v>
      </c>
      <c r="O34" s="500"/>
    </row>
    <row r="35" spans="1:15" s="347" customFormat="1" ht="16.5">
      <c r="A35" s="610">
        <f t="shared" si="7"/>
        <v>23</v>
      </c>
      <c r="B35" s="512" t="s">
        <v>930</v>
      </c>
      <c r="C35" s="516">
        <v>73</v>
      </c>
      <c r="D35" s="516" t="s">
        <v>929</v>
      </c>
      <c r="E35" s="517">
        <v>330</v>
      </c>
      <c r="F35" s="517">
        <f t="shared" si="2"/>
        <v>24090</v>
      </c>
      <c r="G35" s="611">
        <v>37</v>
      </c>
      <c r="H35" s="611">
        <f t="shared" si="4"/>
        <v>12210</v>
      </c>
      <c r="I35" s="611"/>
      <c r="J35" s="612">
        <f t="shared" si="0"/>
        <v>0</v>
      </c>
      <c r="K35" s="611">
        <v>36</v>
      </c>
      <c r="L35" s="611">
        <f t="shared" si="6"/>
        <v>11880</v>
      </c>
      <c r="M35" s="611"/>
      <c r="N35" s="613">
        <f t="shared" si="1"/>
        <v>0</v>
      </c>
      <c r="O35" s="500"/>
    </row>
    <row r="36" spans="1:15" s="347" customFormat="1" ht="16.5">
      <c r="A36" s="610">
        <f t="shared" si="7"/>
        <v>24</v>
      </c>
      <c r="B36" s="512" t="s">
        <v>931</v>
      </c>
      <c r="C36" s="516">
        <v>6</v>
      </c>
      <c r="D36" s="516" t="s">
        <v>929</v>
      </c>
      <c r="E36" s="517">
        <v>330</v>
      </c>
      <c r="F36" s="517">
        <f t="shared" si="2"/>
        <v>1980</v>
      </c>
      <c r="G36" s="611">
        <f t="shared" si="3"/>
        <v>3</v>
      </c>
      <c r="H36" s="611">
        <f t="shared" si="4"/>
        <v>990</v>
      </c>
      <c r="I36" s="611"/>
      <c r="J36" s="612">
        <f t="shared" si="0"/>
        <v>0</v>
      </c>
      <c r="K36" s="611">
        <f t="shared" si="5"/>
        <v>3</v>
      </c>
      <c r="L36" s="611">
        <f t="shared" si="6"/>
        <v>990</v>
      </c>
      <c r="M36" s="611"/>
      <c r="N36" s="613">
        <f t="shared" si="1"/>
        <v>0</v>
      </c>
      <c r="O36" s="500"/>
    </row>
    <row r="37" spans="1:15" s="347" customFormat="1" ht="16.5">
      <c r="A37" s="610">
        <f t="shared" si="7"/>
        <v>25</v>
      </c>
      <c r="B37" s="158" t="s">
        <v>932</v>
      </c>
      <c r="C37" s="521">
        <v>175</v>
      </c>
      <c r="D37" s="506"/>
      <c r="E37" s="510">
        <v>15</v>
      </c>
      <c r="F37" s="517">
        <f t="shared" si="2"/>
        <v>2625</v>
      </c>
      <c r="G37" s="611">
        <v>88</v>
      </c>
      <c r="H37" s="611">
        <f t="shared" si="4"/>
        <v>1320</v>
      </c>
      <c r="I37" s="611"/>
      <c r="J37" s="612">
        <f t="shared" si="0"/>
        <v>0</v>
      </c>
      <c r="K37" s="611">
        <v>87</v>
      </c>
      <c r="L37" s="611">
        <f t="shared" si="6"/>
        <v>1305</v>
      </c>
      <c r="M37" s="611"/>
      <c r="N37" s="613">
        <f t="shared" si="1"/>
        <v>0</v>
      </c>
      <c r="O37" s="500"/>
    </row>
    <row r="38" spans="1:15" s="347" customFormat="1" ht="16.5">
      <c r="A38" s="610">
        <f t="shared" si="7"/>
        <v>26</v>
      </c>
      <c r="B38" s="158" t="s">
        <v>933</v>
      </c>
      <c r="C38" s="516">
        <v>24</v>
      </c>
      <c r="D38" s="516" t="s">
        <v>934</v>
      </c>
      <c r="E38" s="517">
        <v>14</v>
      </c>
      <c r="F38" s="517">
        <f t="shared" si="2"/>
        <v>336</v>
      </c>
      <c r="G38" s="611">
        <f t="shared" si="3"/>
        <v>12</v>
      </c>
      <c r="H38" s="611">
        <f t="shared" si="4"/>
        <v>168</v>
      </c>
      <c r="I38" s="611"/>
      <c r="J38" s="612">
        <f t="shared" si="0"/>
        <v>0</v>
      </c>
      <c r="K38" s="611">
        <f t="shared" si="5"/>
        <v>12</v>
      </c>
      <c r="L38" s="611">
        <f t="shared" si="6"/>
        <v>168</v>
      </c>
      <c r="M38" s="611"/>
      <c r="N38" s="613">
        <f t="shared" si="1"/>
        <v>0</v>
      </c>
      <c r="O38" s="500"/>
    </row>
    <row r="39" spans="1:15" s="347" customFormat="1" ht="16.5">
      <c r="A39" s="610">
        <f t="shared" si="7"/>
        <v>27</v>
      </c>
      <c r="B39" s="619" t="s">
        <v>935</v>
      </c>
      <c r="C39" s="507">
        <v>247</v>
      </c>
      <c r="D39" s="620" t="s">
        <v>903</v>
      </c>
      <c r="E39" s="592">
        <v>22.5</v>
      </c>
      <c r="F39" s="517">
        <f t="shared" si="2"/>
        <v>5557.5</v>
      </c>
      <c r="G39" s="611">
        <v>124</v>
      </c>
      <c r="H39" s="611">
        <f t="shared" si="4"/>
        <v>2790</v>
      </c>
      <c r="I39" s="611"/>
      <c r="J39" s="612">
        <f t="shared" si="0"/>
        <v>0</v>
      </c>
      <c r="K39" s="611">
        <v>123</v>
      </c>
      <c r="L39" s="611">
        <f t="shared" si="6"/>
        <v>2767.5</v>
      </c>
      <c r="M39" s="611"/>
      <c r="N39" s="613">
        <f t="shared" si="1"/>
        <v>0</v>
      </c>
      <c r="O39" s="500"/>
    </row>
    <row r="40" spans="1:15" s="347" customFormat="1" ht="16.5">
      <c r="A40" s="610">
        <f t="shared" si="7"/>
        <v>28</v>
      </c>
      <c r="B40" s="515" t="s">
        <v>936</v>
      </c>
      <c r="C40" s="522">
        <v>10</v>
      </c>
      <c r="D40" s="516" t="s">
        <v>903</v>
      </c>
      <c r="E40" s="508">
        <v>30</v>
      </c>
      <c r="F40" s="517">
        <f t="shared" si="2"/>
        <v>300</v>
      </c>
      <c r="G40" s="611">
        <f t="shared" si="3"/>
        <v>5</v>
      </c>
      <c r="H40" s="611">
        <f t="shared" si="4"/>
        <v>150</v>
      </c>
      <c r="I40" s="611"/>
      <c r="J40" s="612">
        <f t="shared" si="0"/>
        <v>0</v>
      </c>
      <c r="K40" s="611">
        <f t="shared" si="5"/>
        <v>5</v>
      </c>
      <c r="L40" s="611">
        <f t="shared" si="6"/>
        <v>150</v>
      </c>
      <c r="M40" s="611"/>
      <c r="N40" s="613">
        <f t="shared" si="1"/>
        <v>0</v>
      </c>
      <c r="O40" s="500"/>
    </row>
    <row r="41" spans="1:15" s="347" customFormat="1" ht="30">
      <c r="A41" s="610">
        <f t="shared" si="7"/>
        <v>29</v>
      </c>
      <c r="B41" s="621" t="s">
        <v>937</v>
      </c>
      <c r="C41" s="622">
        <v>1</v>
      </c>
      <c r="D41" s="622" t="s">
        <v>929</v>
      </c>
      <c r="E41" s="526">
        <v>330</v>
      </c>
      <c r="F41" s="517">
        <f t="shared" si="2"/>
        <v>330</v>
      </c>
      <c r="G41" s="611">
        <v>1</v>
      </c>
      <c r="H41" s="611">
        <f t="shared" si="4"/>
        <v>330</v>
      </c>
      <c r="I41" s="611"/>
      <c r="J41" s="612">
        <f t="shared" si="0"/>
        <v>0</v>
      </c>
      <c r="K41" s="611">
        <v>0</v>
      </c>
      <c r="L41" s="611">
        <f t="shared" si="6"/>
        <v>0</v>
      </c>
      <c r="M41" s="611"/>
      <c r="N41" s="613">
        <f t="shared" si="1"/>
        <v>0</v>
      </c>
      <c r="O41" s="500"/>
    </row>
    <row r="42" spans="1:15" s="347" customFormat="1" ht="30">
      <c r="A42" s="610">
        <f t="shared" si="7"/>
        <v>30</v>
      </c>
      <c r="B42" s="621" t="s">
        <v>937</v>
      </c>
      <c r="C42" s="622">
        <v>3</v>
      </c>
      <c r="D42" s="622" t="s">
        <v>929</v>
      </c>
      <c r="E42" s="623">
        <v>330</v>
      </c>
      <c r="F42" s="517">
        <f t="shared" si="2"/>
        <v>990</v>
      </c>
      <c r="G42" s="611">
        <v>2</v>
      </c>
      <c r="H42" s="611">
        <f t="shared" si="4"/>
        <v>660</v>
      </c>
      <c r="I42" s="611"/>
      <c r="J42" s="612">
        <f t="shared" si="0"/>
        <v>0</v>
      </c>
      <c r="K42" s="611">
        <v>1</v>
      </c>
      <c r="L42" s="611">
        <f t="shared" si="6"/>
        <v>330</v>
      </c>
      <c r="M42" s="611"/>
      <c r="N42" s="613">
        <f t="shared" si="1"/>
        <v>0</v>
      </c>
      <c r="O42" s="500"/>
    </row>
    <row r="43" spans="1:15" s="347" customFormat="1" ht="16.5">
      <c r="A43" s="610">
        <f t="shared" si="7"/>
        <v>31</v>
      </c>
      <c r="B43" s="158" t="s">
        <v>938</v>
      </c>
      <c r="C43" s="516">
        <v>130</v>
      </c>
      <c r="D43" s="516"/>
      <c r="E43" s="517">
        <v>10</v>
      </c>
      <c r="F43" s="517">
        <f t="shared" si="2"/>
        <v>1300</v>
      </c>
      <c r="G43" s="611">
        <f t="shared" si="3"/>
        <v>65</v>
      </c>
      <c r="H43" s="611">
        <f t="shared" si="4"/>
        <v>650</v>
      </c>
      <c r="I43" s="611"/>
      <c r="J43" s="612">
        <f t="shared" si="0"/>
        <v>0</v>
      </c>
      <c r="K43" s="611">
        <f t="shared" si="5"/>
        <v>65</v>
      </c>
      <c r="L43" s="611">
        <f t="shared" si="6"/>
        <v>650</v>
      </c>
      <c r="M43" s="611"/>
      <c r="N43" s="613">
        <f t="shared" si="1"/>
        <v>0</v>
      </c>
      <c r="O43" s="500"/>
    </row>
    <row r="44" spans="1:15" s="347" customFormat="1" ht="16.5">
      <c r="A44" s="610">
        <f t="shared" si="7"/>
        <v>32</v>
      </c>
      <c r="B44" s="523" t="s">
        <v>939</v>
      </c>
      <c r="C44" s="524">
        <v>80</v>
      </c>
      <c r="D44" s="525"/>
      <c r="E44" s="526">
        <v>12</v>
      </c>
      <c r="F44" s="517">
        <f t="shared" si="2"/>
        <v>960</v>
      </c>
      <c r="G44" s="611">
        <f t="shared" si="3"/>
        <v>40</v>
      </c>
      <c r="H44" s="611">
        <f t="shared" si="4"/>
        <v>480</v>
      </c>
      <c r="I44" s="611"/>
      <c r="J44" s="612">
        <f t="shared" si="0"/>
        <v>0</v>
      </c>
      <c r="K44" s="611">
        <f t="shared" si="5"/>
        <v>40</v>
      </c>
      <c r="L44" s="611">
        <f t="shared" si="6"/>
        <v>480</v>
      </c>
      <c r="M44" s="611"/>
      <c r="N44" s="613">
        <f t="shared" si="1"/>
        <v>0</v>
      </c>
      <c r="O44" s="500"/>
    </row>
    <row r="45" spans="1:15" s="347" customFormat="1" ht="16.5">
      <c r="A45" s="610">
        <f t="shared" si="7"/>
        <v>33</v>
      </c>
      <c r="B45" s="523" t="s">
        <v>939</v>
      </c>
      <c r="C45" s="524">
        <v>453</v>
      </c>
      <c r="D45" s="525"/>
      <c r="E45" s="526">
        <v>11</v>
      </c>
      <c r="F45" s="517">
        <f t="shared" si="2"/>
        <v>4983</v>
      </c>
      <c r="G45" s="611">
        <v>227</v>
      </c>
      <c r="H45" s="611">
        <f t="shared" si="4"/>
        <v>2497</v>
      </c>
      <c r="I45" s="611"/>
      <c r="J45" s="612">
        <f t="shared" si="0"/>
        <v>0</v>
      </c>
      <c r="K45" s="611">
        <v>226</v>
      </c>
      <c r="L45" s="611">
        <f t="shared" si="6"/>
        <v>2486</v>
      </c>
      <c r="M45" s="611"/>
      <c r="N45" s="613">
        <f t="shared" si="1"/>
        <v>0</v>
      </c>
      <c r="O45" s="500"/>
    </row>
    <row r="46" spans="1:15" s="347" customFormat="1" ht="16.5">
      <c r="A46" s="610">
        <f t="shared" si="7"/>
        <v>34</v>
      </c>
      <c r="B46" s="527" t="s">
        <v>940</v>
      </c>
      <c r="C46" s="528">
        <v>95</v>
      </c>
      <c r="D46" s="573"/>
      <c r="E46" s="529">
        <v>15</v>
      </c>
      <c r="F46" s="517">
        <f t="shared" si="2"/>
        <v>1425</v>
      </c>
      <c r="G46" s="611">
        <v>48</v>
      </c>
      <c r="H46" s="611">
        <f t="shared" si="4"/>
        <v>720</v>
      </c>
      <c r="I46" s="611"/>
      <c r="J46" s="612">
        <f t="shared" si="0"/>
        <v>0</v>
      </c>
      <c r="K46" s="611">
        <v>47</v>
      </c>
      <c r="L46" s="611">
        <f t="shared" si="6"/>
        <v>705</v>
      </c>
      <c r="M46" s="611"/>
      <c r="N46" s="613">
        <f t="shared" si="1"/>
        <v>0</v>
      </c>
      <c r="O46" s="500"/>
    </row>
    <row r="47" spans="1:15" s="347" customFormat="1" ht="16.5">
      <c r="A47" s="610">
        <f t="shared" si="7"/>
        <v>35</v>
      </c>
      <c r="B47" s="530" t="s">
        <v>941</v>
      </c>
      <c r="C47" s="531">
        <v>15</v>
      </c>
      <c r="D47" s="531" t="s">
        <v>910</v>
      </c>
      <c r="E47" s="526">
        <v>18</v>
      </c>
      <c r="F47" s="517">
        <f t="shared" si="2"/>
        <v>270</v>
      </c>
      <c r="G47" s="611">
        <f t="shared" si="3"/>
        <v>7.5</v>
      </c>
      <c r="H47" s="611">
        <f t="shared" si="4"/>
        <v>135</v>
      </c>
      <c r="I47" s="611"/>
      <c r="J47" s="612">
        <f t="shared" si="0"/>
        <v>0</v>
      </c>
      <c r="K47" s="611">
        <f t="shared" si="5"/>
        <v>7.5</v>
      </c>
      <c r="L47" s="611">
        <f t="shared" si="6"/>
        <v>135</v>
      </c>
      <c r="M47" s="611"/>
      <c r="N47" s="613">
        <f t="shared" si="1"/>
        <v>0</v>
      </c>
      <c r="O47" s="500"/>
    </row>
    <row r="48" spans="1:15" s="347" customFormat="1" ht="16.5">
      <c r="A48" s="610">
        <f t="shared" si="7"/>
        <v>36</v>
      </c>
      <c r="B48" s="158" t="s">
        <v>942</v>
      </c>
      <c r="C48" s="516">
        <v>10</v>
      </c>
      <c r="D48" s="516" t="s">
        <v>943</v>
      </c>
      <c r="E48" s="517">
        <v>198</v>
      </c>
      <c r="F48" s="517">
        <f t="shared" si="2"/>
        <v>1980</v>
      </c>
      <c r="G48" s="611">
        <f t="shared" si="3"/>
        <v>5</v>
      </c>
      <c r="H48" s="611">
        <f t="shared" si="4"/>
        <v>990</v>
      </c>
      <c r="I48" s="611"/>
      <c r="J48" s="612">
        <f t="shared" si="0"/>
        <v>0</v>
      </c>
      <c r="K48" s="611">
        <f t="shared" si="5"/>
        <v>5</v>
      </c>
      <c r="L48" s="611">
        <f t="shared" si="6"/>
        <v>990</v>
      </c>
      <c r="M48" s="611"/>
      <c r="N48" s="613">
        <f t="shared" si="1"/>
        <v>0</v>
      </c>
      <c r="O48" s="500"/>
    </row>
    <row r="49" spans="1:15" s="347" customFormat="1" ht="16.5">
      <c r="A49" s="610">
        <f t="shared" si="7"/>
        <v>37</v>
      </c>
      <c r="B49" s="616" t="s">
        <v>944</v>
      </c>
      <c r="C49" s="507">
        <v>100</v>
      </c>
      <c r="D49" s="516" t="s">
        <v>910</v>
      </c>
      <c r="E49" s="517">
        <v>25</v>
      </c>
      <c r="F49" s="517">
        <f t="shared" si="2"/>
        <v>2500</v>
      </c>
      <c r="G49" s="611">
        <f t="shared" si="3"/>
        <v>50</v>
      </c>
      <c r="H49" s="611">
        <f t="shared" si="4"/>
        <v>1250</v>
      </c>
      <c r="I49" s="611"/>
      <c r="J49" s="612">
        <f t="shared" si="0"/>
        <v>0</v>
      </c>
      <c r="K49" s="611">
        <f t="shared" si="5"/>
        <v>50</v>
      </c>
      <c r="L49" s="611">
        <f t="shared" si="6"/>
        <v>1250</v>
      </c>
      <c r="M49" s="611"/>
      <c r="N49" s="613">
        <f t="shared" si="1"/>
        <v>0</v>
      </c>
      <c r="O49" s="500"/>
    </row>
    <row r="50" spans="1:15" s="347" customFormat="1" ht="16.5">
      <c r="A50" s="610">
        <f t="shared" si="7"/>
        <v>38</v>
      </c>
      <c r="B50" s="158" t="s">
        <v>945</v>
      </c>
      <c r="C50" s="516">
        <v>47</v>
      </c>
      <c r="D50" s="516" t="s">
        <v>946</v>
      </c>
      <c r="E50" s="517">
        <v>167.2</v>
      </c>
      <c r="F50" s="517">
        <f t="shared" si="2"/>
        <v>7858.4</v>
      </c>
      <c r="G50" s="611">
        <v>24</v>
      </c>
      <c r="H50" s="611">
        <f t="shared" si="4"/>
        <v>4012.7999999999997</v>
      </c>
      <c r="I50" s="611"/>
      <c r="J50" s="612">
        <f t="shared" si="0"/>
        <v>0</v>
      </c>
      <c r="K50" s="611">
        <v>23</v>
      </c>
      <c r="L50" s="611">
        <f t="shared" si="6"/>
        <v>3845.6</v>
      </c>
      <c r="M50" s="611"/>
      <c r="N50" s="613">
        <f t="shared" si="1"/>
        <v>0</v>
      </c>
      <c r="O50" s="500"/>
    </row>
    <row r="51" spans="1:15" s="347" customFormat="1" ht="16.5">
      <c r="A51" s="610">
        <f t="shared" si="7"/>
        <v>39</v>
      </c>
      <c r="B51" s="158" t="s">
        <v>947</v>
      </c>
      <c r="C51" s="516">
        <v>30</v>
      </c>
      <c r="D51" s="516" t="s">
        <v>946</v>
      </c>
      <c r="E51" s="517">
        <v>121.64</v>
      </c>
      <c r="F51" s="517">
        <f t="shared" si="2"/>
        <v>3649.2</v>
      </c>
      <c r="G51" s="611">
        <f t="shared" si="3"/>
        <v>15</v>
      </c>
      <c r="H51" s="611">
        <f t="shared" si="4"/>
        <v>1824.6</v>
      </c>
      <c r="I51" s="611"/>
      <c r="J51" s="612">
        <f t="shared" si="0"/>
        <v>0</v>
      </c>
      <c r="K51" s="611">
        <f t="shared" si="5"/>
        <v>15</v>
      </c>
      <c r="L51" s="611">
        <f t="shared" si="6"/>
        <v>1824.6</v>
      </c>
      <c r="M51" s="611"/>
      <c r="N51" s="613">
        <f t="shared" si="1"/>
        <v>0</v>
      </c>
      <c r="O51" s="500"/>
    </row>
    <row r="52" spans="1:15" s="347" customFormat="1" ht="30">
      <c r="A52" s="610">
        <f t="shared" si="7"/>
        <v>40</v>
      </c>
      <c r="B52" s="512" t="s">
        <v>948</v>
      </c>
      <c r="C52" s="617">
        <v>5</v>
      </c>
      <c r="D52" s="618" t="s">
        <v>929</v>
      </c>
      <c r="E52" s="517">
        <v>14.399999999999999</v>
      </c>
      <c r="F52" s="517">
        <f t="shared" si="2"/>
        <v>72</v>
      </c>
      <c r="G52" s="611">
        <v>3</v>
      </c>
      <c r="H52" s="611">
        <f t="shared" si="4"/>
        <v>43.199999999999996</v>
      </c>
      <c r="I52" s="611"/>
      <c r="J52" s="612">
        <f t="shared" si="0"/>
        <v>0</v>
      </c>
      <c r="K52" s="611">
        <v>2</v>
      </c>
      <c r="L52" s="611">
        <f t="shared" si="6"/>
        <v>28.799999999999997</v>
      </c>
      <c r="M52" s="611"/>
      <c r="N52" s="613">
        <f t="shared" si="1"/>
        <v>0</v>
      </c>
      <c r="O52" s="500"/>
    </row>
    <row r="53" spans="1:15" s="347" customFormat="1" ht="30">
      <c r="A53" s="610">
        <f t="shared" si="7"/>
        <v>41</v>
      </c>
      <c r="B53" s="512" t="s">
        <v>949</v>
      </c>
      <c r="C53" s="617">
        <v>5</v>
      </c>
      <c r="D53" s="618" t="s">
        <v>929</v>
      </c>
      <c r="E53" s="517">
        <v>36</v>
      </c>
      <c r="F53" s="517">
        <f t="shared" si="2"/>
        <v>180</v>
      </c>
      <c r="G53" s="611">
        <v>3</v>
      </c>
      <c r="H53" s="611">
        <f t="shared" si="4"/>
        <v>108</v>
      </c>
      <c r="I53" s="611"/>
      <c r="J53" s="612">
        <f t="shared" si="0"/>
        <v>0</v>
      </c>
      <c r="K53" s="611">
        <v>2</v>
      </c>
      <c r="L53" s="611">
        <f t="shared" si="6"/>
        <v>72</v>
      </c>
      <c r="M53" s="611"/>
      <c r="N53" s="613">
        <f t="shared" si="1"/>
        <v>0</v>
      </c>
      <c r="O53" s="500"/>
    </row>
    <row r="54" spans="1:15" s="347" customFormat="1" ht="30">
      <c r="A54" s="610">
        <f t="shared" si="7"/>
        <v>42</v>
      </c>
      <c r="B54" s="512" t="s">
        <v>950</v>
      </c>
      <c r="C54" s="617">
        <v>5</v>
      </c>
      <c r="D54" s="618" t="s">
        <v>929</v>
      </c>
      <c r="E54" s="517">
        <v>57.599999999999994</v>
      </c>
      <c r="F54" s="517">
        <f t="shared" si="2"/>
        <v>288</v>
      </c>
      <c r="G54" s="611">
        <v>3</v>
      </c>
      <c r="H54" s="611">
        <f t="shared" si="4"/>
        <v>172.79999999999998</v>
      </c>
      <c r="I54" s="611"/>
      <c r="J54" s="612">
        <f t="shared" si="0"/>
        <v>0</v>
      </c>
      <c r="K54" s="611">
        <v>2</v>
      </c>
      <c r="L54" s="611">
        <f t="shared" si="6"/>
        <v>115.19999999999999</v>
      </c>
      <c r="M54" s="611"/>
      <c r="N54" s="613">
        <f t="shared" si="1"/>
        <v>0</v>
      </c>
      <c r="O54" s="500"/>
    </row>
    <row r="55" spans="1:15" s="347" customFormat="1" ht="30">
      <c r="A55" s="610">
        <f t="shared" si="7"/>
        <v>43</v>
      </c>
      <c r="B55" s="512" t="s">
        <v>951</v>
      </c>
      <c r="C55" s="617">
        <v>5</v>
      </c>
      <c r="D55" s="618" t="s">
        <v>929</v>
      </c>
      <c r="E55" s="517">
        <v>100.8</v>
      </c>
      <c r="F55" s="517">
        <f t="shared" si="2"/>
        <v>504</v>
      </c>
      <c r="G55" s="611">
        <v>3</v>
      </c>
      <c r="H55" s="611">
        <f t="shared" si="4"/>
        <v>302.39999999999998</v>
      </c>
      <c r="I55" s="611"/>
      <c r="J55" s="612">
        <f t="shared" si="0"/>
        <v>0</v>
      </c>
      <c r="K55" s="611">
        <v>2</v>
      </c>
      <c r="L55" s="611">
        <f t="shared" si="6"/>
        <v>201.6</v>
      </c>
      <c r="M55" s="611"/>
      <c r="N55" s="613">
        <f t="shared" si="1"/>
        <v>0</v>
      </c>
      <c r="O55" s="500"/>
    </row>
    <row r="56" spans="1:15" s="347" customFormat="1" ht="16.5">
      <c r="A56" s="610">
        <f t="shared" si="7"/>
        <v>44</v>
      </c>
      <c r="B56" s="527" t="s">
        <v>952</v>
      </c>
      <c r="C56" s="528">
        <v>566</v>
      </c>
      <c r="D56" s="573" t="s">
        <v>905</v>
      </c>
      <c r="E56" s="624">
        <v>268</v>
      </c>
      <c r="F56" s="517">
        <f t="shared" si="2"/>
        <v>151688</v>
      </c>
      <c r="G56" s="611">
        <f t="shared" si="3"/>
        <v>283</v>
      </c>
      <c r="H56" s="611">
        <f t="shared" si="4"/>
        <v>75844</v>
      </c>
      <c r="I56" s="611"/>
      <c r="J56" s="612">
        <f t="shared" si="0"/>
        <v>0</v>
      </c>
      <c r="K56" s="611">
        <f t="shared" si="5"/>
        <v>283</v>
      </c>
      <c r="L56" s="611">
        <f t="shared" si="6"/>
        <v>75844</v>
      </c>
      <c r="M56" s="611"/>
      <c r="N56" s="613">
        <f t="shared" si="1"/>
        <v>0</v>
      </c>
      <c r="O56" s="500"/>
    </row>
    <row r="57" spans="1:15" s="347" customFormat="1" ht="16.5">
      <c r="A57" s="610">
        <f t="shared" si="7"/>
        <v>45</v>
      </c>
      <c r="B57" s="527" t="s">
        <v>953</v>
      </c>
      <c r="C57" s="528">
        <v>400</v>
      </c>
      <c r="D57" s="573" t="s">
        <v>905</v>
      </c>
      <c r="E57" s="624">
        <v>192</v>
      </c>
      <c r="F57" s="517">
        <f t="shared" si="2"/>
        <v>76800</v>
      </c>
      <c r="G57" s="611">
        <f t="shared" si="3"/>
        <v>200</v>
      </c>
      <c r="H57" s="611">
        <f t="shared" si="4"/>
        <v>38400</v>
      </c>
      <c r="I57" s="611"/>
      <c r="J57" s="612">
        <f t="shared" si="0"/>
        <v>0</v>
      </c>
      <c r="K57" s="611">
        <f t="shared" si="5"/>
        <v>200</v>
      </c>
      <c r="L57" s="611">
        <f t="shared" si="6"/>
        <v>38400</v>
      </c>
      <c r="M57" s="611"/>
      <c r="N57" s="613">
        <f t="shared" si="1"/>
        <v>0</v>
      </c>
      <c r="O57" s="500"/>
    </row>
    <row r="58" spans="1:15" s="347" customFormat="1" ht="16.5">
      <c r="A58" s="610">
        <f t="shared" si="7"/>
        <v>46</v>
      </c>
      <c r="B58" s="572" t="s">
        <v>954</v>
      </c>
      <c r="C58" s="528">
        <v>107</v>
      </c>
      <c r="D58" s="528" t="s">
        <v>905</v>
      </c>
      <c r="E58" s="625">
        <v>200</v>
      </c>
      <c r="F58" s="517">
        <f t="shared" si="2"/>
        <v>21400</v>
      </c>
      <c r="G58" s="611">
        <v>54</v>
      </c>
      <c r="H58" s="611">
        <f t="shared" si="4"/>
        <v>10800</v>
      </c>
      <c r="I58" s="611"/>
      <c r="J58" s="612">
        <f t="shared" si="0"/>
        <v>0</v>
      </c>
      <c r="K58" s="611">
        <v>53</v>
      </c>
      <c r="L58" s="611">
        <f t="shared" si="6"/>
        <v>10600</v>
      </c>
      <c r="M58" s="611"/>
      <c r="N58" s="613">
        <f t="shared" si="1"/>
        <v>0</v>
      </c>
      <c r="O58" s="500"/>
    </row>
    <row r="59" spans="1:15" s="347" customFormat="1" ht="16.5">
      <c r="A59" s="610">
        <f t="shared" si="7"/>
        <v>47</v>
      </c>
      <c r="B59" s="527" t="s">
        <v>955</v>
      </c>
      <c r="C59" s="528">
        <v>10</v>
      </c>
      <c r="D59" s="528"/>
      <c r="E59" s="532">
        <v>250</v>
      </c>
      <c r="F59" s="517">
        <f t="shared" si="2"/>
        <v>2500</v>
      </c>
      <c r="G59" s="611">
        <f t="shared" si="3"/>
        <v>5</v>
      </c>
      <c r="H59" s="611">
        <f t="shared" si="4"/>
        <v>1250</v>
      </c>
      <c r="I59" s="611"/>
      <c r="J59" s="612">
        <f t="shared" si="0"/>
        <v>0</v>
      </c>
      <c r="K59" s="611">
        <f t="shared" si="5"/>
        <v>5</v>
      </c>
      <c r="L59" s="611">
        <f t="shared" si="6"/>
        <v>1250</v>
      </c>
      <c r="M59" s="611"/>
      <c r="N59" s="613">
        <f t="shared" si="1"/>
        <v>0</v>
      </c>
      <c r="O59" s="500"/>
    </row>
    <row r="60" spans="1:15" s="347" customFormat="1" ht="16.5">
      <c r="A60" s="610">
        <f t="shared" si="7"/>
        <v>48</v>
      </c>
      <c r="B60" s="158" t="s">
        <v>956</v>
      </c>
      <c r="C60" s="506">
        <v>15</v>
      </c>
      <c r="D60" s="516" t="s">
        <v>907</v>
      </c>
      <c r="E60" s="533">
        <v>1000</v>
      </c>
      <c r="F60" s="517">
        <f t="shared" si="2"/>
        <v>15000</v>
      </c>
      <c r="G60" s="611">
        <v>8</v>
      </c>
      <c r="H60" s="611">
        <f t="shared" si="4"/>
        <v>8000</v>
      </c>
      <c r="I60" s="611"/>
      <c r="J60" s="612">
        <f t="shared" si="0"/>
        <v>0</v>
      </c>
      <c r="K60" s="611">
        <v>7</v>
      </c>
      <c r="L60" s="611">
        <f t="shared" si="6"/>
        <v>7000</v>
      </c>
      <c r="M60" s="611"/>
      <c r="N60" s="613">
        <f t="shared" si="1"/>
        <v>0</v>
      </c>
      <c r="O60" s="500"/>
    </row>
    <row r="61" spans="1:15" s="347" customFormat="1" ht="16.5">
      <c r="A61" s="610">
        <f t="shared" si="7"/>
        <v>49</v>
      </c>
      <c r="B61" s="534" t="s">
        <v>1934</v>
      </c>
      <c r="C61" s="535">
        <v>1</v>
      </c>
      <c r="D61" s="535" t="s">
        <v>957</v>
      </c>
      <c r="E61" s="626">
        <v>700</v>
      </c>
      <c r="F61" s="517">
        <f t="shared" si="2"/>
        <v>700</v>
      </c>
      <c r="G61" s="611">
        <v>1</v>
      </c>
      <c r="H61" s="611">
        <f t="shared" si="4"/>
        <v>700</v>
      </c>
      <c r="I61" s="611"/>
      <c r="J61" s="612">
        <f t="shared" si="0"/>
        <v>0</v>
      </c>
      <c r="K61" s="611">
        <v>0</v>
      </c>
      <c r="L61" s="611">
        <f t="shared" si="6"/>
        <v>0</v>
      </c>
      <c r="M61" s="611"/>
      <c r="N61" s="613">
        <f t="shared" si="1"/>
        <v>0</v>
      </c>
      <c r="O61" s="500"/>
    </row>
    <row r="62" spans="1:15" s="347" customFormat="1" ht="16.5">
      <c r="A62" s="610">
        <f t="shared" si="7"/>
        <v>50</v>
      </c>
      <c r="B62" s="536" t="s">
        <v>958</v>
      </c>
      <c r="C62" s="537">
        <v>1</v>
      </c>
      <c r="D62" s="537"/>
      <c r="E62" s="538">
        <v>300</v>
      </c>
      <c r="F62" s="517">
        <f t="shared" si="2"/>
        <v>300</v>
      </c>
      <c r="G62" s="611">
        <v>1</v>
      </c>
      <c r="H62" s="611">
        <f t="shared" si="4"/>
        <v>300</v>
      </c>
      <c r="I62" s="611"/>
      <c r="J62" s="612">
        <f t="shared" si="0"/>
        <v>0</v>
      </c>
      <c r="K62" s="611">
        <v>0</v>
      </c>
      <c r="L62" s="611">
        <f t="shared" si="6"/>
        <v>0</v>
      </c>
      <c r="M62" s="611"/>
      <c r="N62" s="613">
        <f t="shared" si="1"/>
        <v>0</v>
      </c>
      <c r="O62" s="500"/>
    </row>
    <row r="63" spans="1:15" s="347" customFormat="1" ht="16.5">
      <c r="A63" s="610">
        <f t="shared" si="7"/>
        <v>51</v>
      </c>
      <c r="B63" s="534" t="s">
        <v>959</v>
      </c>
      <c r="C63" s="535">
        <v>3</v>
      </c>
      <c r="D63" s="535" t="s">
        <v>960</v>
      </c>
      <c r="E63" s="626">
        <v>616</v>
      </c>
      <c r="F63" s="517">
        <f t="shared" si="2"/>
        <v>1848</v>
      </c>
      <c r="G63" s="611">
        <v>2</v>
      </c>
      <c r="H63" s="611">
        <f t="shared" si="4"/>
        <v>1232</v>
      </c>
      <c r="I63" s="611"/>
      <c r="J63" s="612">
        <f t="shared" si="0"/>
        <v>0</v>
      </c>
      <c r="K63" s="611">
        <v>1</v>
      </c>
      <c r="L63" s="611">
        <f t="shared" si="6"/>
        <v>616</v>
      </c>
      <c r="M63" s="611"/>
      <c r="N63" s="613">
        <f t="shared" si="1"/>
        <v>0</v>
      </c>
      <c r="O63" s="500"/>
    </row>
    <row r="64" spans="1:15" s="347" customFormat="1" ht="16.5">
      <c r="A64" s="610">
        <f t="shared" si="7"/>
        <v>52</v>
      </c>
      <c r="B64" s="539" t="s">
        <v>961</v>
      </c>
      <c r="C64" s="540">
        <v>3</v>
      </c>
      <c r="D64" s="540" t="s">
        <v>960</v>
      </c>
      <c r="E64" s="541">
        <v>193.34</v>
      </c>
      <c r="F64" s="517">
        <f t="shared" si="2"/>
        <v>580.02</v>
      </c>
      <c r="G64" s="611">
        <v>2</v>
      </c>
      <c r="H64" s="611">
        <f t="shared" si="4"/>
        <v>386.68</v>
      </c>
      <c r="I64" s="611"/>
      <c r="J64" s="612">
        <f t="shared" si="0"/>
        <v>0</v>
      </c>
      <c r="K64" s="611">
        <v>1</v>
      </c>
      <c r="L64" s="611">
        <f t="shared" si="6"/>
        <v>193.34</v>
      </c>
      <c r="M64" s="611"/>
      <c r="N64" s="613">
        <f t="shared" si="1"/>
        <v>0</v>
      </c>
      <c r="O64" s="500"/>
    </row>
    <row r="65" spans="1:15" s="347" customFormat="1" ht="16.5">
      <c r="A65" s="610">
        <f t="shared" si="7"/>
        <v>53</v>
      </c>
      <c r="B65" s="534" t="s">
        <v>962</v>
      </c>
      <c r="C65" s="542">
        <v>10</v>
      </c>
      <c r="D65" s="542" t="s">
        <v>919</v>
      </c>
      <c r="E65" s="541">
        <v>170</v>
      </c>
      <c r="F65" s="517">
        <f t="shared" si="2"/>
        <v>1700</v>
      </c>
      <c r="G65" s="611">
        <f t="shared" si="3"/>
        <v>5</v>
      </c>
      <c r="H65" s="611">
        <f t="shared" si="4"/>
        <v>850</v>
      </c>
      <c r="I65" s="611"/>
      <c r="J65" s="612">
        <f t="shared" si="0"/>
        <v>0</v>
      </c>
      <c r="K65" s="611">
        <f t="shared" si="5"/>
        <v>5</v>
      </c>
      <c r="L65" s="611">
        <f t="shared" si="6"/>
        <v>850</v>
      </c>
      <c r="M65" s="611"/>
      <c r="N65" s="613">
        <f t="shared" si="1"/>
        <v>0</v>
      </c>
      <c r="O65" s="500"/>
    </row>
    <row r="66" spans="1:15" s="347" customFormat="1" ht="16.5">
      <c r="A66" s="610">
        <f t="shared" si="7"/>
        <v>54</v>
      </c>
      <c r="B66" s="534" t="s">
        <v>963</v>
      </c>
      <c r="C66" s="542">
        <v>2</v>
      </c>
      <c r="D66" s="535" t="s">
        <v>907</v>
      </c>
      <c r="E66" s="543">
        <v>616.20000000000005</v>
      </c>
      <c r="F66" s="517">
        <f t="shared" si="2"/>
        <v>1232.4000000000001</v>
      </c>
      <c r="G66" s="611">
        <f t="shared" si="3"/>
        <v>1</v>
      </c>
      <c r="H66" s="611">
        <f t="shared" si="4"/>
        <v>616.20000000000005</v>
      </c>
      <c r="I66" s="611"/>
      <c r="J66" s="612">
        <f t="shared" si="0"/>
        <v>0</v>
      </c>
      <c r="K66" s="611">
        <f t="shared" si="5"/>
        <v>1</v>
      </c>
      <c r="L66" s="611">
        <f t="shared" si="6"/>
        <v>616.20000000000005</v>
      </c>
      <c r="M66" s="611"/>
      <c r="N66" s="613">
        <f t="shared" si="1"/>
        <v>0</v>
      </c>
      <c r="O66" s="500"/>
    </row>
    <row r="67" spans="1:15" s="347" customFormat="1" ht="16.5">
      <c r="A67" s="610">
        <f t="shared" si="7"/>
        <v>55</v>
      </c>
      <c r="B67" s="544" t="s">
        <v>964</v>
      </c>
      <c r="C67" s="516">
        <v>10</v>
      </c>
      <c r="D67" s="516" t="s">
        <v>946</v>
      </c>
      <c r="E67" s="545">
        <v>50</v>
      </c>
      <c r="F67" s="517">
        <f t="shared" si="2"/>
        <v>500</v>
      </c>
      <c r="G67" s="611">
        <f t="shared" si="3"/>
        <v>5</v>
      </c>
      <c r="H67" s="611">
        <f t="shared" si="4"/>
        <v>250</v>
      </c>
      <c r="I67" s="611"/>
      <c r="J67" s="612">
        <f t="shared" si="0"/>
        <v>0</v>
      </c>
      <c r="K67" s="611">
        <f t="shared" si="5"/>
        <v>5</v>
      </c>
      <c r="L67" s="611">
        <f t="shared" si="6"/>
        <v>250</v>
      </c>
      <c r="M67" s="611"/>
      <c r="N67" s="613">
        <f t="shared" si="1"/>
        <v>0</v>
      </c>
      <c r="O67" s="500"/>
    </row>
    <row r="68" spans="1:15" s="347" customFormat="1" ht="16.5">
      <c r="A68" s="610">
        <f t="shared" si="7"/>
        <v>56</v>
      </c>
      <c r="B68" s="512" t="s">
        <v>965</v>
      </c>
      <c r="C68" s="514">
        <v>25</v>
      </c>
      <c r="D68" s="514" t="s">
        <v>960</v>
      </c>
      <c r="E68" s="511">
        <v>131.72999999999999</v>
      </c>
      <c r="F68" s="517">
        <f t="shared" si="2"/>
        <v>3293.2499999999995</v>
      </c>
      <c r="G68" s="611">
        <v>13</v>
      </c>
      <c r="H68" s="611">
        <f t="shared" si="4"/>
        <v>1712.4899999999998</v>
      </c>
      <c r="I68" s="611"/>
      <c r="J68" s="612">
        <f t="shared" si="0"/>
        <v>0</v>
      </c>
      <c r="K68" s="611">
        <v>12</v>
      </c>
      <c r="L68" s="611">
        <f t="shared" si="6"/>
        <v>1580.7599999999998</v>
      </c>
      <c r="M68" s="611"/>
      <c r="N68" s="613">
        <f t="shared" si="1"/>
        <v>0</v>
      </c>
      <c r="O68" s="500"/>
    </row>
    <row r="69" spans="1:15" s="347" customFormat="1" ht="16.5">
      <c r="A69" s="610">
        <f t="shared" si="7"/>
        <v>57</v>
      </c>
      <c r="B69" s="527" t="s">
        <v>966</v>
      </c>
      <c r="C69" s="546">
        <v>28</v>
      </c>
      <c r="D69" s="546" t="s">
        <v>929</v>
      </c>
      <c r="E69" s="547">
        <v>768</v>
      </c>
      <c r="F69" s="517">
        <f t="shared" si="2"/>
        <v>21504</v>
      </c>
      <c r="G69" s="611">
        <f t="shared" si="3"/>
        <v>14</v>
      </c>
      <c r="H69" s="611">
        <f t="shared" si="4"/>
        <v>10752</v>
      </c>
      <c r="I69" s="611"/>
      <c r="J69" s="612">
        <f t="shared" si="0"/>
        <v>0</v>
      </c>
      <c r="K69" s="611">
        <f t="shared" si="5"/>
        <v>14</v>
      </c>
      <c r="L69" s="611">
        <f t="shared" si="6"/>
        <v>10752</v>
      </c>
      <c r="M69" s="611"/>
      <c r="N69" s="613">
        <f t="shared" si="1"/>
        <v>0</v>
      </c>
      <c r="O69" s="500"/>
    </row>
    <row r="70" spans="1:15" s="347" customFormat="1" ht="16.5">
      <c r="A70" s="610">
        <f t="shared" si="7"/>
        <v>58</v>
      </c>
      <c r="B70" s="158" t="s">
        <v>967</v>
      </c>
      <c r="C70" s="516">
        <v>8</v>
      </c>
      <c r="D70" s="516" t="s">
        <v>929</v>
      </c>
      <c r="E70" s="517">
        <v>126</v>
      </c>
      <c r="F70" s="517">
        <f t="shared" si="2"/>
        <v>1008</v>
      </c>
      <c r="G70" s="611">
        <f t="shared" si="3"/>
        <v>4</v>
      </c>
      <c r="H70" s="611">
        <f t="shared" si="4"/>
        <v>504</v>
      </c>
      <c r="I70" s="611"/>
      <c r="J70" s="612">
        <f t="shared" si="0"/>
        <v>0</v>
      </c>
      <c r="K70" s="611">
        <f t="shared" si="5"/>
        <v>4</v>
      </c>
      <c r="L70" s="611">
        <f t="shared" si="6"/>
        <v>504</v>
      </c>
      <c r="M70" s="611"/>
      <c r="N70" s="613">
        <f t="shared" si="1"/>
        <v>0</v>
      </c>
      <c r="O70" s="500"/>
    </row>
    <row r="71" spans="1:15" s="347" customFormat="1" ht="16.5">
      <c r="A71" s="610">
        <f t="shared" si="7"/>
        <v>59</v>
      </c>
      <c r="B71" s="518" t="s">
        <v>968</v>
      </c>
      <c r="C71" s="519">
        <v>4</v>
      </c>
      <c r="D71" s="548" t="s">
        <v>946</v>
      </c>
      <c r="E71" s="520">
        <v>74</v>
      </c>
      <c r="F71" s="517">
        <f t="shared" si="2"/>
        <v>296</v>
      </c>
      <c r="G71" s="611">
        <f t="shared" si="3"/>
        <v>2</v>
      </c>
      <c r="H71" s="611">
        <f t="shared" si="4"/>
        <v>148</v>
      </c>
      <c r="I71" s="611"/>
      <c r="J71" s="612">
        <f t="shared" si="0"/>
        <v>0</v>
      </c>
      <c r="K71" s="611">
        <f t="shared" si="5"/>
        <v>2</v>
      </c>
      <c r="L71" s="611">
        <f t="shared" si="6"/>
        <v>148</v>
      </c>
      <c r="M71" s="611"/>
      <c r="N71" s="613">
        <f t="shared" si="1"/>
        <v>0</v>
      </c>
      <c r="O71" s="500"/>
    </row>
    <row r="72" spans="1:15" s="347" customFormat="1" ht="16.5">
      <c r="A72" s="610">
        <f t="shared" si="7"/>
        <v>60</v>
      </c>
      <c r="B72" s="549" t="s">
        <v>969</v>
      </c>
      <c r="C72" s="519">
        <v>100</v>
      </c>
      <c r="D72" s="519" t="s">
        <v>903</v>
      </c>
      <c r="E72" s="61">
        <v>7</v>
      </c>
      <c r="F72" s="517">
        <f t="shared" si="2"/>
        <v>700</v>
      </c>
      <c r="G72" s="611">
        <f t="shared" si="3"/>
        <v>50</v>
      </c>
      <c r="H72" s="611">
        <f t="shared" si="4"/>
        <v>350</v>
      </c>
      <c r="I72" s="611"/>
      <c r="J72" s="612">
        <f t="shared" si="0"/>
        <v>0</v>
      </c>
      <c r="K72" s="611">
        <f t="shared" si="5"/>
        <v>50</v>
      </c>
      <c r="L72" s="611">
        <f t="shared" si="6"/>
        <v>350</v>
      </c>
      <c r="M72" s="611"/>
      <c r="N72" s="613">
        <f t="shared" si="1"/>
        <v>0</v>
      </c>
      <c r="O72" s="500"/>
    </row>
    <row r="73" spans="1:15" s="347" customFormat="1" ht="16.5">
      <c r="A73" s="610">
        <f t="shared" si="7"/>
        <v>61</v>
      </c>
      <c r="B73" s="158" t="s">
        <v>970</v>
      </c>
      <c r="C73" s="516">
        <v>50</v>
      </c>
      <c r="D73" s="516" t="s">
        <v>910</v>
      </c>
      <c r="E73" s="517">
        <v>8.64</v>
      </c>
      <c r="F73" s="517">
        <f t="shared" si="2"/>
        <v>432</v>
      </c>
      <c r="G73" s="611">
        <f t="shared" si="3"/>
        <v>25</v>
      </c>
      <c r="H73" s="611">
        <f t="shared" si="4"/>
        <v>216</v>
      </c>
      <c r="I73" s="611"/>
      <c r="J73" s="612">
        <f t="shared" si="0"/>
        <v>0</v>
      </c>
      <c r="K73" s="611">
        <f t="shared" si="5"/>
        <v>25</v>
      </c>
      <c r="L73" s="611">
        <f t="shared" si="6"/>
        <v>216</v>
      </c>
      <c r="M73" s="611"/>
      <c r="N73" s="613">
        <f t="shared" si="1"/>
        <v>0</v>
      </c>
      <c r="O73" s="500"/>
    </row>
    <row r="74" spans="1:15" s="347" customFormat="1" ht="16.5">
      <c r="A74" s="610">
        <f t="shared" si="7"/>
        <v>62</v>
      </c>
      <c r="B74" s="544" t="s">
        <v>971</v>
      </c>
      <c r="C74" s="241">
        <v>7</v>
      </c>
      <c r="D74" s="506" t="s">
        <v>972</v>
      </c>
      <c r="E74" s="533">
        <v>8.64</v>
      </c>
      <c r="F74" s="517">
        <f t="shared" si="2"/>
        <v>60.480000000000004</v>
      </c>
      <c r="G74" s="611">
        <v>4</v>
      </c>
      <c r="H74" s="611">
        <f t="shared" si="4"/>
        <v>34.56</v>
      </c>
      <c r="I74" s="611"/>
      <c r="J74" s="612">
        <f t="shared" si="0"/>
        <v>0</v>
      </c>
      <c r="K74" s="611">
        <v>3</v>
      </c>
      <c r="L74" s="611">
        <f t="shared" si="6"/>
        <v>25.92</v>
      </c>
      <c r="M74" s="611"/>
      <c r="N74" s="613">
        <f t="shared" si="1"/>
        <v>0</v>
      </c>
      <c r="O74" s="500"/>
    </row>
    <row r="75" spans="1:15" s="347" customFormat="1" ht="16.5">
      <c r="A75" s="610">
        <f t="shared" si="7"/>
        <v>63</v>
      </c>
      <c r="B75" s="527" t="s">
        <v>973</v>
      </c>
      <c r="C75" s="573">
        <v>130</v>
      </c>
      <c r="D75" s="573" t="s">
        <v>910</v>
      </c>
      <c r="E75" s="624">
        <v>8.64</v>
      </c>
      <c r="F75" s="517">
        <f t="shared" si="2"/>
        <v>1123.2</v>
      </c>
      <c r="G75" s="611">
        <f t="shared" si="3"/>
        <v>65</v>
      </c>
      <c r="H75" s="611">
        <f t="shared" si="4"/>
        <v>561.6</v>
      </c>
      <c r="I75" s="611"/>
      <c r="J75" s="612">
        <f t="shared" si="0"/>
        <v>0</v>
      </c>
      <c r="K75" s="611">
        <f t="shared" si="5"/>
        <v>65</v>
      </c>
      <c r="L75" s="611">
        <f t="shared" si="6"/>
        <v>561.6</v>
      </c>
      <c r="M75" s="611"/>
      <c r="N75" s="613">
        <f t="shared" si="1"/>
        <v>0</v>
      </c>
      <c r="O75" s="500"/>
    </row>
    <row r="76" spans="1:15" s="347" customFormat="1" ht="16.5">
      <c r="A76" s="610">
        <f t="shared" si="7"/>
        <v>64</v>
      </c>
      <c r="B76" s="544" t="s">
        <v>974</v>
      </c>
      <c r="C76" s="241">
        <v>7</v>
      </c>
      <c r="D76" s="506" t="s">
        <v>907</v>
      </c>
      <c r="E76" s="533">
        <v>8.64</v>
      </c>
      <c r="F76" s="517">
        <f t="shared" si="2"/>
        <v>60.480000000000004</v>
      </c>
      <c r="G76" s="611">
        <v>4</v>
      </c>
      <c r="H76" s="611">
        <f t="shared" si="4"/>
        <v>34.56</v>
      </c>
      <c r="I76" s="611"/>
      <c r="J76" s="612">
        <f t="shared" si="0"/>
        <v>0</v>
      </c>
      <c r="K76" s="611">
        <v>3</v>
      </c>
      <c r="L76" s="611">
        <f t="shared" si="6"/>
        <v>25.92</v>
      </c>
      <c r="M76" s="611"/>
      <c r="N76" s="613">
        <f t="shared" si="1"/>
        <v>0</v>
      </c>
      <c r="O76" s="500"/>
    </row>
    <row r="77" spans="1:15" s="347" customFormat="1" ht="16.5">
      <c r="A77" s="610">
        <f t="shared" si="7"/>
        <v>65</v>
      </c>
      <c r="B77" s="158" t="s">
        <v>975</v>
      </c>
      <c r="C77" s="516">
        <v>110</v>
      </c>
      <c r="D77" s="516" t="s">
        <v>910</v>
      </c>
      <c r="E77" s="517">
        <v>8.64</v>
      </c>
      <c r="F77" s="517">
        <f t="shared" si="2"/>
        <v>950.40000000000009</v>
      </c>
      <c r="G77" s="611">
        <f t="shared" si="3"/>
        <v>55</v>
      </c>
      <c r="H77" s="611">
        <f t="shared" si="4"/>
        <v>475.20000000000005</v>
      </c>
      <c r="I77" s="611"/>
      <c r="J77" s="612">
        <f t="shared" ref="J77:J140" si="8">I77*E77</f>
        <v>0</v>
      </c>
      <c r="K77" s="611">
        <f t="shared" si="5"/>
        <v>55</v>
      </c>
      <c r="L77" s="611">
        <f t="shared" si="6"/>
        <v>475.20000000000005</v>
      </c>
      <c r="M77" s="611"/>
      <c r="N77" s="613">
        <f t="shared" ref="N77:N140" si="9">M77*E77</f>
        <v>0</v>
      </c>
      <c r="O77" s="500"/>
    </row>
    <row r="78" spans="1:15" s="347" customFormat="1" ht="16.5">
      <c r="A78" s="610">
        <f t="shared" si="7"/>
        <v>66</v>
      </c>
      <c r="B78" s="544" t="s">
        <v>976</v>
      </c>
      <c r="C78" s="241">
        <v>23</v>
      </c>
      <c r="D78" s="506" t="s">
        <v>907</v>
      </c>
      <c r="E78" s="533">
        <v>8.64</v>
      </c>
      <c r="F78" s="517">
        <f t="shared" ref="F78:F141" si="10">E78*C78</f>
        <v>198.72000000000003</v>
      </c>
      <c r="G78" s="611">
        <v>12</v>
      </c>
      <c r="H78" s="611">
        <f t="shared" ref="H78:H141" si="11">G78*E78</f>
        <v>103.68</v>
      </c>
      <c r="I78" s="611"/>
      <c r="J78" s="612">
        <f t="shared" si="8"/>
        <v>0</v>
      </c>
      <c r="K78" s="611">
        <v>11</v>
      </c>
      <c r="L78" s="611">
        <f t="shared" ref="L78:L141" si="12">K78*E78</f>
        <v>95.04</v>
      </c>
      <c r="M78" s="611"/>
      <c r="N78" s="613">
        <f t="shared" si="9"/>
        <v>0</v>
      </c>
      <c r="O78" s="500"/>
    </row>
    <row r="79" spans="1:15" s="347" customFormat="1" ht="16.5">
      <c r="A79" s="610">
        <f t="shared" ref="A79:A142" si="13">A78+1</f>
        <v>67</v>
      </c>
      <c r="B79" s="288" t="s">
        <v>977</v>
      </c>
      <c r="C79" s="516">
        <v>30</v>
      </c>
      <c r="D79" s="516" t="s">
        <v>903</v>
      </c>
      <c r="E79" s="508">
        <v>10</v>
      </c>
      <c r="F79" s="517">
        <f t="shared" si="10"/>
        <v>300</v>
      </c>
      <c r="G79" s="611">
        <f t="shared" ref="G79:G142" si="14">C79/2</f>
        <v>15</v>
      </c>
      <c r="H79" s="611">
        <f t="shared" si="11"/>
        <v>150</v>
      </c>
      <c r="I79" s="611"/>
      <c r="J79" s="612">
        <f t="shared" si="8"/>
        <v>0</v>
      </c>
      <c r="K79" s="611">
        <f t="shared" ref="K79:K142" si="15">C79/2</f>
        <v>15</v>
      </c>
      <c r="L79" s="611">
        <f t="shared" si="12"/>
        <v>150</v>
      </c>
      <c r="M79" s="611"/>
      <c r="N79" s="613">
        <f t="shared" si="9"/>
        <v>0</v>
      </c>
      <c r="O79" s="500"/>
    </row>
    <row r="80" spans="1:15" s="347" customFormat="1" ht="16.5">
      <c r="A80" s="610">
        <f t="shared" si="13"/>
        <v>68</v>
      </c>
      <c r="B80" s="288" t="s">
        <v>978</v>
      </c>
      <c r="C80" s="516">
        <v>30</v>
      </c>
      <c r="D80" s="516" t="s">
        <v>903</v>
      </c>
      <c r="E80" s="508">
        <v>10</v>
      </c>
      <c r="F80" s="517">
        <f t="shared" si="10"/>
        <v>300</v>
      </c>
      <c r="G80" s="611">
        <f t="shared" si="14"/>
        <v>15</v>
      </c>
      <c r="H80" s="611">
        <f t="shared" si="11"/>
        <v>150</v>
      </c>
      <c r="I80" s="611"/>
      <c r="J80" s="612">
        <f t="shared" si="8"/>
        <v>0</v>
      </c>
      <c r="K80" s="611">
        <f t="shared" si="15"/>
        <v>15</v>
      </c>
      <c r="L80" s="611">
        <f t="shared" si="12"/>
        <v>150</v>
      </c>
      <c r="M80" s="611"/>
      <c r="N80" s="613">
        <f t="shared" si="9"/>
        <v>0</v>
      </c>
      <c r="O80" s="500"/>
    </row>
    <row r="81" spans="1:15" s="347" customFormat="1" ht="16.5">
      <c r="A81" s="610">
        <f t="shared" si="13"/>
        <v>69</v>
      </c>
      <c r="B81" s="288" t="s">
        <v>979</v>
      </c>
      <c r="C81" s="516">
        <v>30</v>
      </c>
      <c r="D81" s="516" t="s">
        <v>903</v>
      </c>
      <c r="E81" s="508">
        <v>10</v>
      </c>
      <c r="F81" s="517">
        <f t="shared" si="10"/>
        <v>300</v>
      </c>
      <c r="G81" s="611">
        <f t="shared" si="14"/>
        <v>15</v>
      </c>
      <c r="H81" s="611">
        <f t="shared" si="11"/>
        <v>150</v>
      </c>
      <c r="I81" s="611"/>
      <c r="J81" s="612">
        <f t="shared" si="8"/>
        <v>0</v>
      </c>
      <c r="K81" s="611">
        <f t="shared" si="15"/>
        <v>15</v>
      </c>
      <c r="L81" s="611">
        <f t="shared" si="12"/>
        <v>150</v>
      </c>
      <c r="M81" s="611"/>
      <c r="N81" s="613">
        <f t="shared" si="9"/>
        <v>0</v>
      </c>
      <c r="O81" s="500"/>
    </row>
    <row r="82" spans="1:15" s="347" customFormat="1" ht="16.5">
      <c r="A82" s="610">
        <f t="shared" si="13"/>
        <v>70</v>
      </c>
      <c r="B82" s="158" t="s">
        <v>980</v>
      </c>
      <c r="C82" s="516">
        <v>100</v>
      </c>
      <c r="D82" s="516" t="s">
        <v>910</v>
      </c>
      <c r="E82" s="517">
        <v>8.64</v>
      </c>
      <c r="F82" s="517">
        <f t="shared" si="10"/>
        <v>864</v>
      </c>
      <c r="G82" s="611">
        <f t="shared" si="14"/>
        <v>50</v>
      </c>
      <c r="H82" s="611">
        <f t="shared" si="11"/>
        <v>432</v>
      </c>
      <c r="I82" s="611"/>
      <c r="J82" s="612">
        <f t="shared" si="8"/>
        <v>0</v>
      </c>
      <c r="K82" s="611">
        <f t="shared" si="15"/>
        <v>50</v>
      </c>
      <c r="L82" s="611">
        <f t="shared" si="12"/>
        <v>432</v>
      </c>
      <c r="M82" s="611"/>
      <c r="N82" s="613">
        <f t="shared" si="9"/>
        <v>0</v>
      </c>
      <c r="O82" s="500"/>
    </row>
    <row r="83" spans="1:15" s="347" customFormat="1" ht="16.5">
      <c r="A83" s="610">
        <f t="shared" si="13"/>
        <v>71</v>
      </c>
      <c r="B83" s="544" t="s">
        <v>981</v>
      </c>
      <c r="C83" s="241">
        <v>7</v>
      </c>
      <c r="D83" s="506" t="s">
        <v>972</v>
      </c>
      <c r="E83" s="533">
        <v>8.64</v>
      </c>
      <c r="F83" s="517">
        <f t="shared" si="10"/>
        <v>60.480000000000004</v>
      </c>
      <c r="G83" s="611">
        <f t="shared" si="14"/>
        <v>3.5</v>
      </c>
      <c r="H83" s="611">
        <f t="shared" si="11"/>
        <v>30.240000000000002</v>
      </c>
      <c r="I83" s="611"/>
      <c r="J83" s="612">
        <f t="shared" si="8"/>
        <v>0</v>
      </c>
      <c r="K83" s="611">
        <f t="shared" si="15"/>
        <v>3.5</v>
      </c>
      <c r="L83" s="611">
        <f t="shared" si="12"/>
        <v>30.240000000000002</v>
      </c>
      <c r="M83" s="611"/>
      <c r="N83" s="613">
        <f t="shared" si="9"/>
        <v>0</v>
      </c>
      <c r="O83" s="500"/>
    </row>
    <row r="84" spans="1:15" s="347" customFormat="1" ht="16.5">
      <c r="A84" s="610">
        <f t="shared" si="13"/>
        <v>72</v>
      </c>
      <c r="B84" s="515" t="s">
        <v>982</v>
      </c>
      <c r="C84" s="516">
        <v>10</v>
      </c>
      <c r="D84" s="516" t="s">
        <v>903</v>
      </c>
      <c r="E84" s="517">
        <v>10</v>
      </c>
      <c r="F84" s="517">
        <f t="shared" si="10"/>
        <v>100</v>
      </c>
      <c r="G84" s="611">
        <f t="shared" si="14"/>
        <v>5</v>
      </c>
      <c r="H84" s="611">
        <f t="shared" si="11"/>
        <v>50</v>
      </c>
      <c r="I84" s="611"/>
      <c r="J84" s="612">
        <f t="shared" si="8"/>
        <v>0</v>
      </c>
      <c r="K84" s="611">
        <f t="shared" si="15"/>
        <v>5</v>
      </c>
      <c r="L84" s="611">
        <f t="shared" si="12"/>
        <v>50</v>
      </c>
      <c r="M84" s="611"/>
      <c r="N84" s="613">
        <f t="shared" si="9"/>
        <v>0</v>
      </c>
      <c r="O84" s="500"/>
    </row>
    <row r="85" spans="1:15" s="347" customFormat="1" ht="16.5">
      <c r="A85" s="610">
        <f t="shared" si="13"/>
        <v>73</v>
      </c>
      <c r="B85" s="515" t="s">
        <v>983</v>
      </c>
      <c r="C85" s="516">
        <v>10</v>
      </c>
      <c r="D85" s="516" t="s">
        <v>903</v>
      </c>
      <c r="E85" s="517">
        <v>10</v>
      </c>
      <c r="F85" s="517">
        <f t="shared" si="10"/>
        <v>100</v>
      </c>
      <c r="G85" s="611">
        <f t="shared" si="14"/>
        <v>5</v>
      </c>
      <c r="H85" s="611">
        <f t="shared" si="11"/>
        <v>50</v>
      </c>
      <c r="I85" s="611"/>
      <c r="J85" s="612">
        <f t="shared" si="8"/>
        <v>0</v>
      </c>
      <c r="K85" s="611">
        <f t="shared" si="15"/>
        <v>5</v>
      </c>
      <c r="L85" s="611">
        <f t="shared" si="12"/>
        <v>50</v>
      </c>
      <c r="M85" s="611"/>
      <c r="N85" s="613">
        <f t="shared" si="9"/>
        <v>0</v>
      </c>
      <c r="O85" s="500"/>
    </row>
    <row r="86" spans="1:15" s="347" customFormat="1" ht="16.5">
      <c r="A86" s="610">
        <f t="shared" si="13"/>
        <v>74</v>
      </c>
      <c r="B86" s="158" t="s">
        <v>984</v>
      </c>
      <c r="C86" s="516">
        <v>120</v>
      </c>
      <c r="D86" s="516" t="s">
        <v>910</v>
      </c>
      <c r="E86" s="517">
        <v>8.64</v>
      </c>
      <c r="F86" s="517">
        <f t="shared" si="10"/>
        <v>1036.8000000000002</v>
      </c>
      <c r="G86" s="611">
        <f t="shared" si="14"/>
        <v>60</v>
      </c>
      <c r="H86" s="611">
        <f t="shared" si="11"/>
        <v>518.40000000000009</v>
      </c>
      <c r="I86" s="611"/>
      <c r="J86" s="612">
        <f t="shared" si="8"/>
        <v>0</v>
      </c>
      <c r="K86" s="611">
        <f t="shared" si="15"/>
        <v>60</v>
      </c>
      <c r="L86" s="611">
        <f t="shared" si="12"/>
        <v>518.40000000000009</v>
      </c>
      <c r="M86" s="611"/>
      <c r="N86" s="613">
        <f t="shared" si="9"/>
        <v>0</v>
      </c>
      <c r="O86" s="500"/>
    </row>
    <row r="87" spans="1:15" s="347" customFormat="1" ht="16.5">
      <c r="A87" s="610">
        <f t="shared" si="13"/>
        <v>75</v>
      </c>
      <c r="B87" s="544" t="s">
        <v>985</v>
      </c>
      <c r="C87" s="241">
        <v>7</v>
      </c>
      <c r="D87" s="506" t="s">
        <v>907</v>
      </c>
      <c r="E87" s="533">
        <v>8.64</v>
      </c>
      <c r="F87" s="517">
        <f t="shared" si="10"/>
        <v>60.480000000000004</v>
      </c>
      <c r="G87" s="611">
        <v>4</v>
      </c>
      <c r="H87" s="611">
        <f t="shared" si="11"/>
        <v>34.56</v>
      </c>
      <c r="I87" s="611"/>
      <c r="J87" s="612">
        <f t="shared" si="8"/>
        <v>0</v>
      </c>
      <c r="K87" s="611">
        <v>3</v>
      </c>
      <c r="L87" s="611">
        <f t="shared" si="12"/>
        <v>25.92</v>
      </c>
      <c r="M87" s="611"/>
      <c r="N87" s="613">
        <f t="shared" si="9"/>
        <v>0</v>
      </c>
      <c r="O87" s="500"/>
    </row>
    <row r="88" spans="1:15" s="347" customFormat="1" ht="16.5">
      <c r="A88" s="610">
        <f t="shared" si="13"/>
        <v>76</v>
      </c>
      <c r="B88" s="158" t="s">
        <v>986</v>
      </c>
      <c r="C88" s="516">
        <v>120</v>
      </c>
      <c r="D88" s="516" t="s">
        <v>910</v>
      </c>
      <c r="E88" s="517">
        <v>8.64</v>
      </c>
      <c r="F88" s="517">
        <f t="shared" si="10"/>
        <v>1036.8000000000002</v>
      </c>
      <c r="G88" s="611">
        <f t="shared" si="14"/>
        <v>60</v>
      </c>
      <c r="H88" s="611">
        <f t="shared" si="11"/>
        <v>518.40000000000009</v>
      </c>
      <c r="I88" s="611"/>
      <c r="J88" s="612">
        <f t="shared" si="8"/>
        <v>0</v>
      </c>
      <c r="K88" s="611">
        <f t="shared" si="15"/>
        <v>60</v>
      </c>
      <c r="L88" s="611">
        <f t="shared" si="12"/>
        <v>518.40000000000009</v>
      </c>
      <c r="M88" s="611"/>
      <c r="N88" s="613">
        <f t="shared" si="9"/>
        <v>0</v>
      </c>
      <c r="O88" s="500"/>
    </row>
    <row r="89" spans="1:15" s="347" customFormat="1" ht="16.5">
      <c r="A89" s="610">
        <f t="shared" si="13"/>
        <v>77</v>
      </c>
      <c r="B89" s="544" t="s">
        <v>987</v>
      </c>
      <c r="C89" s="241">
        <v>7</v>
      </c>
      <c r="D89" s="506" t="s">
        <v>907</v>
      </c>
      <c r="E89" s="533">
        <v>8.64</v>
      </c>
      <c r="F89" s="517">
        <f t="shared" si="10"/>
        <v>60.480000000000004</v>
      </c>
      <c r="G89" s="611">
        <v>4</v>
      </c>
      <c r="H89" s="611">
        <f t="shared" si="11"/>
        <v>34.56</v>
      </c>
      <c r="I89" s="611"/>
      <c r="J89" s="612">
        <f t="shared" si="8"/>
        <v>0</v>
      </c>
      <c r="K89" s="611">
        <v>3</v>
      </c>
      <c r="L89" s="611">
        <f t="shared" si="12"/>
        <v>25.92</v>
      </c>
      <c r="M89" s="611"/>
      <c r="N89" s="613">
        <f t="shared" si="9"/>
        <v>0</v>
      </c>
      <c r="O89" s="500"/>
    </row>
    <row r="90" spans="1:15" s="347" customFormat="1" ht="16.5">
      <c r="A90" s="610">
        <f t="shared" si="13"/>
        <v>78</v>
      </c>
      <c r="B90" s="158" t="s">
        <v>988</v>
      </c>
      <c r="C90" s="516">
        <v>130</v>
      </c>
      <c r="D90" s="516" t="s">
        <v>910</v>
      </c>
      <c r="E90" s="517">
        <v>8.64</v>
      </c>
      <c r="F90" s="517">
        <f t="shared" si="10"/>
        <v>1123.2</v>
      </c>
      <c r="G90" s="611">
        <f t="shared" si="14"/>
        <v>65</v>
      </c>
      <c r="H90" s="611">
        <f t="shared" si="11"/>
        <v>561.6</v>
      </c>
      <c r="I90" s="611"/>
      <c r="J90" s="612">
        <f t="shared" si="8"/>
        <v>0</v>
      </c>
      <c r="K90" s="611">
        <f t="shared" si="15"/>
        <v>65</v>
      </c>
      <c r="L90" s="611">
        <f t="shared" si="12"/>
        <v>561.6</v>
      </c>
      <c r="M90" s="611"/>
      <c r="N90" s="613">
        <f t="shared" si="9"/>
        <v>0</v>
      </c>
      <c r="O90" s="500"/>
    </row>
    <row r="91" spans="1:15" s="347" customFormat="1" ht="16.5">
      <c r="A91" s="610">
        <f t="shared" si="13"/>
        <v>79</v>
      </c>
      <c r="B91" s="544" t="s">
        <v>989</v>
      </c>
      <c r="C91" s="241">
        <v>7</v>
      </c>
      <c r="D91" s="506" t="s">
        <v>907</v>
      </c>
      <c r="E91" s="533">
        <v>8.64</v>
      </c>
      <c r="F91" s="517">
        <f t="shared" si="10"/>
        <v>60.480000000000004</v>
      </c>
      <c r="G91" s="611">
        <v>4</v>
      </c>
      <c r="H91" s="611">
        <f t="shared" si="11"/>
        <v>34.56</v>
      </c>
      <c r="I91" s="611"/>
      <c r="J91" s="612">
        <f t="shared" si="8"/>
        <v>0</v>
      </c>
      <c r="K91" s="611">
        <v>3</v>
      </c>
      <c r="L91" s="611">
        <f t="shared" si="12"/>
        <v>25.92</v>
      </c>
      <c r="M91" s="611"/>
      <c r="N91" s="613">
        <f t="shared" si="9"/>
        <v>0</v>
      </c>
      <c r="O91" s="500"/>
    </row>
    <row r="92" spans="1:15" s="347" customFormat="1" ht="16.5">
      <c r="A92" s="610">
        <f t="shared" si="13"/>
        <v>80</v>
      </c>
      <c r="B92" s="158" t="s">
        <v>990</v>
      </c>
      <c r="C92" s="516">
        <v>130</v>
      </c>
      <c r="D92" s="516" t="s">
        <v>910</v>
      </c>
      <c r="E92" s="517">
        <v>8.64</v>
      </c>
      <c r="F92" s="517">
        <f t="shared" si="10"/>
        <v>1123.2</v>
      </c>
      <c r="G92" s="611">
        <f t="shared" si="14"/>
        <v>65</v>
      </c>
      <c r="H92" s="611">
        <f t="shared" si="11"/>
        <v>561.6</v>
      </c>
      <c r="I92" s="611"/>
      <c r="J92" s="612">
        <f t="shared" si="8"/>
        <v>0</v>
      </c>
      <c r="K92" s="611">
        <f t="shared" si="15"/>
        <v>65</v>
      </c>
      <c r="L92" s="611">
        <f t="shared" si="12"/>
        <v>561.6</v>
      </c>
      <c r="M92" s="611"/>
      <c r="N92" s="613">
        <f t="shared" si="9"/>
        <v>0</v>
      </c>
      <c r="O92" s="500"/>
    </row>
    <row r="93" spans="1:15" s="347" customFormat="1" ht="16.5">
      <c r="A93" s="610">
        <f t="shared" si="13"/>
        <v>81</v>
      </c>
      <c r="B93" s="544" t="s">
        <v>991</v>
      </c>
      <c r="C93" s="241">
        <v>7</v>
      </c>
      <c r="D93" s="241" t="s">
        <v>907</v>
      </c>
      <c r="E93" s="533">
        <v>8.64</v>
      </c>
      <c r="F93" s="517">
        <f t="shared" si="10"/>
        <v>60.480000000000004</v>
      </c>
      <c r="G93" s="611">
        <v>4</v>
      </c>
      <c r="H93" s="611">
        <f t="shared" si="11"/>
        <v>34.56</v>
      </c>
      <c r="I93" s="611"/>
      <c r="J93" s="612">
        <f t="shared" si="8"/>
        <v>0</v>
      </c>
      <c r="K93" s="611">
        <v>3</v>
      </c>
      <c r="L93" s="611">
        <f t="shared" si="12"/>
        <v>25.92</v>
      </c>
      <c r="M93" s="611"/>
      <c r="N93" s="613">
        <f t="shared" si="9"/>
        <v>0</v>
      </c>
      <c r="O93" s="500"/>
    </row>
    <row r="94" spans="1:15" s="347" customFormat="1" ht="16.5">
      <c r="A94" s="610">
        <f t="shared" si="13"/>
        <v>82</v>
      </c>
      <c r="B94" s="240" t="s">
        <v>992</v>
      </c>
      <c r="C94" s="507">
        <v>60</v>
      </c>
      <c r="D94" s="507" t="s">
        <v>910</v>
      </c>
      <c r="E94" s="510">
        <v>35</v>
      </c>
      <c r="F94" s="517">
        <f t="shared" si="10"/>
        <v>2100</v>
      </c>
      <c r="G94" s="611">
        <f t="shared" si="14"/>
        <v>30</v>
      </c>
      <c r="H94" s="611">
        <f t="shared" si="11"/>
        <v>1050</v>
      </c>
      <c r="I94" s="611"/>
      <c r="J94" s="612">
        <f t="shared" si="8"/>
        <v>0</v>
      </c>
      <c r="K94" s="611">
        <f t="shared" si="15"/>
        <v>30</v>
      </c>
      <c r="L94" s="611">
        <f t="shared" si="12"/>
        <v>1050</v>
      </c>
      <c r="M94" s="611"/>
      <c r="N94" s="613">
        <f t="shared" si="9"/>
        <v>0</v>
      </c>
      <c r="O94" s="500"/>
    </row>
    <row r="95" spans="1:15" s="347" customFormat="1" ht="16.5">
      <c r="A95" s="610">
        <f t="shared" si="13"/>
        <v>83</v>
      </c>
      <c r="B95" s="544" t="s">
        <v>993</v>
      </c>
      <c r="C95" s="241">
        <v>100</v>
      </c>
      <c r="D95" s="241"/>
      <c r="E95" s="545">
        <v>47.52</v>
      </c>
      <c r="F95" s="517">
        <f t="shared" si="10"/>
        <v>4752</v>
      </c>
      <c r="G95" s="611">
        <f t="shared" si="14"/>
        <v>50</v>
      </c>
      <c r="H95" s="611">
        <f t="shared" si="11"/>
        <v>2376</v>
      </c>
      <c r="I95" s="611"/>
      <c r="J95" s="612">
        <f t="shared" si="8"/>
        <v>0</v>
      </c>
      <c r="K95" s="611">
        <f t="shared" si="15"/>
        <v>50</v>
      </c>
      <c r="L95" s="611">
        <f t="shared" si="12"/>
        <v>2376</v>
      </c>
      <c r="M95" s="611"/>
      <c r="N95" s="613">
        <f t="shared" si="9"/>
        <v>0</v>
      </c>
      <c r="O95" s="500"/>
    </row>
    <row r="96" spans="1:15" s="347" customFormat="1" ht="16.5">
      <c r="A96" s="610">
        <f t="shared" si="13"/>
        <v>84</v>
      </c>
      <c r="B96" s="158" t="s">
        <v>994</v>
      </c>
      <c r="C96" s="506">
        <v>2</v>
      </c>
      <c r="D96" s="516" t="s">
        <v>995</v>
      </c>
      <c r="E96" s="533">
        <v>900</v>
      </c>
      <c r="F96" s="517">
        <f t="shared" si="10"/>
        <v>1800</v>
      </c>
      <c r="G96" s="611">
        <f t="shared" si="14"/>
        <v>1</v>
      </c>
      <c r="H96" s="611">
        <f t="shared" si="11"/>
        <v>900</v>
      </c>
      <c r="I96" s="611"/>
      <c r="J96" s="612">
        <f t="shared" si="8"/>
        <v>0</v>
      </c>
      <c r="K96" s="611">
        <f t="shared" si="15"/>
        <v>1</v>
      </c>
      <c r="L96" s="611">
        <f t="shared" si="12"/>
        <v>900</v>
      </c>
      <c r="M96" s="611"/>
      <c r="N96" s="613">
        <f t="shared" si="9"/>
        <v>0</v>
      </c>
      <c r="O96" s="500"/>
    </row>
    <row r="97" spans="1:15" s="347" customFormat="1" ht="16.5">
      <c r="A97" s="610">
        <f t="shared" si="13"/>
        <v>85</v>
      </c>
      <c r="B97" s="616" t="s">
        <v>996</v>
      </c>
      <c r="C97" s="507">
        <v>30</v>
      </c>
      <c r="D97" s="516" t="s">
        <v>995</v>
      </c>
      <c r="E97" s="517">
        <v>40</v>
      </c>
      <c r="F97" s="517">
        <f t="shared" si="10"/>
        <v>1200</v>
      </c>
      <c r="G97" s="611">
        <f t="shared" si="14"/>
        <v>15</v>
      </c>
      <c r="H97" s="611">
        <f t="shared" si="11"/>
        <v>600</v>
      </c>
      <c r="I97" s="611"/>
      <c r="J97" s="612">
        <f t="shared" si="8"/>
        <v>0</v>
      </c>
      <c r="K97" s="611">
        <f t="shared" si="15"/>
        <v>15</v>
      </c>
      <c r="L97" s="611">
        <f t="shared" si="12"/>
        <v>600</v>
      </c>
      <c r="M97" s="611"/>
      <c r="N97" s="613">
        <f t="shared" si="9"/>
        <v>0</v>
      </c>
      <c r="O97" s="500"/>
    </row>
    <row r="98" spans="1:15" s="347" customFormat="1" ht="16.5">
      <c r="A98" s="610">
        <f t="shared" si="13"/>
        <v>86</v>
      </c>
      <c r="B98" s="240" t="s">
        <v>997</v>
      </c>
      <c r="C98" s="507">
        <v>50</v>
      </c>
      <c r="D98" s="507" t="s">
        <v>998</v>
      </c>
      <c r="E98" s="510">
        <v>50</v>
      </c>
      <c r="F98" s="517">
        <f t="shared" si="10"/>
        <v>2500</v>
      </c>
      <c r="G98" s="611">
        <f t="shared" si="14"/>
        <v>25</v>
      </c>
      <c r="H98" s="611">
        <f t="shared" si="11"/>
        <v>1250</v>
      </c>
      <c r="I98" s="611"/>
      <c r="J98" s="612">
        <f t="shared" si="8"/>
        <v>0</v>
      </c>
      <c r="K98" s="611">
        <f t="shared" si="15"/>
        <v>25</v>
      </c>
      <c r="L98" s="611">
        <f t="shared" si="12"/>
        <v>1250</v>
      </c>
      <c r="M98" s="611"/>
      <c r="N98" s="613">
        <f t="shared" si="9"/>
        <v>0</v>
      </c>
      <c r="O98" s="500"/>
    </row>
    <row r="99" spans="1:15" s="347" customFormat="1" ht="16.5">
      <c r="A99" s="610">
        <f t="shared" si="13"/>
        <v>87</v>
      </c>
      <c r="B99" s="544" t="s">
        <v>999</v>
      </c>
      <c r="C99" s="241">
        <v>30</v>
      </c>
      <c r="D99" s="506" t="s">
        <v>960</v>
      </c>
      <c r="E99" s="533">
        <v>124.8</v>
      </c>
      <c r="F99" s="517">
        <f t="shared" si="10"/>
        <v>3744</v>
      </c>
      <c r="G99" s="611">
        <f t="shared" si="14"/>
        <v>15</v>
      </c>
      <c r="H99" s="611">
        <f t="shared" si="11"/>
        <v>1872</v>
      </c>
      <c r="I99" s="611"/>
      <c r="J99" s="612">
        <f t="shared" si="8"/>
        <v>0</v>
      </c>
      <c r="K99" s="611">
        <f t="shared" si="15"/>
        <v>15</v>
      </c>
      <c r="L99" s="611">
        <f t="shared" si="12"/>
        <v>1872</v>
      </c>
      <c r="M99" s="611"/>
      <c r="N99" s="613">
        <f t="shared" si="9"/>
        <v>0</v>
      </c>
      <c r="O99" s="500"/>
    </row>
    <row r="100" spans="1:15" s="347" customFormat="1" ht="16.5">
      <c r="A100" s="610">
        <f t="shared" si="13"/>
        <v>88</v>
      </c>
      <c r="B100" s="550" t="s">
        <v>1000</v>
      </c>
      <c r="C100" s="551">
        <v>5</v>
      </c>
      <c r="D100" s="551" t="s">
        <v>929</v>
      </c>
      <c r="E100" s="552">
        <v>100.8</v>
      </c>
      <c r="F100" s="517">
        <f t="shared" si="10"/>
        <v>504</v>
      </c>
      <c r="G100" s="611">
        <v>3</v>
      </c>
      <c r="H100" s="611">
        <f t="shared" si="11"/>
        <v>302.39999999999998</v>
      </c>
      <c r="I100" s="611"/>
      <c r="J100" s="612">
        <f t="shared" si="8"/>
        <v>0</v>
      </c>
      <c r="K100" s="611">
        <v>2</v>
      </c>
      <c r="L100" s="611">
        <f t="shared" si="12"/>
        <v>201.6</v>
      </c>
      <c r="M100" s="611"/>
      <c r="N100" s="613">
        <f t="shared" si="9"/>
        <v>0</v>
      </c>
      <c r="O100" s="500"/>
    </row>
    <row r="101" spans="1:15" s="347" customFormat="1" ht="16.5">
      <c r="A101" s="610">
        <f t="shared" si="13"/>
        <v>89</v>
      </c>
      <c r="B101" s="550" t="s">
        <v>1001</v>
      </c>
      <c r="C101" s="551">
        <v>13</v>
      </c>
      <c r="D101" s="551" t="s">
        <v>929</v>
      </c>
      <c r="E101" s="552">
        <v>38</v>
      </c>
      <c r="F101" s="517">
        <f t="shared" si="10"/>
        <v>494</v>
      </c>
      <c r="G101" s="611">
        <v>7</v>
      </c>
      <c r="H101" s="611">
        <f t="shared" si="11"/>
        <v>266</v>
      </c>
      <c r="I101" s="611"/>
      <c r="J101" s="612">
        <f t="shared" si="8"/>
        <v>0</v>
      </c>
      <c r="K101" s="611">
        <v>6</v>
      </c>
      <c r="L101" s="611">
        <f t="shared" si="12"/>
        <v>228</v>
      </c>
      <c r="M101" s="611"/>
      <c r="N101" s="613">
        <f t="shared" si="9"/>
        <v>0</v>
      </c>
      <c r="O101" s="500"/>
    </row>
    <row r="102" spans="1:15" s="347" customFormat="1" ht="16.5">
      <c r="A102" s="610">
        <f t="shared" si="13"/>
        <v>90</v>
      </c>
      <c r="B102" s="550" t="s">
        <v>1002</v>
      </c>
      <c r="C102" s="551">
        <v>5</v>
      </c>
      <c r="D102" s="551" t="s">
        <v>929</v>
      </c>
      <c r="E102" s="552">
        <v>57.6</v>
      </c>
      <c r="F102" s="517">
        <f t="shared" si="10"/>
        <v>288</v>
      </c>
      <c r="G102" s="611">
        <v>3</v>
      </c>
      <c r="H102" s="611">
        <f t="shared" si="11"/>
        <v>172.8</v>
      </c>
      <c r="I102" s="611"/>
      <c r="J102" s="612">
        <f t="shared" si="8"/>
        <v>0</v>
      </c>
      <c r="K102" s="611">
        <v>2</v>
      </c>
      <c r="L102" s="611">
        <f t="shared" si="12"/>
        <v>115.2</v>
      </c>
      <c r="M102" s="611"/>
      <c r="N102" s="613">
        <f t="shared" si="9"/>
        <v>0</v>
      </c>
      <c r="O102" s="500"/>
    </row>
    <row r="103" spans="1:15" s="347" customFormat="1" ht="30">
      <c r="A103" s="610">
        <f t="shared" si="13"/>
        <v>91</v>
      </c>
      <c r="B103" s="553" t="s">
        <v>1003</v>
      </c>
      <c r="C103" s="554">
        <v>6</v>
      </c>
      <c r="D103" s="555" t="s">
        <v>946</v>
      </c>
      <c r="E103" s="561">
        <v>57.6</v>
      </c>
      <c r="F103" s="517">
        <f t="shared" si="10"/>
        <v>345.6</v>
      </c>
      <c r="G103" s="611">
        <f t="shared" si="14"/>
        <v>3</v>
      </c>
      <c r="H103" s="611">
        <f t="shared" si="11"/>
        <v>172.8</v>
      </c>
      <c r="I103" s="611"/>
      <c r="J103" s="612">
        <f t="shared" si="8"/>
        <v>0</v>
      </c>
      <c r="K103" s="611">
        <f t="shared" si="15"/>
        <v>3</v>
      </c>
      <c r="L103" s="611">
        <f t="shared" si="12"/>
        <v>172.8</v>
      </c>
      <c r="M103" s="611"/>
      <c r="N103" s="613">
        <f t="shared" si="9"/>
        <v>0</v>
      </c>
      <c r="O103" s="500"/>
    </row>
    <row r="104" spans="1:15" s="347" customFormat="1" ht="30">
      <c r="A104" s="610">
        <f t="shared" si="13"/>
        <v>92</v>
      </c>
      <c r="B104" s="556" t="s">
        <v>1004</v>
      </c>
      <c r="C104" s="557">
        <v>9</v>
      </c>
      <c r="D104" s="558" t="s">
        <v>946</v>
      </c>
      <c r="E104" s="627">
        <v>100.8</v>
      </c>
      <c r="F104" s="517">
        <f t="shared" si="10"/>
        <v>907.19999999999993</v>
      </c>
      <c r="G104" s="611">
        <v>5</v>
      </c>
      <c r="H104" s="611">
        <f t="shared" si="11"/>
        <v>504</v>
      </c>
      <c r="I104" s="611"/>
      <c r="J104" s="612">
        <f t="shared" si="8"/>
        <v>0</v>
      </c>
      <c r="K104" s="611">
        <v>4</v>
      </c>
      <c r="L104" s="611">
        <f t="shared" si="12"/>
        <v>403.2</v>
      </c>
      <c r="M104" s="611"/>
      <c r="N104" s="613">
        <f t="shared" si="9"/>
        <v>0</v>
      </c>
      <c r="O104" s="500"/>
    </row>
    <row r="105" spans="1:15" s="347" customFormat="1" ht="30">
      <c r="A105" s="610">
        <f t="shared" si="13"/>
        <v>93</v>
      </c>
      <c r="B105" s="559" t="s">
        <v>1005</v>
      </c>
      <c r="C105" s="560">
        <v>10</v>
      </c>
      <c r="D105" s="560" t="s">
        <v>960</v>
      </c>
      <c r="E105" s="561">
        <v>10.85</v>
      </c>
      <c r="F105" s="517">
        <f t="shared" si="10"/>
        <v>108.5</v>
      </c>
      <c r="G105" s="611">
        <f t="shared" si="14"/>
        <v>5</v>
      </c>
      <c r="H105" s="611">
        <f t="shared" si="11"/>
        <v>54.25</v>
      </c>
      <c r="I105" s="611"/>
      <c r="J105" s="612">
        <f t="shared" si="8"/>
        <v>0</v>
      </c>
      <c r="K105" s="611">
        <f t="shared" si="15"/>
        <v>5</v>
      </c>
      <c r="L105" s="611">
        <f t="shared" si="12"/>
        <v>54.25</v>
      </c>
      <c r="M105" s="611"/>
      <c r="N105" s="613">
        <f t="shared" si="9"/>
        <v>0</v>
      </c>
      <c r="O105" s="500"/>
    </row>
    <row r="106" spans="1:15" s="347" customFormat="1" ht="30">
      <c r="A106" s="610">
        <f t="shared" si="13"/>
        <v>94</v>
      </c>
      <c r="B106" s="559" t="s">
        <v>1006</v>
      </c>
      <c r="C106" s="560">
        <v>10</v>
      </c>
      <c r="D106" s="560" t="s">
        <v>960</v>
      </c>
      <c r="E106" s="561">
        <v>19.170000000000002</v>
      </c>
      <c r="F106" s="517">
        <f t="shared" si="10"/>
        <v>191.70000000000002</v>
      </c>
      <c r="G106" s="611">
        <f t="shared" si="14"/>
        <v>5</v>
      </c>
      <c r="H106" s="611">
        <f t="shared" si="11"/>
        <v>95.850000000000009</v>
      </c>
      <c r="I106" s="611"/>
      <c r="J106" s="612">
        <f t="shared" si="8"/>
        <v>0</v>
      </c>
      <c r="K106" s="611">
        <f t="shared" si="15"/>
        <v>5</v>
      </c>
      <c r="L106" s="611">
        <f t="shared" si="12"/>
        <v>95.850000000000009</v>
      </c>
      <c r="M106" s="611"/>
      <c r="N106" s="613">
        <f t="shared" si="9"/>
        <v>0</v>
      </c>
      <c r="O106" s="500"/>
    </row>
    <row r="107" spans="1:15" s="347" customFormat="1" ht="30">
      <c r="A107" s="610">
        <f t="shared" si="13"/>
        <v>95</v>
      </c>
      <c r="B107" s="559" t="s">
        <v>1007</v>
      </c>
      <c r="C107" s="560">
        <v>10</v>
      </c>
      <c r="D107" s="560" t="s">
        <v>960</v>
      </c>
      <c r="E107" s="561">
        <v>27.35</v>
      </c>
      <c r="F107" s="517">
        <f t="shared" si="10"/>
        <v>273.5</v>
      </c>
      <c r="G107" s="611">
        <f t="shared" si="14"/>
        <v>5</v>
      </c>
      <c r="H107" s="611">
        <f t="shared" si="11"/>
        <v>136.75</v>
      </c>
      <c r="I107" s="611"/>
      <c r="J107" s="612">
        <f t="shared" si="8"/>
        <v>0</v>
      </c>
      <c r="K107" s="611">
        <f t="shared" si="15"/>
        <v>5</v>
      </c>
      <c r="L107" s="611">
        <f t="shared" si="12"/>
        <v>136.75</v>
      </c>
      <c r="M107" s="611"/>
      <c r="N107" s="613">
        <f t="shared" si="9"/>
        <v>0</v>
      </c>
      <c r="O107" s="500"/>
    </row>
    <row r="108" spans="1:15" s="347" customFormat="1" ht="30">
      <c r="A108" s="610">
        <f t="shared" si="13"/>
        <v>96</v>
      </c>
      <c r="B108" s="559" t="s">
        <v>1008</v>
      </c>
      <c r="C108" s="560">
        <v>5</v>
      </c>
      <c r="D108" s="560" t="s">
        <v>960</v>
      </c>
      <c r="E108" s="561">
        <v>56.52</v>
      </c>
      <c r="F108" s="517">
        <f t="shared" si="10"/>
        <v>282.60000000000002</v>
      </c>
      <c r="G108" s="611">
        <v>3</v>
      </c>
      <c r="H108" s="611">
        <f t="shared" si="11"/>
        <v>169.56</v>
      </c>
      <c r="I108" s="611"/>
      <c r="J108" s="612">
        <f t="shared" si="8"/>
        <v>0</v>
      </c>
      <c r="K108" s="611">
        <v>2</v>
      </c>
      <c r="L108" s="611">
        <f t="shared" si="12"/>
        <v>113.04</v>
      </c>
      <c r="M108" s="611"/>
      <c r="N108" s="613">
        <f t="shared" si="9"/>
        <v>0</v>
      </c>
      <c r="O108" s="500"/>
    </row>
    <row r="109" spans="1:15" s="347" customFormat="1" ht="30">
      <c r="A109" s="610">
        <f t="shared" si="13"/>
        <v>97</v>
      </c>
      <c r="B109" s="562" t="s">
        <v>1009</v>
      </c>
      <c r="C109" s="560">
        <v>10</v>
      </c>
      <c r="D109" s="560" t="s">
        <v>1010</v>
      </c>
      <c r="E109" s="563">
        <v>36</v>
      </c>
      <c r="F109" s="517">
        <f t="shared" si="10"/>
        <v>360</v>
      </c>
      <c r="G109" s="611">
        <f t="shared" si="14"/>
        <v>5</v>
      </c>
      <c r="H109" s="611">
        <f t="shared" si="11"/>
        <v>180</v>
      </c>
      <c r="I109" s="611"/>
      <c r="J109" s="612">
        <f t="shared" si="8"/>
        <v>0</v>
      </c>
      <c r="K109" s="611">
        <f t="shared" si="15"/>
        <v>5</v>
      </c>
      <c r="L109" s="611">
        <f t="shared" si="12"/>
        <v>180</v>
      </c>
      <c r="M109" s="611"/>
      <c r="N109" s="613">
        <f t="shared" si="9"/>
        <v>0</v>
      </c>
      <c r="O109" s="500"/>
    </row>
    <row r="110" spans="1:15" s="347" customFormat="1" ht="30">
      <c r="A110" s="610">
        <f t="shared" si="13"/>
        <v>98</v>
      </c>
      <c r="B110" s="562" t="s">
        <v>1011</v>
      </c>
      <c r="C110" s="560">
        <v>10</v>
      </c>
      <c r="D110" s="560" t="s">
        <v>1010</v>
      </c>
      <c r="E110" s="563">
        <v>100.8</v>
      </c>
      <c r="F110" s="517">
        <f t="shared" si="10"/>
        <v>1008</v>
      </c>
      <c r="G110" s="611">
        <f t="shared" si="14"/>
        <v>5</v>
      </c>
      <c r="H110" s="611">
        <f t="shared" si="11"/>
        <v>504</v>
      </c>
      <c r="I110" s="611"/>
      <c r="J110" s="612">
        <f t="shared" si="8"/>
        <v>0</v>
      </c>
      <c r="K110" s="611">
        <f t="shared" si="15"/>
        <v>5</v>
      </c>
      <c r="L110" s="611">
        <f t="shared" si="12"/>
        <v>504</v>
      </c>
      <c r="M110" s="611"/>
      <c r="N110" s="613">
        <f t="shared" si="9"/>
        <v>0</v>
      </c>
      <c r="O110" s="500"/>
    </row>
    <row r="111" spans="1:15" s="347" customFormat="1" ht="30">
      <c r="A111" s="610">
        <f t="shared" si="13"/>
        <v>99</v>
      </c>
      <c r="B111" s="550" t="s">
        <v>1012</v>
      </c>
      <c r="C111" s="628">
        <v>12</v>
      </c>
      <c r="D111" s="628"/>
      <c r="E111" s="629">
        <v>17.28</v>
      </c>
      <c r="F111" s="517">
        <f t="shared" si="10"/>
        <v>207.36</v>
      </c>
      <c r="G111" s="611">
        <f t="shared" si="14"/>
        <v>6</v>
      </c>
      <c r="H111" s="611">
        <f t="shared" si="11"/>
        <v>103.68</v>
      </c>
      <c r="I111" s="611"/>
      <c r="J111" s="612">
        <f t="shared" si="8"/>
        <v>0</v>
      </c>
      <c r="K111" s="611">
        <f t="shared" si="15"/>
        <v>6</v>
      </c>
      <c r="L111" s="611">
        <f t="shared" si="12"/>
        <v>103.68</v>
      </c>
      <c r="M111" s="611"/>
      <c r="N111" s="613">
        <f t="shared" si="9"/>
        <v>0</v>
      </c>
      <c r="O111" s="500"/>
    </row>
    <row r="112" spans="1:15" s="502" customFormat="1" ht="30">
      <c r="A112" s="610">
        <f t="shared" si="13"/>
        <v>100</v>
      </c>
      <c r="B112" s="550" t="s">
        <v>1013</v>
      </c>
      <c r="C112" s="628">
        <v>12</v>
      </c>
      <c r="D112" s="628"/>
      <c r="E112" s="629">
        <v>36</v>
      </c>
      <c r="F112" s="517">
        <f t="shared" si="10"/>
        <v>432</v>
      </c>
      <c r="G112" s="611">
        <f t="shared" si="14"/>
        <v>6</v>
      </c>
      <c r="H112" s="611">
        <f t="shared" si="11"/>
        <v>216</v>
      </c>
      <c r="I112" s="611"/>
      <c r="J112" s="612">
        <f t="shared" si="8"/>
        <v>0</v>
      </c>
      <c r="K112" s="611">
        <f t="shared" si="15"/>
        <v>6</v>
      </c>
      <c r="L112" s="611">
        <f t="shared" si="12"/>
        <v>216</v>
      </c>
      <c r="M112" s="611"/>
      <c r="N112" s="613">
        <f t="shared" si="9"/>
        <v>0</v>
      </c>
      <c r="O112" s="501"/>
    </row>
    <row r="113" spans="1:15" s="347" customFormat="1" ht="30">
      <c r="A113" s="610">
        <f t="shared" si="13"/>
        <v>101</v>
      </c>
      <c r="B113" s="550" t="s">
        <v>1014</v>
      </c>
      <c r="C113" s="628">
        <v>12</v>
      </c>
      <c r="D113" s="628"/>
      <c r="E113" s="629">
        <v>57.6</v>
      </c>
      <c r="F113" s="517">
        <f t="shared" si="10"/>
        <v>691.2</v>
      </c>
      <c r="G113" s="611">
        <f t="shared" si="14"/>
        <v>6</v>
      </c>
      <c r="H113" s="611">
        <f t="shared" si="11"/>
        <v>345.6</v>
      </c>
      <c r="I113" s="611"/>
      <c r="J113" s="612">
        <f t="shared" si="8"/>
        <v>0</v>
      </c>
      <c r="K113" s="611">
        <f t="shared" si="15"/>
        <v>6</v>
      </c>
      <c r="L113" s="611">
        <f t="shared" si="12"/>
        <v>345.6</v>
      </c>
      <c r="M113" s="611"/>
      <c r="N113" s="613">
        <f t="shared" si="9"/>
        <v>0</v>
      </c>
      <c r="O113" s="500"/>
    </row>
    <row r="114" spans="1:15" s="347" customFormat="1" ht="30">
      <c r="A114" s="610">
        <f t="shared" si="13"/>
        <v>102</v>
      </c>
      <c r="B114" s="550" t="s">
        <v>1015</v>
      </c>
      <c r="C114" s="628">
        <v>12</v>
      </c>
      <c r="D114" s="628"/>
      <c r="E114" s="629">
        <v>100.8</v>
      </c>
      <c r="F114" s="517">
        <f t="shared" si="10"/>
        <v>1209.5999999999999</v>
      </c>
      <c r="G114" s="611">
        <f t="shared" si="14"/>
        <v>6</v>
      </c>
      <c r="H114" s="611">
        <f t="shared" si="11"/>
        <v>604.79999999999995</v>
      </c>
      <c r="I114" s="611"/>
      <c r="J114" s="612">
        <f t="shared" si="8"/>
        <v>0</v>
      </c>
      <c r="K114" s="611">
        <f t="shared" si="15"/>
        <v>6</v>
      </c>
      <c r="L114" s="611">
        <f t="shared" si="12"/>
        <v>604.79999999999995</v>
      </c>
      <c r="M114" s="611"/>
      <c r="N114" s="613">
        <f t="shared" si="9"/>
        <v>0</v>
      </c>
      <c r="O114" s="500"/>
    </row>
    <row r="115" spans="1:15" s="347" customFormat="1" ht="16.5">
      <c r="A115" s="610">
        <f t="shared" si="13"/>
        <v>103</v>
      </c>
      <c r="B115" s="240" t="s">
        <v>1016</v>
      </c>
      <c r="C115" s="507">
        <v>4</v>
      </c>
      <c r="D115" s="507" t="s">
        <v>903</v>
      </c>
      <c r="E115" s="510">
        <v>690</v>
      </c>
      <c r="F115" s="517">
        <f t="shared" si="10"/>
        <v>2760</v>
      </c>
      <c r="G115" s="611">
        <f t="shared" si="14"/>
        <v>2</v>
      </c>
      <c r="H115" s="611">
        <f t="shared" si="11"/>
        <v>1380</v>
      </c>
      <c r="I115" s="611"/>
      <c r="J115" s="612">
        <f t="shared" si="8"/>
        <v>0</v>
      </c>
      <c r="K115" s="611">
        <f t="shared" si="15"/>
        <v>2</v>
      </c>
      <c r="L115" s="611">
        <f t="shared" si="12"/>
        <v>1380</v>
      </c>
      <c r="M115" s="611"/>
      <c r="N115" s="613">
        <f t="shared" si="9"/>
        <v>0</v>
      </c>
      <c r="O115" s="500"/>
    </row>
    <row r="116" spans="1:15" s="347" customFormat="1" ht="45">
      <c r="A116" s="610">
        <f t="shared" si="13"/>
        <v>104</v>
      </c>
      <c r="B116" s="158" t="s">
        <v>1017</v>
      </c>
      <c r="C116" s="506">
        <v>5</v>
      </c>
      <c r="D116" s="507" t="s">
        <v>946</v>
      </c>
      <c r="E116" s="533">
        <v>52.5</v>
      </c>
      <c r="F116" s="517">
        <f t="shared" si="10"/>
        <v>262.5</v>
      </c>
      <c r="G116" s="611">
        <v>3</v>
      </c>
      <c r="H116" s="611">
        <f t="shared" si="11"/>
        <v>157.5</v>
      </c>
      <c r="I116" s="611"/>
      <c r="J116" s="612">
        <f t="shared" si="8"/>
        <v>0</v>
      </c>
      <c r="K116" s="611">
        <v>2</v>
      </c>
      <c r="L116" s="611">
        <f t="shared" si="12"/>
        <v>105</v>
      </c>
      <c r="M116" s="611"/>
      <c r="N116" s="613">
        <f t="shared" si="9"/>
        <v>0</v>
      </c>
      <c r="O116" s="500"/>
    </row>
    <row r="117" spans="1:15" s="347" customFormat="1" ht="45">
      <c r="A117" s="610">
        <f t="shared" si="13"/>
        <v>105</v>
      </c>
      <c r="B117" s="158" t="s">
        <v>1018</v>
      </c>
      <c r="C117" s="506">
        <v>5</v>
      </c>
      <c r="D117" s="507" t="s">
        <v>1019</v>
      </c>
      <c r="E117" s="533">
        <v>42</v>
      </c>
      <c r="F117" s="517">
        <f t="shared" si="10"/>
        <v>210</v>
      </c>
      <c r="G117" s="611">
        <v>3</v>
      </c>
      <c r="H117" s="611">
        <f t="shared" si="11"/>
        <v>126</v>
      </c>
      <c r="I117" s="611"/>
      <c r="J117" s="612">
        <f t="shared" si="8"/>
        <v>0</v>
      </c>
      <c r="K117" s="611">
        <v>2</v>
      </c>
      <c r="L117" s="611">
        <f t="shared" si="12"/>
        <v>84</v>
      </c>
      <c r="M117" s="611"/>
      <c r="N117" s="613">
        <f t="shared" si="9"/>
        <v>0</v>
      </c>
      <c r="O117" s="500"/>
    </row>
    <row r="118" spans="1:15" s="347" customFormat="1" ht="16.5">
      <c r="A118" s="610">
        <f t="shared" si="13"/>
        <v>106</v>
      </c>
      <c r="B118" s="158" t="s">
        <v>1020</v>
      </c>
      <c r="C118" s="514">
        <v>26</v>
      </c>
      <c r="D118" s="514" t="s">
        <v>903</v>
      </c>
      <c r="E118" s="508">
        <v>135.1</v>
      </c>
      <c r="F118" s="517">
        <f t="shared" si="10"/>
        <v>3512.6</v>
      </c>
      <c r="G118" s="611">
        <f t="shared" si="14"/>
        <v>13</v>
      </c>
      <c r="H118" s="611">
        <f t="shared" si="11"/>
        <v>1756.3</v>
      </c>
      <c r="I118" s="611"/>
      <c r="J118" s="612">
        <f t="shared" si="8"/>
        <v>0</v>
      </c>
      <c r="K118" s="611">
        <f t="shared" si="15"/>
        <v>13</v>
      </c>
      <c r="L118" s="611">
        <f t="shared" si="12"/>
        <v>1756.3</v>
      </c>
      <c r="M118" s="611"/>
      <c r="N118" s="613">
        <f t="shared" si="9"/>
        <v>0</v>
      </c>
      <c r="O118" s="500"/>
    </row>
    <row r="119" spans="1:15" s="347" customFormat="1" ht="16.5">
      <c r="A119" s="610">
        <f t="shared" si="13"/>
        <v>107</v>
      </c>
      <c r="B119" s="616" t="s">
        <v>1021</v>
      </c>
      <c r="C119" s="507">
        <v>16</v>
      </c>
      <c r="D119" s="516" t="s">
        <v>1022</v>
      </c>
      <c r="E119" s="517">
        <v>75</v>
      </c>
      <c r="F119" s="517">
        <f t="shared" si="10"/>
        <v>1200</v>
      </c>
      <c r="G119" s="611">
        <f t="shared" si="14"/>
        <v>8</v>
      </c>
      <c r="H119" s="611">
        <f t="shared" si="11"/>
        <v>600</v>
      </c>
      <c r="I119" s="611"/>
      <c r="J119" s="612">
        <f t="shared" si="8"/>
        <v>0</v>
      </c>
      <c r="K119" s="611">
        <f t="shared" si="15"/>
        <v>8</v>
      </c>
      <c r="L119" s="611">
        <f t="shared" si="12"/>
        <v>600</v>
      </c>
      <c r="M119" s="611"/>
      <c r="N119" s="613">
        <f t="shared" si="9"/>
        <v>0</v>
      </c>
      <c r="O119" s="500"/>
    </row>
    <row r="120" spans="1:15" s="347" customFormat="1" ht="16.5">
      <c r="A120" s="610">
        <f t="shared" si="13"/>
        <v>108</v>
      </c>
      <c r="B120" s="512" t="s">
        <v>1023</v>
      </c>
      <c r="C120" s="513">
        <v>16200</v>
      </c>
      <c r="D120" s="514" t="s">
        <v>919</v>
      </c>
      <c r="E120" s="511">
        <v>15</v>
      </c>
      <c r="F120" s="517">
        <f t="shared" si="10"/>
        <v>243000</v>
      </c>
      <c r="G120" s="611">
        <f t="shared" si="14"/>
        <v>8100</v>
      </c>
      <c r="H120" s="611">
        <f t="shared" si="11"/>
        <v>121500</v>
      </c>
      <c r="I120" s="611"/>
      <c r="J120" s="612">
        <f t="shared" si="8"/>
        <v>0</v>
      </c>
      <c r="K120" s="611">
        <f t="shared" si="15"/>
        <v>8100</v>
      </c>
      <c r="L120" s="611">
        <f t="shared" si="12"/>
        <v>121500</v>
      </c>
      <c r="M120" s="611"/>
      <c r="N120" s="613">
        <f t="shared" si="9"/>
        <v>0</v>
      </c>
      <c r="O120" s="500"/>
    </row>
    <row r="121" spans="1:15" s="347" customFormat="1" ht="16.5">
      <c r="A121" s="610">
        <f t="shared" si="13"/>
        <v>109</v>
      </c>
      <c r="B121" s="616" t="s">
        <v>1024</v>
      </c>
      <c r="C121" s="507">
        <v>48</v>
      </c>
      <c r="D121" s="516" t="s">
        <v>910</v>
      </c>
      <c r="E121" s="517">
        <v>40</v>
      </c>
      <c r="F121" s="517">
        <f t="shared" si="10"/>
        <v>1920</v>
      </c>
      <c r="G121" s="611">
        <f t="shared" si="14"/>
        <v>24</v>
      </c>
      <c r="H121" s="611">
        <f t="shared" si="11"/>
        <v>960</v>
      </c>
      <c r="I121" s="611"/>
      <c r="J121" s="612">
        <f t="shared" si="8"/>
        <v>0</v>
      </c>
      <c r="K121" s="611">
        <f t="shared" si="15"/>
        <v>24</v>
      </c>
      <c r="L121" s="611">
        <f t="shared" si="12"/>
        <v>960</v>
      </c>
      <c r="M121" s="611"/>
      <c r="N121" s="613">
        <f t="shared" si="9"/>
        <v>0</v>
      </c>
      <c r="O121" s="500"/>
    </row>
    <row r="122" spans="1:15" s="347" customFormat="1" ht="16.5">
      <c r="A122" s="610">
        <f t="shared" si="13"/>
        <v>110</v>
      </c>
      <c r="B122" s="619" t="s">
        <v>1025</v>
      </c>
      <c r="C122" s="617">
        <v>7</v>
      </c>
      <c r="D122" s="618" t="s">
        <v>903</v>
      </c>
      <c r="E122" s="587">
        <v>40.65</v>
      </c>
      <c r="F122" s="517">
        <f t="shared" si="10"/>
        <v>284.55</v>
      </c>
      <c r="G122" s="611">
        <v>4</v>
      </c>
      <c r="H122" s="611">
        <f t="shared" si="11"/>
        <v>162.6</v>
      </c>
      <c r="I122" s="611"/>
      <c r="J122" s="612">
        <f t="shared" si="8"/>
        <v>0</v>
      </c>
      <c r="K122" s="611">
        <v>3</v>
      </c>
      <c r="L122" s="611">
        <f t="shared" si="12"/>
        <v>121.94999999999999</v>
      </c>
      <c r="M122" s="611"/>
      <c r="N122" s="613">
        <f t="shared" si="9"/>
        <v>0</v>
      </c>
      <c r="O122" s="500"/>
    </row>
    <row r="123" spans="1:15" s="347" customFormat="1" ht="16.5">
      <c r="A123" s="610">
        <f t="shared" si="13"/>
        <v>111</v>
      </c>
      <c r="B123" s="158" t="s">
        <v>1026</v>
      </c>
      <c r="C123" s="516">
        <v>6</v>
      </c>
      <c r="D123" s="564"/>
      <c r="E123" s="575">
        <v>120</v>
      </c>
      <c r="F123" s="517">
        <f t="shared" si="10"/>
        <v>720</v>
      </c>
      <c r="G123" s="611">
        <f t="shared" si="14"/>
        <v>3</v>
      </c>
      <c r="H123" s="611">
        <f t="shared" si="11"/>
        <v>360</v>
      </c>
      <c r="I123" s="611"/>
      <c r="J123" s="612">
        <f t="shared" si="8"/>
        <v>0</v>
      </c>
      <c r="K123" s="611">
        <f t="shared" si="15"/>
        <v>3</v>
      </c>
      <c r="L123" s="611">
        <f t="shared" si="12"/>
        <v>360</v>
      </c>
      <c r="M123" s="611"/>
      <c r="N123" s="613">
        <f t="shared" si="9"/>
        <v>0</v>
      </c>
      <c r="O123" s="500"/>
    </row>
    <row r="124" spans="1:15" s="347" customFormat="1" ht="16.5">
      <c r="A124" s="610">
        <f t="shared" si="13"/>
        <v>112</v>
      </c>
      <c r="B124" s="565" t="s">
        <v>1027</v>
      </c>
      <c r="C124" s="531">
        <v>288</v>
      </c>
      <c r="D124" s="531" t="s">
        <v>910</v>
      </c>
      <c r="E124" s="526">
        <v>118.41</v>
      </c>
      <c r="F124" s="517">
        <f t="shared" si="10"/>
        <v>34102.080000000002</v>
      </c>
      <c r="G124" s="611">
        <f t="shared" si="14"/>
        <v>144</v>
      </c>
      <c r="H124" s="611">
        <f t="shared" si="11"/>
        <v>17051.04</v>
      </c>
      <c r="I124" s="611"/>
      <c r="J124" s="612">
        <f t="shared" si="8"/>
        <v>0</v>
      </c>
      <c r="K124" s="611">
        <f t="shared" si="15"/>
        <v>144</v>
      </c>
      <c r="L124" s="611">
        <f t="shared" si="12"/>
        <v>17051.04</v>
      </c>
      <c r="M124" s="611"/>
      <c r="N124" s="613">
        <f t="shared" si="9"/>
        <v>0</v>
      </c>
      <c r="O124" s="500"/>
    </row>
    <row r="125" spans="1:15" s="347" customFormat="1" ht="16.5">
      <c r="A125" s="610">
        <f t="shared" si="13"/>
        <v>113</v>
      </c>
      <c r="B125" s="549" t="s">
        <v>1028</v>
      </c>
      <c r="C125" s="521">
        <v>20</v>
      </c>
      <c r="D125" s="519"/>
      <c r="E125" s="520">
        <v>90</v>
      </c>
      <c r="F125" s="517">
        <f t="shared" si="10"/>
        <v>1800</v>
      </c>
      <c r="G125" s="611">
        <f t="shared" si="14"/>
        <v>10</v>
      </c>
      <c r="H125" s="611">
        <f t="shared" si="11"/>
        <v>900</v>
      </c>
      <c r="I125" s="611"/>
      <c r="J125" s="612">
        <f t="shared" si="8"/>
        <v>0</v>
      </c>
      <c r="K125" s="611">
        <f t="shared" si="15"/>
        <v>10</v>
      </c>
      <c r="L125" s="611">
        <f t="shared" si="12"/>
        <v>900</v>
      </c>
      <c r="M125" s="611"/>
      <c r="N125" s="613">
        <f t="shared" si="9"/>
        <v>0</v>
      </c>
      <c r="O125" s="500"/>
    </row>
    <row r="126" spans="1:15" s="347" customFormat="1" ht="16.5">
      <c r="A126" s="610">
        <f t="shared" si="13"/>
        <v>114</v>
      </c>
      <c r="B126" s="518" t="s">
        <v>1029</v>
      </c>
      <c r="C126" s="521">
        <v>5</v>
      </c>
      <c r="D126" s="519"/>
      <c r="E126" s="510">
        <v>71</v>
      </c>
      <c r="F126" s="517">
        <f t="shared" si="10"/>
        <v>355</v>
      </c>
      <c r="G126" s="611">
        <v>3</v>
      </c>
      <c r="H126" s="611">
        <f t="shared" si="11"/>
        <v>213</v>
      </c>
      <c r="I126" s="611"/>
      <c r="J126" s="612">
        <f t="shared" si="8"/>
        <v>0</v>
      </c>
      <c r="K126" s="611">
        <v>2</v>
      </c>
      <c r="L126" s="611">
        <f t="shared" si="12"/>
        <v>142</v>
      </c>
      <c r="M126" s="611"/>
      <c r="N126" s="613">
        <f t="shared" si="9"/>
        <v>0</v>
      </c>
      <c r="O126" s="500"/>
    </row>
    <row r="127" spans="1:15" s="347" customFormat="1" ht="16.5">
      <c r="A127" s="610">
        <f t="shared" si="13"/>
        <v>115</v>
      </c>
      <c r="B127" s="565" t="s">
        <v>1030</v>
      </c>
      <c r="C127" s="630">
        <v>776</v>
      </c>
      <c r="D127" s="531" t="s">
        <v>903</v>
      </c>
      <c r="E127" s="526">
        <v>70</v>
      </c>
      <c r="F127" s="517">
        <f t="shared" si="10"/>
        <v>54320</v>
      </c>
      <c r="G127" s="611">
        <f t="shared" si="14"/>
        <v>388</v>
      </c>
      <c r="H127" s="611">
        <f t="shared" si="11"/>
        <v>27160</v>
      </c>
      <c r="I127" s="611"/>
      <c r="J127" s="612">
        <f t="shared" si="8"/>
        <v>0</v>
      </c>
      <c r="K127" s="611">
        <f t="shared" si="15"/>
        <v>388</v>
      </c>
      <c r="L127" s="611">
        <f t="shared" si="12"/>
        <v>27160</v>
      </c>
      <c r="M127" s="611"/>
      <c r="N127" s="613">
        <f t="shared" si="9"/>
        <v>0</v>
      </c>
      <c r="O127" s="500"/>
    </row>
    <row r="128" spans="1:15" s="347" customFormat="1" ht="16.5">
      <c r="A128" s="610">
        <f t="shared" si="13"/>
        <v>116</v>
      </c>
      <c r="B128" s="619" t="s">
        <v>1031</v>
      </c>
      <c r="C128" s="617">
        <v>20</v>
      </c>
      <c r="D128" s="618" t="s">
        <v>903</v>
      </c>
      <c r="E128" s="517">
        <v>60</v>
      </c>
      <c r="F128" s="517">
        <f t="shared" si="10"/>
        <v>1200</v>
      </c>
      <c r="G128" s="611">
        <f t="shared" si="14"/>
        <v>10</v>
      </c>
      <c r="H128" s="611">
        <f t="shared" si="11"/>
        <v>600</v>
      </c>
      <c r="I128" s="611"/>
      <c r="J128" s="612">
        <f t="shared" si="8"/>
        <v>0</v>
      </c>
      <c r="K128" s="611">
        <f t="shared" si="15"/>
        <v>10</v>
      </c>
      <c r="L128" s="611">
        <f t="shared" si="12"/>
        <v>600</v>
      </c>
      <c r="M128" s="611"/>
      <c r="N128" s="613">
        <f t="shared" si="9"/>
        <v>0</v>
      </c>
      <c r="O128" s="500"/>
    </row>
    <row r="129" spans="1:15" s="347" customFormat="1" ht="30">
      <c r="A129" s="610">
        <f t="shared" si="13"/>
        <v>117</v>
      </c>
      <c r="B129" s="614" t="s">
        <v>1032</v>
      </c>
      <c r="C129" s="631">
        <v>58</v>
      </c>
      <c r="D129" s="632" t="s">
        <v>910</v>
      </c>
      <c r="E129" s="575">
        <v>81.430000000000007</v>
      </c>
      <c r="F129" s="517">
        <f t="shared" si="10"/>
        <v>4722.9400000000005</v>
      </c>
      <c r="G129" s="611">
        <f t="shared" si="14"/>
        <v>29</v>
      </c>
      <c r="H129" s="611">
        <f t="shared" si="11"/>
        <v>2361.4700000000003</v>
      </c>
      <c r="I129" s="611"/>
      <c r="J129" s="612">
        <f t="shared" si="8"/>
        <v>0</v>
      </c>
      <c r="K129" s="611">
        <f t="shared" si="15"/>
        <v>29</v>
      </c>
      <c r="L129" s="611">
        <f t="shared" si="12"/>
        <v>2361.4700000000003</v>
      </c>
      <c r="M129" s="611"/>
      <c r="N129" s="613">
        <f t="shared" si="9"/>
        <v>0</v>
      </c>
      <c r="O129" s="500"/>
    </row>
    <row r="130" spans="1:15" s="347" customFormat="1" ht="30">
      <c r="A130" s="610">
        <f t="shared" si="13"/>
        <v>118</v>
      </c>
      <c r="B130" s="512" t="s">
        <v>1033</v>
      </c>
      <c r="C130" s="514">
        <v>30</v>
      </c>
      <c r="D130" s="514" t="s">
        <v>960</v>
      </c>
      <c r="E130" s="511">
        <v>25.11</v>
      </c>
      <c r="F130" s="517">
        <f t="shared" si="10"/>
        <v>753.3</v>
      </c>
      <c r="G130" s="611">
        <f t="shared" si="14"/>
        <v>15</v>
      </c>
      <c r="H130" s="611">
        <f t="shared" si="11"/>
        <v>376.65</v>
      </c>
      <c r="I130" s="611"/>
      <c r="J130" s="612">
        <f t="shared" si="8"/>
        <v>0</v>
      </c>
      <c r="K130" s="611">
        <f t="shared" si="15"/>
        <v>15</v>
      </c>
      <c r="L130" s="611">
        <f t="shared" si="12"/>
        <v>376.65</v>
      </c>
      <c r="M130" s="611"/>
      <c r="N130" s="613">
        <f t="shared" si="9"/>
        <v>0</v>
      </c>
      <c r="O130" s="500"/>
    </row>
    <row r="131" spans="1:15" s="502" customFormat="1" ht="30">
      <c r="A131" s="610">
        <f t="shared" si="13"/>
        <v>119</v>
      </c>
      <c r="B131" s="619" t="s">
        <v>1034</v>
      </c>
      <c r="C131" s="507">
        <v>30</v>
      </c>
      <c r="D131" s="620" t="s">
        <v>903</v>
      </c>
      <c r="E131" s="592">
        <v>55</v>
      </c>
      <c r="F131" s="517">
        <f t="shared" si="10"/>
        <v>1650</v>
      </c>
      <c r="G131" s="611">
        <f t="shared" si="14"/>
        <v>15</v>
      </c>
      <c r="H131" s="611">
        <f t="shared" si="11"/>
        <v>825</v>
      </c>
      <c r="I131" s="611"/>
      <c r="J131" s="612">
        <f t="shared" si="8"/>
        <v>0</v>
      </c>
      <c r="K131" s="611">
        <f t="shared" si="15"/>
        <v>15</v>
      </c>
      <c r="L131" s="611">
        <f t="shared" si="12"/>
        <v>825</v>
      </c>
      <c r="M131" s="611"/>
      <c r="N131" s="613">
        <f t="shared" si="9"/>
        <v>0</v>
      </c>
      <c r="O131" s="501"/>
    </row>
    <row r="132" spans="1:15" s="347" customFormat="1" ht="30">
      <c r="A132" s="610">
        <f t="shared" si="13"/>
        <v>120</v>
      </c>
      <c r="B132" s="544" t="s">
        <v>1035</v>
      </c>
      <c r="C132" s="241">
        <v>20</v>
      </c>
      <c r="D132" s="241"/>
      <c r="E132" s="545">
        <v>20</v>
      </c>
      <c r="F132" s="517">
        <f t="shared" si="10"/>
        <v>400</v>
      </c>
      <c r="G132" s="611">
        <f t="shared" si="14"/>
        <v>10</v>
      </c>
      <c r="H132" s="611">
        <f t="shared" si="11"/>
        <v>200</v>
      </c>
      <c r="I132" s="611"/>
      <c r="J132" s="612">
        <f t="shared" si="8"/>
        <v>0</v>
      </c>
      <c r="K132" s="611">
        <f t="shared" si="15"/>
        <v>10</v>
      </c>
      <c r="L132" s="611">
        <f t="shared" si="12"/>
        <v>200</v>
      </c>
      <c r="M132" s="611"/>
      <c r="N132" s="613">
        <f t="shared" si="9"/>
        <v>0</v>
      </c>
      <c r="O132" s="500"/>
    </row>
    <row r="133" spans="1:15" s="347" customFormat="1" ht="16.5">
      <c r="A133" s="610">
        <f t="shared" si="13"/>
        <v>121</v>
      </c>
      <c r="B133" s="549" t="s">
        <v>1036</v>
      </c>
      <c r="C133" s="519">
        <v>20</v>
      </c>
      <c r="D133" s="519" t="s">
        <v>1019</v>
      </c>
      <c r="E133" s="61">
        <v>18</v>
      </c>
      <c r="F133" s="517">
        <f t="shared" si="10"/>
        <v>360</v>
      </c>
      <c r="G133" s="611">
        <f t="shared" si="14"/>
        <v>10</v>
      </c>
      <c r="H133" s="611">
        <f t="shared" si="11"/>
        <v>180</v>
      </c>
      <c r="I133" s="611"/>
      <c r="J133" s="612">
        <f t="shared" si="8"/>
        <v>0</v>
      </c>
      <c r="K133" s="611">
        <f t="shared" si="15"/>
        <v>10</v>
      </c>
      <c r="L133" s="611">
        <f t="shared" si="12"/>
        <v>180</v>
      </c>
      <c r="M133" s="611"/>
      <c r="N133" s="613">
        <f t="shared" si="9"/>
        <v>0</v>
      </c>
      <c r="O133" s="500"/>
    </row>
    <row r="134" spans="1:15" s="347" customFormat="1" ht="16.5">
      <c r="A134" s="610">
        <f t="shared" si="13"/>
        <v>122</v>
      </c>
      <c r="B134" s="512" t="s">
        <v>1037</v>
      </c>
      <c r="C134" s="514">
        <v>10</v>
      </c>
      <c r="D134" s="514" t="s">
        <v>1038</v>
      </c>
      <c r="E134" s="511">
        <v>14.05</v>
      </c>
      <c r="F134" s="517">
        <f t="shared" si="10"/>
        <v>140.5</v>
      </c>
      <c r="G134" s="611">
        <f t="shared" si="14"/>
        <v>5</v>
      </c>
      <c r="H134" s="611">
        <f t="shared" si="11"/>
        <v>70.25</v>
      </c>
      <c r="I134" s="611"/>
      <c r="J134" s="612">
        <f t="shared" si="8"/>
        <v>0</v>
      </c>
      <c r="K134" s="611">
        <f t="shared" si="15"/>
        <v>5</v>
      </c>
      <c r="L134" s="611">
        <f t="shared" si="12"/>
        <v>70.25</v>
      </c>
      <c r="M134" s="611"/>
      <c r="N134" s="613">
        <f t="shared" si="9"/>
        <v>0</v>
      </c>
      <c r="O134" s="500"/>
    </row>
    <row r="135" spans="1:15" s="347" customFormat="1" ht="30">
      <c r="A135" s="610">
        <f t="shared" si="13"/>
        <v>123</v>
      </c>
      <c r="B135" s="158" t="s">
        <v>1039</v>
      </c>
      <c r="C135" s="516">
        <v>8</v>
      </c>
      <c r="D135" s="516" t="s">
        <v>910</v>
      </c>
      <c r="E135" s="517">
        <v>180</v>
      </c>
      <c r="F135" s="517">
        <f t="shared" si="10"/>
        <v>1440</v>
      </c>
      <c r="G135" s="611">
        <f t="shared" si="14"/>
        <v>4</v>
      </c>
      <c r="H135" s="611">
        <f t="shared" si="11"/>
        <v>720</v>
      </c>
      <c r="I135" s="611"/>
      <c r="J135" s="612">
        <f t="shared" si="8"/>
        <v>0</v>
      </c>
      <c r="K135" s="611">
        <f t="shared" si="15"/>
        <v>4</v>
      </c>
      <c r="L135" s="611">
        <f t="shared" si="12"/>
        <v>720</v>
      </c>
      <c r="M135" s="611"/>
      <c r="N135" s="613">
        <f t="shared" si="9"/>
        <v>0</v>
      </c>
      <c r="O135" s="500"/>
    </row>
    <row r="136" spans="1:15" s="347" customFormat="1" ht="16.5">
      <c r="A136" s="610">
        <f t="shared" si="13"/>
        <v>124</v>
      </c>
      <c r="B136" s="512" t="s">
        <v>1040</v>
      </c>
      <c r="C136" s="514">
        <v>10</v>
      </c>
      <c r="D136" s="514" t="s">
        <v>960</v>
      </c>
      <c r="E136" s="511">
        <v>28.26</v>
      </c>
      <c r="F136" s="517">
        <f t="shared" si="10"/>
        <v>282.60000000000002</v>
      </c>
      <c r="G136" s="611">
        <f t="shared" si="14"/>
        <v>5</v>
      </c>
      <c r="H136" s="611">
        <f t="shared" si="11"/>
        <v>141.30000000000001</v>
      </c>
      <c r="I136" s="611"/>
      <c r="J136" s="612">
        <f t="shared" si="8"/>
        <v>0</v>
      </c>
      <c r="K136" s="611">
        <f t="shared" si="15"/>
        <v>5</v>
      </c>
      <c r="L136" s="611">
        <f t="shared" si="12"/>
        <v>141.30000000000001</v>
      </c>
      <c r="M136" s="611"/>
      <c r="N136" s="613">
        <f t="shared" si="9"/>
        <v>0</v>
      </c>
      <c r="O136" s="500"/>
    </row>
    <row r="137" spans="1:15" s="347" customFormat="1" ht="16.5">
      <c r="A137" s="610">
        <f t="shared" si="13"/>
        <v>125</v>
      </c>
      <c r="B137" s="512" t="s">
        <v>1041</v>
      </c>
      <c r="C137" s="514">
        <v>54</v>
      </c>
      <c r="D137" s="514" t="s">
        <v>903</v>
      </c>
      <c r="E137" s="511">
        <v>150</v>
      </c>
      <c r="F137" s="517">
        <f t="shared" si="10"/>
        <v>8100</v>
      </c>
      <c r="G137" s="611">
        <f t="shared" si="14"/>
        <v>27</v>
      </c>
      <c r="H137" s="611">
        <f t="shared" si="11"/>
        <v>4050</v>
      </c>
      <c r="I137" s="611"/>
      <c r="J137" s="612">
        <f t="shared" si="8"/>
        <v>0</v>
      </c>
      <c r="K137" s="611">
        <f t="shared" si="15"/>
        <v>27</v>
      </c>
      <c r="L137" s="611">
        <f t="shared" si="12"/>
        <v>4050</v>
      </c>
      <c r="M137" s="611"/>
      <c r="N137" s="613">
        <f t="shared" si="9"/>
        <v>0</v>
      </c>
      <c r="O137" s="500"/>
    </row>
    <row r="138" spans="1:15" s="347" customFormat="1" ht="30">
      <c r="A138" s="610">
        <f t="shared" si="13"/>
        <v>126</v>
      </c>
      <c r="B138" s="614" t="s">
        <v>1042</v>
      </c>
      <c r="C138" s="615">
        <v>30</v>
      </c>
      <c r="D138" s="615" t="s">
        <v>907</v>
      </c>
      <c r="E138" s="510">
        <v>250</v>
      </c>
      <c r="F138" s="517">
        <f t="shared" si="10"/>
        <v>7500</v>
      </c>
      <c r="G138" s="611">
        <f t="shared" si="14"/>
        <v>15</v>
      </c>
      <c r="H138" s="611">
        <f t="shared" si="11"/>
        <v>3750</v>
      </c>
      <c r="I138" s="611"/>
      <c r="J138" s="612">
        <f t="shared" si="8"/>
        <v>0</v>
      </c>
      <c r="K138" s="611">
        <f t="shared" si="15"/>
        <v>15</v>
      </c>
      <c r="L138" s="611">
        <f t="shared" si="12"/>
        <v>3750</v>
      </c>
      <c r="M138" s="611"/>
      <c r="N138" s="613">
        <f t="shared" si="9"/>
        <v>0</v>
      </c>
      <c r="O138" s="500"/>
    </row>
    <row r="139" spans="1:15" s="347" customFormat="1" ht="30">
      <c r="A139" s="610">
        <f t="shared" si="13"/>
        <v>127</v>
      </c>
      <c r="B139" s="512" t="s">
        <v>1043</v>
      </c>
      <c r="C139" s="514">
        <v>18</v>
      </c>
      <c r="D139" s="514" t="s">
        <v>960</v>
      </c>
      <c r="E139" s="511">
        <v>99.78</v>
      </c>
      <c r="F139" s="517">
        <f t="shared" si="10"/>
        <v>1796.04</v>
      </c>
      <c r="G139" s="611">
        <f t="shared" si="14"/>
        <v>9</v>
      </c>
      <c r="H139" s="611">
        <f t="shared" si="11"/>
        <v>898.02</v>
      </c>
      <c r="I139" s="611"/>
      <c r="J139" s="612">
        <f t="shared" si="8"/>
        <v>0</v>
      </c>
      <c r="K139" s="611">
        <f t="shared" si="15"/>
        <v>9</v>
      </c>
      <c r="L139" s="611">
        <f t="shared" si="12"/>
        <v>898.02</v>
      </c>
      <c r="M139" s="611"/>
      <c r="N139" s="613">
        <f t="shared" si="9"/>
        <v>0</v>
      </c>
      <c r="O139" s="500"/>
    </row>
    <row r="140" spans="1:15" s="347" customFormat="1" ht="30">
      <c r="A140" s="610">
        <f t="shared" si="13"/>
        <v>128</v>
      </c>
      <c r="B140" s="512" t="s">
        <v>1044</v>
      </c>
      <c r="C140" s="514">
        <v>8</v>
      </c>
      <c r="D140" s="514"/>
      <c r="E140" s="511">
        <v>98.16</v>
      </c>
      <c r="F140" s="517">
        <f t="shared" si="10"/>
        <v>785.28</v>
      </c>
      <c r="G140" s="611">
        <f t="shared" si="14"/>
        <v>4</v>
      </c>
      <c r="H140" s="611">
        <f t="shared" si="11"/>
        <v>392.64</v>
      </c>
      <c r="I140" s="611"/>
      <c r="J140" s="612">
        <f t="shared" si="8"/>
        <v>0</v>
      </c>
      <c r="K140" s="611">
        <f t="shared" si="15"/>
        <v>4</v>
      </c>
      <c r="L140" s="611">
        <f t="shared" si="12"/>
        <v>392.64</v>
      </c>
      <c r="M140" s="611"/>
      <c r="N140" s="613">
        <f t="shared" si="9"/>
        <v>0</v>
      </c>
      <c r="O140" s="500"/>
    </row>
    <row r="141" spans="1:15" s="347" customFormat="1" ht="30">
      <c r="A141" s="610">
        <f t="shared" si="13"/>
        <v>129</v>
      </c>
      <c r="B141" s="544" t="s">
        <v>1045</v>
      </c>
      <c r="C141" s="509">
        <v>40</v>
      </c>
      <c r="D141" s="509" t="s">
        <v>910</v>
      </c>
      <c r="E141" s="510">
        <v>98.16</v>
      </c>
      <c r="F141" s="517">
        <f t="shared" si="10"/>
        <v>3926.3999999999996</v>
      </c>
      <c r="G141" s="611">
        <f t="shared" si="14"/>
        <v>20</v>
      </c>
      <c r="H141" s="611">
        <f t="shared" si="11"/>
        <v>1963.1999999999998</v>
      </c>
      <c r="I141" s="611"/>
      <c r="J141" s="612">
        <f t="shared" ref="J141:J204" si="16">I141*E141</f>
        <v>0</v>
      </c>
      <c r="K141" s="611">
        <f t="shared" si="15"/>
        <v>20</v>
      </c>
      <c r="L141" s="611">
        <f t="shared" si="12"/>
        <v>1963.1999999999998</v>
      </c>
      <c r="M141" s="611"/>
      <c r="N141" s="613">
        <f t="shared" ref="N141:N204" si="17">M141*E141</f>
        <v>0</v>
      </c>
      <c r="O141" s="500"/>
    </row>
    <row r="142" spans="1:15" s="347" customFormat="1" ht="30">
      <c r="A142" s="610">
        <f t="shared" si="13"/>
        <v>130</v>
      </c>
      <c r="B142" s="512" t="s">
        <v>1046</v>
      </c>
      <c r="C142" s="566">
        <v>2</v>
      </c>
      <c r="D142" s="566" t="s">
        <v>960</v>
      </c>
      <c r="E142" s="517">
        <v>684.09</v>
      </c>
      <c r="F142" s="517">
        <f t="shared" ref="F142:F205" si="18">E142*C142</f>
        <v>1368.18</v>
      </c>
      <c r="G142" s="611">
        <f t="shared" si="14"/>
        <v>1</v>
      </c>
      <c r="H142" s="611">
        <f t="shared" ref="H142:H205" si="19">G142*E142</f>
        <v>684.09</v>
      </c>
      <c r="I142" s="611"/>
      <c r="J142" s="612">
        <f t="shared" si="16"/>
        <v>0</v>
      </c>
      <c r="K142" s="611">
        <f t="shared" si="15"/>
        <v>1</v>
      </c>
      <c r="L142" s="611">
        <f t="shared" ref="L142:L205" si="20">K142*E142</f>
        <v>684.09</v>
      </c>
      <c r="M142" s="611"/>
      <c r="N142" s="613">
        <f t="shared" si="17"/>
        <v>0</v>
      </c>
      <c r="O142" s="500"/>
    </row>
    <row r="143" spans="1:15" s="347" customFormat="1" ht="16.5">
      <c r="A143" s="610">
        <f t="shared" ref="A143:A206" si="21">A142+1</f>
        <v>131</v>
      </c>
      <c r="B143" s="544" t="s">
        <v>1047</v>
      </c>
      <c r="C143" s="507">
        <v>4</v>
      </c>
      <c r="D143" s="507" t="s">
        <v>910</v>
      </c>
      <c r="E143" s="510">
        <v>160</v>
      </c>
      <c r="F143" s="517">
        <f t="shared" si="18"/>
        <v>640</v>
      </c>
      <c r="G143" s="611">
        <f t="shared" ref="G143:G206" si="22">C143/2</f>
        <v>2</v>
      </c>
      <c r="H143" s="611">
        <f t="shared" si="19"/>
        <v>320</v>
      </c>
      <c r="I143" s="611"/>
      <c r="J143" s="612">
        <f t="shared" si="16"/>
        <v>0</v>
      </c>
      <c r="K143" s="611">
        <f t="shared" ref="K143:K206" si="23">C143/2</f>
        <v>2</v>
      </c>
      <c r="L143" s="611">
        <f t="shared" si="20"/>
        <v>320</v>
      </c>
      <c r="M143" s="611"/>
      <c r="N143" s="613">
        <f t="shared" si="17"/>
        <v>0</v>
      </c>
      <c r="O143" s="500"/>
    </row>
    <row r="144" spans="1:15" s="347" customFormat="1" ht="16.5">
      <c r="A144" s="610">
        <f t="shared" si="21"/>
        <v>132</v>
      </c>
      <c r="B144" s="619" t="s">
        <v>1048</v>
      </c>
      <c r="C144" s="507">
        <v>6</v>
      </c>
      <c r="D144" s="620" t="s">
        <v>903</v>
      </c>
      <c r="E144" s="592">
        <v>200</v>
      </c>
      <c r="F144" s="517">
        <f t="shared" si="18"/>
        <v>1200</v>
      </c>
      <c r="G144" s="611">
        <f t="shared" si="22"/>
        <v>3</v>
      </c>
      <c r="H144" s="611">
        <f t="shared" si="19"/>
        <v>600</v>
      </c>
      <c r="I144" s="611"/>
      <c r="J144" s="612">
        <f t="shared" si="16"/>
        <v>0</v>
      </c>
      <c r="K144" s="611">
        <f t="shared" si="23"/>
        <v>3</v>
      </c>
      <c r="L144" s="611">
        <f t="shared" si="20"/>
        <v>600</v>
      </c>
      <c r="M144" s="611"/>
      <c r="N144" s="613">
        <f t="shared" si="17"/>
        <v>0</v>
      </c>
      <c r="O144" s="500"/>
    </row>
    <row r="145" spans="1:15" s="347" customFormat="1" ht="30">
      <c r="A145" s="610">
        <f t="shared" si="21"/>
        <v>133</v>
      </c>
      <c r="B145" s="619" t="s">
        <v>1049</v>
      </c>
      <c r="C145" s="507">
        <v>6</v>
      </c>
      <c r="D145" s="620" t="s">
        <v>903</v>
      </c>
      <c r="E145" s="592">
        <v>312</v>
      </c>
      <c r="F145" s="517">
        <f t="shared" si="18"/>
        <v>1872</v>
      </c>
      <c r="G145" s="611">
        <f t="shared" si="22"/>
        <v>3</v>
      </c>
      <c r="H145" s="611">
        <f t="shared" si="19"/>
        <v>936</v>
      </c>
      <c r="I145" s="611"/>
      <c r="J145" s="612">
        <f t="shared" si="16"/>
        <v>0</v>
      </c>
      <c r="K145" s="611">
        <f t="shared" si="23"/>
        <v>3</v>
      </c>
      <c r="L145" s="611">
        <f t="shared" si="20"/>
        <v>936</v>
      </c>
      <c r="M145" s="611"/>
      <c r="N145" s="613">
        <f t="shared" si="17"/>
        <v>0</v>
      </c>
      <c r="O145" s="500"/>
    </row>
    <row r="146" spans="1:15" s="347" customFormat="1" ht="16.5">
      <c r="A146" s="610">
        <f t="shared" si="21"/>
        <v>134</v>
      </c>
      <c r="B146" s="567" t="s">
        <v>1050</v>
      </c>
      <c r="C146" s="568">
        <v>10</v>
      </c>
      <c r="D146" s="568" t="s">
        <v>995</v>
      </c>
      <c r="E146" s="569">
        <v>22</v>
      </c>
      <c r="F146" s="517">
        <f t="shared" si="18"/>
        <v>220</v>
      </c>
      <c r="G146" s="611">
        <f t="shared" si="22"/>
        <v>5</v>
      </c>
      <c r="H146" s="611">
        <f t="shared" si="19"/>
        <v>110</v>
      </c>
      <c r="I146" s="611"/>
      <c r="J146" s="612">
        <f t="shared" si="16"/>
        <v>0</v>
      </c>
      <c r="K146" s="611">
        <f t="shared" si="23"/>
        <v>5</v>
      </c>
      <c r="L146" s="611">
        <f t="shared" si="20"/>
        <v>110</v>
      </c>
      <c r="M146" s="611"/>
      <c r="N146" s="613">
        <f t="shared" si="17"/>
        <v>0</v>
      </c>
      <c r="O146" s="500"/>
    </row>
    <row r="147" spans="1:15" s="347" customFormat="1" ht="16.5">
      <c r="A147" s="610">
        <f t="shared" si="21"/>
        <v>135</v>
      </c>
      <c r="B147" s="616" t="s">
        <v>1051</v>
      </c>
      <c r="C147" s="516">
        <v>1</v>
      </c>
      <c r="D147" s="615" t="s">
        <v>960</v>
      </c>
      <c r="E147" s="575">
        <v>3500</v>
      </c>
      <c r="F147" s="517">
        <f t="shared" si="18"/>
        <v>3500</v>
      </c>
      <c r="G147" s="611">
        <v>1</v>
      </c>
      <c r="H147" s="611">
        <f t="shared" si="19"/>
        <v>3500</v>
      </c>
      <c r="I147" s="611"/>
      <c r="J147" s="612">
        <f t="shared" si="16"/>
        <v>0</v>
      </c>
      <c r="K147" s="611">
        <v>0</v>
      </c>
      <c r="L147" s="611">
        <f t="shared" si="20"/>
        <v>0</v>
      </c>
      <c r="M147" s="611"/>
      <c r="N147" s="613">
        <f t="shared" si="17"/>
        <v>0</v>
      </c>
      <c r="O147" s="500"/>
    </row>
    <row r="148" spans="1:15" s="347" customFormat="1" ht="16.5">
      <c r="A148" s="610">
        <f t="shared" si="21"/>
        <v>136</v>
      </c>
      <c r="B148" s="240" t="s">
        <v>1052</v>
      </c>
      <c r="C148" s="241">
        <v>1</v>
      </c>
      <c r="D148" s="506" t="s">
        <v>957</v>
      </c>
      <c r="E148" s="533">
        <v>5000</v>
      </c>
      <c r="F148" s="517">
        <f t="shared" si="18"/>
        <v>5000</v>
      </c>
      <c r="G148" s="611">
        <v>1</v>
      </c>
      <c r="H148" s="611">
        <f t="shared" si="19"/>
        <v>5000</v>
      </c>
      <c r="I148" s="611"/>
      <c r="J148" s="612">
        <f t="shared" si="16"/>
        <v>0</v>
      </c>
      <c r="K148" s="611">
        <v>0</v>
      </c>
      <c r="L148" s="611">
        <f t="shared" si="20"/>
        <v>0</v>
      </c>
      <c r="M148" s="611"/>
      <c r="N148" s="613">
        <f t="shared" si="17"/>
        <v>0</v>
      </c>
      <c r="O148" s="500"/>
    </row>
    <row r="149" spans="1:15" s="347" customFormat="1" ht="16.5">
      <c r="A149" s="610">
        <f t="shared" si="21"/>
        <v>137</v>
      </c>
      <c r="B149" s="544" t="s">
        <v>1053</v>
      </c>
      <c r="C149" s="241">
        <v>9</v>
      </c>
      <c r="D149" s="241"/>
      <c r="E149" s="545">
        <v>143</v>
      </c>
      <c r="F149" s="517">
        <f t="shared" si="18"/>
        <v>1287</v>
      </c>
      <c r="G149" s="611">
        <v>5</v>
      </c>
      <c r="H149" s="611">
        <f t="shared" si="19"/>
        <v>715</v>
      </c>
      <c r="I149" s="611"/>
      <c r="J149" s="612">
        <f t="shared" si="16"/>
        <v>0</v>
      </c>
      <c r="K149" s="611">
        <v>4</v>
      </c>
      <c r="L149" s="611">
        <f t="shared" si="20"/>
        <v>572</v>
      </c>
      <c r="M149" s="611"/>
      <c r="N149" s="613">
        <f t="shared" si="17"/>
        <v>0</v>
      </c>
      <c r="O149" s="500"/>
    </row>
    <row r="150" spans="1:15" s="347" customFormat="1" ht="16.5">
      <c r="A150" s="610">
        <f t="shared" si="21"/>
        <v>138</v>
      </c>
      <c r="B150" s="158" t="s">
        <v>1054</v>
      </c>
      <c r="C150" s="506">
        <v>2</v>
      </c>
      <c r="D150" s="516" t="s">
        <v>907</v>
      </c>
      <c r="E150" s="570">
        <v>114</v>
      </c>
      <c r="F150" s="517">
        <f t="shared" si="18"/>
        <v>228</v>
      </c>
      <c r="G150" s="611">
        <f t="shared" si="22"/>
        <v>1</v>
      </c>
      <c r="H150" s="611">
        <f t="shared" si="19"/>
        <v>114</v>
      </c>
      <c r="I150" s="611"/>
      <c r="J150" s="612">
        <f t="shared" si="16"/>
        <v>0</v>
      </c>
      <c r="K150" s="611">
        <f t="shared" si="23"/>
        <v>1</v>
      </c>
      <c r="L150" s="611">
        <f t="shared" si="20"/>
        <v>114</v>
      </c>
      <c r="M150" s="611"/>
      <c r="N150" s="613">
        <f t="shared" si="17"/>
        <v>0</v>
      </c>
      <c r="O150" s="500"/>
    </row>
    <row r="151" spans="1:15" s="347" customFormat="1" ht="16.5">
      <c r="A151" s="610">
        <f t="shared" si="21"/>
        <v>139</v>
      </c>
      <c r="B151" s="544" t="s">
        <v>1055</v>
      </c>
      <c r="C151" s="509">
        <v>2025</v>
      </c>
      <c r="D151" s="571" t="s">
        <v>907</v>
      </c>
      <c r="E151" s="571">
        <v>50</v>
      </c>
      <c r="F151" s="517">
        <f t="shared" si="18"/>
        <v>101250</v>
      </c>
      <c r="G151" s="611">
        <v>1013</v>
      </c>
      <c r="H151" s="611">
        <f t="shared" si="19"/>
        <v>50650</v>
      </c>
      <c r="I151" s="611"/>
      <c r="J151" s="612">
        <f t="shared" si="16"/>
        <v>0</v>
      </c>
      <c r="K151" s="611">
        <v>1012</v>
      </c>
      <c r="L151" s="611">
        <f t="shared" si="20"/>
        <v>50600</v>
      </c>
      <c r="M151" s="611"/>
      <c r="N151" s="613">
        <f t="shared" si="17"/>
        <v>0</v>
      </c>
      <c r="O151" s="500"/>
    </row>
    <row r="152" spans="1:15" s="347" customFormat="1" ht="16.5">
      <c r="A152" s="610">
        <f t="shared" si="21"/>
        <v>140</v>
      </c>
      <c r="B152" s="512" t="s">
        <v>1056</v>
      </c>
      <c r="C152" s="516">
        <v>25</v>
      </c>
      <c r="D152" s="618" t="s">
        <v>903</v>
      </c>
      <c r="E152" s="517">
        <v>39.6</v>
      </c>
      <c r="F152" s="517">
        <f t="shared" si="18"/>
        <v>990</v>
      </c>
      <c r="G152" s="611">
        <v>13</v>
      </c>
      <c r="H152" s="611">
        <f t="shared" si="19"/>
        <v>514.80000000000007</v>
      </c>
      <c r="I152" s="611"/>
      <c r="J152" s="612">
        <f t="shared" si="16"/>
        <v>0</v>
      </c>
      <c r="K152" s="611">
        <v>12</v>
      </c>
      <c r="L152" s="611">
        <f t="shared" si="20"/>
        <v>475.20000000000005</v>
      </c>
      <c r="M152" s="611"/>
      <c r="N152" s="613">
        <f t="shared" si="17"/>
        <v>0</v>
      </c>
      <c r="O152" s="500"/>
    </row>
    <row r="153" spans="1:15" s="347" customFormat="1" ht="16.5">
      <c r="A153" s="610">
        <f t="shared" si="21"/>
        <v>141</v>
      </c>
      <c r="B153" s="616" t="s">
        <v>1057</v>
      </c>
      <c r="C153" s="507">
        <v>100</v>
      </c>
      <c r="D153" s="516" t="s">
        <v>903</v>
      </c>
      <c r="E153" s="517">
        <v>13.5</v>
      </c>
      <c r="F153" s="517">
        <f t="shared" si="18"/>
        <v>1350</v>
      </c>
      <c r="G153" s="611">
        <f t="shared" si="22"/>
        <v>50</v>
      </c>
      <c r="H153" s="611">
        <f t="shared" si="19"/>
        <v>675</v>
      </c>
      <c r="I153" s="611"/>
      <c r="J153" s="612">
        <f t="shared" si="16"/>
        <v>0</v>
      </c>
      <c r="K153" s="611">
        <f t="shared" si="23"/>
        <v>50</v>
      </c>
      <c r="L153" s="611">
        <f t="shared" si="20"/>
        <v>675</v>
      </c>
      <c r="M153" s="611"/>
      <c r="N153" s="613">
        <f t="shared" si="17"/>
        <v>0</v>
      </c>
      <c r="O153" s="500"/>
    </row>
    <row r="154" spans="1:15" s="347" customFormat="1" ht="16.5">
      <c r="A154" s="610">
        <f t="shared" si="21"/>
        <v>142</v>
      </c>
      <c r="B154" s="240" t="s">
        <v>1058</v>
      </c>
      <c r="C154" s="507">
        <v>100</v>
      </c>
      <c r="D154" s="516" t="s">
        <v>903</v>
      </c>
      <c r="E154" s="517">
        <v>13.5</v>
      </c>
      <c r="F154" s="517">
        <f t="shared" si="18"/>
        <v>1350</v>
      </c>
      <c r="G154" s="611">
        <f t="shared" si="22"/>
        <v>50</v>
      </c>
      <c r="H154" s="611">
        <f t="shared" si="19"/>
        <v>675</v>
      </c>
      <c r="I154" s="611"/>
      <c r="J154" s="612">
        <f t="shared" si="16"/>
        <v>0</v>
      </c>
      <c r="K154" s="611">
        <f t="shared" si="23"/>
        <v>50</v>
      </c>
      <c r="L154" s="611">
        <f t="shared" si="20"/>
        <v>675</v>
      </c>
      <c r="M154" s="611"/>
      <c r="N154" s="613">
        <f t="shared" si="17"/>
        <v>0</v>
      </c>
      <c r="O154" s="500"/>
    </row>
    <row r="155" spans="1:15" s="347" customFormat="1" ht="16.5">
      <c r="A155" s="610">
        <f t="shared" si="21"/>
        <v>143</v>
      </c>
      <c r="B155" s="582" t="s">
        <v>1059</v>
      </c>
      <c r="C155" s="633">
        <v>1</v>
      </c>
      <c r="D155" s="564" t="s">
        <v>912</v>
      </c>
      <c r="E155" s="634">
        <v>25</v>
      </c>
      <c r="F155" s="517">
        <f t="shared" si="18"/>
        <v>25</v>
      </c>
      <c r="G155" s="611">
        <v>1</v>
      </c>
      <c r="H155" s="611">
        <f t="shared" si="19"/>
        <v>25</v>
      </c>
      <c r="I155" s="611"/>
      <c r="J155" s="612">
        <f t="shared" si="16"/>
        <v>0</v>
      </c>
      <c r="K155" s="611">
        <v>0</v>
      </c>
      <c r="L155" s="611">
        <f t="shared" si="20"/>
        <v>0</v>
      </c>
      <c r="M155" s="611"/>
      <c r="N155" s="613">
        <f t="shared" si="17"/>
        <v>0</v>
      </c>
      <c r="O155" s="500"/>
    </row>
    <row r="156" spans="1:15" s="347" customFormat="1" ht="16.5">
      <c r="A156" s="610">
        <f t="shared" si="21"/>
        <v>144</v>
      </c>
      <c r="B156" s="544" t="s">
        <v>1060</v>
      </c>
      <c r="C156" s="507">
        <v>5</v>
      </c>
      <c r="D156" s="507" t="s">
        <v>910</v>
      </c>
      <c r="E156" s="510">
        <v>120</v>
      </c>
      <c r="F156" s="517">
        <f t="shared" si="18"/>
        <v>600</v>
      </c>
      <c r="G156" s="611">
        <v>3</v>
      </c>
      <c r="H156" s="611">
        <f t="shared" si="19"/>
        <v>360</v>
      </c>
      <c r="I156" s="611"/>
      <c r="J156" s="612">
        <f t="shared" si="16"/>
        <v>0</v>
      </c>
      <c r="K156" s="611">
        <v>2</v>
      </c>
      <c r="L156" s="611">
        <f t="shared" si="20"/>
        <v>240</v>
      </c>
      <c r="M156" s="611"/>
      <c r="N156" s="613">
        <f t="shared" si="17"/>
        <v>0</v>
      </c>
      <c r="O156" s="500"/>
    </row>
    <row r="157" spans="1:15" s="347" customFormat="1" ht="30">
      <c r="A157" s="610">
        <f t="shared" si="21"/>
        <v>145</v>
      </c>
      <c r="B157" s="512" t="s">
        <v>1061</v>
      </c>
      <c r="C157" s="514">
        <v>1</v>
      </c>
      <c r="D157" s="514" t="s">
        <v>929</v>
      </c>
      <c r="E157" s="511">
        <v>918.5</v>
      </c>
      <c r="F157" s="517">
        <f t="shared" si="18"/>
        <v>918.5</v>
      </c>
      <c r="G157" s="611">
        <v>1</v>
      </c>
      <c r="H157" s="611">
        <f t="shared" si="19"/>
        <v>918.5</v>
      </c>
      <c r="I157" s="611"/>
      <c r="J157" s="612">
        <f t="shared" si="16"/>
        <v>0</v>
      </c>
      <c r="K157" s="611">
        <v>0</v>
      </c>
      <c r="L157" s="611">
        <f t="shared" si="20"/>
        <v>0</v>
      </c>
      <c r="M157" s="611"/>
      <c r="N157" s="613">
        <f t="shared" si="17"/>
        <v>0</v>
      </c>
      <c r="O157" s="500"/>
    </row>
    <row r="158" spans="1:15" s="347" customFormat="1" ht="30">
      <c r="A158" s="610">
        <f t="shared" si="21"/>
        <v>146</v>
      </c>
      <c r="B158" s="512" t="s">
        <v>1062</v>
      </c>
      <c r="C158" s="514">
        <v>35</v>
      </c>
      <c r="D158" s="514" t="s">
        <v>960</v>
      </c>
      <c r="E158" s="511">
        <v>39.47</v>
      </c>
      <c r="F158" s="517">
        <f t="shared" si="18"/>
        <v>1381.45</v>
      </c>
      <c r="G158" s="611">
        <v>18</v>
      </c>
      <c r="H158" s="611">
        <f t="shared" si="19"/>
        <v>710.46</v>
      </c>
      <c r="I158" s="611"/>
      <c r="J158" s="612">
        <f t="shared" si="16"/>
        <v>0</v>
      </c>
      <c r="K158" s="611">
        <v>17</v>
      </c>
      <c r="L158" s="611">
        <f t="shared" si="20"/>
        <v>670.99</v>
      </c>
      <c r="M158" s="611"/>
      <c r="N158" s="613">
        <f t="shared" si="17"/>
        <v>0</v>
      </c>
      <c r="O158" s="500"/>
    </row>
    <row r="159" spans="1:15" s="347" customFormat="1" ht="16.5">
      <c r="A159" s="610">
        <f t="shared" si="21"/>
        <v>147</v>
      </c>
      <c r="B159" s="572" t="s">
        <v>1063</v>
      </c>
      <c r="C159" s="573">
        <v>3657</v>
      </c>
      <c r="D159" s="573" t="s">
        <v>907</v>
      </c>
      <c r="E159" s="574">
        <v>8</v>
      </c>
      <c r="F159" s="517">
        <f t="shared" si="18"/>
        <v>29256</v>
      </c>
      <c r="G159" s="611">
        <v>1829</v>
      </c>
      <c r="H159" s="611">
        <f t="shared" si="19"/>
        <v>14632</v>
      </c>
      <c r="I159" s="611"/>
      <c r="J159" s="612">
        <f t="shared" si="16"/>
        <v>0</v>
      </c>
      <c r="K159" s="611">
        <v>1828</v>
      </c>
      <c r="L159" s="611">
        <f t="shared" si="20"/>
        <v>14624</v>
      </c>
      <c r="M159" s="611"/>
      <c r="N159" s="613">
        <f t="shared" si="17"/>
        <v>0</v>
      </c>
      <c r="O159" s="500"/>
    </row>
    <row r="160" spans="1:15" s="347" customFormat="1" ht="16.5">
      <c r="A160" s="610">
        <f t="shared" si="21"/>
        <v>148</v>
      </c>
      <c r="B160" s="544" t="s">
        <v>1064</v>
      </c>
      <c r="C160" s="241">
        <v>16</v>
      </c>
      <c r="D160" s="507" t="s">
        <v>929</v>
      </c>
      <c r="E160" s="520">
        <v>600</v>
      </c>
      <c r="F160" s="517">
        <f t="shared" si="18"/>
        <v>9600</v>
      </c>
      <c r="G160" s="611">
        <f t="shared" si="22"/>
        <v>8</v>
      </c>
      <c r="H160" s="611">
        <f t="shared" si="19"/>
        <v>4800</v>
      </c>
      <c r="I160" s="611"/>
      <c r="J160" s="612">
        <f t="shared" si="16"/>
        <v>0</v>
      </c>
      <c r="K160" s="611">
        <f t="shared" si="23"/>
        <v>8</v>
      </c>
      <c r="L160" s="611">
        <f t="shared" si="20"/>
        <v>4800</v>
      </c>
      <c r="M160" s="611"/>
      <c r="N160" s="613">
        <f t="shared" si="17"/>
        <v>0</v>
      </c>
      <c r="O160" s="500"/>
    </row>
    <row r="161" spans="1:15" s="347" customFormat="1" ht="16.5">
      <c r="A161" s="610">
        <f t="shared" si="21"/>
        <v>149</v>
      </c>
      <c r="B161" s="544" t="s">
        <v>1065</v>
      </c>
      <c r="C161" s="241">
        <v>200</v>
      </c>
      <c r="D161" s="507" t="s">
        <v>960</v>
      </c>
      <c r="E161" s="520">
        <v>7.47</v>
      </c>
      <c r="F161" s="517">
        <f t="shared" si="18"/>
        <v>1494</v>
      </c>
      <c r="G161" s="611">
        <f t="shared" si="22"/>
        <v>100</v>
      </c>
      <c r="H161" s="611">
        <f t="shared" si="19"/>
        <v>747</v>
      </c>
      <c r="I161" s="611"/>
      <c r="J161" s="612">
        <f t="shared" si="16"/>
        <v>0</v>
      </c>
      <c r="K161" s="611">
        <f t="shared" si="23"/>
        <v>100</v>
      </c>
      <c r="L161" s="611">
        <f t="shared" si="20"/>
        <v>747</v>
      </c>
      <c r="M161" s="611"/>
      <c r="N161" s="613">
        <f t="shared" si="17"/>
        <v>0</v>
      </c>
      <c r="O161" s="500"/>
    </row>
    <row r="162" spans="1:15" s="347" customFormat="1" ht="16.5">
      <c r="A162" s="610">
        <f t="shared" si="21"/>
        <v>150</v>
      </c>
      <c r="B162" s="544" t="s">
        <v>1066</v>
      </c>
      <c r="C162" s="241">
        <v>300</v>
      </c>
      <c r="D162" s="507" t="s">
        <v>960</v>
      </c>
      <c r="E162" s="520">
        <v>8.86</v>
      </c>
      <c r="F162" s="517">
        <f t="shared" si="18"/>
        <v>2658</v>
      </c>
      <c r="G162" s="611">
        <f t="shared" si="22"/>
        <v>150</v>
      </c>
      <c r="H162" s="611">
        <f t="shared" si="19"/>
        <v>1329</v>
      </c>
      <c r="I162" s="611"/>
      <c r="J162" s="612">
        <f t="shared" si="16"/>
        <v>0</v>
      </c>
      <c r="K162" s="611">
        <f t="shared" si="23"/>
        <v>150</v>
      </c>
      <c r="L162" s="611">
        <f t="shared" si="20"/>
        <v>1329</v>
      </c>
      <c r="M162" s="611"/>
      <c r="N162" s="613">
        <f t="shared" si="17"/>
        <v>0</v>
      </c>
      <c r="O162" s="500"/>
    </row>
    <row r="163" spans="1:15" s="347" customFormat="1" ht="16.5">
      <c r="A163" s="610">
        <f t="shared" si="21"/>
        <v>151</v>
      </c>
      <c r="B163" s="288" t="s">
        <v>1067</v>
      </c>
      <c r="C163" s="516">
        <v>1025</v>
      </c>
      <c r="D163" s="516" t="s">
        <v>907</v>
      </c>
      <c r="E163" s="575">
        <v>6.5</v>
      </c>
      <c r="F163" s="517">
        <f t="shared" si="18"/>
        <v>6662.5</v>
      </c>
      <c r="G163" s="611">
        <v>513</v>
      </c>
      <c r="H163" s="611">
        <f t="shared" si="19"/>
        <v>3334.5</v>
      </c>
      <c r="I163" s="611"/>
      <c r="J163" s="612">
        <f t="shared" si="16"/>
        <v>0</v>
      </c>
      <c r="K163" s="611">
        <v>512</v>
      </c>
      <c r="L163" s="611">
        <f t="shared" si="20"/>
        <v>3328</v>
      </c>
      <c r="M163" s="611"/>
      <c r="N163" s="613">
        <f t="shared" si="17"/>
        <v>0</v>
      </c>
      <c r="O163" s="500"/>
    </row>
    <row r="164" spans="1:15" s="347" customFormat="1" ht="16.5">
      <c r="A164" s="610">
        <f t="shared" si="21"/>
        <v>152</v>
      </c>
      <c r="B164" s="544" t="s">
        <v>1068</v>
      </c>
      <c r="C164" s="241">
        <v>12</v>
      </c>
      <c r="D164" s="241"/>
      <c r="E164" s="545">
        <v>18</v>
      </c>
      <c r="F164" s="517">
        <f t="shared" si="18"/>
        <v>216</v>
      </c>
      <c r="G164" s="611">
        <f t="shared" si="22"/>
        <v>6</v>
      </c>
      <c r="H164" s="611">
        <f t="shared" si="19"/>
        <v>108</v>
      </c>
      <c r="I164" s="611"/>
      <c r="J164" s="612">
        <f t="shared" si="16"/>
        <v>0</v>
      </c>
      <c r="K164" s="611">
        <f t="shared" si="23"/>
        <v>6</v>
      </c>
      <c r="L164" s="611">
        <f t="shared" si="20"/>
        <v>108</v>
      </c>
      <c r="M164" s="611"/>
      <c r="N164" s="613">
        <f t="shared" si="17"/>
        <v>0</v>
      </c>
      <c r="O164" s="500"/>
    </row>
    <row r="165" spans="1:15" s="347" customFormat="1" ht="30">
      <c r="A165" s="610">
        <f t="shared" si="21"/>
        <v>153</v>
      </c>
      <c r="B165" s="619" t="s">
        <v>1069</v>
      </c>
      <c r="C165" s="617">
        <v>5</v>
      </c>
      <c r="D165" s="618" t="s">
        <v>929</v>
      </c>
      <c r="E165" s="517">
        <v>1050</v>
      </c>
      <c r="F165" s="517">
        <f t="shared" si="18"/>
        <v>5250</v>
      </c>
      <c r="G165" s="611">
        <v>3</v>
      </c>
      <c r="H165" s="611">
        <f t="shared" si="19"/>
        <v>3150</v>
      </c>
      <c r="I165" s="611"/>
      <c r="J165" s="612">
        <f t="shared" si="16"/>
        <v>0</v>
      </c>
      <c r="K165" s="611">
        <v>2</v>
      </c>
      <c r="L165" s="611">
        <f t="shared" si="20"/>
        <v>2100</v>
      </c>
      <c r="M165" s="611"/>
      <c r="N165" s="613">
        <f t="shared" si="17"/>
        <v>0</v>
      </c>
      <c r="O165" s="500"/>
    </row>
    <row r="166" spans="1:15" s="347" customFormat="1" ht="30">
      <c r="A166" s="610">
        <f t="shared" si="21"/>
        <v>154</v>
      </c>
      <c r="B166" s="619" t="s">
        <v>1070</v>
      </c>
      <c r="C166" s="617">
        <v>2</v>
      </c>
      <c r="D166" s="618" t="s">
        <v>929</v>
      </c>
      <c r="E166" s="517">
        <v>1425</v>
      </c>
      <c r="F166" s="517">
        <f t="shared" si="18"/>
        <v>2850</v>
      </c>
      <c r="G166" s="611">
        <f t="shared" si="22"/>
        <v>1</v>
      </c>
      <c r="H166" s="611">
        <f t="shared" si="19"/>
        <v>1425</v>
      </c>
      <c r="I166" s="611"/>
      <c r="J166" s="612">
        <f t="shared" si="16"/>
        <v>0</v>
      </c>
      <c r="K166" s="611">
        <f t="shared" si="23"/>
        <v>1</v>
      </c>
      <c r="L166" s="611">
        <f t="shared" si="20"/>
        <v>1425</v>
      </c>
      <c r="M166" s="611"/>
      <c r="N166" s="613">
        <f t="shared" si="17"/>
        <v>0</v>
      </c>
      <c r="O166" s="500"/>
    </row>
    <row r="167" spans="1:15" s="347" customFormat="1" ht="30">
      <c r="A167" s="610">
        <f t="shared" si="21"/>
        <v>155</v>
      </c>
      <c r="B167" s="619" t="s">
        <v>1071</v>
      </c>
      <c r="C167" s="617">
        <v>200</v>
      </c>
      <c r="D167" s="618" t="s">
        <v>903</v>
      </c>
      <c r="E167" s="517">
        <v>20</v>
      </c>
      <c r="F167" s="517">
        <f t="shared" si="18"/>
        <v>4000</v>
      </c>
      <c r="G167" s="611">
        <f t="shared" si="22"/>
        <v>100</v>
      </c>
      <c r="H167" s="611">
        <f t="shared" si="19"/>
        <v>2000</v>
      </c>
      <c r="I167" s="611"/>
      <c r="J167" s="612">
        <f t="shared" si="16"/>
        <v>0</v>
      </c>
      <c r="K167" s="611">
        <f t="shared" si="23"/>
        <v>100</v>
      </c>
      <c r="L167" s="611">
        <f t="shared" si="20"/>
        <v>2000</v>
      </c>
      <c r="M167" s="611"/>
      <c r="N167" s="613">
        <f t="shared" si="17"/>
        <v>0</v>
      </c>
      <c r="O167" s="500"/>
    </row>
    <row r="168" spans="1:15" s="347" customFormat="1" ht="30">
      <c r="A168" s="610">
        <f t="shared" si="21"/>
        <v>156</v>
      </c>
      <c r="B168" s="576" t="s">
        <v>1072</v>
      </c>
      <c r="C168" s="577">
        <v>100</v>
      </c>
      <c r="D168" s="577" t="s">
        <v>903</v>
      </c>
      <c r="E168" s="635">
        <v>13.2</v>
      </c>
      <c r="F168" s="517">
        <f t="shared" si="18"/>
        <v>1320</v>
      </c>
      <c r="G168" s="611">
        <f t="shared" si="22"/>
        <v>50</v>
      </c>
      <c r="H168" s="611">
        <f t="shared" si="19"/>
        <v>660</v>
      </c>
      <c r="I168" s="611"/>
      <c r="J168" s="612">
        <f t="shared" si="16"/>
        <v>0</v>
      </c>
      <c r="K168" s="611">
        <f t="shared" si="23"/>
        <v>50</v>
      </c>
      <c r="L168" s="611">
        <f t="shared" si="20"/>
        <v>660</v>
      </c>
      <c r="M168" s="611"/>
      <c r="N168" s="613">
        <f t="shared" si="17"/>
        <v>0</v>
      </c>
      <c r="O168" s="500"/>
    </row>
    <row r="169" spans="1:15" s="347" customFormat="1" ht="30">
      <c r="A169" s="610">
        <f t="shared" si="21"/>
        <v>157</v>
      </c>
      <c r="B169" s="590" t="s">
        <v>1073</v>
      </c>
      <c r="C169" s="577">
        <v>100</v>
      </c>
      <c r="D169" s="577" t="s">
        <v>903</v>
      </c>
      <c r="E169" s="635">
        <v>13.2</v>
      </c>
      <c r="F169" s="517">
        <f t="shared" si="18"/>
        <v>1320</v>
      </c>
      <c r="G169" s="611">
        <f t="shared" si="22"/>
        <v>50</v>
      </c>
      <c r="H169" s="611">
        <f t="shared" si="19"/>
        <v>660</v>
      </c>
      <c r="I169" s="611"/>
      <c r="J169" s="612">
        <f t="shared" si="16"/>
        <v>0</v>
      </c>
      <c r="K169" s="611">
        <f t="shared" si="23"/>
        <v>50</v>
      </c>
      <c r="L169" s="611">
        <f t="shared" si="20"/>
        <v>660</v>
      </c>
      <c r="M169" s="611"/>
      <c r="N169" s="613">
        <f t="shared" si="17"/>
        <v>0</v>
      </c>
      <c r="O169" s="500"/>
    </row>
    <row r="170" spans="1:15" s="347" customFormat="1" ht="16.5">
      <c r="A170" s="610">
        <f t="shared" si="21"/>
        <v>158</v>
      </c>
      <c r="B170" s="240" t="s">
        <v>1074</v>
      </c>
      <c r="C170" s="241">
        <v>7</v>
      </c>
      <c r="D170" s="506" t="s">
        <v>929</v>
      </c>
      <c r="E170" s="533">
        <v>429</v>
      </c>
      <c r="F170" s="517">
        <f t="shared" si="18"/>
        <v>3003</v>
      </c>
      <c r="G170" s="611">
        <v>4</v>
      </c>
      <c r="H170" s="611">
        <f t="shared" si="19"/>
        <v>1716</v>
      </c>
      <c r="I170" s="611"/>
      <c r="J170" s="612">
        <f t="shared" si="16"/>
        <v>0</v>
      </c>
      <c r="K170" s="611">
        <v>3</v>
      </c>
      <c r="L170" s="611">
        <f t="shared" si="20"/>
        <v>1287</v>
      </c>
      <c r="M170" s="611"/>
      <c r="N170" s="613">
        <f t="shared" si="17"/>
        <v>0</v>
      </c>
      <c r="O170" s="500"/>
    </row>
    <row r="171" spans="1:15" s="347" customFormat="1" ht="16.5">
      <c r="A171" s="610">
        <f t="shared" si="21"/>
        <v>159</v>
      </c>
      <c r="B171" s="240" t="s">
        <v>1075</v>
      </c>
      <c r="C171" s="241">
        <v>4</v>
      </c>
      <c r="D171" s="506" t="s">
        <v>929</v>
      </c>
      <c r="E171" s="533">
        <v>360</v>
      </c>
      <c r="F171" s="517">
        <f t="shared" si="18"/>
        <v>1440</v>
      </c>
      <c r="G171" s="611">
        <f t="shared" si="22"/>
        <v>2</v>
      </c>
      <c r="H171" s="611">
        <f t="shared" si="19"/>
        <v>720</v>
      </c>
      <c r="I171" s="611"/>
      <c r="J171" s="612">
        <f t="shared" si="16"/>
        <v>0</v>
      </c>
      <c r="K171" s="611">
        <f t="shared" si="23"/>
        <v>2</v>
      </c>
      <c r="L171" s="611">
        <f t="shared" si="20"/>
        <v>720</v>
      </c>
      <c r="M171" s="611"/>
      <c r="N171" s="613">
        <f t="shared" si="17"/>
        <v>0</v>
      </c>
      <c r="O171" s="500"/>
    </row>
    <row r="172" spans="1:15" s="347" customFormat="1" ht="30">
      <c r="A172" s="610">
        <f t="shared" si="21"/>
        <v>160</v>
      </c>
      <c r="B172" s="518" t="s">
        <v>1076</v>
      </c>
      <c r="C172" s="519">
        <v>50</v>
      </c>
      <c r="D172" s="548" t="s">
        <v>903</v>
      </c>
      <c r="E172" s="520">
        <v>3</v>
      </c>
      <c r="F172" s="517">
        <f t="shared" si="18"/>
        <v>150</v>
      </c>
      <c r="G172" s="611">
        <f t="shared" si="22"/>
        <v>25</v>
      </c>
      <c r="H172" s="611">
        <f t="shared" si="19"/>
        <v>75</v>
      </c>
      <c r="I172" s="611"/>
      <c r="J172" s="612">
        <f t="shared" si="16"/>
        <v>0</v>
      </c>
      <c r="K172" s="611">
        <f t="shared" si="23"/>
        <v>25</v>
      </c>
      <c r="L172" s="611">
        <f t="shared" si="20"/>
        <v>75</v>
      </c>
      <c r="M172" s="611"/>
      <c r="N172" s="613">
        <f t="shared" si="17"/>
        <v>0</v>
      </c>
      <c r="O172" s="500"/>
    </row>
    <row r="173" spans="1:15" s="347" customFormat="1" ht="30">
      <c r="A173" s="610">
        <f t="shared" si="21"/>
        <v>161</v>
      </c>
      <c r="B173" s="518" t="s">
        <v>1077</v>
      </c>
      <c r="C173" s="519">
        <v>100</v>
      </c>
      <c r="D173" s="548" t="s">
        <v>903</v>
      </c>
      <c r="E173" s="520">
        <v>3.75</v>
      </c>
      <c r="F173" s="517">
        <f t="shared" si="18"/>
        <v>375</v>
      </c>
      <c r="G173" s="611">
        <f t="shared" si="22"/>
        <v>50</v>
      </c>
      <c r="H173" s="611">
        <f t="shared" si="19"/>
        <v>187.5</v>
      </c>
      <c r="I173" s="611"/>
      <c r="J173" s="612">
        <f t="shared" si="16"/>
        <v>0</v>
      </c>
      <c r="K173" s="611">
        <f t="shared" si="23"/>
        <v>50</v>
      </c>
      <c r="L173" s="611">
        <f t="shared" si="20"/>
        <v>187.5</v>
      </c>
      <c r="M173" s="611"/>
      <c r="N173" s="613">
        <f t="shared" si="17"/>
        <v>0</v>
      </c>
      <c r="O173" s="500"/>
    </row>
    <row r="174" spans="1:15" s="347" customFormat="1" ht="30">
      <c r="A174" s="610">
        <f t="shared" si="21"/>
        <v>162</v>
      </c>
      <c r="B174" s="636" t="s">
        <v>1078</v>
      </c>
      <c r="C174" s="516">
        <v>437</v>
      </c>
      <c r="D174" s="516" t="s">
        <v>910</v>
      </c>
      <c r="E174" s="517">
        <v>22.29</v>
      </c>
      <c r="F174" s="517">
        <f t="shared" si="18"/>
        <v>9740.73</v>
      </c>
      <c r="G174" s="611">
        <v>219</v>
      </c>
      <c r="H174" s="611">
        <f t="shared" si="19"/>
        <v>4881.51</v>
      </c>
      <c r="I174" s="611"/>
      <c r="J174" s="612">
        <f t="shared" si="16"/>
        <v>0</v>
      </c>
      <c r="K174" s="611">
        <v>218</v>
      </c>
      <c r="L174" s="611">
        <f t="shared" si="20"/>
        <v>4859.22</v>
      </c>
      <c r="M174" s="611"/>
      <c r="N174" s="613">
        <f t="shared" si="17"/>
        <v>0</v>
      </c>
      <c r="O174" s="500"/>
    </row>
    <row r="175" spans="1:15" s="347" customFormat="1" ht="30">
      <c r="A175" s="610">
        <f t="shared" si="21"/>
        <v>163</v>
      </c>
      <c r="B175" s="158" t="s">
        <v>1079</v>
      </c>
      <c r="C175" s="516">
        <v>1688</v>
      </c>
      <c r="D175" s="516" t="s">
        <v>910</v>
      </c>
      <c r="E175" s="508">
        <v>16.190000000000001</v>
      </c>
      <c r="F175" s="517">
        <f t="shared" si="18"/>
        <v>27328.720000000001</v>
      </c>
      <c r="G175" s="611">
        <f t="shared" si="22"/>
        <v>844</v>
      </c>
      <c r="H175" s="611">
        <f t="shared" si="19"/>
        <v>13664.36</v>
      </c>
      <c r="I175" s="611"/>
      <c r="J175" s="612">
        <f t="shared" si="16"/>
        <v>0</v>
      </c>
      <c r="K175" s="611">
        <f t="shared" si="23"/>
        <v>844</v>
      </c>
      <c r="L175" s="611">
        <f t="shared" si="20"/>
        <v>13664.36</v>
      </c>
      <c r="M175" s="611"/>
      <c r="N175" s="613">
        <f t="shared" si="17"/>
        <v>0</v>
      </c>
      <c r="O175" s="500"/>
    </row>
    <row r="176" spans="1:15" s="347" customFormat="1" ht="30">
      <c r="A176" s="610">
        <f t="shared" si="21"/>
        <v>164</v>
      </c>
      <c r="B176" s="512" t="s">
        <v>1080</v>
      </c>
      <c r="C176" s="506">
        <v>60</v>
      </c>
      <c r="D176" s="637" t="s">
        <v>903</v>
      </c>
      <c r="E176" s="511">
        <v>13.2</v>
      </c>
      <c r="F176" s="517">
        <f t="shared" si="18"/>
        <v>792</v>
      </c>
      <c r="G176" s="611">
        <f t="shared" si="22"/>
        <v>30</v>
      </c>
      <c r="H176" s="611">
        <f t="shared" si="19"/>
        <v>396</v>
      </c>
      <c r="I176" s="611"/>
      <c r="J176" s="612">
        <f t="shared" si="16"/>
        <v>0</v>
      </c>
      <c r="K176" s="611">
        <f t="shared" si="23"/>
        <v>30</v>
      </c>
      <c r="L176" s="611">
        <f t="shared" si="20"/>
        <v>396</v>
      </c>
      <c r="M176" s="611"/>
      <c r="N176" s="613">
        <f t="shared" si="17"/>
        <v>0</v>
      </c>
      <c r="O176" s="500"/>
    </row>
    <row r="177" spans="1:15" s="347" customFormat="1" ht="16.5">
      <c r="A177" s="610">
        <f t="shared" si="21"/>
        <v>165</v>
      </c>
      <c r="B177" s="638" t="s">
        <v>1081</v>
      </c>
      <c r="C177" s="578">
        <v>20</v>
      </c>
      <c r="D177" s="579" t="s">
        <v>907</v>
      </c>
      <c r="E177" s="579">
        <v>45</v>
      </c>
      <c r="F177" s="517">
        <f t="shared" si="18"/>
        <v>900</v>
      </c>
      <c r="G177" s="611">
        <f t="shared" si="22"/>
        <v>10</v>
      </c>
      <c r="H177" s="611">
        <f t="shared" si="19"/>
        <v>450</v>
      </c>
      <c r="I177" s="611"/>
      <c r="J177" s="612">
        <f t="shared" si="16"/>
        <v>0</v>
      </c>
      <c r="K177" s="611">
        <f t="shared" si="23"/>
        <v>10</v>
      </c>
      <c r="L177" s="611">
        <f t="shared" si="20"/>
        <v>450</v>
      </c>
      <c r="M177" s="611"/>
      <c r="N177" s="613">
        <f t="shared" si="17"/>
        <v>0</v>
      </c>
      <c r="O177" s="500"/>
    </row>
    <row r="178" spans="1:15" s="347" customFormat="1" ht="16.5">
      <c r="A178" s="610">
        <f t="shared" si="21"/>
        <v>166</v>
      </c>
      <c r="B178" s="158" t="s">
        <v>1082</v>
      </c>
      <c r="C178" s="514">
        <v>7</v>
      </c>
      <c r="D178" s="514" t="s">
        <v>1010</v>
      </c>
      <c r="E178" s="508">
        <v>107.5</v>
      </c>
      <c r="F178" s="517">
        <f t="shared" si="18"/>
        <v>752.5</v>
      </c>
      <c r="G178" s="611">
        <v>4</v>
      </c>
      <c r="H178" s="611">
        <f t="shared" si="19"/>
        <v>430</v>
      </c>
      <c r="I178" s="611"/>
      <c r="J178" s="612">
        <f t="shared" si="16"/>
        <v>0</v>
      </c>
      <c r="K178" s="611">
        <v>3</v>
      </c>
      <c r="L178" s="611">
        <f t="shared" si="20"/>
        <v>322.5</v>
      </c>
      <c r="M178" s="611"/>
      <c r="N178" s="613">
        <f t="shared" si="17"/>
        <v>0</v>
      </c>
      <c r="O178" s="500"/>
    </row>
    <row r="179" spans="1:15" s="347" customFormat="1" ht="16.5">
      <c r="A179" s="610">
        <f t="shared" si="21"/>
        <v>167</v>
      </c>
      <c r="B179" s="158" t="s">
        <v>1083</v>
      </c>
      <c r="C179" s="516">
        <v>24</v>
      </c>
      <c r="D179" s="516" t="s">
        <v>1010</v>
      </c>
      <c r="E179" s="508">
        <v>500</v>
      </c>
      <c r="F179" s="517">
        <f t="shared" si="18"/>
        <v>12000</v>
      </c>
      <c r="G179" s="611">
        <f t="shared" si="22"/>
        <v>12</v>
      </c>
      <c r="H179" s="611">
        <f t="shared" si="19"/>
        <v>6000</v>
      </c>
      <c r="I179" s="611"/>
      <c r="J179" s="612">
        <f t="shared" si="16"/>
        <v>0</v>
      </c>
      <c r="K179" s="611">
        <f t="shared" si="23"/>
        <v>12</v>
      </c>
      <c r="L179" s="611">
        <f t="shared" si="20"/>
        <v>6000</v>
      </c>
      <c r="M179" s="611"/>
      <c r="N179" s="613">
        <f t="shared" si="17"/>
        <v>0</v>
      </c>
      <c r="O179" s="500"/>
    </row>
    <row r="180" spans="1:15" s="347" customFormat="1" ht="30">
      <c r="A180" s="610">
        <f t="shared" si="21"/>
        <v>168</v>
      </c>
      <c r="B180" s="158" t="s">
        <v>1084</v>
      </c>
      <c r="C180" s="516">
        <v>2</v>
      </c>
      <c r="D180" s="516" t="s">
        <v>929</v>
      </c>
      <c r="E180" s="517">
        <v>1860</v>
      </c>
      <c r="F180" s="517">
        <f t="shared" si="18"/>
        <v>3720</v>
      </c>
      <c r="G180" s="611">
        <f t="shared" si="22"/>
        <v>1</v>
      </c>
      <c r="H180" s="611">
        <f t="shared" si="19"/>
        <v>1860</v>
      </c>
      <c r="I180" s="611"/>
      <c r="J180" s="612">
        <f t="shared" si="16"/>
        <v>0</v>
      </c>
      <c r="K180" s="611">
        <f t="shared" si="23"/>
        <v>1</v>
      </c>
      <c r="L180" s="611">
        <f t="shared" si="20"/>
        <v>1860</v>
      </c>
      <c r="M180" s="611"/>
      <c r="N180" s="613">
        <f t="shared" si="17"/>
        <v>0</v>
      </c>
      <c r="O180" s="500"/>
    </row>
    <row r="181" spans="1:15" s="347" customFormat="1" ht="30">
      <c r="A181" s="610">
        <f t="shared" si="21"/>
        <v>169</v>
      </c>
      <c r="B181" s="158" t="s">
        <v>1085</v>
      </c>
      <c r="C181" s="516">
        <v>2</v>
      </c>
      <c r="D181" s="516" t="s">
        <v>943</v>
      </c>
      <c r="E181" s="517">
        <v>3375</v>
      </c>
      <c r="F181" s="517">
        <f t="shared" si="18"/>
        <v>6750</v>
      </c>
      <c r="G181" s="611">
        <f t="shared" si="22"/>
        <v>1</v>
      </c>
      <c r="H181" s="611">
        <f t="shared" si="19"/>
        <v>3375</v>
      </c>
      <c r="I181" s="611"/>
      <c r="J181" s="612">
        <f t="shared" si="16"/>
        <v>0</v>
      </c>
      <c r="K181" s="611">
        <f t="shared" si="23"/>
        <v>1</v>
      </c>
      <c r="L181" s="611">
        <f t="shared" si="20"/>
        <v>3375</v>
      </c>
      <c r="M181" s="611"/>
      <c r="N181" s="613">
        <f t="shared" si="17"/>
        <v>0</v>
      </c>
      <c r="O181" s="500"/>
    </row>
    <row r="182" spans="1:15" s="347" customFormat="1" ht="16.5">
      <c r="A182" s="610">
        <f t="shared" si="21"/>
        <v>170</v>
      </c>
      <c r="B182" s="544" t="s">
        <v>1086</v>
      </c>
      <c r="C182" s="507">
        <v>3875</v>
      </c>
      <c r="D182" s="571" t="s">
        <v>907</v>
      </c>
      <c r="E182" s="571">
        <v>8</v>
      </c>
      <c r="F182" s="517">
        <f t="shared" si="18"/>
        <v>31000</v>
      </c>
      <c r="G182" s="611">
        <v>1938</v>
      </c>
      <c r="H182" s="611">
        <f t="shared" si="19"/>
        <v>15504</v>
      </c>
      <c r="I182" s="611"/>
      <c r="J182" s="612">
        <f t="shared" si="16"/>
        <v>0</v>
      </c>
      <c r="K182" s="611">
        <v>1937</v>
      </c>
      <c r="L182" s="611">
        <f t="shared" si="20"/>
        <v>15496</v>
      </c>
      <c r="M182" s="611"/>
      <c r="N182" s="613">
        <f t="shared" si="17"/>
        <v>0</v>
      </c>
      <c r="O182" s="500"/>
    </row>
    <row r="183" spans="1:15" s="347" customFormat="1" ht="16.5">
      <c r="A183" s="610">
        <f t="shared" si="21"/>
        <v>171</v>
      </c>
      <c r="B183" s="576" t="s">
        <v>1087</v>
      </c>
      <c r="C183" s="577">
        <v>550</v>
      </c>
      <c r="D183" s="577" t="s">
        <v>903</v>
      </c>
      <c r="E183" s="635">
        <v>6</v>
      </c>
      <c r="F183" s="517">
        <f t="shared" si="18"/>
        <v>3300</v>
      </c>
      <c r="G183" s="611">
        <f t="shared" si="22"/>
        <v>275</v>
      </c>
      <c r="H183" s="611">
        <f t="shared" si="19"/>
        <v>1650</v>
      </c>
      <c r="I183" s="611"/>
      <c r="J183" s="612">
        <f t="shared" si="16"/>
        <v>0</v>
      </c>
      <c r="K183" s="611">
        <f t="shared" si="23"/>
        <v>275</v>
      </c>
      <c r="L183" s="611">
        <f t="shared" si="20"/>
        <v>1650</v>
      </c>
      <c r="M183" s="611"/>
      <c r="N183" s="613">
        <f t="shared" si="17"/>
        <v>0</v>
      </c>
      <c r="O183" s="500"/>
    </row>
    <row r="184" spans="1:15" s="347" customFormat="1" ht="16.5">
      <c r="A184" s="610">
        <f t="shared" si="21"/>
        <v>172</v>
      </c>
      <c r="B184" s="544" t="s">
        <v>1088</v>
      </c>
      <c r="C184" s="507">
        <v>1755</v>
      </c>
      <c r="D184" s="571" t="s">
        <v>907</v>
      </c>
      <c r="E184" s="571">
        <v>8</v>
      </c>
      <c r="F184" s="517">
        <f t="shared" si="18"/>
        <v>14040</v>
      </c>
      <c r="G184" s="611">
        <v>878</v>
      </c>
      <c r="H184" s="611">
        <f t="shared" si="19"/>
        <v>7024</v>
      </c>
      <c r="I184" s="611"/>
      <c r="J184" s="612">
        <f t="shared" si="16"/>
        <v>0</v>
      </c>
      <c r="K184" s="611">
        <v>877</v>
      </c>
      <c r="L184" s="611">
        <f t="shared" si="20"/>
        <v>7016</v>
      </c>
      <c r="M184" s="611"/>
      <c r="N184" s="613">
        <f t="shared" si="17"/>
        <v>0</v>
      </c>
      <c r="O184" s="500"/>
    </row>
    <row r="185" spans="1:15" s="347" customFormat="1" ht="30">
      <c r="A185" s="610">
        <f t="shared" si="21"/>
        <v>173</v>
      </c>
      <c r="B185" s="544" t="s">
        <v>1089</v>
      </c>
      <c r="C185" s="241">
        <v>1</v>
      </c>
      <c r="D185" s="241"/>
      <c r="E185" s="545">
        <v>1007.5</v>
      </c>
      <c r="F185" s="517">
        <f t="shared" si="18"/>
        <v>1007.5</v>
      </c>
      <c r="G185" s="611">
        <v>1</v>
      </c>
      <c r="H185" s="611">
        <f t="shared" si="19"/>
        <v>1007.5</v>
      </c>
      <c r="I185" s="611"/>
      <c r="J185" s="612">
        <f t="shared" si="16"/>
        <v>0</v>
      </c>
      <c r="K185" s="611">
        <v>0</v>
      </c>
      <c r="L185" s="611">
        <f t="shared" si="20"/>
        <v>0</v>
      </c>
      <c r="M185" s="611"/>
      <c r="N185" s="613">
        <f t="shared" si="17"/>
        <v>0</v>
      </c>
      <c r="O185" s="500"/>
    </row>
    <row r="186" spans="1:15" s="347" customFormat="1" ht="30">
      <c r="A186" s="610">
        <f t="shared" si="21"/>
        <v>174</v>
      </c>
      <c r="B186" s="544" t="s">
        <v>1090</v>
      </c>
      <c r="C186" s="241">
        <v>1</v>
      </c>
      <c r="D186" s="241"/>
      <c r="E186" s="545">
        <v>799.25</v>
      </c>
      <c r="F186" s="517">
        <f t="shared" si="18"/>
        <v>799.25</v>
      </c>
      <c r="G186" s="611">
        <v>1</v>
      </c>
      <c r="H186" s="611">
        <f t="shared" si="19"/>
        <v>799.25</v>
      </c>
      <c r="I186" s="611"/>
      <c r="J186" s="612">
        <f t="shared" si="16"/>
        <v>0</v>
      </c>
      <c r="K186" s="611">
        <v>0</v>
      </c>
      <c r="L186" s="611">
        <f t="shared" si="20"/>
        <v>0</v>
      </c>
      <c r="M186" s="611"/>
      <c r="N186" s="613">
        <f t="shared" si="17"/>
        <v>0</v>
      </c>
      <c r="O186" s="500"/>
    </row>
    <row r="187" spans="1:15" s="347" customFormat="1" ht="16.5">
      <c r="A187" s="610">
        <f t="shared" si="21"/>
        <v>175</v>
      </c>
      <c r="B187" s="544" t="s">
        <v>1091</v>
      </c>
      <c r="C187" s="241">
        <v>2</v>
      </c>
      <c r="D187" s="241"/>
      <c r="E187" s="545">
        <v>100.58</v>
      </c>
      <c r="F187" s="517">
        <f t="shared" si="18"/>
        <v>201.16</v>
      </c>
      <c r="G187" s="611">
        <f t="shared" si="22"/>
        <v>1</v>
      </c>
      <c r="H187" s="611">
        <f t="shared" si="19"/>
        <v>100.58</v>
      </c>
      <c r="I187" s="611"/>
      <c r="J187" s="612">
        <f t="shared" si="16"/>
        <v>0</v>
      </c>
      <c r="K187" s="611">
        <f t="shared" si="23"/>
        <v>1</v>
      </c>
      <c r="L187" s="611">
        <f t="shared" si="20"/>
        <v>100.58</v>
      </c>
      <c r="M187" s="611"/>
      <c r="N187" s="613">
        <f t="shared" si="17"/>
        <v>0</v>
      </c>
      <c r="O187" s="500"/>
    </row>
    <row r="188" spans="1:15" s="347" customFormat="1" ht="30">
      <c r="A188" s="610">
        <f t="shared" si="21"/>
        <v>176</v>
      </c>
      <c r="B188" s="614" t="s">
        <v>1092</v>
      </c>
      <c r="C188" s="615">
        <v>44</v>
      </c>
      <c r="D188" s="615" t="s">
        <v>907</v>
      </c>
      <c r="E188" s="510">
        <v>13.2</v>
      </c>
      <c r="F188" s="517">
        <f t="shared" si="18"/>
        <v>580.79999999999995</v>
      </c>
      <c r="G188" s="611">
        <f t="shared" si="22"/>
        <v>22</v>
      </c>
      <c r="H188" s="611">
        <f t="shared" si="19"/>
        <v>290.39999999999998</v>
      </c>
      <c r="I188" s="611"/>
      <c r="J188" s="612">
        <f t="shared" si="16"/>
        <v>0</v>
      </c>
      <c r="K188" s="611">
        <f t="shared" si="23"/>
        <v>22</v>
      </c>
      <c r="L188" s="611">
        <f t="shared" si="20"/>
        <v>290.39999999999998</v>
      </c>
      <c r="M188" s="611"/>
      <c r="N188" s="613">
        <f t="shared" si="17"/>
        <v>0</v>
      </c>
      <c r="O188" s="500"/>
    </row>
    <row r="189" spans="1:15" s="347" customFormat="1" ht="16.5">
      <c r="A189" s="610">
        <f t="shared" si="21"/>
        <v>177</v>
      </c>
      <c r="B189" s="512" t="s">
        <v>1093</v>
      </c>
      <c r="C189" s="514">
        <v>5</v>
      </c>
      <c r="D189" s="514"/>
      <c r="E189" s="511">
        <v>15.88</v>
      </c>
      <c r="F189" s="517">
        <f t="shared" si="18"/>
        <v>79.400000000000006</v>
      </c>
      <c r="G189" s="611">
        <v>3</v>
      </c>
      <c r="H189" s="611">
        <f t="shared" si="19"/>
        <v>47.64</v>
      </c>
      <c r="I189" s="611"/>
      <c r="J189" s="612">
        <f t="shared" si="16"/>
        <v>0</v>
      </c>
      <c r="K189" s="611">
        <v>2</v>
      </c>
      <c r="L189" s="611">
        <f t="shared" si="20"/>
        <v>31.76</v>
      </c>
      <c r="M189" s="611"/>
      <c r="N189" s="613">
        <f t="shared" si="17"/>
        <v>0</v>
      </c>
      <c r="O189" s="500"/>
    </row>
    <row r="190" spans="1:15" s="347" customFormat="1" ht="30">
      <c r="A190" s="610">
        <f t="shared" si="21"/>
        <v>178</v>
      </c>
      <c r="B190" s="512" t="s">
        <v>1094</v>
      </c>
      <c r="C190" s="514">
        <v>20</v>
      </c>
      <c r="D190" s="514"/>
      <c r="E190" s="511">
        <v>8.6</v>
      </c>
      <c r="F190" s="517">
        <f t="shared" si="18"/>
        <v>172</v>
      </c>
      <c r="G190" s="611">
        <f t="shared" si="22"/>
        <v>10</v>
      </c>
      <c r="H190" s="611">
        <f t="shared" si="19"/>
        <v>86</v>
      </c>
      <c r="I190" s="611"/>
      <c r="J190" s="612">
        <f t="shared" si="16"/>
        <v>0</v>
      </c>
      <c r="K190" s="611">
        <f t="shared" si="23"/>
        <v>10</v>
      </c>
      <c r="L190" s="611">
        <f t="shared" si="20"/>
        <v>86</v>
      </c>
      <c r="M190" s="611"/>
      <c r="N190" s="613">
        <f t="shared" si="17"/>
        <v>0</v>
      </c>
      <c r="O190" s="500"/>
    </row>
    <row r="191" spans="1:15" s="347" customFormat="1" ht="16.5">
      <c r="A191" s="610">
        <f t="shared" si="21"/>
        <v>179</v>
      </c>
      <c r="B191" s="518" t="s">
        <v>1095</v>
      </c>
      <c r="C191" s="521">
        <v>100</v>
      </c>
      <c r="D191" s="519"/>
      <c r="E191" s="520">
        <v>30</v>
      </c>
      <c r="F191" s="517">
        <f t="shared" si="18"/>
        <v>3000</v>
      </c>
      <c r="G191" s="611">
        <f t="shared" si="22"/>
        <v>50</v>
      </c>
      <c r="H191" s="611">
        <f t="shared" si="19"/>
        <v>1500</v>
      </c>
      <c r="I191" s="611"/>
      <c r="J191" s="612">
        <f t="shared" si="16"/>
        <v>0</v>
      </c>
      <c r="K191" s="611">
        <f t="shared" si="23"/>
        <v>50</v>
      </c>
      <c r="L191" s="611">
        <f t="shared" si="20"/>
        <v>1500</v>
      </c>
      <c r="M191" s="611"/>
      <c r="N191" s="613">
        <f t="shared" si="17"/>
        <v>0</v>
      </c>
      <c r="O191" s="500"/>
    </row>
    <row r="192" spans="1:15" s="347" customFormat="1" ht="16.5">
      <c r="A192" s="610">
        <f t="shared" si="21"/>
        <v>180</v>
      </c>
      <c r="B192" s="158" t="s">
        <v>1096</v>
      </c>
      <c r="C192" s="516">
        <v>24</v>
      </c>
      <c r="D192" s="564" t="s">
        <v>903</v>
      </c>
      <c r="E192" s="575">
        <v>10</v>
      </c>
      <c r="F192" s="517">
        <f t="shared" si="18"/>
        <v>240</v>
      </c>
      <c r="G192" s="611">
        <f t="shared" si="22"/>
        <v>12</v>
      </c>
      <c r="H192" s="611">
        <f t="shared" si="19"/>
        <v>120</v>
      </c>
      <c r="I192" s="611"/>
      <c r="J192" s="612">
        <f t="shared" si="16"/>
        <v>0</v>
      </c>
      <c r="K192" s="611">
        <f t="shared" si="23"/>
        <v>12</v>
      </c>
      <c r="L192" s="611">
        <f t="shared" si="20"/>
        <v>120</v>
      </c>
      <c r="M192" s="611"/>
      <c r="N192" s="613">
        <f t="shared" si="17"/>
        <v>0</v>
      </c>
      <c r="O192" s="500"/>
    </row>
    <row r="193" spans="1:15" s="347" customFormat="1" ht="16.5">
      <c r="A193" s="610">
        <f t="shared" si="21"/>
        <v>181</v>
      </c>
      <c r="B193" s="518" t="s">
        <v>1097</v>
      </c>
      <c r="C193" s="521">
        <v>613</v>
      </c>
      <c r="D193" s="519" t="s">
        <v>903</v>
      </c>
      <c r="E193" s="510">
        <v>17</v>
      </c>
      <c r="F193" s="517">
        <f t="shared" si="18"/>
        <v>10421</v>
      </c>
      <c r="G193" s="611">
        <v>307</v>
      </c>
      <c r="H193" s="611">
        <f t="shared" si="19"/>
        <v>5219</v>
      </c>
      <c r="I193" s="611"/>
      <c r="J193" s="612">
        <f t="shared" si="16"/>
        <v>0</v>
      </c>
      <c r="K193" s="611">
        <v>306</v>
      </c>
      <c r="L193" s="611">
        <f t="shared" si="20"/>
        <v>5202</v>
      </c>
      <c r="M193" s="611"/>
      <c r="N193" s="613">
        <f t="shared" si="17"/>
        <v>0</v>
      </c>
      <c r="O193" s="500"/>
    </row>
    <row r="194" spans="1:15" s="347" customFormat="1" ht="16.5">
      <c r="A194" s="610">
        <f t="shared" si="21"/>
        <v>182</v>
      </c>
      <c r="B194" s="158" t="s">
        <v>1098</v>
      </c>
      <c r="C194" s="516">
        <v>50</v>
      </c>
      <c r="D194" s="516" t="s">
        <v>903</v>
      </c>
      <c r="E194" s="545">
        <v>24</v>
      </c>
      <c r="F194" s="517">
        <f t="shared" si="18"/>
        <v>1200</v>
      </c>
      <c r="G194" s="611">
        <f t="shared" si="22"/>
        <v>25</v>
      </c>
      <c r="H194" s="611">
        <f t="shared" si="19"/>
        <v>600</v>
      </c>
      <c r="I194" s="611"/>
      <c r="J194" s="612">
        <f t="shared" si="16"/>
        <v>0</v>
      </c>
      <c r="K194" s="611">
        <f t="shared" si="23"/>
        <v>25</v>
      </c>
      <c r="L194" s="611">
        <f t="shared" si="20"/>
        <v>600</v>
      </c>
      <c r="M194" s="611"/>
      <c r="N194" s="613">
        <f t="shared" si="17"/>
        <v>0</v>
      </c>
      <c r="O194" s="500"/>
    </row>
    <row r="195" spans="1:15" s="347" customFormat="1" ht="16.5">
      <c r="A195" s="610">
        <f t="shared" si="21"/>
        <v>183</v>
      </c>
      <c r="B195" s="240" t="s">
        <v>1099</v>
      </c>
      <c r="C195" s="507">
        <v>397</v>
      </c>
      <c r="D195" s="507" t="s">
        <v>929</v>
      </c>
      <c r="E195" s="510">
        <v>66</v>
      </c>
      <c r="F195" s="517">
        <f t="shared" si="18"/>
        <v>26202</v>
      </c>
      <c r="G195" s="611">
        <v>199</v>
      </c>
      <c r="H195" s="611">
        <f t="shared" si="19"/>
        <v>13134</v>
      </c>
      <c r="I195" s="611"/>
      <c r="J195" s="612">
        <f t="shared" si="16"/>
        <v>0</v>
      </c>
      <c r="K195" s="611">
        <v>198</v>
      </c>
      <c r="L195" s="611">
        <f t="shared" si="20"/>
        <v>13068</v>
      </c>
      <c r="M195" s="611"/>
      <c r="N195" s="613">
        <f t="shared" si="17"/>
        <v>0</v>
      </c>
      <c r="O195" s="500"/>
    </row>
    <row r="196" spans="1:15" s="347" customFormat="1" ht="30">
      <c r="A196" s="610">
        <f t="shared" si="21"/>
        <v>184</v>
      </c>
      <c r="B196" s="638" t="s">
        <v>1100</v>
      </c>
      <c r="C196" s="639">
        <v>36</v>
      </c>
      <c r="D196" s="639"/>
      <c r="E196" s="640">
        <v>100.58</v>
      </c>
      <c r="F196" s="517">
        <f t="shared" si="18"/>
        <v>3620.88</v>
      </c>
      <c r="G196" s="611">
        <f t="shared" si="22"/>
        <v>18</v>
      </c>
      <c r="H196" s="611">
        <f t="shared" si="19"/>
        <v>1810.44</v>
      </c>
      <c r="I196" s="611"/>
      <c r="J196" s="612">
        <f t="shared" si="16"/>
        <v>0</v>
      </c>
      <c r="K196" s="611">
        <f t="shared" si="23"/>
        <v>18</v>
      </c>
      <c r="L196" s="611">
        <f t="shared" si="20"/>
        <v>1810.44</v>
      </c>
      <c r="M196" s="611"/>
      <c r="N196" s="613">
        <f t="shared" si="17"/>
        <v>0</v>
      </c>
      <c r="O196" s="500"/>
    </row>
    <row r="197" spans="1:15" s="347" customFormat="1" ht="16.5">
      <c r="A197" s="610">
        <f t="shared" si="21"/>
        <v>185</v>
      </c>
      <c r="B197" s="158" t="s">
        <v>1101</v>
      </c>
      <c r="C197" s="506">
        <v>9</v>
      </c>
      <c r="D197" s="506" t="s">
        <v>995</v>
      </c>
      <c r="E197" s="511">
        <v>85.2</v>
      </c>
      <c r="F197" s="517">
        <f t="shared" si="18"/>
        <v>766.80000000000007</v>
      </c>
      <c r="G197" s="611">
        <v>5</v>
      </c>
      <c r="H197" s="611">
        <f t="shared" si="19"/>
        <v>426</v>
      </c>
      <c r="I197" s="611"/>
      <c r="J197" s="612">
        <f t="shared" si="16"/>
        <v>0</v>
      </c>
      <c r="K197" s="611">
        <v>4</v>
      </c>
      <c r="L197" s="611">
        <f t="shared" si="20"/>
        <v>340.8</v>
      </c>
      <c r="M197" s="611"/>
      <c r="N197" s="613">
        <f t="shared" si="17"/>
        <v>0</v>
      </c>
      <c r="O197" s="500"/>
    </row>
    <row r="198" spans="1:15" s="347" customFormat="1" ht="30">
      <c r="A198" s="610">
        <f t="shared" si="21"/>
        <v>186</v>
      </c>
      <c r="B198" s="580" t="s">
        <v>1102</v>
      </c>
      <c r="C198" s="581">
        <v>27</v>
      </c>
      <c r="D198" s="542" t="s">
        <v>907</v>
      </c>
      <c r="E198" s="543">
        <v>244.35</v>
      </c>
      <c r="F198" s="517">
        <f t="shared" si="18"/>
        <v>6597.45</v>
      </c>
      <c r="G198" s="611">
        <v>14</v>
      </c>
      <c r="H198" s="611">
        <f t="shared" si="19"/>
        <v>3420.9</v>
      </c>
      <c r="I198" s="611"/>
      <c r="J198" s="612">
        <f t="shared" si="16"/>
        <v>0</v>
      </c>
      <c r="K198" s="611">
        <v>13</v>
      </c>
      <c r="L198" s="611">
        <f t="shared" si="20"/>
        <v>3176.5499999999997</v>
      </c>
      <c r="M198" s="611"/>
      <c r="N198" s="613">
        <f t="shared" si="17"/>
        <v>0</v>
      </c>
      <c r="O198" s="500"/>
    </row>
    <row r="199" spans="1:15" s="347" customFormat="1" ht="16.5">
      <c r="A199" s="610">
        <f t="shared" si="21"/>
        <v>187</v>
      </c>
      <c r="B199" s="512" t="s">
        <v>1103</v>
      </c>
      <c r="C199" s="516">
        <v>28</v>
      </c>
      <c r="D199" s="618" t="s">
        <v>903</v>
      </c>
      <c r="E199" s="587">
        <v>358</v>
      </c>
      <c r="F199" s="517">
        <f t="shared" si="18"/>
        <v>10024</v>
      </c>
      <c r="G199" s="611">
        <f t="shared" si="22"/>
        <v>14</v>
      </c>
      <c r="H199" s="611">
        <f t="shared" si="19"/>
        <v>5012</v>
      </c>
      <c r="I199" s="611"/>
      <c r="J199" s="612">
        <f t="shared" si="16"/>
        <v>0</v>
      </c>
      <c r="K199" s="611">
        <f t="shared" si="23"/>
        <v>14</v>
      </c>
      <c r="L199" s="611">
        <f t="shared" si="20"/>
        <v>5012</v>
      </c>
      <c r="M199" s="611"/>
      <c r="N199" s="613">
        <f t="shared" si="17"/>
        <v>0</v>
      </c>
      <c r="O199" s="500"/>
    </row>
    <row r="200" spans="1:15" s="347" customFormat="1" ht="16.5">
      <c r="A200" s="610">
        <f t="shared" si="21"/>
        <v>188</v>
      </c>
      <c r="B200" s="582" t="s">
        <v>1104</v>
      </c>
      <c r="C200" s="564">
        <v>10</v>
      </c>
      <c r="D200" s="564" t="s">
        <v>905</v>
      </c>
      <c r="E200" s="520">
        <v>168</v>
      </c>
      <c r="F200" s="517">
        <f t="shared" si="18"/>
        <v>1680</v>
      </c>
      <c r="G200" s="611">
        <f t="shared" si="22"/>
        <v>5</v>
      </c>
      <c r="H200" s="611">
        <f t="shared" si="19"/>
        <v>840</v>
      </c>
      <c r="I200" s="611"/>
      <c r="J200" s="612">
        <f t="shared" si="16"/>
        <v>0</v>
      </c>
      <c r="K200" s="611">
        <f t="shared" si="23"/>
        <v>5</v>
      </c>
      <c r="L200" s="611">
        <f t="shared" si="20"/>
        <v>840</v>
      </c>
      <c r="M200" s="611"/>
      <c r="N200" s="613">
        <f t="shared" si="17"/>
        <v>0</v>
      </c>
      <c r="O200" s="500"/>
    </row>
    <row r="201" spans="1:15" s="347" customFormat="1" ht="16.5">
      <c r="A201" s="610">
        <f t="shared" si="21"/>
        <v>189</v>
      </c>
      <c r="B201" s="582" t="s">
        <v>1105</v>
      </c>
      <c r="C201" s="564">
        <v>10</v>
      </c>
      <c r="D201" s="564" t="s">
        <v>905</v>
      </c>
      <c r="E201" s="520">
        <v>168</v>
      </c>
      <c r="F201" s="517">
        <f t="shared" si="18"/>
        <v>1680</v>
      </c>
      <c r="G201" s="611">
        <f t="shared" si="22"/>
        <v>5</v>
      </c>
      <c r="H201" s="611">
        <f t="shared" si="19"/>
        <v>840</v>
      </c>
      <c r="I201" s="611"/>
      <c r="J201" s="612">
        <f t="shared" si="16"/>
        <v>0</v>
      </c>
      <c r="K201" s="611">
        <f t="shared" si="23"/>
        <v>5</v>
      </c>
      <c r="L201" s="611">
        <f t="shared" si="20"/>
        <v>840</v>
      </c>
      <c r="M201" s="611"/>
      <c r="N201" s="613">
        <f t="shared" si="17"/>
        <v>0</v>
      </c>
      <c r="O201" s="500"/>
    </row>
    <row r="202" spans="1:15" s="347" customFormat="1" ht="16.5">
      <c r="A202" s="610">
        <f t="shared" si="21"/>
        <v>190</v>
      </c>
      <c r="B202" s="582" t="s">
        <v>1106</v>
      </c>
      <c r="C202" s="564">
        <v>10</v>
      </c>
      <c r="D202" s="564" t="s">
        <v>905</v>
      </c>
      <c r="E202" s="520">
        <v>168</v>
      </c>
      <c r="F202" s="517">
        <f t="shared" si="18"/>
        <v>1680</v>
      </c>
      <c r="G202" s="611">
        <f t="shared" si="22"/>
        <v>5</v>
      </c>
      <c r="H202" s="611">
        <f t="shared" si="19"/>
        <v>840</v>
      </c>
      <c r="I202" s="611"/>
      <c r="J202" s="612">
        <f t="shared" si="16"/>
        <v>0</v>
      </c>
      <c r="K202" s="611">
        <f t="shared" si="23"/>
        <v>5</v>
      </c>
      <c r="L202" s="611">
        <f t="shared" si="20"/>
        <v>840</v>
      </c>
      <c r="M202" s="611"/>
      <c r="N202" s="613">
        <f t="shared" si="17"/>
        <v>0</v>
      </c>
      <c r="O202" s="500"/>
    </row>
    <row r="203" spans="1:15" s="347" customFormat="1" ht="16.5">
      <c r="A203" s="610">
        <f t="shared" si="21"/>
        <v>191</v>
      </c>
      <c r="B203" s="158" t="s">
        <v>1107</v>
      </c>
      <c r="C203" s="516">
        <v>5</v>
      </c>
      <c r="D203" s="516" t="s">
        <v>1108</v>
      </c>
      <c r="E203" s="517">
        <v>2000</v>
      </c>
      <c r="F203" s="517">
        <f t="shared" si="18"/>
        <v>10000</v>
      </c>
      <c r="G203" s="611">
        <v>3</v>
      </c>
      <c r="H203" s="611">
        <f t="shared" si="19"/>
        <v>6000</v>
      </c>
      <c r="I203" s="611"/>
      <c r="J203" s="612">
        <f t="shared" si="16"/>
        <v>0</v>
      </c>
      <c r="K203" s="611">
        <v>2</v>
      </c>
      <c r="L203" s="611">
        <f t="shared" si="20"/>
        <v>4000</v>
      </c>
      <c r="M203" s="611"/>
      <c r="N203" s="613">
        <f t="shared" si="17"/>
        <v>0</v>
      </c>
      <c r="O203" s="500"/>
    </row>
    <row r="204" spans="1:15" s="347" customFormat="1" ht="16.5">
      <c r="A204" s="610">
        <f t="shared" si="21"/>
        <v>192</v>
      </c>
      <c r="B204" s="576" t="s">
        <v>1109</v>
      </c>
      <c r="C204" s="577">
        <v>15</v>
      </c>
      <c r="D204" s="577" t="s">
        <v>903</v>
      </c>
      <c r="E204" s="635">
        <v>1464.29</v>
      </c>
      <c r="F204" s="517">
        <f t="shared" si="18"/>
        <v>21964.35</v>
      </c>
      <c r="G204" s="611">
        <v>8</v>
      </c>
      <c r="H204" s="611">
        <f t="shared" si="19"/>
        <v>11714.32</v>
      </c>
      <c r="I204" s="611"/>
      <c r="J204" s="612">
        <f t="shared" si="16"/>
        <v>0</v>
      </c>
      <c r="K204" s="611">
        <v>7</v>
      </c>
      <c r="L204" s="611">
        <f t="shared" si="20"/>
        <v>10250.029999999999</v>
      </c>
      <c r="M204" s="611"/>
      <c r="N204" s="613">
        <f t="shared" si="17"/>
        <v>0</v>
      </c>
      <c r="O204" s="500"/>
    </row>
    <row r="205" spans="1:15" s="347" customFormat="1" ht="16.5">
      <c r="A205" s="610">
        <f t="shared" si="21"/>
        <v>193</v>
      </c>
      <c r="B205" s="158" t="s">
        <v>1110</v>
      </c>
      <c r="C205" s="516">
        <v>54</v>
      </c>
      <c r="D205" s="516" t="s">
        <v>910</v>
      </c>
      <c r="E205" s="517">
        <v>256.69</v>
      </c>
      <c r="F205" s="517">
        <f t="shared" si="18"/>
        <v>13861.26</v>
      </c>
      <c r="G205" s="611">
        <f t="shared" si="22"/>
        <v>27</v>
      </c>
      <c r="H205" s="611">
        <f t="shared" si="19"/>
        <v>6930.63</v>
      </c>
      <c r="I205" s="611"/>
      <c r="J205" s="612">
        <f t="shared" ref="J205:J268" si="24">I205*E205</f>
        <v>0</v>
      </c>
      <c r="K205" s="611">
        <f t="shared" si="23"/>
        <v>27</v>
      </c>
      <c r="L205" s="611">
        <f t="shared" si="20"/>
        <v>6930.63</v>
      </c>
      <c r="M205" s="611"/>
      <c r="N205" s="613">
        <f t="shared" ref="N205:N268" si="25">M205*E205</f>
        <v>0</v>
      </c>
      <c r="O205" s="500"/>
    </row>
    <row r="206" spans="1:15" s="347" customFormat="1" ht="16.5">
      <c r="A206" s="610">
        <f t="shared" si="21"/>
        <v>194</v>
      </c>
      <c r="B206" s="616" t="s">
        <v>1111</v>
      </c>
      <c r="C206" s="507">
        <v>160</v>
      </c>
      <c r="D206" s="516" t="s">
        <v>1112</v>
      </c>
      <c r="E206" s="517">
        <v>100</v>
      </c>
      <c r="F206" s="517">
        <f t="shared" ref="F206:F269" si="26">E206*C206</f>
        <v>16000</v>
      </c>
      <c r="G206" s="611">
        <f t="shared" si="22"/>
        <v>80</v>
      </c>
      <c r="H206" s="611">
        <f t="shared" ref="H206:H269" si="27">G206*E206</f>
        <v>8000</v>
      </c>
      <c r="I206" s="611"/>
      <c r="J206" s="612">
        <f t="shared" si="24"/>
        <v>0</v>
      </c>
      <c r="K206" s="611">
        <f t="shared" si="23"/>
        <v>80</v>
      </c>
      <c r="L206" s="611">
        <f t="shared" ref="L206:L269" si="28">K206*E206</f>
        <v>8000</v>
      </c>
      <c r="M206" s="611"/>
      <c r="N206" s="613">
        <f t="shared" si="25"/>
        <v>0</v>
      </c>
      <c r="O206" s="500"/>
    </row>
    <row r="207" spans="1:15" s="347" customFormat="1" ht="16.5">
      <c r="A207" s="610">
        <f t="shared" ref="A207:A270" si="29">A206+1</f>
        <v>195</v>
      </c>
      <c r="B207" s="616" t="s">
        <v>1113</v>
      </c>
      <c r="C207" s="507">
        <v>160</v>
      </c>
      <c r="D207" s="516" t="s">
        <v>1112</v>
      </c>
      <c r="E207" s="517">
        <v>125</v>
      </c>
      <c r="F207" s="517">
        <f t="shared" si="26"/>
        <v>20000</v>
      </c>
      <c r="G207" s="611">
        <f t="shared" ref="G207:G270" si="30">C207/2</f>
        <v>80</v>
      </c>
      <c r="H207" s="611">
        <f t="shared" si="27"/>
        <v>10000</v>
      </c>
      <c r="I207" s="611"/>
      <c r="J207" s="612">
        <f t="shared" si="24"/>
        <v>0</v>
      </c>
      <c r="K207" s="611">
        <f t="shared" ref="K207:K270" si="31">C207/2</f>
        <v>80</v>
      </c>
      <c r="L207" s="611">
        <f t="shared" si="28"/>
        <v>10000</v>
      </c>
      <c r="M207" s="611"/>
      <c r="N207" s="613">
        <f t="shared" si="25"/>
        <v>0</v>
      </c>
      <c r="O207" s="500"/>
    </row>
    <row r="208" spans="1:15" s="347" customFormat="1" ht="16.5">
      <c r="A208" s="610">
        <f t="shared" si="29"/>
        <v>196</v>
      </c>
      <c r="B208" s="158" t="s">
        <v>1114</v>
      </c>
      <c r="C208" s="516">
        <v>166</v>
      </c>
      <c r="D208" s="516" t="s">
        <v>910</v>
      </c>
      <c r="E208" s="517">
        <v>6.84</v>
      </c>
      <c r="F208" s="517">
        <f t="shared" si="26"/>
        <v>1135.44</v>
      </c>
      <c r="G208" s="611">
        <f t="shared" si="30"/>
        <v>83</v>
      </c>
      <c r="H208" s="611">
        <f t="shared" si="27"/>
        <v>567.72</v>
      </c>
      <c r="I208" s="611"/>
      <c r="J208" s="612">
        <f t="shared" si="24"/>
        <v>0</v>
      </c>
      <c r="K208" s="611">
        <f t="shared" si="31"/>
        <v>83</v>
      </c>
      <c r="L208" s="611">
        <f t="shared" si="28"/>
        <v>567.72</v>
      </c>
      <c r="M208" s="611"/>
      <c r="N208" s="613">
        <f t="shared" si="25"/>
        <v>0</v>
      </c>
      <c r="O208" s="500"/>
    </row>
    <row r="209" spans="1:15" s="347" customFormat="1" ht="16.5">
      <c r="A209" s="610">
        <f t="shared" si="29"/>
        <v>197</v>
      </c>
      <c r="B209" s="158" t="s">
        <v>1115</v>
      </c>
      <c r="C209" s="522">
        <v>833</v>
      </c>
      <c r="D209" s="516" t="s">
        <v>910</v>
      </c>
      <c r="E209" s="517">
        <v>7.92</v>
      </c>
      <c r="F209" s="517">
        <f t="shared" si="26"/>
        <v>6597.36</v>
      </c>
      <c r="G209" s="611">
        <v>417</v>
      </c>
      <c r="H209" s="611">
        <f t="shared" si="27"/>
        <v>3302.64</v>
      </c>
      <c r="I209" s="611"/>
      <c r="J209" s="612">
        <f t="shared" si="24"/>
        <v>0</v>
      </c>
      <c r="K209" s="611">
        <v>416</v>
      </c>
      <c r="L209" s="611">
        <f t="shared" si="28"/>
        <v>3294.72</v>
      </c>
      <c r="M209" s="611"/>
      <c r="N209" s="613">
        <f t="shared" si="25"/>
        <v>0</v>
      </c>
      <c r="O209" s="500"/>
    </row>
    <row r="210" spans="1:15" s="347" customFormat="1" ht="16.5">
      <c r="A210" s="610">
        <f t="shared" si="29"/>
        <v>198</v>
      </c>
      <c r="B210" s="614" t="s">
        <v>1116</v>
      </c>
      <c r="C210" s="615">
        <v>300</v>
      </c>
      <c r="D210" s="615" t="s">
        <v>903</v>
      </c>
      <c r="E210" s="510">
        <v>6.6</v>
      </c>
      <c r="F210" s="517">
        <f t="shared" si="26"/>
        <v>1980</v>
      </c>
      <c r="G210" s="611">
        <f t="shared" si="30"/>
        <v>150</v>
      </c>
      <c r="H210" s="611">
        <f t="shared" si="27"/>
        <v>990</v>
      </c>
      <c r="I210" s="611"/>
      <c r="J210" s="612">
        <f t="shared" si="24"/>
        <v>0</v>
      </c>
      <c r="K210" s="611">
        <f t="shared" si="31"/>
        <v>150</v>
      </c>
      <c r="L210" s="611">
        <f t="shared" si="28"/>
        <v>990</v>
      </c>
      <c r="M210" s="611"/>
      <c r="N210" s="613">
        <f t="shared" si="25"/>
        <v>0</v>
      </c>
      <c r="O210" s="500"/>
    </row>
    <row r="211" spans="1:15" s="347" customFormat="1" ht="16.5">
      <c r="A211" s="610">
        <f t="shared" si="29"/>
        <v>199</v>
      </c>
      <c r="B211" s="619" t="s">
        <v>1117</v>
      </c>
      <c r="C211" s="617">
        <v>400</v>
      </c>
      <c r="D211" s="618" t="s">
        <v>903</v>
      </c>
      <c r="E211" s="517">
        <v>5</v>
      </c>
      <c r="F211" s="517">
        <f t="shared" si="26"/>
        <v>2000</v>
      </c>
      <c r="G211" s="611">
        <f t="shared" si="30"/>
        <v>200</v>
      </c>
      <c r="H211" s="611">
        <f t="shared" si="27"/>
        <v>1000</v>
      </c>
      <c r="I211" s="611"/>
      <c r="J211" s="612">
        <f t="shared" si="24"/>
        <v>0</v>
      </c>
      <c r="K211" s="611">
        <f t="shared" si="31"/>
        <v>200</v>
      </c>
      <c r="L211" s="611">
        <f t="shared" si="28"/>
        <v>1000</v>
      </c>
      <c r="M211" s="611"/>
      <c r="N211" s="613">
        <f t="shared" si="25"/>
        <v>0</v>
      </c>
      <c r="O211" s="500"/>
    </row>
    <row r="212" spans="1:15" s="347" customFormat="1" ht="16.5">
      <c r="A212" s="610">
        <f t="shared" si="29"/>
        <v>200</v>
      </c>
      <c r="B212" s="619" t="s">
        <v>1118</v>
      </c>
      <c r="C212" s="617">
        <v>400</v>
      </c>
      <c r="D212" s="618" t="s">
        <v>903</v>
      </c>
      <c r="E212" s="517">
        <v>6</v>
      </c>
      <c r="F212" s="517">
        <f t="shared" si="26"/>
        <v>2400</v>
      </c>
      <c r="G212" s="611">
        <f t="shared" si="30"/>
        <v>200</v>
      </c>
      <c r="H212" s="611">
        <f t="shared" si="27"/>
        <v>1200</v>
      </c>
      <c r="I212" s="611"/>
      <c r="J212" s="612">
        <f t="shared" si="24"/>
        <v>0</v>
      </c>
      <c r="K212" s="611">
        <f t="shared" si="31"/>
        <v>200</v>
      </c>
      <c r="L212" s="611">
        <f t="shared" si="28"/>
        <v>1200</v>
      </c>
      <c r="M212" s="611"/>
      <c r="N212" s="613">
        <f t="shared" si="25"/>
        <v>0</v>
      </c>
      <c r="O212" s="500"/>
    </row>
    <row r="213" spans="1:15" s="347" customFormat="1" ht="16.5">
      <c r="A213" s="610">
        <f t="shared" si="29"/>
        <v>201</v>
      </c>
      <c r="B213" s="534" t="s">
        <v>1119</v>
      </c>
      <c r="C213" s="535">
        <v>100</v>
      </c>
      <c r="D213" s="535" t="s">
        <v>934</v>
      </c>
      <c r="E213" s="626">
        <v>7</v>
      </c>
      <c r="F213" s="517">
        <f t="shared" si="26"/>
        <v>700</v>
      </c>
      <c r="G213" s="611">
        <f t="shared" si="30"/>
        <v>50</v>
      </c>
      <c r="H213" s="611">
        <f t="shared" si="27"/>
        <v>350</v>
      </c>
      <c r="I213" s="611"/>
      <c r="J213" s="612">
        <f t="shared" si="24"/>
        <v>0</v>
      </c>
      <c r="K213" s="611">
        <f t="shared" si="31"/>
        <v>50</v>
      </c>
      <c r="L213" s="611">
        <f t="shared" si="28"/>
        <v>350</v>
      </c>
      <c r="M213" s="611"/>
      <c r="N213" s="613">
        <f t="shared" si="25"/>
        <v>0</v>
      </c>
      <c r="O213" s="500"/>
    </row>
    <row r="214" spans="1:15" s="347" customFormat="1" ht="16.5">
      <c r="A214" s="610">
        <f t="shared" si="29"/>
        <v>202</v>
      </c>
      <c r="B214" s="536" t="s">
        <v>1120</v>
      </c>
      <c r="C214" s="583">
        <v>50</v>
      </c>
      <c r="D214" s="583" t="s">
        <v>903</v>
      </c>
      <c r="E214" s="584">
        <v>10</v>
      </c>
      <c r="F214" s="517">
        <f t="shared" si="26"/>
        <v>500</v>
      </c>
      <c r="G214" s="611">
        <f t="shared" si="30"/>
        <v>25</v>
      </c>
      <c r="H214" s="611">
        <f t="shared" si="27"/>
        <v>250</v>
      </c>
      <c r="I214" s="611"/>
      <c r="J214" s="612">
        <f t="shared" si="24"/>
        <v>0</v>
      </c>
      <c r="K214" s="611">
        <f t="shared" si="31"/>
        <v>25</v>
      </c>
      <c r="L214" s="611">
        <f t="shared" si="28"/>
        <v>250</v>
      </c>
      <c r="M214" s="611"/>
      <c r="N214" s="613">
        <f t="shared" si="25"/>
        <v>0</v>
      </c>
      <c r="O214" s="500"/>
    </row>
    <row r="215" spans="1:15" s="347" customFormat="1" ht="16.5">
      <c r="A215" s="610">
        <f t="shared" si="29"/>
        <v>203</v>
      </c>
      <c r="B215" s="616" t="s">
        <v>1121</v>
      </c>
      <c r="C215" s="507">
        <v>2500</v>
      </c>
      <c r="D215" s="516" t="s">
        <v>910</v>
      </c>
      <c r="E215" s="517">
        <v>5</v>
      </c>
      <c r="F215" s="517">
        <f t="shared" si="26"/>
        <v>12500</v>
      </c>
      <c r="G215" s="611">
        <f t="shared" si="30"/>
        <v>1250</v>
      </c>
      <c r="H215" s="611">
        <f t="shared" si="27"/>
        <v>6250</v>
      </c>
      <c r="I215" s="611"/>
      <c r="J215" s="612">
        <f t="shared" si="24"/>
        <v>0</v>
      </c>
      <c r="K215" s="611">
        <f t="shared" si="31"/>
        <v>1250</v>
      </c>
      <c r="L215" s="611">
        <f t="shared" si="28"/>
        <v>6250</v>
      </c>
      <c r="M215" s="611"/>
      <c r="N215" s="613">
        <f t="shared" si="25"/>
        <v>0</v>
      </c>
      <c r="O215" s="500"/>
    </row>
    <row r="216" spans="1:15" s="347" customFormat="1" ht="16.5">
      <c r="A216" s="610">
        <f t="shared" si="29"/>
        <v>204</v>
      </c>
      <c r="B216" s="614" t="s">
        <v>1122</v>
      </c>
      <c r="C216" s="631">
        <v>300</v>
      </c>
      <c r="D216" s="631" t="s">
        <v>903</v>
      </c>
      <c r="E216" s="575">
        <v>7.92</v>
      </c>
      <c r="F216" s="517">
        <f t="shared" si="26"/>
        <v>2376</v>
      </c>
      <c r="G216" s="611">
        <f t="shared" si="30"/>
        <v>150</v>
      </c>
      <c r="H216" s="611">
        <f t="shared" si="27"/>
        <v>1188</v>
      </c>
      <c r="I216" s="611"/>
      <c r="J216" s="612">
        <f t="shared" si="24"/>
        <v>0</v>
      </c>
      <c r="K216" s="611">
        <f t="shared" si="31"/>
        <v>150</v>
      </c>
      <c r="L216" s="611">
        <f t="shared" si="28"/>
        <v>1188</v>
      </c>
      <c r="M216" s="611"/>
      <c r="N216" s="613">
        <f t="shared" si="25"/>
        <v>0</v>
      </c>
      <c r="O216" s="500"/>
    </row>
    <row r="217" spans="1:15" s="347" customFormat="1" ht="30">
      <c r="A217" s="610">
        <f t="shared" si="29"/>
        <v>205</v>
      </c>
      <c r="B217" s="240" t="s">
        <v>1123</v>
      </c>
      <c r="C217" s="585">
        <v>2389</v>
      </c>
      <c r="D217" s="506" t="s">
        <v>907</v>
      </c>
      <c r="E217" s="533">
        <v>7.92</v>
      </c>
      <c r="F217" s="517">
        <f t="shared" si="26"/>
        <v>18920.88</v>
      </c>
      <c r="G217" s="611">
        <v>1195</v>
      </c>
      <c r="H217" s="611">
        <f t="shared" si="27"/>
        <v>9464.4</v>
      </c>
      <c r="I217" s="611"/>
      <c r="J217" s="612">
        <f t="shared" si="24"/>
        <v>0</v>
      </c>
      <c r="K217" s="611">
        <v>1194</v>
      </c>
      <c r="L217" s="611">
        <f t="shared" si="28"/>
        <v>9456.48</v>
      </c>
      <c r="M217" s="611"/>
      <c r="N217" s="613">
        <f t="shared" si="25"/>
        <v>0</v>
      </c>
      <c r="O217" s="500"/>
    </row>
    <row r="218" spans="1:15" s="347" customFormat="1" ht="16.5">
      <c r="A218" s="610">
        <f t="shared" si="29"/>
        <v>206</v>
      </c>
      <c r="B218" s="619" t="s">
        <v>1124</v>
      </c>
      <c r="C218" s="507">
        <v>200</v>
      </c>
      <c r="D218" s="620" t="s">
        <v>903</v>
      </c>
      <c r="E218" s="592">
        <v>8.5</v>
      </c>
      <c r="F218" s="517">
        <f t="shared" si="26"/>
        <v>1700</v>
      </c>
      <c r="G218" s="611">
        <f t="shared" si="30"/>
        <v>100</v>
      </c>
      <c r="H218" s="611">
        <f t="shared" si="27"/>
        <v>850</v>
      </c>
      <c r="I218" s="611"/>
      <c r="J218" s="612">
        <f t="shared" si="24"/>
        <v>0</v>
      </c>
      <c r="K218" s="611">
        <f t="shared" si="31"/>
        <v>100</v>
      </c>
      <c r="L218" s="611">
        <f t="shared" si="28"/>
        <v>850</v>
      </c>
      <c r="M218" s="611"/>
      <c r="N218" s="613">
        <f t="shared" si="25"/>
        <v>0</v>
      </c>
      <c r="O218" s="500"/>
    </row>
    <row r="219" spans="1:15" s="347" customFormat="1" ht="16.5">
      <c r="A219" s="610">
        <f t="shared" si="29"/>
        <v>207</v>
      </c>
      <c r="B219" s="619" t="s">
        <v>1124</v>
      </c>
      <c r="C219" s="507">
        <v>200</v>
      </c>
      <c r="D219" s="620" t="s">
        <v>903</v>
      </c>
      <c r="E219" s="592">
        <v>8.5</v>
      </c>
      <c r="F219" s="517">
        <f t="shared" si="26"/>
        <v>1700</v>
      </c>
      <c r="G219" s="611">
        <f t="shared" si="30"/>
        <v>100</v>
      </c>
      <c r="H219" s="611">
        <f t="shared" si="27"/>
        <v>850</v>
      </c>
      <c r="I219" s="611"/>
      <c r="J219" s="612">
        <f t="shared" si="24"/>
        <v>0</v>
      </c>
      <c r="K219" s="611">
        <f t="shared" si="31"/>
        <v>100</v>
      </c>
      <c r="L219" s="611">
        <f t="shared" si="28"/>
        <v>850</v>
      </c>
      <c r="M219" s="611"/>
      <c r="N219" s="613">
        <f t="shared" si="25"/>
        <v>0</v>
      </c>
      <c r="O219" s="500"/>
    </row>
    <row r="220" spans="1:15" s="347" customFormat="1" ht="16.5">
      <c r="A220" s="610">
        <f t="shared" si="29"/>
        <v>208</v>
      </c>
      <c r="B220" s="619" t="s">
        <v>1124</v>
      </c>
      <c r="C220" s="507">
        <v>120</v>
      </c>
      <c r="D220" s="620" t="s">
        <v>903</v>
      </c>
      <c r="E220" s="592">
        <v>8.5</v>
      </c>
      <c r="F220" s="517">
        <f t="shared" si="26"/>
        <v>1020</v>
      </c>
      <c r="G220" s="611">
        <f t="shared" si="30"/>
        <v>60</v>
      </c>
      <c r="H220" s="611">
        <f t="shared" si="27"/>
        <v>510</v>
      </c>
      <c r="I220" s="611"/>
      <c r="J220" s="612">
        <f t="shared" si="24"/>
        <v>0</v>
      </c>
      <c r="K220" s="611">
        <f t="shared" si="31"/>
        <v>60</v>
      </c>
      <c r="L220" s="611">
        <f t="shared" si="28"/>
        <v>510</v>
      </c>
      <c r="M220" s="611"/>
      <c r="N220" s="613">
        <f t="shared" si="25"/>
        <v>0</v>
      </c>
      <c r="O220" s="500"/>
    </row>
    <row r="221" spans="1:15" s="347" customFormat="1" ht="16.5">
      <c r="A221" s="610">
        <f t="shared" si="29"/>
        <v>209</v>
      </c>
      <c r="B221" s="544" t="s">
        <v>1125</v>
      </c>
      <c r="C221" s="507">
        <v>20</v>
      </c>
      <c r="D221" s="571" t="s">
        <v>907</v>
      </c>
      <c r="E221" s="571">
        <v>10</v>
      </c>
      <c r="F221" s="517">
        <f t="shared" si="26"/>
        <v>200</v>
      </c>
      <c r="G221" s="611">
        <f t="shared" si="30"/>
        <v>10</v>
      </c>
      <c r="H221" s="611">
        <f t="shared" si="27"/>
        <v>100</v>
      </c>
      <c r="I221" s="611"/>
      <c r="J221" s="612">
        <f t="shared" si="24"/>
        <v>0</v>
      </c>
      <c r="K221" s="611">
        <f t="shared" si="31"/>
        <v>10</v>
      </c>
      <c r="L221" s="611">
        <f t="shared" si="28"/>
        <v>100</v>
      </c>
      <c r="M221" s="611"/>
      <c r="N221" s="613">
        <f t="shared" si="25"/>
        <v>0</v>
      </c>
      <c r="O221" s="500"/>
    </row>
    <row r="222" spans="1:15" s="347" customFormat="1" ht="16.5">
      <c r="A222" s="610">
        <f t="shared" si="29"/>
        <v>210</v>
      </c>
      <c r="B222" s="619" t="s">
        <v>1126</v>
      </c>
      <c r="C222" s="507">
        <v>200</v>
      </c>
      <c r="D222" s="620" t="s">
        <v>903</v>
      </c>
      <c r="E222" s="592">
        <v>9.5</v>
      </c>
      <c r="F222" s="517">
        <f t="shared" si="26"/>
        <v>1900</v>
      </c>
      <c r="G222" s="611">
        <f t="shared" si="30"/>
        <v>100</v>
      </c>
      <c r="H222" s="611">
        <f t="shared" si="27"/>
        <v>950</v>
      </c>
      <c r="I222" s="611"/>
      <c r="J222" s="612">
        <f t="shared" si="24"/>
        <v>0</v>
      </c>
      <c r="K222" s="611">
        <f t="shared" si="31"/>
        <v>100</v>
      </c>
      <c r="L222" s="611">
        <f t="shared" si="28"/>
        <v>950</v>
      </c>
      <c r="M222" s="611"/>
      <c r="N222" s="613">
        <f t="shared" si="25"/>
        <v>0</v>
      </c>
      <c r="O222" s="500"/>
    </row>
    <row r="223" spans="1:15" s="347" customFormat="1" ht="16.5">
      <c r="A223" s="610">
        <f t="shared" si="29"/>
        <v>211</v>
      </c>
      <c r="B223" s="619" t="s">
        <v>1126</v>
      </c>
      <c r="C223" s="507">
        <v>200</v>
      </c>
      <c r="D223" s="620" t="s">
        <v>903</v>
      </c>
      <c r="E223" s="592">
        <v>9.5</v>
      </c>
      <c r="F223" s="517">
        <f t="shared" si="26"/>
        <v>1900</v>
      </c>
      <c r="G223" s="611">
        <f t="shared" si="30"/>
        <v>100</v>
      </c>
      <c r="H223" s="611">
        <f t="shared" si="27"/>
        <v>950</v>
      </c>
      <c r="I223" s="611"/>
      <c r="J223" s="612">
        <f t="shared" si="24"/>
        <v>0</v>
      </c>
      <c r="K223" s="611">
        <f t="shared" si="31"/>
        <v>100</v>
      </c>
      <c r="L223" s="611">
        <f t="shared" si="28"/>
        <v>950</v>
      </c>
      <c r="M223" s="611"/>
      <c r="N223" s="613">
        <f t="shared" si="25"/>
        <v>0</v>
      </c>
      <c r="O223" s="500"/>
    </row>
    <row r="224" spans="1:15" s="347" customFormat="1" ht="16.5">
      <c r="A224" s="610">
        <f t="shared" si="29"/>
        <v>212</v>
      </c>
      <c r="B224" s="619" t="s">
        <v>1126</v>
      </c>
      <c r="C224" s="507">
        <v>160</v>
      </c>
      <c r="D224" s="620" t="s">
        <v>903</v>
      </c>
      <c r="E224" s="592">
        <v>9.3000000000000007</v>
      </c>
      <c r="F224" s="517">
        <f t="shared" si="26"/>
        <v>1488</v>
      </c>
      <c r="G224" s="611">
        <f t="shared" si="30"/>
        <v>80</v>
      </c>
      <c r="H224" s="611">
        <f t="shared" si="27"/>
        <v>744</v>
      </c>
      <c r="I224" s="611"/>
      <c r="J224" s="612">
        <f t="shared" si="24"/>
        <v>0</v>
      </c>
      <c r="K224" s="611">
        <f t="shared" si="31"/>
        <v>80</v>
      </c>
      <c r="L224" s="611">
        <f t="shared" si="28"/>
        <v>744</v>
      </c>
      <c r="M224" s="611"/>
      <c r="N224" s="613">
        <f t="shared" si="25"/>
        <v>0</v>
      </c>
      <c r="O224" s="500"/>
    </row>
    <row r="225" spans="1:15" s="347" customFormat="1" ht="16.5">
      <c r="A225" s="610">
        <f t="shared" si="29"/>
        <v>213</v>
      </c>
      <c r="B225" s="512" t="s">
        <v>1127</v>
      </c>
      <c r="C225" s="514">
        <v>1000</v>
      </c>
      <c r="D225" s="514" t="s">
        <v>1128</v>
      </c>
      <c r="E225" s="511">
        <v>6.6</v>
      </c>
      <c r="F225" s="517">
        <f t="shared" si="26"/>
        <v>6600</v>
      </c>
      <c r="G225" s="611">
        <f t="shared" si="30"/>
        <v>500</v>
      </c>
      <c r="H225" s="611">
        <f t="shared" si="27"/>
        <v>3300</v>
      </c>
      <c r="I225" s="611"/>
      <c r="J225" s="612">
        <f t="shared" si="24"/>
        <v>0</v>
      </c>
      <c r="K225" s="611">
        <f t="shared" si="31"/>
        <v>500</v>
      </c>
      <c r="L225" s="611">
        <f t="shared" si="28"/>
        <v>3300</v>
      </c>
      <c r="M225" s="611"/>
      <c r="N225" s="613">
        <f t="shared" si="25"/>
        <v>0</v>
      </c>
      <c r="O225" s="500"/>
    </row>
    <row r="226" spans="1:15" s="347" customFormat="1" ht="16.5">
      <c r="A226" s="610">
        <f t="shared" si="29"/>
        <v>214</v>
      </c>
      <c r="B226" s="549" t="s">
        <v>1129</v>
      </c>
      <c r="C226" s="548">
        <v>50</v>
      </c>
      <c r="D226" s="548" t="s">
        <v>903</v>
      </c>
      <c r="E226" s="78">
        <v>10</v>
      </c>
      <c r="F226" s="517">
        <f t="shared" si="26"/>
        <v>500</v>
      </c>
      <c r="G226" s="611">
        <f t="shared" si="30"/>
        <v>25</v>
      </c>
      <c r="H226" s="611">
        <f t="shared" si="27"/>
        <v>250</v>
      </c>
      <c r="I226" s="611"/>
      <c r="J226" s="612">
        <f t="shared" si="24"/>
        <v>0</v>
      </c>
      <c r="K226" s="611">
        <f t="shared" si="31"/>
        <v>25</v>
      </c>
      <c r="L226" s="611">
        <f t="shared" si="28"/>
        <v>250</v>
      </c>
      <c r="M226" s="611"/>
      <c r="N226" s="613">
        <f t="shared" si="25"/>
        <v>0</v>
      </c>
      <c r="O226" s="500"/>
    </row>
    <row r="227" spans="1:15" s="347" customFormat="1" ht="16.5">
      <c r="A227" s="610">
        <f t="shared" si="29"/>
        <v>215</v>
      </c>
      <c r="B227" s="614" t="s">
        <v>1130</v>
      </c>
      <c r="C227" s="631">
        <v>300</v>
      </c>
      <c r="D227" s="631" t="s">
        <v>903</v>
      </c>
      <c r="E227" s="575">
        <v>6.48</v>
      </c>
      <c r="F227" s="517">
        <f t="shared" si="26"/>
        <v>1944.0000000000002</v>
      </c>
      <c r="G227" s="611">
        <f t="shared" si="30"/>
        <v>150</v>
      </c>
      <c r="H227" s="611">
        <f t="shared" si="27"/>
        <v>972.00000000000011</v>
      </c>
      <c r="I227" s="611"/>
      <c r="J227" s="612">
        <f t="shared" si="24"/>
        <v>0</v>
      </c>
      <c r="K227" s="611">
        <f t="shared" si="31"/>
        <v>150</v>
      </c>
      <c r="L227" s="611">
        <f t="shared" si="28"/>
        <v>972.00000000000011</v>
      </c>
      <c r="M227" s="611"/>
      <c r="N227" s="613">
        <f t="shared" si="25"/>
        <v>0</v>
      </c>
      <c r="O227" s="500"/>
    </row>
    <row r="228" spans="1:15" s="347" customFormat="1" ht="30">
      <c r="A228" s="610">
        <f t="shared" si="29"/>
        <v>216</v>
      </c>
      <c r="B228" s="240" t="s">
        <v>1131</v>
      </c>
      <c r="C228" s="585">
        <v>458</v>
      </c>
      <c r="D228" s="506" t="s">
        <v>907</v>
      </c>
      <c r="E228" s="533">
        <v>6.48</v>
      </c>
      <c r="F228" s="517">
        <f t="shared" si="26"/>
        <v>2967.84</v>
      </c>
      <c r="G228" s="611">
        <f t="shared" si="30"/>
        <v>229</v>
      </c>
      <c r="H228" s="611">
        <f t="shared" si="27"/>
        <v>1483.92</v>
      </c>
      <c r="I228" s="611"/>
      <c r="J228" s="612">
        <f t="shared" si="24"/>
        <v>0</v>
      </c>
      <c r="K228" s="611">
        <f t="shared" si="31"/>
        <v>229</v>
      </c>
      <c r="L228" s="611">
        <f t="shared" si="28"/>
        <v>1483.92</v>
      </c>
      <c r="M228" s="611"/>
      <c r="N228" s="613">
        <f t="shared" si="25"/>
        <v>0</v>
      </c>
      <c r="O228" s="500"/>
    </row>
    <row r="229" spans="1:15" s="347" customFormat="1" ht="30">
      <c r="A229" s="610">
        <f t="shared" si="29"/>
        <v>217</v>
      </c>
      <c r="B229" s="544" t="s">
        <v>1132</v>
      </c>
      <c r="C229" s="507">
        <v>200</v>
      </c>
      <c r="D229" s="507" t="s">
        <v>903</v>
      </c>
      <c r="E229" s="592">
        <v>22</v>
      </c>
      <c r="F229" s="517">
        <f t="shared" si="26"/>
        <v>4400</v>
      </c>
      <c r="G229" s="611">
        <f t="shared" si="30"/>
        <v>100</v>
      </c>
      <c r="H229" s="611">
        <f t="shared" si="27"/>
        <v>2200</v>
      </c>
      <c r="I229" s="611"/>
      <c r="J229" s="612">
        <f t="shared" si="24"/>
        <v>0</v>
      </c>
      <c r="K229" s="611">
        <f t="shared" si="31"/>
        <v>100</v>
      </c>
      <c r="L229" s="611">
        <f t="shared" si="28"/>
        <v>2200</v>
      </c>
      <c r="M229" s="611"/>
      <c r="N229" s="613">
        <f t="shared" si="25"/>
        <v>0</v>
      </c>
      <c r="O229" s="500"/>
    </row>
    <row r="230" spans="1:15" s="347" customFormat="1" ht="16.5">
      <c r="A230" s="610">
        <f t="shared" si="29"/>
        <v>218</v>
      </c>
      <c r="B230" s="512" t="s">
        <v>1133</v>
      </c>
      <c r="C230" s="617">
        <v>100</v>
      </c>
      <c r="D230" s="618" t="s">
        <v>903</v>
      </c>
      <c r="E230" s="587">
        <v>21.7</v>
      </c>
      <c r="F230" s="517">
        <f t="shared" si="26"/>
        <v>2170</v>
      </c>
      <c r="G230" s="611">
        <f t="shared" si="30"/>
        <v>50</v>
      </c>
      <c r="H230" s="611">
        <f t="shared" si="27"/>
        <v>1085</v>
      </c>
      <c r="I230" s="611"/>
      <c r="J230" s="612">
        <f t="shared" si="24"/>
        <v>0</v>
      </c>
      <c r="K230" s="611">
        <f t="shared" si="31"/>
        <v>50</v>
      </c>
      <c r="L230" s="611">
        <f t="shared" si="28"/>
        <v>1085</v>
      </c>
      <c r="M230" s="611"/>
      <c r="N230" s="613">
        <f t="shared" si="25"/>
        <v>0</v>
      </c>
      <c r="O230" s="500"/>
    </row>
    <row r="231" spans="1:15" s="347" customFormat="1" ht="16.5">
      <c r="A231" s="610">
        <f t="shared" si="29"/>
        <v>219</v>
      </c>
      <c r="B231" s="619" t="s">
        <v>1133</v>
      </c>
      <c r="C231" s="617">
        <v>50</v>
      </c>
      <c r="D231" s="618" t="s">
        <v>903</v>
      </c>
      <c r="E231" s="587">
        <v>21.7</v>
      </c>
      <c r="F231" s="517">
        <f t="shared" si="26"/>
        <v>1085</v>
      </c>
      <c r="G231" s="611">
        <f t="shared" si="30"/>
        <v>25</v>
      </c>
      <c r="H231" s="611">
        <f t="shared" si="27"/>
        <v>542.5</v>
      </c>
      <c r="I231" s="611"/>
      <c r="J231" s="612">
        <f t="shared" si="24"/>
        <v>0</v>
      </c>
      <c r="K231" s="611">
        <f t="shared" si="31"/>
        <v>25</v>
      </c>
      <c r="L231" s="611">
        <f t="shared" si="28"/>
        <v>542.5</v>
      </c>
      <c r="M231" s="611"/>
      <c r="N231" s="613">
        <f t="shared" si="25"/>
        <v>0</v>
      </c>
      <c r="O231" s="500"/>
    </row>
    <row r="232" spans="1:15" s="347" customFormat="1" ht="16.5">
      <c r="A232" s="610">
        <f t="shared" si="29"/>
        <v>220</v>
      </c>
      <c r="B232" s="158" t="s">
        <v>1134</v>
      </c>
      <c r="C232" s="516">
        <v>48</v>
      </c>
      <c r="D232" s="564"/>
      <c r="E232" s="575">
        <v>20</v>
      </c>
      <c r="F232" s="517">
        <f t="shared" si="26"/>
        <v>960</v>
      </c>
      <c r="G232" s="611">
        <f t="shared" si="30"/>
        <v>24</v>
      </c>
      <c r="H232" s="611">
        <f t="shared" si="27"/>
        <v>480</v>
      </c>
      <c r="I232" s="611"/>
      <c r="J232" s="612">
        <f t="shared" si="24"/>
        <v>0</v>
      </c>
      <c r="K232" s="611">
        <f t="shared" si="31"/>
        <v>24</v>
      </c>
      <c r="L232" s="611">
        <f t="shared" si="28"/>
        <v>480</v>
      </c>
      <c r="M232" s="611"/>
      <c r="N232" s="613">
        <f t="shared" si="25"/>
        <v>0</v>
      </c>
      <c r="O232" s="500"/>
    </row>
    <row r="233" spans="1:15" s="347" customFormat="1" ht="16.5">
      <c r="A233" s="610">
        <f t="shared" si="29"/>
        <v>221</v>
      </c>
      <c r="B233" s="619" t="s">
        <v>1135</v>
      </c>
      <c r="C233" s="617">
        <v>50</v>
      </c>
      <c r="D233" s="618" t="s">
        <v>903</v>
      </c>
      <c r="E233" s="587" t="s">
        <v>1136</v>
      </c>
      <c r="F233" s="517">
        <f t="shared" si="26"/>
        <v>342</v>
      </c>
      <c r="G233" s="611">
        <f t="shared" si="30"/>
        <v>25</v>
      </c>
      <c r="H233" s="611">
        <f t="shared" si="27"/>
        <v>171</v>
      </c>
      <c r="I233" s="611"/>
      <c r="J233" s="612">
        <f t="shared" si="24"/>
        <v>0</v>
      </c>
      <c r="K233" s="611">
        <f t="shared" si="31"/>
        <v>25</v>
      </c>
      <c r="L233" s="611">
        <f t="shared" si="28"/>
        <v>171</v>
      </c>
      <c r="M233" s="611"/>
      <c r="N233" s="613">
        <f t="shared" si="25"/>
        <v>0</v>
      </c>
      <c r="O233" s="500"/>
    </row>
    <row r="234" spans="1:15" s="347" customFormat="1" ht="16.5">
      <c r="A234" s="610">
        <f t="shared" si="29"/>
        <v>222</v>
      </c>
      <c r="B234" s="512" t="s">
        <v>1137</v>
      </c>
      <c r="C234" s="617">
        <v>100</v>
      </c>
      <c r="D234" s="618" t="s">
        <v>903</v>
      </c>
      <c r="E234" s="587">
        <v>17.64</v>
      </c>
      <c r="F234" s="517">
        <f t="shared" si="26"/>
        <v>1764</v>
      </c>
      <c r="G234" s="611">
        <f t="shared" si="30"/>
        <v>50</v>
      </c>
      <c r="H234" s="611">
        <f t="shared" si="27"/>
        <v>882</v>
      </c>
      <c r="I234" s="611"/>
      <c r="J234" s="612">
        <f t="shared" si="24"/>
        <v>0</v>
      </c>
      <c r="K234" s="611">
        <f t="shared" si="31"/>
        <v>50</v>
      </c>
      <c r="L234" s="611">
        <f t="shared" si="28"/>
        <v>882</v>
      </c>
      <c r="M234" s="611"/>
      <c r="N234" s="613">
        <f t="shared" si="25"/>
        <v>0</v>
      </c>
      <c r="O234" s="500"/>
    </row>
    <row r="235" spans="1:15" s="347" customFormat="1" ht="16.5">
      <c r="A235" s="610">
        <f t="shared" si="29"/>
        <v>223</v>
      </c>
      <c r="B235" s="158" t="s">
        <v>1138</v>
      </c>
      <c r="C235" s="516">
        <v>100</v>
      </c>
      <c r="D235" s="516" t="s">
        <v>960</v>
      </c>
      <c r="E235" s="517">
        <v>21.7</v>
      </c>
      <c r="F235" s="517">
        <f t="shared" si="26"/>
        <v>2170</v>
      </c>
      <c r="G235" s="611">
        <f t="shared" si="30"/>
        <v>50</v>
      </c>
      <c r="H235" s="611">
        <f t="shared" si="27"/>
        <v>1085</v>
      </c>
      <c r="I235" s="611"/>
      <c r="J235" s="612">
        <f t="shared" si="24"/>
        <v>0</v>
      </c>
      <c r="K235" s="611">
        <f t="shared" si="31"/>
        <v>50</v>
      </c>
      <c r="L235" s="611">
        <f t="shared" si="28"/>
        <v>1085</v>
      </c>
      <c r="M235" s="611"/>
      <c r="N235" s="613">
        <f t="shared" si="25"/>
        <v>0</v>
      </c>
      <c r="O235" s="500"/>
    </row>
    <row r="236" spans="1:15" s="347" customFormat="1" ht="16.5">
      <c r="A236" s="610">
        <f t="shared" si="29"/>
        <v>224</v>
      </c>
      <c r="B236" s="544" t="s">
        <v>1139</v>
      </c>
      <c r="C236" s="507">
        <v>200</v>
      </c>
      <c r="D236" s="507" t="s">
        <v>960</v>
      </c>
      <c r="E236" s="634">
        <v>36</v>
      </c>
      <c r="F236" s="517">
        <f t="shared" si="26"/>
        <v>7200</v>
      </c>
      <c r="G236" s="611">
        <f t="shared" si="30"/>
        <v>100</v>
      </c>
      <c r="H236" s="611">
        <f t="shared" si="27"/>
        <v>3600</v>
      </c>
      <c r="I236" s="611"/>
      <c r="J236" s="612">
        <f t="shared" si="24"/>
        <v>0</v>
      </c>
      <c r="K236" s="611">
        <f t="shared" si="31"/>
        <v>100</v>
      </c>
      <c r="L236" s="611">
        <f t="shared" si="28"/>
        <v>3600</v>
      </c>
      <c r="M236" s="611"/>
      <c r="N236" s="613">
        <f t="shared" si="25"/>
        <v>0</v>
      </c>
      <c r="O236" s="500"/>
    </row>
    <row r="237" spans="1:15" s="502" customFormat="1" ht="16.5">
      <c r="A237" s="610">
        <f t="shared" si="29"/>
        <v>225</v>
      </c>
      <c r="B237" s="158" t="s">
        <v>1140</v>
      </c>
      <c r="C237" s="522">
        <v>40</v>
      </c>
      <c r="D237" s="516" t="s">
        <v>910</v>
      </c>
      <c r="E237" s="517">
        <v>36</v>
      </c>
      <c r="F237" s="517">
        <f t="shared" si="26"/>
        <v>1440</v>
      </c>
      <c r="G237" s="611">
        <f t="shared" si="30"/>
        <v>20</v>
      </c>
      <c r="H237" s="611">
        <f t="shared" si="27"/>
        <v>720</v>
      </c>
      <c r="I237" s="611"/>
      <c r="J237" s="612">
        <f t="shared" si="24"/>
        <v>0</v>
      </c>
      <c r="K237" s="611">
        <f t="shared" si="31"/>
        <v>20</v>
      </c>
      <c r="L237" s="611">
        <f t="shared" si="28"/>
        <v>720</v>
      </c>
      <c r="M237" s="611"/>
      <c r="N237" s="613">
        <f t="shared" si="25"/>
        <v>0</v>
      </c>
      <c r="O237" s="501"/>
    </row>
    <row r="238" spans="1:15" s="347" customFormat="1" ht="16.5">
      <c r="A238" s="610">
        <f t="shared" si="29"/>
        <v>226</v>
      </c>
      <c r="B238" s="158" t="s">
        <v>1141</v>
      </c>
      <c r="C238" s="516">
        <v>40</v>
      </c>
      <c r="D238" s="516" t="s">
        <v>910</v>
      </c>
      <c r="E238" s="517">
        <v>36</v>
      </c>
      <c r="F238" s="517">
        <f t="shared" si="26"/>
        <v>1440</v>
      </c>
      <c r="G238" s="611">
        <f t="shared" si="30"/>
        <v>20</v>
      </c>
      <c r="H238" s="611">
        <f t="shared" si="27"/>
        <v>720</v>
      </c>
      <c r="I238" s="611"/>
      <c r="J238" s="612">
        <f t="shared" si="24"/>
        <v>0</v>
      </c>
      <c r="K238" s="611">
        <f t="shared" si="31"/>
        <v>20</v>
      </c>
      <c r="L238" s="611">
        <f t="shared" si="28"/>
        <v>720</v>
      </c>
      <c r="M238" s="611"/>
      <c r="N238" s="613">
        <f t="shared" si="25"/>
        <v>0</v>
      </c>
      <c r="O238" s="500"/>
    </row>
    <row r="239" spans="1:15" s="347" customFormat="1" ht="45">
      <c r="A239" s="610">
        <f t="shared" si="29"/>
        <v>227</v>
      </c>
      <c r="B239" s="544" t="s">
        <v>1142</v>
      </c>
      <c r="C239" s="507">
        <v>50</v>
      </c>
      <c r="D239" s="507" t="s">
        <v>910</v>
      </c>
      <c r="E239" s="510">
        <v>36</v>
      </c>
      <c r="F239" s="517">
        <f t="shared" si="26"/>
        <v>1800</v>
      </c>
      <c r="G239" s="611">
        <f t="shared" si="30"/>
        <v>25</v>
      </c>
      <c r="H239" s="611">
        <f t="shared" si="27"/>
        <v>900</v>
      </c>
      <c r="I239" s="611"/>
      <c r="J239" s="612">
        <f t="shared" si="24"/>
        <v>0</v>
      </c>
      <c r="K239" s="611">
        <f t="shared" si="31"/>
        <v>25</v>
      </c>
      <c r="L239" s="611">
        <f t="shared" si="28"/>
        <v>900</v>
      </c>
      <c r="M239" s="611"/>
      <c r="N239" s="613">
        <f t="shared" si="25"/>
        <v>0</v>
      </c>
      <c r="O239" s="500"/>
    </row>
    <row r="240" spans="1:15" s="347" customFormat="1" ht="16.5">
      <c r="A240" s="610">
        <f t="shared" si="29"/>
        <v>228</v>
      </c>
      <c r="B240" s="576" t="s">
        <v>1143</v>
      </c>
      <c r="C240" s="577">
        <v>100</v>
      </c>
      <c r="D240" s="577" t="s">
        <v>903</v>
      </c>
      <c r="E240" s="635">
        <v>30</v>
      </c>
      <c r="F240" s="517">
        <f t="shared" si="26"/>
        <v>3000</v>
      </c>
      <c r="G240" s="611">
        <f t="shared" si="30"/>
        <v>50</v>
      </c>
      <c r="H240" s="611">
        <f t="shared" si="27"/>
        <v>1500</v>
      </c>
      <c r="I240" s="611"/>
      <c r="J240" s="612">
        <f t="shared" si="24"/>
        <v>0</v>
      </c>
      <c r="K240" s="611">
        <f t="shared" si="31"/>
        <v>50</v>
      </c>
      <c r="L240" s="611">
        <f t="shared" si="28"/>
        <v>1500</v>
      </c>
      <c r="M240" s="611"/>
      <c r="N240" s="613">
        <f t="shared" si="25"/>
        <v>0</v>
      </c>
      <c r="O240" s="500"/>
    </row>
    <row r="241" spans="1:15" s="347" customFormat="1" ht="16.5">
      <c r="A241" s="610">
        <f t="shared" si="29"/>
        <v>229</v>
      </c>
      <c r="B241" s="544" t="s">
        <v>1144</v>
      </c>
      <c r="C241" s="507">
        <v>200</v>
      </c>
      <c r="D241" s="507" t="s">
        <v>960</v>
      </c>
      <c r="E241" s="634">
        <v>36</v>
      </c>
      <c r="F241" s="517">
        <f t="shared" si="26"/>
        <v>7200</v>
      </c>
      <c r="G241" s="611">
        <f t="shared" si="30"/>
        <v>100</v>
      </c>
      <c r="H241" s="611">
        <f t="shared" si="27"/>
        <v>3600</v>
      </c>
      <c r="I241" s="611"/>
      <c r="J241" s="612">
        <f t="shared" si="24"/>
        <v>0</v>
      </c>
      <c r="K241" s="611">
        <f t="shared" si="31"/>
        <v>100</v>
      </c>
      <c r="L241" s="611">
        <f t="shared" si="28"/>
        <v>3600</v>
      </c>
      <c r="M241" s="611"/>
      <c r="N241" s="613">
        <f t="shared" si="25"/>
        <v>0</v>
      </c>
      <c r="O241" s="500"/>
    </row>
    <row r="242" spans="1:15" s="347" customFormat="1" ht="16.5">
      <c r="A242" s="610">
        <f t="shared" si="29"/>
        <v>230</v>
      </c>
      <c r="B242" s="576" t="s">
        <v>1145</v>
      </c>
      <c r="C242" s="586">
        <v>100</v>
      </c>
      <c r="D242" s="586" t="s">
        <v>903</v>
      </c>
      <c r="E242" s="587">
        <v>30</v>
      </c>
      <c r="F242" s="517">
        <f t="shared" si="26"/>
        <v>3000</v>
      </c>
      <c r="G242" s="611">
        <f t="shared" si="30"/>
        <v>50</v>
      </c>
      <c r="H242" s="611">
        <f t="shared" si="27"/>
        <v>1500</v>
      </c>
      <c r="I242" s="611"/>
      <c r="J242" s="612">
        <f t="shared" si="24"/>
        <v>0</v>
      </c>
      <c r="K242" s="611">
        <f t="shared" si="31"/>
        <v>50</v>
      </c>
      <c r="L242" s="611">
        <f t="shared" si="28"/>
        <v>1500</v>
      </c>
      <c r="M242" s="611"/>
      <c r="N242" s="613">
        <f t="shared" si="25"/>
        <v>0</v>
      </c>
      <c r="O242" s="500"/>
    </row>
    <row r="243" spans="1:15" s="347" customFormat="1" ht="16.5">
      <c r="A243" s="610">
        <f t="shared" si="29"/>
        <v>231</v>
      </c>
      <c r="B243" s="619" t="s">
        <v>1146</v>
      </c>
      <c r="C243" s="507">
        <v>100</v>
      </c>
      <c r="D243" s="620" t="s">
        <v>903</v>
      </c>
      <c r="E243" s="592">
        <v>32</v>
      </c>
      <c r="F243" s="517">
        <f t="shared" si="26"/>
        <v>3200</v>
      </c>
      <c r="G243" s="611">
        <f t="shared" si="30"/>
        <v>50</v>
      </c>
      <c r="H243" s="611">
        <f t="shared" si="27"/>
        <v>1600</v>
      </c>
      <c r="I243" s="611"/>
      <c r="J243" s="612">
        <f t="shared" si="24"/>
        <v>0</v>
      </c>
      <c r="K243" s="611">
        <f t="shared" si="31"/>
        <v>50</v>
      </c>
      <c r="L243" s="611">
        <f t="shared" si="28"/>
        <v>1600</v>
      </c>
      <c r="M243" s="611"/>
      <c r="N243" s="613">
        <f t="shared" si="25"/>
        <v>0</v>
      </c>
      <c r="O243" s="500"/>
    </row>
    <row r="244" spans="1:15" s="347" customFormat="1" ht="16.5">
      <c r="A244" s="610">
        <f t="shared" si="29"/>
        <v>232</v>
      </c>
      <c r="B244" s="619" t="s">
        <v>1146</v>
      </c>
      <c r="C244" s="507">
        <v>100</v>
      </c>
      <c r="D244" s="620" t="s">
        <v>903</v>
      </c>
      <c r="E244" s="592">
        <v>32</v>
      </c>
      <c r="F244" s="517">
        <f t="shared" si="26"/>
        <v>3200</v>
      </c>
      <c r="G244" s="611">
        <f t="shared" si="30"/>
        <v>50</v>
      </c>
      <c r="H244" s="611">
        <f t="shared" si="27"/>
        <v>1600</v>
      </c>
      <c r="I244" s="611"/>
      <c r="J244" s="612">
        <f t="shared" si="24"/>
        <v>0</v>
      </c>
      <c r="K244" s="611">
        <f t="shared" si="31"/>
        <v>50</v>
      </c>
      <c r="L244" s="611">
        <f t="shared" si="28"/>
        <v>1600</v>
      </c>
      <c r="M244" s="611"/>
      <c r="N244" s="613">
        <f t="shared" si="25"/>
        <v>0</v>
      </c>
      <c r="O244" s="500"/>
    </row>
    <row r="245" spans="1:15" s="347" customFormat="1" ht="16.5">
      <c r="A245" s="610">
        <f t="shared" si="29"/>
        <v>233</v>
      </c>
      <c r="B245" s="619" t="s">
        <v>1146</v>
      </c>
      <c r="C245" s="507">
        <v>70</v>
      </c>
      <c r="D245" s="620" t="s">
        <v>903</v>
      </c>
      <c r="E245" s="592">
        <v>45</v>
      </c>
      <c r="F245" s="517">
        <f t="shared" si="26"/>
        <v>3150</v>
      </c>
      <c r="G245" s="611">
        <f t="shared" si="30"/>
        <v>35</v>
      </c>
      <c r="H245" s="611">
        <f t="shared" si="27"/>
        <v>1575</v>
      </c>
      <c r="I245" s="611"/>
      <c r="J245" s="612">
        <f t="shared" si="24"/>
        <v>0</v>
      </c>
      <c r="K245" s="611">
        <f t="shared" si="31"/>
        <v>35</v>
      </c>
      <c r="L245" s="611">
        <f t="shared" si="28"/>
        <v>1575</v>
      </c>
      <c r="M245" s="611"/>
      <c r="N245" s="613">
        <f t="shared" si="25"/>
        <v>0</v>
      </c>
      <c r="O245" s="500"/>
    </row>
    <row r="246" spans="1:15" s="347" customFormat="1" ht="16.5">
      <c r="A246" s="610">
        <f t="shared" si="29"/>
        <v>234</v>
      </c>
      <c r="B246" s="158" t="s">
        <v>1147</v>
      </c>
      <c r="C246" s="506">
        <v>30</v>
      </c>
      <c r="D246" s="506" t="s">
        <v>919</v>
      </c>
      <c r="E246" s="511">
        <v>30</v>
      </c>
      <c r="F246" s="517">
        <f t="shared" si="26"/>
        <v>900</v>
      </c>
      <c r="G246" s="611">
        <f t="shared" si="30"/>
        <v>15</v>
      </c>
      <c r="H246" s="611">
        <f t="shared" si="27"/>
        <v>450</v>
      </c>
      <c r="I246" s="611"/>
      <c r="J246" s="612">
        <f t="shared" si="24"/>
        <v>0</v>
      </c>
      <c r="K246" s="611">
        <f t="shared" si="31"/>
        <v>15</v>
      </c>
      <c r="L246" s="611">
        <f t="shared" si="28"/>
        <v>450</v>
      </c>
      <c r="M246" s="611"/>
      <c r="N246" s="613">
        <f t="shared" si="25"/>
        <v>0</v>
      </c>
      <c r="O246" s="500"/>
    </row>
    <row r="247" spans="1:15" s="347" customFormat="1" ht="16.5">
      <c r="A247" s="610">
        <f t="shared" si="29"/>
        <v>235</v>
      </c>
      <c r="B247" s="158" t="s">
        <v>1148</v>
      </c>
      <c r="C247" s="506">
        <v>30</v>
      </c>
      <c r="D247" s="506" t="s">
        <v>919</v>
      </c>
      <c r="E247" s="511">
        <v>30</v>
      </c>
      <c r="F247" s="517">
        <f t="shared" si="26"/>
        <v>900</v>
      </c>
      <c r="G247" s="611">
        <f t="shared" si="30"/>
        <v>15</v>
      </c>
      <c r="H247" s="611">
        <f t="shared" si="27"/>
        <v>450</v>
      </c>
      <c r="I247" s="611"/>
      <c r="J247" s="612">
        <f t="shared" si="24"/>
        <v>0</v>
      </c>
      <c r="K247" s="611">
        <f t="shared" si="31"/>
        <v>15</v>
      </c>
      <c r="L247" s="611">
        <f t="shared" si="28"/>
        <v>450</v>
      </c>
      <c r="M247" s="611"/>
      <c r="N247" s="613">
        <f t="shared" si="25"/>
        <v>0</v>
      </c>
      <c r="O247" s="500"/>
    </row>
    <row r="248" spans="1:15" s="347" customFormat="1" ht="16.5">
      <c r="A248" s="610">
        <f t="shared" si="29"/>
        <v>236</v>
      </c>
      <c r="B248" s="512" t="s">
        <v>1149</v>
      </c>
      <c r="C248" s="514">
        <v>100</v>
      </c>
      <c r="D248" s="514" t="s">
        <v>1150</v>
      </c>
      <c r="E248" s="511">
        <v>30</v>
      </c>
      <c r="F248" s="517">
        <f t="shared" si="26"/>
        <v>3000</v>
      </c>
      <c r="G248" s="611">
        <f t="shared" si="30"/>
        <v>50</v>
      </c>
      <c r="H248" s="611">
        <f t="shared" si="27"/>
        <v>1500</v>
      </c>
      <c r="I248" s="611"/>
      <c r="J248" s="612">
        <f t="shared" si="24"/>
        <v>0</v>
      </c>
      <c r="K248" s="611">
        <f t="shared" si="31"/>
        <v>50</v>
      </c>
      <c r="L248" s="611">
        <f t="shared" si="28"/>
        <v>1500</v>
      </c>
      <c r="M248" s="611"/>
      <c r="N248" s="613">
        <f t="shared" si="25"/>
        <v>0</v>
      </c>
      <c r="O248" s="500"/>
    </row>
    <row r="249" spans="1:15" s="347" customFormat="1" ht="16.5">
      <c r="A249" s="610">
        <f t="shared" si="29"/>
        <v>237</v>
      </c>
      <c r="B249" s="544" t="s">
        <v>1151</v>
      </c>
      <c r="C249" s="507">
        <v>100</v>
      </c>
      <c r="D249" s="507" t="s">
        <v>910</v>
      </c>
      <c r="E249" s="510">
        <v>11.25</v>
      </c>
      <c r="F249" s="517">
        <f t="shared" si="26"/>
        <v>1125</v>
      </c>
      <c r="G249" s="611">
        <f t="shared" si="30"/>
        <v>50</v>
      </c>
      <c r="H249" s="611">
        <f t="shared" si="27"/>
        <v>562.5</v>
      </c>
      <c r="I249" s="611"/>
      <c r="J249" s="612">
        <f t="shared" si="24"/>
        <v>0</v>
      </c>
      <c r="K249" s="611">
        <f t="shared" si="31"/>
        <v>50</v>
      </c>
      <c r="L249" s="611">
        <f t="shared" si="28"/>
        <v>562.5</v>
      </c>
      <c r="M249" s="611"/>
      <c r="N249" s="613">
        <f t="shared" si="25"/>
        <v>0</v>
      </c>
      <c r="O249" s="500"/>
    </row>
    <row r="250" spans="1:15" s="347" customFormat="1" ht="16.5">
      <c r="A250" s="610">
        <f t="shared" si="29"/>
        <v>238</v>
      </c>
      <c r="B250" s="518" t="s">
        <v>1152</v>
      </c>
      <c r="C250" s="519">
        <v>100</v>
      </c>
      <c r="D250" s="548" t="s">
        <v>903</v>
      </c>
      <c r="E250" s="520">
        <v>6</v>
      </c>
      <c r="F250" s="517">
        <f t="shared" si="26"/>
        <v>600</v>
      </c>
      <c r="G250" s="611">
        <f t="shared" si="30"/>
        <v>50</v>
      </c>
      <c r="H250" s="611">
        <f t="shared" si="27"/>
        <v>300</v>
      </c>
      <c r="I250" s="611"/>
      <c r="J250" s="612">
        <f t="shared" si="24"/>
        <v>0</v>
      </c>
      <c r="K250" s="611">
        <f t="shared" si="31"/>
        <v>50</v>
      </c>
      <c r="L250" s="611">
        <f t="shared" si="28"/>
        <v>300</v>
      </c>
      <c r="M250" s="611"/>
      <c r="N250" s="613">
        <f t="shared" si="25"/>
        <v>0</v>
      </c>
      <c r="O250" s="500"/>
    </row>
    <row r="251" spans="1:15" s="347" customFormat="1" ht="16.5">
      <c r="A251" s="610">
        <f t="shared" si="29"/>
        <v>239</v>
      </c>
      <c r="B251" s="518" t="s">
        <v>1153</v>
      </c>
      <c r="C251" s="519">
        <v>400</v>
      </c>
      <c r="D251" s="548" t="s">
        <v>903</v>
      </c>
      <c r="E251" s="520">
        <v>6.5</v>
      </c>
      <c r="F251" s="517">
        <f t="shared" si="26"/>
        <v>2600</v>
      </c>
      <c r="G251" s="611">
        <f t="shared" si="30"/>
        <v>200</v>
      </c>
      <c r="H251" s="611">
        <f t="shared" si="27"/>
        <v>1300</v>
      </c>
      <c r="I251" s="611"/>
      <c r="J251" s="612">
        <f t="shared" si="24"/>
        <v>0</v>
      </c>
      <c r="K251" s="611">
        <f t="shared" si="31"/>
        <v>200</v>
      </c>
      <c r="L251" s="611">
        <f t="shared" si="28"/>
        <v>1300</v>
      </c>
      <c r="M251" s="611"/>
      <c r="N251" s="613">
        <f t="shared" si="25"/>
        <v>0</v>
      </c>
      <c r="O251" s="500"/>
    </row>
    <row r="252" spans="1:15" s="347" customFormat="1" ht="16.5">
      <c r="A252" s="610">
        <f t="shared" si="29"/>
        <v>240</v>
      </c>
      <c r="B252" s="512" t="s">
        <v>1154</v>
      </c>
      <c r="C252" s="514">
        <v>2</v>
      </c>
      <c r="D252" s="514"/>
      <c r="E252" s="511">
        <v>355.44</v>
      </c>
      <c r="F252" s="517">
        <f t="shared" si="26"/>
        <v>710.88</v>
      </c>
      <c r="G252" s="611">
        <f t="shared" si="30"/>
        <v>1</v>
      </c>
      <c r="H252" s="611">
        <f t="shared" si="27"/>
        <v>355.44</v>
      </c>
      <c r="I252" s="611"/>
      <c r="J252" s="612">
        <f t="shared" si="24"/>
        <v>0</v>
      </c>
      <c r="K252" s="611">
        <f t="shared" si="31"/>
        <v>1</v>
      </c>
      <c r="L252" s="611">
        <f t="shared" si="28"/>
        <v>355.44</v>
      </c>
      <c r="M252" s="611"/>
      <c r="N252" s="613">
        <f t="shared" si="25"/>
        <v>0</v>
      </c>
      <c r="O252" s="500"/>
    </row>
    <row r="253" spans="1:15" s="347" customFormat="1" ht="16.5">
      <c r="A253" s="610">
        <f t="shared" si="29"/>
        <v>241</v>
      </c>
      <c r="B253" s="619" t="s">
        <v>1155</v>
      </c>
      <c r="C253" s="507">
        <v>5</v>
      </c>
      <c r="D253" s="620" t="s">
        <v>946</v>
      </c>
      <c r="E253" s="592">
        <v>300</v>
      </c>
      <c r="F253" s="517">
        <f t="shared" si="26"/>
        <v>1500</v>
      </c>
      <c r="G253" s="611">
        <v>3</v>
      </c>
      <c r="H253" s="611">
        <f t="shared" si="27"/>
        <v>900</v>
      </c>
      <c r="I253" s="611"/>
      <c r="J253" s="612">
        <f t="shared" si="24"/>
        <v>0</v>
      </c>
      <c r="K253" s="611">
        <v>2</v>
      </c>
      <c r="L253" s="611">
        <f t="shared" si="28"/>
        <v>600</v>
      </c>
      <c r="M253" s="611"/>
      <c r="N253" s="613">
        <f t="shared" si="25"/>
        <v>0</v>
      </c>
      <c r="O253" s="500"/>
    </row>
    <row r="254" spans="1:15" s="347" customFormat="1" ht="16.5">
      <c r="A254" s="610">
        <f t="shared" si="29"/>
        <v>242</v>
      </c>
      <c r="B254" s="619" t="s">
        <v>1155</v>
      </c>
      <c r="C254" s="507">
        <v>5</v>
      </c>
      <c r="D254" s="620" t="s">
        <v>946</v>
      </c>
      <c r="E254" s="592">
        <v>300</v>
      </c>
      <c r="F254" s="517">
        <f t="shared" si="26"/>
        <v>1500</v>
      </c>
      <c r="G254" s="611">
        <v>3</v>
      </c>
      <c r="H254" s="611">
        <f t="shared" si="27"/>
        <v>900</v>
      </c>
      <c r="I254" s="611"/>
      <c r="J254" s="612">
        <f t="shared" si="24"/>
        <v>0</v>
      </c>
      <c r="K254" s="611">
        <v>2</v>
      </c>
      <c r="L254" s="611">
        <f t="shared" si="28"/>
        <v>600</v>
      </c>
      <c r="M254" s="611"/>
      <c r="N254" s="613">
        <f t="shared" si="25"/>
        <v>0</v>
      </c>
      <c r="O254" s="500"/>
    </row>
    <row r="255" spans="1:15" s="347" customFormat="1" ht="16.5">
      <c r="A255" s="610">
        <f t="shared" si="29"/>
        <v>243</v>
      </c>
      <c r="B255" s="619" t="s">
        <v>1155</v>
      </c>
      <c r="C255" s="507">
        <v>5</v>
      </c>
      <c r="D255" s="620" t="s">
        <v>946</v>
      </c>
      <c r="E255" s="592">
        <v>324</v>
      </c>
      <c r="F255" s="517">
        <f t="shared" si="26"/>
        <v>1620</v>
      </c>
      <c r="G255" s="611">
        <v>3</v>
      </c>
      <c r="H255" s="611">
        <f t="shared" si="27"/>
        <v>972</v>
      </c>
      <c r="I255" s="611"/>
      <c r="J255" s="612">
        <f t="shared" si="24"/>
        <v>0</v>
      </c>
      <c r="K255" s="611">
        <v>2</v>
      </c>
      <c r="L255" s="611">
        <f t="shared" si="28"/>
        <v>648</v>
      </c>
      <c r="M255" s="611"/>
      <c r="N255" s="613">
        <f t="shared" si="25"/>
        <v>0</v>
      </c>
      <c r="O255" s="500"/>
    </row>
    <row r="256" spans="1:15" s="347" customFormat="1" ht="30">
      <c r="A256" s="610">
        <f t="shared" si="29"/>
        <v>244</v>
      </c>
      <c r="B256" s="544" t="s">
        <v>1156</v>
      </c>
      <c r="C256" s="241">
        <v>10</v>
      </c>
      <c r="D256" s="241"/>
      <c r="E256" s="545">
        <v>259.24</v>
      </c>
      <c r="F256" s="517">
        <f t="shared" si="26"/>
        <v>2592.4</v>
      </c>
      <c r="G256" s="611">
        <f t="shared" si="30"/>
        <v>5</v>
      </c>
      <c r="H256" s="611">
        <f t="shared" si="27"/>
        <v>1296.2</v>
      </c>
      <c r="I256" s="611"/>
      <c r="J256" s="612">
        <f t="shared" si="24"/>
        <v>0</v>
      </c>
      <c r="K256" s="611">
        <f t="shared" si="31"/>
        <v>5</v>
      </c>
      <c r="L256" s="611">
        <f t="shared" si="28"/>
        <v>1296.2</v>
      </c>
      <c r="M256" s="611"/>
      <c r="N256" s="613">
        <f t="shared" si="25"/>
        <v>0</v>
      </c>
      <c r="O256" s="500"/>
    </row>
    <row r="257" spans="1:15" s="347" customFormat="1" ht="16.5">
      <c r="A257" s="610">
        <f t="shared" si="29"/>
        <v>245</v>
      </c>
      <c r="B257" s="512" t="s">
        <v>1157</v>
      </c>
      <c r="C257" s="514">
        <v>2</v>
      </c>
      <c r="D257" s="514"/>
      <c r="E257" s="511">
        <v>416.5</v>
      </c>
      <c r="F257" s="517">
        <f t="shared" si="26"/>
        <v>833</v>
      </c>
      <c r="G257" s="611">
        <f t="shared" si="30"/>
        <v>1</v>
      </c>
      <c r="H257" s="611">
        <f t="shared" si="27"/>
        <v>416.5</v>
      </c>
      <c r="I257" s="611"/>
      <c r="J257" s="612">
        <f t="shared" si="24"/>
        <v>0</v>
      </c>
      <c r="K257" s="611">
        <f t="shared" si="31"/>
        <v>1</v>
      </c>
      <c r="L257" s="611">
        <f t="shared" si="28"/>
        <v>416.5</v>
      </c>
      <c r="M257" s="611"/>
      <c r="N257" s="613">
        <f t="shared" si="25"/>
        <v>0</v>
      </c>
      <c r="O257" s="500"/>
    </row>
    <row r="258" spans="1:15" s="347" customFormat="1" ht="16.5">
      <c r="A258" s="610">
        <f t="shared" si="29"/>
        <v>246</v>
      </c>
      <c r="B258" s="619" t="s">
        <v>1158</v>
      </c>
      <c r="C258" s="507">
        <v>5</v>
      </c>
      <c r="D258" s="620" t="s">
        <v>946</v>
      </c>
      <c r="E258" s="592">
        <v>330</v>
      </c>
      <c r="F258" s="517">
        <f t="shared" si="26"/>
        <v>1650</v>
      </c>
      <c r="G258" s="611">
        <v>3</v>
      </c>
      <c r="H258" s="611">
        <f t="shared" si="27"/>
        <v>990</v>
      </c>
      <c r="I258" s="611"/>
      <c r="J258" s="612">
        <f t="shared" si="24"/>
        <v>0</v>
      </c>
      <c r="K258" s="611">
        <v>2</v>
      </c>
      <c r="L258" s="611">
        <f t="shared" si="28"/>
        <v>660</v>
      </c>
      <c r="M258" s="611"/>
      <c r="N258" s="613">
        <f t="shared" si="25"/>
        <v>0</v>
      </c>
      <c r="O258" s="500"/>
    </row>
    <row r="259" spans="1:15" s="347" customFormat="1" ht="16.5">
      <c r="A259" s="610">
        <f t="shared" si="29"/>
        <v>247</v>
      </c>
      <c r="B259" s="619" t="s">
        <v>1158</v>
      </c>
      <c r="C259" s="507">
        <v>5</v>
      </c>
      <c r="D259" s="620" t="s">
        <v>946</v>
      </c>
      <c r="E259" s="592">
        <v>330</v>
      </c>
      <c r="F259" s="517">
        <f t="shared" si="26"/>
        <v>1650</v>
      </c>
      <c r="G259" s="611">
        <v>3</v>
      </c>
      <c r="H259" s="611">
        <f t="shared" si="27"/>
        <v>990</v>
      </c>
      <c r="I259" s="611"/>
      <c r="J259" s="612">
        <f t="shared" si="24"/>
        <v>0</v>
      </c>
      <c r="K259" s="611">
        <v>2</v>
      </c>
      <c r="L259" s="611">
        <f t="shared" si="28"/>
        <v>660</v>
      </c>
      <c r="M259" s="611"/>
      <c r="N259" s="613">
        <f t="shared" si="25"/>
        <v>0</v>
      </c>
      <c r="O259" s="500"/>
    </row>
    <row r="260" spans="1:15" s="347" customFormat="1" ht="16.5">
      <c r="A260" s="610">
        <f t="shared" si="29"/>
        <v>248</v>
      </c>
      <c r="B260" s="619" t="s">
        <v>1158</v>
      </c>
      <c r="C260" s="507">
        <v>5</v>
      </c>
      <c r="D260" s="620" t="s">
        <v>946</v>
      </c>
      <c r="E260" s="592">
        <v>388</v>
      </c>
      <c r="F260" s="517">
        <f t="shared" si="26"/>
        <v>1940</v>
      </c>
      <c r="G260" s="611">
        <v>3</v>
      </c>
      <c r="H260" s="611">
        <f t="shared" si="27"/>
        <v>1164</v>
      </c>
      <c r="I260" s="611"/>
      <c r="J260" s="612">
        <f t="shared" si="24"/>
        <v>0</v>
      </c>
      <c r="K260" s="611">
        <v>2</v>
      </c>
      <c r="L260" s="611">
        <f t="shared" si="28"/>
        <v>776</v>
      </c>
      <c r="M260" s="611"/>
      <c r="N260" s="613">
        <f t="shared" si="25"/>
        <v>0</v>
      </c>
      <c r="O260" s="500"/>
    </row>
    <row r="261" spans="1:15" s="347" customFormat="1" ht="16.5">
      <c r="A261" s="610">
        <f t="shared" si="29"/>
        <v>249</v>
      </c>
      <c r="B261" s="158" t="s">
        <v>1159</v>
      </c>
      <c r="C261" s="516">
        <v>100</v>
      </c>
      <c r="D261" s="516" t="s">
        <v>903</v>
      </c>
      <c r="E261" s="517">
        <v>21.7</v>
      </c>
      <c r="F261" s="517">
        <f t="shared" si="26"/>
        <v>2170</v>
      </c>
      <c r="G261" s="611">
        <f t="shared" si="30"/>
        <v>50</v>
      </c>
      <c r="H261" s="611">
        <f t="shared" si="27"/>
        <v>1085</v>
      </c>
      <c r="I261" s="611"/>
      <c r="J261" s="612">
        <f t="shared" si="24"/>
        <v>0</v>
      </c>
      <c r="K261" s="611">
        <f t="shared" si="31"/>
        <v>50</v>
      </c>
      <c r="L261" s="611">
        <f t="shared" si="28"/>
        <v>1085</v>
      </c>
      <c r="M261" s="611"/>
      <c r="N261" s="613">
        <f t="shared" si="25"/>
        <v>0</v>
      </c>
      <c r="O261" s="500"/>
    </row>
    <row r="262" spans="1:15" s="347" customFormat="1" ht="16.5">
      <c r="A262" s="610">
        <f t="shared" si="29"/>
        <v>250</v>
      </c>
      <c r="B262" s="158" t="s">
        <v>1160</v>
      </c>
      <c r="C262" s="516">
        <v>100</v>
      </c>
      <c r="D262" s="516" t="s">
        <v>903</v>
      </c>
      <c r="E262" s="517">
        <v>27.1</v>
      </c>
      <c r="F262" s="517">
        <f t="shared" si="26"/>
        <v>2710</v>
      </c>
      <c r="G262" s="611">
        <f t="shared" si="30"/>
        <v>50</v>
      </c>
      <c r="H262" s="611">
        <f t="shared" si="27"/>
        <v>1355</v>
      </c>
      <c r="I262" s="611"/>
      <c r="J262" s="612">
        <f t="shared" si="24"/>
        <v>0</v>
      </c>
      <c r="K262" s="611">
        <f t="shared" si="31"/>
        <v>50</v>
      </c>
      <c r="L262" s="611">
        <f t="shared" si="28"/>
        <v>1355</v>
      </c>
      <c r="M262" s="611"/>
      <c r="N262" s="613">
        <f t="shared" si="25"/>
        <v>0</v>
      </c>
      <c r="O262" s="500"/>
    </row>
    <row r="263" spans="1:15" s="347" customFormat="1" ht="16.5">
      <c r="A263" s="610">
        <f t="shared" si="29"/>
        <v>251</v>
      </c>
      <c r="B263" s="158" t="s">
        <v>1161</v>
      </c>
      <c r="C263" s="516">
        <v>300</v>
      </c>
      <c r="D263" s="516" t="s">
        <v>960</v>
      </c>
      <c r="E263" s="575">
        <v>7.5</v>
      </c>
      <c r="F263" s="517">
        <f t="shared" si="26"/>
        <v>2250</v>
      </c>
      <c r="G263" s="611">
        <f t="shared" si="30"/>
        <v>150</v>
      </c>
      <c r="H263" s="611">
        <f t="shared" si="27"/>
        <v>1125</v>
      </c>
      <c r="I263" s="611"/>
      <c r="J263" s="612">
        <f t="shared" si="24"/>
        <v>0</v>
      </c>
      <c r="K263" s="611">
        <f t="shared" si="31"/>
        <v>150</v>
      </c>
      <c r="L263" s="611">
        <f t="shared" si="28"/>
        <v>1125</v>
      </c>
      <c r="M263" s="611"/>
      <c r="N263" s="613">
        <f t="shared" si="25"/>
        <v>0</v>
      </c>
      <c r="O263" s="500"/>
    </row>
    <row r="264" spans="1:15" s="347" customFormat="1" ht="16.5">
      <c r="A264" s="610">
        <f t="shared" si="29"/>
        <v>252</v>
      </c>
      <c r="B264" s="576" t="s">
        <v>1162</v>
      </c>
      <c r="C264" s="577">
        <v>200</v>
      </c>
      <c r="D264" s="577" t="s">
        <v>903</v>
      </c>
      <c r="E264" s="635">
        <v>5.7</v>
      </c>
      <c r="F264" s="517">
        <f t="shared" si="26"/>
        <v>1140</v>
      </c>
      <c r="G264" s="611">
        <f t="shared" si="30"/>
        <v>100</v>
      </c>
      <c r="H264" s="611">
        <f t="shared" si="27"/>
        <v>570</v>
      </c>
      <c r="I264" s="611"/>
      <c r="J264" s="612">
        <f t="shared" si="24"/>
        <v>0</v>
      </c>
      <c r="K264" s="611">
        <f t="shared" si="31"/>
        <v>100</v>
      </c>
      <c r="L264" s="611">
        <f t="shared" si="28"/>
        <v>570</v>
      </c>
      <c r="M264" s="611"/>
      <c r="N264" s="613">
        <f t="shared" si="25"/>
        <v>0</v>
      </c>
      <c r="O264" s="500"/>
    </row>
    <row r="265" spans="1:15" s="347" customFormat="1" ht="16.5">
      <c r="A265" s="610">
        <f t="shared" si="29"/>
        <v>253</v>
      </c>
      <c r="B265" s="158" t="s">
        <v>1162</v>
      </c>
      <c r="C265" s="516">
        <v>100</v>
      </c>
      <c r="D265" s="516" t="s">
        <v>903</v>
      </c>
      <c r="E265" s="517">
        <v>8.5</v>
      </c>
      <c r="F265" s="517">
        <f t="shared" si="26"/>
        <v>850</v>
      </c>
      <c r="G265" s="611">
        <f t="shared" si="30"/>
        <v>50</v>
      </c>
      <c r="H265" s="611">
        <f t="shared" si="27"/>
        <v>425</v>
      </c>
      <c r="I265" s="611"/>
      <c r="J265" s="612">
        <f t="shared" si="24"/>
        <v>0</v>
      </c>
      <c r="K265" s="611">
        <f t="shared" si="31"/>
        <v>50</v>
      </c>
      <c r="L265" s="611">
        <f t="shared" si="28"/>
        <v>425</v>
      </c>
      <c r="M265" s="611"/>
      <c r="N265" s="613">
        <f t="shared" si="25"/>
        <v>0</v>
      </c>
      <c r="O265" s="500"/>
    </row>
    <row r="266" spans="1:15" s="347" customFormat="1" ht="16.5">
      <c r="A266" s="610">
        <f t="shared" si="29"/>
        <v>254</v>
      </c>
      <c r="B266" s="576" t="s">
        <v>1163</v>
      </c>
      <c r="C266" s="577">
        <v>200</v>
      </c>
      <c r="D266" s="577" t="s">
        <v>903</v>
      </c>
      <c r="E266" s="635">
        <v>6.6</v>
      </c>
      <c r="F266" s="517">
        <f t="shared" si="26"/>
        <v>1320</v>
      </c>
      <c r="G266" s="611">
        <f t="shared" si="30"/>
        <v>100</v>
      </c>
      <c r="H266" s="611">
        <f t="shared" si="27"/>
        <v>660</v>
      </c>
      <c r="I266" s="611"/>
      <c r="J266" s="612">
        <f t="shared" si="24"/>
        <v>0</v>
      </c>
      <c r="K266" s="611">
        <f t="shared" si="31"/>
        <v>100</v>
      </c>
      <c r="L266" s="611">
        <f t="shared" si="28"/>
        <v>660</v>
      </c>
      <c r="M266" s="611"/>
      <c r="N266" s="613">
        <f t="shared" si="25"/>
        <v>0</v>
      </c>
      <c r="O266" s="500"/>
    </row>
    <row r="267" spans="1:15" s="347" customFormat="1" ht="16.5">
      <c r="A267" s="610">
        <f t="shared" si="29"/>
        <v>255</v>
      </c>
      <c r="B267" s="288" t="s">
        <v>1164</v>
      </c>
      <c r="C267" s="516">
        <v>200</v>
      </c>
      <c r="D267" s="516" t="s">
        <v>907</v>
      </c>
      <c r="E267" s="575">
        <v>7.92</v>
      </c>
      <c r="F267" s="517">
        <f t="shared" si="26"/>
        <v>1584</v>
      </c>
      <c r="G267" s="611">
        <f t="shared" si="30"/>
        <v>100</v>
      </c>
      <c r="H267" s="611">
        <f t="shared" si="27"/>
        <v>792</v>
      </c>
      <c r="I267" s="611"/>
      <c r="J267" s="612">
        <f t="shared" si="24"/>
        <v>0</v>
      </c>
      <c r="K267" s="611">
        <f t="shared" si="31"/>
        <v>100</v>
      </c>
      <c r="L267" s="611">
        <f t="shared" si="28"/>
        <v>792</v>
      </c>
      <c r="M267" s="611"/>
      <c r="N267" s="613">
        <f t="shared" si="25"/>
        <v>0</v>
      </c>
      <c r="O267" s="500"/>
    </row>
    <row r="268" spans="1:15" s="347" customFormat="1" ht="16.5">
      <c r="A268" s="610">
        <f t="shared" si="29"/>
        <v>256</v>
      </c>
      <c r="B268" s="158" t="s">
        <v>1164</v>
      </c>
      <c r="C268" s="516">
        <v>100</v>
      </c>
      <c r="D268" s="516" t="s">
        <v>903</v>
      </c>
      <c r="E268" s="517">
        <v>9.85</v>
      </c>
      <c r="F268" s="517">
        <f t="shared" si="26"/>
        <v>985</v>
      </c>
      <c r="G268" s="611">
        <f t="shared" si="30"/>
        <v>50</v>
      </c>
      <c r="H268" s="611">
        <f t="shared" si="27"/>
        <v>492.5</v>
      </c>
      <c r="I268" s="611"/>
      <c r="J268" s="612">
        <f t="shared" si="24"/>
        <v>0</v>
      </c>
      <c r="K268" s="611">
        <f t="shared" si="31"/>
        <v>50</v>
      </c>
      <c r="L268" s="611">
        <f t="shared" si="28"/>
        <v>492.5</v>
      </c>
      <c r="M268" s="611"/>
      <c r="N268" s="613">
        <f t="shared" si="25"/>
        <v>0</v>
      </c>
      <c r="O268" s="500"/>
    </row>
    <row r="269" spans="1:15" s="347" customFormat="1" ht="16.5">
      <c r="A269" s="610">
        <f t="shared" si="29"/>
        <v>257</v>
      </c>
      <c r="B269" s="544" t="s">
        <v>1165</v>
      </c>
      <c r="C269" s="507">
        <v>50</v>
      </c>
      <c r="D269" s="507" t="s">
        <v>910</v>
      </c>
      <c r="E269" s="510">
        <v>7.92</v>
      </c>
      <c r="F269" s="517">
        <f t="shared" si="26"/>
        <v>396</v>
      </c>
      <c r="G269" s="611">
        <f t="shared" si="30"/>
        <v>25</v>
      </c>
      <c r="H269" s="611">
        <f t="shared" si="27"/>
        <v>198</v>
      </c>
      <c r="I269" s="611"/>
      <c r="J269" s="612">
        <f t="shared" ref="J269:J332" si="32">I269*E269</f>
        <v>0</v>
      </c>
      <c r="K269" s="611">
        <f t="shared" si="31"/>
        <v>25</v>
      </c>
      <c r="L269" s="611">
        <f t="shared" si="28"/>
        <v>198</v>
      </c>
      <c r="M269" s="611"/>
      <c r="N269" s="613">
        <f t="shared" ref="N269:N332" si="33">M269*E269</f>
        <v>0</v>
      </c>
      <c r="O269" s="500"/>
    </row>
    <row r="270" spans="1:15" s="347" customFormat="1" ht="16.5">
      <c r="A270" s="610">
        <f t="shared" si="29"/>
        <v>258</v>
      </c>
      <c r="B270" s="158" t="s">
        <v>1166</v>
      </c>
      <c r="C270" s="516">
        <v>50</v>
      </c>
      <c r="D270" s="516" t="s">
        <v>910</v>
      </c>
      <c r="E270" s="517">
        <v>6.84</v>
      </c>
      <c r="F270" s="517">
        <f t="shared" ref="F270:F333" si="34">E270*C270</f>
        <v>342</v>
      </c>
      <c r="G270" s="611">
        <f t="shared" si="30"/>
        <v>25</v>
      </c>
      <c r="H270" s="611">
        <f t="shared" ref="H270:H333" si="35">G270*E270</f>
        <v>171</v>
      </c>
      <c r="I270" s="611"/>
      <c r="J270" s="612">
        <f t="shared" si="32"/>
        <v>0</v>
      </c>
      <c r="K270" s="611">
        <f t="shared" si="31"/>
        <v>25</v>
      </c>
      <c r="L270" s="611">
        <f t="shared" ref="L270:L333" si="36">K270*E270</f>
        <v>171</v>
      </c>
      <c r="M270" s="611"/>
      <c r="N270" s="613">
        <f t="shared" si="33"/>
        <v>0</v>
      </c>
      <c r="O270" s="500"/>
    </row>
    <row r="271" spans="1:15" s="347" customFormat="1" ht="16.5">
      <c r="A271" s="610">
        <f t="shared" ref="A271:A334" si="37">A270+1</f>
        <v>259</v>
      </c>
      <c r="B271" s="544" t="s">
        <v>1167</v>
      </c>
      <c r="C271" s="507">
        <v>100</v>
      </c>
      <c r="D271" s="507" t="s">
        <v>910</v>
      </c>
      <c r="E271" s="510">
        <v>6.84</v>
      </c>
      <c r="F271" s="517">
        <f t="shared" si="34"/>
        <v>684</v>
      </c>
      <c r="G271" s="611">
        <f t="shared" ref="G271:G332" si="38">C271/2</f>
        <v>50</v>
      </c>
      <c r="H271" s="611">
        <f t="shared" si="35"/>
        <v>342</v>
      </c>
      <c r="I271" s="611"/>
      <c r="J271" s="612">
        <f t="shared" si="32"/>
        <v>0</v>
      </c>
      <c r="K271" s="611">
        <f t="shared" ref="K271:K332" si="39">C271/2</f>
        <v>50</v>
      </c>
      <c r="L271" s="611">
        <f t="shared" si="36"/>
        <v>342</v>
      </c>
      <c r="M271" s="611"/>
      <c r="N271" s="613">
        <f t="shared" si="33"/>
        <v>0</v>
      </c>
      <c r="O271" s="500"/>
    </row>
    <row r="272" spans="1:15" s="347" customFormat="1" ht="16.5">
      <c r="A272" s="610">
        <f t="shared" si="37"/>
        <v>260</v>
      </c>
      <c r="B272" s="158" t="s">
        <v>1166</v>
      </c>
      <c r="C272" s="516">
        <v>50</v>
      </c>
      <c r="D272" s="516" t="s">
        <v>910</v>
      </c>
      <c r="E272" s="508">
        <v>6.84</v>
      </c>
      <c r="F272" s="517">
        <f t="shared" si="34"/>
        <v>342</v>
      </c>
      <c r="G272" s="611">
        <f t="shared" si="38"/>
        <v>25</v>
      </c>
      <c r="H272" s="611">
        <f t="shared" si="35"/>
        <v>171</v>
      </c>
      <c r="I272" s="611"/>
      <c r="J272" s="612">
        <f t="shared" si="32"/>
        <v>0</v>
      </c>
      <c r="K272" s="611">
        <f t="shared" si="39"/>
        <v>25</v>
      </c>
      <c r="L272" s="611">
        <f t="shared" si="36"/>
        <v>171</v>
      </c>
      <c r="M272" s="611"/>
      <c r="N272" s="613">
        <f t="shared" si="33"/>
        <v>0</v>
      </c>
      <c r="O272" s="500"/>
    </row>
    <row r="273" spans="1:15" s="347" customFormat="1" ht="16.5">
      <c r="A273" s="610">
        <f t="shared" si="37"/>
        <v>261</v>
      </c>
      <c r="B273" s="158" t="s">
        <v>1166</v>
      </c>
      <c r="C273" s="514">
        <v>100</v>
      </c>
      <c r="D273" s="514" t="s">
        <v>903</v>
      </c>
      <c r="E273" s="508">
        <v>5.7</v>
      </c>
      <c r="F273" s="517">
        <f t="shared" si="34"/>
        <v>570</v>
      </c>
      <c r="G273" s="611">
        <f t="shared" si="38"/>
        <v>50</v>
      </c>
      <c r="H273" s="611">
        <f t="shared" si="35"/>
        <v>285</v>
      </c>
      <c r="I273" s="611"/>
      <c r="J273" s="612">
        <f t="shared" si="32"/>
        <v>0</v>
      </c>
      <c r="K273" s="611">
        <f t="shared" si="39"/>
        <v>50</v>
      </c>
      <c r="L273" s="611">
        <f t="shared" si="36"/>
        <v>285</v>
      </c>
      <c r="M273" s="611"/>
      <c r="N273" s="613">
        <f t="shared" si="33"/>
        <v>0</v>
      </c>
      <c r="O273" s="500"/>
    </row>
    <row r="274" spans="1:15" s="347" customFormat="1" ht="16.5">
      <c r="A274" s="610">
        <f t="shared" si="37"/>
        <v>262</v>
      </c>
      <c r="B274" s="240" t="s">
        <v>1166</v>
      </c>
      <c r="C274" s="509">
        <v>100</v>
      </c>
      <c r="D274" s="509" t="s">
        <v>903</v>
      </c>
      <c r="E274" s="592">
        <v>6.84</v>
      </c>
      <c r="F274" s="517">
        <f t="shared" si="34"/>
        <v>684</v>
      </c>
      <c r="G274" s="611">
        <f t="shared" si="38"/>
        <v>50</v>
      </c>
      <c r="H274" s="611">
        <f t="shared" si="35"/>
        <v>342</v>
      </c>
      <c r="I274" s="611"/>
      <c r="J274" s="612">
        <f t="shared" si="32"/>
        <v>0</v>
      </c>
      <c r="K274" s="611">
        <f t="shared" si="39"/>
        <v>50</v>
      </c>
      <c r="L274" s="611">
        <f t="shared" si="36"/>
        <v>342</v>
      </c>
      <c r="M274" s="611"/>
      <c r="N274" s="613">
        <f t="shared" si="33"/>
        <v>0</v>
      </c>
      <c r="O274" s="500"/>
    </row>
    <row r="275" spans="1:15" s="347" customFormat="1" ht="16.5">
      <c r="A275" s="610">
        <f t="shared" si="37"/>
        <v>263</v>
      </c>
      <c r="B275" s="158" t="s">
        <v>1166</v>
      </c>
      <c r="C275" s="516">
        <v>100</v>
      </c>
      <c r="D275" s="516" t="s">
        <v>903</v>
      </c>
      <c r="E275" s="517">
        <v>6</v>
      </c>
      <c r="F275" s="517">
        <f t="shared" si="34"/>
        <v>600</v>
      </c>
      <c r="G275" s="611">
        <f t="shared" si="38"/>
        <v>50</v>
      </c>
      <c r="H275" s="611">
        <f t="shared" si="35"/>
        <v>300</v>
      </c>
      <c r="I275" s="611"/>
      <c r="J275" s="612">
        <f t="shared" si="32"/>
        <v>0</v>
      </c>
      <c r="K275" s="611">
        <f t="shared" si="39"/>
        <v>50</v>
      </c>
      <c r="L275" s="611">
        <f t="shared" si="36"/>
        <v>300</v>
      </c>
      <c r="M275" s="611"/>
      <c r="N275" s="613">
        <f t="shared" si="33"/>
        <v>0</v>
      </c>
      <c r="O275" s="500"/>
    </row>
    <row r="276" spans="1:15" s="347" customFormat="1" ht="16.5">
      <c r="A276" s="610">
        <f t="shared" si="37"/>
        <v>264</v>
      </c>
      <c r="B276" s="240" t="s">
        <v>1166</v>
      </c>
      <c r="C276" s="507">
        <v>100</v>
      </c>
      <c r="D276" s="507" t="s">
        <v>910</v>
      </c>
      <c r="E276" s="510">
        <v>5.7</v>
      </c>
      <c r="F276" s="517">
        <f t="shared" si="34"/>
        <v>570</v>
      </c>
      <c r="G276" s="611">
        <f t="shared" si="38"/>
        <v>50</v>
      </c>
      <c r="H276" s="611">
        <f t="shared" si="35"/>
        <v>285</v>
      </c>
      <c r="I276" s="611"/>
      <c r="J276" s="612">
        <f t="shared" si="32"/>
        <v>0</v>
      </c>
      <c r="K276" s="611">
        <f t="shared" si="39"/>
        <v>50</v>
      </c>
      <c r="L276" s="611">
        <f t="shared" si="36"/>
        <v>285</v>
      </c>
      <c r="M276" s="611"/>
      <c r="N276" s="613">
        <f t="shared" si="33"/>
        <v>0</v>
      </c>
      <c r="O276" s="500"/>
    </row>
    <row r="277" spans="1:15" s="347" customFormat="1" ht="16.5">
      <c r="A277" s="610">
        <f t="shared" si="37"/>
        <v>265</v>
      </c>
      <c r="B277" s="544" t="s">
        <v>1168</v>
      </c>
      <c r="C277" s="507">
        <v>150</v>
      </c>
      <c r="D277" s="507" t="s">
        <v>960</v>
      </c>
      <c r="E277" s="634">
        <v>6.84</v>
      </c>
      <c r="F277" s="517">
        <f t="shared" si="34"/>
        <v>1026</v>
      </c>
      <c r="G277" s="611">
        <f t="shared" si="38"/>
        <v>75</v>
      </c>
      <c r="H277" s="611">
        <f t="shared" si="35"/>
        <v>513</v>
      </c>
      <c r="I277" s="611"/>
      <c r="J277" s="612">
        <f t="shared" si="32"/>
        <v>0</v>
      </c>
      <c r="K277" s="611">
        <f t="shared" si="39"/>
        <v>75</v>
      </c>
      <c r="L277" s="611">
        <f t="shared" si="36"/>
        <v>513</v>
      </c>
      <c r="M277" s="611"/>
      <c r="N277" s="613">
        <f t="shared" si="33"/>
        <v>0</v>
      </c>
      <c r="O277" s="500"/>
    </row>
    <row r="278" spans="1:15" s="347" customFormat="1" ht="16.5">
      <c r="A278" s="610">
        <f t="shared" si="37"/>
        <v>266</v>
      </c>
      <c r="B278" s="544" t="s">
        <v>1169</v>
      </c>
      <c r="C278" s="507">
        <v>300</v>
      </c>
      <c r="D278" s="507" t="s">
        <v>960</v>
      </c>
      <c r="E278" s="634">
        <v>7.44</v>
      </c>
      <c r="F278" s="517">
        <f t="shared" si="34"/>
        <v>2232</v>
      </c>
      <c r="G278" s="611">
        <f t="shared" si="38"/>
        <v>150</v>
      </c>
      <c r="H278" s="611">
        <f t="shared" si="35"/>
        <v>1116</v>
      </c>
      <c r="I278" s="611"/>
      <c r="J278" s="612">
        <f t="shared" si="32"/>
        <v>0</v>
      </c>
      <c r="K278" s="611">
        <f t="shared" si="39"/>
        <v>150</v>
      </c>
      <c r="L278" s="611">
        <f t="shared" si="36"/>
        <v>1116</v>
      </c>
      <c r="M278" s="611"/>
      <c r="N278" s="613">
        <f t="shared" si="33"/>
        <v>0</v>
      </c>
      <c r="O278" s="500"/>
    </row>
    <row r="279" spans="1:15" s="347" customFormat="1" ht="16.5">
      <c r="A279" s="610">
        <f t="shared" si="37"/>
        <v>267</v>
      </c>
      <c r="B279" s="158" t="s">
        <v>1170</v>
      </c>
      <c r="C279" s="516">
        <v>50</v>
      </c>
      <c r="D279" s="516" t="s">
        <v>910</v>
      </c>
      <c r="E279" s="517">
        <v>7.44</v>
      </c>
      <c r="F279" s="517">
        <f t="shared" si="34"/>
        <v>372</v>
      </c>
      <c r="G279" s="611">
        <f t="shared" si="38"/>
        <v>25</v>
      </c>
      <c r="H279" s="611">
        <f t="shared" si="35"/>
        <v>186</v>
      </c>
      <c r="I279" s="611"/>
      <c r="J279" s="612">
        <f t="shared" si="32"/>
        <v>0</v>
      </c>
      <c r="K279" s="611">
        <f t="shared" si="39"/>
        <v>25</v>
      </c>
      <c r="L279" s="611">
        <f t="shared" si="36"/>
        <v>186</v>
      </c>
      <c r="M279" s="611"/>
      <c r="N279" s="613">
        <f t="shared" si="33"/>
        <v>0</v>
      </c>
      <c r="O279" s="500"/>
    </row>
    <row r="280" spans="1:15" s="347" customFormat="1" ht="16.5">
      <c r="A280" s="610">
        <f t="shared" si="37"/>
        <v>268</v>
      </c>
      <c r="B280" s="158" t="s">
        <v>1170</v>
      </c>
      <c r="C280" s="506">
        <v>50</v>
      </c>
      <c r="D280" s="506" t="s">
        <v>919</v>
      </c>
      <c r="E280" s="511">
        <v>6.6</v>
      </c>
      <c r="F280" s="517">
        <f t="shared" si="34"/>
        <v>330</v>
      </c>
      <c r="G280" s="611">
        <f t="shared" si="38"/>
        <v>25</v>
      </c>
      <c r="H280" s="611">
        <f t="shared" si="35"/>
        <v>165</v>
      </c>
      <c r="I280" s="611"/>
      <c r="J280" s="612">
        <f t="shared" si="32"/>
        <v>0</v>
      </c>
      <c r="K280" s="611">
        <f t="shared" si="39"/>
        <v>25</v>
      </c>
      <c r="L280" s="611">
        <f t="shared" si="36"/>
        <v>165</v>
      </c>
      <c r="M280" s="611"/>
      <c r="N280" s="613">
        <f t="shared" si="33"/>
        <v>0</v>
      </c>
      <c r="O280" s="500"/>
    </row>
    <row r="281" spans="1:15" s="347" customFormat="1" ht="16.5">
      <c r="A281" s="610">
        <f t="shared" si="37"/>
        <v>269</v>
      </c>
      <c r="B281" s="158" t="s">
        <v>1170</v>
      </c>
      <c r="C281" s="516">
        <v>50</v>
      </c>
      <c r="D281" s="516" t="s">
        <v>910</v>
      </c>
      <c r="E281" s="508">
        <v>7.92</v>
      </c>
      <c r="F281" s="517">
        <f t="shared" si="34"/>
        <v>396</v>
      </c>
      <c r="G281" s="611">
        <f t="shared" si="38"/>
        <v>25</v>
      </c>
      <c r="H281" s="611">
        <f t="shared" si="35"/>
        <v>198</v>
      </c>
      <c r="I281" s="611"/>
      <c r="J281" s="612">
        <f t="shared" si="32"/>
        <v>0</v>
      </c>
      <c r="K281" s="611">
        <f t="shared" si="39"/>
        <v>25</v>
      </c>
      <c r="L281" s="611">
        <f t="shared" si="36"/>
        <v>198</v>
      </c>
      <c r="M281" s="611"/>
      <c r="N281" s="613">
        <f t="shared" si="33"/>
        <v>0</v>
      </c>
      <c r="O281" s="500"/>
    </row>
    <row r="282" spans="1:15" s="347" customFormat="1" ht="16.5">
      <c r="A282" s="610">
        <f t="shared" si="37"/>
        <v>270</v>
      </c>
      <c r="B282" s="158" t="s">
        <v>1170</v>
      </c>
      <c r="C282" s="514">
        <v>500</v>
      </c>
      <c r="D282" s="514" t="s">
        <v>903</v>
      </c>
      <c r="E282" s="508">
        <v>6.6</v>
      </c>
      <c r="F282" s="517">
        <f t="shared" si="34"/>
        <v>3300</v>
      </c>
      <c r="G282" s="611">
        <f t="shared" si="38"/>
        <v>250</v>
      </c>
      <c r="H282" s="611">
        <f t="shared" si="35"/>
        <v>1650</v>
      </c>
      <c r="I282" s="611"/>
      <c r="J282" s="612">
        <f t="shared" si="32"/>
        <v>0</v>
      </c>
      <c r="K282" s="611">
        <f t="shared" si="39"/>
        <v>250</v>
      </c>
      <c r="L282" s="611">
        <f t="shared" si="36"/>
        <v>1650</v>
      </c>
      <c r="M282" s="611"/>
      <c r="N282" s="613">
        <f t="shared" si="33"/>
        <v>0</v>
      </c>
      <c r="O282" s="500"/>
    </row>
    <row r="283" spans="1:15" s="347" customFormat="1" ht="16.5">
      <c r="A283" s="610">
        <f t="shared" si="37"/>
        <v>271</v>
      </c>
      <c r="B283" s="240" t="s">
        <v>1171</v>
      </c>
      <c r="C283" s="509">
        <v>1000</v>
      </c>
      <c r="D283" s="509" t="s">
        <v>903</v>
      </c>
      <c r="E283" s="592">
        <v>7.92</v>
      </c>
      <c r="F283" s="517">
        <f t="shared" si="34"/>
        <v>7920</v>
      </c>
      <c r="G283" s="611">
        <f t="shared" si="38"/>
        <v>500</v>
      </c>
      <c r="H283" s="611">
        <f t="shared" si="35"/>
        <v>3960</v>
      </c>
      <c r="I283" s="611"/>
      <c r="J283" s="612">
        <f t="shared" si="32"/>
        <v>0</v>
      </c>
      <c r="K283" s="611">
        <f t="shared" si="39"/>
        <v>500</v>
      </c>
      <c r="L283" s="611">
        <f t="shared" si="36"/>
        <v>3960</v>
      </c>
      <c r="M283" s="611"/>
      <c r="N283" s="613">
        <f t="shared" si="33"/>
        <v>0</v>
      </c>
      <c r="O283" s="500"/>
    </row>
    <row r="284" spans="1:15" s="347" customFormat="1" ht="16.5">
      <c r="A284" s="610">
        <f t="shared" si="37"/>
        <v>272</v>
      </c>
      <c r="B284" s="158" t="s">
        <v>1170</v>
      </c>
      <c r="C284" s="516">
        <v>200</v>
      </c>
      <c r="D284" s="516" t="s">
        <v>903</v>
      </c>
      <c r="E284" s="517">
        <v>9</v>
      </c>
      <c r="F284" s="517">
        <f t="shared" si="34"/>
        <v>1800</v>
      </c>
      <c r="G284" s="611">
        <f t="shared" si="38"/>
        <v>100</v>
      </c>
      <c r="H284" s="611">
        <f t="shared" si="35"/>
        <v>900</v>
      </c>
      <c r="I284" s="611"/>
      <c r="J284" s="612">
        <f t="shared" si="32"/>
        <v>0</v>
      </c>
      <c r="K284" s="611">
        <f t="shared" si="39"/>
        <v>100</v>
      </c>
      <c r="L284" s="611">
        <f t="shared" si="36"/>
        <v>900</v>
      </c>
      <c r="M284" s="611"/>
      <c r="N284" s="613">
        <f t="shared" si="33"/>
        <v>0</v>
      </c>
      <c r="O284" s="500"/>
    </row>
    <row r="285" spans="1:15" s="347" customFormat="1" ht="16.5">
      <c r="A285" s="610">
        <f t="shared" si="37"/>
        <v>273</v>
      </c>
      <c r="B285" s="158" t="s">
        <v>1170</v>
      </c>
      <c r="C285" s="506">
        <v>300</v>
      </c>
      <c r="D285" s="506" t="s">
        <v>1172</v>
      </c>
      <c r="E285" s="570">
        <v>7.95</v>
      </c>
      <c r="F285" s="517">
        <f t="shared" si="34"/>
        <v>2385</v>
      </c>
      <c r="G285" s="611">
        <f t="shared" si="38"/>
        <v>150</v>
      </c>
      <c r="H285" s="611">
        <f t="shared" si="35"/>
        <v>1192.5</v>
      </c>
      <c r="I285" s="611"/>
      <c r="J285" s="612">
        <f t="shared" si="32"/>
        <v>0</v>
      </c>
      <c r="K285" s="611">
        <f t="shared" si="39"/>
        <v>150</v>
      </c>
      <c r="L285" s="611">
        <f t="shared" si="36"/>
        <v>1192.5</v>
      </c>
      <c r="M285" s="611"/>
      <c r="N285" s="613">
        <f t="shared" si="33"/>
        <v>0</v>
      </c>
      <c r="O285" s="500"/>
    </row>
    <row r="286" spans="1:15" s="347" customFormat="1" ht="16.5">
      <c r="A286" s="610">
        <f t="shared" si="37"/>
        <v>274</v>
      </c>
      <c r="B286" s="544" t="s">
        <v>1173</v>
      </c>
      <c r="C286" s="507">
        <v>100</v>
      </c>
      <c r="D286" s="507" t="s">
        <v>910</v>
      </c>
      <c r="E286" s="510">
        <v>7.92</v>
      </c>
      <c r="F286" s="517">
        <f t="shared" si="34"/>
        <v>792</v>
      </c>
      <c r="G286" s="611">
        <f t="shared" si="38"/>
        <v>50</v>
      </c>
      <c r="H286" s="611">
        <f t="shared" si="35"/>
        <v>396</v>
      </c>
      <c r="I286" s="611"/>
      <c r="J286" s="612">
        <f t="shared" si="32"/>
        <v>0</v>
      </c>
      <c r="K286" s="611">
        <f t="shared" si="39"/>
        <v>50</v>
      </c>
      <c r="L286" s="611">
        <f t="shared" si="36"/>
        <v>396</v>
      </c>
      <c r="M286" s="611"/>
      <c r="N286" s="613">
        <f t="shared" si="33"/>
        <v>0</v>
      </c>
      <c r="O286" s="500"/>
    </row>
    <row r="287" spans="1:15" s="347" customFormat="1" ht="16.5">
      <c r="A287" s="610">
        <f t="shared" si="37"/>
        <v>275</v>
      </c>
      <c r="B287" s="544" t="s">
        <v>1174</v>
      </c>
      <c r="C287" s="519">
        <v>50</v>
      </c>
      <c r="D287" s="241" t="s">
        <v>907</v>
      </c>
      <c r="E287" s="571">
        <v>7.92</v>
      </c>
      <c r="F287" s="517">
        <f t="shared" si="34"/>
        <v>396</v>
      </c>
      <c r="G287" s="611">
        <f t="shared" si="38"/>
        <v>25</v>
      </c>
      <c r="H287" s="611">
        <f t="shared" si="35"/>
        <v>198</v>
      </c>
      <c r="I287" s="611"/>
      <c r="J287" s="612">
        <f t="shared" si="32"/>
        <v>0</v>
      </c>
      <c r="K287" s="611">
        <f t="shared" si="39"/>
        <v>25</v>
      </c>
      <c r="L287" s="611">
        <f t="shared" si="36"/>
        <v>198</v>
      </c>
      <c r="M287" s="611"/>
      <c r="N287" s="613">
        <f t="shared" si="33"/>
        <v>0</v>
      </c>
      <c r="O287" s="500"/>
    </row>
    <row r="288" spans="1:15" s="347" customFormat="1" ht="16.5">
      <c r="A288" s="610">
        <f t="shared" si="37"/>
        <v>276</v>
      </c>
      <c r="B288" s="240" t="s">
        <v>1175</v>
      </c>
      <c r="C288" s="507">
        <v>100</v>
      </c>
      <c r="D288" s="507" t="s">
        <v>903</v>
      </c>
      <c r="E288" s="510">
        <v>6.6</v>
      </c>
      <c r="F288" s="517">
        <f t="shared" si="34"/>
        <v>660</v>
      </c>
      <c r="G288" s="611">
        <f t="shared" si="38"/>
        <v>50</v>
      </c>
      <c r="H288" s="611">
        <f t="shared" si="35"/>
        <v>330</v>
      </c>
      <c r="I288" s="611"/>
      <c r="J288" s="612">
        <f t="shared" si="32"/>
        <v>0</v>
      </c>
      <c r="K288" s="611">
        <f t="shared" si="39"/>
        <v>50</v>
      </c>
      <c r="L288" s="611">
        <f t="shared" si="36"/>
        <v>330</v>
      </c>
      <c r="M288" s="611"/>
      <c r="N288" s="613">
        <f t="shared" si="33"/>
        <v>0</v>
      </c>
      <c r="O288" s="500"/>
    </row>
    <row r="289" spans="1:15" s="347" customFormat="1" ht="16.5">
      <c r="A289" s="610">
        <f t="shared" si="37"/>
        <v>277</v>
      </c>
      <c r="B289" s="641" t="s">
        <v>1176</v>
      </c>
      <c r="C289" s="509">
        <v>200</v>
      </c>
      <c r="D289" s="509" t="s">
        <v>910</v>
      </c>
      <c r="E289" s="510">
        <v>7.92</v>
      </c>
      <c r="F289" s="517">
        <f t="shared" si="34"/>
        <v>1584</v>
      </c>
      <c r="G289" s="611">
        <f t="shared" si="38"/>
        <v>100</v>
      </c>
      <c r="H289" s="611">
        <f t="shared" si="35"/>
        <v>792</v>
      </c>
      <c r="I289" s="611"/>
      <c r="J289" s="612">
        <f t="shared" si="32"/>
        <v>0</v>
      </c>
      <c r="K289" s="611">
        <f t="shared" si="39"/>
        <v>100</v>
      </c>
      <c r="L289" s="611">
        <f t="shared" si="36"/>
        <v>792</v>
      </c>
      <c r="M289" s="611"/>
      <c r="N289" s="613">
        <f t="shared" si="33"/>
        <v>0</v>
      </c>
      <c r="O289" s="500"/>
    </row>
    <row r="290" spans="1:15" s="347" customFormat="1" ht="16.5">
      <c r="A290" s="610">
        <f t="shared" si="37"/>
        <v>278</v>
      </c>
      <c r="B290" s="158" t="s">
        <v>1177</v>
      </c>
      <c r="C290" s="516">
        <v>100</v>
      </c>
      <c r="D290" s="516" t="s">
        <v>960</v>
      </c>
      <c r="E290" s="517">
        <v>6.84</v>
      </c>
      <c r="F290" s="517">
        <f t="shared" si="34"/>
        <v>684</v>
      </c>
      <c r="G290" s="611">
        <f t="shared" si="38"/>
        <v>50</v>
      </c>
      <c r="H290" s="611">
        <f t="shared" si="35"/>
        <v>342</v>
      </c>
      <c r="I290" s="611"/>
      <c r="J290" s="612">
        <f t="shared" si="32"/>
        <v>0</v>
      </c>
      <c r="K290" s="611">
        <f t="shared" si="39"/>
        <v>50</v>
      </c>
      <c r="L290" s="611">
        <f t="shared" si="36"/>
        <v>342</v>
      </c>
      <c r="M290" s="611"/>
      <c r="N290" s="613">
        <f t="shared" si="33"/>
        <v>0</v>
      </c>
      <c r="O290" s="500"/>
    </row>
    <row r="291" spans="1:15" s="347" customFormat="1" ht="16.5">
      <c r="A291" s="610">
        <f t="shared" si="37"/>
        <v>279</v>
      </c>
      <c r="B291" s="619" t="s">
        <v>1178</v>
      </c>
      <c r="C291" s="617">
        <v>200</v>
      </c>
      <c r="D291" s="618" t="s">
        <v>903</v>
      </c>
      <c r="E291" s="517">
        <v>13</v>
      </c>
      <c r="F291" s="517">
        <f t="shared" si="34"/>
        <v>2600</v>
      </c>
      <c r="G291" s="611">
        <f t="shared" si="38"/>
        <v>100</v>
      </c>
      <c r="H291" s="611">
        <f t="shared" si="35"/>
        <v>1300</v>
      </c>
      <c r="I291" s="611"/>
      <c r="J291" s="612">
        <f t="shared" si="32"/>
        <v>0</v>
      </c>
      <c r="K291" s="611">
        <f t="shared" si="39"/>
        <v>100</v>
      </c>
      <c r="L291" s="611">
        <f t="shared" si="36"/>
        <v>1300</v>
      </c>
      <c r="M291" s="611"/>
      <c r="N291" s="613">
        <f t="shared" si="33"/>
        <v>0</v>
      </c>
      <c r="O291" s="500"/>
    </row>
    <row r="292" spans="1:15" s="347" customFormat="1" ht="16.5">
      <c r="A292" s="610">
        <f t="shared" si="37"/>
        <v>280</v>
      </c>
      <c r="B292" s="619" t="s">
        <v>1179</v>
      </c>
      <c r="C292" s="617">
        <v>200</v>
      </c>
      <c r="D292" s="618" t="s">
        <v>903</v>
      </c>
      <c r="E292" s="517">
        <v>15</v>
      </c>
      <c r="F292" s="517">
        <f t="shared" si="34"/>
        <v>3000</v>
      </c>
      <c r="G292" s="611">
        <f t="shared" si="38"/>
        <v>100</v>
      </c>
      <c r="H292" s="611">
        <f t="shared" si="35"/>
        <v>1500</v>
      </c>
      <c r="I292" s="611"/>
      <c r="J292" s="612">
        <f t="shared" si="32"/>
        <v>0</v>
      </c>
      <c r="K292" s="611">
        <f t="shared" si="39"/>
        <v>100</v>
      </c>
      <c r="L292" s="611">
        <f t="shared" si="36"/>
        <v>1500</v>
      </c>
      <c r="M292" s="611"/>
      <c r="N292" s="613">
        <f t="shared" si="33"/>
        <v>0</v>
      </c>
      <c r="O292" s="500"/>
    </row>
    <row r="293" spans="1:15" s="347" customFormat="1" ht="16.5">
      <c r="A293" s="610">
        <f t="shared" si="37"/>
        <v>281</v>
      </c>
      <c r="B293" s="619" t="s">
        <v>1180</v>
      </c>
      <c r="C293" s="507">
        <v>60</v>
      </c>
      <c r="D293" s="620" t="s">
        <v>903</v>
      </c>
      <c r="E293" s="592">
        <v>30</v>
      </c>
      <c r="F293" s="517">
        <f t="shared" si="34"/>
        <v>1800</v>
      </c>
      <c r="G293" s="611">
        <f t="shared" si="38"/>
        <v>30</v>
      </c>
      <c r="H293" s="611">
        <f t="shared" si="35"/>
        <v>900</v>
      </c>
      <c r="I293" s="611"/>
      <c r="J293" s="612">
        <f t="shared" si="32"/>
        <v>0</v>
      </c>
      <c r="K293" s="611">
        <f t="shared" si="39"/>
        <v>30</v>
      </c>
      <c r="L293" s="611">
        <f t="shared" si="36"/>
        <v>900</v>
      </c>
      <c r="M293" s="611"/>
      <c r="N293" s="613">
        <f t="shared" si="33"/>
        <v>0</v>
      </c>
      <c r="O293" s="500"/>
    </row>
    <row r="294" spans="1:15" s="347" customFormat="1" ht="16.5">
      <c r="A294" s="610">
        <f t="shared" si="37"/>
        <v>282</v>
      </c>
      <c r="B294" s="619" t="s">
        <v>1180</v>
      </c>
      <c r="C294" s="507">
        <v>60</v>
      </c>
      <c r="D294" s="620" t="s">
        <v>903</v>
      </c>
      <c r="E294" s="592">
        <v>30</v>
      </c>
      <c r="F294" s="517">
        <f t="shared" si="34"/>
        <v>1800</v>
      </c>
      <c r="G294" s="611">
        <f t="shared" si="38"/>
        <v>30</v>
      </c>
      <c r="H294" s="611">
        <f t="shared" si="35"/>
        <v>900</v>
      </c>
      <c r="I294" s="611"/>
      <c r="J294" s="612">
        <f t="shared" si="32"/>
        <v>0</v>
      </c>
      <c r="K294" s="611">
        <f t="shared" si="39"/>
        <v>30</v>
      </c>
      <c r="L294" s="611">
        <f t="shared" si="36"/>
        <v>900</v>
      </c>
      <c r="M294" s="611"/>
      <c r="N294" s="613">
        <f t="shared" si="33"/>
        <v>0</v>
      </c>
      <c r="O294" s="500"/>
    </row>
    <row r="295" spans="1:15" s="347" customFormat="1" ht="16.5">
      <c r="A295" s="610">
        <f t="shared" si="37"/>
        <v>283</v>
      </c>
      <c r="B295" s="240" t="s">
        <v>1181</v>
      </c>
      <c r="C295" s="241">
        <v>18</v>
      </c>
      <c r="D295" s="506" t="s">
        <v>907</v>
      </c>
      <c r="E295" s="533">
        <v>31</v>
      </c>
      <c r="F295" s="517">
        <f t="shared" si="34"/>
        <v>558</v>
      </c>
      <c r="G295" s="611">
        <f t="shared" si="38"/>
        <v>9</v>
      </c>
      <c r="H295" s="611">
        <f t="shared" si="35"/>
        <v>279</v>
      </c>
      <c r="I295" s="611"/>
      <c r="J295" s="612">
        <f t="shared" si="32"/>
        <v>0</v>
      </c>
      <c r="K295" s="611">
        <f t="shared" si="39"/>
        <v>9</v>
      </c>
      <c r="L295" s="611">
        <f t="shared" si="36"/>
        <v>279</v>
      </c>
      <c r="M295" s="611"/>
      <c r="N295" s="613">
        <f t="shared" si="33"/>
        <v>0</v>
      </c>
      <c r="O295" s="500"/>
    </row>
    <row r="296" spans="1:15" s="347" customFormat="1" ht="30">
      <c r="A296" s="610">
        <f t="shared" si="37"/>
        <v>284</v>
      </c>
      <c r="B296" s="512" t="s">
        <v>1182</v>
      </c>
      <c r="C296" s="514">
        <v>4</v>
      </c>
      <c r="D296" s="514"/>
      <c r="E296" s="511">
        <v>310.8</v>
      </c>
      <c r="F296" s="517">
        <f t="shared" si="34"/>
        <v>1243.2</v>
      </c>
      <c r="G296" s="611">
        <f t="shared" si="38"/>
        <v>2</v>
      </c>
      <c r="H296" s="611">
        <f t="shared" si="35"/>
        <v>621.6</v>
      </c>
      <c r="I296" s="611"/>
      <c r="J296" s="612">
        <f t="shared" si="32"/>
        <v>0</v>
      </c>
      <c r="K296" s="611">
        <f t="shared" si="39"/>
        <v>2</v>
      </c>
      <c r="L296" s="611">
        <f t="shared" si="36"/>
        <v>621.6</v>
      </c>
      <c r="M296" s="611"/>
      <c r="N296" s="613">
        <f t="shared" si="33"/>
        <v>0</v>
      </c>
      <c r="O296" s="500"/>
    </row>
    <row r="297" spans="1:15" s="347" customFormat="1" ht="30">
      <c r="A297" s="610">
        <f t="shared" si="37"/>
        <v>285</v>
      </c>
      <c r="B297" s="512" t="s">
        <v>1183</v>
      </c>
      <c r="C297" s="514">
        <v>4</v>
      </c>
      <c r="D297" s="514"/>
      <c r="E297" s="511">
        <v>286.52</v>
      </c>
      <c r="F297" s="517">
        <f t="shared" si="34"/>
        <v>1146.08</v>
      </c>
      <c r="G297" s="611">
        <f t="shared" si="38"/>
        <v>2</v>
      </c>
      <c r="H297" s="611">
        <f t="shared" si="35"/>
        <v>573.04</v>
      </c>
      <c r="I297" s="611"/>
      <c r="J297" s="612">
        <f t="shared" si="32"/>
        <v>0</v>
      </c>
      <c r="K297" s="611">
        <f t="shared" si="39"/>
        <v>2</v>
      </c>
      <c r="L297" s="611">
        <f t="shared" si="36"/>
        <v>573.04</v>
      </c>
      <c r="M297" s="611"/>
      <c r="N297" s="613">
        <f t="shared" si="33"/>
        <v>0</v>
      </c>
      <c r="O297" s="500"/>
    </row>
    <row r="298" spans="1:15" s="347" customFormat="1" ht="16.5">
      <c r="A298" s="610">
        <f t="shared" si="37"/>
        <v>286</v>
      </c>
      <c r="B298" s="544" t="s">
        <v>1184</v>
      </c>
      <c r="C298" s="507">
        <v>50</v>
      </c>
      <c r="D298" s="507" t="s">
        <v>910</v>
      </c>
      <c r="E298" s="510">
        <v>8.76</v>
      </c>
      <c r="F298" s="517">
        <f t="shared" si="34"/>
        <v>438</v>
      </c>
      <c r="G298" s="611">
        <f t="shared" si="38"/>
        <v>25</v>
      </c>
      <c r="H298" s="611">
        <f t="shared" si="35"/>
        <v>219</v>
      </c>
      <c r="I298" s="611"/>
      <c r="J298" s="612">
        <f t="shared" si="32"/>
        <v>0</v>
      </c>
      <c r="K298" s="611">
        <f t="shared" si="39"/>
        <v>25</v>
      </c>
      <c r="L298" s="611">
        <f t="shared" si="36"/>
        <v>219</v>
      </c>
      <c r="M298" s="611"/>
      <c r="N298" s="613">
        <f t="shared" si="33"/>
        <v>0</v>
      </c>
      <c r="O298" s="500"/>
    </row>
    <row r="299" spans="1:15" s="347" customFormat="1" ht="16.5">
      <c r="A299" s="610">
        <f t="shared" si="37"/>
        <v>287</v>
      </c>
      <c r="B299" s="576" t="s">
        <v>1184</v>
      </c>
      <c r="C299" s="577">
        <v>100</v>
      </c>
      <c r="D299" s="577" t="s">
        <v>903</v>
      </c>
      <c r="E299" s="635">
        <v>7.2</v>
      </c>
      <c r="F299" s="517">
        <f t="shared" si="34"/>
        <v>720</v>
      </c>
      <c r="G299" s="611">
        <f t="shared" si="38"/>
        <v>50</v>
      </c>
      <c r="H299" s="611">
        <f t="shared" si="35"/>
        <v>360</v>
      </c>
      <c r="I299" s="611"/>
      <c r="J299" s="612">
        <f t="shared" si="32"/>
        <v>0</v>
      </c>
      <c r="K299" s="611">
        <f t="shared" si="39"/>
        <v>50</v>
      </c>
      <c r="L299" s="611">
        <f t="shared" si="36"/>
        <v>360</v>
      </c>
      <c r="M299" s="611"/>
      <c r="N299" s="613">
        <f t="shared" si="33"/>
        <v>0</v>
      </c>
      <c r="O299" s="500"/>
    </row>
    <row r="300" spans="1:15" s="347" customFormat="1" ht="16.5">
      <c r="A300" s="610">
        <f t="shared" si="37"/>
        <v>288</v>
      </c>
      <c r="B300" s="544" t="s">
        <v>1185</v>
      </c>
      <c r="C300" s="507">
        <v>50</v>
      </c>
      <c r="D300" s="507" t="s">
        <v>910</v>
      </c>
      <c r="E300" s="510">
        <v>8.92</v>
      </c>
      <c r="F300" s="517">
        <f t="shared" si="34"/>
        <v>446</v>
      </c>
      <c r="G300" s="611">
        <f t="shared" si="38"/>
        <v>25</v>
      </c>
      <c r="H300" s="611">
        <f t="shared" si="35"/>
        <v>223</v>
      </c>
      <c r="I300" s="611"/>
      <c r="J300" s="612">
        <f t="shared" si="32"/>
        <v>0</v>
      </c>
      <c r="K300" s="611">
        <f t="shared" si="39"/>
        <v>25</v>
      </c>
      <c r="L300" s="611">
        <f t="shared" si="36"/>
        <v>223</v>
      </c>
      <c r="M300" s="611"/>
      <c r="N300" s="613">
        <f t="shared" si="33"/>
        <v>0</v>
      </c>
      <c r="O300" s="500"/>
    </row>
    <row r="301" spans="1:15" s="347" customFormat="1" ht="16.5">
      <c r="A301" s="610">
        <f t="shared" si="37"/>
        <v>289</v>
      </c>
      <c r="B301" s="240" t="s">
        <v>1186</v>
      </c>
      <c r="C301" s="241">
        <v>121</v>
      </c>
      <c r="D301" s="588" t="s">
        <v>907</v>
      </c>
      <c r="E301" s="589">
        <v>8.92</v>
      </c>
      <c r="F301" s="517">
        <f t="shared" si="34"/>
        <v>1079.32</v>
      </c>
      <c r="G301" s="611">
        <v>61</v>
      </c>
      <c r="H301" s="611">
        <f t="shared" si="35"/>
        <v>544.12</v>
      </c>
      <c r="I301" s="611"/>
      <c r="J301" s="612">
        <f t="shared" si="32"/>
        <v>0</v>
      </c>
      <c r="K301" s="611">
        <v>60</v>
      </c>
      <c r="L301" s="611">
        <f t="shared" si="36"/>
        <v>535.20000000000005</v>
      </c>
      <c r="M301" s="611"/>
      <c r="N301" s="613">
        <f t="shared" si="33"/>
        <v>0</v>
      </c>
      <c r="O301" s="500"/>
    </row>
    <row r="302" spans="1:15" s="347" customFormat="1" ht="16.5">
      <c r="A302" s="610">
        <f t="shared" si="37"/>
        <v>290</v>
      </c>
      <c r="B302" s="619" t="s">
        <v>1186</v>
      </c>
      <c r="C302" s="507">
        <v>100</v>
      </c>
      <c r="D302" s="620" t="s">
        <v>903</v>
      </c>
      <c r="E302" s="592">
        <v>11.2</v>
      </c>
      <c r="F302" s="517">
        <f t="shared" si="34"/>
        <v>1120</v>
      </c>
      <c r="G302" s="611">
        <f t="shared" si="38"/>
        <v>50</v>
      </c>
      <c r="H302" s="611">
        <f t="shared" si="35"/>
        <v>560</v>
      </c>
      <c r="I302" s="611"/>
      <c r="J302" s="612">
        <f t="shared" si="32"/>
        <v>0</v>
      </c>
      <c r="K302" s="611">
        <f t="shared" si="39"/>
        <v>50</v>
      </c>
      <c r="L302" s="611">
        <f t="shared" si="36"/>
        <v>560</v>
      </c>
      <c r="M302" s="611"/>
      <c r="N302" s="613">
        <f t="shared" si="33"/>
        <v>0</v>
      </c>
      <c r="O302" s="500"/>
    </row>
    <row r="303" spans="1:15" s="347" customFormat="1" ht="16.5">
      <c r="A303" s="610">
        <f t="shared" si="37"/>
        <v>291</v>
      </c>
      <c r="B303" s="158" t="s">
        <v>1187</v>
      </c>
      <c r="C303" s="506">
        <v>100</v>
      </c>
      <c r="D303" s="506" t="s">
        <v>919</v>
      </c>
      <c r="E303" s="511">
        <v>7.2</v>
      </c>
      <c r="F303" s="517">
        <f t="shared" si="34"/>
        <v>720</v>
      </c>
      <c r="G303" s="611">
        <f t="shared" si="38"/>
        <v>50</v>
      </c>
      <c r="H303" s="611">
        <f t="shared" si="35"/>
        <v>360</v>
      </c>
      <c r="I303" s="611"/>
      <c r="J303" s="612">
        <f t="shared" si="32"/>
        <v>0</v>
      </c>
      <c r="K303" s="611">
        <f t="shared" si="39"/>
        <v>50</v>
      </c>
      <c r="L303" s="611">
        <f t="shared" si="36"/>
        <v>360</v>
      </c>
      <c r="M303" s="611"/>
      <c r="N303" s="613">
        <f t="shared" si="33"/>
        <v>0</v>
      </c>
      <c r="O303" s="500"/>
    </row>
    <row r="304" spans="1:15" s="347" customFormat="1" ht="16.5">
      <c r="A304" s="610">
        <f t="shared" si="37"/>
        <v>292</v>
      </c>
      <c r="B304" s="158" t="s">
        <v>1188</v>
      </c>
      <c r="C304" s="506">
        <v>100</v>
      </c>
      <c r="D304" s="506" t="s">
        <v>919</v>
      </c>
      <c r="E304" s="511">
        <v>7.2</v>
      </c>
      <c r="F304" s="517">
        <f t="shared" si="34"/>
        <v>720</v>
      </c>
      <c r="G304" s="611">
        <f t="shared" si="38"/>
        <v>50</v>
      </c>
      <c r="H304" s="611">
        <f t="shared" si="35"/>
        <v>360</v>
      </c>
      <c r="I304" s="611"/>
      <c r="J304" s="612">
        <f t="shared" si="32"/>
        <v>0</v>
      </c>
      <c r="K304" s="611">
        <f t="shared" si="39"/>
        <v>50</v>
      </c>
      <c r="L304" s="611">
        <f t="shared" si="36"/>
        <v>360</v>
      </c>
      <c r="M304" s="611"/>
      <c r="N304" s="613">
        <f t="shared" si="33"/>
        <v>0</v>
      </c>
      <c r="O304" s="500"/>
    </row>
    <row r="305" spans="1:15" s="347" customFormat="1" ht="16.5">
      <c r="A305" s="610">
        <f t="shared" si="37"/>
        <v>293</v>
      </c>
      <c r="B305" s="240" t="s">
        <v>1188</v>
      </c>
      <c r="C305" s="241">
        <v>83</v>
      </c>
      <c r="D305" s="506" t="s">
        <v>907</v>
      </c>
      <c r="E305" s="533">
        <v>8.64</v>
      </c>
      <c r="F305" s="517">
        <f t="shared" si="34"/>
        <v>717.12</v>
      </c>
      <c r="G305" s="611">
        <v>42</v>
      </c>
      <c r="H305" s="611">
        <f t="shared" si="35"/>
        <v>362.88</v>
      </c>
      <c r="I305" s="611"/>
      <c r="J305" s="612">
        <f t="shared" si="32"/>
        <v>0</v>
      </c>
      <c r="K305" s="611">
        <v>41</v>
      </c>
      <c r="L305" s="611">
        <f t="shared" si="36"/>
        <v>354.24</v>
      </c>
      <c r="M305" s="611"/>
      <c r="N305" s="613">
        <f t="shared" si="33"/>
        <v>0</v>
      </c>
      <c r="O305" s="500"/>
    </row>
    <row r="306" spans="1:15" s="347" customFormat="1" ht="16.5">
      <c r="A306" s="610">
        <f t="shared" si="37"/>
        <v>294</v>
      </c>
      <c r="B306" s="590" t="s">
        <v>1189</v>
      </c>
      <c r="C306" s="577">
        <v>100</v>
      </c>
      <c r="D306" s="577" t="s">
        <v>903</v>
      </c>
      <c r="E306" s="635">
        <v>7.2</v>
      </c>
      <c r="F306" s="517">
        <f t="shared" si="34"/>
        <v>720</v>
      </c>
      <c r="G306" s="611">
        <f t="shared" si="38"/>
        <v>50</v>
      </c>
      <c r="H306" s="611">
        <f t="shared" si="35"/>
        <v>360</v>
      </c>
      <c r="I306" s="611"/>
      <c r="J306" s="612">
        <f t="shared" si="32"/>
        <v>0</v>
      </c>
      <c r="K306" s="611">
        <f t="shared" si="39"/>
        <v>50</v>
      </c>
      <c r="L306" s="611">
        <f t="shared" si="36"/>
        <v>360</v>
      </c>
      <c r="M306" s="611"/>
      <c r="N306" s="613">
        <f t="shared" si="33"/>
        <v>0</v>
      </c>
      <c r="O306" s="500"/>
    </row>
    <row r="307" spans="1:15" s="347" customFormat="1" ht="45">
      <c r="A307" s="610">
        <f t="shared" si="37"/>
        <v>295</v>
      </c>
      <c r="B307" s="158" t="s">
        <v>1190</v>
      </c>
      <c r="C307" s="506">
        <v>30</v>
      </c>
      <c r="D307" s="507" t="s">
        <v>907</v>
      </c>
      <c r="E307" s="533">
        <v>36</v>
      </c>
      <c r="F307" s="517">
        <f t="shared" si="34"/>
        <v>1080</v>
      </c>
      <c r="G307" s="611">
        <f t="shared" si="38"/>
        <v>15</v>
      </c>
      <c r="H307" s="611">
        <f t="shared" si="35"/>
        <v>540</v>
      </c>
      <c r="I307" s="611"/>
      <c r="J307" s="612">
        <f t="shared" si="32"/>
        <v>0</v>
      </c>
      <c r="K307" s="611">
        <f t="shared" si="39"/>
        <v>15</v>
      </c>
      <c r="L307" s="611">
        <f t="shared" si="36"/>
        <v>540</v>
      </c>
      <c r="M307" s="611"/>
      <c r="N307" s="613">
        <f t="shared" si="33"/>
        <v>0</v>
      </c>
      <c r="O307" s="500"/>
    </row>
    <row r="308" spans="1:15" s="347" customFormat="1" ht="16.5">
      <c r="A308" s="610">
        <f t="shared" si="37"/>
        <v>296</v>
      </c>
      <c r="B308" s="544" t="s">
        <v>1191</v>
      </c>
      <c r="C308" s="241">
        <v>20</v>
      </c>
      <c r="D308" s="241"/>
      <c r="E308" s="545">
        <v>7.92</v>
      </c>
      <c r="F308" s="517">
        <f t="shared" si="34"/>
        <v>158.4</v>
      </c>
      <c r="G308" s="611">
        <f t="shared" si="38"/>
        <v>10</v>
      </c>
      <c r="H308" s="611">
        <f t="shared" si="35"/>
        <v>79.2</v>
      </c>
      <c r="I308" s="611"/>
      <c r="J308" s="612">
        <f t="shared" si="32"/>
        <v>0</v>
      </c>
      <c r="K308" s="611">
        <f t="shared" si="39"/>
        <v>10</v>
      </c>
      <c r="L308" s="611">
        <f t="shared" si="36"/>
        <v>79.2</v>
      </c>
      <c r="M308" s="611"/>
      <c r="N308" s="613">
        <f t="shared" si="33"/>
        <v>0</v>
      </c>
      <c r="O308" s="500"/>
    </row>
    <row r="309" spans="1:15" s="347" customFormat="1" ht="16.5">
      <c r="A309" s="610">
        <f t="shared" si="37"/>
        <v>297</v>
      </c>
      <c r="B309" s="158" t="s">
        <v>1192</v>
      </c>
      <c r="C309" s="506">
        <v>20</v>
      </c>
      <c r="D309" s="507" t="s">
        <v>907</v>
      </c>
      <c r="E309" s="533">
        <v>6.92</v>
      </c>
      <c r="F309" s="517">
        <f t="shared" si="34"/>
        <v>138.4</v>
      </c>
      <c r="G309" s="611">
        <f t="shared" si="38"/>
        <v>10</v>
      </c>
      <c r="H309" s="611">
        <f t="shared" si="35"/>
        <v>69.2</v>
      </c>
      <c r="I309" s="611"/>
      <c r="J309" s="612">
        <f t="shared" si="32"/>
        <v>0</v>
      </c>
      <c r="K309" s="611">
        <f t="shared" si="39"/>
        <v>10</v>
      </c>
      <c r="L309" s="611">
        <f t="shared" si="36"/>
        <v>69.2</v>
      </c>
      <c r="M309" s="611"/>
      <c r="N309" s="613">
        <f t="shared" si="33"/>
        <v>0</v>
      </c>
      <c r="O309" s="500"/>
    </row>
    <row r="310" spans="1:15" s="347" customFormat="1" ht="16.5">
      <c r="A310" s="610">
        <f t="shared" si="37"/>
        <v>298</v>
      </c>
      <c r="B310" s="616" t="s">
        <v>1193</v>
      </c>
      <c r="C310" s="615">
        <v>150</v>
      </c>
      <c r="D310" s="615" t="s">
        <v>907</v>
      </c>
      <c r="E310" s="510">
        <v>6.6</v>
      </c>
      <c r="F310" s="517">
        <f t="shared" si="34"/>
        <v>990</v>
      </c>
      <c r="G310" s="611">
        <f t="shared" si="38"/>
        <v>75</v>
      </c>
      <c r="H310" s="611">
        <f t="shared" si="35"/>
        <v>495</v>
      </c>
      <c r="I310" s="611"/>
      <c r="J310" s="612">
        <f t="shared" si="32"/>
        <v>0</v>
      </c>
      <c r="K310" s="611">
        <f t="shared" si="39"/>
        <v>75</v>
      </c>
      <c r="L310" s="611">
        <f t="shared" si="36"/>
        <v>495</v>
      </c>
      <c r="M310" s="611"/>
      <c r="N310" s="613">
        <f t="shared" si="33"/>
        <v>0</v>
      </c>
      <c r="O310" s="500"/>
    </row>
    <row r="311" spans="1:15" s="347" customFormat="1" ht="16.5">
      <c r="A311" s="610">
        <f t="shared" si="37"/>
        <v>299</v>
      </c>
      <c r="B311" s="616" t="s">
        <v>1193</v>
      </c>
      <c r="C311" s="615">
        <v>100</v>
      </c>
      <c r="D311" s="615" t="s">
        <v>907</v>
      </c>
      <c r="E311" s="78">
        <v>6.6</v>
      </c>
      <c r="F311" s="517">
        <f t="shared" si="34"/>
        <v>660</v>
      </c>
      <c r="G311" s="611">
        <f t="shared" si="38"/>
        <v>50</v>
      </c>
      <c r="H311" s="611">
        <f t="shared" si="35"/>
        <v>330</v>
      </c>
      <c r="I311" s="611"/>
      <c r="J311" s="612">
        <f t="shared" si="32"/>
        <v>0</v>
      </c>
      <c r="K311" s="611">
        <f t="shared" si="39"/>
        <v>50</v>
      </c>
      <c r="L311" s="611">
        <f t="shared" si="36"/>
        <v>330</v>
      </c>
      <c r="M311" s="611"/>
      <c r="N311" s="613">
        <f t="shared" si="33"/>
        <v>0</v>
      </c>
      <c r="O311" s="500"/>
    </row>
    <row r="312" spans="1:15" s="347" customFormat="1" ht="16.5">
      <c r="A312" s="610">
        <f t="shared" si="37"/>
        <v>300</v>
      </c>
      <c r="B312" s="614" t="s">
        <v>1194</v>
      </c>
      <c r="C312" s="615">
        <v>800</v>
      </c>
      <c r="D312" s="615" t="s">
        <v>960</v>
      </c>
      <c r="E312" s="510">
        <v>6.6</v>
      </c>
      <c r="F312" s="517">
        <f t="shared" si="34"/>
        <v>5280</v>
      </c>
      <c r="G312" s="611">
        <f t="shared" si="38"/>
        <v>400</v>
      </c>
      <c r="H312" s="611">
        <f t="shared" si="35"/>
        <v>2640</v>
      </c>
      <c r="I312" s="611"/>
      <c r="J312" s="612">
        <f t="shared" si="32"/>
        <v>0</v>
      </c>
      <c r="K312" s="611">
        <f t="shared" si="39"/>
        <v>400</v>
      </c>
      <c r="L312" s="611">
        <f t="shared" si="36"/>
        <v>2640</v>
      </c>
      <c r="M312" s="611"/>
      <c r="N312" s="613">
        <f t="shared" si="33"/>
        <v>0</v>
      </c>
      <c r="O312" s="500"/>
    </row>
    <row r="313" spans="1:15" s="347" customFormat="1" ht="16.5">
      <c r="A313" s="610">
        <f t="shared" si="37"/>
        <v>301</v>
      </c>
      <c r="B313" s="614" t="s">
        <v>1195</v>
      </c>
      <c r="C313" s="615">
        <v>65</v>
      </c>
      <c r="D313" s="615" t="s">
        <v>907</v>
      </c>
      <c r="E313" s="510">
        <v>6.6</v>
      </c>
      <c r="F313" s="517">
        <f t="shared" si="34"/>
        <v>429</v>
      </c>
      <c r="G313" s="611">
        <v>33</v>
      </c>
      <c r="H313" s="611">
        <f t="shared" si="35"/>
        <v>217.79999999999998</v>
      </c>
      <c r="I313" s="611"/>
      <c r="J313" s="612">
        <f t="shared" si="32"/>
        <v>0</v>
      </c>
      <c r="K313" s="611">
        <v>32</v>
      </c>
      <c r="L313" s="611">
        <f t="shared" si="36"/>
        <v>211.2</v>
      </c>
      <c r="M313" s="611"/>
      <c r="N313" s="613">
        <f t="shared" si="33"/>
        <v>0</v>
      </c>
      <c r="O313" s="500"/>
    </row>
    <row r="314" spans="1:15" s="347" customFormat="1" ht="16.5">
      <c r="A314" s="610">
        <f t="shared" si="37"/>
        <v>302</v>
      </c>
      <c r="B314" s="544" t="s">
        <v>1196</v>
      </c>
      <c r="C314" s="507">
        <v>10</v>
      </c>
      <c r="D314" s="507" t="s">
        <v>910</v>
      </c>
      <c r="E314" s="510">
        <v>125</v>
      </c>
      <c r="F314" s="517">
        <f t="shared" si="34"/>
        <v>1250</v>
      </c>
      <c r="G314" s="611">
        <f t="shared" si="38"/>
        <v>5</v>
      </c>
      <c r="H314" s="611">
        <f t="shared" si="35"/>
        <v>625</v>
      </c>
      <c r="I314" s="611"/>
      <c r="J314" s="612">
        <f t="shared" si="32"/>
        <v>0</v>
      </c>
      <c r="K314" s="611">
        <f t="shared" si="39"/>
        <v>5</v>
      </c>
      <c r="L314" s="611">
        <f t="shared" si="36"/>
        <v>625</v>
      </c>
      <c r="M314" s="611"/>
      <c r="N314" s="613">
        <f t="shared" si="33"/>
        <v>0</v>
      </c>
      <c r="O314" s="500"/>
    </row>
    <row r="315" spans="1:15" s="347" customFormat="1" ht="16.5">
      <c r="A315" s="610">
        <f t="shared" si="37"/>
        <v>303</v>
      </c>
      <c r="B315" s="158" t="s">
        <v>1197</v>
      </c>
      <c r="C315" s="506">
        <v>25</v>
      </c>
      <c r="D315" s="506" t="s">
        <v>919</v>
      </c>
      <c r="E315" s="511">
        <v>68</v>
      </c>
      <c r="F315" s="517">
        <f t="shared" si="34"/>
        <v>1700</v>
      </c>
      <c r="G315" s="611">
        <v>13</v>
      </c>
      <c r="H315" s="611">
        <f t="shared" si="35"/>
        <v>884</v>
      </c>
      <c r="I315" s="611"/>
      <c r="J315" s="612">
        <f t="shared" si="32"/>
        <v>0</v>
      </c>
      <c r="K315" s="611">
        <v>12</v>
      </c>
      <c r="L315" s="611">
        <f t="shared" si="36"/>
        <v>816</v>
      </c>
      <c r="M315" s="611"/>
      <c r="N315" s="613">
        <f t="shared" si="33"/>
        <v>0</v>
      </c>
      <c r="O315" s="500"/>
    </row>
    <row r="316" spans="1:15" s="347" customFormat="1" ht="16.5">
      <c r="A316" s="610">
        <f t="shared" si="37"/>
        <v>304</v>
      </c>
      <c r="B316" s="158" t="s">
        <v>1197</v>
      </c>
      <c r="C316" s="514">
        <v>50</v>
      </c>
      <c r="D316" s="514" t="s">
        <v>903</v>
      </c>
      <c r="E316" s="508">
        <v>148.5</v>
      </c>
      <c r="F316" s="517">
        <f t="shared" si="34"/>
        <v>7425</v>
      </c>
      <c r="G316" s="611">
        <f t="shared" si="38"/>
        <v>25</v>
      </c>
      <c r="H316" s="611">
        <f t="shared" si="35"/>
        <v>3712.5</v>
      </c>
      <c r="I316" s="611"/>
      <c r="J316" s="612">
        <f t="shared" si="32"/>
        <v>0</v>
      </c>
      <c r="K316" s="611">
        <f t="shared" si="39"/>
        <v>25</v>
      </c>
      <c r="L316" s="611">
        <f t="shared" si="36"/>
        <v>3712.5</v>
      </c>
      <c r="M316" s="611"/>
      <c r="N316" s="613">
        <f t="shared" si="33"/>
        <v>0</v>
      </c>
      <c r="O316" s="500"/>
    </row>
    <row r="317" spans="1:15" s="347" customFormat="1" ht="30">
      <c r="A317" s="610">
        <f t="shared" si="37"/>
        <v>305</v>
      </c>
      <c r="B317" s="158" t="s">
        <v>1198</v>
      </c>
      <c r="C317" s="516">
        <v>25</v>
      </c>
      <c r="D317" s="516" t="s">
        <v>910</v>
      </c>
      <c r="E317" s="508">
        <v>153.03</v>
      </c>
      <c r="F317" s="517">
        <f t="shared" si="34"/>
        <v>3825.75</v>
      </c>
      <c r="G317" s="611">
        <v>13</v>
      </c>
      <c r="H317" s="611">
        <f t="shared" si="35"/>
        <v>1989.39</v>
      </c>
      <c r="I317" s="611"/>
      <c r="J317" s="612">
        <f t="shared" si="32"/>
        <v>0</v>
      </c>
      <c r="K317" s="611">
        <v>12</v>
      </c>
      <c r="L317" s="611">
        <f t="shared" si="36"/>
        <v>1836.3600000000001</v>
      </c>
      <c r="M317" s="611"/>
      <c r="N317" s="613">
        <f t="shared" si="33"/>
        <v>0</v>
      </c>
      <c r="O317" s="500"/>
    </row>
    <row r="318" spans="1:15" s="347" customFormat="1" ht="16.5">
      <c r="A318" s="610">
        <f t="shared" si="37"/>
        <v>306</v>
      </c>
      <c r="B318" s="544" t="s">
        <v>1199</v>
      </c>
      <c r="C318" s="507">
        <v>10</v>
      </c>
      <c r="D318" s="507" t="s">
        <v>910</v>
      </c>
      <c r="E318" s="510">
        <v>333.93</v>
      </c>
      <c r="F318" s="517">
        <f t="shared" si="34"/>
        <v>3339.3</v>
      </c>
      <c r="G318" s="611">
        <f t="shared" si="38"/>
        <v>5</v>
      </c>
      <c r="H318" s="611">
        <f t="shared" si="35"/>
        <v>1669.65</v>
      </c>
      <c r="I318" s="611"/>
      <c r="J318" s="612">
        <f t="shared" si="32"/>
        <v>0</v>
      </c>
      <c r="K318" s="611">
        <f t="shared" si="39"/>
        <v>5</v>
      </c>
      <c r="L318" s="611">
        <f t="shared" si="36"/>
        <v>1669.65</v>
      </c>
      <c r="M318" s="611"/>
      <c r="N318" s="613">
        <f t="shared" si="33"/>
        <v>0</v>
      </c>
      <c r="O318" s="500"/>
    </row>
    <row r="319" spans="1:15" s="347" customFormat="1" ht="16.5">
      <c r="A319" s="610">
        <f t="shared" si="37"/>
        <v>307</v>
      </c>
      <c r="B319" s="518" t="s">
        <v>1200</v>
      </c>
      <c r="C319" s="519">
        <v>4</v>
      </c>
      <c r="D319" s="548" t="s">
        <v>903</v>
      </c>
      <c r="E319" s="520">
        <v>163.03</v>
      </c>
      <c r="F319" s="517">
        <f t="shared" si="34"/>
        <v>652.12</v>
      </c>
      <c r="G319" s="611">
        <f t="shared" si="38"/>
        <v>2</v>
      </c>
      <c r="H319" s="611">
        <f t="shared" si="35"/>
        <v>326.06</v>
      </c>
      <c r="I319" s="611"/>
      <c r="J319" s="612">
        <f t="shared" si="32"/>
        <v>0</v>
      </c>
      <c r="K319" s="611">
        <f t="shared" si="39"/>
        <v>2</v>
      </c>
      <c r="L319" s="611">
        <f t="shared" si="36"/>
        <v>326.06</v>
      </c>
      <c r="M319" s="611"/>
      <c r="N319" s="613">
        <f t="shared" si="33"/>
        <v>0</v>
      </c>
      <c r="O319" s="500"/>
    </row>
    <row r="320" spans="1:15" s="347" customFormat="1" ht="16.5">
      <c r="A320" s="610">
        <f t="shared" si="37"/>
        <v>308</v>
      </c>
      <c r="B320" s="240" t="s">
        <v>1201</v>
      </c>
      <c r="C320" s="241">
        <v>255</v>
      </c>
      <c r="D320" s="506" t="s">
        <v>907</v>
      </c>
      <c r="E320" s="533">
        <v>153.03</v>
      </c>
      <c r="F320" s="517">
        <f t="shared" si="34"/>
        <v>39022.65</v>
      </c>
      <c r="G320" s="611">
        <v>128</v>
      </c>
      <c r="H320" s="611">
        <f t="shared" si="35"/>
        <v>19587.84</v>
      </c>
      <c r="I320" s="611"/>
      <c r="J320" s="612">
        <f t="shared" si="32"/>
        <v>0</v>
      </c>
      <c r="K320" s="611">
        <v>127</v>
      </c>
      <c r="L320" s="611">
        <f t="shared" si="36"/>
        <v>19434.810000000001</v>
      </c>
      <c r="M320" s="611"/>
      <c r="N320" s="613">
        <f t="shared" si="33"/>
        <v>0</v>
      </c>
      <c r="O320" s="500"/>
    </row>
    <row r="321" spans="1:15" s="347" customFormat="1" ht="16.5">
      <c r="A321" s="610">
        <f t="shared" si="37"/>
        <v>309</v>
      </c>
      <c r="B321" s="158" t="s">
        <v>1202</v>
      </c>
      <c r="C321" s="506">
        <v>3</v>
      </c>
      <c r="D321" s="506" t="s">
        <v>912</v>
      </c>
      <c r="E321" s="511">
        <v>300</v>
      </c>
      <c r="F321" s="517">
        <f t="shared" si="34"/>
        <v>900</v>
      </c>
      <c r="G321" s="611">
        <v>2</v>
      </c>
      <c r="H321" s="611">
        <f t="shared" si="35"/>
        <v>600</v>
      </c>
      <c r="I321" s="611"/>
      <c r="J321" s="612">
        <f t="shared" si="32"/>
        <v>0</v>
      </c>
      <c r="K321" s="611">
        <v>1</v>
      </c>
      <c r="L321" s="611">
        <f t="shared" si="36"/>
        <v>300</v>
      </c>
      <c r="M321" s="611"/>
      <c r="N321" s="613">
        <f t="shared" si="33"/>
        <v>0</v>
      </c>
      <c r="O321" s="500"/>
    </row>
    <row r="322" spans="1:15" s="347" customFormat="1" ht="16.5">
      <c r="A322" s="610">
        <f t="shared" si="37"/>
        <v>310</v>
      </c>
      <c r="B322" s="158" t="s">
        <v>1203</v>
      </c>
      <c r="C322" s="506">
        <v>2</v>
      </c>
      <c r="D322" s="506" t="s">
        <v>1204</v>
      </c>
      <c r="E322" s="511">
        <v>400</v>
      </c>
      <c r="F322" s="517">
        <f t="shared" si="34"/>
        <v>800</v>
      </c>
      <c r="G322" s="611">
        <f t="shared" si="38"/>
        <v>1</v>
      </c>
      <c r="H322" s="611">
        <f t="shared" si="35"/>
        <v>400</v>
      </c>
      <c r="I322" s="611"/>
      <c r="J322" s="612">
        <f t="shared" si="32"/>
        <v>0</v>
      </c>
      <c r="K322" s="611">
        <f t="shared" si="39"/>
        <v>1</v>
      </c>
      <c r="L322" s="611">
        <f t="shared" si="36"/>
        <v>400</v>
      </c>
      <c r="M322" s="611"/>
      <c r="N322" s="613">
        <f t="shared" si="33"/>
        <v>0</v>
      </c>
      <c r="O322" s="500"/>
    </row>
    <row r="323" spans="1:15" s="347" customFormat="1" ht="16.5">
      <c r="A323" s="610">
        <f t="shared" si="37"/>
        <v>311</v>
      </c>
      <c r="B323" s="158" t="s">
        <v>1205</v>
      </c>
      <c r="C323" s="516">
        <v>2</v>
      </c>
      <c r="D323" s="516" t="s">
        <v>907</v>
      </c>
      <c r="E323" s="575">
        <v>1800</v>
      </c>
      <c r="F323" s="517">
        <f t="shared" si="34"/>
        <v>3600</v>
      </c>
      <c r="G323" s="611">
        <f t="shared" si="38"/>
        <v>1</v>
      </c>
      <c r="H323" s="611">
        <f t="shared" si="35"/>
        <v>1800</v>
      </c>
      <c r="I323" s="611"/>
      <c r="J323" s="612">
        <f t="shared" si="32"/>
        <v>0</v>
      </c>
      <c r="K323" s="611">
        <f t="shared" si="39"/>
        <v>1</v>
      </c>
      <c r="L323" s="611">
        <f t="shared" si="36"/>
        <v>1800</v>
      </c>
      <c r="M323" s="611"/>
      <c r="N323" s="613">
        <f t="shared" si="33"/>
        <v>0</v>
      </c>
      <c r="O323" s="500"/>
    </row>
    <row r="324" spans="1:15" s="347" customFormat="1" ht="16.5">
      <c r="A324" s="610">
        <f t="shared" si="37"/>
        <v>312</v>
      </c>
      <c r="B324" s="158" t="s">
        <v>1206</v>
      </c>
      <c r="C324" s="516">
        <v>1</v>
      </c>
      <c r="D324" s="516" t="s">
        <v>1038</v>
      </c>
      <c r="E324" s="575">
        <v>2850</v>
      </c>
      <c r="F324" s="517">
        <f t="shared" si="34"/>
        <v>2850</v>
      </c>
      <c r="G324" s="611">
        <v>1</v>
      </c>
      <c r="H324" s="611">
        <f t="shared" si="35"/>
        <v>2850</v>
      </c>
      <c r="I324" s="611"/>
      <c r="J324" s="612">
        <f t="shared" si="32"/>
        <v>0</v>
      </c>
      <c r="K324" s="611">
        <v>0</v>
      </c>
      <c r="L324" s="611">
        <f t="shared" si="36"/>
        <v>0</v>
      </c>
      <c r="M324" s="611"/>
      <c r="N324" s="613">
        <f t="shared" si="33"/>
        <v>0</v>
      </c>
      <c r="O324" s="500"/>
    </row>
    <row r="325" spans="1:15" s="347" customFormat="1" ht="16.5">
      <c r="A325" s="610">
        <f t="shared" si="37"/>
        <v>313</v>
      </c>
      <c r="B325" s="158" t="s">
        <v>1207</v>
      </c>
      <c r="C325" s="516">
        <v>3</v>
      </c>
      <c r="D325" s="516" t="s">
        <v>907</v>
      </c>
      <c r="E325" s="575">
        <v>6000</v>
      </c>
      <c r="F325" s="517">
        <f t="shared" si="34"/>
        <v>18000</v>
      </c>
      <c r="G325" s="611">
        <v>2</v>
      </c>
      <c r="H325" s="611">
        <f t="shared" si="35"/>
        <v>12000</v>
      </c>
      <c r="I325" s="611"/>
      <c r="J325" s="612">
        <f t="shared" si="32"/>
        <v>0</v>
      </c>
      <c r="K325" s="611">
        <v>1</v>
      </c>
      <c r="L325" s="611">
        <f t="shared" si="36"/>
        <v>6000</v>
      </c>
      <c r="M325" s="611"/>
      <c r="N325" s="613">
        <f t="shared" si="33"/>
        <v>0</v>
      </c>
      <c r="O325" s="500"/>
    </row>
    <row r="326" spans="1:15" s="347" customFormat="1" ht="16.5">
      <c r="A326" s="610">
        <f t="shared" si="37"/>
        <v>314</v>
      </c>
      <c r="B326" s="158" t="s">
        <v>1208</v>
      </c>
      <c r="C326" s="516">
        <v>10</v>
      </c>
      <c r="D326" s="516" t="s">
        <v>1209</v>
      </c>
      <c r="E326" s="517">
        <v>250</v>
      </c>
      <c r="F326" s="517">
        <f t="shared" si="34"/>
        <v>2500</v>
      </c>
      <c r="G326" s="611">
        <f t="shared" si="38"/>
        <v>5</v>
      </c>
      <c r="H326" s="611">
        <f t="shared" si="35"/>
        <v>1250</v>
      </c>
      <c r="I326" s="611"/>
      <c r="J326" s="612">
        <f t="shared" si="32"/>
        <v>0</v>
      </c>
      <c r="K326" s="611">
        <f t="shared" si="39"/>
        <v>5</v>
      </c>
      <c r="L326" s="611">
        <f t="shared" si="36"/>
        <v>1250</v>
      </c>
      <c r="M326" s="611"/>
      <c r="N326" s="613">
        <f t="shared" si="33"/>
        <v>0</v>
      </c>
      <c r="O326" s="500"/>
    </row>
    <row r="327" spans="1:15" s="347" customFormat="1" ht="16.5">
      <c r="A327" s="610">
        <f t="shared" si="37"/>
        <v>315</v>
      </c>
      <c r="B327" s="240" t="s">
        <v>1210</v>
      </c>
      <c r="C327" s="241">
        <v>17</v>
      </c>
      <c r="D327" s="506" t="s">
        <v>907</v>
      </c>
      <c r="E327" s="533">
        <v>57.14</v>
      </c>
      <c r="F327" s="517">
        <f t="shared" si="34"/>
        <v>971.38</v>
      </c>
      <c r="G327" s="611">
        <v>9</v>
      </c>
      <c r="H327" s="611">
        <f t="shared" si="35"/>
        <v>514.26</v>
      </c>
      <c r="I327" s="611"/>
      <c r="J327" s="612">
        <f t="shared" si="32"/>
        <v>0</v>
      </c>
      <c r="K327" s="611">
        <v>8</v>
      </c>
      <c r="L327" s="611">
        <f t="shared" si="36"/>
        <v>457.12</v>
      </c>
      <c r="M327" s="611"/>
      <c r="N327" s="613">
        <f t="shared" si="33"/>
        <v>0</v>
      </c>
      <c r="O327" s="500"/>
    </row>
    <row r="328" spans="1:15" s="347" customFormat="1" ht="16.5">
      <c r="A328" s="610">
        <f t="shared" si="37"/>
        <v>316</v>
      </c>
      <c r="B328" s="614" t="s">
        <v>1211</v>
      </c>
      <c r="C328" s="631">
        <v>10</v>
      </c>
      <c r="D328" s="631" t="s">
        <v>903</v>
      </c>
      <c r="E328" s="575">
        <v>45</v>
      </c>
      <c r="F328" s="517">
        <f t="shared" si="34"/>
        <v>450</v>
      </c>
      <c r="G328" s="611">
        <f t="shared" si="38"/>
        <v>5</v>
      </c>
      <c r="H328" s="611">
        <f t="shared" si="35"/>
        <v>225</v>
      </c>
      <c r="I328" s="611"/>
      <c r="J328" s="612">
        <f t="shared" si="32"/>
        <v>0</v>
      </c>
      <c r="K328" s="611">
        <f t="shared" si="39"/>
        <v>5</v>
      </c>
      <c r="L328" s="611">
        <f t="shared" si="36"/>
        <v>225</v>
      </c>
      <c r="M328" s="611"/>
      <c r="N328" s="613">
        <f t="shared" si="33"/>
        <v>0</v>
      </c>
      <c r="O328" s="500"/>
    </row>
    <row r="329" spans="1:15" s="347" customFormat="1" ht="16.5">
      <c r="A329" s="610">
        <f t="shared" si="37"/>
        <v>317</v>
      </c>
      <c r="B329" s="158" t="s">
        <v>1212</v>
      </c>
      <c r="C329" s="516">
        <v>20</v>
      </c>
      <c r="D329" s="516" t="s">
        <v>912</v>
      </c>
      <c r="E329" s="517">
        <v>118.8</v>
      </c>
      <c r="F329" s="517">
        <f t="shared" si="34"/>
        <v>2376</v>
      </c>
      <c r="G329" s="611">
        <f t="shared" si="38"/>
        <v>10</v>
      </c>
      <c r="H329" s="611">
        <f t="shared" si="35"/>
        <v>1188</v>
      </c>
      <c r="I329" s="611"/>
      <c r="J329" s="612">
        <f t="shared" si="32"/>
        <v>0</v>
      </c>
      <c r="K329" s="611">
        <f t="shared" si="39"/>
        <v>10</v>
      </c>
      <c r="L329" s="611">
        <f t="shared" si="36"/>
        <v>1188</v>
      </c>
      <c r="M329" s="611"/>
      <c r="N329" s="613">
        <f t="shared" si="33"/>
        <v>0</v>
      </c>
      <c r="O329" s="500"/>
    </row>
    <row r="330" spans="1:15" s="347" customFormat="1" ht="16.5">
      <c r="A330" s="610">
        <f t="shared" si="37"/>
        <v>318</v>
      </c>
      <c r="B330" s="158" t="s">
        <v>1212</v>
      </c>
      <c r="C330" s="506">
        <v>3</v>
      </c>
      <c r="D330" s="506" t="s">
        <v>912</v>
      </c>
      <c r="E330" s="511">
        <v>99</v>
      </c>
      <c r="F330" s="517">
        <f t="shared" si="34"/>
        <v>297</v>
      </c>
      <c r="G330" s="611">
        <v>2</v>
      </c>
      <c r="H330" s="611">
        <f t="shared" si="35"/>
        <v>198</v>
      </c>
      <c r="I330" s="611"/>
      <c r="J330" s="612">
        <f t="shared" si="32"/>
        <v>0</v>
      </c>
      <c r="K330" s="611">
        <v>1</v>
      </c>
      <c r="L330" s="611">
        <f t="shared" si="36"/>
        <v>99</v>
      </c>
      <c r="M330" s="611"/>
      <c r="N330" s="613">
        <f t="shared" si="33"/>
        <v>0</v>
      </c>
      <c r="O330" s="500"/>
    </row>
    <row r="331" spans="1:15" s="347" customFormat="1" ht="16.5">
      <c r="A331" s="610">
        <f t="shared" si="37"/>
        <v>319</v>
      </c>
      <c r="B331" s="158" t="s">
        <v>1212</v>
      </c>
      <c r="C331" s="516">
        <v>3</v>
      </c>
      <c r="D331" s="516" t="s">
        <v>1213</v>
      </c>
      <c r="E331" s="508">
        <v>118.8</v>
      </c>
      <c r="F331" s="517">
        <f t="shared" si="34"/>
        <v>356.4</v>
      </c>
      <c r="G331" s="611">
        <v>2</v>
      </c>
      <c r="H331" s="611">
        <f t="shared" si="35"/>
        <v>237.6</v>
      </c>
      <c r="I331" s="611"/>
      <c r="J331" s="612">
        <f t="shared" si="32"/>
        <v>0</v>
      </c>
      <c r="K331" s="611">
        <v>1</v>
      </c>
      <c r="L331" s="611">
        <f t="shared" si="36"/>
        <v>118.8</v>
      </c>
      <c r="M331" s="611"/>
      <c r="N331" s="613">
        <f t="shared" si="33"/>
        <v>0</v>
      </c>
      <c r="O331" s="500"/>
    </row>
    <row r="332" spans="1:15" s="347" customFormat="1" ht="16.5">
      <c r="A332" s="610">
        <f t="shared" si="37"/>
        <v>320</v>
      </c>
      <c r="B332" s="158" t="s">
        <v>1212</v>
      </c>
      <c r="C332" s="514">
        <v>30</v>
      </c>
      <c r="D332" s="514" t="s">
        <v>912</v>
      </c>
      <c r="E332" s="508">
        <v>99</v>
      </c>
      <c r="F332" s="517">
        <f t="shared" si="34"/>
        <v>2970</v>
      </c>
      <c r="G332" s="611">
        <f t="shared" si="38"/>
        <v>15</v>
      </c>
      <c r="H332" s="611">
        <f t="shared" si="35"/>
        <v>1485</v>
      </c>
      <c r="I332" s="611"/>
      <c r="J332" s="612">
        <f t="shared" si="32"/>
        <v>0</v>
      </c>
      <c r="K332" s="611">
        <f t="shared" si="39"/>
        <v>15</v>
      </c>
      <c r="L332" s="611">
        <f t="shared" si="36"/>
        <v>1485</v>
      </c>
      <c r="M332" s="611"/>
      <c r="N332" s="613">
        <f t="shared" si="33"/>
        <v>0</v>
      </c>
      <c r="O332" s="500"/>
    </row>
    <row r="333" spans="1:15" s="347" customFormat="1" ht="16.5">
      <c r="A333" s="610">
        <f t="shared" si="37"/>
        <v>321</v>
      </c>
      <c r="B333" s="512" t="s">
        <v>1214</v>
      </c>
      <c r="C333" s="516">
        <v>5</v>
      </c>
      <c r="D333" s="618" t="s">
        <v>912</v>
      </c>
      <c r="E333" s="587">
        <v>118.8</v>
      </c>
      <c r="F333" s="517">
        <f t="shared" si="34"/>
        <v>594</v>
      </c>
      <c r="G333" s="611">
        <v>3</v>
      </c>
      <c r="H333" s="611">
        <f t="shared" si="35"/>
        <v>356.4</v>
      </c>
      <c r="I333" s="611"/>
      <c r="J333" s="612">
        <f t="shared" ref="J333:J396" si="40">I333*E333</f>
        <v>0</v>
      </c>
      <c r="K333" s="611">
        <v>2</v>
      </c>
      <c r="L333" s="611">
        <f t="shared" si="36"/>
        <v>237.6</v>
      </c>
      <c r="M333" s="611"/>
      <c r="N333" s="613">
        <f t="shared" ref="N333:N396" si="41">M333*E333</f>
        <v>0</v>
      </c>
      <c r="O333" s="500"/>
    </row>
    <row r="334" spans="1:15" s="347" customFormat="1" ht="16.5">
      <c r="A334" s="610">
        <f t="shared" si="37"/>
        <v>322</v>
      </c>
      <c r="B334" s="158" t="s">
        <v>1935</v>
      </c>
      <c r="C334" s="506">
        <v>5</v>
      </c>
      <c r="D334" s="506"/>
      <c r="E334" s="508">
        <v>225</v>
      </c>
      <c r="F334" s="517">
        <f t="shared" ref="F334:F397" si="42">E334*C334</f>
        <v>1125</v>
      </c>
      <c r="G334" s="611">
        <v>3</v>
      </c>
      <c r="H334" s="611">
        <f t="shared" ref="H334:H397" si="43">G334*E334</f>
        <v>675</v>
      </c>
      <c r="I334" s="611"/>
      <c r="J334" s="612">
        <f t="shared" si="40"/>
        <v>0</v>
      </c>
      <c r="K334" s="611">
        <v>2</v>
      </c>
      <c r="L334" s="611">
        <f t="shared" ref="L334:L397" si="44">K334*E334</f>
        <v>450</v>
      </c>
      <c r="M334" s="611"/>
      <c r="N334" s="613">
        <f t="shared" si="41"/>
        <v>0</v>
      </c>
      <c r="O334" s="500"/>
    </row>
    <row r="335" spans="1:15" s="347" customFormat="1" ht="16.5">
      <c r="A335" s="610">
        <f t="shared" ref="A335:A398" si="45">A334+1</f>
        <v>323</v>
      </c>
      <c r="B335" s="619" t="s">
        <v>1215</v>
      </c>
      <c r="C335" s="507">
        <v>7</v>
      </c>
      <c r="D335" s="620" t="s">
        <v>912</v>
      </c>
      <c r="E335" s="592">
        <v>55</v>
      </c>
      <c r="F335" s="517">
        <f t="shared" si="42"/>
        <v>385</v>
      </c>
      <c r="G335" s="611">
        <v>4</v>
      </c>
      <c r="H335" s="611">
        <f t="shared" si="43"/>
        <v>220</v>
      </c>
      <c r="I335" s="611"/>
      <c r="J335" s="612">
        <f t="shared" si="40"/>
        <v>0</v>
      </c>
      <c r="K335" s="611">
        <v>3</v>
      </c>
      <c r="L335" s="611">
        <f t="shared" si="44"/>
        <v>165</v>
      </c>
      <c r="M335" s="611"/>
      <c r="N335" s="613">
        <f t="shared" si="41"/>
        <v>0</v>
      </c>
      <c r="O335" s="500"/>
    </row>
    <row r="336" spans="1:15" s="347" customFormat="1" ht="16.5">
      <c r="A336" s="610">
        <f t="shared" si="45"/>
        <v>324</v>
      </c>
      <c r="B336" s="619" t="s">
        <v>1215</v>
      </c>
      <c r="C336" s="507">
        <v>7</v>
      </c>
      <c r="D336" s="620" t="s">
        <v>912</v>
      </c>
      <c r="E336" s="592">
        <v>55</v>
      </c>
      <c r="F336" s="517">
        <f t="shared" si="42"/>
        <v>385</v>
      </c>
      <c r="G336" s="611">
        <v>4</v>
      </c>
      <c r="H336" s="611">
        <f t="shared" si="43"/>
        <v>220</v>
      </c>
      <c r="I336" s="611"/>
      <c r="J336" s="612">
        <f t="shared" si="40"/>
        <v>0</v>
      </c>
      <c r="K336" s="611">
        <v>3</v>
      </c>
      <c r="L336" s="611">
        <f t="shared" si="44"/>
        <v>165</v>
      </c>
      <c r="M336" s="611"/>
      <c r="N336" s="613">
        <f t="shared" si="41"/>
        <v>0</v>
      </c>
      <c r="O336" s="500"/>
    </row>
    <row r="337" spans="1:15" s="347" customFormat="1" ht="16.5">
      <c r="A337" s="610">
        <f t="shared" si="45"/>
        <v>325</v>
      </c>
      <c r="B337" s="619" t="s">
        <v>1215</v>
      </c>
      <c r="C337" s="507">
        <v>7</v>
      </c>
      <c r="D337" s="620" t="s">
        <v>912</v>
      </c>
      <c r="E337" s="592">
        <v>71.5</v>
      </c>
      <c r="F337" s="517">
        <f t="shared" si="42"/>
        <v>500.5</v>
      </c>
      <c r="G337" s="611">
        <v>4</v>
      </c>
      <c r="H337" s="611">
        <f t="shared" si="43"/>
        <v>286</v>
      </c>
      <c r="I337" s="611"/>
      <c r="J337" s="612">
        <f t="shared" si="40"/>
        <v>0</v>
      </c>
      <c r="K337" s="611">
        <v>3</v>
      </c>
      <c r="L337" s="611">
        <f t="shared" si="44"/>
        <v>214.5</v>
      </c>
      <c r="M337" s="611"/>
      <c r="N337" s="613">
        <f t="shared" si="41"/>
        <v>0</v>
      </c>
      <c r="O337" s="500"/>
    </row>
    <row r="338" spans="1:15" s="347" customFormat="1" ht="16.5">
      <c r="A338" s="610">
        <f t="shared" si="45"/>
        <v>326</v>
      </c>
      <c r="B338" s="544" t="s">
        <v>1216</v>
      </c>
      <c r="C338" s="507">
        <v>5</v>
      </c>
      <c r="D338" s="507" t="s">
        <v>912</v>
      </c>
      <c r="E338" s="510">
        <v>57.14</v>
      </c>
      <c r="F338" s="517">
        <f t="shared" si="42"/>
        <v>285.7</v>
      </c>
      <c r="G338" s="611">
        <v>3</v>
      </c>
      <c r="H338" s="611">
        <f t="shared" si="43"/>
        <v>171.42000000000002</v>
      </c>
      <c r="I338" s="611"/>
      <c r="J338" s="612">
        <f t="shared" si="40"/>
        <v>0</v>
      </c>
      <c r="K338" s="611">
        <v>2</v>
      </c>
      <c r="L338" s="611">
        <f t="shared" si="44"/>
        <v>114.28</v>
      </c>
      <c r="M338" s="611"/>
      <c r="N338" s="613">
        <f t="shared" si="41"/>
        <v>0</v>
      </c>
      <c r="O338" s="500"/>
    </row>
    <row r="339" spans="1:15" s="347" customFormat="1" ht="16.5">
      <c r="A339" s="610">
        <f t="shared" si="45"/>
        <v>327</v>
      </c>
      <c r="B339" s="544" t="s">
        <v>1217</v>
      </c>
      <c r="C339" s="507">
        <v>5</v>
      </c>
      <c r="D339" s="507" t="s">
        <v>912</v>
      </c>
      <c r="E339" s="510">
        <v>30</v>
      </c>
      <c r="F339" s="517">
        <f t="shared" si="42"/>
        <v>150</v>
      </c>
      <c r="G339" s="611">
        <v>3</v>
      </c>
      <c r="H339" s="611">
        <f t="shared" si="43"/>
        <v>90</v>
      </c>
      <c r="I339" s="611"/>
      <c r="J339" s="612">
        <f t="shared" si="40"/>
        <v>0</v>
      </c>
      <c r="K339" s="611">
        <v>2</v>
      </c>
      <c r="L339" s="611">
        <f t="shared" si="44"/>
        <v>60</v>
      </c>
      <c r="M339" s="611"/>
      <c r="N339" s="613">
        <f t="shared" si="41"/>
        <v>0</v>
      </c>
      <c r="O339" s="500"/>
    </row>
    <row r="340" spans="1:15" s="347" customFormat="1" ht="30">
      <c r="A340" s="610">
        <f t="shared" si="45"/>
        <v>328</v>
      </c>
      <c r="B340" s="512" t="s">
        <v>1218</v>
      </c>
      <c r="C340" s="514">
        <v>5</v>
      </c>
      <c r="D340" s="514"/>
      <c r="E340" s="511">
        <v>62.16</v>
      </c>
      <c r="F340" s="517">
        <f t="shared" si="42"/>
        <v>310.79999999999995</v>
      </c>
      <c r="G340" s="611">
        <v>3</v>
      </c>
      <c r="H340" s="611">
        <f t="shared" si="43"/>
        <v>186.48</v>
      </c>
      <c r="I340" s="611"/>
      <c r="J340" s="612">
        <f t="shared" si="40"/>
        <v>0</v>
      </c>
      <c r="K340" s="611">
        <v>2</v>
      </c>
      <c r="L340" s="611">
        <f t="shared" si="44"/>
        <v>124.32</v>
      </c>
      <c r="M340" s="611"/>
      <c r="N340" s="613">
        <f t="shared" si="41"/>
        <v>0</v>
      </c>
      <c r="O340" s="500"/>
    </row>
    <row r="341" spans="1:15" s="347" customFormat="1" ht="16.5">
      <c r="A341" s="610">
        <f t="shared" si="45"/>
        <v>329</v>
      </c>
      <c r="B341" s="518" t="s">
        <v>1219</v>
      </c>
      <c r="C341" s="519">
        <v>4</v>
      </c>
      <c r="D341" s="548" t="s">
        <v>1220</v>
      </c>
      <c r="E341" s="520">
        <v>234.78</v>
      </c>
      <c r="F341" s="517">
        <f t="shared" si="42"/>
        <v>939.12</v>
      </c>
      <c r="G341" s="611">
        <f t="shared" ref="G341:G404" si="46">C341/2</f>
        <v>2</v>
      </c>
      <c r="H341" s="611">
        <f t="shared" si="43"/>
        <v>469.56</v>
      </c>
      <c r="I341" s="611"/>
      <c r="J341" s="612">
        <f t="shared" si="40"/>
        <v>0</v>
      </c>
      <c r="K341" s="611">
        <f t="shared" ref="K341:K404" si="47">C341/2</f>
        <v>2</v>
      </c>
      <c r="L341" s="611">
        <f t="shared" si="44"/>
        <v>469.56</v>
      </c>
      <c r="M341" s="611"/>
      <c r="N341" s="613">
        <f t="shared" si="41"/>
        <v>0</v>
      </c>
      <c r="O341" s="500"/>
    </row>
    <row r="342" spans="1:15" s="347" customFormat="1" ht="16.5">
      <c r="A342" s="610">
        <f t="shared" si="45"/>
        <v>330</v>
      </c>
      <c r="B342" s="158" t="s">
        <v>1221</v>
      </c>
      <c r="C342" s="241">
        <v>2</v>
      </c>
      <c r="D342" s="507" t="s">
        <v>912</v>
      </c>
      <c r="E342" s="545">
        <v>234.78</v>
      </c>
      <c r="F342" s="517">
        <f t="shared" si="42"/>
        <v>469.56</v>
      </c>
      <c r="G342" s="611">
        <f t="shared" si="46"/>
        <v>1</v>
      </c>
      <c r="H342" s="611">
        <f t="shared" si="43"/>
        <v>234.78</v>
      </c>
      <c r="I342" s="611"/>
      <c r="J342" s="612">
        <f t="shared" si="40"/>
        <v>0</v>
      </c>
      <c r="K342" s="611">
        <f t="shared" si="47"/>
        <v>1</v>
      </c>
      <c r="L342" s="611">
        <f t="shared" si="44"/>
        <v>234.78</v>
      </c>
      <c r="M342" s="611"/>
      <c r="N342" s="613">
        <f t="shared" si="41"/>
        <v>0</v>
      </c>
      <c r="O342" s="500"/>
    </row>
    <row r="343" spans="1:15" s="347" customFormat="1" ht="16.5">
      <c r="A343" s="610">
        <f t="shared" si="45"/>
        <v>331</v>
      </c>
      <c r="B343" s="619" t="s">
        <v>1222</v>
      </c>
      <c r="C343" s="617">
        <v>10</v>
      </c>
      <c r="D343" s="618" t="s">
        <v>903</v>
      </c>
      <c r="E343" s="517">
        <v>50</v>
      </c>
      <c r="F343" s="517">
        <f t="shared" si="42"/>
        <v>500</v>
      </c>
      <c r="G343" s="611">
        <f t="shared" si="46"/>
        <v>5</v>
      </c>
      <c r="H343" s="611">
        <f t="shared" si="43"/>
        <v>250</v>
      </c>
      <c r="I343" s="611"/>
      <c r="J343" s="612">
        <f t="shared" si="40"/>
        <v>0</v>
      </c>
      <c r="K343" s="611">
        <f t="shared" si="47"/>
        <v>5</v>
      </c>
      <c r="L343" s="611">
        <f t="shared" si="44"/>
        <v>250</v>
      </c>
      <c r="M343" s="611"/>
      <c r="N343" s="613">
        <f t="shared" si="41"/>
        <v>0</v>
      </c>
      <c r="O343" s="500"/>
    </row>
    <row r="344" spans="1:15" s="347" customFormat="1" ht="30">
      <c r="A344" s="610">
        <f t="shared" si="45"/>
        <v>332</v>
      </c>
      <c r="B344" s="619" t="s">
        <v>1223</v>
      </c>
      <c r="C344" s="507">
        <v>10</v>
      </c>
      <c r="D344" s="620" t="s">
        <v>903</v>
      </c>
      <c r="E344" s="592">
        <v>47.25</v>
      </c>
      <c r="F344" s="517">
        <f t="shared" si="42"/>
        <v>472.5</v>
      </c>
      <c r="G344" s="611">
        <f t="shared" si="46"/>
        <v>5</v>
      </c>
      <c r="H344" s="611">
        <f t="shared" si="43"/>
        <v>236.25</v>
      </c>
      <c r="I344" s="611"/>
      <c r="J344" s="612">
        <f t="shared" si="40"/>
        <v>0</v>
      </c>
      <c r="K344" s="611">
        <f t="shared" si="47"/>
        <v>5</v>
      </c>
      <c r="L344" s="611">
        <f t="shared" si="44"/>
        <v>236.25</v>
      </c>
      <c r="M344" s="611"/>
      <c r="N344" s="613">
        <f t="shared" si="41"/>
        <v>0</v>
      </c>
      <c r="O344" s="500"/>
    </row>
    <row r="345" spans="1:15" s="347" customFormat="1" ht="30">
      <c r="A345" s="610">
        <f t="shared" si="45"/>
        <v>333</v>
      </c>
      <c r="B345" s="619" t="s">
        <v>1223</v>
      </c>
      <c r="C345" s="507">
        <v>10</v>
      </c>
      <c r="D345" s="620" t="s">
        <v>903</v>
      </c>
      <c r="E345" s="592">
        <v>47.25</v>
      </c>
      <c r="F345" s="517">
        <f t="shared" si="42"/>
        <v>472.5</v>
      </c>
      <c r="G345" s="611">
        <f t="shared" si="46"/>
        <v>5</v>
      </c>
      <c r="H345" s="611">
        <f t="shared" si="43"/>
        <v>236.25</v>
      </c>
      <c r="I345" s="611"/>
      <c r="J345" s="612">
        <f t="shared" si="40"/>
        <v>0</v>
      </c>
      <c r="K345" s="611">
        <f t="shared" si="47"/>
        <v>5</v>
      </c>
      <c r="L345" s="611">
        <f t="shared" si="44"/>
        <v>236.25</v>
      </c>
      <c r="M345" s="611"/>
      <c r="N345" s="613">
        <f t="shared" si="41"/>
        <v>0</v>
      </c>
      <c r="O345" s="500"/>
    </row>
    <row r="346" spans="1:15" s="347" customFormat="1" ht="30">
      <c r="A346" s="610">
        <f t="shared" si="45"/>
        <v>334</v>
      </c>
      <c r="B346" s="619" t="s">
        <v>1223</v>
      </c>
      <c r="C346" s="507">
        <v>10</v>
      </c>
      <c r="D346" s="620" t="s">
        <v>903</v>
      </c>
      <c r="E346" s="592">
        <v>47.25</v>
      </c>
      <c r="F346" s="517">
        <f t="shared" si="42"/>
        <v>472.5</v>
      </c>
      <c r="G346" s="611">
        <f t="shared" si="46"/>
        <v>5</v>
      </c>
      <c r="H346" s="611">
        <f t="shared" si="43"/>
        <v>236.25</v>
      </c>
      <c r="I346" s="611"/>
      <c r="J346" s="612">
        <f t="shared" si="40"/>
        <v>0</v>
      </c>
      <c r="K346" s="611">
        <f t="shared" si="47"/>
        <v>5</v>
      </c>
      <c r="L346" s="611">
        <f t="shared" si="44"/>
        <v>236.25</v>
      </c>
      <c r="M346" s="611"/>
      <c r="N346" s="613">
        <f t="shared" si="41"/>
        <v>0</v>
      </c>
      <c r="O346" s="500"/>
    </row>
    <row r="347" spans="1:15" s="347" customFormat="1" ht="16.5">
      <c r="A347" s="610">
        <f t="shared" si="45"/>
        <v>335</v>
      </c>
      <c r="B347" s="158" t="s">
        <v>1224</v>
      </c>
      <c r="C347" s="506">
        <v>12</v>
      </c>
      <c r="D347" s="516" t="s">
        <v>903</v>
      </c>
      <c r="E347" s="517">
        <v>375.83333333333297</v>
      </c>
      <c r="F347" s="517">
        <f t="shared" si="42"/>
        <v>4509.9999999999955</v>
      </c>
      <c r="G347" s="611">
        <f t="shared" si="46"/>
        <v>6</v>
      </c>
      <c r="H347" s="611">
        <f t="shared" si="43"/>
        <v>2254.9999999999977</v>
      </c>
      <c r="I347" s="611"/>
      <c r="J347" s="612">
        <f t="shared" si="40"/>
        <v>0</v>
      </c>
      <c r="K347" s="611">
        <f t="shared" si="47"/>
        <v>6</v>
      </c>
      <c r="L347" s="611">
        <f t="shared" si="44"/>
        <v>2254.9999999999977</v>
      </c>
      <c r="M347" s="611"/>
      <c r="N347" s="613">
        <f t="shared" si="41"/>
        <v>0</v>
      </c>
      <c r="O347" s="500"/>
    </row>
    <row r="348" spans="1:15" s="347" customFormat="1" ht="16.5">
      <c r="A348" s="610">
        <f t="shared" si="45"/>
        <v>336</v>
      </c>
      <c r="B348" s="240" t="s">
        <v>1225</v>
      </c>
      <c r="C348" s="506">
        <v>1</v>
      </c>
      <c r="D348" s="507"/>
      <c r="E348" s="508">
        <v>420</v>
      </c>
      <c r="F348" s="517">
        <f t="shared" si="42"/>
        <v>420</v>
      </c>
      <c r="G348" s="611">
        <v>1</v>
      </c>
      <c r="H348" s="611">
        <f t="shared" si="43"/>
        <v>420</v>
      </c>
      <c r="I348" s="611"/>
      <c r="J348" s="612">
        <f t="shared" si="40"/>
        <v>0</v>
      </c>
      <c r="K348" s="611">
        <v>0</v>
      </c>
      <c r="L348" s="611">
        <f t="shared" si="44"/>
        <v>0</v>
      </c>
      <c r="M348" s="611"/>
      <c r="N348" s="613">
        <f t="shared" si="41"/>
        <v>0</v>
      </c>
      <c r="O348" s="500"/>
    </row>
    <row r="349" spans="1:15" s="347" customFormat="1" ht="30">
      <c r="A349" s="610">
        <f t="shared" si="45"/>
        <v>337</v>
      </c>
      <c r="B349" s="544" t="s">
        <v>1226</v>
      </c>
      <c r="C349" s="241">
        <v>4</v>
      </c>
      <c r="D349" s="241"/>
      <c r="E349" s="545">
        <v>42.04</v>
      </c>
      <c r="F349" s="517">
        <f t="shared" si="42"/>
        <v>168.16</v>
      </c>
      <c r="G349" s="611">
        <f t="shared" si="46"/>
        <v>2</v>
      </c>
      <c r="H349" s="611">
        <f t="shared" si="43"/>
        <v>84.08</v>
      </c>
      <c r="I349" s="611"/>
      <c r="J349" s="612">
        <f t="shared" si="40"/>
        <v>0</v>
      </c>
      <c r="K349" s="611">
        <f t="shared" si="47"/>
        <v>2</v>
      </c>
      <c r="L349" s="611">
        <f t="shared" si="44"/>
        <v>84.08</v>
      </c>
      <c r="M349" s="611"/>
      <c r="N349" s="613">
        <f t="shared" si="41"/>
        <v>0</v>
      </c>
      <c r="O349" s="500"/>
    </row>
    <row r="350" spans="1:15" s="347" customFormat="1" ht="30">
      <c r="A350" s="610">
        <f t="shared" si="45"/>
        <v>338</v>
      </c>
      <c r="B350" s="544" t="s">
        <v>1227</v>
      </c>
      <c r="C350" s="507">
        <v>10</v>
      </c>
      <c r="D350" s="507" t="s">
        <v>910</v>
      </c>
      <c r="E350" s="510">
        <v>42.04</v>
      </c>
      <c r="F350" s="517">
        <f t="shared" si="42"/>
        <v>420.4</v>
      </c>
      <c r="G350" s="611">
        <f t="shared" si="46"/>
        <v>5</v>
      </c>
      <c r="H350" s="611">
        <f t="shared" si="43"/>
        <v>210.2</v>
      </c>
      <c r="I350" s="611"/>
      <c r="J350" s="612">
        <f t="shared" si="40"/>
        <v>0</v>
      </c>
      <c r="K350" s="611">
        <f t="shared" si="47"/>
        <v>5</v>
      </c>
      <c r="L350" s="611">
        <f t="shared" si="44"/>
        <v>210.2</v>
      </c>
      <c r="M350" s="611"/>
      <c r="N350" s="613">
        <f t="shared" si="41"/>
        <v>0</v>
      </c>
      <c r="O350" s="500"/>
    </row>
    <row r="351" spans="1:15" s="347" customFormat="1" ht="30">
      <c r="A351" s="610">
        <f t="shared" si="45"/>
        <v>339</v>
      </c>
      <c r="B351" s="619" t="s">
        <v>1228</v>
      </c>
      <c r="C351" s="617">
        <v>6</v>
      </c>
      <c r="D351" s="618" t="s">
        <v>903</v>
      </c>
      <c r="E351" s="587">
        <v>41.29</v>
      </c>
      <c r="F351" s="517">
        <f t="shared" si="42"/>
        <v>247.74</v>
      </c>
      <c r="G351" s="611">
        <f t="shared" si="46"/>
        <v>3</v>
      </c>
      <c r="H351" s="611">
        <f t="shared" si="43"/>
        <v>123.87</v>
      </c>
      <c r="I351" s="611"/>
      <c r="J351" s="612">
        <f t="shared" si="40"/>
        <v>0</v>
      </c>
      <c r="K351" s="611">
        <f t="shared" si="47"/>
        <v>3</v>
      </c>
      <c r="L351" s="611">
        <f t="shared" si="44"/>
        <v>123.87</v>
      </c>
      <c r="M351" s="611"/>
      <c r="N351" s="613">
        <f t="shared" si="41"/>
        <v>0</v>
      </c>
      <c r="O351" s="500"/>
    </row>
    <row r="352" spans="1:15" s="347" customFormat="1" ht="16.5">
      <c r="A352" s="610">
        <f t="shared" si="45"/>
        <v>340</v>
      </c>
      <c r="B352" s="158" t="s">
        <v>1936</v>
      </c>
      <c r="C352" s="516">
        <v>6</v>
      </c>
      <c r="D352" s="564"/>
      <c r="E352" s="575">
        <v>46</v>
      </c>
      <c r="F352" s="517">
        <f t="shared" si="42"/>
        <v>276</v>
      </c>
      <c r="G352" s="611">
        <f t="shared" si="46"/>
        <v>3</v>
      </c>
      <c r="H352" s="611">
        <f t="shared" si="43"/>
        <v>138</v>
      </c>
      <c r="I352" s="611"/>
      <c r="J352" s="612">
        <f t="shared" si="40"/>
        <v>0</v>
      </c>
      <c r="K352" s="611">
        <f t="shared" si="47"/>
        <v>3</v>
      </c>
      <c r="L352" s="611">
        <f t="shared" si="44"/>
        <v>138</v>
      </c>
      <c r="M352" s="611"/>
      <c r="N352" s="613">
        <f t="shared" si="41"/>
        <v>0</v>
      </c>
      <c r="O352" s="500"/>
    </row>
    <row r="353" spans="1:15" s="347" customFormat="1" ht="16.5">
      <c r="A353" s="610">
        <f t="shared" si="45"/>
        <v>341</v>
      </c>
      <c r="B353" s="158" t="s">
        <v>1229</v>
      </c>
      <c r="C353" s="506">
        <v>20</v>
      </c>
      <c r="D353" s="506" t="s">
        <v>919</v>
      </c>
      <c r="E353" s="511">
        <v>40.799999999999997</v>
      </c>
      <c r="F353" s="517">
        <f t="shared" si="42"/>
        <v>816</v>
      </c>
      <c r="G353" s="611">
        <f t="shared" si="46"/>
        <v>10</v>
      </c>
      <c r="H353" s="611">
        <f t="shared" si="43"/>
        <v>408</v>
      </c>
      <c r="I353" s="611"/>
      <c r="J353" s="612">
        <f t="shared" si="40"/>
        <v>0</v>
      </c>
      <c r="K353" s="611">
        <f t="shared" si="47"/>
        <v>10</v>
      </c>
      <c r="L353" s="611">
        <f t="shared" si="44"/>
        <v>408</v>
      </c>
      <c r="M353" s="611"/>
      <c r="N353" s="613">
        <f t="shared" si="41"/>
        <v>0</v>
      </c>
      <c r="O353" s="500"/>
    </row>
    <row r="354" spans="1:15" s="347" customFormat="1" ht="16.5">
      <c r="A354" s="610">
        <f t="shared" si="45"/>
        <v>342</v>
      </c>
      <c r="B354" s="240" t="s">
        <v>1229</v>
      </c>
      <c r="C354" s="241">
        <v>14</v>
      </c>
      <c r="D354" s="506" t="s">
        <v>1230</v>
      </c>
      <c r="E354" s="533">
        <v>42.04</v>
      </c>
      <c r="F354" s="517">
        <f t="shared" si="42"/>
        <v>588.55999999999995</v>
      </c>
      <c r="G354" s="611">
        <f t="shared" si="46"/>
        <v>7</v>
      </c>
      <c r="H354" s="611">
        <f t="shared" si="43"/>
        <v>294.27999999999997</v>
      </c>
      <c r="I354" s="611"/>
      <c r="J354" s="612">
        <f t="shared" si="40"/>
        <v>0</v>
      </c>
      <c r="K354" s="611">
        <f t="shared" si="47"/>
        <v>7</v>
      </c>
      <c r="L354" s="611">
        <f t="shared" si="44"/>
        <v>294.27999999999997</v>
      </c>
      <c r="M354" s="611"/>
      <c r="N354" s="613">
        <f t="shared" si="41"/>
        <v>0</v>
      </c>
      <c r="O354" s="500"/>
    </row>
    <row r="355" spans="1:15" s="347" customFormat="1" ht="16.5">
      <c r="A355" s="610">
        <f t="shared" si="45"/>
        <v>343</v>
      </c>
      <c r="B355" s="512" t="s">
        <v>1231</v>
      </c>
      <c r="C355" s="514">
        <v>12</v>
      </c>
      <c r="D355" s="514" t="s">
        <v>1150</v>
      </c>
      <c r="E355" s="511">
        <v>40.799999999999997</v>
      </c>
      <c r="F355" s="517">
        <f t="shared" si="42"/>
        <v>489.59999999999997</v>
      </c>
      <c r="G355" s="611">
        <f t="shared" si="46"/>
        <v>6</v>
      </c>
      <c r="H355" s="611">
        <f t="shared" si="43"/>
        <v>244.79999999999998</v>
      </c>
      <c r="I355" s="611"/>
      <c r="J355" s="612">
        <f t="shared" si="40"/>
        <v>0</v>
      </c>
      <c r="K355" s="611">
        <f t="shared" si="47"/>
        <v>6</v>
      </c>
      <c r="L355" s="611">
        <f t="shared" si="44"/>
        <v>244.79999999999998</v>
      </c>
      <c r="M355" s="611"/>
      <c r="N355" s="613">
        <f t="shared" si="41"/>
        <v>0</v>
      </c>
      <c r="O355" s="500"/>
    </row>
    <row r="356" spans="1:15" s="347" customFormat="1" ht="30">
      <c r="A356" s="610">
        <f t="shared" si="45"/>
        <v>344</v>
      </c>
      <c r="B356" s="158" t="s">
        <v>1232</v>
      </c>
      <c r="C356" s="516">
        <v>5</v>
      </c>
      <c r="D356" s="516" t="s">
        <v>910</v>
      </c>
      <c r="E356" s="508">
        <v>42.04</v>
      </c>
      <c r="F356" s="517">
        <f t="shared" si="42"/>
        <v>210.2</v>
      </c>
      <c r="G356" s="611">
        <v>3</v>
      </c>
      <c r="H356" s="611">
        <f t="shared" si="43"/>
        <v>126.12</v>
      </c>
      <c r="I356" s="611"/>
      <c r="J356" s="612">
        <f t="shared" si="40"/>
        <v>0</v>
      </c>
      <c r="K356" s="611">
        <v>2</v>
      </c>
      <c r="L356" s="611">
        <f t="shared" si="44"/>
        <v>84.08</v>
      </c>
      <c r="M356" s="611"/>
      <c r="N356" s="613">
        <f t="shared" si="41"/>
        <v>0</v>
      </c>
      <c r="O356" s="500"/>
    </row>
    <row r="357" spans="1:15" s="347" customFormat="1" ht="30">
      <c r="A357" s="610">
        <f t="shared" si="45"/>
        <v>345</v>
      </c>
      <c r="B357" s="512" t="s">
        <v>1232</v>
      </c>
      <c r="C357" s="516">
        <v>12</v>
      </c>
      <c r="D357" s="618" t="s">
        <v>903</v>
      </c>
      <c r="E357" s="587">
        <v>42.04</v>
      </c>
      <c r="F357" s="517">
        <f t="shared" si="42"/>
        <v>504.48</v>
      </c>
      <c r="G357" s="611">
        <f t="shared" si="46"/>
        <v>6</v>
      </c>
      <c r="H357" s="611">
        <f t="shared" si="43"/>
        <v>252.24</v>
      </c>
      <c r="I357" s="611"/>
      <c r="J357" s="612">
        <f t="shared" si="40"/>
        <v>0</v>
      </c>
      <c r="K357" s="611">
        <f t="shared" si="47"/>
        <v>6</v>
      </c>
      <c r="L357" s="611">
        <f t="shared" si="44"/>
        <v>252.24</v>
      </c>
      <c r="M357" s="611"/>
      <c r="N357" s="613">
        <f t="shared" si="41"/>
        <v>0</v>
      </c>
      <c r="O357" s="500"/>
    </row>
    <row r="358" spans="1:15" s="347" customFormat="1" ht="30">
      <c r="A358" s="610">
        <f t="shared" si="45"/>
        <v>346</v>
      </c>
      <c r="B358" s="591" t="s">
        <v>1232</v>
      </c>
      <c r="C358" s="617">
        <v>8</v>
      </c>
      <c r="D358" s="618" t="s">
        <v>903</v>
      </c>
      <c r="E358" s="592">
        <v>52.55</v>
      </c>
      <c r="F358" s="517">
        <f t="shared" si="42"/>
        <v>420.4</v>
      </c>
      <c r="G358" s="611">
        <f t="shared" si="46"/>
        <v>4</v>
      </c>
      <c r="H358" s="611">
        <f t="shared" si="43"/>
        <v>210.2</v>
      </c>
      <c r="I358" s="611"/>
      <c r="J358" s="612">
        <f t="shared" si="40"/>
        <v>0</v>
      </c>
      <c r="K358" s="611">
        <f t="shared" si="47"/>
        <v>4</v>
      </c>
      <c r="L358" s="611">
        <f t="shared" si="44"/>
        <v>210.2</v>
      </c>
      <c r="M358" s="611"/>
      <c r="N358" s="613">
        <f t="shared" si="41"/>
        <v>0</v>
      </c>
      <c r="O358" s="500"/>
    </row>
    <row r="359" spans="1:15" s="347" customFormat="1" ht="30">
      <c r="A359" s="610">
        <f t="shared" si="45"/>
        <v>347</v>
      </c>
      <c r="B359" s="619" t="s">
        <v>1232</v>
      </c>
      <c r="C359" s="507">
        <v>10</v>
      </c>
      <c r="D359" s="620" t="s">
        <v>903</v>
      </c>
      <c r="E359" s="592">
        <v>52.5</v>
      </c>
      <c r="F359" s="517">
        <f t="shared" si="42"/>
        <v>525</v>
      </c>
      <c r="G359" s="611">
        <f t="shared" si="46"/>
        <v>5</v>
      </c>
      <c r="H359" s="611">
        <f t="shared" si="43"/>
        <v>262.5</v>
      </c>
      <c r="I359" s="611"/>
      <c r="J359" s="612">
        <f t="shared" si="40"/>
        <v>0</v>
      </c>
      <c r="K359" s="611">
        <f t="shared" si="47"/>
        <v>5</v>
      </c>
      <c r="L359" s="611">
        <f t="shared" si="44"/>
        <v>262.5</v>
      </c>
      <c r="M359" s="611"/>
      <c r="N359" s="613">
        <f t="shared" si="41"/>
        <v>0</v>
      </c>
      <c r="O359" s="500"/>
    </row>
    <row r="360" spans="1:15" s="347" customFormat="1" ht="30">
      <c r="A360" s="610">
        <f t="shared" si="45"/>
        <v>348</v>
      </c>
      <c r="B360" s="619" t="s">
        <v>1232</v>
      </c>
      <c r="C360" s="507">
        <v>10</v>
      </c>
      <c r="D360" s="620" t="s">
        <v>903</v>
      </c>
      <c r="E360" s="592">
        <v>52.5</v>
      </c>
      <c r="F360" s="517">
        <f t="shared" si="42"/>
        <v>525</v>
      </c>
      <c r="G360" s="611">
        <f t="shared" si="46"/>
        <v>5</v>
      </c>
      <c r="H360" s="611">
        <f t="shared" si="43"/>
        <v>262.5</v>
      </c>
      <c r="I360" s="611"/>
      <c r="J360" s="612">
        <f t="shared" si="40"/>
        <v>0</v>
      </c>
      <c r="K360" s="611">
        <f t="shared" si="47"/>
        <v>5</v>
      </c>
      <c r="L360" s="611">
        <f t="shared" si="44"/>
        <v>262.5</v>
      </c>
      <c r="M360" s="611"/>
      <c r="N360" s="613">
        <f t="shared" si="41"/>
        <v>0</v>
      </c>
      <c r="O360" s="500"/>
    </row>
    <row r="361" spans="1:15" s="347" customFormat="1" ht="30">
      <c r="A361" s="610">
        <f t="shared" si="45"/>
        <v>349</v>
      </c>
      <c r="B361" s="619" t="s">
        <v>1232</v>
      </c>
      <c r="C361" s="507">
        <v>10</v>
      </c>
      <c r="D361" s="620" t="s">
        <v>903</v>
      </c>
      <c r="E361" s="592">
        <v>52.5</v>
      </c>
      <c r="F361" s="517">
        <f t="shared" si="42"/>
        <v>525</v>
      </c>
      <c r="G361" s="611">
        <f t="shared" si="46"/>
        <v>5</v>
      </c>
      <c r="H361" s="611">
        <f t="shared" si="43"/>
        <v>262.5</v>
      </c>
      <c r="I361" s="611"/>
      <c r="J361" s="612">
        <f t="shared" si="40"/>
        <v>0</v>
      </c>
      <c r="K361" s="611">
        <f t="shared" si="47"/>
        <v>5</v>
      </c>
      <c r="L361" s="611">
        <f t="shared" si="44"/>
        <v>262.5</v>
      </c>
      <c r="M361" s="611"/>
      <c r="N361" s="613">
        <f t="shared" si="41"/>
        <v>0</v>
      </c>
      <c r="O361" s="500"/>
    </row>
    <row r="362" spans="1:15" s="347" customFormat="1" ht="30">
      <c r="A362" s="610">
        <f t="shared" si="45"/>
        <v>350</v>
      </c>
      <c r="B362" s="614" t="s">
        <v>1233</v>
      </c>
      <c r="C362" s="631">
        <v>10</v>
      </c>
      <c r="D362" s="631" t="s">
        <v>903</v>
      </c>
      <c r="E362" s="575">
        <v>42.04</v>
      </c>
      <c r="F362" s="517">
        <f t="shared" si="42"/>
        <v>420.4</v>
      </c>
      <c r="G362" s="611">
        <f t="shared" si="46"/>
        <v>5</v>
      </c>
      <c r="H362" s="611">
        <f t="shared" si="43"/>
        <v>210.2</v>
      </c>
      <c r="I362" s="611"/>
      <c r="J362" s="612">
        <f t="shared" si="40"/>
        <v>0</v>
      </c>
      <c r="K362" s="611">
        <f t="shared" si="47"/>
        <v>5</v>
      </c>
      <c r="L362" s="611">
        <f t="shared" si="44"/>
        <v>210.2</v>
      </c>
      <c r="M362" s="611"/>
      <c r="N362" s="613">
        <f t="shared" si="41"/>
        <v>0</v>
      </c>
      <c r="O362" s="500"/>
    </row>
    <row r="363" spans="1:15" s="347" customFormat="1" ht="16.5">
      <c r="A363" s="610">
        <f t="shared" si="45"/>
        <v>351</v>
      </c>
      <c r="B363" s="288" t="s">
        <v>1234</v>
      </c>
      <c r="C363" s="516">
        <v>20</v>
      </c>
      <c r="D363" s="516" t="s">
        <v>907</v>
      </c>
      <c r="E363" s="575">
        <v>41.29</v>
      </c>
      <c r="F363" s="517">
        <f t="shared" si="42"/>
        <v>825.8</v>
      </c>
      <c r="G363" s="611">
        <f t="shared" si="46"/>
        <v>10</v>
      </c>
      <c r="H363" s="611">
        <f t="shared" si="43"/>
        <v>412.9</v>
      </c>
      <c r="I363" s="611"/>
      <c r="J363" s="612">
        <f t="shared" si="40"/>
        <v>0</v>
      </c>
      <c r="K363" s="611">
        <f t="shared" si="47"/>
        <v>10</v>
      </c>
      <c r="L363" s="611">
        <f t="shared" si="44"/>
        <v>412.9</v>
      </c>
      <c r="M363" s="611"/>
      <c r="N363" s="613">
        <f t="shared" si="41"/>
        <v>0</v>
      </c>
      <c r="O363" s="500"/>
    </row>
    <row r="364" spans="1:15" s="347" customFormat="1" ht="16.5">
      <c r="A364" s="610">
        <f t="shared" si="45"/>
        <v>352</v>
      </c>
      <c r="B364" s="240" t="s">
        <v>1235</v>
      </c>
      <c r="C364" s="241">
        <v>9</v>
      </c>
      <c r="D364" s="506" t="s">
        <v>1230</v>
      </c>
      <c r="E364" s="533">
        <v>41.29</v>
      </c>
      <c r="F364" s="517">
        <f t="shared" si="42"/>
        <v>371.61</v>
      </c>
      <c r="G364" s="611">
        <v>5</v>
      </c>
      <c r="H364" s="611">
        <f t="shared" si="43"/>
        <v>206.45</v>
      </c>
      <c r="I364" s="611"/>
      <c r="J364" s="612">
        <f t="shared" si="40"/>
        <v>0</v>
      </c>
      <c r="K364" s="611">
        <v>4</v>
      </c>
      <c r="L364" s="611">
        <f t="shared" si="44"/>
        <v>165.16</v>
      </c>
      <c r="M364" s="611"/>
      <c r="N364" s="613">
        <f t="shared" si="41"/>
        <v>0</v>
      </c>
      <c r="O364" s="500"/>
    </row>
    <row r="365" spans="1:15" s="347" customFormat="1" ht="16.5">
      <c r="A365" s="610">
        <f t="shared" si="45"/>
        <v>353</v>
      </c>
      <c r="B365" s="158" t="s">
        <v>1236</v>
      </c>
      <c r="C365" s="514">
        <v>12</v>
      </c>
      <c r="D365" s="514" t="s">
        <v>903</v>
      </c>
      <c r="E365" s="508">
        <v>40.799999999999997</v>
      </c>
      <c r="F365" s="517">
        <f t="shared" si="42"/>
        <v>489.59999999999997</v>
      </c>
      <c r="G365" s="611">
        <f t="shared" si="46"/>
        <v>6</v>
      </c>
      <c r="H365" s="611">
        <f t="shared" si="43"/>
        <v>244.79999999999998</v>
      </c>
      <c r="I365" s="611"/>
      <c r="J365" s="612">
        <f t="shared" si="40"/>
        <v>0</v>
      </c>
      <c r="K365" s="611">
        <f t="shared" si="47"/>
        <v>6</v>
      </c>
      <c r="L365" s="611">
        <f t="shared" si="44"/>
        <v>244.79999999999998</v>
      </c>
      <c r="M365" s="611"/>
      <c r="N365" s="613">
        <f t="shared" si="41"/>
        <v>0</v>
      </c>
      <c r="O365" s="500"/>
    </row>
    <row r="366" spans="1:15" s="347" customFormat="1" ht="30">
      <c r="A366" s="610">
        <f t="shared" si="45"/>
        <v>354</v>
      </c>
      <c r="B366" s="544" t="s">
        <v>1237</v>
      </c>
      <c r="C366" s="507">
        <v>20</v>
      </c>
      <c r="D366" s="507" t="s">
        <v>960</v>
      </c>
      <c r="E366" s="634">
        <v>42.04</v>
      </c>
      <c r="F366" s="517">
        <f t="shared" si="42"/>
        <v>840.8</v>
      </c>
      <c r="G366" s="611">
        <f t="shared" si="46"/>
        <v>10</v>
      </c>
      <c r="H366" s="611">
        <f t="shared" si="43"/>
        <v>420.4</v>
      </c>
      <c r="I366" s="611"/>
      <c r="J366" s="612">
        <f t="shared" si="40"/>
        <v>0</v>
      </c>
      <c r="K366" s="611">
        <f t="shared" si="47"/>
        <v>10</v>
      </c>
      <c r="L366" s="611">
        <f t="shared" si="44"/>
        <v>420.4</v>
      </c>
      <c r="M366" s="611"/>
      <c r="N366" s="613">
        <f t="shared" si="41"/>
        <v>0</v>
      </c>
      <c r="O366" s="500"/>
    </row>
    <row r="367" spans="1:15" s="347" customFormat="1" ht="30">
      <c r="A367" s="610">
        <f t="shared" si="45"/>
        <v>355</v>
      </c>
      <c r="B367" s="158" t="s">
        <v>1238</v>
      </c>
      <c r="C367" s="241">
        <v>6</v>
      </c>
      <c r="D367" s="507" t="s">
        <v>907</v>
      </c>
      <c r="E367" s="545">
        <v>41.29</v>
      </c>
      <c r="F367" s="517">
        <f t="shared" si="42"/>
        <v>247.74</v>
      </c>
      <c r="G367" s="611">
        <f t="shared" si="46"/>
        <v>3</v>
      </c>
      <c r="H367" s="611">
        <f t="shared" si="43"/>
        <v>123.87</v>
      </c>
      <c r="I367" s="611"/>
      <c r="J367" s="612">
        <f t="shared" si="40"/>
        <v>0</v>
      </c>
      <c r="K367" s="611">
        <f t="shared" si="47"/>
        <v>3</v>
      </c>
      <c r="L367" s="611">
        <f t="shared" si="44"/>
        <v>123.87</v>
      </c>
      <c r="M367" s="611"/>
      <c r="N367" s="613">
        <f t="shared" si="41"/>
        <v>0</v>
      </c>
      <c r="O367" s="500"/>
    </row>
    <row r="368" spans="1:15" s="347" customFormat="1" ht="16.5">
      <c r="A368" s="610">
        <f t="shared" si="45"/>
        <v>356</v>
      </c>
      <c r="B368" s="616" t="s">
        <v>1239</v>
      </c>
      <c r="C368" s="507">
        <v>6</v>
      </c>
      <c r="D368" s="516" t="s">
        <v>903</v>
      </c>
      <c r="E368" s="517">
        <v>800</v>
      </c>
      <c r="F368" s="517">
        <f t="shared" si="42"/>
        <v>4800</v>
      </c>
      <c r="G368" s="611">
        <f t="shared" si="46"/>
        <v>3</v>
      </c>
      <c r="H368" s="611">
        <f t="shared" si="43"/>
        <v>2400</v>
      </c>
      <c r="I368" s="611"/>
      <c r="J368" s="612">
        <f t="shared" si="40"/>
        <v>0</v>
      </c>
      <c r="K368" s="611">
        <f t="shared" si="47"/>
        <v>3</v>
      </c>
      <c r="L368" s="611">
        <f t="shared" si="44"/>
        <v>2400</v>
      </c>
      <c r="M368" s="611"/>
      <c r="N368" s="613">
        <f t="shared" si="41"/>
        <v>0</v>
      </c>
      <c r="O368" s="500"/>
    </row>
    <row r="369" spans="1:15" s="347" customFormat="1" ht="16.5">
      <c r="A369" s="610">
        <f t="shared" si="45"/>
        <v>357</v>
      </c>
      <c r="B369" s="616" t="s">
        <v>1240</v>
      </c>
      <c r="C369" s="507">
        <v>6</v>
      </c>
      <c r="D369" s="516" t="s">
        <v>903</v>
      </c>
      <c r="E369" s="517">
        <v>800</v>
      </c>
      <c r="F369" s="517">
        <f t="shared" si="42"/>
        <v>4800</v>
      </c>
      <c r="G369" s="611">
        <f t="shared" si="46"/>
        <v>3</v>
      </c>
      <c r="H369" s="611">
        <f t="shared" si="43"/>
        <v>2400</v>
      </c>
      <c r="I369" s="611"/>
      <c r="J369" s="612">
        <f t="shared" si="40"/>
        <v>0</v>
      </c>
      <c r="K369" s="611">
        <f t="shared" si="47"/>
        <v>3</v>
      </c>
      <c r="L369" s="611">
        <f t="shared" si="44"/>
        <v>2400</v>
      </c>
      <c r="M369" s="611"/>
      <c r="N369" s="613">
        <f t="shared" si="41"/>
        <v>0</v>
      </c>
      <c r="O369" s="500"/>
    </row>
    <row r="370" spans="1:15" s="347" customFormat="1" ht="16.5">
      <c r="A370" s="610">
        <f t="shared" si="45"/>
        <v>358</v>
      </c>
      <c r="B370" s="544" t="s">
        <v>1241</v>
      </c>
      <c r="C370" s="507">
        <v>200</v>
      </c>
      <c r="D370" s="507" t="s">
        <v>903</v>
      </c>
      <c r="E370" s="592">
        <v>32</v>
      </c>
      <c r="F370" s="517">
        <f t="shared" si="42"/>
        <v>6400</v>
      </c>
      <c r="G370" s="611">
        <f t="shared" si="46"/>
        <v>100</v>
      </c>
      <c r="H370" s="611">
        <f t="shared" si="43"/>
        <v>3200</v>
      </c>
      <c r="I370" s="611"/>
      <c r="J370" s="612">
        <f t="shared" si="40"/>
        <v>0</v>
      </c>
      <c r="K370" s="611">
        <f t="shared" si="47"/>
        <v>100</v>
      </c>
      <c r="L370" s="611">
        <f t="shared" si="44"/>
        <v>3200</v>
      </c>
      <c r="M370" s="611"/>
      <c r="N370" s="613">
        <f t="shared" si="41"/>
        <v>0</v>
      </c>
      <c r="O370" s="500"/>
    </row>
    <row r="371" spans="1:15" s="347" customFormat="1" ht="16.5">
      <c r="A371" s="610">
        <f t="shared" si="45"/>
        <v>359</v>
      </c>
      <c r="B371" s="158" t="s">
        <v>1242</v>
      </c>
      <c r="C371" s="506">
        <v>200</v>
      </c>
      <c r="D371" s="506"/>
      <c r="E371" s="508">
        <v>12</v>
      </c>
      <c r="F371" s="517">
        <f t="shared" si="42"/>
        <v>2400</v>
      </c>
      <c r="G371" s="611">
        <f t="shared" si="46"/>
        <v>100</v>
      </c>
      <c r="H371" s="611">
        <f t="shared" si="43"/>
        <v>1200</v>
      </c>
      <c r="I371" s="611"/>
      <c r="J371" s="612">
        <f t="shared" si="40"/>
        <v>0</v>
      </c>
      <c r="K371" s="611">
        <f t="shared" si="47"/>
        <v>100</v>
      </c>
      <c r="L371" s="611">
        <f t="shared" si="44"/>
        <v>1200</v>
      </c>
      <c r="M371" s="611"/>
      <c r="N371" s="613">
        <f t="shared" si="41"/>
        <v>0</v>
      </c>
      <c r="O371" s="500"/>
    </row>
    <row r="372" spans="1:15" s="347" customFormat="1" ht="30">
      <c r="A372" s="610">
        <f t="shared" si="45"/>
        <v>360</v>
      </c>
      <c r="B372" s="512" t="s">
        <v>1243</v>
      </c>
      <c r="C372" s="514">
        <v>500</v>
      </c>
      <c r="D372" s="514" t="s">
        <v>1244</v>
      </c>
      <c r="E372" s="511">
        <v>5.5</v>
      </c>
      <c r="F372" s="517">
        <f t="shared" si="42"/>
        <v>2750</v>
      </c>
      <c r="G372" s="611">
        <f t="shared" si="46"/>
        <v>250</v>
      </c>
      <c r="H372" s="611">
        <f t="shared" si="43"/>
        <v>1375</v>
      </c>
      <c r="I372" s="611"/>
      <c r="J372" s="612">
        <f t="shared" si="40"/>
        <v>0</v>
      </c>
      <c r="K372" s="611">
        <f t="shared" si="47"/>
        <v>250</v>
      </c>
      <c r="L372" s="611">
        <f t="shared" si="44"/>
        <v>1375</v>
      </c>
      <c r="M372" s="611"/>
      <c r="N372" s="613">
        <f t="shared" si="41"/>
        <v>0</v>
      </c>
      <c r="O372" s="500"/>
    </row>
    <row r="373" spans="1:15" s="347" customFormat="1" ht="16.5">
      <c r="A373" s="610">
        <f t="shared" si="45"/>
        <v>361</v>
      </c>
      <c r="B373" s="158" t="s">
        <v>1245</v>
      </c>
      <c r="C373" s="516">
        <v>335</v>
      </c>
      <c r="D373" s="516" t="s">
        <v>910</v>
      </c>
      <c r="E373" s="517">
        <v>4.9800000000000004</v>
      </c>
      <c r="F373" s="517">
        <f t="shared" si="42"/>
        <v>1668.3000000000002</v>
      </c>
      <c r="G373" s="611">
        <v>168</v>
      </c>
      <c r="H373" s="611">
        <f t="shared" si="43"/>
        <v>836.6400000000001</v>
      </c>
      <c r="I373" s="611"/>
      <c r="J373" s="612">
        <f t="shared" si="40"/>
        <v>0</v>
      </c>
      <c r="K373" s="611">
        <v>167</v>
      </c>
      <c r="L373" s="611">
        <f t="shared" si="44"/>
        <v>831.66000000000008</v>
      </c>
      <c r="M373" s="611"/>
      <c r="N373" s="613">
        <f t="shared" si="41"/>
        <v>0</v>
      </c>
      <c r="O373" s="500"/>
    </row>
    <row r="374" spans="1:15" s="347" customFormat="1" ht="16.5">
      <c r="A374" s="610">
        <f t="shared" si="45"/>
        <v>362</v>
      </c>
      <c r="B374" s="512" t="s">
        <v>1246</v>
      </c>
      <c r="C374" s="514">
        <v>5</v>
      </c>
      <c r="D374" s="514"/>
      <c r="E374" s="511">
        <v>73.900000000000006</v>
      </c>
      <c r="F374" s="517">
        <f t="shared" si="42"/>
        <v>369.5</v>
      </c>
      <c r="G374" s="611">
        <v>3</v>
      </c>
      <c r="H374" s="611">
        <f t="shared" si="43"/>
        <v>221.70000000000002</v>
      </c>
      <c r="I374" s="611"/>
      <c r="J374" s="612">
        <f t="shared" si="40"/>
        <v>0</v>
      </c>
      <c r="K374" s="611">
        <v>2</v>
      </c>
      <c r="L374" s="611">
        <f t="shared" si="44"/>
        <v>147.80000000000001</v>
      </c>
      <c r="M374" s="611"/>
      <c r="N374" s="613">
        <f t="shared" si="41"/>
        <v>0</v>
      </c>
      <c r="O374" s="500"/>
    </row>
    <row r="375" spans="1:15" s="347" customFormat="1" ht="16.5">
      <c r="A375" s="610">
        <f t="shared" si="45"/>
        <v>363</v>
      </c>
      <c r="B375" s="158" t="s">
        <v>1247</v>
      </c>
      <c r="C375" s="506">
        <v>3</v>
      </c>
      <c r="D375" s="506" t="s">
        <v>912</v>
      </c>
      <c r="E375" s="511">
        <v>400</v>
      </c>
      <c r="F375" s="517">
        <f t="shared" si="42"/>
        <v>1200</v>
      </c>
      <c r="G375" s="611">
        <v>2</v>
      </c>
      <c r="H375" s="611">
        <f t="shared" si="43"/>
        <v>800</v>
      </c>
      <c r="I375" s="611"/>
      <c r="J375" s="612">
        <f t="shared" si="40"/>
        <v>0</v>
      </c>
      <c r="K375" s="611">
        <v>1</v>
      </c>
      <c r="L375" s="611">
        <f t="shared" si="44"/>
        <v>400</v>
      </c>
      <c r="M375" s="611"/>
      <c r="N375" s="613">
        <f t="shared" si="41"/>
        <v>0</v>
      </c>
      <c r="O375" s="500"/>
    </row>
    <row r="376" spans="1:15" s="347" customFormat="1" ht="16.5">
      <c r="A376" s="610">
        <f t="shared" si="45"/>
        <v>364</v>
      </c>
      <c r="B376" s="158" t="s">
        <v>1248</v>
      </c>
      <c r="C376" s="506">
        <v>3</v>
      </c>
      <c r="D376" s="506" t="s">
        <v>912</v>
      </c>
      <c r="E376" s="511">
        <v>400</v>
      </c>
      <c r="F376" s="517">
        <f t="shared" si="42"/>
        <v>1200</v>
      </c>
      <c r="G376" s="611">
        <v>2</v>
      </c>
      <c r="H376" s="611">
        <f t="shared" si="43"/>
        <v>800</v>
      </c>
      <c r="I376" s="611"/>
      <c r="J376" s="612">
        <f t="shared" si="40"/>
        <v>0</v>
      </c>
      <c r="K376" s="611">
        <v>1</v>
      </c>
      <c r="L376" s="611">
        <f t="shared" si="44"/>
        <v>400</v>
      </c>
      <c r="M376" s="611"/>
      <c r="N376" s="613">
        <f t="shared" si="41"/>
        <v>0</v>
      </c>
      <c r="O376" s="500"/>
    </row>
    <row r="377" spans="1:15" s="347" customFormat="1" ht="30">
      <c r="A377" s="610">
        <f t="shared" si="45"/>
        <v>365</v>
      </c>
      <c r="B377" s="158" t="s">
        <v>1249</v>
      </c>
      <c r="C377" s="506">
        <v>3</v>
      </c>
      <c r="D377" s="506" t="s">
        <v>912</v>
      </c>
      <c r="E377" s="511">
        <v>400</v>
      </c>
      <c r="F377" s="517">
        <f t="shared" si="42"/>
        <v>1200</v>
      </c>
      <c r="G377" s="611">
        <v>2</v>
      </c>
      <c r="H377" s="611">
        <f t="shared" si="43"/>
        <v>800</v>
      </c>
      <c r="I377" s="611"/>
      <c r="J377" s="612">
        <f t="shared" si="40"/>
        <v>0</v>
      </c>
      <c r="K377" s="611">
        <v>1</v>
      </c>
      <c r="L377" s="611">
        <f t="shared" si="44"/>
        <v>400</v>
      </c>
      <c r="M377" s="611"/>
      <c r="N377" s="613">
        <f t="shared" si="41"/>
        <v>0</v>
      </c>
      <c r="O377" s="500"/>
    </row>
    <row r="378" spans="1:15" s="347" customFormat="1" ht="30">
      <c r="A378" s="610">
        <f t="shared" si="45"/>
        <v>366</v>
      </c>
      <c r="B378" s="158" t="s">
        <v>1250</v>
      </c>
      <c r="C378" s="506">
        <v>3</v>
      </c>
      <c r="D378" s="506" t="s">
        <v>912</v>
      </c>
      <c r="E378" s="511">
        <v>400</v>
      </c>
      <c r="F378" s="517">
        <f t="shared" si="42"/>
        <v>1200</v>
      </c>
      <c r="G378" s="611">
        <v>2</v>
      </c>
      <c r="H378" s="611">
        <f t="shared" si="43"/>
        <v>800</v>
      </c>
      <c r="I378" s="611"/>
      <c r="J378" s="612">
        <f t="shared" si="40"/>
        <v>0</v>
      </c>
      <c r="K378" s="611">
        <v>1</v>
      </c>
      <c r="L378" s="611">
        <f t="shared" si="44"/>
        <v>400</v>
      </c>
      <c r="M378" s="611"/>
      <c r="N378" s="613">
        <f t="shared" si="41"/>
        <v>0</v>
      </c>
      <c r="O378" s="500"/>
    </row>
    <row r="379" spans="1:15" s="347" customFormat="1" ht="30">
      <c r="A379" s="610">
        <f t="shared" si="45"/>
        <v>367</v>
      </c>
      <c r="B379" s="158" t="s">
        <v>1251</v>
      </c>
      <c r="C379" s="506">
        <v>4</v>
      </c>
      <c r="D379" s="506" t="s">
        <v>912</v>
      </c>
      <c r="E379" s="511">
        <v>600</v>
      </c>
      <c r="F379" s="517">
        <f t="shared" si="42"/>
        <v>2400</v>
      </c>
      <c r="G379" s="611">
        <f t="shared" si="46"/>
        <v>2</v>
      </c>
      <c r="H379" s="611">
        <f t="shared" si="43"/>
        <v>1200</v>
      </c>
      <c r="I379" s="611"/>
      <c r="J379" s="612">
        <f t="shared" si="40"/>
        <v>0</v>
      </c>
      <c r="K379" s="611">
        <f t="shared" si="47"/>
        <v>2</v>
      </c>
      <c r="L379" s="611">
        <f t="shared" si="44"/>
        <v>1200</v>
      </c>
      <c r="M379" s="611"/>
      <c r="N379" s="613">
        <f t="shared" si="41"/>
        <v>0</v>
      </c>
      <c r="O379" s="500"/>
    </row>
    <row r="380" spans="1:15" s="347" customFormat="1" ht="16.5">
      <c r="A380" s="610">
        <f t="shared" si="45"/>
        <v>368</v>
      </c>
      <c r="B380" s="616" t="s">
        <v>1252</v>
      </c>
      <c r="C380" s="507">
        <v>14</v>
      </c>
      <c r="D380" s="516" t="s">
        <v>903</v>
      </c>
      <c r="E380" s="517">
        <v>399</v>
      </c>
      <c r="F380" s="517">
        <f t="shared" si="42"/>
        <v>5586</v>
      </c>
      <c r="G380" s="611">
        <f t="shared" si="46"/>
        <v>7</v>
      </c>
      <c r="H380" s="611">
        <f t="shared" si="43"/>
        <v>2793</v>
      </c>
      <c r="I380" s="611"/>
      <c r="J380" s="612">
        <f t="shared" si="40"/>
        <v>0</v>
      </c>
      <c r="K380" s="611">
        <f t="shared" si="47"/>
        <v>7</v>
      </c>
      <c r="L380" s="611">
        <f t="shared" si="44"/>
        <v>2793</v>
      </c>
      <c r="M380" s="611"/>
      <c r="N380" s="613">
        <f t="shared" si="41"/>
        <v>0</v>
      </c>
      <c r="O380" s="500"/>
    </row>
    <row r="381" spans="1:15" s="347" customFormat="1" ht="16.5">
      <c r="A381" s="610">
        <f t="shared" si="45"/>
        <v>369</v>
      </c>
      <c r="B381" s="616" t="s">
        <v>1253</v>
      </c>
      <c r="C381" s="507">
        <v>14</v>
      </c>
      <c r="D381" s="516" t="s">
        <v>903</v>
      </c>
      <c r="E381" s="517">
        <v>399</v>
      </c>
      <c r="F381" s="517">
        <f t="shared" si="42"/>
        <v>5586</v>
      </c>
      <c r="G381" s="611">
        <f t="shared" si="46"/>
        <v>7</v>
      </c>
      <c r="H381" s="611">
        <f t="shared" si="43"/>
        <v>2793</v>
      </c>
      <c r="I381" s="611"/>
      <c r="J381" s="612">
        <f t="shared" si="40"/>
        <v>0</v>
      </c>
      <c r="K381" s="611">
        <f t="shared" si="47"/>
        <v>7</v>
      </c>
      <c r="L381" s="611">
        <f t="shared" si="44"/>
        <v>2793</v>
      </c>
      <c r="M381" s="611"/>
      <c r="N381" s="613">
        <f t="shared" si="41"/>
        <v>0</v>
      </c>
      <c r="O381" s="500"/>
    </row>
    <row r="382" spans="1:15" s="347" customFormat="1" ht="16.5">
      <c r="A382" s="610">
        <f t="shared" si="45"/>
        <v>370</v>
      </c>
      <c r="B382" s="158" t="s">
        <v>1254</v>
      </c>
      <c r="C382" s="516">
        <v>3</v>
      </c>
      <c r="D382" s="516" t="s">
        <v>912</v>
      </c>
      <c r="E382" s="517">
        <v>90</v>
      </c>
      <c r="F382" s="517">
        <f t="shared" si="42"/>
        <v>270</v>
      </c>
      <c r="G382" s="611">
        <v>2</v>
      </c>
      <c r="H382" s="611">
        <f t="shared" si="43"/>
        <v>180</v>
      </c>
      <c r="I382" s="611"/>
      <c r="J382" s="612">
        <f t="shared" si="40"/>
        <v>0</v>
      </c>
      <c r="K382" s="611">
        <v>1</v>
      </c>
      <c r="L382" s="611">
        <f t="shared" si="44"/>
        <v>90</v>
      </c>
      <c r="M382" s="611"/>
      <c r="N382" s="613">
        <f t="shared" si="41"/>
        <v>0</v>
      </c>
      <c r="O382" s="500"/>
    </row>
    <row r="383" spans="1:15" s="347" customFormat="1" ht="16.5">
      <c r="A383" s="610">
        <f t="shared" si="45"/>
        <v>371</v>
      </c>
      <c r="B383" s="240" t="s">
        <v>1255</v>
      </c>
      <c r="C383" s="241">
        <v>3</v>
      </c>
      <c r="D383" s="506" t="s">
        <v>907</v>
      </c>
      <c r="E383" s="533">
        <v>90</v>
      </c>
      <c r="F383" s="517">
        <f t="shared" si="42"/>
        <v>270</v>
      </c>
      <c r="G383" s="611">
        <v>2</v>
      </c>
      <c r="H383" s="611">
        <f t="shared" si="43"/>
        <v>180</v>
      </c>
      <c r="I383" s="611"/>
      <c r="J383" s="612">
        <f t="shared" si="40"/>
        <v>0</v>
      </c>
      <c r="K383" s="611">
        <v>1</v>
      </c>
      <c r="L383" s="611">
        <f t="shared" si="44"/>
        <v>90</v>
      </c>
      <c r="M383" s="611"/>
      <c r="N383" s="613">
        <f t="shared" si="41"/>
        <v>0</v>
      </c>
      <c r="O383" s="500"/>
    </row>
    <row r="384" spans="1:15" s="347" customFormat="1" ht="16.5">
      <c r="A384" s="610">
        <f t="shared" si="45"/>
        <v>372</v>
      </c>
      <c r="B384" s="158" t="s">
        <v>1256</v>
      </c>
      <c r="C384" s="516">
        <v>3</v>
      </c>
      <c r="D384" s="516" t="s">
        <v>912</v>
      </c>
      <c r="E384" s="517">
        <v>90</v>
      </c>
      <c r="F384" s="517">
        <f t="shared" si="42"/>
        <v>270</v>
      </c>
      <c r="G384" s="611">
        <v>2</v>
      </c>
      <c r="H384" s="611">
        <f t="shared" si="43"/>
        <v>180</v>
      </c>
      <c r="I384" s="611"/>
      <c r="J384" s="612">
        <f t="shared" si="40"/>
        <v>0</v>
      </c>
      <c r="K384" s="611">
        <v>1</v>
      </c>
      <c r="L384" s="611">
        <f t="shared" si="44"/>
        <v>90</v>
      </c>
      <c r="M384" s="611"/>
      <c r="N384" s="613">
        <f t="shared" si="41"/>
        <v>0</v>
      </c>
      <c r="O384" s="500"/>
    </row>
    <row r="385" spans="1:15" s="347" customFormat="1" ht="16.5">
      <c r="A385" s="610">
        <f t="shared" si="45"/>
        <v>373</v>
      </c>
      <c r="B385" s="240" t="s">
        <v>1257</v>
      </c>
      <c r="C385" s="241">
        <v>3</v>
      </c>
      <c r="D385" s="506" t="s">
        <v>907</v>
      </c>
      <c r="E385" s="533">
        <v>90</v>
      </c>
      <c r="F385" s="517">
        <f t="shared" si="42"/>
        <v>270</v>
      </c>
      <c r="G385" s="611">
        <v>2</v>
      </c>
      <c r="H385" s="611">
        <f t="shared" si="43"/>
        <v>180</v>
      </c>
      <c r="I385" s="611"/>
      <c r="J385" s="612">
        <f t="shared" si="40"/>
        <v>0</v>
      </c>
      <c r="K385" s="611">
        <v>1</v>
      </c>
      <c r="L385" s="611">
        <f t="shared" si="44"/>
        <v>90</v>
      </c>
      <c r="M385" s="611"/>
      <c r="N385" s="613">
        <f t="shared" si="41"/>
        <v>0</v>
      </c>
      <c r="O385" s="500"/>
    </row>
    <row r="386" spans="1:15" s="347" customFormat="1" ht="16.5">
      <c r="A386" s="610">
        <f t="shared" si="45"/>
        <v>374</v>
      </c>
      <c r="B386" s="240" t="s">
        <v>1258</v>
      </c>
      <c r="C386" s="507">
        <v>3</v>
      </c>
      <c r="D386" s="507" t="s">
        <v>912</v>
      </c>
      <c r="E386" s="510">
        <v>90</v>
      </c>
      <c r="F386" s="517">
        <f t="shared" si="42"/>
        <v>270</v>
      </c>
      <c r="G386" s="611">
        <v>2</v>
      </c>
      <c r="H386" s="611">
        <f t="shared" si="43"/>
        <v>180</v>
      </c>
      <c r="I386" s="611"/>
      <c r="J386" s="612">
        <f t="shared" si="40"/>
        <v>0</v>
      </c>
      <c r="K386" s="611">
        <v>1</v>
      </c>
      <c r="L386" s="611">
        <f t="shared" si="44"/>
        <v>90</v>
      </c>
      <c r="M386" s="611"/>
      <c r="N386" s="613">
        <f t="shared" si="41"/>
        <v>0</v>
      </c>
      <c r="O386" s="500"/>
    </row>
    <row r="387" spans="1:15" s="347" customFormat="1" ht="16.5">
      <c r="A387" s="610">
        <f t="shared" si="45"/>
        <v>375</v>
      </c>
      <c r="B387" s="158" t="s">
        <v>1259</v>
      </c>
      <c r="C387" s="506">
        <v>2</v>
      </c>
      <c r="D387" s="507" t="s">
        <v>912</v>
      </c>
      <c r="E387" s="545">
        <v>90</v>
      </c>
      <c r="F387" s="517">
        <f t="shared" si="42"/>
        <v>180</v>
      </c>
      <c r="G387" s="611">
        <f t="shared" si="46"/>
        <v>1</v>
      </c>
      <c r="H387" s="611">
        <f t="shared" si="43"/>
        <v>90</v>
      </c>
      <c r="I387" s="611"/>
      <c r="J387" s="612">
        <f t="shared" si="40"/>
        <v>0</v>
      </c>
      <c r="K387" s="611">
        <f t="shared" si="47"/>
        <v>1</v>
      </c>
      <c r="L387" s="611">
        <f t="shared" si="44"/>
        <v>90</v>
      </c>
      <c r="M387" s="611"/>
      <c r="N387" s="613">
        <f t="shared" si="41"/>
        <v>0</v>
      </c>
      <c r="O387" s="500"/>
    </row>
    <row r="388" spans="1:15" s="347" customFormat="1" ht="16.5">
      <c r="A388" s="610">
        <f t="shared" si="45"/>
        <v>376</v>
      </c>
      <c r="B388" s="544" t="s">
        <v>1260</v>
      </c>
      <c r="C388" s="507">
        <v>3</v>
      </c>
      <c r="D388" s="507" t="s">
        <v>912</v>
      </c>
      <c r="E388" s="510">
        <v>90</v>
      </c>
      <c r="F388" s="517">
        <f t="shared" si="42"/>
        <v>270</v>
      </c>
      <c r="G388" s="611">
        <v>2</v>
      </c>
      <c r="H388" s="611">
        <f t="shared" si="43"/>
        <v>180</v>
      </c>
      <c r="I388" s="611"/>
      <c r="J388" s="612">
        <f t="shared" si="40"/>
        <v>0</v>
      </c>
      <c r="K388" s="611">
        <v>1</v>
      </c>
      <c r="L388" s="611">
        <f t="shared" si="44"/>
        <v>90</v>
      </c>
      <c r="M388" s="611"/>
      <c r="N388" s="613">
        <f t="shared" si="41"/>
        <v>0</v>
      </c>
      <c r="O388" s="500"/>
    </row>
    <row r="389" spans="1:15" s="347" customFormat="1" ht="30">
      <c r="A389" s="610">
        <f t="shared" si="45"/>
        <v>377</v>
      </c>
      <c r="B389" s="544" t="s">
        <v>1261</v>
      </c>
      <c r="C389" s="507">
        <v>3</v>
      </c>
      <c r="D389" s="507" t="s">
        <v>912</v>
      </c>
      <c r="E389" s="510">
        <v>150</v>
      </c>
      <c r="F389" s="517">
        <f t="shared" si="42"/>
        <v>450</v>
      </c>
      <c r="G389" s="611">
        <v>2</v>
      </c>
      <c r="H389" s="611">
        <f t="shared" si="43"/>
        <v>300</v>
      </c>
      <c r="I389" s="611"/>
      <c r="J389" s="612">
        <f t="shared" si="40"/>
        <v>0</v>
      </c>
      <c r="K389" s="611">
        <v>1</v>
      </c>
      <c r="L389" s="611">
        <f t="shared" si="44"/>
        <v>150</v>
      </c>
      <c r="M389" s="611"/>
      <c r="N389" s="613">
        <f t="shared" si="41"/>
        <v>0</v>
      </c>
      <c r="O389" s="500"/>
    </row>
    <row r="390" spans="1:15" s="347" customFormat="1" ht="30">
      <c r="A390" s="610">
        <f t="shared" si="45"/>
        <v>378</v>
      </c>
      <c r="B390" s="158" t="s">
        <v>1262</v>
      </c>
      <c r="C390" s="506">
        <v>2</v>
      </c>
      <c r="D390" s="507" t="s">
        <v>912</v>
      </c>
      <c r="E390" s="545">
        <v>150</v>
      </c>
      <c r="F390" s="517">
        <f t="shared" si="42"/>
        <v>300</v>
      </c>
      <c r="G390" s="611">
        <f t="shared" si="46"/>
        <v>1</v>
      </c>
      <c r="H390" s="611">
        <f t="shared" si="43"/>
        <v>150</v>
      </c>
      <c r="I390" s="611"/>
      <c r="J390" s="612">
        <f t="shared" si="40"/>
        <v>0</v>
      </c>
      <c r="K390" s="611">
        <f t="shared" si="47"/>
        <v>1</v>
      </c>
      <c r="L390" s="611">
        <f t="shared" si="44"/>
        <v>150</v>
      </c>
      <c r="M390" s="611"/>
      <c r="N390" s="613">
        <f t="shared" si="41"/>
        <v>0</v>
      </c>
      <c r="O390" s="500"/>
    </row>
    <row r="391" spans="1:15" s="347" customFormat="1" ht="30">
      <c r="A391" s="610">
        <f t="shared" si="45"/>
        <v>379</v>
      </c>
      <c r="B391" s="544" t="s">
        <v>1263</v>
      </c>
      <c r="C391" s="593">
        <v>3</v>
      </c>
      <c r="D391" s="507" t="s">
        <v>912</v>
      </c>
      <c r="E391" s="510">
        <v>150</v>
      </c>
      <c r="F391" s="517">
        <f t="shared" si="42"/>
        <v>450</v>
      </c>
      <c r="G391" s="611">
        <v>2</v>
      </c>
      <c r="H391" s="611">
        <f t="shared" si="43"/>
        <v>300</v>
      </c>
      <c r="I391" s="611"/>
      <c r="J391" s="612">
        <f t="shared" si="40"/>
        <v>0</v>
      </c>
      <c r="K391" s="611">
        <v>1</v>
      </c>
      <c r="L391" s="611">
        <f t="shared" si="44"/>
        <v>150</v>
      </c>
      <c r="M391" s="611"/>
      <c r="N391" s="613">
        <f t="shared" si="41"/>
        <v>0</v>
      </c>
      <c r="O391" s="500"/>
    </row>
    <row r="392" spans="1:15" s="347" customFormat="1" ht="16.5">
      <c r="A392" s="610">
        <f t="shared" si="45"/>
        <v>380</v>
      </c>
      <c r="B392" s="576" t="s">
        <v>1264</v>
      </c>
      <c r="C392" s="586">
        <v>6</v>
      </c>
      <c r="D392" s="586" t="s">
        <v>1265</v>
      </c>
      <c r="E392" s="587">
        <v>87.6</v>
      </c>
      <c r="F392" s="517">
        <f t="shared" si="42"/>
        <v>525.59999999999991</v>
      </c>
      <c r="G392" s="611">
        <f t="shared" si="46"/>
        <v>3</v>
      </c>
      <c r="H392" s="611">
        <f t="shared" si="43"/>
        <v>262.79999999999995</v>
      </c>
      <c r="I392" s="611"/>
      <c r="J392" s="612">
        <f t="shared" si="40"/>
        <v>0</v>
      </c>
      <c r="K392" s="611">
        <f t="shared" si="47"/>
        <v>3</v>
      </c>
      <c r="L392" s="611">
        <f t="shared" si="44"/>
        <v>262.79999999999995</v>
      </c>
      <c r="M392" s="611"/>
      <c r="N392" s="613">
        <f t="shared" si="41"/>
        <v>0</v>
      </c>
      <c r="O392" s="500"/>
    </row>
    <row r="393" spans="1:15" s="347" customFormat="1" ht="30">
      <c r="A393" s="610">
        <f t="shared" si="45"/>
        <v>381</v>
      </c>
      <c r="B393" s="158" t="s">
        <v>1266</v>
      </c>
      <c r="C393" s="506">
        <v>4</v>
      </c>
      <c r="D393" s="516" t="s">
        <v>912</v>
      </c>
      <c r="E393" s="570">
        <v>87.6</v>
      </c>
      <c r="F393" s="517">
        <f t="shared" si="42"/>
        <v>350.4</v>
      </c>
      <c r="G393" s="611">
        <f t="shared" si="46"/>
        <v>2</v>
      </c>
      <c r="H393" s="611">
        <f t="shared" si="43"/>
        <v>175.2</v>
      </c>
      <c r="I393" s="611"/>
      <c r="J393" s="612">
        <f t="shared" si="40"/>
        <v>0</v>
      </c>
      <c r="K393" s="611">
        <f t="shared" si="47"/>
        <v>2</v>
      </c>
      <c r="L393" s="611">
        <f t="shared" si="44"/>
        <v>175.2</v>
      </c>
      <c r="M393" s="611"/>
      <c r="N393" s="613">
        <f t="shared" si="41"/>
        <v>0</v>
      </c>
      <c r="O393" s="500"/>
    </row>
    <row r="394" spans="1:15" s="347" customFormat="1" ht="30">
      <c r="A394" s="610">
        <f t="shared" si="45"/>
        <v>382</v>
      </c>
      <c r="B394" s="512" t="s">
        <v>1267</v>
      </c>
      <c r="C394" s="514">
        <v>30</v>
      </c>
      <c r="D394" s="514" t="s">
        <v>1268</v>
      </c>
      <c r="E394" s="511">
        <v>230</v>
      </c>
      <c r="F394" s="517">
        <f t="shared" si="42"/>
        <v>6900</v>
      </c>
      <c r="G394" s="611">
        <f t="shared" si="46"/>
        <v>15</v>
      </c>
      <c r="H394" s="611">
        <f t="shared" si="43"/>
        <v>3450</v>
      </c>
      <c r="I394" s="611"/>
      <c r="J394" s="612">
        <f t="shared" si="40"/>
        <v>0</v>
      </c>
      <c r="K394" s="611">
        <f t="shared" si="47"/>
        <v>15</v>
      </c>
      <c r="L394" s="611">
        <f t="shared" si="44"/>
        <v>3450</v>
      </c>
      <c r="M394" s="611"/>
      <c r="N394" s="613">
        <f t="shared" si="41"/>
        <v>0</v>
      </c>
      <c r="O394" s="500"/>
    </row>
    <row r="395" spans="1:15" s="347" customFormat="1" ht="16.5">
      <c r="A395" s="610">
        <f t="shared" si="45"/>
        <v>383</v>
      </c>
      <c r="B395" s="158" t="s">
        <v>1269</v>
      </c>
      <c r="C395" s="516">
        <v>1</v>
      </c>
      <c r="D395" s="516" t="s">
        <v>1270</v>
      </c>
      <c r="E395" s="508">
        <v>91.67</v>
      </c>
      <c r="F395" s="517">
        <f t="shared" si="42"/>
        <v>91.67</v>
      </c>
      <c r="G395" s="611">
        <v>1</v>
      </c>
      <c r="H395" s="611">
        <f t="shared" si="43"/>
        <v>91.67</v>
      </c>
      <c r="I395" s="611"/>
      <c r="J395" s="612">
        <f t="shared" si="40"/>
        <v>0</v>
      </c>
      <c r="K395" s="611">
        <v>0</v>
      </c>
      <c r="L395" s="611">
        <f t="shared" si="44"/>
        <v>0</v>
      </c>
      <c r="M395" s="611"/>
      <c r="N395" s="613">
        <f t="shared" si="41"/>
        <v>0</v>
      </c>
      <c r="O395" s="500"/>
    </row>
    <row r="396" spans="1:15" s="347" customFormat="1" ht="16.5">
      <c r="A396" s="610">
        <f t="shared" si="45"/>
        <v>384</v>
      </c>
      <c r="B396" s="158" t="s">
        <v>1271</v>
      </c>
      <c r="C396" s="516">
        <v>1</v>
      </c>
      <c r="D396" s="516" t="s">
        <v>912</v>
      </c>
      <c r="E396" s="517">
        <v>91.67</v>
      </c>
      <c r="F396" s="517">
        <f t="shared" si="42"/>
        <v>91.67</v>
      </c>
      <c r="G396" s="611">
        <v>1</v>
      </c>
      <c r="H396" s="611">
        <f t="shared" si="43"/>
        <v>91.67</v>
      </c>
      <c r="I396" s="611"/>
      <c r="J396" s="612">
        <f t="shared" si="40"/>
        <v>0</v>
      </c>
      <c r="K396" s="611">
        <v>0</v>
      </c>
      <c r="L396" s="611">
        <f t="shared" si="44"/>
        <v>0</v>
      </c>
      <c r="M396" s="611"/>
      <c r="N396" s="613">
        <f t="shared" si="41"/>
        <v>0</v>
      </c>
      <c r="O396" s="500"/>
    </row>
    <row r="397" spans="1:15" s="347" customFormat="1" ht="16.5">
      <c r="A397" s="610">
        <f t="shared" si="45"/>
        <v>385</v>
      </c>
      <c r="B397" s="544" t="s">
        <v>1272</v>
      </c>
      <c r="C397" s="593">
        <v>2</v>
      </c>
      <c r="D397" s="507" t="s">
        <v>910</v>
      </c>
      <c r="E397" s="510">
        <v>91.67</v>
      </c>
      <c r="F397" s="517">
        <f t="shared" si="42"/>
        <v>183.34</v>
      </c>
      <c r="G397" s="611">
        <f t="shared" si="46"/>
        <v>1</v>
      </c>
      <c r="H397" s="611">
        <f t="shared" si="43"/>
        <v>91.67</v>
      </c>
      <c r="I397" s="611"/>
      <c r="J397" s="612">
        <f t="shared" ref="J397:J460" si="48">I397*E397</f>
        <v>0</v>
      </c>
      <c r="K397" s="611">
        <f t="shared" si="47"/>
        <v>1</v>
      </c>
      <c r="L397" s="611">
        <f t="shared" si="44"/>
        <v>91.67</v>
      </c>
      <c r="M397" s="611"/>
      <c r="N397" s="613">
        <f t="shared" ref="N397:N460" si="49">M397*E397</f>
        <v>0</v>
      </c>
      <c r="O397" s="500"/>
    </row>
    <row r="398" spans="1:15" s="347" customFormat="1" ht="16.5">
      <c r="A398" s="610">
        <f t="shared" si="45"/>
        <v>386</v>
      </c>
      <c r="B398" s="512" t="s">
        <v>1273</v>
      </c>
      <c r="C398" s="514">
        <v>24</v>
      </c>
      <c r="D398" s="514" t="s">
        <v>1268</v>
      </c>
      <c r="E398" s="511">
        <v>87.6</v>
      </c>
      <c r="F398" s="517">
        <f t="shared" ref="F398:F461" si="50">E398*C398</f>
        <v>2102.3999999999996</v>
      </c>
      <c r="G398" s="611">
        <f t="shared" si="46"/>
        <v>12</v>
      </c>
      <c r="H398" s="611">
        <f t="shared" ref="H398:H461" si="51">G398*E398</f>
        <v>1051.1999999999998</v>
      </c>
      <c r="I398" s="611"/>
      <c r="J398" s="612">
        <f t="shared" si="48"/>
        <v>0</v>
      </c>
      <c r="K398" s="611">
        <f t="shared" si="47"/>
        <v>12</v>
      </c>
      <c r="L398" s="611">
        <f t="shared" ref="L398:L461" si="52">K398*E398</f>
        <v>1051.1999999999998</v>
      </c>
      <c r="M398" s="611"/>
      <c r="N398" s="613">
        <f t="shared" si="49"/>
        <v>0</v>
      </c>
      <c r="O398" s="500"/>
    </row>
    <row r="399" spans="1:15" s="347" customFormat="1" ht="16.5">
      <c r="A399" s="610">
        <f t="shared" ref="A399:A462" si="53">A398+1</f>
        <v>387</v>
      </c>
      <c r="B399" s="158" t="s">
        <v>1274</v>
      </c>
      <c r="C399" s="516">
        <v>4</v>
      </c>
      <c r="D399" s="516" t="s">
        <v>1275</v>
      </c>
      <c r="E399" s="517">
        <v>91.67</v>
      </c>
      <c r="F399" s="517">
        <f t="shared" si="50"/>
        <v>366.68</v>
      </c>
      <c r="G399" s="611">
        <f t="shared" si="46"/>
        <v>2</v>
      </c>
      <c r="H399" s="611">
        <f t="shared" si="51"/>
        <v>183.34</v>
      </c>
      <c r="I399" s="611"/>
      <c r="J399" s="612">
        <f t="shared" si="48"/>
        <v>0</v>
      </c>
      <c r="K399" s="611">
        <f t="shared" si="47"/>
        <v>2</v>
      </c>
      <c r="L399" s="611">
        <f t="shared" si="52"/>
        <v>183.34</v>
      </c>
      <c r="M399" s="611"/>
      <c r="N399" s="613">
        <f t="shared" si="49"/>
        <v>0</v>
      </c>
      <c r="O399" s="500"/>
    </row>
    <row r="400" spans="1:15" s="347" customFormat="1" ht="16.5">
      <c r="A400" s="610">
        <f t="shared" si="53"/>
        <v>388</v>
      </c>
      <c r="B400" s="512" t="s">
        <v>1276</v>
      </c>
      <c r="C400" s="513">
        <v>1350</v>
      </c>
      <c r="D400" s="514" t="s">
        <v>1277</v>
      </c>
      <c r="E400" s="511">
        <v>20</v>
      </c>
      <c r="F400" s="517">
        <f t="shared" si="50"/>
        <v>27000</v>
      </c>
      <c r="G400" s="611">
        <f t="shared" si="46"/>
        <v>675</v>
      </c>
      <c r="H400" s="611">
        <f t="shared" si="51"/>
        <v>13500</v>
      </c>
      <c r="I400" s="611"/>
      <c r="J400" s="612">
        <f t="shared" si="48"/>
        <v>0</v>
      </c>
      <c r="K400" s="611">
        <f t="shared" si="47"/>
        <v>675</v>
      </c>
      <c r="L400" s="611">
        <f t="shared" si="52"/>
        <v>13500</v>
      </c>
      <c r="M400" s="611"/>
      <c r="N400" s="613">
        <f t="shared" si="49"/>
        <v>0</v>
      </c>
      <c r="O400" s="500"/>
    </row>
    <row r="401" spans="1:15" s="347" customFormat="1" ht="16.5">
      <c r="A401" s="610">
        <f t="shared" si="53"/>
        <v>389</v>
      </c>
      <c r="B401" s="518" t="s">
        <v>1278</v>
      </c>
      <c r="C401" s="519">
        <v>10</v>
      </c>
      <c r="D401" s="548" t="s">
        <v>907</v>
      </c>
      <c r="E401" s="520">
        <v>1760</v>
      </c>
      <c r="F401" s="517">
        <f t="shared" si="50"/>
        <v>17600</v>
      </c>
      <c r="G401" s="611">
        <f t="shared" si="46"/>
        <v>5</v>
      </c>
      <c r="H401" s="611">
        <f t="shared" si="51"/>
        <v>8800</v>
      </c>
      <c r="I401" s="611"/>
      <c r="J401" s="612">
        <f t="shared" si="48"/>
        <v>0</v>
      </c>
      <c r="K401" s="611">
        <f t="shared" si="47"/>
        <v>5</v>
      </c>
      <c r="L401" s="611">
        <f t="shared" si="52"/>
        <v>8800</v>
      </c>
      <c r="M401" s="611"/>
      <c r="N401" s="613">
        <f t="shared" si="49"/>
        <v>0</v>
      </c>
      <c r="O401" s="500"/>
    </row>
    <row r="402" spans="1:15" s="347" customFormat="1" ht="16.5">
      <c r="A402" s="610">
        <f t="shared" si="53"/>
        <v>390</v>
      </c>
      <c r="B402" s="158" t="s">
        <v>1279</v>
      </c>
      <c r="C402" s="506">
        <v>1</v>
      </c>
      <c r="D402" s="506" t="s">
        <v>946</v>
      </c>
      <c r="E402" s="511">
        <v>1400</v>
      </c>
      <c r="F402" s="517">
        <f t="shared" si="50"/>
        <v>1400</v>
      </c>
      <c r="G402" s="611">
        <v>1</v>
      </c>
      <c r="H402" s="611">
        <f t="shared" si="51"/>
        <v>1400</v>
      </c>
      <c r="I402" s="611"/>
      <c r="J402" s="612">
        <f t="shared" si="48"/>
        <v>0</v>
      </c>
      <c r="K402" s="611">
        <v>0</v>
      </c>
      <c r="L402" s="611">
        <f t="shared" si="52"/>
        <v>0</v>
      </c>
      <c r="M402" s="611"/>
      <c r="N402" s="613">
        <f t="shared" si="49"/>
        <v>0</v>
      </c>
      <c r="O402" s="500"/>
    </row>
    <row r="403" spans="1:15" s="347" customFormat="1" ht="16.5">
      <c r="A403" s="610">
        <f t="shared" si="53"/>
        <v>391</v>
      </c>
      <c r="B403" s="240" t="s">
        <v>1280</v>
      </c>
      <c r="C403" s="507">
        <v>4</v>
      </c>
      <c r="D403" s="507" t="s">
        <v>1019</v>
      </c>
      <c r="E403" s="592">
        <v>1790.3</v>
      </c>
      <c r="F403" s="517">
        <f t="shared" si="50"/>
        <v>7161.2</v>
      </c>
      <c r="G403" s="611">
        <f t="shared" si="46"/>
        <v>2</v>
      </c>
      <c r="H403" s="611">
        <f t="shared" si="51"/>
        <v>3580.6</v>
      </c>
      <c r="I403" s="611"/>
      <c r="J403" s="612">
        <f t="shared" si="48"/>
        <v>0</v>
      </c>
      <c r="K403" s="611">
        <f t="shared" si="47"/>
        <v>2</v>
      </c>
      <c r="L403" s="611">
        <f t="shared" si="52"/>
        <v>3580.6</v>
      </c>
      <c r="M403" s="611"/>
      <c r="N403" s="613">
        <f t="shared" si="49"/>
        <v>0</v>
      </c>
      <c r="O403" s="500"/>
    </row>
    <row r="404" spans="1:15" s="347" customFormat="1" ht="16.5">
      <c r="A404" s="610">
        <f t="shared" si="53"/>
        <v>392</v>
      </c>
      <c r="B404" s="512" t="s">
        <v>1281</v>
      </c>
      <c r="C404" s="514"/>
      <c r="D404" s="514" t="s">
        <v>1282</v>
      </c>
      <c r="E404" s="511"/>
      <c r="F404" s="517">
        <f t="shared" si="50"/>
        <v>0</v>
      </c>
      <c r="G404" s="611">
        <f t="shared" si="46"/>
        <v>0</v>
      </c>
      <c r="H404" s="611">
        <f t="shared" si="51"/>
        <v>0</v>
      </c>
      <c r="I404" s="611"/>
      <c r="J404" s="612">
        <f t="shared" si="48"/>
        <v>0</v>
      </c>
      <c r="K404" s="611">
        <f t="shared" si="47"/>
        <v>0</v>
      </c>
      <c r="L404" s="611">
        <f t="shared" si="52"/>
        <v>0</v>
      </c>
      <c r="M404" s="611"/>
      <c r="N404" s="613">
        <f t="shared" si="49"/>
        <v>0</v>
      </c>
      <c r="O404" s="500"/>
    </row>
    <row r="405" spans="1:15" s="347" customFormat="1" ht="16.5">
      <c r="A405" s="610">
        <f t="shared" si="53"/>
        <v>393</v>
      </c>
      <c r="B405" s="512" t="s">
        <v>1283</v>
      </c>
      <c r="C405" s="514"/>
      <c r="D405" s="514" t="s">
        <v>1282</v>
      </c>
      <c r="E405" s="511"/>
      <c r="F405" s="517">
        <f t="shared" si="50"/>
        <v>0</v>
      </c>
      <c r="G405" s="611">
        <f t="shared" ref="G405:G468" si="54">C405/2</f>
        <v>0</v>
      </c>
      <c r="H405" s="611">
        <f t="shared" si="51"/>
        <v>0</v>
      </c>
      <c r="I405" s="611"/>
      <c r="J405" s="612">
        <f t="shared" si="48"/>
        <v>0</v>
      </c>
      <c r="K405" s="611">
        <f t="shared" ref="K405:K468" si="55">C405/2</f>
        <v>0</v>
      </c>
      <c r="L405" s="611">
        <f t="shared" si="52"/>
        <v>0</v>
      </c>
      <c r="M405" s="611"/>
      <c r="N405" s="613">
        <f t="shared" si="49"/>
        <v>0</v>
      </c>
      <c r="O405" s="500"/>
    </row>
    <row r="406" spans="1:15" s="347" customFormat="1" ht="30">
      <c r="A406" s="610">
        <f t="shared" si="53"/>
        <v>394</v>
      </c>
      <c r="B406" s="240" t="s">
        <v>1284</v>
      </c>
      <c r="C406" s="241">
        <v>2</v>
      </c>
      <c r="D406" s="506" t="s">
        <v>946</v>
      </c>
      <c r="E406" s="533">
        <v>1400</v>
      </c>
      <c r="F406" s="517">
        <f t="shared" si="50"/>
        <v>2800</v>
      </c>
      <c r="G406" s="611">
        <f t="shared" si="54"/>
        <v>1</v>
      </c>
      <c r="H406" s="611">
        <f t="shared" si="51"/>
        <v>1400</v>
      </c>
      <c r="I406" s="611"/>
      <c r="J406" s="612">
        <f t="shared" si="48"/>
        <v>0</v>
      </c>
      <c r="K406" s="611">
        <f t="shared" si="55"/>
        <v>1</v>
      </c>
      <c r="L406" s="611">
        <f t="shared" si="52"/>
        <v>1400</v>
      </c>
      <c r="M406" s="611"/>
      <c r="N406" s="613">
        <f t="shared" si="49"/>
        <v>0</v>
      </c>
      <c r="O406" s="500"/>
    </row>
    <row r="407" spans="1:15" s="347" customFormat="1" ht="30">
      <c r="A407" s="610">
        <f t="shared" si="53"/>
        <v>395</v>
      </c>
      <c r="B407" s="240" t="s">
        <v>1285</v>
      </c>
      <c r="C407" s="318">
        <v>4</v>
      </c>
      <c r="D407" s="506" t="s">
        <v>946</v>
      </c>
      <c r="E407" s="533">
        <v>1790.3</v>
      </c>
      <c r="F407" s="517">
        <f t="shared" si="50"/>
        <v>7161.2</v>
      </c>
      <c r="G407" s="611">
        <f t="shared" si="54"/>
        <v>2</v>
      </c>
      <c r="H407" s="611">
        <f t="shared" si="51"/>
        <v>3580.6</v>
      </c>
      <c r="I407" s="611"/>
      <c r="J407" s="612">
        <f t="shared" si="48"/>
        <v>0</v>
      </c>
      <c r="K407" s="611">
        <f t="shared" si="55"/>
        <v>2</v>
      </c>
      <c r="L407" s="611">
        <f t="shared" si="52"/>
        <v>3580.6</v>
      </c>
      <c r="M407" s="611"/>
      <c r="N407" s="613">
        <f t="shared" si="49"/>
        <v>0</v>
      </c>
      <c r="O407" s="500"/>
    </row>
    <row r="408" spans="1:15" s="347" customFormat="1" ht="30">
      <c r="A408" s="610">
        <f t="shared" si="53"/>
        <v>396</v>
      </c>
      <c r="B408" s="240" t="s">
        <v>1286</v>
      </c>
      <c r="C408" s="241">
        <v>4</v>
      </c>
      <c r="D408" s="506" t="s">
        <v>946</v>
      </c>
      <c r="E408" s="533">
        <v>1380</v>
      </c>
      <c r="F408" s="517">
        <f t="shared" si="50"/>
        <v>5520</v>
      </c>
      <c r="G408" s="611">
        <f t="shared" si="54"/>
        <v>2</v>
      </c>
      <c r="H408" s="611">
        <f t="shared" si="51"/>
        <v>2760</v>
      </c>
      <c r="I408" s="611"/>
      <c r="J408" s="612">
        <f t="shared" si="48"/>
        <v>0</v>
      </c>
      <c r="K408" s="611">
        <f t="shared" si="55"/>
        <v>2</v>
      </c>
      <c r="L408" s="611">
        <f t="shared" si="52"/>
        <v>2760</v>
      </c>
      <c r="M408" s="611"/>
      <c r="N408" s="613">
        <f t="shared" si="49"/>
        <v>0</v>
      </c>
      <c r="O408" s="500"/>
    </row>
    <row r="409" spans="1:15" s="347" customFormat="1" ht="30">
      <c r="A409" s="610">
        <f t="shared" si="53"/>
        <v>397</v>
      </c>
      <c r="B409" s="614" t="s">
        <v>1287</v>
      </c>
      <c r="C409" s="615">
        <v>1</v>
      </c>
      <c r="D409" s="615" t="s">
        <v>946</v>
      </c>
      <c r="E409" s="510">
        <v>1900</v>
      </c>
      <c r="F409" s="517">
        <f t="shared" si="50"/>
        <v>1900</v>
      </c>
      <c r="G409" s="611">
        <v>1</v>
      </c>
      <c r="H409" s="611">
        <f t="shared" si="51"/>
        <v>1900</v>
      </c>
      <c r="I409" s="611"/>
      <c r="J409" s="612">
        <f t="shared" si="48"/>
        <v>0</v>
      </c>
      <c r="K409" s="611">
        <v>0</v>
      </c>
      <c r="L409" s="611">
        <f t="shared" si="52"/>
        <v>0</v>
      </c>
      <c r="M409" s="611"/>
      <c r="N409" s="613">
        <f t="shared" si="49"/>
        <v>0</v>
      </c>
      <c r="O409" s="500"/>
    </row>
    <row r="410" spans="1:15" s="347" customFormat="1" ht="16.5">
      <c r="A410" s="610">
        <f t="shared" si="53"/>
        <v>398</v>
      </c>
      <c r="B410" s="614" t="s">
        <v>1288</v>
      </c>
      <c r="C410" s="615">
        <v>2</v>
      </c>
      <c r="D410" s="615" t="s">
        <v>946</v>
      </c>
      <c r="E410" s="510">
        <v>1950</v>
      </c>
      <c r="F410" s="517">
        <f t="shared" si="50"/>
        <v>3900</v>
      </c>
      <c r="G410" s="611">
        <f t="shared" si="54"/>
        <v>1</v>
      </c>
      <c r="H410" s="611">
        <f t="shared" si="51"/>
        <v>1950</v>
      </c>
      <c r="I410" s="611"/>
      <c r="J410" s="612">
        <f t="shared" si="48"/>
        <v>0</v>
      </c>
      <c r="K410" s="611">
        <f t="shared" si="55"/>
        <v>1</v>
      </c>
      <c r="L410" s="611">
        <f t="shared" si="52"/>
        <v>1950</v>
      </c>
      <c r="M410" s="611"/>
      <c r="N410" s="613">
        <f t="shared" si="49"/>
        <v>0</v>
      </c>
      <c r="O410" s="500"/>
    </row>
    <row r="411" spans="1:15" s="347" customFormat="1" ht="16.5">
      <c r="A411" s="610">
        <f t="shared" si="53"/>
        <v>399</v>
      </c>
      <c r="B411" s="614" t="s">
        <v>1289</v>
      </c>
      <c r="C411" s="615">
        <v>2</v>
      </c>
      <c r="D411" s="615" t="s">
        <v>946</v>
      </c>
      <c r="E411" s="510">
        <v>1794</v>
      </c>
      <c r="F411" s="517">
        <f t="shared" si="50"/>
        <v>3588</v>
      </c>
      <c r="G411" s="611">
        <f t="shared" si="54"/>
        <v>1</v>
      </c>
      <c r="H411" s="611">
        <f t="shared" si="51"/>
        <v>1794</v>
      </c>
      <c r="I411" s="611"/>
      <c r="J411" s="612">
        <f t="shared" si="48"/>
        <v>0</v>
      </c>
      <c r="K411" s="611">
        <f t="shared" si="55"/>
        <v>1</v>
      </c>
      <c r="L411" s="611">
        <f t="shared" si="52"/>
        <v>1794</v>
      </c>
      <c r="M411" s="611"/>
      <c r="N411" s="613">
        <f t="shared" si="49"/>
        <v>0</v>
      </c>
      <c r="O411" s="500"/>
    </row>
    <row r="412" spans="1:15" s="347" customFormat="1" ht="16.5">
      <c r="A412" s="610">
        <f t="shared" si="53"/>
        <v>400</v>
      </c>
      <c r="B412" s="158" t="s">
        <v>1290</v>
      </c>
      <c r="C412" s="516">
        <v>2</v>
      </c>
      <c r="D412" s="516" t="s">
        <v>929</v>
      </c>
      <c r="E412" s="517">
        <v>3000</v>
      </c>
      <c r="F412" s="517">
        <f t="shared" si="50"/>
        <v>6000</v>
      </c>
      <c r="G412" s="611">
        <f t="shared" si="54"/>
        <v>1</v>
      </c>
      <c r="H412" s="611">
        <f t="shared" si="51"/>
        <v>3000</v>
      </c>
      <c r="I412" s="611"/>
      <c r="J412" s="612">
        <f t="shared" si="48"/>
        <v>0</v>
      </c>
      <c r="K412" s="611">
        <f t="shared" si="55"/>
        <v>1</v>
      </c>
      <c r="L412" s="611">
        <f t="shared" si="52"/>
        <v>3000</v>
      </c>
      <c r="M412" s="611"/>
      <c r="N412" s="613">
        <f t="shared" si="49"/>
        <v>0</v>
      </c>
      <c r="O412" s="500"/>
    </row>
    <row r="413" spans="1:15" s="347" customFormat="1" ht="45">
      <c r="A413" s="610">
        <f t="shared" si="53"/>
        <v>401</v>
      </c>
      <c r="B413" s="518" t="s">
        <v>1291</v>
      </c>
      <c r="C413" s="519">
        <v>12</v>
      </c>
      <c r="D413" s="548" t="s">
        <v>903</v>
      </c>
      <c r="E413" s="520">
        <v>475</v>
      </c>
      <c r="F413" s="517">
        <f t="shared" si="50"/>
        <v>5700</v>
      </c>
      <c r="G413" s="611">
        <f t="shared" si="54"/>
        <v>6</v>
      </c>
      <c r="H413" s="611">
        <f t="shared" si="51"/>
        <v>2850</v>
      </c>
      <c r="I413" s="611"/>
      <c r="J413" s="612">
        <f t="shared" si="48"/>
        <v>0</v>
      </c>
      <c r="K413" s="611">
        <f t="shared" si="55"/>
        <v>6</v>
      </c>
      <c r="L413" s="611">
        <f t="shared" si="52"/>
        <v>2850</v>
      </c>
      <c r="M413" s="611"/>
      <c r="N413" s="613">
        <f t="shared" si="49"/>
        <v>0</v>
      </c>
      <c r="O413" s="500"/>
    </row>
    <row r="414" spans="1:15" s="347" customFormat="1" ht="30">
      <c r="A414" s="610">
        <f t="shared" si="53"/>
        <v>402</v>
      </c>
      <c r="B414" s="518" t="s">
        <v>1292</v>
      </c>
      <c r="C414" s="519">
        <v>6</v>
      </c>
      <c r="D414" s="548" t="s">
        <v>907</v>
      </c>
      <c r="E414" s="520">
        <v>146.81</v>
      </c>
      <c r="F414" s="517">
        <f t="shared" si="50"/>
        <v>880.86</v>
      </c>
      <c r="G414" s="611">
        <f t="shared" si="54"/>
        <v>3</v>
      </c>
      <c r="H414" s="611">
        <f t="shared" si="51"/>
        <v>440.43</v>
      </c>
      <c r="I414" s="611"/>
      <c r="J414" s="612">
        <f t="shared" si="48"/>
        <v>0</v>
      </c>
      <c r="K414" s="611">
        <f t="shared" si="55"/>
        <v>3</v>
      </c>
      <c r="L414" s="611">
        <f t="shared" si="52"/>
        <v>440.43</v>
      </c>
      <c r="M414" s="611"/>
      <c r="N414" s="613">
        <f t="shared" si="49"/>
        <v>0</v>
      </c>
      <c r="O414" s="500"/>
    </row>
    <row r="415" spans="1:15" s="347" customFormat="1" ht="30">
      <c r="A415" s="610">
        <f t="shared" si="53"/>
        <v>403</v>
      </c>
      <c r="B415" s="158" t="s">
        <v>1293</v>
      </c>
      <c r="C415" s="516">
        <v>12</v>
      </c>
      <c r="D415" s="516" t="s">
        <v>910</v>
      </c>
      <c r="E415" s="517">
        <v>374.4</v>
      </c>
      <c r="F415" s="517">
        <f t="shared" si="50"/>
        <v>4492.7999999999993</v>
      </c>
      <c r="G415" s="611">
        <f t="shared" si="54"/>
        <v>6</v>
      </c>
      <c r="H415" s="611">
        <f t="shared" si="51"/>
        <v>2246.3999999999996</v>
      </c>
      <c r="I415" s="611"/>
      <c r="J415" s="612">
        <f t="shared" si="48"/>
        <v>0</v>
      </c>
      <c r="K415" s="611">
        <f t="shared" si="55"/>
        <v>6</v>
      </c>
      <c r="L415" s="611">
        <f t="shared" si="52"/>
        <v>2246.3999999999996</v>
      </c>
      <c r="M415" s="611"/>
      <c r="N415" s="613">
        <f t="shared" si="49"/>
        <v>0</v>
      </c>
      <c r="O415" s="500"/>
    </row>
    <row r="416" spans="1:15" s="347" customFormat="1" ht="30">
      <c r="A416" s="610">
        <f t="shared" si="53"/>
        <v>404</v>
      </c>
      <c r="B416" s="158" t="s">
        <v>1293</v>
      </c>
      <c r="C416" s="516">
        <v>2</v>
      </c>
      <c r="D416" s="516" t="s">
        <v>910</v>
      </c>
      <c r="E416" s="508">
        <v>374.4</v>
      </c>
      <c r="F416" s="517">
        <f t="shared" si="50"/>
        <v>748.8</v>
      </c>
      <c r="G416" s="611">
        <f t="shared" si="54"/>
        <v>1</v>
      </c>
      <c r="H416" s="611">
        <f t="shared" si="51"/>
        <v>374.4</v>
      </c>
      <c r="I416" s="611"/>
      <c r="J416" s="612">
        <f t="shared" si="48"/>
        <v>0</v>
      </c>
      <c r="K416" s="611">
        <f t="shared" si="55"/>
        <v>1</v>
      </c>
      <c r="L416" s="611">
        <f t="shared" si="52"/>
        <v>374.4</v>
      </c>
      <c r="M416" s="611"/>
      <c r="N416" s="613">
        <f t="shared" si="49"/>
        <v>0</v>
      </c>
      <c r="O416" s="500"/>
    </row>
    <row r="417" spans="1:15" s="347" customFormat="1" ht="30">
      <c r="A417" s="610">
        <f t="shared" si="53"/>
        <v>405</v>
      </c>
      <c r="B417" s="158" t="s">
        <v>1293</v>
      </c>
      <c r="C417" s="514">
        <v>25</v>
      </c>
      <c r="D417" s="514" t="s">
        <v>903</v>
      </c>
      <c r="E417" s="508">
        <v>312</v>
      </c>
      <c r="F417" s="517">
        <f t="shared" si="50"/>
        <v>7800</v>
      </c>
      <c r="G417" s="611">
        <v>13</v>
      </c>
      <c r="H417" s="611">
        <f t="shared" si="51"/>
        <v>4056</v>
      </c>
      <c r="I417" s="611"/>
      <c r="J417" s="612">
        <f t="shared" si="48"/>
        <v>0</v>
      </c>
      <c r="K417" s="611">
        <v>12</v>
      </c>
      <c r="L417" s="611">
        <f t="shared" si="52"/>
        <v>3744</v>
      </c>
      <c r="M417" s="611"/>
      <c r="N417" s="613">
        <f t="shared" si="49"/>
        <v>0</v>
      </c>
      <c r="O417" s="500"/>
    </row>
    <row r="418" spans="1:15" s="347" customFormat="1" ht="30">
      <c r="A418" s="610">
        <f t="shared" si="53"/>
        <v>406</v>
      </c>
      <c r="B418" s="619" t="s">
        <v>1293</v>
      </c>
      <c r="C418" s="507">
        <v>10</v>
      </c>
      <c r="D418" s="620" t="s">
        <v>1294</v>
      </c>
      <c r="E418" s="592">
        <v>360</v>
      </c>
      <c r="F418" s="517">
        <f t="shared" si="50"/>
        <v>3600</v>
      </c>
      <c r="G418" s="611">
        <f t="shared" si="54"/>
        <v>5</v>
      </c>
      <c r="H418" s="611">
        <f t="shared" si="51"/>
        <v>1800</v>
      </c>
      <c r="I418" s="611"/>
      <c r="J418" s="612">
        <f t="shared" si="48"/>
        <v>0</v>
      </c>
      <c r="K418" s="611">
        <f t="shared" si="55"/>
        <v>5</v>
      </c>
      <c r="L418" s="611">
        <f t="shared" si="52"/>
        <v>1800</v>
      </c>
      <c r="M418" s="611"/>
      <c r="N418" s="613">
        <f t="shared" si="49"/>
        <v>0</v>
      </c>
      <c r="O418" s="500"/>
    </row>
    <row r="419" spans="1:15" s="347" customFormat="1" ht="30">
      <c r="A419" s="610">
        <f t="shared" si="53"/>
        <v>407</v>
      </c>
      <c r="B419" s="619" t="s">
        <v>1293</v>
      </c>
      <c r="C419" s="507">
        <v>10</v>
      </c>
      <c r="D419" s="620" t="s">
        <v>1294</v>
      </c>
      <c r="E419" s="592">
        <v>360</v>
      </c>
      <c r="F419" s="517">
        <f t="shared" si="50"/>
        <v>3600</v>
      </c>
      <c r="G419" s="611">
        <f t="shared" si="54"/>
        <v>5</v>
      </c>
      <c r="H419" s="611">
        <f t="shared" si="51"/>
        <v>1800</v>
      </c>
      <c r="I419" s="611"/>
      <c r="J419" s="612">
        <f t="shared" si="48"/>
        <v>0</v>
      </c>
      <c r="K419" s="611">
        <f t="shared" si="55"/>
        <v>5</v>
      </c>
      <c r="L419" s="611">
        <f t="shared" si="52"/>
        <v>1800</v>
      </c>
      <c r="M419" s="611"/>
      <c r="N419" s="613">
        <f t="shared" si="49"/>
        <v>0</v>
      </c>
      <c r="O419" s="500"/>
    </row>
    <row r="420" spans="1:15" s="347" customFormat="1" ht="30">
      <c r="A420" s="610">
        <f t="shared" si="53"/>
        <v>408</v>
      </c>
      <c r="B420" s="619" t="s">
        <v>1293</v>
      </c>
      <c r="C420" s="507">
        <v>10</v>
      </c>
      <c r="D420" s="620" t="s">
        <v>1294</v>
      </c>
      <c r="E420" s="592">
        <v>380</v>
      </c>
      <c r="F420" s="517">
        <f t="shared" si="50"/>
        <v>3800</v>
      </c>
      <c r="G420" s="611">
        <f t="shared" si="54"/>
        <v>5</v>
      </c>
      <c r="H420" s="611">
        <f t="shared" si="51"/>
        <v>1900</v>
      </c>
      <c r="I420" s="611"/>
      <c r="J420" s="612">
        <f t="shared" si="48"/>
        <v>0</v>
      </c>
      <c r="K420" s="611">
        <f t="shared" si="55"/>
        <v>5</v>
      </c>
      <c r="L420" s="611">
        <f t="shared" si="52"/>
        <v>1900</v>
      </c>
      <c r="M420" s="611"/>
      <c r="N420" s="613">
        <f t="shared" si="49"/>
        <v>0</v>
      </c>
      <c r="O420" s="500"/>
    </row>
    <row r="421" spans="1:15" s="347" customFormat="1" ht="30">
      <c r="A421" s="610">
        <f t="shared" si="53"/>
        <v>409</v>
      </c>
      <c r="B421" s="158" t="s">
        <v>1295</v>
      </c>
      <c r="C421" s="516">
        <v>12</v>
      </c>
      <c r="D421" s="516" t="s">
        <v>910</v>
      </c>
      <c r="E421" s="517">
        <v>475.2</v>
      </c>
      <c r="F421" s="517">
        <f t="shared" si="50"/>
        <v>5702.4</v>
      </c>
      <c r="G421" s="611">
        <f t="shared" si="54"/>
        <v>6</v>
      </c>
      <c r="H421" s="611">
        <f t="shared" si="51"/>
        <v>2851.2</v>
      </c>
      <c r="I421" s="611"/>
      <c r="J421" s="612">
        <f t="shared" si="48"/>
        <v>0</v>
      </c>
      <c r="K421" s="611">
        <f t="shared" si="55"/>
        <v>6</v>
      </c>
      <c r="L421" s="611">
        <f t="shared" si="52"/>
        <v>2851.2</v>
      </c>
      <c r="M421" s="611"/>
      <c r="N421" s="613">
        <f t="shared" si="49"/>
        <v>0</v>
      </c>
      <c r="O421" s="500"/>
    </row>
    <row r="422" spans="1:15" s="347" customFormat="1" ht="30">
      <c r="A422" s="610">
        <f t="shared" si="53"/>
        <v>410</v>
      </c>
      <c r="B422" s="158" t="s">
        <v>1295</v>
      </c>
      <c r="C422" s="507">
        <v>10</v>
      </c>
      <c r="D422" s="507" t="s">
        <v>910</v>
      </c>
      <c r="E422" s="510">
        <v>396</v>
      </c>
      <c r="F422" s="517">
        <f t="shared" si="50"/>
        <v>3960</v>
      </c>
      <c r="G422" s="611">
        <f t="shared" si="54"/>
        <v>5</v>
      </c>
      <c r="H422" s="611">
        <f t="shared" si="51"/>
        <v>1980</v>
      </c>
      <c r="I422" s="611"/>
      <c r="J422" s="612">
        <f t="shared" si="48"/>
        <v>0</v>
      </c>
      <c r="K422" s="611">
        <f t="shared" si="55"/>
        <v>5</v>
      </c>
      <c r="L422" s="611">
        <f t="shared" si="52"/>
        <v>1980</v>
      </c>
      <c r="M422" s="611"/>
      <c r="N422" s="613">
        <f t="shared" si="49"/>
        <v>0</v>
      </c>
      <c r="O422" s="500"/>
    </row>
    <row r="423" spans="1:15" s="347" customFormat="1" ht="30">
      <c r="A423" s="610">
        <f t="shared" si="53"/>
        <v>411</v>
      </c>
      <c r="B423" s="619" t="s">
        <v>1295</v>
      </c>
      <c r="C423" s="507">
        <v>10</v>
      </c>
      <c r="D423" s="620" t="s">
        <v>1294</v>
      </c>
      <c r="E423" s="592">
        <v>430</v>
      </c>
      <c r="F423" s="517">
        <f t="shared" si="50"/>
        <v>4300</v>
      </c>
      <c r="G423" s="611">
        <f t="shared" si="54"/>
        <v>5</v>
      </c>
      <c r="H423" s="611">
        <f t="shared" si="51"/>
        <v>2150</v>
      </c>
      <c r="I423" s="611"/>
      <c r="J423" s="612">
        <f t="shared" si="48"/>
        <v>0</v>
      </c>
      <c r="K423" s="611">
        <f t="shared" si="55"/>
        <v>5</v>
      </c>
      <c r="L423" s="611">
        <f t="shared" si="52"/>
        <v>2150</v>
      </c>
      <c r="M423" s="611"/>
      <c r="N423" s="613">
        <f t="shared" si="49"/>
        <v>0</v>
      </c>
      <c r="O423" s="500"/>
    </row>
    <row r="424" spans="1:15" s="347" customFormat="1" ht="30">
      <c r="A424" s="610">
        <f t="shared" si="53"/>
        <v>412</v>
      </c>
      <c r="B424" s="619" t="s">
        <v>1295</v>
      </c>
      <c r="C424" s="507">
        <v>10</v>
      </c>
      <c r="D424" s="620" t="s">
        <v>1294</v>
      </c>
      <c r="E424" s="592">
        <v>430</v>
      </c>
      <c r="F424" s="517">
        <f t="shared" si="50"/>
        <v>4300</v>
      </c>
      <c r="G424" s="611">
        <f t="shared" si="54"/>
        <v>5</v>
      </c>
      <c r="H424" s="611">
        <f t="shared" si="51"/>
        <v>2150</v>
      </c>
      <c r="I424" s="611"/>
      <c r="J424" s="612">
        <f t="shared" si="48"/>
        <v>0</v>
      </c>
      <c r="K424" s="611">
        <f t="shared" si="55"/>
        <v>5</v>
      </c>
      <c r="L424" s="611">
        <f t="shared" si="52"/>
        <v>2150</v>
      </c>
      <c r="M424" s="611"/>
      <c r="N424" s="613">
        <f t="shared" si="49"/>
        <v>0</v>
      </c>
      <c r="O424" s="500"/>
    </row>
    <row r="425" spans="1:15" s="347" customFormat="1" ht="30">
      <c r="A425" s="610">
        <f t="shared" si="53"/>
        <v>413</v>
      </c>
      <c r="B425" s="619" t="s">
        <v>1295</v>
      </c>
      <c r="C425" s="507">
        <v>8</v>
      </c>
      <c r="D425" s="620" t="s">
        <v>1294</v>
      </c>
      <c r="E425" s="592">
        <v>480</v>
      </c>
      <c r="F425" s="517">
        <f t="shared" si="50"/>
        <v>3840</v>
      </c>
      <c r="G425" s="611">
        <f t="shared" si="54"/>
        <v>4</v>
      </c>
      <c r="H425" s="611">
        <f t="shared" si="51"/>
        <v>1920</v>
      </c>
      <c r="I425" s="611"/>
      <c r="J425" s="612">
        <f t="shared" si="48"/>
        <v>0</v>
      </c>
      <c r="K425" s="611">
        <f t="shared" si="55"/>
        <v>4</v>
      </c>
      <c r="L425" s="611">
        <f t="shared" si="52"/>
        <v>1920</v>
      </c>
      <c r="M425" s="611"/>
      <c r="N425" s="613">
        <f t="shared" si="49"/>
        <v>0</v>
      </c>
      <c r="O425" s="500"/>
    </row>
    <row r="426" spans="1:15" s="347" customFormat="1" ht="30">
      <c r="A426" s="610">
        <f t="shared" si="53"/>
        <v>414</v>
      </c>
      <c r="B426" s="158" t="s">
        <v>1296</v>
      </c>
      <c r="C426" s="514">
        <v>20</v>
      </c>
      <c r="D426" s="514" t="s">
        <v>903</v>
      </c>
      <c r="E426" s="508">
        <v>79.2</v>
      </c>
      <c r="F426" s="517">
        <f t="shared" si="50"/>
        <v>1584</v>
      </c>
      <c r="G426" s="611">
        <f t="shared" si="54"/>
        <v>10</v>
      </c>
      <c r="H426" s="611">
        <f t="shared" si="51"/>
        <v>792</v>
      </c>
      <c r="I426" s="611"/>
      <c r="J426" s="612">
        <f t="shared" si="48"/>
        <v>0</v>
      </c>
      <c r="K426" s="611">
        <f t="shared" si="55"/>
        <v>10</v>
      </c>
      <c r="L426" s="611">
        <f t="shared" si="52"/>
        <v>792</v>
      </c>
      <c r="M426" s="611"/>
      <c r="N426" s="613">
        <f t="shared" si="49"/>
        <v>0</v>
      </c>
      <c r="O426" s="500"/>
    </row>
    <row r="427" spans="1:15" s="347" customFormat="1" ht="16.5">
      <c r="A427" s="610">
        <f t="shared" si="53"/>
        <v>415</v>
      </c>
      <c r="B427" s="576" t="s">
        <v>1297</v>
      </c>
      <c r="C427" s="586">
        <v>30</v>
      </c>
      <c r="D427" s="586" t="s">
        <v>910</v>
      </c>
      <c r="E427" s="587">
        <v>374.4</v>
      </c>
      <c r="F427" s="517">
        <f t="shared" si="50"/>
        <v>11232</v>
      </c>
      <c r="G427" s="611">
        <f t="shared" si="54"/>
        <v>15</v>
      </c>
      <c r="H427" s="611">
        <f t="shared" si="51"/>
        <v>5616</v>
      </c>
      <c r="I427" s="611"/>
      <c r="J427" s="612">
        <f t="shared" si="48"/>
        <v>0</v>
      </c>
      <c r="K427" s="611">
        <f t="shared" si="55"/>
        <v>15</v>
      </c>
      <c r="L427" s="611">
        <f t="shared" si="52"/>
        <v>5616</v>
      </c>
      <c r="M427" s="611"/>
      <c r="N427" s="613">
        <f t="shared" si="49"/>
        <v>0</v>
      </c>
      <c r="O427" s="500"/>
    </row>
    <row r="428" spans="1:15" s="347" customFormat="1" ht="16.5">
      <c r="A428" s="610">
        <f t="shared" si="53"/>
        <v>416</v>
      </c>
      <c r="B428" s="576" t="s">
        <v>1298</v>
      </c>
      <c r="C428" s="586">
        <v>30</v>
      </c>
      <c r="D428" s="586" t="s">
        <v>903</v>
      </c>
      <c r="E428" s="587">
        <v>475.2</v>
      </c>
      <c r="F428" s="517">
        <f t="shared" si="50"/>
        <v>14256</v>
      </c>
      <c r="G428" s="611">
        <f t="shared" si="54"/>
        <v>15</v>
      </c>
      <c r="H428" s="611">
        <f t="shared" si="51"/>
        <v>7128</v>
      </c>
      <c r="I428" s="611"/>
      <c r="J428" s="612">
        <f t="shared" si="48"/>
        <v>0</v>
      </c>
      <c r="K428" s="611">
        <f t="shared" si="55"/>
        <v>15</v>
      </c>
      <c r="L428" s="611">
        <f t="shared" si="52"/>
        <v>7128</v>
      </c>
      <c r="M428" s="611"/>
      <c r="N428" s="613">
        <f t="shared" si="49"/>
        <v>0</v>
      </c>
      <c r="O428" s="500"/>
    </row>
    <row r="429" spans="1:15" s="347" customFormat="1" ht="16.5">
      <c r="A429" s="610">
        <f t="shared" si="53"/>
        <v>417</v>
      </c>
      <c r="B429" s="158" t="s">
        <v>1299</v>
      </c>
      <c r="C429" s="506">
        <v>6</v>
      </c>
      <c r="D429" s="506" t="s">
        <v>903</v>
      </c>
      <c r="E429" s="570">
        <v>146.85</v>
      </c>
      <c r="F429" s="517">
        <f t="shared" si="50"/>
        <v>881.09999999999991</v>
      </c>
      <c r="G429" s="611">
        <f t="shared" si="54"/>
        <v>3</v>
      </c>
      <c r="H429" s="611">
        <f t="shared" si="51"/>
        <v>440.54999999999995</v>
      </c>
      <c r="I429" s="611"/>
      <c r="J429" s="612">
        <f t="shared" si="48"/>
        <v>0</v>
      </c>
      <c r="K429" s="611">
        <f t="shared" si="55"/>
        <v>3</v>
      </c>
      <c r="L429" s="611">
        <f t="shared" si="52"/>
        <v>440.54999999999995</v>
      </c>
      <c r="M429" s="611"/>
      <c r="N429" s="613">
        <f t="shared" si="49"/>
        <v>0</v>
      </c>
      <c r="O429" s="500"/>
    </row>
    <row r="430" spans="1:15" s="347" customFormat="1" ht="30">
      <c r="A430" s="610">
        <f t="shared" si="53"/>
        <v>418</v>
      </c>
      <c r="B430" s="512" t="s">
        <v>1300</v>
      </c>
      <c r="C430" s="617">
        <v>30</v>
      </c>
      <c r="D430" s="618" t="s">
        <v>903</v>
      </c>
      <c r="E430" s="587">
        <v>98.52</v>
      </c>
      <c r="F430" s="517">
        <f t="shared" si="50"/>
        <v>2955.6</v>
      </c>
      <c r="G430" s="611">
        <f t="shared" si="54"/>
        <v>15</v>
      </c>
      <c r="H430" s="611">
        <f t="shared" si="51"/>
        <v>1477.8</v>
      </c>
      <c r="I430" s="611"/>
      <c r="J430" s="612">
        <f t="shared" si="48"/>
        <v>0</v>
      </c>
      <c r="K430" s="611">
        <f t="shared" si="55"/>
        <v>15</v>
      </c>
      <c r="L430" s="611">
        <f t="shared" si="52"/>
        <v>1477.8</v>
      </c>
      <c r="M430" s="611"/>
      <c r="N430" s="613">
        <f t="shared" si="49"/>
        <v>0</v>
      </c>
      <c r="O430" s="500"/>
    </row>
    <row r="431" spans="1:15" s="347" customFormat="1" ht="30">
      <c r="A431" s="610">
        <f t="shared" si="53"/>
        <v>419</v>
      </c>
      <c r="B431" s="619" t="s">
        <v>1300</v>
      </c>
      <c r="C431" s="617">
        <v>15</v>
      </c>
      <c r="D431" s="618" t="s">
        <v>903</v>
      </c>
      <c r="E431" s="587">
        <v>98.52</v>
      </c>
      <c r="F431" s="517">
        <f t="shared" si="50"/>
        <v>1477.8</v>
      </c>
      <c r="G431" s="611">
        <v>8</v>
      </c>
      <c r="H431" s="611">
        <f t="shared" si="51"/>
        <v>788.16</v>
      </c>
      <c r="I431" s="611"/>
      <c r="J431" s="612">
        <f t="shared" si="48"/>
        <v>0</v>
      </c>
      <c r="K431" s="611">
        <v>7</v>
      </c>
      <c r="L431" s="611">
        <f t="shared" si="52"/>
        <v>689.64</v>
      </c>
      <c r="M431" s="611"/>
      <c r="N431" s="613">
        <f t="shared" si="49"/>
        <v>0</v>
      </c>
      <c r="O431" s="500"/>
    </row>
    <row r="432" spans="1:15" s="347" customFormat="1" ht="30">
      <c r="A432" s="610">
        <f t="shared" si="53"/>
        <v>420</v>
      </c>
      <c r="B432" s="158" t="s">
        <v>1301</v>
      </c>
      <c r="C432" s="516">
        <v>40</v>
      </c>
      <c r="D432" s="516" t="s">
        <v>910</v>
      </c>
      <c r="E432" s="517">
        <v>100.8</v>
      </c>
      <c r="F432" s="517">
        <f t="shared" si="50"/>
        <v>4032</v>
      </c>
      <c r="G432" s="611">
        <f t="shared" si="54"/>
        <v>20</v>
      </c>
      <c r="H432" s="611">
        <f t="shared" si="51"/>
        <v>2016</v>
      </c>
      <c r="I432" s="611"/>
      <c r="J432" s="612">
        <f t="shared" si="48"/>
        <v>0</v>
      </c>
      <c r="K432" s="611">
        <f t="shared" si="55"/>
        <v>20</v>
      </c>
      <c r="L432" s="611">
        <f t="shared" si="52"/>
        <v>2016</v>
      </c>
      <c r="M432" s="611"/>
      <c r="N432" s="613">
        <f t="shared" si="49"/>
        <v>0</v>
      </c>
      <c r="O432" s="500"/>
    </row>
    <row r="433" spans="1:15" s="347" customFormat="1" ht="30">
      <c r="A433" s="610">
        <f t="shared" si="53"/>
        <v>421</v>
      </c>
      <c r="B433" s="512" t="s">
        <v>1302</v>
      </c>
      <c r="C433" s="514">
        <v>50</v>
      </c>
      <c r="D433" s="514" t="s">
        <v>1244</v>
      </c>
      <c r="E433" s="511">
        <v>79.2</v>
      </c>
      <c r="F433" s="517">
        <f t="shared" si="50"/>
        <v>3960</v>
      </c>
      <c r="G433" s="611">
        <f t="shared" si="54"/>
        <v>25</v>
      </c>
      <c r="H433" s="611">
        <f t="shared" si="51"/>
        <v>1980</v>
      </c>
      <c r="I433" s="611"/>
      <c r="J433" s="612">
        <f t="shared" si="48"/>
        <v>0</v>
      </c>
      <c r="K433" s="611">
        <f t="shared" si="55"/>
        <v>25</v>
      </c>
      <c r="L433" s="611">
        <f t="shared" si="52"/>
        <v>1980</v>
      </c>
      <c r="M433" s="611"/>
      <c r="N433" s="613">
        <f t="shared" si="49"/>
        <v>0</v>
      </c>
      <c r="O433" s="500"/>
    </row>
    <row r="434" spans="1:15" s="347" customFormat="1" ht="30">
      <c r="A434" s="610">
        <f t="shared" si="53"/>
        <v>422</v>
      </c>
      <c r="B434" s="158" t="s">
        <v>1303</v>
      </c>
      <c r="C434" s="516">
        <v>20</v>
      </c>
      <c r="D434" s="516" t="s">
        <v>910</v>
      </c>
      <c r="E434" s="517">
        <v>90</v>
      </c>
      <c r="F434" s="517">
        <f t="shared" si="50"/>
        <v>1800</v>
      </c>
      <c r="G434" s="611">
        <f t="shared" si="54"/>
        <v>10</v>
      </c>
      <c r="H434" s="611">
        <f t="shared" si="51"/>
        <v>900</v>
      </c>
      <c r="I434" s="611"/>
      <c r="J434" s="612">
        <f t="shared" si="48"/>
        <v>0</v>
      </c>
      <c r="K434" s="611">
        <f t="shared" si="55"/>
        <v>10</v>
      </c>
      <c r="L434" s="611">
        <f t="shared" si="52"/>
        <v>900</v>
      </c>
      <c r="M434" s="611"/>
      <c r="N434" s="613">
        <f t="shared" si="49"/>
        <v>0</v>
      </c>
      <c r="O434" s="500"/>
    </row>
    <row r="435" spans="1:15" s="347" customFormat="1" ht="16.5">
      <c r="A435" s="610">
        <f t="shared" si="53"/>
        <v>423</v>
      </c>
      <c r="B435" s="614" t="s">
        <v>1304</v>
      </c>
      <c r="C435" s="631">
        <v>150</v>
      </c>
      <c r="D435" s="631" t="s">
        <v>903</v>
      </c>
      <c r="E435" s="575">
        <v>146.81</v>
      </c>
      <c r="F435" s="517">
        <f t="shared" si="50"/>
        <v>22021.5</v>
      </c>
      <c r="G435" s="611">
        <f t="shared" si="54"/>
        <v>75</v>
      </c>
      <c r="H435" s="611">
        <f t="shared" si="51"/>
        <v>11010.75</v>
      </c>
      <c r="I435" s="611"/>
      <c r="J435" s="612">
        <f t="shared" si="48"/>
        <v>0</v>
      </c>
      <c r="K435" s="611">
        <f t="shared" si="55"/>
        <v>75</v>
      </c>
      <c r="L435" s="611">
        <f t="shared" si="52"/>
        <v>11010.75</v>
      </c>
      <c r="M435" s="611"/>
      <c r="N435" s="613">
        <f t="shared" si="49"/>
        <v>0</v>
      </c>
      <c r="O435" s="500"/>
    </row>
    <row r="436" spans="1:15" s="347" customFormat="1" ht="16.5">
      <c r="A436" s="610">
        <f t="shared" si="53"/>
        <v>424</v>
      </c>
      <c r="B436" s="158" t="s">
        <v>1305</v>
      </c>
      <c r="C436" s="516">
        <v>6</v>
      </c>
      <c r="D436" s="516" t="s">
        <v>960</v>
      </c>
      <c r="E436" s="517">
        <v>146.81</v>
      </c>
      <c r="F436" s="517">
        <f t="shared" si="50"/>
        <v>880.86</v>
      </c>
      <c r="G436" s="611">
        <f t="shared" si="54"/>
        <v>3</v>
      </c>
      <c r="H436" s="611">
        <f t="shared" si="51"/>
        <v>440.43</v>
      </c>
      <c r="I436" s="611"/>
      <c r="J436" s="612">
        <f t="shared" si="48"/>
        <v>0</v>
      </c>
      <c r="K436" s="611">
        <f t="shared" si="55"/>
        <v>3</v>
      </c>
      <c r="L436" s="611">
        <f t="shared" si="52"/>
        <v>440.43</v>
      </c>
      <c r="M436" s="611"/>
      <c r="N436" s="613">
        <f t="shared" si="49"/>
        <v>0</v>
      </c>
      <c r="O436" s="500"/>
    </row>
    <row r="437" spans="1:15" s="347" customFormat="1" ht="30">
      <c r="A437" s="610">
        <f t="shared" si="53"/>
        <v>425</v>
      </c>
      <c r="B437" s="240" t="s">
        <v>1306</v>
      </c>
      <c r="C437" s="241">
        <v>4</v>
      </c>
      <c r="D437" s="506" t="s">
        <v>907</v>
      </c>
      <c r="E437" s="571">
        <v>374.4</v>
      </c>
      <c r="F437" s="517">
        <f t="shared" si="50"/>
        <v>1497.6</v>
      </c>
      <c r="G437" s="611">
        <f t="shared" si="54"/>
        <v>2</v>
      </c>
      <c r="H437" s="611">
        <f t="shared" si="51"/>
        <v>748.8</v>
      </c>
      <c r="I437" s="611"/>
      <c r="J437" s="612">
        <f t="shared" si="48"/>
        <v>0</v>
      </c>
      <c r="K437" s="611">
        <f t="shared" si="55"/>
        <v>2</v>
      </c>
      <c r="L437" s="611">
        <f t="shared" si="52"/>
        <v>748.8</v>
      </c>
      <c r="M437" s="611"/>
      <c r="N437" s="613">
        <f t="shared" si="49"/>
        <v>0</v>
      </c>
      <c r="O437" s="500"/>
    </row>
    <row r="438" spans="1:15" s="347" customFormat="1" ht="30">
      <c r="A438" s="610">
        <f t="shared" si="53"/>
        <v>426</v>
      </c>
      <c r="B438" s="240" t="s">
        <v>1306</v>
      </c>
      <c r="C438" s="507">
        <v>50</v>
      </c>
      <c r="D438" s="507" t="s">
        <v>903</v>
      </c>
      <c r="E438" s="592">
        <v>374.4</v>
      </c>
      <c r="F438" s="517">
        <f t="shared" si="50"/>
        <v>18720</v>
      </c>
      <c r="G438" s="611">
        <f t="shared" si="54"/>
        <v>25</v>
      </c>
      <c r="H438" s="611">
        <f t="shared" si="51"/>
        <v>9360</v>
      </c>
      <c r="I438" s="611"/>
      <c r="J438" s="612">
        <f t="shared" si="48"/>
        <v>0</v>
      </c>
      <c r="K438" s="611">
        <f t="shared" si="55"/>
        <v>25</v>
      </c>
      <c r="L438" s="611">
        <f t="shared" si="52"/>
        <v>9360</v>
      </c>
      <c r="M438" s="611"/>
      <c r="N438" s="613">
        <f t="shared" si="49"/>
        <v>0</v>
      </c>
      <c r="O438" s="500"/>
    </row>
    <row r="439" spans="1:15" s="347" customFormat="1" ht="30">
      <c r="A439" s="610">
        <f t="shared" si="53"/>
        <v>427</v>
      </c>
      <c r="B439" s="544" t="s">
        <v>1307</v>
      </c>
      <c r="C439" s="507">
        <v>25</v>
      </c>
      <c r="D439" s="507" t="s">
        <v>960</v>
      </c>
      <c r="E439" s="634">
        <v>374.4</v>
      </c>
      <c r="F439" s="517">
        <f t="shared" si="50"/>
        <v>9360</v>
      </c>
      <c r="G439" s="611">
        <v>13</v>
      </c>
      <c r="H439" s="611">
        <f t="shared" si="51"/>
        <v>4867.2</v>
      </c>
      <c r="I439" s="611"/>
      <c r="J439" s="612">
        <f t="shared" si="48"/>
        <v>0</v>
      </c>
      <c r="K439" s="611">
        <v>12</v>
      </c>
      <c r="L439" s="611">
        <f t="shared" si="52"/>
        <v>4492.7999999999993</v>
      </c>
      <c r="M439" s="611"/>
      <c r="N439" s="613">
        <f t="shared" si="49"/>
        <v>0</v>
      </c>
      <c r="O439" s="500"/>
    </row>
    <row r="440" spans="1:15" s="347" customFormat="1" ht="30">
      <c r="A440" s="610">
        <f t="shared" si="53"/>
        <v>428</v>
      </c>
      <c r="B440" s="240" t="s">
        <v>1308</v>
      </c>
      <c r="C440" s="241">
        <v>3</v>
      </c>
      <c r="D440" s="506" t="s">
        <v>907</v>
      </c>
      <c r="E440" s="571">
        <v>475.2</v>
      </c>
      <c r="F440" s="517">
        <f t="shared" si="50"/>
        <v>1425.6</v>
      </c>
      <c r="G440" s="611">
        <v>2</v>
      </c>
      <c r="H440" s="611">
        <f t="shared" si="51"/>
        <v>950.4</v>
      </c>
      <c r="I440" s="611"/>
      <c r="J440" s="612">
        <f t="shared" si="48"/>
        <v>0</v>
      </c>
      <c r="K440" s="611">
        <v>1</v>
      </c>
      <c r="L440" s="611">
        <f t="shared" si="52"/>
        <v>475.2</v>
      </c>
      <c r="M440" s="611"/>
      <c r="N440" s="613">
        <f t="shared" si="49"/>
        <v>0</v>
      </c>
      <c r="O440" s="500"/>
    </row>
    <row r="441" spans="1:15" s="347" customFormat="1" ht="30">
      <c r="A441" s="610">
        <f t="shared" si="53"/>
        <v>429</v>
      </c>
      <c r="B441" s="641" t="s">
        <v>1308</v>
      </c>
      <c r="C441" s="509">
        <v>35</v>
      </c>
      <c r="D441" s="509" t="s">
        <v>910</v>
      </c>
      <c r="E441" s="510">
        <v>475.2</v>
      </c>
      <c r="F441" s="517">
        <f t="shared" si="50"/>
        <v>16632</v>
      </c>
      <c r="G441" s="611">
        <v>18</v>
      </c>
      <c r="H441" s="611">
        <f t="shared" si="51"/>
        <v>8553.6</v>
      </c>
      <c r="I441" s="611"/>
      <c r="J441" s="612">
        <f t="shared" si="48"/>
        <v>0</v>
      </c>
      <c r="K441" s="611">
        <v>17</v>
      </c>
      <c r="L441" s="611">
        <f t="shared" si="52"/>
        <v>8078.4</v>
      </c>
      <c r="M441" s="611"/>
      <c r="N441" s="613">
        <f t="shared" si="49"/>
        <v>0</v>
      </c>
      <c r="O441" s="500"/>
    </row>
    <row r="442" spans="1:15" s="347" customFormat="1" ht="30">
      <c r="A442" s="610">
        <f t="shared" si="53"/>
        <v>430</v>
      </c>
      <c r="B442" s="544" t="s">
        <v>1309</v>
      </c>
      <c r="C442" s="507">
        <v>30</v>
      </c>
      <c r="D442" s="507" t="s">
        <v>960</v>
      </c>
      <c r="E442" s="634">
        <v>475.2</v>
      </c>
      <c r="F442" s="517">
        <f t="shared" si="50"/>
        <v>14256</v>
      </c>
      <c r="G442" s="611">
        <f t="shared" si="54"/>
        <v>15</v>
      </c>
      <c r="H442" s="611">
        <f t="shared" si="51"/>
        <v>7128</v>
      </c>
      <c r="I442" s="611"/>
      <c r="J442" s="612">
        <f t="shared" si="48"/>
        <v>0</v>
      </c>
      <c r="K442" s="611">
        <f t="shared" si="55"/>
        <v>15</v>
      </c>
      <c r="L442" s="611">
        <f t="shared" si="52"/>
        <v>7128</v>
      </c>
      <c r="M442" s="611"/>
      <c r="N442" s="613">
        <f t="shared" si="49"/>
        <v>0</v>
      </c>
      <c r="O442" s="500"/>
    </row>
    <row r="443" spans="1:15" s="347" customFormat="1" ht="30">
      <c r="A443" s="610">
        <f t="shared" si="53"/>
        <v>431</v>
      </c>
      <c r="B443" s="158" t="s">
        <v>1310</v>
      </c>
      <c r="C443" s="516">
        <v>10</v>
      </c>
      <c r="D443" s="516" t="s">
        <v>903</v>
      </c>
      <c r="E443" s="517">
        <v>312</v>
      </c>
      <c r="F443" s="517">
        <f t="shared" si="50"/>
        <v>3120</v>
      </c>
      <c r="G443" s="611">
        <f t="shared" si="54"/>
        <v>5</v>
      </c>
      <c r="H443" s="611">
        <f t="shared" si="51"/>
        <v>1560</v>
      </c>
      <c r="I443" s="611"/>
      <c r="J443" s="612">
        <f t="shared" si="48"/>
        <v>0</v>
      </c>
      <c r="K443" s="611">
        <f t="shared" si="55"/>
        <v>5</v>
      </c>
      <c r="L443" s="611">
        <f t="shared" si="52"/>
        <v>1560</v>
      </c>
      <c r="M443" s="611"/>
      <c r="N443" s="613">
        <f t="shared" si="49"/>
        <v>0</v>
      </c>
      <c r="O443" s="500"/>
    </row>
    <row r="444" spans="1:15" s="347" customFormat="1" ht="30">
      <c r="A444" s="610">
        <f t="shared" si="53"/>
        <v>432</v>
      </c>
      <c r="B444" s="158" t="s">
        <v>1311</v>
      </c>
      <c r="C444" s="516">
        <v>10</v>
      </c>
      <c r="D444" s="516" t="s">
        <v>903</v>
      </c>
      <c r="E444" s="517">
        <v>396</v>
      </c>
      <c r="F444" s="517">
        <f t="shared" si="50"/>
        <v>3960</v>
      </c>
      <c r="G444" s="611">
        <f t="shared" si="54"/>
        <v>5</v>
      </c>
      <c r="H444" s="611">
        <f t="shared" si="51"/>
        <v>1980</v>
      </c>
      <c r="I444" s="611"/>
      <c r="J444" s="612">
        <f t="shared" si="48"/>
        <v>0</v>
      </c>
      <c r="K444" s="611">
        <f t="shared" si="55"/>
        <v>5</v>
      </c>
      <c r="L444" s="611">
        <f t="shared" si="52"/>
        <v>1980</v>
      </c>
      <c r="M444" s="611"/>
      <c r="N444" s="613">
        <f t="shared" si="49"/>
        <v>0</v>
      </c>
      <c r="O444" s="500"/>
    </row>
    <row r="445" spans="1:15" s="347" customFormat="1" ht="30">
      <c r="A445" s="610">
        <f t="shared" si="53"/>
        <v>433</v>
      </c>
      <c r="B445" s="158" t="s">
        <v>1312</v>
      </c>
      <c r="C445" s="516">
        <v>20</v>
      </c>
      <c r="D445" s="516" t="s">
        <v>910</v>
      </c>
      <c r="E445" s="517">
        <v>146.81</v>
      </c>
      <c r="F445" s="517">
        <f t="shared" si="50"/>
        <v>2936.2</v>
      </c>
      <c r="G445" s="611">
        <f t="shared" si="54"/>
        <v>10</v>
      </c>
      <c r="H445" s="611">
        <f t="shared" si="51"/>
        <v>1468.1</v>
      </c>
      <c r="I445" s="611"/>
      <c r="J445" s="612">
        <f t="shared" si="48"/>
        <v>0</v>
      </c>
      <c r="K445" s="611">
        <f t="shared" si="55"/>
        <v>10</v>
      </c>
      <c r="L445" s="611">
        <f t="shared" si="52"/>
        <v>1468.1</v>
      </c>
      <c r="M445" s="611"/>
      <c r="N445" s="613">
        <f t="shared" si="49"/>
        <v>0</v>
      </c>
      <c r="O445" s="500"/>
    </row>
    <row r="446" spans="1:15" s="347" customFormat="1" ht="30">
      <c r="A446" s="610">
        <f t="shared" si="53"/>
        <v>434</v>
      </c>
      <c r="B446" s="240" t="s">
        <v>1313</v>
      </c>
      <c r="C446" s="241">
        <v>4</v>
      </c>
      <c r="D446" s="506" t="s">
        <v>907</v>
      </c>
      <c r="E446" s="533">
        <v>98.52</v>
      </c>
      <c r="F446" s="517">
        <f t="shared" si="50"/>
        <v>394.08</v>
      </c>
      <c r="G446" s="611">
        <f t="shared" si="54"/>
        <v>2</v>
      </c>
      <c r="H446" s="611">
        <f t="shared" si="51"/>
        <v>197.04</v>
      </c>
      <c r="I446" s="611"/>
      <c r="J446" s="612">
        <f t="shared" si="48"/>
        <v>0</v>
      </c>
      <c r="K446" s="611">
        <f t="shared" si="55"/>
        <v>2</v>
      </c>
      <c r="L446" s="611">
        <f t="shared" si="52"/>
        <v>197.04</v>
      </c>
      <c r="M446" s="611"/>
      <c r="N446" s="613">
        <f t="shared" si="49"/>
        <v>0</v>
      </c>
      <c r="O446" s="500"/>
    </row>
    <row r="447" spans="1:15" s="347" customFormat="1" ht="30">
      <c r="A447" s="610">
        <f t="shared" si="53"/>
        <v>435</v>
      </c>
      <c r="B447" s="240" t="s">
        <v>1314</v>
      </c>
      <c r="C447" s="241">
        <v>4</v>
      </c>
      <c r="D447" s="506" t="s">
        <v>972</v>
      </c>
      <c r="E447" s="533">
        <v>146.81</v>
      </c>
      <c r="F447" s="517">
        <f t="shared" si="50"/>
        <v>587.24</v>
      </c>
      <c r="G447" s="611">
        <f t="shared" si="54"/>
        <v>2</v>
      </c>
      <c r="H447" s="611">
        <f t="shared" si="51"/>
        <v>293.62</v>
      </c>
      <c r="I447" s="611"/>
      <c r="J447" s="612">
        <f t="shared" si="48"/>
        <v>0</v>
      </c>
      <c r="K447" s="611">
        <f t="shared" si="55"/>
        <v>2</v>
      </c>
      <c r="L447" s="611">
        <f t="shared" si="52"/>
        <v>293.62</v>
      </c>
      <c r="M447" s="611"/>
      <c r="N447" s="613">
        <f t="shared" si="49"/>
        <v>0</v>
      </c>
      <c r="O447" s="500"/>
    </row>
    <row r="448" spans="1:15" s="347" customFormat="1" ht="30">
      <c r="A448" s="610">
        <f t="shared" si="53"/>
        <v>436</v>
      </c>
      <c r="B448" s="158" t="s">
        <v>1315</v>
      </c>
      <c r="C448" s="506">
        <v>4</v>
      </c>
      <c r="D448" s="516" t="s">
        <v>907</v>
      </c>
      <c r="E448" s="570">
        <v>475.2</v>
      </c>
      <c r="F448" s="517">
        <f t="shared" si="50"/>
        <v>1900.8</v>
      </c>
      <c r="G448" s="611">
        <f t="shared" si="54"/>
        <v>2</v>
      </c>
      <c r="H448" s="611">
        <f t="shared" si="51"/>
        <v>950.4</v>
      </c>
      <c r="I448" s="611"/>
      <c r="J448" s="612">
        <f t="shared" si="48"/>
        <v>0</v>
      </c>
      <c r="K448" s="611">
        <f t="shared" si="55"/>
        <v>2</v>
      </c>
      <c r="L448" s="611">
        <f t="shared" si="52"/>
        <v>950.4</v>
      </c>
      <c r="M448" s="611"/>
      <c r="N448" s="613">
        <f t="shared" si="49"/>
        <v>0</v>
      </c>
      <c r="O448" s="500"/>
    </row>
    <row r="449" spans="1:15" s="347" customFormat="1" ht="16.5">
      <c r="A449" s="610">
        <f t="shared" si="53"/>
        <v>437</v>
      </c>
      <c r="B449" s="288" t="s">
        <v>1316</v>
      </c>
      <c r="C449" s="506">
        <v>4</v>
      </c>
      <c r="D449" s="507" t="s">
        <v>907</v>
      </c>
      <c r="E449" s="570">
        <v>98.52</v>
      </c>
      <c r="F449" s="517">
        <f t="shared" si="50"/>
        <v>394.08</v>
      </c>
      <c r="G449" s="611">
        <f t="shared" si="54"/>
        <v>2</v>
      </c>
      <c r="H449" s="611">
        <f t="shared" si="51"/>
        <v>197.04</v>
      </c>
      <c r="I449" s="611"/>
      <c r="J449" s="612">
        <f t="shared" si="48"/>
        <v>0</v>
      </c>
      <c r="K449" s="611">
        <f t="shared" si="55"/>
        <v>2</v>
      </c>
      <c r="L449" s="611">
        <f t="shared" si="52"/>
        <v>197.04</v>
      </c>
      <c r="M449" s="611"/>
      <c r="N449" s="613">
        <f t="shared" si="49"/>
        <v>0</v>
      </c>
      <c r="O449" s="500"/>
    </row>
    <row r="450" spans="1:15" s="347" customFormat="1" ht="16.5">
      <c r="A450" s="610">
        <f t="shared" si="53"/>
        <v>438</v>
      </c>
      <c r="B450" s="240" t="s">
        <v>1317</v>
      </c>
      <c r="C450" s="593">
        <v>5</v>
      </c>
      <c r="D450" s="507" t="s">
        <v>910</v>
      </c>
      <c r="E450" s="510">
        <v>98.52</v>
      </c>
      <c r="F450" s="517">
        <f t="shared" si="50"/>
        <v>492.59999999999997</v>
      </c>
      <c r="G450" s="611">
        <v>3</v>
      </c>
      <c r="H450" s="611">
        <f t="shared" si="51"/>
        <v>295.56</v>
      </c>
      <c r="I450" s="611"/>
      <c r="J450" s="612">
        <f t="shared" si="48"/>
        <v>0</v>
      </c>
      <c r="K450" s="611">
        <v>2</v>
      </c>
      <c r="L450" s="611">
        <f t="shared" si="52"/>
        <v>197.04</v>
      </c>
      <c r="M450" s="611"/>
      <c r="N450" s="613">
        <f t="shared" si="49"/>
        <v>0</v>
      </c>
      <c r="O450" s="500"/>
    </row>
    <row r="451" spans="1:15" s="347" customFormat="1" ht="16.5">
      <c r="A451" s="610">
        <f t="shared" si="53"/>
        <v>439</v>
      </c>
      <c r="B451" s="240" t="s">
        <v>1318</v>
      </c>
      <c r="C451" s="593">
        <v>5</v>
      </c>
      <c r="D451" s="507" t="s">
        <v>910</v>
      </c>
      <c r="E451" s="510">
        <v>146.81</v>
      </c>
      <c r="F451" s="517">
        <f t="shared" si="50"/>
        <v>734.05</v>
      </c>
      <c r="G451" s="611">
        <v>3</v>
      </c>
      <c r="H451" s="611">
        <f t="shared" si="51"/>
        <v>440.43</v>
      </c>
      <c r="I451" s="611"/>
      <c r="J451" s="612">
        <f t="shared" si="48"/>
        <v>0</v>
      </c>
      <c r="K451" s="611">
        <v>2</v>
      </c>
      <c r="L451" s="611">
        <f t="shared" si="52"/>
        <v>293.62</v>
      </c>
      <c r="M451" s="611"/>
      <c r="N451" s="613">
        <f t="shared" si="49"/>
        <v>0</v>
      </c>
      <c r="O451" s="500"/>
    </row>
    <row r="452" spans="1:15" s="347" customFormat="1" ht="16.5">
      <c r="A452" s="610">
        <f t="shared" si="53"/>
        <v>440</v>
      </c>
      <c r="B452" s="158" t="s">
        <v>1319</v>
      </c>
      <c r="C452" s="516">
        <v>100</v>
      </c>
      <c r="D452" s="516" t="s">
        <v>903</v>
      </c>
      <c r="E452" s="517">
        <v>8</v>
      </c>
      <c r="F452" s="517">
        <f t="shared" si="50"/>
        <v>800</v>
      </c>
      <c r="G452" s="611">
        <f t="shared" si="54"/>
        <v>50</v>
      </c>
      <c r="H452" s="611">
        <f t="shared" si="51"/>
        <v>400</v>
      </c>
      <c r="I452" s="611"/>
      <c r="J452" s="612">
        <f t="shared" si="48"/>
        <v>0</v>
      </c>
      <c r="K452" s="611">
        <f t="shared" si="55"/>
        <v>50</v>
      </c>
      <c r="L452" s="611">
        <f t="shared" si="52"/>
        <v>400</v>
      </c>
      <c r="M452" s="611"/>
      <c r="N452" s="613">
        <f t="shared" si="49"/>
        <v>0</v>
      </c>
      <c r="O452" s="500"/>
    </row>
    <row r="453" spans="1:15" s="347" customFormat="1" ht="16.5">
      <c r="A453" s="610">
        <f t="shared" si="53"/>
        <v>441</v>
      </c>
      <c r="B453" s="288" t="s">
        <v>1320</v>
      </c>
      <c r="C453" s="506">
        <v>200</v>
      </c>
      <c r="D453" s="506" t="s">
        <v>903</v>
      </c>
      <c r="E453" s="533">
        <v>10</v>
      </c>
      <c r="F453" s="517">
        <f t="shared" si="50"/>
        <v>2000</v>
      </c>
      <c r="G453" s="611">
        <f t="shared" si="54"/>
        <v>100</v>
      </c>
      <c r="H453" s="611">
        <f t="shared" si="51"/>
        <v>1000</v>
      </c>
      <c r="I453" s="611"/>
      <c r="J453" s="612">
        <f t="shared" si="48"/>
        <v>0</v>
      </c>
      <c r="K453" s="611">
        <f t="shared" si="55"/>
        <v>100</v>
      </c>
      <c r="L453" s="611">
        <f t="shared" si="52"/>
        <v>1000</v>
      </c>
      <c r="M453" s="611"/>
      <c r="N453" s="613">
        <f t="shared" si="49"/>
        <v>0</v>
      </c>
      <c r="O453" s="500"/>
    </row>
    <row r="454" spans="1:15" s="347" customFormat="1" ht="16.5">
      <c r="A454" s="610">
        <f t="shared" si="53"/>
        <v>442</v>
      </c>
      <c r="B454" s="158" t="s">
        <v>1321</v>
      </c>
      <c r="C454" s="516">
        <v>80</v>
      </c>
      <c r="D454" s="506" t="s">
        <v>934</v>
      </c>
      <c r="E454" s="533">
        <v>50</v>
      </c>
      <c r="F454" s="517">
        <f t="shared" si="50"/>
        <v>4000</v>
      </c>
      <c r="G454" s="611">
        <f t="shared" si="54"/>
        <v>40</v>
      </c>
      <c r="H454" s="611">
        <f t="shared" si="51"/>
        <v>2000</v>
      </c>
      <c r="I454" s="611"/>
      <c r="J454" s="612">
        <f t="shared" si="48"/>
        <v>0</v>
      </c>
      <c r="K454" s="611">
        <f t="shared" si="55"/>
        <v>40</v>
      </c>
      <c r="L454" s="611">
        <f t="shared" si="52"/>
        <v>2000</v>
      </c>
      <c r="M454" s="611"/>
      <c r="N454" s="613">
        <f t="shared" si="49"/>
        <v>0</v>
      </c>
      <c r="O454" s="500"/>
    </row>
    <row r="455" spans="1:15" s="347" customFormat="1" ht="16.5">
      <c r="A455" s="610">
        <f t="shared" si="53"/>
        <v>443</v>
      </c>
      <c r="B455" s="582" t="s">
        <v>1937</v>
      </c>
      <c r="C455" s="564">
        <v>40</v>
      </c>
      <c r="D455" s="564" t="s">
        <v>905</v>
      </c>
      <c r="E455" s="520">
        <v>198</v>
      </c>
      <c r="F455" s="517">
        <f t="shared" si="50"/>
        <v>7920</v>
      </c>
      <c r="G455" s="611">
        <f t="shared" si="54"/>
        <v>20</v>
      </c>
      <c r="H455" s="611">
        <f t="shared" si="51"/>
        <v>3960</v>
      </c>
      <c r="I455" s="611"/>
      <c r="J455" s="612">
        <f t="shared" si="48"/>
        <v>0</v>
      </c>
      <c r="K455" s="611">
        <f t="shared" si="55"/>
        <v>20</v>
      </c>
      <c r="L455" s="611">
        <f t="shared" si="52"/>
        <v>3960</v>
      </c>
      <c r="M455" s="611"/>
      <c r="N455" s="613">
        <f t="shared" si="49"/>
        <v>0</v>
      </c>
      <c r="O455" s="500"/>
    </row>
    <row r="456" spans="1:15" s="347" customFormat="1" ht="30">
      <c r="A456" s="610">
        <f t="shared" si="53"/>
        <v>444</v>
      </c>
      <c r="B456" s="512" t="s">
        <v>1322</v>
      </c>
      <c r="C456" s="514">
        <v>1</v>
      </c>
      <c r="D456" s="514"/>
      <c r="E456" s="511">
        <v>929.5</v>
      </c>
      <c r="F456" s="517">
        <f t="shared" si="50"/>
        <v>929.5</v>
      </c>
      <c r="G456" s="611">
        <v>1</v>
      </c>
      <c r="H456" s="611">
        <f t="shared" si="51"/>
        <v>929.5</v>
      </c>
      <c r="I456" s="611"/>
      <c r="J456" s="612">
        <f t="shared" si="48"/>
        <v>0</v>
      </c>
      <c r="K456" s="611">
        <v>0</v>
      </c>
      <c r="L456" s="611">
        <f t="shared" si="52"/>
        <v>0</v>
      </c>
      <c r="M456" s="611"/>
      <c r="N456" s="613">
        <f t="shared" si="49"/>
        <v>0</v>
      </c>
      <c r="O456" s="500"/>
    </row>
    <row r="457" spans="1:15" s="347" customFormat="1" ht="16.5">
      <c r="A457" s="610">
        <f t="shared" si="53"/>
        <v>445</v>
      </c>
      <c r="B457" s="240" t="s">
        <v>1323</v>
      </c>
      <c r="C457" s="241">
        <v>34</v>
      </c>
      <c r="D457" s="241" t="s">
        <v>907</v>
      </c>
      <c r="E457" s="571">
        <v>270</v>
      </c>
      <c r="F457" s="517">
        <f t="shared" si="50"/>
        <v>9180</v>
      </c>
      <c r="G457" s="611">
        <f t="shared" si="54"/>
        <v>17</v>
      </c>
      <c r="H457" s="611">
        <f t="shared" si="51"/>
        <v>4590</v>
      </c>
      <c r="I457" s="611"/>
      <c r="J457" s="612">
        <f t="shared" si="48"/>
        <v>0</v>
      </c>
      <c r="K457" s="611">
        <f t="shared" si="55"/>
        <v>17</v>
      </c>
      <c r="L457" s="611">
        <f t="shared" si="52"/>
        <v>4590</v>
      </c>
      <c r="M457" s="611"/>
      <c r="N457" s="613">
        <f t="shared" si="49"/>
        <v>0</v>
      </c>
      <c r="O457" s="500"/>
    </row>
    <row r="458" spans="1:15" s="347" customFormat="1" ht="30">
      <c r="A458" s="610">
        <f t="shared" si="53"/>
        <v>446</v>
      </c>
      <c r="B458" s="544" t="s">
        <v>1324</v>
      </c>
      <c r="C458" s="507">
        <v>10</v>
      </c>
      <c r="D458" s="507" t="s">
        <v>960</v>
      </c>
      <c r="E458" s="634">
        <v>71.38</v>
      </c>
      <c r="F458" s="517">
        <f t="shared" si="50"/>
        <v>713.8</v>
      </c>
      <c r="G458" s="611">
        <f t="shared" si="54"/>
        <v>5</v>
      </c>
      <c r="H458" s="611">
        <f t="shared" si="51"/>
        <v>356.9</v>
      </c>
      <c r="I458" s="611"/>
      <c r="J458" s="612">
        <f t="shared" si="48"/>
        <v>0</v>
      </c>
      <c r="K458" s="611">
        <f t="shared" si="55"/>
        <v>5</v>
      </c>
      <c r="L458" s="611">
        <f t="shared" si="52"/>
        <v>356.9</v>
      </c>
      <c r="M458" s="611"/>
      <c r="N458" s="613">
        <f t="shared" si="49"/>
        <v>0</v>
      </c>
      <c r="O458" s="500"/>
    </row>
    <row r="459" spans="1:15" s="347" customFormat="1" ht="30">
      <c r="A459" s="610">
        <f t="shared" si="53"/>
        <v>447</v>
      </c>
      <c r="B459" s="512" t="s">
        <v>1325</v>
      </c>
      <c r="C459" s="514">
        <v>8</v>
      </c>
      <c r="D459" s="514"/>
      <c r="E459" s="511">
        <v>59.48</v>
      </c>
      <c r="F459" s="517">
        <f t="shared" si="50"/>
        <v>475.84</v>
      </c>
      <c r="G459" s="611">
        <f t="shared" si="54"/>
        <v>4</v>
      </c>
      <c r="H459" s="611">
        <f t="shared" si="51"/>
        <v>237.92</v>
      </c>
      <c r="I459" s="611"/>
      <c r="J459" s="612">
        <f t="shared" si="48"/>
        <v>0</v>
      </c>
      <c r="K459" s="611">
        <f t="shared" si="55"/>
        <v>4</v>
      </c>
      <c r="L459" s="611">
        <f t="shared" si="52"/>
        <v>237.92</v>
      </c>
      <c r="M459" s="611"/>
      <c r="N459" s="613">
        <f t="shared" si="49"/>
        <v>0</v>
      </c>
      <c r="O459" s="500"/>
    </row>
    <row r="460" spans="1:15" s="347" customFormat="1" ht="16.5">
      <c r="A460" s="610">
        <f t="shared" si="53"/>
        <v>448</v>
      </c>
      <c r="B460" s="158" t="s">
        <v>1326</v>
      </c>
      <c r="C460" s="516">
        <v>6</v>
      </c>
      <c r="D460" s="564"/>
      <c r="E460" s="575">
        <v>250</v>
      </c>
      <c r="F460" s="517">
        <f t="shared" si="50"/>
        <v>1500</v>
      </c>
      <c r="G460" s="611">
        <f t="shared" si="54"/>
        <v>3</v>
      </c>
      <c r="H460" s="611">
        <f t="shared" si="51"/>
        <v>750</v>
      </c>
      <c r="I460" s="611"/>
      <c r="J460" s="612">
        <f t="shared" si="48"/>
        <v>0</v>
      </c>
      <c r="K460" s="611">
        <f t="shared" si="55"/>
        <v>3</v>
      </c>
      <c r="L460" s="611">
        <f t="shared" si="52"/>
        <v>750</v>
      </c>
      <c r="M460" s="611"/>
      <c r="N460" s="613">
        <f t="shared" si="49"/>
        <v>0</v>
      </c>
      <c r="O460" s="500"/>
    </row>
    <row r="461" spans="1:15" s="347" customFormat="1" ht="16.5">
      <c r="A461" s="610">
        <f t="shared" si="53"/>
        <v>449</v>
      </c>
      <c r="B461" s="616" t="s">
        <v>1327</v>
      </c>
      <c r="C461" s="507">
        <v>2</v>
      </c>
      <c r="D461" s="516" t="s">
        <v>1328</v>
      </c>
      <c r="E461" s="517">
        <v>400</v>
      </c>
      <c r="F461" s="517">
        <f t="shared" si="50"/>
        <v>800</v>
      </c>
      <c r="G461" s="611">
        <f t="shared" si="54"/>
        <v>1</v>
      </c>
      <c r="H461" s="611">
        <f t="shared" si="51"/>
        <v>400</v>
      </c>
      <c r="I461" s="611"/>
      <c r="J461" s="612">
        <f t="shared" ref="J461:J524" si="56">I461*E461</f>
        <v>0</v>
      </c>
      <c r="K461" s="611">
        <f t="shared" si="55"/>
        <v>1</v>
      </c>
      <c r="L461" s="611">
        <f t="shared" si="52"/>
        <v>400</v>
      </c>
      <c r="M461" s="611"/>
      <c r="N461" s="613">
        <f t="shared" ref="N461:N524" si="57">M461*E461</f>
        <v>0</v>
      </c>
      <c r="O461" s="500"/>
    </row>
    <row r="462" spans="1:15" s="347" customFormat="1" ht="16.5">
      <c r="A462" s="610">
        <f t="shared" si="53"/>
        <v>450</v>
      </c>
      <c r="B462" s="288" t="s">
        <v>1329</v>
      </c>
      <c r="C462" s="506">
        <v>20</v>
      </c>
      <c r="D462" s="506"/>
      <c r="E462" s="508">
        <v>45</v>
      </c>
      <c r="F462" s="517">
        <f t="shared" ref="F462:F525" si="58">E462*C462</f>
        <v>900</v>
      </c>
      <c r="G462" s="611">
        <f t="shared" si="54"/>
        <v>10</v>
      </c>
      <c r="H462" s="611">
        <f t="shared" ref="H462:H525" si="59">G462*E462</f>
        <v>450</v>
      </c>
      <c r="I462" s="611"/>
      <c r="J462" s="612">
        <f t="shared" si="56"/>
        <v>0</v>
      </c>
      <c r="K462" s="611">
        <f t="shared" si="55"/>
        <v>10</v>
      </c>
      <c r="L462" s="611">
        <f t="shared" ref="L462:L525" si="60">K462*E462</f>
        <v>450</v>
      </c>
      <c r="M462" s="611"/>
      <c r="N462" s="613">
        <f t="shared" si="57"/>
        <v>0</v>
      </c>
      <c r="O462" s="500"/>
    </row>
    <row r="463" spans="1:15" s="347" customFormat="1" ht="16.5">
      <c r="A463" s="610">
        <f t="shared" ref="A463:A526" si="61">A462+1</f>
        <v>451</v>
      </c>
      <c r="B463" s="512" t="s">
        <v>1330</v>
      </c>
      <c r="C463" s="617">
        <v>30</v>
      </c>
      <c r="D463" s="618" t="s">
        <v>903</v>
      </c>
      <c r="E463" s="587">
        <v>11.7</v>
      </c>
      <c r="F463" s="517">
        <f t="shared" si="58"/>
        <v>351</v>
      </c>
      <c r="G463" s="611">
        <f t="shared" si="54"/>
        <v>15</v>
      </c>
      <c r="H463" s="611">
        <f t="shared" si="59"/>
        <v>175.5</v>
      </c>
      <c r="I463" s="611"/>
      <c r="J463" s="612">
        <f t="shared" si="56"/>
        <v>0</v>
      </c>
      <c r="K463" s="611">
        <f t="shared" si="55"/>
        <v>15</v>
      </c>
      <c r="L463" s="611">
        <f t="shared" si="60"/>
        <v>175.5</v>
      </c>
      <c r="M463" s="611"/>
      <c r="N463" s="613">
        <f t="shared" si="57"/>
        <v>0</v>
      </c>
      <c r="O463" s="500"/>
    </row>
    <row r="464" spans="1:15" s="347" customFormat="1" ht="16.5">
      <c r="A464" s="610">
        <f t="shared" si="61"/>
        <v>452</v>
      </c>
      <c r="B464" s="544" t="s">
        <v>1331</v>
      </c>
      <c r="C464" s="507">
        <v>100</v>
      </c>
      <c r="D464" s="507" t="s">
        <v>1019</v>
      </c>
      <c r="E464" s="592">
        <v>11.7</v>
      </c>
      <c r="F464" s="517">
        <f t="shared" si="58"/>
        <v>1170</v>
      </c>
      <c r="G464" s="611">
        <f t="shared" si="54"/>
        <v>50</v>
      </c>
      <c r="H464" s="611">
        <f t="shared" si="59"/>
        <v>585</v>
      </c>
      <c r="I464" s="611"/>
      <c r="J464" s="612">
        <f t="shared" si="56"/>
        <v>0</v>
      </c>
      <c r="K464" s="611">
        <f t="shared" si="55"/>
        <v>50</v>
      </c>
      <c r="L464" s="611">
        <f t="shared" si="60"/>
        <v>585</v>
      </c>
      <c r="M464" s="611"/>
      <c r="N464" s="613">
        <f t="shared" si="57"/>
        <v>0</v>
      </c>
      <c r="O464" s="500"/>
    </row>
    <row r="465" spans="1:15" s="347" customFormat="1" ht="16.5">
      <c r="A465" s="610">
        <f t="shared" si="61"/>
        <v>453</v>
      </c>
      <c r="B465" s="614" t="s">
        <v>1331</v>
      </c>
      <c r="C465" s="631">
        <v>150</v>
      </c>
      <c r="D465" s="631" t="s">
        <v>1332</v>
      </c>
      <c r="E465" s="575">
        <v>11.7</v>
      </c>
      <c r="F465" s="517">
        <f t="shared" si="58"/>
        <v>1755</v>
      </c>
      <c r="G465" s="611">
        <f t="shared" si="54"/>
        <v>75</v>
      </c>
      <c r="H465" s="611">
        <f t="shared" si="59"/>
        <v>877.5</v>
      </c>
      <c r="I465" s="611"/>
      <c r="J465" s="612">
        <f t="shared" si="56"/>
        <v>0</v>
      </c>
      <c r="K465" s="611">
        <f t="shared" si="55"/>
        <v>75</v>
      </c>
      <c r="L465" s="611">
        <f t="shared" si="60"/>
        <v>877.5</v>
      </c>
      <c r="M465" s="611"/>
      <c r="N465" s="613">
        <f t="shared" si="57"/>
        <v>0</v>
      </c>
      <c r="O465" s="500"/>
    </row>
    <row r="466" spans="1:15" s="347" customFormat="1" ht="16.5">
      <c r="A466" s="610">
        <f t="shared" si="61"/>
        <v>454</v>
      </c>
      <c r="B466" s="158" t="s">
        <v>1333</v>
      </c>
      <c r="C466" s="516">
        <v>30</v>
      </c>
      <c r="D466" s="516" t="s">
        <v>1019</v>
      </c>
      <c r="E466" s="517">
        <v>11.7</v>
      </c>
      <c r="F466" s="517">
        <f t="shared" si="58"/>
        <v>351</v>
      </c>
      <c r="G466" s="611">
        <f t="shared" si="54"/>
        <v>15</v>
      </c>
      <c r="H466" s="611">
        <f t="shared" si="59"/>
        <v>175.5</v>
      </c>
      <c r="I466" s="611"/>
      <c r="J466" s="612">
        <f t="shared" si="56"/>
        <v>0</v>
      </c>
      <c r="K466" s="611">
        <f t="shared" si="55"/>
        <v>15</v>
      </c>
      <c r="L466" s="611">
        <f t="shared" si="60"/>
        <v>175.5</v>
      </c>
      <c r="M466" s="611"/>
      <c r="N466" s="613">
        <f t="shared" si="57"/>
        <v>0</v>
      </c>
      <c r="O466" s="500"/>
    </row>
    <row r="467" spans="1:15" s="347" customFormat="1" ht="16.5">
      <c r="A467" s="610">
        <f t="shared" si="61"/>
        <v>455</v>
      </c>
      <c r="B467" s="158" t="s">
        <v>1333</v>
      </c>
      <c r="C467" s="506">
        <v>10</v>
      </c>
      <c r="D467" s="506" t="s">
        <v>946</v>
      </c>
      <c r="E467" s="511">
        <v>11.7</v>
      </c>
      <c r="F467" s="517">
        <f t="shared" si="58"/>
        <v>117</v>
      </c>
      <c r="G467" s="611">
        <f t="shared" si="54"/>
        <v>5</v>
      </c>
      <c r="H467" s="611">
        <f t="shared" si="59"/>
        <v>58.5</v>
      </c>
      <c r="I467" s="611"/>
      <c r="J467" s="612">
        <f t="shared" si="56"/>
        <v>0</v>
      </c>
      <c r="K467" s="611">
        <f t="shared" si="55"/>
        <v>5</v>
      </c>
      <c r="L467" s="611">
        <f t="shared" si="60"/>
        <v>58.5</v>
      </c>
      <c r="M467" s="611"/>
      <c r="N467" s="613">
        <f t="shared" si="57"/>
        <v>0</v>
      </c>
      <c r="O467" s="500"/>
    </row>
    <row r="468" spans="1:15" s="347" customFormat="1" ht="16.5">
      <c r="A468" s="610">
        <f t="shared" si="61"/>
        <v>456</v>
      </c>
      <c r="B468" s="240" t="s">
        <v>1334</v>
      </c>
      <c r="C468" s="241">
        <v>30</v>
      </c>
      <c r="D468" s="506" t="s">
        <v>946</v>
      </c>
      <c r="E468" s="533">
        <v>11.7</v>
      </c>
      <c r="F468" s="517">
        <f t="shared" si="58"/>
        <v>351</v>
      </c>
      <c r="G468" s="611">
        <f t="shared" si="54"/>
        <v>15</v>
      </c>
      <c r="H468" s="611">
        <f t="shared" si="59"/>
        <v>175.5</v>
      </c>
      <c r="I468" s="611"/>
      <c r="J468" s="612">
        <f t="shared" si="56"/>
        <v>0</v>
      </c>
      <c r="K468" s="611">
        <f t="shared" si="55"/>
        <v>15</v>
      </c>
      <c r="L468" s="611">
        <f t="shared" si="60"/>
        <v>175.5</v>
      </c>
      <c r="M468" s="611"/>
      <c r="N468" s="613">
        <f t="shared" si="57"/>
        <v>0</v>
      </c>
      <c r="O468" s="500"/>
    </row>
    <row r="469" spans="1:15" s="347" customFormat="1" ht="16.5">
      <c r="A469" s="610">
        <f t="shared" si="61"/>
        <v>457</v>
      </c>
      <c r="B469" s="549" t="s">
        <v>1335</v>
      </c>
      <c r="C469" s="519">
        <v>30</v>
      </c>
      <c r="D469" s="519"/>
      <c r="E469" s="61">
        <v>9</v>
      </c>
      <c r="F469" s="517">
        <f t="shared" si="58"/>
        <v>270</v>
      </c>
      <c r="G469" s="611">
        <f t="shared" ref="G469:G524" si="62">C469/2</f>
        <v>15</v>
      </c>
      <c r="H469" s="611">
        <f t="shared" si="59"/>
        <v>135</v>
      </c>
      <c r="I469" s="611"/>
      <c r="J469" s="612">
        <f t="shared" si="56"/>
        <v>0</v>
      </c>
      <c r="K469" s="611">
        <f t="shared" ref="K469:K524" si="63">C469/2</f>
        <v>15</v>
      </c>
      <c r="L469" s="611">
        <f t="shared" si="60"/>
        <v>135</v>
      </c>
      <c r="M469" s="611"/>
      <c r="N469" s="613">
        <f t="shared" si="57"/>
        <v>0</v>
      </c>
      <c r="O469" s="500"/>
    </row>
    <row r="470" spans="1:15" s="347" customFormat="1" ht="30">
      <c r="A470" s="610">
        <f t="shared" si="61"/>
        <v>458</v>
      </c>
      <c r="B470" s="614" t="s">
        <v>1336</v>
      </c>
      <c r="C470" s="615">
        <v>2</v>
      </c>
      <c r="D470" s="615" t="s">
        <v>929</v>
      </c>
      <c r="E470" s="510">
        <v>460.8</v>
      </c>
      <c r="F470" s="517">
        <f t="shared" si="58"/>
        <v>921.6</v>
      </c>
      <c r="G470" s="611">
        <f t="shared" si="62"/>
        <v>1</v>
      </c>
      <c r="H470" s="611">
        <f t="shared" si="59"/>
        <v>460.8</v>
      </c>
      <c r="I470" s="611"/>
      <c r="J470" s="612">
        <f t="shared" si="56"/>
        <v>0</v>
      </c>
      <c r="K470" s="611">
        <f t="shared" si="63"/>
        <v>1</v>
      </c>
      <c r="L470" s="611">
        <f t="shared" si="60"/>
        <v>460.8</v>
      </c>
      <c r="M470" s="611"/>
      <c r="N470" s="613">
        <f t="shared" si="57"/>
        <v>0</v>
      </c>
      <c r="O470" s="500"/>
    </row>
    <row r="471" spans="1:15" s="347" customFormat="1" ht="16.5">
      <c r="A471" s="610">
        <f t="shared" si="61"/>
        <v>459</v>
      </c>
      <c r="B471" s="544" t="s">
        <v>1337</v>
      </c>
      <c r="C471" s="241">
        <v>10</v>
      </c>
      <c r="D471" s="241"/>
      <c r="E471" s="545">
        <v>460.8</v>
      </c>
      <c r="F471" s="517">
        <f t="shared" si="58"/>
        <v>4608</v>
      </c>
      <c r="G471" s="611">
        <f t="shared" si="62"/>
        <v>5</v>
      </c>
      <c r="H471" s="611">
        <f t="shared" si="59"/>
        <v>2304</v>
      </c>
      <c r="I471" s="611"/>
      <c r="J471" s="612">
        <f t="shared" si="56"/>
        <v>0</v>
      </c>
      <c r="K471" s="611">
        <f t="shared" si="63"/>
        <v>5</v>
      </c>
      <c r="L471" s="611">
        <f t="shared" si="60"/>
        <v>2304</v>
      </c>
      <c r="M471" s="611"/>
      <c r="N471" s="613">
        <f t="shared" si="57"/>
        <v>0</v>
      </c>
      <c r="O471" s="500"/>
    </row>
    <row r="472" spans="1:15" s="347" customFormat="1" ht="16.5">
      <c r="A472" s="610">
        <f t="shared" si="61"/>
        <v>460</v>
      </c>
      <c r="B472" s="576" t="s">
        <v>1338</v>
      </c>
      <c r="C472" s="586">
        <v>2</v>
      </c>
      <c r="D472" s="586" t="s">
        <v>1010</v>
      </c>
      <c r="E472" s="587">
        <v>460.8</v>
      </c>
      <c r="F472" s="517">
        <f t="shared" si="58"/>
        <v>921.6</v>
      </c>
      <c r="G472" s="611">
        <f t="shared" si="62"/>
        <v>1</v>
      </c>
      <c r="H472" s="611">
        <f t="shared" si="59"/>
        <v>460.8</v>
      </c>
      <c r="I472" s="611"/>
      <c r="J472" s="612">
        <f t="shared" si="56"/>
        <v>0</v>
      </c>
      <c r="K472" s="611">
        <f t="shared" si="63"/>
        <v>1</v>
      </c>
      <c r="L472" s="611">
        <f t="shared" si="60"/>
        <v>460.8</v>
      </c>
      <c r="M472" s="611"/>
      <c r="N472" s="613">
        <f t="shared" si="57"/>
        <v>0</v>
      </c>
      <c r="O472" s="500"/>
    </row>
    <row r="473" spans="1:15" s="347" customFormat="1" ht="16.5">
      <c r="A473" s="610">
        <f t="shared" si="61"/>
        <v>461</v>
      </c>
      <c r="B473" s="590" t="s">
        <v>1339</v>
      </c>
      <c r="C473" s="586">
        <v>2</v>
      </c>
      <c r="D473" s="586" t="s">
        <v>1010</v>
      </c>
      <c r="E473" s="587">
        <v>460.8</v>
      </c>
      <c r="F473" s="517">
        <f t="shared" si="58"/>
        <v>921.6</v>
      </c>
      <c r="G473" s="611">
        <f t="shared" si="62"/>
        <v>1</v>
      </c>
      <c r="H473" s="611">
        <f t="shared" si="59"/>
        <v>460.8</v>
      </c>
      <c r="I473" s="611"/>
      <c r="J473" s="612">
        <f t="shared" si="56"/>
        <v>0</v>
      </c>
      <c r="K473" s="611">
        <f t="shared" si="63"/>
        <v>1</v>
      </c>
      <c r="L473" s="611">
        <f t="shared" si="60"/>
        <v>460.8</v>
      </c>
      <c r="M473" s="611"/>
      <c r="N473" s="613">
        <f t="shared" si="57"/>
        <v>0</v>
      </c>
      <c r="O473" s="500"/>
    </row>
    <row r="474" spans="1:15" s="347" customFormat="1" ht="16.5">
      <c r="A474" s="610">
        <f t="shared" si="61"/>
        <v>462</v>
      </c>
      <c r="B474" s="576" t="s">
        <v>1340</v>
      </c>
      <c r="C474" s="586">
        <v>1</v>
      </c>
      <c r="D474" s="586" t="s">
        <v>929</v>
      </c>
      <c r="E474" s="587">
        <v>460.8</v>
      </c>
      <c r="F474" s="517">
        <f t="shared" si="58"/>
        <v>460.8</v>
      </c>
      <c r="G474" s="611">
        <v>1</v>
      </c>
      <c r="H474" s="611">
        <f t="shared" si="59"/>
        <v>460.8</v>
      </c>
      <c r="I474" s="611"/>
      <c r="J474" s="612">
        <f t="shared" si="56"/>
        <v>0</v>
      </c>
      <c r="K474" s="611">
        <v>0</v>
      </c>
      <c r="L474" s="611">
        <f t="shared" si="60"/>
        <v>0</v>
      </c>
      <c r="M474" s="611"/>
      <c r="N474" s="613">
        <f t="shared" si="57"/>
        <v>0</v>
      </c>
      <c r="O474" s="500"/>
    </row>
    <row r="475" spans="1:15" s="347" customFormat="1" ht="16.5">
      <c r="A475" s="610">
        <f t="shared" si="61"/>
        <v>463</v>
      </c>
      <c r="B475" s="158" t="s">
        <v>1341</v>
      </c>
      <c r="C475" s="516">
        <v>20</v>
      </c>
      <c r="D475" s="516" t="s">
        <v>903</v>
      </c>
      <c r="E475" s="517">
        <v>460.8</v>
      </c>
      <c r="F475" s="517">
        <f t="shared" si="58"/>
        <v>9216</v>
      </c>
      <c r="G475" s="611">
        <f t="shared" si="62"/>
        <v>10</v>
      </c>
      <c r="H475" s="611">
        <f t="shared" si="59"/>
        <v>4608</v>
      </c>
      <c r="I475" s="611"/>
      <c r="J475" s="612">
        <f t="shared" si="56"/>
        <v>0</v>
      </c>
      <c r="K475" s="611">
        <f t="shared" si="63"/>
        <v>10</v>
      </c>
      <c r="L475" s="611">
        <f t="shared" si="60"/>
        <v>4608</v>
      </c>
      <c r="M475" s="611"/>
      <c r="N475" s="613">
        <f t="shared" si="57"/>
        <v>0</v>
      </c>
      <c r="O475" s="500"/>
    </row>
    <row r="476" spans="1:15" s="347" customFormat="1" ht="16.5">
      <c r="A476" s="610">
        <f t="shared" si="61"/>
        <v>464</v>
      </c>
      <c r="B476" s="158" t="s">
        <v>1342</v>
      </c>
      <c r="C476" s="516">
        <v>20</v>
      </c>
      <c r="D476" s="516" t="s">
        <v>903</v>
      </c>
      <c r="E476" s="517">
        <v>460.8</v>
      </c>
      <c r="F476" s="517">
        <f t="shared" si="58"/>
        <v>9216</v>
      </c>
      <c r="G476" s="611">
        <f t="shared" si="62"/>
        <v>10</v>
      </c>
      <c r="H476" s="611">
        <f t="shared" si="59"/>
        <v>4608</v>
      </c>
      <c r="I476" s="611"/>
      <c r="J476" s="612">
        <f t="shared" si="56"/>
        <v>0</v>
      </c>
      <c r="K476" s="611">
        <f t="shared" si="63"/>
        <v>10</v>
      </c>
      <c r="L476" s="611">
        <f t="shared" si="60"/>
        <v>4608</v>
      </c>
      <c r="M476" s="611"/>
      <c r="N476" s="613">
        <f t="shared" si="57"/>
        <v>0</v>
      </c>
      <c r="O476" s="500"/>
    </row>
    <row r="477" spans="1:15" s="347" customFormat="1" ht="30">
      <c r="A477" s="610">
        <f t="shared" si="61"/>
        <v>465</v>
      </c>
      <c r="B477" s="158" t="s">
        <v>1343</v>
      </c>
      <c r="C477" s="516">
        <v>20</v>
      </c>
      <c r="D477" s="516" t="s">
        <v>903</v>
      </c>
      <c r="E477" s="517">
        <v>460.8</v>
      </c>
      <c r="F477" s="517">
        <f t="shared" si="58"/>
        <v>9216</v>
      </c>
      <c r="G477" s="611">
        <f t="shared" si="62"/>
        <v>10</v>
      </c>
      <c r="H477" s="611">
        <f t="shared" si="59"/>
        <v>4608</v>
      </c>
      <c r="I477" s="611"/>
      <c r="J477" s="612">
        <f t="shared" si="56"/>
        <v>0</v>
      </c>
      <c r="K477" s="611">
        <f t="shared" si="63"/>
        <v>10</v>
      </c>
      <c r="L477" s="611">
        <f t="shared" si="60"/>
        <v>4608</v>
      </c>
      <c r="M477" s="611"/>
      <c r="N477" s="613">
        <f t="shared" si="57"/>
        <v>0</v>
      </c>
      <c r="O477" s="500"/>
    </row>
    <row r="478" spans="1:15" s="347" customFormat="1" ht="16.5">
      <c r="A478" s="610">
        <f t="shared" si="61"/>
        <v>466</v>
      </c>
      <c r="B478" s="512" t="s">
        <v>1344</v>
      </c>
      <c r="C478" s="617">
        <v>1</v>
      </c>
      <c r="D478" s="618" t="s">
        <v>929</v>
      </c>
      <c r="E478" s="587">
        <v>612</v>
      </c>
      <c r="F478" s="517">
        <f t="shared" si="58"/>
        <v>612</v>
      </c>
      <c r="G478" s="611">
        <v>1</v>
      </c>
      <c r="H478" s="611">
        <f t="shared" si="59"/>
        <v>612</v>
      </c>
      <c r="I478" s="611"/>
      <c r="J478" s="612">
        <f t="shared" si="56"/>
        <v>0</v>
      </c>
      <c r="K478" s="611">
        <v>0</v>
      </c>
      <c r="L478" s="611">
        <f t="shared" si="60"/>
        <v>0</v>
      </c>
      <c r="M478" s="611"/>
      <c r="N478" s="613">
        <f t="shared" si="57"/>
        <v>0</v>
      </c>
      <c r="O478" s="500"/>
    </row>
    <row r="479" spans="1:15" s="347" customFormat="1" ht="16.5">
      <c r="A479" s="610">
        <f t="shared" si="61"/>
        <v>467</v>
      </c>
      <c r="B479" s="512" t="s">
        <v>1345</v>
      </c>
      <c r="C479" s="617">
        <v>1</v>
      </c>
      <c r="D479" s="618" t="s">
        <v>929</v>
      </c>
      <c r="E479" s="587">
        <v>612</v>
      </c>
      <c r="F479" s="517">
        <f t="shared" si="58"/>
        <v>612</v>
      </c>
      <c r="G479" s="611">
        <v>1</v>
      </c>
      <c r="H479" s="611">
        <f t="shared" si="59"/>
        <v>612</v>
      </c>
      <c r="I479" s="611"/>
      <c r="J479" s="612">
        <f t="shared" si="56"/>
        <v>0</v>
      </c>
      <c r="K479" s="611">
        <v>0</v>
      </c>
      <c r="L479" s="611">
        <f t="shared" si="60"/>
        <v>0</v>
      </c>
      <c r="M479" s="611"/>
      <c r="N479" s="613">
        <f t="shared" si="57"/>
        <v>0</v>
      </c>
      <c r="O479" s="500"/>
    </row>
    <row r="480" spans="1:15" s="347" customFormat="1" ht="16.5">
      <c r="A480" s="610">
        <f t="shared" si="61"/>
        <v>468</v>
      </c>
      <c r="B480" s="512" t="s">
        <v>1346</v>
      </c>
      <c r="C480" s="617">
        <v>1</v>
      </c>
      <c r="D480" s="618" t="s">
        <v>929</v>
      </c>
      <c r="E480" s="587">
        <v>612</v>
      </c>
      <c r="F480" s="517">
        <f t="shared" si="58"/>
        <v>612</v>
      </c>
      <c r="G480" s="611">
        <v>1</v>
      </c>
      <c r="H480" s="611">
        <f t="shared" si="59"/>
        <v>612</v>
      </c>
      <c r="I480" s="611"/>
      <c r="J480" s="612">
        <f t="shared" si="56"/>
        <v>0</v>
      </c>
      <c r="K480" s="611">
        <v>0</v>
      </c>
      <c r="L480" s="611">
        <f t="shared" si="60"/>
        <v>0</v>
      </c>
      <c r="M480" s="611"/>
      <c r="N480" s="613">
        <f t="shared" si="57"/>
        <v>0</v>
      </c>
      <c r="O480" s="500"/>
    </row>
    <row r="481" spans="1:15" s="347" customFormat="1" ht="16.5">
      <c r="A481" s="610">
        <f t="shared" si="61"/>
        <v>469</v>
      </c>
      <c r="B481" s="619" t="s">
        <v>1347</v>
      </c>
      <c r="C481" s="617">
        <v>24</v>
      </c>
      <c r="D481" s="618" t="s">
        <v>903</v>
      </c>
      <c r="E481" s="517">
        <v>40</v>
      </c>
      <c r="F481" s="517">
        <f t="shared" si="58"/>
        <v>960</v>
      </c>
      <c r="G481" s="611">
        <f t="shared" si="62"/>
        <v>12</v>
      </c>
      <c r="H481" s="611">
        <f t="shared" si="59"/>
        <v>480</v>
      </c>
      <c r="I481" s="611"/>
      <c r="J481" s="612">
        <f t="shared" si="56"/>
        <v>0</v>
      </c>
      <c r="K481" s="611">
        <f t="shared" si="63"/>
        <v>12</v>
      </c>
      <c r="L481" s="611">
        <f t="shared" si="60"/>
        <v>480</v>
      </c>
      <c r="M481" s="611"/>
      <c r="N481" s="613">
        <f t="shared" si="57"/>
        <v>0</v>
      </c>
      <c r="O481" s="500"/>
    </row>
    <row r="482" spans="1:15" s="347" customFormat="1" ht="30">
      <c r="A482" s="610">
        <f t="shared" si="61"/>
        <v>470</v>
      </c>
      <c r="B482" s="512" t="s">
        <v>1348</v>
      </c>
      <c r="C482" s="514">
        <v>25</v>
      </c>
      <c r="D482" s="514"/>
      <c r="E482" s="511">
        <v>50.83</v>
      </c>
      <c r="F482" s="517">
        <f t="shared" si="58"/>
        <v>1270.75</v>
      </c>
      <c r="G482" s="611">
        <v>13</v>
      </c>
      <c r="H482" s="611">
        <f t="shared" si="59"/>
        <v>660.79</v>
      </c>
      <c r="I482" s="611"/>
      <c r="J482" s="612">
        <f t="shared" si="56"/>
        <v>0</v>
      </c>
      <c r="K482" s="611">
        <v>12</v>
      </c>
      <c r="L482" s="611">
        <f t="shared" si="60"/>
        <v>609.96</v>
      </c>
      <c r="M482" s="611"/>
      <c r="N482" s="613">
        <f t="shared" si="57"/>
        <v>0</v>
      </c>
      <c r="O482" s="500"/>
    </row>
    <row r="483" spans="1:15" s="347" customFormat="1" ht="16.5">
      <c r="A483" s="610">
        <f t="shared" si="61"/>
        <v>471</v>
      </c>
      <c r="B483" s="619" t="s">
        <v>1349</v>
      </c>
      <c r="C483" s="617">
        <v>24</v>
      </c>
      <c r="D483" s="618" t="s">
        <v>903</v>
      </c>
      <c r="E483" s="517">
        <v>50</v>
      </c>
      <c r="F483" s="517">
        <f t="shared" si="58"/>
        <v>1200</v>
      </c>
      <c r="G483" s="611">
        <f t="shared" si="62"/>
        <v>12</v>
      </c>
      <c r="H483" s="611">
        <f t="shared" si="59"/>
        <v>600</v>
      </c>
      <c r="I483" s="611"/>
      <c r="J483" s="612">
        <f t="shared" si="56"/>
        <v>0</v>
      </c>
      <c r="K483" s="611">
        <f t="shared" si="63"/>
        <v>12</v>
      </c>
      <c r="L483" s="611">
        <f t="shared" si="60"/>
        <v>600</v>
      </c>
      <c r="M483" s="611"/>
      <c r="N483" s="613">
        <f t="shared" si="57"/>
        <v>0</v>
      </c>
      <c r="O483" s="500"/>
    </row>
    <row r="484" spans="1:15" s="347" customFormat="1" ht="30">
      <c r="A484" s="610">
        <f t="shared" si="61"/>
        <v>472</v>
      </c>
      <c r="B484" s="614" t="s">
        <v>1350</v>
      </c>
      <c r="C484" s="631">
        <v>10</v>
      </c>
      <c r="D484" s="631" t="s">
        <v>1010</v>
      </c>
      <c r="E484" s="575">
        <v>460.8</v>
      </c>
      <c r="F484" s="517">
        <f t="shared" si="58"/>
        <v>4608</v>
      </c>
      <c r="G484" s="611">
        <f t="shared" si="62"/>
        <v>5</v>
      </c>
      <c r="H484" s="611">
        <f t="shared" si="59"/>
        <v>2304</v>
      </c>
      <c r="I484" s="611"/>
      <c r="J484" s="612">
        <f t="shared" si="56"/>
        <v>0</v>
      </c>
      <c r="K484" s="611">
        <f t="shared" si="63"/>
        <v>5</v>
      </c>
      <c r="L484" s="611">
        <f t="shared" si="60"/>
        <v>2304</v>
      </c>
      <c r="M484" s="611"/>
      <c r="N484" s="613">
        <f t="shared" si="57"/>
        <v>0</v>
      </c>
      <c r="O484" s="500"/>
    </row>
    <row r="485" spans="1:15" s="347" customFormat="1" ht="30">
      <c r="A485" s="610">
        <f t="shared" si="61"/>
        <v>473</v>
      </c>
      <c r="B485" s="614" t="s">
        <v>1351</v>
      </c>
      <c r="C485" s="631">
        <v>10</v>
      </c>
      <c r="D485" s="631" t="s">
        <v>1010</v>
      </c>
      <c r="E485" s="575">
        <v>460.8</v>
      </c>
      <c r="F485" s="517">
        <f t="shared" si="58"/>
        <v>4608</v>
      </c>
      <c r="G485" s="611">
        <f t="shared" si="62"/>
        <v>5</v>
      </c>
      <c r="H485" s="611">
        <f t="shared" si="59"/>
        <v>2304</v>
      </c>
      <c r="I485" s="611"/>
      <c r="J485" s="612">
        <f t="shared" si="56"/>
        <v>0</v>
      </c>
      <c r="K485" s="611">
        <f t="shared" si="63"/>
        <v>5</v>
      </c>
      <c r="L485" s="611">
        <f t="shared" si="60"/>
        <v>2304</v>
      </c>
      <c r="M485" s="611"/>
      <c r="N485" s="613">
        <f t="shared" si="57"/>
        <v>0</v>
      </c>
      <c r="O485" s="500"/>
    </row>
    <row r="486" spans="1:15" s="347" customFormat="1" ht="30">
      <c r="A486" s="610">
        <f t="shared" si="61"/>
        <v>474</v>
      </c>
      <c r="B486" s="614" t="s">
        <v>1352</v>
      </c>
      <c r="C486" s="631">
        <v>10</v>
      </c>
      <c r="D486" s="631" t="s">
        <v>1010</v>
      </c>
      <c r="E486" s="575">
        <v>460.8</v>
      </c>
      <c r="F486" s="517">
        <f t="shared" si="58"/>
        <v>4608</v>
      </c>
      <c r="G486" s="611">
        <f t="shared" si="62"/>
        <v>5</v>
      </c>
      <c r="H486" s="611">
        <f t="shared" si="59"/>
        <v>2304</v>
      </c>
      <c r="I486" s="611"/>
      <c r="J486" s="612">
        <f t="shared" si="56"/>
        <v>0</v>
      </c>
      <c r="K486" s="611">
        <f t="shared" si="63"/>
        <v>5</v>
      </c>
      <c r="L486" s="611">
        <f t="shared" si="60"/>
        <v>2304</v>
      </c>
      <c r="M486" s="611"/>
      <c r="N486" s="613">
        <f t="shared" si="57"/>
        <v>0</v>
      </c>
      <c r="O486" s="500"/>
    </row>
    <row r="487" spans="1:15" s="347" customFormat="1" ht="16.5">
      <c r="A487" s="610">
        <f t="shared" si="61"/>
        <v>475</v>
      </c>
      <c r="B487" s="590" t="s">
        <v>1353</v>
      </c>
      <c r="C487" s="586">
        <v>36</v>
      </c>
      <c r="D487" s="586" t="s">
        <v>903</v>
      </c>
      <c r="E487" s="587">
        <v>50.4</v>
      </c>
      <c r="F487" s="517">
        <f t="shared" si="58"/>
        <v>1814.3999999999999</v>
      </c>
      <c r="G487" s="611">
        <f t="shared" si="62"/>
        <v>18</v>
      </c>
      <c r="H487" s="611">
        <f t="shared" si="59"/>
        <v>907.19999999999993</v>
      </c>
      <c r="I487" s="611"/>
      <c r="J487" s="612">
        <f t="shared" si="56"/>
        <v>0</v>
      </c>
      <c r="K487" s="611">
        <f t="shared" si="63"/>
        <v>18</v>
      </c>
      <c r="L487" s="611">
        <f t="shared" si="60"/>
        <v>907.19999999999993</v>
      </c>
      <c r="M487" s="611"/>
      <c r="N487" s="613">
        <f t="shared" si="57"/>
        <v>0</v>
      </c>
      <c r="O487" s="500"/>
    </row>
    <row r="488" spans="1:15" s="347" customFormat="1" ht="16.5">
      <c r="A488" s="610">
        <f t="shared" si="61"/>
        <v>476</v>
      </c>
      <c r="B488" s="518" t="s">
        <v>1354</v>
      </c>
      <c r="C488" s="519">
        <v>36</v>
      </c>
      <c r="D488" s="548" t="s">
        <v>907</v>
      </c>
      <c r="E488" s="520">
        <v>40.799999999999997</v>
      </c>
      <c r="F488" s="517">
        <f t="shared" si="58"/>
        <v>1468.8</v>
      </c>
      <c r="G488" s="611">
        <f t="shared" si="62"/>
        <v>18</v>
      </c>
      <c r="H488" s="611">
        <f t="shared" si="59"/>
        <v>734.4</v>
      </c>
      <c r="I488" s="611"/>
      <c r="J488" s="612">
        <f t="shared" si="56"/>
        <v>0</v>
      </c>
      <c r="K488" s="611">
        <f t="shared" si="63"/>
        <v>18</v>
      </c>
      <c r="L488" s="611">
        <f t="shared" si="60"/>
        <v>734.4</v>
      </c>
      <c r="M488" s="611"/>
      <c r="N488" s="613">
        <f t="shared" si="57"/>
        <v>0</v>
      </c>
      <c r="O488" s="500"/>
    </row>
    <row r="489" spans="1:15" s="347" customFormat="1" ht="16.5">
      <c r="A489" s="610">
        <f t="shared" si="61"/>
        <v>477</v>
      </c>
      <c r="B489" s="512" t="s">
        <v>1355</v>
      </c>
      <c r="C489" s="617">
        <v>1</v>
      </c>
      <c r="D489" s="618" t="s">
        <v>929</v>
      </c>
      <c r="E489" s="587">
        <v>460.8</v>
      </c>
      <c r="F489" s="517">
        <f t="shared" si="58"/>
        <v>460.8</v>
      </c>
      <c r="G489" s="611">
        <v>1</v>
      </c>
      <c r="H489" s="611">
        <f t="shared" si="59"/>
        <v>460.8</v>
      </c>
      <c r="I489" s="611"/>
      <c r="J489" s="612">
        <f t="shared" si="56"/>
        <v>0</v>
      </c>
      <c r="K489" s="611">
        <v>0</v>
      </c>
      <c r="L489" s="611">
        <f t="shared" si="60"/>
        <v>0</v>
      </c>
      <c r="M489" s="611"/>
      <c r="N489" s="613">
        <f t="shared" si="57"/>
        <v>0</v>
      </c>
      <c r="O489" s="500"/>
    </row>
    <row r="490" spans="1:15" s="347" customFormat="1" ht="16.5">
      <c r="A490" s="610">
        <f t="shared" si="61"/>
        <v>478</v>
      </c>
      <c r="B490" s="158" t="s">
        <v>1356</v>
      </c>
      <c r="C490" s="516">
        <v>1</v>
      </c>
      <c r="D490" s="516" t="s">
        <v>929</v>
      </c>
      <c r="E490" s="517">
        <v>460.79999999999995</v>
      </c>
      <c r="F490" s="517">
        <f t="shared" si="58"/>
        <v>460.79999999999995</v>
      </c>
      <c r="G490" s="611">
        <v>1</v>
      </c>
      <c r="H490" s="611">
        <f t="shared" si="59"/>
        <v>460.79999999999995</v>
      </c>
      <c r="I490" s="611"/>
      <c r="J490" s="612">
        <f t="shared" si="56"/>
        <v>0</v>
      </c>
      <c r="K490" s="611">
        <v>0</v>
      </c>
      <c r="L490" s="611">
        <f t="shared" si="60"/>
        <v>0</v>
      </c>
      <c r="M490" s="611"/>
      <c r="N490" s="613">
        <f t="shared" si="57"/>
        <v>0</v>
      </c>
      <c r="O490" s="500"/>
    </row>
    <row r="491" spans="1:15" s="347" customFormat="1" ht="16.5">
      <c r="A491" s="610">
        <f t="shared" si="61"/>
        <v>479</v>
      </c>
      <c r="B491" s="158" t="s">
        <v>1357</v>
      </c>
      <c r="C491" s="506">
        <v>2</v>
      </c>
      <c r="D491" s="506" t="s">
        <v>929</v>
      </c>
      <c r="E491" s="511">
        <v>460.8</v>
      </c>
      <c r="F491" s="517">
        <f t="shared" si="58"/>
        <v>921.6</v>
      </c>
      <c r="G491" s="611">
        <f t="shared" si="62"/>
        <v>1</v>
      </c>
      <c r="H491" s="611">
        <f t="shared" si="59"/>
        <v>460.8</v>
      </c>
      <c r="I491" s="611"/>
      <c r="J491" s="612">
        <f t="shared" si="56"/>
        <v>0</v>
      </c>
      <c r="K491" s="611">
        <f t="shared" si="63"/>
        <v>1</v>
      </c>
      <c r="L491" s="611">
        <f t="shared" si="60"/>
        <v>460.8</v>
      </c>
      <c r="M491" s="611"/>
      <c r="N491" s="613">
        <f t="shared" si="57"/>
        <v>0</v>
      </c>
      <c r="O491" s="500"/>
    </row>
    <row r="492" spans="1:15" s="347" customFormat="1" ht="16.5">
      <c r="A492" s="610">
        <f t="shared" si="61"/>
        <v>480</v>
      </c>
      <c r="B492" s="158" t="s">
        <v>1356</v>
      </c>
      <c r="C492" s="514">
        <v>4</v>
      </c>
      <c r="D492" s="514" t="s">
        <v>929</v>
      </c>
      <c r="E492" s="508">
        <v>460.8</v>
      </c>
      <c r="F492" s="517">
        <f t="shared" si="58"/>
        <v>1843.2</v>
      </c>
      <c r="G492" s="611">
        <f t="shared" si="62"/>
        <v>2</v>
      </c>
      <c r="H492" s="611">
        <f t="shared" si="59"/>
        <v>921.6</v>
      </c>
      <c r="I492" s="611"/>
      <c r="J492" s="612">
        <f t="shared" si="56"/>
        <v>0</v>
      </c>
      <c r="K492" s="611">
        <f t="shared" si="63"/>
        <v>2</v>
      </c>
      <c r="L492" s="611">
        <f t="shared" si="60"/>
        <v>921.6</v>
      </c>
      <c r="M492" s="611"/>
      <c r="N492" s="613">
        <f t="shared" si="57"/>
        <v>0</v>
      </c>
      <c r="O492" s="500"/>
    </row>
    <row r="493" spans="1:15" s="347" customFormat="1" ht="16.5">
      <c r="A493" s="610">
        <f t="shared" si="61"/>
        <v>481</v>
      </c>
      <c r="B493" s="544" t="s">
        <v>1357</v>
      </c>
      <c r="C493" s="507">
        <v>4</v>
      </c>
      <c r="D493" s="507" t="s">
        <v>929</v>
      </c>
      <c r="E493" s="592">
        <v>460.8</v>
      </c>
      <c r="F493" s="517">
        <f t="shared" si="58"/>
        <v>1843.2</v>
      </c>
      <c r="G493" s="611">
        <f t="shared" si="62"/>
        <v>2</v>
      </c>
      <c r="H493" s="611">
        <f t="shared" si="59"/>
        <v>921.6</v>
      </c>
      <c r="I493" s="611"/>
      <c r="J493" s="612">
        <f t="shared" si="56"/>
        <v>0</v>
      </c>
      <c r="K493" s="611">
        <f t="shared" si="63"/>
        <v>2</v>
      </c>
      <c r="L493" s="611">
        <f t="shared" si="60"/>
        <v>921.6</v>
      </c>
      <c r="M493" s="611"/>
      <c r="N493" s="613">
        <f t="shared" si="57"/>
        <v>0</v>
      </c>
      <c r="O493" s="500"/>
    </row>
    <row r="494" spans="1:15" s="347" customFormat="1" ht="16.5">
      <c r="A494" s="610">
        <f t="shared" si="61"/>
        <v>482</v>
      </c>
      <c r="B494" s="594" t="s">
        <v>1356</v>
      </c>
      <c r="C494" s="617">
        <v>1</v>
      </c>
      <c r="D494" s="618" t="s">
        <v>929</v>
      </c>
      <c r="E494" s="592">
        <v>576</v>
      </c>
      <c r="F494" s="517">
        <f t="shared" si="58"/>
        <v>576</v>
      </c>
      <c r="G494" s="611">
        <v>1</v>
      </c>
      <c r="H494" s="611">
        <f t="shared" si="59"/>
        <v>576</v>
      </c>
      <c r="I494" s="611"/>
      <c r="J494" s="612">
        <f t="shared" si="56"/>
        <v>0</v>
      </c>
      <c r="K494" s="611">
        <v>0</v>
      </c>
      <c r="L494" s="611">
        <f t="shared" si="60"/>
        <v>0</v>
      </c>
      <c r="M494" s="611"/>
      <c r="N494" s="613">
        <f t="shared" si="57"/>
        <v>0</v>
      </c>
      <c r="O494" s="500"/>
    </row>
    <row r="495" spans="1:15" s="347" customFormat="1" ht="16.5">
      <c r="A495" s="610">
        <f t="shared" si="61"/>
        <v>483</v>
      </c>
      <c r="B495" s="619" t="s">
        <v>1356</v>
      </c>
      <c r="C495" s="507">
        <v>4</v>
      </c>
      <c r="D495" s="620" t="s">
        <v>929</v>
      </c>
      <c r="E495" s="592">
        <v>576</v>
      </c>
      <c r="F495" s="517">
        <f t="shared" si="58"/>
        <v>2304</v>
      </c>
      <c r="G495" s="611">
        <f t="shared" si="62"/>
        <v>2</v>
      </c>
      <c r="H495" s="611">
        <f t="shared" si="59"/>
        <v>1152</v>
      </c>
      <c r="I495" s="611"/>
      <c r="J495" s="612">
        <f t="shared" si="56"/>
        <v>0</v>
      </c>
      <c r="K495" s="611">
        <f t="shared" si="63"/>
        <v>2</v>
      </c>
      <c r="L495" s="611">
        <f t="shared" si="60"/>
        <v>1152</v>
      </c>
      <c r="M495" s="611"/>
      <c r="N495" s="613">
        <f t="shared" si="57"/>
        <v>0</v>
      </c>
      <c r="O495" s="500"/>
    </row>
    <row r="496" spans="1:15" s="347" customFormat="1" ht="30">
      <c r="A496" s="610">
        <f t="shared" si="61"/>
        <v>484</v>
      </c>
      <c r="B496" s="619" t="s">
        <v>1358</v>
      </c>
      <c r="C496" s="507">
        <v>3</v>
      </c>
      <c r="D496" s="620" t="s">
        <v>929</v>
      </c>
      <c r="E496" s="592">
        <v>576</v>
      </c>
      <c r="F496" s="517">
        <f t="shared" si="58"/>
        <v>1728</v>
      </c>
      <c r="G496" s="611">
        <v>2</v>
      </c>
      <c r="H496" s="611">
        <f t="shared" si="59"/>
        <v>1152</v>
      </c>
      <c r="I496" s="611"/>
      <c r="J496" s="612">
        <f t="shared" si="56"/>
        <v>0</v>
      </c>
      <c r="K496" s="611">
        <v>1</v>
      </c>
      <c r="L496" s="611">
        <f t="shared" si="60"/>
        <v>576</v>
      </c>
      <c r="M496" s="611"/>
      <c r="N496" s="613">
        <f t="shared" si="57"/>
        <v>0</v>
      </c>
      <c r="O496" s="500"/>
    </row>
    <row r="497" spans="1:15" s="347" customFormat="1" ht="30">
      <c r="A497" s="610">
        <f t="shared" si="61"/>
        <v>485</v>
      </c>
      <c r="B497" s="619" t="s">
        <v>1358</v>
      </c>
      <c r="C497" s="507">
        <v>3</v>
      </c>
      <c r="D497" s="620" t="s">
        <v>929</v>
      </c>
      <c r="E497" s="592">
        <v>576</v>
      </c>
      <c r="F497" s="517">
        <f t="shared" si="58"/>
        <v>1728</v>
      </c>
      <c r="G497" s="611">
        <v>2</v>
      </c>
      <c r="H497" s="611">
        <f t="shared" si="59"/>
        <v>1152</v>
      </c>
      <c r="I497" s="611"/>
      <c r="J497" s="612">
        <f t="shared" si="56"/>
        <v>0</v>
      </c>
      <c r="K497" s="611">
        <v>1</v>
      </c>
      <c r="L497" s="611">
        <f t="shared" si="60"/>
        <v>576</v>
      </c>
      <c r="M497" s="611"/>
      <c r="N497" s="613">
        <f t="shared" si="57"/>
        <v>0</v>
      </c>
      <c r="O497" s="500"/>
    </row>
    <row r="498" spans="1:15" s="347" customFormat="1" ht="16.5">
      <c r="A498" s="610">
        <f t="shared" si="61"/>
        <v>486</v>
      </c>
      <c r="B498" s="512" t="s">
        <v>1359</v>
      </c>
      <c r="C498" s="617">
        <v>1</v>
      </c>
      <c r="D498" s="618" t="s">
        <v>929</v>
      </c>
      <c r="E498" s="587">
        <v>460.8</v>
      </c>
      <c r="F498" s="517">
        <f t="shared" si="58"/>
        <v>460.8</v>
      </c>
      <c r="G498" s="611">
        <v>1</v>
      </c>
      <c r="H498" s="611">
        <f t="shared" si="59"/>
        <v>460.8</v>
      </c>
      <c r="I498" s="611"/>
      <c r="J498" s="612">
        <f t="shared" si="56"/>
        <v>0</v>
      </c>
      <c r="K498" s="611">
        <v>0</v>
      </c>
      <c r="L498" s="611">
        <f t="shared" si="60"/>
        <v>0</v>
      </c>
      <c r="M498" s="611"/>
      <c r="N498" s="613">
        <f t="shared" si="57"/>
        <v>0</v>
      </c>
      <c r="O498" s="500"/>
    </row>
    <row r="499" spans="1:15" s="347" customFormat="1" ht="16.5">
      <c r="A499" s="610">
        <f t="shared" si="61"/>
        <v>487</v>
      </c>
      <c r="B499" s="158" t="s">
        <v>1360</v>
      </c>
      <c r="C499" s="516">
        <v>1</v>
      </c>
      <c r="D499" s="516" t="s">
        <v>929</v>
      </c>
      <c r="E499" s="517">
        <v>460.8</v>
      </c>
      <c r="F499" s="517">
        <f t="shared" si="58"/>
        <v>460.8</v>
      </c>
      <c r="G499" s="611">
        <v>1</v>
      </c>
      <c r="H499" s="611">
        <f t="shared" si="59"/>
        <v>460.8</v>
      </c>
      <c r="I499" s="611"/>
      <c r="J499" s="612">
        <f t="shared" si="56"/>
        <v>0</v>
      </c>
      <c r="K499" s="611">
        <v>0</v>
      </c>
      <c r="L499" s="611">
        <f t="shared" si="60"/>
        <v>0</v>
      </c>
      <c r="M499" s="611"/>
      <c r="N499" s="613">
        <f t="shared" si="57"/>
        <v>0</v>
      </c>
      <c r="O499" s="500"/>
    </row>
    <row r="500" spans="1:15" s="347" customFormat="1" ht="16.5">
      <c r="A500" s="610">
        <f t="shared" si="61"/>
        <v>488</v>
      </c>
      <c r="B500" s="158" t="s">
        <v>1361</v>
      </c>
      <c r="C500" s="506">
        <v>2</v>
      </c>
      <c r="D500" s="506" t="s">
        <v>929</v>
      </c>
      <c r="E500" s="511">
        <v>460.8</v>
      </c>
      <c r="F500" s="517">
        <f t="shared" si="58"/>
        <v>921.6</v>
      </c>
      <c r="G500" s="611">
        <f t="shared" si="62"/>
        <v>1</v>
      </c>
      <c r="H500" s="611">
        <f t="shared" si="59"/>
        <v>460.8</v>
      </c>
      <c r="I500" s="611"/>
      <c r="J500" s="612">
        <f t="shared" si="56"/>
        <v>0</v>
      </c>
      <c r="K500" s="611">
        <f t="shared" si="63"/>
        <v>1</v>
      </c>
      <c r="L500" s="611">
        <f t="shared" si="60"/>
        <v>460.8</v>
      </c>
      <c r="M500" s="611"/>
      <c r="N500" s="613">
        <f t="shared" si="57"/>
        <v>0</v>
      </c>
      <c r="O500" s="500"/>
    </row>
    <row r="501" spans="1:15" s="347" customFormat="1" ht="16.5">
      <c r="A501" s="610">
        <f t="shared" si="61"/>
        <v>489</v>
      </c>
      <c r="B501" s="158" t="s">
        <v>1360</v>
      </c>
      <c r="C501" s="514">
        <v>4</v>
      </c>
      <c r="D501" s="514" t="s">
        <v>929</v>
      </c>
      <c r="E501" s="508">
        <v>460.8</v>
      </c>
      <c r="F501" s="517">
        <f t="shared" si="58"/>
        <v>1843.2</v>
      </c>
      <c r="G501" s="611">
        <f t="shared" si="62"/>
        <v>2</v>
      </c>
      <c r="H501" s="611">
        <f t="shared" si="59"/>
        <v>921.6</v>
      </c>
      <c r="I501" s="611"/>
      <c r="J501" s="612">
        <f t="shared" si="56"/>
        <v>0</v>
      </c>
      <c r="K501" s="611">
        <f t="shared" si="63"/>
        <v>2</v>
      </c>
      <c r="L501" s="611">
        <f t="shared" si="60"/>
        <v>921.6</v>
      </c>
      <c r="M501" s="611"/>
      <c r="N501" s="613">
        <f t="shared" si="57"/>
        <v>0</v>
      </c>
      <c r="O501" s="500"/>
    </row>
    <row r="502" spans="1:15" s="347" customFormat="1" ht="16.5">
      <c r="A502" s="610">
        <f t="shared" si="61"/>
        <v>490</v>
      </c>
      <c r="B502" s="594" t="s">
        <v>1360</v>
      </c>
      <c r="C502" s="617">
        <v>1</v>
      </c>
      <c r="D502" s="618" t="s">
        <v>929</v>
      </c>
      <c r="E502" s="592">
        <v>576</v>
      </c>
      <c r="F502" s="517">
        <f t="shared" si="58"/>
        <v>576</v>
      </c>
      <c r="G502" s="611">
        <v>1</v>
      </c>
      <c r="H502" s="611">
        <f t="shared" si="59"/>
        <v>576</v>
      </c>
      <c r="I502" s="611"/>
      <c r="J502" s="612">
        <f t="shared" si="56"/>
        <v>0</v>
      </c>
      <c r="K502" s="611">
        <v>0</v>
      </c>
      <c r="L502" s="611">
        <f t="shared" si="60"/>
        <v>0</v>
      </c>
      <c r="M502" s="611"/>
      <c r="N502" s="613">
        <f t="shared" si="57"/>
        <v>0</v>
      </c>
      <c r="O502" s="500"/>
    </row>
    <row r="503" spans="1:15" s="347" customFormat="1" ht="16.5">
      <c r="A503" s="610">
        <f t="shared" si="61"/>
        <v>491</v>
      </c>
      <c r="B503" s="512" t="s">
        <v>1362</v>
      </c>
      <c r="C503" s="617">
        <v>1</v>
      </c>
      <c r="D503" s="618" t="s">
        <v>929</v>
      </c>
      <c r="E503" s="587">
        <v>460.8</v>
      </c>
      <c r="F503" s="517">
        <f t="shared" si="58"/>
        <v>460.8</v>
      </c>
      <c r="G503" s="611">
        <v>1</v>
      </c>
      <c r="H503" s="611">
        <f t="shared" si="59"/>
        <v>460.8</v>
      </c>
      <c r="I503" s="611"/>
      <c r="J503" s="612">
        <f t="shared" si="56"/>
        <v>0</v>
      </c>
      <c r="K503" s="611">
        <v>0</v>
      </c>
      <c r="L503" s="611">
        <f t="shared" si="60"/>
        <v>0</v>
      </c>
      <c r="M503" s="611"/>
      <c r="N503" s="613">
        <f t="shared" si="57"/>
        <v>0</v>
      </c>
      <c r="O503" s="500"/>
    </row>
    <row r="504" spans="1:15" s="347" customFormat="1" ht="16.5">
      <c r="A504" s="610">
        <f t="shared" si="61"/>
        <v>492</v>
      </c>
      <c r="B504" s="158" t="s">
        <v>1363</v>
      </c>
      <c r="C504" s="506">
        <v>1</v>
      </c>
      <c r="D504" s="506" t="s">
        <v>929</v>
      </c>
      <c r="E504" s="511">
        <v>460.8</v>
      </c>
      <c r="F504" s="517">
        <f t="shared" si="58"/>
        <v>460.8</v>
      </c>
      <c r="G504" s="611">
        <v>1</v>
      </c>
      <c r="H504" s="611">
        <f t="shared" si="59"/>
        <v>460.8</v>
      </c>
      <c r="I504" s="611"/>
      <c r="J504" s="612">
        <f t="shared" si="56"/>
        <v>0</v>
      </c>
      <c r="K504" s="611">
        <v>0</v>
      </c>
      <c r="L504" s="611">
        <f t="shared" si="60"/>
        <v>0</v>
      </c>
      <c r="M504" s="611"/>
      <c r="N504" s="613">
        <f t="shared" si="57"/>
        <v>0</v>
      </c>
      <c r="O504" s="500"/>
    </row>
    <row r="505" spans="1:15" s="347" customFormat="1" ht="30">
      <c r="A505" s="610">
        <f t="shared" si="61"/>
        <v>493</v>
      </c>
      <c r="B505" s="158" t="s">
        <v>1364</v>
      </c>
      <c r="C505" s="516">
        <v>2</v>
      </c>
      <c r="D505" s="516" t="s">
        <v>929</v>
      </c>
      <c r="E505" s="517">
        <v>460.8</v>
      </c>
      <c r="F505" s="517">
        <f t="shared" si="58"/>
        <v>921.6</v>
      </c>
      <c r="G505" s="611">
        <f t="shared" si="62"/>
        <v>1</v>
      </c>
      <c r="H505" s="611">
        <f t="shared" si="59"/>
        <v>460.8</v>
      </c>
      <c r="I505" s="611"/>
      <c r="J505" s="612">
        <f t="shared" si="56"/>
        <v>0</v>
      </c>
      <c r="K505" s="611">
        <f t="shared" si="63"/>
        <v>1</v>
      </c>
      <c r="L505" s="611">
        <f t="shared" si="60"/>
        <v>460.8</v>
      </c>
      <c r="M505" s="611"/>
      <c r="N505" s="613">
        <f t="shared" si="57"/>
        <v>0</v>
      </c>
      <c r="O505" s="500"/>
    </row>
    <row r="506" spans="1:15" s="347" customFormat="1" ht="16.5">
      <c r="A506" s="610">
        <f t="shared" si="61"/>
        <v>494</v>
      </c>
      <c r="B506" s="544" t="s">
        <v>1365</v>
      </c>
      <c r="C506" s="241">
        <v>13</v>
      </c>
      <c r="D506" s="506" t="s">
        <v>929</v>
      </c>
      <c r="E506" s="533">
        <v>460.8</v>
      </c>
      <c r="F506" s="517">
        <f t="shared" si="58"/>
        <v>5990.4000000000005</v>
      </c>
      <c r="G506" s="611">
        <v>7</v>
      </c>
      <c r="H506" s="611">
        <f t="shared" si="59"/>
        <v>3225.6</v>
      </c>
      <c r="I506" s="611"/>
      <c r="J506" s="612">
        <f t="shared" si="56"/>
        <v>0</v>
      </c>
      <c r="K506" s="611">
        <v>6</v>
      </c>
      <c r="L506" s="611">
        <f t="shared" si="60"/>
        <v>2764.8</v>
      </c>
      <c r="M506" s="611"/>
      <c r="N506" s="613">
        <f t="shared" si="57"/>
        <v>0</v>
      </c>
      <c r="O506" s="500"/>
    </row>
    <row r="507" spans="1:15" s="347" customFormat="1" ht="16.5">
      <c r="A507" s="610">
        <f t="shared" si="61"/>
        <v>495</v>
      </c>
      <c r="B507" s="544" t="s">
        <v>1366</v>
      </c>
      <c r="C507" s="519">
        <v>1</v>
      </c>
      <c r="D507" s="241" t="s">
        <v>929</v>
      </c>
      <c r="E507" s="571">
        <v>460.8</v>
      </c>
      <c r="F507" s="517">
        <f t="shared" si="58"/>
        <v>460.8</v>
      </c>
      <c r="G507" s="611">
        <v>1</v>
      </c>
      <c r="H507" s="611">
        <f t="shared" si="59"/>
        <v>460.8</v>
      </c>
      <c r="I507" s="611"/>
      <c r="J507" s="612">
        <f t="shared" si="56"/>
        <v>0</v>
      </c>
      <c r="K507" s="611">
        <v>0</v>
      </c>
      <c r="L507" s="611">
        <f t="shared" si="60"/>
        <v>0</v>
      </c>
      <c r="M507" s="611"/>
      <c r="N507" s="613">
        <f t="shared" si="57"/>
        <v>0</v>
      </c>
      <c r="O507" s="500"/>
    </row>
    <row r="508" spans="1:15" s="347" customFormat="1" ht="16.5">
      <c r="A508" s="610">
        <f t="shared" si="61"/>
        <v>496</v>
      </c>
      <c r="B508" s="544" t="s">
        <v>1367</v>
      </c>
      <c r="C508" s="241">
        <v>10</v>
      </c>
      <c r="D508" s="506" t="s">
        <v>929</v>
      </c>
      <c r="E508" s="533">
        <v>460.8</v>
      </c>
      <c r="F508" s="517">
        <f t="shared" si="58"/>
        <v>4608</v>
      </c>
      <c r="G508" s="611">
        <f t="shared" si="62"/>
        <v>5</v>
      </c>
      <c r="H508" s="611">
        <f t="shared" si="59"/>
        <v>2304</v>
      </c>
      <c r="I508" s="611"/>
      <c r="J508" s="612">
        <f t="shared" si="56"/>
        <v>0</v>
      </c>
      <c r="K508" s="611">
        <f t="shared" si="63"/>
        <v>5</v>
      </c>
      <c r="L508" s="611">
        <f t="shared" si="60"/>
        <v>2304</v>
      </c>
      <c r="M508" s="611"/>
      <c r="N508" s="613">
        <f t="shared" si="57"/>
        <v>0</v>
      </c>
      <c r="O508" s="500"/>
    </row>
    <row r="509" spans="1:15" s="347" customFormat="1" ht="16.5">
      <c r="A509" s="610">
        <f t="shared" si="61"/>
        <v>497</v>
      </c>
      <c r="B509" s="240" t="s">
        <v>1368</v>
      </c>
      <c r="C509" s="593">
        <v>3</v>
      </c>
      <c r="D509" s="507" t="s">
        <v>929</v>
      </c>
      <c r="E509" s="510">
        <v>460.8</v>
      </c>
      <c r="F509" s="517">
        <f t="shared" si="58"/>
        <v>1382.4</v>
      </c>
      <c r="G509" s="611">
        <v>2</v>
      </c>
      <c r="H509" s="611">
        <f t="shared" si="59"/>
        <v>921.6</v>
      </c>
      <c r="I509" s="611"/>
      <c r="J509" s="612">
        <f t="shared" si="56"/>
        <v>0</v>
      </c>
      <c r="K509" s="611">
        <v>1</v>
      </c>
      <c r="L509" s="611">
        <f t="shared" si="60"/>
        <v>460.8</v>
      </c>
      <c r="M509" s="611"/>
      <c r="N509" s="613">
        <f t="shared" si="57"/>
        <v>0</v>
      </c>
      <c r="O509" s="500"/>
    </row>
    <row r="510" spans="1:15" s="347" customFormat="1" ht="30">
      <c r="A510" s="610">
        <f t="shared" si="61"/>
        <v>498</v>
      </c>
      <c r="B510" s="158" t="s">
        <v>1369</v>
      </c>
      <c r="C510" s="516">
        <v>6</v>
      </c>
      <c r="D510" s="516" t="s">
        <v>929</v>
      </c>
      <c r="E510" s="517">
        <v>460.8</v>
      </c>
      <c r="F510" s="517">
        <f t="shared" si="58"/>
        <v>2764.8</v>
      </c>
      <c r="G510" s="611">
        <f t="shared" si="62"/>
        <v>3</v>
      </c>
      <c r="H510" s="611">
        <f t="shared" si="59"/>
        <v>1382.4</v>
      </c>
      <c r="I510" s="611"/>
      <c r="J510" s="612">
        <f t="shared" si="56"/>
        <v>0</v>
      </c>
      <c r="K510" s="611">
        <f t="shared" si="63"/>
        <v>3</v>
      </c>
      <c r="L510" s="611">
        <f t="shared" si="60"/>
        <v>1382.4</v>
      </c>
      <c r="M510" s="611"/>
      <c r="N510" s="613">
        <f t="shared" si="57"/>
        <v>0</v>
      </c>
      <c r="O510" s="500"/>
    </row>
    <row r="511" spans="1:15" s="347" customFormat="1" ht="30">
      <c r="A511" s="610">
        <f t="shared" si="61"/>
        <v>499</v>
      </c>
      <c r="B511" s="158" t="s">
        <v>1370</v>
      </c>
      <c r="C511" s="516">
        <v>6</v>
      </c>
      <c r="D511" s="516" t="s">
        <v>929</v>
      </c>
      <c r="E511" s="517">
        <v>460.8</v>
      </c>
      <c r="F511" s="517">
        <f t="shared" si="58"/>
        <v>2764.8</v>
      </c>
      <c r="G511" s="611">
        <f t="shared" si="62"/>
        <v>3</v>
      </c>
      <c r="H511" s="611">
        <f t="shared" si="59"/>
        <v>1382.4</v>
      </c>
      <c r="I511" s="611"/>
      <c r="J511" s="612">
        <f t="shared" si="56"/>
        <v>0</v>
      </c>
      <c r="K511" s="611">
        <f t="shared" si="63"/>
        <v>3</v>
      </c>
      <c r="L511" s="611">
        <f t="shared" si="60"/>
        <v>1382.4</v>
      </c>
      <c r="M511" s="611"/>
      <c r="N511" s="613">
        <f t="shared" si="57"/>
        <v>0</v>
      </c>
      <c r="O511" s="500"/>
    </row>
    <row r="512" spans="1:15" s="347" customFormat="1" ht="16.5">
      <c r="A512" s="610">
        <f t="shared" si="61"/>
        <v>500</v>
      </c>
      <c r="B512" s="512" t="s">
        <v>1371</v>
      </c>
      <c r="C512" s="514">
        <v>30</v>
      </c>
      <c r="D512" s="514" t="s">
        <v>960</v>
      </c>
      <c r="E512" s="511">
        <v>16</v>
      </c>
      <c r="F512" s="517">
        <f t="shared" si="58"/>
        <v>480</v>
      </c>
      <c r="G512" s="611">
        <f t="shared" si="62"/>
        <v>15</v>
      </c>
      <c r="H512" s="611">
        <f t="shared" si="59"/>
        <v>240</v>
      </c>
      <c r="I512" s="611"/>
      <c r="J512" s="612">
        <f t="shared" si="56"/>
        <v>0</v>
      </c>
      <c r="K512" s="611">
        <f t="shared" si="63"/>
        <v>15</v>
      </c>
      <c r="L512" s="611">
        <f t="shared" si="60"/>
        <v>240</v>
      </c>
      <c r="M512" s="611"/>
      <c r="N512" s="613">
        <f t="shared" si="57"/>
        <v>0</v>
      </c>
      <c r="O512" s="500"/>
    </row>
    <row r="513" spans="1:15" s="347" customFormat="1" ht="16.5">
      <c r="A513" s="610">
        <f t="shared" si="61"/>
        <v>501</v>
      </c>
      <c r="B513" s="512" t="s">
        <v>1372</v>
      </c>
      <c r="C513" s="514">
        <v>30</v>
      </c>
      <c r="D513" s="514" t="s">
        <v>960</v>
      </c>
      <c r="E513" s="511">
        <v>13.8</v>
      </c>
      <c r="F513" s="517">
        <f t="shared" si="58"/>
        <v>414</v>
      </c>
      <c r="G513" s="611">
        <f t="shared" si="62"/>
        <v>15</v>
      </c>
      <c r="H513" s="611">
        <f t="shared" si="59"/>
        <v>207</v>
      </c>
      <c r="I513" s="611"/>
      <c r="J513" s="612">
        <f t="shared" si="56"/>
        <v>0</v>
      </c>
      <c r="K513" s="611">
        <f t="shared" si="63"/>
        <v>15</v>
      </c>
      <c r="L513" s="611">
        <f t="shared" si="60"/>
        <v>207</v>
      </c>
      <c r="M513" s="611"/>
      <c r="N513" s="613">
        <f t="shared" si="57"/>
        <v>0</v>
      </c>
      <c r="O513" s="500"/>
    </row>
    <row r="514" spans="1:15" s="347" customFormat="1" ht="16.5">
      <c r="A514" s="610">
        <f t="shared" si="61"/>
        <v>502</v>
      </c>
      <c r="B514" s="512" t="s">
        <v>1373</v>
      </c>
      <c r="C514" s="617">
        <v>1</v>
      </c>
      <c r="D514" s="618" t="s">
        <v>929</v>
      </c>
      <c r="E514" s="587">
        <v>460.8</v>
      </c>
      <c r="F514" s="517">
        <f t="shared" si="58"/>
        <v>460.8</v>
      </c>
      <c r="G514" s="611">
        <v>1</v>
      </c>
      <c r="H514" s="611">
        <f t="shared" si="59"/>
        <v>460.8</v>
      </c>
      <c r="I514" s="611"/>
      <c r="J514" s="612">
        <f t="shared" si="56"/>
        <v>0</v>
      </c>
      <c r="K514" s="611">
        <v>0</v>
      </c>
      <c r="L514" s="611">
        <f t="shared" si="60"/>
        <v>0</v>
      </c>
      <c r="M514" s="611"/>
      <c r="N514" s="613">
        <f t="shared" si="57"/>
        <v>0</v>
      </c>
      <c r="O514" s="500"/>
    </row>
    <row r="515" spans="1:15" s="347" customFormat="1" ht="16.5">
      <c r="A515" s="610">
        <f t="shared" si="61"/>
        <v>503</v>
      </c>
      <c r="B515" s="158" t="s">
        <v>1374</v>
      </c>
      <c r="C515" s="516">
        <v>1</v>
      </c>
      <c r="D515" s="516" t="s">
        <v>929</v>
      </c>
      <c r="E515" s="517">
        <v>460.79999999999995</v>
      </c>
      <c r="F515" s="517">
        <f t="shared" si="58"/>
        <v>460.79999999999995</v>
      </c>
      <c r="G515" s="611">
        <v>1</v>
      </c>
      <c r="H515" s="611">
        <f t="shared" si="59"/>
        <v>460.79999999999995</v>
      </c>
      <c r="I515" s="611"/>
      <c r="J515" s="612">
        <f t="shared" si="56"/>
        <v>0</v>
      </c>
      <c r="K515" s="611">
        <v>0</v>
      </c>
      <c r="L515" s="611">
        <f t="shared" si="60"/>
        <v>0</v>
      </c>
      <c r="M515" s="611"/>
      <c r="N515" s="613">
        <f t="shared" si="57"/>
        <v>0</v>
      </c>
      <c r="O515" s="500"/>
    </row>
    <row r="516" spans="1:15" s="347" customFormat="1" ht="16.5">
      <c r="A516" s="610">
        <f t="shared" si="61"/>
        <v>504</v>
      </c>
      <c r="B516" s="158" t="s">
        <v>1374</v>
      </c>
      <c r="C516" s="516">
        <v>1</v>
      </c>
      <c r="D516" s="516" t="s">
        <v>929</v>
      </c>
      <c r="E516" s="508">
        <v>460.8</v>
      </c>
      <c r="F516" s="517">
        <f t="shared" si="58"/>
        <v>460.8</v>
      </c>
      <c r="G516" s="611">
        <v>1</v>
      </c>
      <c r="H516" s="611">
        <f t="shared" si="59"/>
        <v>460.8</v>
      </c>
      <c r="I516" s="611"/>
      <c r="J516" s="612">
        <f t="shared" si="56"/>
        <v>0</v>
      </c>
      <c r="K516" s="611">
        <v>0</v>
      </c>
      <c r="L516" s="611">
        <f t="shared" si="60"/>
        <v>0</v>
      </c>
      <c r="M516" s="611"/>
      <c r="N516" s="613">
        <f t="shared" si="57"/>
        <v>0</v>
      </c>
      <c r="O516" s="500"/>
    </row>
    <row r="517" spans="1:15" s="347" customFormat="1" ht="16.5">
      <c r="A517" s="610">
        <f t="shared" si="61"/>
        <v>505</v>
      </c>
      <c r="B517" s="544" t="s">
        <v>1375</v>
      </c>
      <c r="C517" s="507">
        <v>4</v>
      </c>
      <c r="D517" s="507" t="s">
        <v>929</v>
      </c>
      <c r="E517" s="592">
        <v>460.8</v>
      </c>
      <c r="F517" s="517">
        <f t="shared" si="58"/>
        <v>1843.2</v>
      </c>
      <c r="G517" s="611">
        <f t="shared" si="62"/>
        <v>2</v>
      </c>
      <c r="H517" s="611">
        <f t="shared" si="59"/>
        <v>921.6</v>
      </c>
      <c r="I517" s="611"/>
      <c r="J517" s="612">
        <f t="shared" si="56"/>
        <v>0</v>
      </c>
      <c r="K517" s="611">
        <f t="shared" si="63"/>
        <v>2</v>
      </c>
      <c r="L517" s="611">
        <f t="shared" si="60"/>
        <v>921.6</v>
      </c>
      <c r="M517" s="611"/>
      <c r="N517" s="613">
        <f t="shared" si="57"/>
        <v>0</v>
      </c>
      <c r="O517" s="500"/>
    </row>
    <row r="518" spans="1:15" s="347" customFormat="1" ht="16.5">
      <c r="A518" s="610">
        <f t="shared" si="61"/>
        <v>506</v>
      </c>
      <c r="B518" s="512" t="s">
        <v>1376</v>
      </c>
      <c r="C518" s="617">
        <v>1</v>
      </c>
      <c r="D518" s="618" t="s">
        <v>929</v>
      </c>
      <c r="E518" s="587">
        <v>460.8</v>
      </c>
      <c r="F518" s="517">
        <f t="shared" si="58"/>
        <v>460.8</v>
      </c>
      <c r="G518" s="611">
        <v>1</v>
      </c>
      <c r="H518" s="611">
        <f t="shared" si="59"/>
        <v>460.8</v>
      </c>
      <c r="I518" s="611"/>
      <c r="J518" s="612">
        <f t="shared" si="56"/>
        <v>0</v>
      </c>
      <c r="K518" s="611">
        <v>0</v>
      </c>
      <c r="L518" s="611">
        <f t="shared" si="60"/>
        <v>0</v>
      </c>
      <c r="M518" s="611"/>
      <c r="N518" s="613">
        <f t="shared" si="57"/>
        <v>0</v>
      </c>
      <c r="O518" s="500"/>
    </row>
    <row r="519" spans="1:15" s="347" customFormat="1" ht="16.5">
      <c r="A519" s="610">
        <f t="shared" si="61"/>
        <v>507</v>
      </c>
      <c r="B519" s="158" t="s">
        <v>1377</v>
      </c>
      <c r="C519" s="516">
        <v>1</v>
      </c>
      <c r="D519" s="516" t="s">
        <v>929</v>
      </c>
      <c r="E519" s="517">
        <v>460.79999999999995</v>
      </c>
      <c r="F519" s="517">
        <f t="shared" si="58"/>
        <v>460.79999999999995</v>
      </c>
      <c r="G519" s="611">
        <v>1</v>
      </c>
      <c r="H519" s="611">
        <f t="shared" si="59"/>
        <v>460.79999999999995</v>
      </c>
      <c r="I519" s="611"/>
      <c r="J519" s="612">
        <f t="shared" si="56"/>
        <v>0</v>
      </c>
      <c r="K519" s="611">
        <v>0</v>
      </c>
      <c r="L519" s="611">
        <f t="shared" si="60"/>
        <v>0</v>
      </c>
      <c r="M519" s="611"/>
      <c r="N519" s="613">
        <f t="shared" si="57"/>
        <v>0</v>
      </c>
      <c r="O519" s="500"/>
    </row>
    <row r="520" spans="1:15" s="347" customFormat="1" ht="16.5">
      <c r="A520" s="610">
        <f t="shared" si="61"/>
        <v>508</v>
      </c>
      <c r="B520" s="158" t="s">
        <v>1377</v>
      </c>
      <c r="C520" s="516">
        <v>1</v>
      </c>
      <c r="D520" s="516" t="s">
        <v>929</v>
      </c>
      <c r="E520" s="508">
        <v>460.8</v>
      </c>
      <c r="F520" s="517">
        <f t="shared" si="58"/>
        <v>460.8</v>
      </c>
      <c r="G520" s="611">
        <v>1</v>
      </c>
      <c r="H520" s="611">
        <f t="shared" si="59"/>
        <v>460.8</v>
      </c>
      <c r="I520" s="611"/>
      <c r="J520" s="612">
        <f t="shared" si="56"/>
        <v>0</v>
      </c>
      <c r="K520" s="611">
        <v>0</v>
      </c>
      <c r="L520" s="611">
        <f t="shared" si="60"/>
        <v>0</v>
      </c>
      <c r="M520" s="611"/>
      <c r="N520" s="613">
        <f t="shared" si="57"/>
        <v>0</v>
      </c>
      <c r="O520" s="500"/>
    </row>
    <row r="521" spans="1:15" s="347" customFormat="1" ht="16.5">
      <c r="A521" s="610">
        <f t="shared" si="61"/>
        <v>509</v>
      </c>
      <c r="B521" s="512" t="s">
        <v>1378</v>
      </c>
      <c r="C521" s="617">
        <v>1</v>
      </c>
      <c r="D521" s="618" t="s">
        <v>929</v>
      </c>
      <c r="E521" s="587">
        <v>460.8</v>
      </c>
      <c r="F521" s="517">
        <f t="shared" si="58"/>
        <v>460.8</v>
      </c>
      <c r="G521" s="611">
        <v>1</v>
      </c>
      <c r="H521" s="611">
        <f t="shared" si="59"/>
        <v>460.8</v>
      </c>
      <c r="I521" s="611"/>
      <c r="J521" s="612">
        <f t="shared" si="56"/>
        <v>0</v>
      </c>
      <c r="K521" s="611">
        <v>0</v>
      </c>
      <c r="L521" s="611">
        <f t="shared" si="60"/>
        <v>0</v>
      </c>
      <c r="M521" s="611"/>
      <c r="N521" s="613">
        <f t="shared" si="57"/>
        <v>0</v>
      </c>
      <c r="O521" s="500"/>
    </row>
    <row r="522" spans="1:15" s="347" customFormat="1" ht="30">
      <c r="A522" s="610">
        <f t="shared" si="61"/>
        <v>510</v>
      </c>
      <c r="B522" s="544" t="s">
        <v>1379</v>
      </c>
      <c r="C522" s="507">
        <v>4</v>
      </c>
      <c r="D522" s="507" t="s">
        <v>929</v>
      </c>
      <c r="E522" s="634">
        <v>460.8</v>
      </c>
      <c r="F522" s="517">
        <f t="shared" si="58"/>
        <v>1843.2</v>
      </c>
      <c r="G522" s="611">
        <f t="shared" si="62"/>
        <v>2</v>
      </c>
      <c r="H522" s="611">
        <f t="shared" si="59"/>
        <v>921.6</v>
      </c>
      <c r="I522" s="611"/>
      <c r="J522" s="612">
        <f t="shared" si="56"/>
        <v>0</v>
      </c>
      <c r="K522" s="611">
        <f t="shared" si="63"/>
        <v>2</v>
      </c>
      <c r="L522" s="611">
        <f t="shared" si="60"/>
        <v>921.6</v>
      </c>
      <c r="M522" s="611"/>
      <c r="N522" s="613">
        <f t="shared" si="57"/>
        <v>0</v>
      </c>
      <c r="O522" s="500"/>
    </row>
    <row r="523" spans="1:15" s="347" customFormat="1" ht="16.5">
      <c r="A523" s="610">
        <f t="shared" si="61"/>
        <v>511</v>
      </c>
      <c r="B523" s="240" t="s">
        <v>1380</v>
      </c>
      <c r="C523" s="241">
        <v>12</v>
      </c>
      <c r="D523" s="506" t="s">
        <v>929</v>
      </c>
      <c r="E523" s="533">
        <v>460.8</v>
      </c>
      <c r="F523" s="517">
        <f t="shared" si="58"/>
        <v>5529.6</v>
      </c>
      <c r="G523" s="611">
        <f t="shared" si="62"/>
        <v>6</v>
      </c>
      <c r="H523" s="611">
        <f t="shared" si="59"/>
        <v>2764.8</v>
      </c>
      <c r="I523" s="611"/>
      <c r="J523" s="612">
        <f t="shared" si="56"/>
        <v>0</v>
      </c>
      <c r="K523" s="611">
        <f t="shared" si="63"/>
        <v>6</v>
      </c>
      <c r="L523" s="611">
        <f t="shared" si="60"/>
        <v>2764.8</v>
      </c>
      <c r="M523" s="611"/>
      <c r="N523" s="613">
        <f t="shared" si="57"/>
        <v>0</v>
      </c>
      <c r="O523" s="500"/>
    </row>
    <row r="524" spans="1:15" s="347" customFormat="1" ht="16.5">
      <c r="A524" s="610">
        <f t="shared" si="61"/>
        <v>512</v>
      </c>
      <c r="B524" s="240" t="s">
        <v>1381</v>
      </c>
      <c r="C524" s="241">
        <v>10</v>
      </c>
      <c r="D524" s="588" t="s">
        <v>929</v>
      </c>
      <c r="E524" s="589">
        <v>460.8</v>
      </c>
      <c r="F524" s="517">
        <f t="shared" si="58"/>
        <v>4608</v>
      </c>
      <c r="G524" s="611">
        <f t="shared" si="62"/>
        <v>5</v>
      </c>
      <c r="H524" s="611">
        <f t="shared" si="59"/>
        <v>2304</v>
      </c>
      <c r="I524" s="611"/>
      <c r="J524" s="612">
        <f t="shared" si="56"/>
        <v>0</v>
      </c>
      <c r="K524" s="611">
        <f t="shared" si="63"/>
        <v>5</v>
      </c>
      <c r="L524" s="611">
        <f t="shared" si="60"/>
        <v>2304</v>
      </c>
      <c r="M524" s="611"/>
      <c r="N524" s="613">
        <f t="shared" si="57"/>
        <v>0</v>
      </c>
      <c r="O524" s="500"/>
    </row>
    <row r="525" spans="1:15" s="347" customFormat="1" ht="16.5">
      <c r="A525" s="610">
        <f t="shared" si="61"/>
        <v>513</v>
      </c>
      <c r="B525" s="240" t="s">
        <v>1382</v>
      </c>
      <c r="C525" s="593">
        <v>3</v>
      </c>
      <c r="D525" s="507" t="s">
        <v>929</v>
      </c>
      <c r="E525" s="510">
        <v>460.8</v>
      </c>
      <c r="F525" s="517">
        <f t="shared" si="58"/>
        <v>1382.4</v>
      </c>
      <c r="G525" s="611">
        <v>2</v>
      </c>
      <c r="H525" s="611">
        <f t="shared" si="59"/>
        <v>921.6</v>
      </c>
      <c r="I525" s="611"/>
      <c r="J525" s="612">
        <f t="shared" ref="J525:J588" si="64">I525*E525</f>
        <v>0</v>
      </c>
      <c r="K525" s="611">
        <v>1</v>
      </c>
      <c r="L525" s="611">
        <f t="shared" si="60"/>
        <v>460.8</v>
      </c>
      <c r="M525" s="611"/>
      <c r="N525" s="613">
        <f t="shared" ref="N525:N588" si="65">M525*E525</f>
        <v>0</v>
      </c>
      <c r="O525" s="500"/>
    </row>
    <row r="526" spans="1:15" s="347" customFormat="1" ht="16.5">
      <c r="A526" s="610">
        <f t="shared" si="61"/>
        <v>514</v>
      </c>
      <c r="B526" s="240" t="s">
        <v>1383</v>
      </c>
      <c r="C526" s="593">
        <v>3</v>
      </c>
      <c r="D526" s="507" t="s">
        <v>929</v>
      </c>
      <c r="E526" s="510">
        <v>460.8</v>
      </c>
      <c r="F526" s="517">
        <f t="shared" ref="F526:F589" si="66">E526*C526</f>
        <v>1382.4</v>
      </c>
      <c r="G526" s="611">
        <v>2</v>
      </c>
      <c r="H526" s="611">
        <f t="shared" ref="H526:H589" si="67">G526*E526</f>
        <v>921.6</v>
      </c>
      <c r="I526" s="611"/>
      <c r="J526" s="612">
        <f t="shared" si="64"/>
        <v>0</v>
      </c>
      <c r="K526" s="611">
        <v>1</v>
      </c>
      <c r="L526" s="611">
        <f t="shared" ref="L526:L589" si="68">K526*E526</f>
        <v>460.8</v>
      </c>
      <c r="M526" s="611"/>
      <c r="N526" s="613">
        <f t="shared" si="65"/>
        <v>0</v>
      </c>
      <c r="O526" s="500"/>
    </row>
    <row r="527" spans="1:15" s="347" customFormat="1" ht="16.5">
      <c r="A527" s="610">
        <f t="shared" ref="A527:A590" si="69">A526+1</f>
        <v>515</v>
      </c>
      <c r="B527" s="240" t="s">
        <v>1384</v>
      </c>
      <c r="C527" s="593">
        <v>3</v>
      </c>
      <c r="D527" s="507" t="s">
        <v>929</v>
      </c>
      <c r="E527" s="510">
        <v>460.8</v>
      </c>
      <c r="F527" s="517">
        <f t="shared" si="66"/>
        <v>1382.4</v>
      </c>
      <c r="G527" s="611">
        <v>2</v>
      </c>
      <c r="H527" s="611">
        <f t="shared" si="67"/>
        <v>921.6</v>
      </c>
      <c r="I527" s="611"/>
      <c r="J527" s="612">
        <f t="shared" si="64"/>
        <v>0</v>
      </c>
      <c r="K527" s="611">
        <v>1</v>
      </c>
      <c r="L527" s="611">
        <f t="shared" si="68"/>
        <v>460.8</v>
      </c>
      <c r="M527" s="611"/>
      <c r="N527" s="613">
        <f t="shared" si="65"/>
        <v>0</v>
      </c>
      <c r="O527" s="500"/>
    </row>
    <row r="528" spans="1:15" s="347" customFormat="1" ht="16.5">
      <c r="A528" s="610">
        <f t="shared" si="69"/>
        <v>516</v>
      </c>
      <c r="B528" s="619" t="s">
        <v>1385</v>
      </c>
      <c r="C528" s="617">
        <v>20</v>
      </c>
      <c r="D528" s="618" t="s">
        <v>903</v>
      </c>
      <c r="E528" s="517">
        <v>43</v>
      </c>
      <c r="F528" s="517">
        <f t="shared" si="66"/>
        <v>860</v>
      </c>
      <c r="G528" s="611">
        <f t="shared" ref="G528:G589" si="70">C528/2</f>
        <v>10</v>
      </c>
      <c r="H528" s="611">
        <f t="shared" si="67"/>
        <v>430</v>
      </c>
      <c r="I528" s="611"/>
      <c r="J528" s="612">
        <f t="shared" si="64"/>
        <v>0</v>
      </c>
      <c r="K528" s="611">
        <f t="shared" ref="K528:K589" si="71">C528/2</f>
        <v>10</v>
      </c>
      <c r="L528" s="611">
        <f t="shared" si="68"/>
        <v>430</v>
      </c>
      <c r="M528" s="611"/>
      <c r="N528" s="613">
        <f t="shared" si="65"/>
        <v>0</v>
      </c>
      <c r="O528" s="500"/>
    </row>
    <row r="529" spans="1:15" s="347" customFormat="1" ht="16.5">
      <c r="A529" s="610">
        <f t="shared" si="69"/>
        <v>517</v>
      </c>
      <c r="B529" s="544" t="s">
        <v>1386</v>
      </c>
      <c r="C529" s="507">
        <v>2</v>
      </c>
      <c r="D529" s="507" t="s">
        <v>929</v>
      </c>
      <c r="E529" s="592">
        <v>720</v>
      </c>
      <c r="F529" s="517">
        <f t="shared" si="66"/>
        <v>1440</v>
      </c>
      <c r="G529" s="611">
        <f t="shared" si="70"/>
        <v>1</v>
      </c>
      <c r="H529" s="611">
        <f t="shared" si="67"/>
        <v>720</v>
      </c>
      <c r="I529" s="611"/>
      <c r="J529" s="612">
        <f t="shared" si="64"/>
        <v>0</v>
      </c>
      <c r="K529" s="611">
        <f t="shared" si="71"/>
        <v>1</v>
      </c>
      <c r="L529" s="611">
        <f t="shared" si="68"/>
        <v>720</v>
      </c>
      <c r="M529" s="611"/>
      <c r="N529" s="613">
        <f t="shared" si="65"/>
        <v>0</v>
      </c>
      <c r="O529" s="500"/>
    </row>
    <row r="530" spans="1:15" s="347" customFormat="1" ht="30">
      <c r="A530" s="610">
        <f t="shared" si="69"/>
        <v>518</v>
      </c>
      <c r="B530" s="158" t="s">
        <v>1387</v>
      </c>
      <c r="C530" s="516">
        <v>1</v>
      </c>
      <c r="D530" s="516" t="s">
        <v>929</v>
      </c>
      <c r="E530" s="517">
        <v>720</v>
      </c>
      <c r="F530" s="517">
        <f t="shared" si="66"/>
        <v>720</v>
      </c>
      <c r="G530" s="611">
        <v>1</v>
      </c>
      <c r="H530" s="611">
        <f t="shared" si="67"/>
        <v>720</v>
      </c>
      <c r="I530" s="611"/>
      <c r="J530" s="612">
        <f t="shared" si="64"/>
        <v>0</v>
      </c>
      <c r="K530" s="611">
        <v>0</v>
      </c>
      <c r="L530" s="611">
        <f t="shared" si="68"/>
        <v>0</v>
      </c>
      <c r="M530" s="611"/>
      <c r="N530" s="613">
        <f t="shared" si="65"/>
        <v>0</v>
      </c>
      <c r="O530" s="500"/>
    </row>
    <row r="531" spans="1:15" s="347" customFormat="1" ht="16.5">
      <c r="A531" s="610">
        <f t="shared" si="69"/>
        <v>519</v>
      </c>
      <c r="B531" s="518" t="s">
        <v>1388</v>
      </c>
      <c r="C531" s="519">
        <v>24</v>
      </c>
      <c r="D531" s="548" t="s">
        <v>907</v>
      </c>
      <c r="E531" s="520">
        <v>54</v>
      </c>
      <c r="F531" s="517">
        <f t="shared" si="66"/>
        <v>1296</v>
      </c>
      <c r="G531" s="611">
        <f t="shared" si="70"/>
        <v>12</v>
      </c>
      <c r="H531" s="611">
        <f t="shared" si="67"/>
        <v>648</v>
      </c>
      <c r="I531" s="611"/>
      <c r="J531" s="612">
        <f t="shared" si="64"/>
        <v>0</v>
      </c>
      <c r="K531" s="611">
        <f t="shared" si="71"/>
        <v>12</v>
      </c>
      <c r="L531" s="611">
        <f t="shared" si="68"/>
        <v>648</v>
      </c>
      <c r="M531" s="611"/>
      <c r="N531" s="613">
        <f t="shared" si="65"/>
        <v>0</v>
      </c>
      <c r="O531" s="500"/>
    </row>
    <row r="532" spans="1:15" s="347" customFormat="1" ht="30">
      <c r="A532" s="610">
        <f t="shared" si="69"/>
        <v>520</v>
      </c>
      <c r="B532" s="512" t="s">
        <v>1389</v>
      </c>
      <c r="C532" s="514">
        <v>30</v>
      </c>
      <c r="D532" s="514"/>
      <c r="E532" s="511">
        <v>14.7</v>
      </c>
      <c r="F532" s="517">
        <f t="shared" si="66"/>
        <v>441</v>
      </c>
      <c r="G532" s="611">
        <f t="shared" si="70"/>
        <v>15</v>
      </c>
      <c r="H532" s="611">
        <f t="shared" si="67"/>
        <v>220.5</v>
      </c>
      <c r="I532" s="611"/>
      <c r="J532" s="612">
        <f t="shared" si="64"/>
        <v>0</v>
      </c>
      <c r="K532" s="611">
        <f t="shared" si="71"/>
        <v>15</v>
      </c>
      <c r="L532" s="611">
        <f t="shared" si="68"/>
        <v>220.5</v>
      </c>
      <c r="M532" s="611"/>
      <c r="N532" s="613">
        <f t="shared" si="65"/>
        <v>0</v>
      </c>
      <c r="O532" s="500"/>
    </row>
    <row r="533" spans="1:15" s="347" customFormat="1" ht="30">
      <c r="A533" s="610">
        <f t="shared" si="69"/>
        <v>521</v>
      </c>
      <c r="B533" s="512" t="s">
        <v>1390</v>
      </c>
      <c r="C533" s="514">
        <v>30</v>
      </c>
      <c r="D533" s="514" t="s">
        <v>960</v>
      </c>
      <c r="E533" s="511">
        <v>14.7</v>
      </c>
      <c r="F533" s="517">
        <f t="shared" si="66"/>
        <v>441</v>
      </c>
      <c r="G533" s="611">
        <f t="shared" si="70"/>
        <v>15</v>
      </c>
      <c r="H533" s="611">
        <f t="shared" si="67"/>
        <v>220.5</v>
      </c>
      <c r="I533" s="611"/>
      <c r="J533" s="612">
        <f t="shared" si="64"/>
        <v>0</v>
      </c>
      <c r="K533" s="611">
        <f t="shared" si="71"/>
        <v>15</v>
      </c>
      <c r="L533" s="611">
        <f t="shared" si="68"/>
        <v>220.5</v>
      </c>
      <c r="M533" s="611"/>
      <c r="N533" s="613">
        <f t="shared" si="65"/>
        <v>0</v>
      </c>
      <c r="O533" s="500"/>
    </row>
    <row r="534" spans="1:15" s="347" customFormat="1" ht="16.5">
      <c r="A534" s="610">
        <f t="shared" si="69"/>
        <v>522</v>
      </c>
      <c r="B534" s="158" t="s">
        <v>1391</v>
      </c>
      <c r="C534" s="506">
        <v>3</v>
      </c>
      <c r="D534" s="506" t="s">
        <v>929</v>
      </c>
      <c r="E534" s="511">
        <v>612</v>
      </c>
      <c r="F534" s="517">
        <f t="shared" si="66"/>
        <v>1836</v>
      </c>
      <c r="G534" s="611">
        <v>2</v>
      </c>
      <c r="H534" s="611">
        <f t="shared" si="67"/>
        <v>1224</v>
      </c>
      <c r="I534" s="611"/>
      <c r="J534" s="612">
        <f t="shared" si="64"/>
        <v>0</v>
      </c>
      <c r="K534" s="611">
        <v>1</v>
      </c>
      <c r="L534" s="611">
        <f t="shared" si="68"/>
        <v>612</v>
      </c>
      <c r="M534" s="611"/>
      <c r="N534" s="613">
        <f t="shared" si="65"/>
        <v>0</v>
      </c>
      <c r="O534" s="500"/>
    </row>
    <row r="535" spans="1:15" s="347" customFormat="1" ht="16.5">
      <c r="A535" s="610">
        <f t="shared" si="69"/>
        <v>523</v>
      </c>
      <c r="B535" s="594" t="s">
        <v>1392</v>
      </c>
      <c r="C535" s="617">
        <v>1</v>
      </c>
      <c r="D535" s="618" t="s">
        <v>929</v>
      </c>
      <c r="E535" s="592">
        <v>765</v>
      </c>
      <c r="F535" s="517">
        <f t="shared" si="66"/>
        <v>765</v>
      </c>
      <c r="G535" s="611">
        <v>1</v>
      </c>
      <c r="H535" s="611">
        <f t="shared" si="67"/>
        <v>765</v>
      </c>
      <c r="I535" s="611"/>
      <c r="J535" s="612">
        <f t="shared" si="64"/>
        <v>0</v>
      </c>
      <c r="K535" s="611">
        <v>0</v>
      </c>
      <c r="L535" s="611">
        <f t="shared" si="68"/>
        <v>0</v>
      </c>
      <c r="M535" s="611"/>
      <c r="N535" s="613">
        <f t="shared" si="65"/>
        <v>0</v>
      </c>
      <c r="O535" s="500"/>
    </row>
    <row r="536" spans="1:15" s="347" customFormat="1" ht="16.5">
      <c r="A536" s="610">
        <f t="shared" si="69"/>
        <v>524</v>
      </c>
      <c r="B536" s="619" t="s">
        <v>1392</v>
      </c>
      <c r="C536" s="507">
        <v>1</v>
      </c>
      <c r="D536" s="620" t="s">
        <v>929</v>
      </c>
      <c r="E536" s="592">
        <v>765</v>
      </c>
      <c r="F536" s="517">
        <f t="shared" si="66"/>
        <v>765</v>
      </c>
      <c r="G536" s="611">
        <v>1</v>
      </c>
      <c r="H536" s="611">
        <f t="shared" si="67"/>
        <v>765</v>
      </c>
      <c r="I536" s="611"/>
      <c r="J536" s="612">
        <f t="shared" si="64"/>
        <v>0</v>
      </c>
      <c r="K536" s="611">
        <v>0</v>
      </c>
      <c r="L536" s="611">
        <f t="shared" si="68"/>
        <v>0</v>
      </c>
      <c r="M536" s="611"/>
      <c r="N536" s="613">
        <f t="shared" si="65"/>
        <v>0</v>
      </c>
      <c r="O536" s="500"/>
    </row>
    <row r="537" spans="1:15" s="347" customFormat="1" ht="16.5">
      <c r="A537" s="610">
        <f t="shared" si="69"/>
        <v>525</v>
      </c>
      <c r="B537" s="619" t="s">
        <v>1392</v>
      </c>
      <c r="C537" s="507">
        <v>1</v>
      </c>
      <c r="D537" s="620" t="s">
        <v>929</v>
      </c>
      <c r="E537" s="592">
        <v>765</v>
      </c>
      <c r="F537" s="517">
        <f t="shared" si="66"/>
        <v>765</v>
      </c>
      <c r="G537" s="611">
        <v>1</v>
      </c>
      <c r="H537" s="611">
        <f t="shared" si="67"/>
        <v>765</v>
      </c>
      <c r="I537" s="611"/>
      <c r="J537" s="612">
        <f t="shared" si="64"/>
        <v>0</v>
      </c>
      <c r="K537" s="611">
        <v>0</v>
      </c>
      <c r="L537" s="611">
        <f t="shared" si="68"/>
        <v>0</v>
      </c>
      <c r="M537" s="611"/>
      <c r="N537" s="613">
        <f t="shared" si="65"/>
        <v>0</v>
      </c>
      <c r="O537" s="500"/>
    </row>
    <row r="538" spans="1:15" s="347" customFormat="1" ht="16.5">
      <c r="A538" s="610">
        <f t="shared" si="69"/>
        <v>526</v>
      </c>
      <c r="B538" s="619" t="s">
        <v>1392</v>
      </c>
      <c r="C538" s="507">
        <v>2</v>
      </c>
      <c r="D538" s="620" t="s">
        <v>929</v>
      </c>
      <c r="E538" s="592">
        <v>765</v>
      </c>
      <c r="F538" s="517">
        <f t="shared" si="66"/>
        <v>1530</v>
      </c>
      <c r="G538" s="611">
        <f t="shared" si="70"/>
        <v>1</v>
      </c>
      <c r="H538" s="611">
        <f t="shared" si="67"/>
        <v>765</v>
      </c>
      <c r="I538" s="611"/>
      <c r="J538" s="612">
        <f t="shared" si="64"/>
        <v>0</v>
      </c>
      <c r="K538" s="611">
        <f t="shared" si="71"/>
        <v>1</v>
      </c>
      <c r="L538" s="611">
        <f t="shared" si="68"/>
        <v>765</v>
      </c>
      <c r="M538" s="611"/>
      <c r="N538" s="613">
        <f t="shared" si="65"/>
        <v>0</v>
      </c>
      <c r="O538" s="500"/>
    </row>
    <row r="539" spans="1:15" s="347" customFormat="1" ht="16.5">
      <c r="A539" s="610">
        <f t="shared" si="69"/>
        <v>527</v>
      </c>
      <c r="B539" s="158" t="s">
        <v>1393</v>
      </c>
      <c r="C539" s="506">
        <v>3</v>
      </c>
      <c r="D539" s="506" t="s">
        <v>929</v>
      </c>
      <c r="E539" s="511">
        <v>612</v>
      </c>
      <c r="F539" s="517">
        <f t="shared" si="66"/>
        <v>1836</v>
      </c>
      <c r="G539" s="611">
        <v>2</v>
      </c>
      <c r="H539" s="611">
        <f t="shared" si="67"/>
        <v>1224</v>
      </c>
      <c r="I539" s="611"/>
      <c r="J539" s="612">
        <f t="shared" si="64"/>
        <v>0</v>
      </c>
      <c r="K539" s="611">
        <v>1</v>
      </c>
      <c r="L539" s="611">
        <f t="shared" si="68"/>
        <v>612</v>
      </c>
      <c r="M539" s="611"/>
      <c r="N539" s="613">
        <f t="shared" si="65"/>
        <v>0</v>
      </c>
      <c r="O539" s="500"/>
    </row>
    <row r="540" spans="1:15" s="347" customFormat="1" ht="30">
      <c r="A540" s="610">
        <f t="shared" si="69"/>
        <v>528</v>
      </c>
      <c r="B540" s="158" t="s">
        <v>1394</v>
      </c>
      <c r="C540" s="516">
        <v>1</v>
      </c>
      <c r="D540" s="516" t="s">
        <v>929</v>
      </c>
      <c r="E540" s="517">
        <v>612</v>
      </c>
      <c r="F540" s="517">
        <f t="shared" si="66"/>
        <v>612</v>
      </c>
      <c r="G540" s="611">
        <v>1</v>
      </c>
      <c r="H540" s="611">
        <f t="shared" si="67"/>
        <v>612</v>
      </c>
      <c r="I540" s="611"/>
      <c r="J540" s="612">
        <f t="shared" si="64"/>
        <v>0</v>
      </c>
      <c r="K540" s="611">
        <v>0</v>
      </c>
      <c r="L540" s="611">
        <f t="shared" si="68"/>
        <v>0</v>
      </c>
      <c r="M540" s="611"/>
      <c r="N540" s="613">
        <f t="shared" si="65"/>
        <v>0</v>
      </c>
      <c r="O540" s="500"/>
    </row>
    <row r="541" spans="1:15" s="347" customFormat="1" ht="16.5">
      <c r="A541" s="610">
        <f t="shared" si="69"/>
        <v>529</v>
      </c>
      <c r="B541" s="158" t="s">
        <v>1395</v>
      </c>
      <c r="C541" s="516">
        <v>1</v>
      </c>
      <c r="D541" s="516" t="s">
        <v>929</v>
      </c>
      <c r="E541" s="517">
        <v>720</v>
      </c>
      <c r="F541" s="517">
        <f t="shared" si="66"/>
        <v>720</v>
      </c>
      <c r="G541" s="611">
        <v>1</v>
      </c>
      <c r="H541" s="611">
        <f t="shared" si="67"/>
        <v>720</v>
      </c>
      <c r="I541" s="611"/>
      <c r="J541" s="612">
        <f t="shared" si="64"/>
        <v>0</v>
      </c>
      <c r="K541" s="611">
        <v>0</v>
      </c>
      <c r="L541" s="611">
        <f t="shared" si="68"/>
        <v>0</v>
      </c>
      <c r="M541" s="611"/>
      <c r="N541" s="613">
        <f t="shared" si="65"/>
        <v>0</v>
      </c>
      <c r="O541" s="500"/>
    </row>
    <row r="542" spans="1:15" s="347" customFormat="1" ht="16.5">
      <c r="A542" s="610">
        <f t="shared" si="69"/>
        <v>530</v>
      </c>
      <c r="B542" s="158" t="s">
        <v>1396</v>
      </c>
      <c r="C542" s="516">
        <v>1</v>
      </c>
      <c r="D542" s="516" t="s">
        <v>929</v>
      </c>
      <c r="E542" s="517">
        <v>720</v>
      </c>
      <c r="F542" s="517">
        <f t="shared" si="66"/>
        <v>720</v>
      </c>
      <c r="G542" s="611">
        <v>1</v>
      </c>
      <c r="H542" s="611">
        <f t="shared" si="67"/>
        <v>720</v>
      </c>
      <c r="I542" s="611"/>
      <c r="J542" s="612">
        <f t="shared" si="64"/>
        <v>0</v>
      </c>
      <c r="K542" s="611">
        <v>0</v>
      </c>
      <c r="L542" s="611">
        <f t="shared" si="68"/>
        <v>0</v>
      </c>
      <c r="M542" s="611"/>
      <c r="N542" s="613">
        <f t="shared" si="65"/>
        <v>0</v>
      </c>
      <c r="O542" s="500"/>
    </row>
    <row r="543" spans="1:15" s="347" customFormat="1" ht="16.5">
      <c r="A543" s="610">
        <f t="shared" si="69"/>
        <v>531</v>
      </c>
      <c r="B543" s="158" t="s">
        <v>1397</v>
      </c>
      <c r="C543" s="506">
        <v>2</v>
      </c>
      <c r="D543" s="506" t="s">
        <v>929</v>
      </c>
      <c r="E543" s="511">
        <v>720</v>
      </c>
      <c r="F543" s="517">
        <f t="shared" si="66"/>
        <v>1440</v>
      </c>
      <c r="G543" s="611">
        <f t="shared" si="70"/>
        <v>1</v>
      </c>
      <c r="H543" s="611">
        <f t="shared" si="67"/>
        <v>720</v>
      </c>
      <c r="I543" s="611"/>
      <c r="J543" s="612">
        <f t="shared" si="64"/>
        <v>0</v>
      </c>
      <c r="K543" s="611">
        <f t="shared" si="71"/>
        <v>1</v>
      </c>
      <c r="L543" s="611">
        <f t="shared" si="68"/>
        <v>720</v>
      </c>
      <c r="M543" s="611"/>
      <c r="N543" s="613">
        <f t="shared" si="65"/>
        <v>0</v>
      </c>
      <c r="O543" s="500"/>
    </row>
    <row r="544" spans="1:15" s="347" customFormat="1" ht="16.5">
      <c r="A544" s="610">
        <f t="shared" si="69"/>
        <v>532</v>
      </c>
      <c r="B544" s="158" t="s">
        <v>1398</v>
      </c>
      <c r="C544" s="506">
        <v>2</v>
      </c>
      <c r="D544" s="506" t="s">
        <v>1399</v>
      </c>
      <c r="E544" s="511">
        <v>720</v>
      </c>
      <c r="F544" s="517">
        <f t="shared" si="66"/>
        <v>1440</v>
      </c>
      <c r="G544" s="611">
        <f t="shared" si="70"/>
        <v>1</v>
      </c>
      <c r="H544" s="611">
        <f t="shared" si="67"/>
        <v>720</v>
      </c>
      <c r="I544" s="611"/>
      <c r="J544" s="612">
        <f t="shared" si="64"/>
        <v>0</v>
      </c>
      <c r="K544" s="611">
        <f t="shared" si="71"/>
        <v>1</v>
      </c>
      <c r="L544" s="611">
        <f t="shared" si="68"/>
        <v>720</v>
      </c>
      <c r="M544" s="611"/>
      <c r="N544" s="613">
        <f t="shared" si="65"/>
        <v>0</v>
      </c>
      <c r="O544" s="500"/>
    </row>
    <row r="545" spans="1:15" s="347" customFormat="1" ht="30">
      <c r="A545" s="610">
        <f t="shared" si="69"/>
        <v>533</v>
      </c>
      <c r="B545" s="544" t="s">
        <v>1400</v>
      </c>
      <c r="C545" s="507">
        <v>2</v>
      </c>
      <c r="D545" s="507" t="s">
        <v>929</v>
      </c>
      <c r="E545" s="634">
        <v>612</v>
      </c>
      <c r="F545" s="517">
        <f t="shared" si="66"/>
        <v>1224</v>
      </c>
      <c r="G545" s="611">
        <f t="shared" si="70"/>
        <v>1</v>
      </c>
      <c r="H545" s="611">
        <f t="shared" si="67"/>
        <v>612</v>
      </c>
      <c r="I545" s="611"/>
      <c r="J545" s="612">
        <f t="shared" si="64"/>
        <v>0</v>
      </c>
      <c r="K545" s="611">
        <f t="shared" si="71"/>
        <v>1</v>
      </c>
      <c r="L545" s="611">
        <f t="shared" si="68"/>
        <v>612</v>
      </c>
      <c r="M545" s="611"/>
      <c r="N545" s="613">
        <f t="shared" si="65"/>
        <v>0</v>
      </c>
      <c r="O545" s="500"/>
    </row>
    <row r="546" spans="1:15" s="347" customFormat="1" ht="16.5">
      <c r="A546" s="610">
        <f t="shared" si="69"/>
        <v>534</v>
      </c>
      <c r="B546" s="544" t="s">
        <v>1401</v>
      </c>
      <c r="C546" s="241">
        <v>10</v>
      </c>
      <c r="D546" s="241"/>
      <c r="E546" s="545">
        <v>612</v>
      </c>
      <c r="F546" s="517">
        <f t="shared" si="66"/>
        <v>6120</v>
      </c>
      <c r="G546" s="611">
        <f t="shared" si="70"/>
        <v>5</v>
      </c>
      <c r="H546" s="611">
        <f t="shared" si="67"/>
        <v>3060</v>
      </c>
      <c r="I546" s="611"/>
      <c r="J546" s="612">
        <f t="shared" si="64"/>
        <v>0</v>
      </c>
      <c r="K546" s="611">
        <f t="shared" si="71"/>
        <v>5</v>
      </c>
      <c r="L546" s="611">
        <f t="shared" si="68"/>
        <v>3060</v>
      </c>
      <c r="M546" s="611"/>
      <c r="N546" s="613">
        <f t="shared" si="65"/>
        <v>0</v>
      </c>
      <c r="O546" s="500"/>
    </row>
    <row r="547" spans="1:15" s="347" customFormat="1" ht="16.5">
      <c r="A547" s="610">
        <f t="shared" si="69"/>
        <v>535</v>
      </c>
      <c r="B547" s="240" t="s">
        <v>1402</v>
      </c>
      <c r="C547" s="593">
        <v>3</v>
      </c>
      <c r="D547" s="507" t="s">
        <v>929</v>
      </c>
      <c r="E547" s="510">
        <v>612</v>
      </c>
      <c r="F547" s="517">
        <f t="shared" si="66"/>
        <v>1836</v>
      </c>
      <c r="G547" s="611">
        <v>2</v>
      </c>
      <c r="H547" s="611">
        <f t="shared" si="67"/>
        <v>1224</v>
      </c>
      <c r="I547" s="611"/>
      <c r="J547" s="612">
        <f t="shared" si="64"/>
        <v>0</v>
      </c>
      <c r="K547" s="611">
        <v>1</v>
      </c>
      <c r="L547" s="611">
        <f t="shared" si="68"/>
        <v>612</v>
      </c>
      <c r="M547" s="611"/>
      <c r="N547" s="613">
        <f t="shared" si="65"/>
        <v>0</v>
      </c>
      <c r="O547" s="500"/>
    </row>
    <row r="548" spans="1:15" s="347" customFormat="1" ht="16.5">
      <c r="A548" s="610">
        <f t="shared" si="69"/>
        <v>536</v>
      </c>
      <c r="B548" s="240" t="s">
        <v>1403</v>
      </c>
      <c r="C548" s="593">
        <v>3</v>
      </c>
      <c r="D548" s="507" t="s">
        <v>929</v>
      </c>
      <c r="E548" s="510">
        <v>612</v>
      </c>
      <c r="F548" s="517">
        <f t="shared" si="66"/>
        <v>1836</v>
      </c>
      <c r="G548" s="611">
        <v>2</v>
      </c>
      <c r="H548" s="611">
        <f t="shared" si="67"/>
        <v>1224</v>
      </c>
      <c r="I548" s="611"/>
      <c r="J548" s="612">
        <f t="shared" si="64"/>
        <v>0</v>
      </c>
      <c r="K548" s="611">
        <v>1</v>
      </c>
      <c r="L548" s="611">
        <f t="shared" si="68"/>
        <v>612</v>
      </c>
      <c r="M548" s="611"/>
      <c r="N548" s="613">
        <f t="shared" si="65"/>
        <v>0</v>
      </c>
      <c r="O548" s="500"/>
    </row>
    <row r="549" spans="1:15" s="347" customFormat="1" ht="16.5">
      <c r="A549" s="610">
        <f t="shared" si="69"/>
        <v>537</v>
      </c>
      <c r="B549" s="616" t="s">
        <v>1404</v>
      </c>
      <c r="C549" s="507">
        <v>40</v>
      </c>
      <c r="D549" s="516" t="s">
        <v>910</v>
      </c>
      <c r="E549" s="517">
        <v>30</v>
      </c>
      <c r="F549" s="517">
        <f t="shared" si="66"/>
        <v>1200</v>
      </c>
      <c r="G549" s="611">
        <f t="shared" si="70"/>
        <v>20</v>
      </c>
      <c r="H549" s="611">
        <f t="shared" si="67"/>
        <v>600</v>
      </c>
      <c r="I549" s="611"/>
      <c r="J549" s="612">
        <f t="shared" si="64"/>
        <v>0</v>
      </c>
      <c r="K549" s="611">
        <f t="shared" si="71"/>
        <v>20</v>
      </c>
      <c r="L549" s="611">
        <f t="shared" si="68"/>
        <v>600</v>
      </c>
      <c r="M549" s="611"/>
      <c r="N549" s="613">
        <f t="shared" si="65"/>
        <v>0</v>
      </c>
      <c r="O549" s="500"/>
    </row>
    <row r="550" spans="1:15" s="347" customFormat="1" ht="16.5">
      <c r="A550" s="610">
        <f t="shared" si="69"/>
        <v>538</v>
      </c>
      <c r="B550" s="158" t="s">
        <v>1405</v>
      </c>
      <c r="C550" s="516">
        <v>4</v>
      </c>
      <c r="D550" s="564"/>
      <c r="E550" s="575">
        <v>50</v>
      </c>
      <c r="F550" s="517">
        <f t="shared" si="66"/>
        <v>200</v>
      </c>
      <c r="G550" s="611">
        <f t="shared" si="70"/>
        <v>2</v>
      </c>
      <c r="H550" s="611">
        <f t="shared" si="67"/>
        <v>100</v>
      </c>
      <c r="I550" s="611"/>
      <c r="J550" s="612">
        <f t="shared" si="64"/>
        <v>0</v>
      </c>
      <c r="K550" s="611">
        <f t="shared" si="71"/>
        <v>2</v>
      </c>
      <c r="L550" s="611">
        <f t="shared" si="68"/>
        <v>100</v>
      </c>
      <c r="M550" s="611"/>
      <c r="N550" s="613">
        <f t="shared" si="65"/>
        <v>0</v>
      </c>
      <c r="O550" s="500"/>
    </row>
    <row r="551" spans="1:15" s="347" customFormat="1" ht="16.5">
      <c r="A551" s="610">
        <f t="shared" si="69"/>
        <v>539</v>
      </c>
      <c r="B551" s="158" t="s">
        <v>1406</v>
      </c>
      <c r="C551" s="516">
        <v>5</v>
      </c>
      <c r="D551" s="564"/>
      <c r="E551" s="575">
        <v>60</v>
      </c>
      <c r="F551" s="517">
        <f t="shared" si="66"/>
        <v>300</v>
      </c>
      <c r="G551" s="611">
        <v>3</v>
      </c>
      <c r="H551" s="611">
        <f t="shared" si="67"/>
        <v>180</v>
      </c>
      <c r="I551" s="611"/>
      <c r="J551" s="612">
        <f t="shared" si="64"/>
        <v>0</v>
      </c>
      <c r="K551" s="611">
        <v>2</v>
      </c>
      <c r="L551" s="611">
        <f t="shared" si="68"/>
        <v>120</v>
      </c>
      <c r="M551" s="611"/>
      <c r="N551" s="613">
        <f t="shared" si="65"/>
        <v>0</v>
      </c>
      <c r="O551" s="500"/>
    </row>
    <row r="552" spans="1:15" s="347" customFormat="1" ht="16.5">
      <c r="A552" s="610">
        <f t="shared" si="69"/>
        <v>540</v>
      </c>
      <c r="B552" s="158" t="s">
        <v>1407</v>
      </c>
      <c r="C552" s="506">
        <v>12</v>
      </c>
      <c r="D552" s="506"/>
      <c r="E552" s="508">
        <v>15</v>
      </c>
      <c r="F552" s="517">
        <f t="shared" si="66"/>
        <v>180</v>
      </c>
      <c r="G552" s="611">
        <f t="shared" si="70"/>
        <v>6</v>
      </c>
      <c r="H552" s="611">
        <f t="shared" si="67"/>
        <v>90</v>
      </c>
      <c r="I552" s="611"/>
      <c r="J552" s="612">
        <f t="shared" si="64"/>
        <v>0</v>
      </c>
      <c r="K552" s="611">
        <f t="shared" si="71"/>
        <v>6</v>
      </c>
      <c r="L552" s="611">
        <f t="shared" si="68"/>
        <v>90</v>
      </c>
      <c r="M552" s="611"/>
      <c r="N552" s="613">
        <f t="shared" si="65"/>
        <v>0</v>
      </c>
      <c r="O552" s="500"/>
    </row>
    <row r="553" spans="1:15" s="347" customFormat="1" ht="16.5">
      <c r="A553" s="610">
        <f t="shared" si="69"/>
        <v>541</v>
      </c>
      <c r="B553" s="518" t="s">
        <v>1408</v>
      </c>
      <c r="C553" s="521">
        <v>5</v>
      </c>
      <c r="D553" s="519"/>
      <c r="E553" s="510">
        <v>45</v>
      </c>
      <c r="F553" s="517">
        <f t="shared" si="66"/>
        <v>225</v>
      </c>
      <c r="G553" s="611">
        <v>3</v>
      </c>
      <c r="H553" s="611">
        <f t="shared" si="67"/>
        <v>135</v>
      </c>
      <c r="I553" s="611"/>
      <c r="J553" s="612">
        <f t="shared" si="64"/>
        <v>0</v>
      </c>
      <c r="K553" s="611">
        <v>2</v>
      </c>
      <c r="L553" s="611">
        <f t="shared" si="68"/>
        <v>90</v>
      </c>
      <c r="M553" s="611"/>
      <c r="N553" s="613">
        <f t="shared" si="65"/>
        <v>0</v>
      </c>
      <c r="O553" s="500"/>
    </row>
    <row r="554" spans="1:15" s="347" customFormat="1" ht="16.5">
      <c r="A554" s="610">
        <f t="shared" si="69"/>
        <v>542</v>
      </c>
      <c r="B554" s="288" t="s">
        <v>1409</v>
      </c>
      <c r="C554" s="516">
        <v>12</v>
      </c>
      <c r="D554" s="516" t="s">
        <v>995</v>
      </c>
      <c r="E554" s="508">
        <v>20</v>
      </c>
      <c r="F554" s="517">
        <f t="shared" si="66"/>
        <v>240</v>
      </c>
      <c r="G554" s="611">
        <f t="shared" si="70"/>
        <v>6</v>
      </c>
      <c r="H554" s="611">
        <f t="shared" si="67"/>
        <v>120</v>
      </c>
      <c r="I554" s="611"/>
      <c r="J554" s="612">
        <f t="shared" si="64"/>
        <v>0</v>
      </c>
      <c r="K554" s="611">
        <f t="shared" si="71"/>
        <v>6</v>
      </c>
      <c r="L554" s="611">
        <f t="shared" si="68"/>
        <v>120</v>
      </c>
      <c r="M554" s="611"/>
      <c r="N554" s="613">
        <f t="shared" si="65"/>
        <v>0</v>
      </c>
      <c r="O554" s="500"/>
    </row>
    <row r="555" spans="1:15" s="347" customFormat="1" ht="16.5">
      <c r="A555" s="610">
        <f t="shared" si="69"/>
        <v>543</v>
      </c>
      <c r="B555" s="549" t="s">
        <v>1410</v>
      </c>
      <c r="C555" s="519">
        <v>20</v>
      </c>
      <c r="D555" s="519"/>
      <c r="E555" s="61">
        <v>29</v>
      </c>
      <c r="F555" s="517">
        <f t="shared" si="66"/>
        <v>580</v>
      </c>
      <c r="G555" s="611">
        <f t="shared" si="70"/>
        <v>10</v>
      </c>
      <c r="H555" s="611">
        <f t="shared" si="67"/>
        <v>290</v>
      </c>
      <c r="I555" s="611"/>
      <c r="J555" s="612">
        <f t="shared" si="64"/>
        <v>0</v>
      </c>
      <c r="K555" s="611">
        <f t="shared" si="71"/>
        <v>10</v>
      </c>
      <c r="L555" s="611">
        <f t="shared" si="68"/>
        <v>290</v>
      </c>
      <c r="M555" s="611"/>
      <c r="N555" s="613">
        <f t="shared" si="65"/>
        <v>0</v>
      </c>
      <c r="O555" s="500"/>
    </row>
    <row r="556" spans="1:15" s="347" customFormat="1" ht="16.5">
      <c r="A556" s="610">
        <f t="shared" si="69"/>
        <v>544</v>
      </c>
      <c r="B556" s="518" t="s">
        <v>1411</v>
      </c>
      <c r="C556" s="519">
        <v>8</v>
      </c>
      <c r="D556" s="548" t="s">
        <v>995</v>
      </c>
      <c r="E556" s="520">
        <v>1350</v>
      </c>
      <c r="F556" s="517">
        <f t="shared" si="66"/>
        <v>10800</v>
      </c>
      <c r="G556" s="611">
        <f t="shared" si="70"/>
        <v>4</v>
      </c>
      <c r="H556" s="611">
        <f t="shared" si="67"/>
        <v>5400</v>
      </c>
      <c r="I556" s="611"/>
      <c r="J556" s="612">
        <f t="shared" si="64"/>
        <v>0</v>
      </c>
      <c r="K556" s="611">
        <f t="shared" si="71"/>
        <v>4</v>
      </c>
      <c r="L556" s="611">
        <f t="shared" si="68"/>
        <v>5400</v>
      </c>
      <c r="M556" s="611"/>
      <c r="N556" s="613">
        <f t="shared" si="65"/>
        <v>0</v>
      </c>
      <c r="O556" s="500"/>
    </row>
    <row r="557" spans="1:15" s="347" customFormat="1" ht="16.5">
      <c r="A557" s="610">
        <f t="shared" si="69"/>
        <v>545</v>
      </c>
      <c r="B557" s="240" t="s">
        <v>1412</v>
      </c>
      <c r="C557" s="593">
        <v>2</v>
      </c>
      <c r="D557" s="507" t="s">
        <v>960</v>
      </c>
      <c r="E557" s="510">
        <v>650</v>
      </c>
      <c r="F557" s="517">
        <f t="shared" si="66"/>
        <v>1300</v>
      </c>
      <c r="G557" s="611">
        <f t="shared" si="70"/>
        <v>1</v>
      </c>
      <c r="H557" s="611">
        <f t="shared" si="67"/>
        <v>650</v>
      </c>
      <c r="I557" s="611"/>
      <c r="J557" s="612">
        <f t="shared" si="64"/>
        <v>0</v>
      </c>
      <c r="K557" s="611">
        <f t="shared" si="71"/>
        <v>1</v>
      </c>
      <c r="L557" s="611">
        <f t="shared" si="68"/>
        <v>650</v>
      </c>
      <c r="M557" s="611"/>
      <c r="N557" s="613">
        <f t="shared" si="65"/>
        <v>0</v>
      </c>
      <c r="O557" s="500"/>
    </row>
    <row r="558" spans="1:15" s="347" customFormat="1" ht="16.5">
      <c r="A558" s="610">
        <f t="shared" si="69"/>
        <v>546</v>
      </c>
      <c r="B558" s="240" t="s">
        <v>1413</v>
      </c>
      <c r="C558" s="593">
        <v>1</v>
      </c>
      <c r="D558" s="507" t="s">
        <v>960</v>
      </c>
      <c r="E558" s="510">
        <v>600</v>
      </c>
      <c r="F558" s="517">
        <f t="shared" si="66"/>
        <v>600</v>
      </c>
      <c r="G558" s="611">
        <v>1</v>
      </c>
      <c r="H558" s="611">
        <f t="shared" si="67"/>
        <v>600</v>
      </c>
      <c r="I558" s="611"/>
      <c r="J558" s="612">
        <f t="shared" si="64"/>
        <v>0</v>
      </c>
      <c r="K558" s="611">
        <v>0</v>
      </c>
      <c r="L558" s="611">
        <f t="shared" si="68"/>
        <v>0</v>
      </c>
      <c r="M558" s="611"/>
      <c r="N558" s="613">
        <f t="shared" si="65"/>
        <v>0</v>
      </c>
      <c r="O558" s="500"/>
    </row>
    <row r="559" spans="1:15" s="347" customFormat="1" ht="16.5">
      <c r="A559" s="610">
        <f t="shared" si="69"/>
        <v>547</v>
      </c>
      <c r="B559" s="544" t="s">
        <v>1414</v>
      </c>
      <c r="C559" s="241">
        <v>19</v>
      </c>
      <c r="D559" s="506" t="s">
        <v>929</v>
      </c>
      <c r="E559" s="533">
        <v>1200</v>
      </c>
      <c r="F559" s="517">
        <f t="shared" si="66"/>
        <v>22800</v>
      </c>
      <c r="G559" s="611">
        <v>10</v>
      </c>
      <c r="H559" s="611">
        <f t="shared" si="67"/>
        <v>12000</v>
      </c>
      <c r="I559" s="611"/>
      <c r="J559" s="612">
        <f t="shared" si="64"/>
        <v>0</v>
      </c>
      <c r="K559" s="611">
        <v>9</v>
      </c>
      <c r="L559" s="611">
        <f t="shared" si="68"/>
        <v>10800</v>
      </c>
      <c r="M559" s="611"/>
      <c r="N559" s="613">
        <f t="shared" si="65"/>
        <v>0</v>
      </c>
      <c r="O559" s="500"/>
    </row>
    <row r="560" spans="1:15" s="347" customFormat="1" ht="16.5">
      <c r="A560" s="610">
        <f t="shared" si="69"/>
        <v>548</v>
      </c>
      <c r="B560" s="544" t="s">
        <v>1415</v>
      </c>
      <c r="C560" s="507">
        <v>10</v>
      </c>
      <c r="D560" s="571" t="s">
        <v>946</v>
      </c>
      <c r="E560" s="571">
        <v>45</v>
      </c>
      <c r="F560" s="517">
        <f t="shared" si="66"/>
        <v>450</v>
      </c>
      <c r="G560" s="611">
        <f t="shared" si="70"/>
        <v>5</v>
      </c>
      <c r="H560" s="611">
        <f t="shared" si="67"/>
        <v>225</v>
      </c>
      <c r="I560" s="611"/>
      <c r="J560" s="612">
        <f t="shared" si="64"/>
        <v>0</v>
      </c>
      <c r="K560" s="611">
        <f t="shared" si="71"/>
        <v>5</v>
      </c>
      <c r="L560" s="611">
        <f t="shared" si="68"/>
        <v>225</v>
      </c>
      <c r="M560" s="611"/>
      <c r="N560" s="613">
        <f t="shared" si="65"/>
        <v>0</v>
      </c>
      <c r="O560" s="500"/>
    </row>
    <row r="561" spans="1:15" s="347" customFormat="1" ht="16.5">
      <c r="A561" s="610">
        <f t="shared" si="69"/>
        <v>549</v>
      </c>
      <c r="B561" s="240" t="s">
        <v>1416</v>
      </c>
      <c r="C561" s="593">
        <v>5</v>
      </c>
      <c r="D561" s="507" t="s">
        <v>946</v>
      </c>
      <c r="E561" s="510">
        <v>100</v>
      </c>
      <c r="F561" s="517">
        <f t="shared" si="66"/>
        <v>500</v>
      </c>
      <c r="G561" s="611">
        <v>3</v>
      </c>
      <c r="H561" s="611">
        <f t="shared" si="67"/>
        <v>300</v>
      </c>
      <c r="I561" s="611"/>
      <c r="J561" s="612">
        <f t="shared" si="64"/>
        <v>0</v>
      </c>
      <c r="K561" s="611">
        <v>2</v>
      </c>
      <c r="L561" s="611">
        <f t="shared" si="68"/>
        <v>200</v>
      </c>
      <c r="M561" s="611"/>
      <c r="N561" s="613">
        <f t="shared" si="65"/>
        <v>0</v>
      </c>
      <c r="O561" s="500"/>
    </row>
    <row r="562" spans="1:15" s="347" customFormat="1" ht="30">
      <c r="A562" s="610">
        <f t="shared" si="69"/>
        <v>550</v>
      </c>
      <c r="B562" s="544" t="s">
        <v>1417</v>
      </c>
      <c r="C562" s="507">
        <v>150</v>
      </c>
      <c r="D562" s="507" t="s">
        <v>1418</v>
      </c>
      <c r="E562" s="592">
        <v>228.26</v>
      </c>
      <c r="F562" s="517">
        <f t="shared" si="66"/>
        <v>34239</v>
      </c>
      <c r="G562" s="611">
        <f t="shared" si="70"/>
        <v>75</v>
      </c>
      <c r="H562" s="611">
        <f t="shared" si="67"/>
        <v>17119.5</v>
      </c>
      <c r="I562" s="611"/>
      <c r="J562" s="612">
        <f t="shared" si="64"/>
        <v>0</v>
      </c>
      <c r="K562" s="611">
        <f t="shared" si="71"/>
        <v>75</v>
      </c>
      <c r="L562" s="611">
        <f t="shared" si="68"/>
        <v>17119.5</v>
      </c>
      <c r="M562" s="611"/>
      <c r="N562" s="613">
        <f t="shared" si="65"/>
        <v>0</v>
      </c>
      <c r="O562" s="500"/>
    </row>
    <row r="563" spans="1:15" s="347" customFormat="1" ht="30">
      <c r="A563" s="610">
        <f t="shared" si="69"/>
        <v>551</v>
      </c>
      <c r="B563" s="544" t="s">
        <v>1419</v>
      </c>
      <c r="C563" s="507">
        <v>100</v>
      </c>
      <c r="D563" s="507" t="s">
        <v>1418</v>
      </c>
      <c r="E563" s="592">
        <v>205.82</v>
      </c>
      <c r="F563" s="517">
        <f t="shared" si="66"/>
        <v>20582</v>
      </c>
      <c r="G563" s="611">
        <f t="shared" si="70"/>
        <v>50</v>
      </c>
      <c r="H563" s="611">
        <f t="shared" si="67"/>
        <v>10291</v>
      </c>
      <c r="I563" s="611"/>
      <c r="J563" s="612">
        <f t="shared" si="64"/>
        <v>0</v>
      </c>
      <c r="K563" s="611">
        <f t="shared" si="71"/>
        <v>50</v>
      </c>
      <c r="L563" s="611">
        <f t="shared" si="68"/>
        <v>10291</v>
      </c>
      <c r="M563" s="611"/>
      <c r="N563" s="613">
        <f t="shared" si="65"/>
        <v>0</v>
      </c>
      <c r="O563" s="500"/>
    </row>
    <row r="564" spans="1:15" s="347" customFormat="1" ht="16.5">
      <c r="A564" s="610">
        <f t="shared" si="69"/>
        <v>552</v>
      </c>
      <c r="B564" s="158" t="s">
        <v>1420</v>
      </c>
      <c r="C564" s="516">
        <v>60</v>
      </c>
      <c r="D564" s="516" t="s">
        <v>1418</v>
      </c>
      <c r="E564" s="517">
        <v>240</v>
      </c>
      <c r="F564" s="517">
        <f t="shared" si="66"/>
        <v>14400</v>
      </c>
      <c r="G564" s="611">
        <f t="shared" si="70"/>
        <v>30</v>
      </c>
      <c r="H564" s="611">
        <f t="shared" si="67"/>
        <v>7200</v>
      </c>
      <c r="I564" s="611"/>
      <c r="J564" s="612">
        <f t="shared" si="64"/>
        <v>0</v>
      </c>
      <c r="K564" s="611">
        <f t="shared" si="71"/>
        <v>30</v>
      </c>
      <c r="L564" s="611">
        <f t="shared" si="68"/>
        <v>7200</v>
      </c>
      <c r="M564" s="611"/>
      <c r="N564" s="613">
        <f t="shared" si="65"/>
        <v>0</v>
      </c>
      <c r="O564" s="500"/>
    </row>
    <row r="565" spans="1:15" s="347" customFormat="1" ht="16.5">
      <c r="A565" s="610">
        <f t="shared" si="69"/>
        <v>553</v>
      </c>
      <c r="B565" s="158" t="s">
        <v>1421</v>
      </c>
      <c r="C565" s="516">
        <v>60</v>
      </c>
      <c r="D565" s="516" t="s">
        <v>1418</v>
      </c>
      <c r="E565" s="517">
        <v>225.6</v>
      </c>
      <c r="F565" s="517">
        <f t="shared" si="66"/>
        <v>13536</v>
      </c>
      <c r="G565" s="611">
        <f t="shared" si="70"/>
        <v>30</v>
      </c>
      <c r="H565" s="611">
        <f t="shared" si="67"/>
        <v>6768</v>
      </c>
      <c r="I565" s="611"/>
      <c r="J565" s="612">
        <f t="shared" si="64"/>
        <v>0</v>
      </c>
      <c r="K565" s="611">
        <f t="shared" si="71"/>
        <v>30</v>
      </c>
      <c r="L565" s="611">
        <f t="shared" si="68"/>
        <v>6768</v>
      </c>
      <c r="M565" s="611"/>
      <c r="N565" s="613">
        <f t="shared" si="65"/>
        <v>0</v>
      </c>
      <c r="O565" s="500"/>
    </row>
    <row r="566" spans="1:15" s="347" customFormat="1" ht="16.5">
      <c r="A566" s="610">
        <f t="shared" si="69"/>
        <v>554</v>
      </c>
      <c r="B566" s="158" t="s">
        <v>1422</v>
      </c>
      <c r="C566" s="516">
        <v>10</v>
      </c>
      <c r="D566" s="516" t="s">
        <v>903</v>
      </c>
      <c r="E566" s="517">
        <v>262.8</v>
      </c>
      <c r="F566" s="517">
        <f t="shared" si="66"/>
        <v>2628</v>
      </c>
      <c r="G566" s="611">
        <f t="shared" si="70"/>
        <v>5</v>
      </c>
      <c r="H566" s="611">
        <f t="shared" si="67"/>
        <v>1314</v>
      </c>
      <c r="I566" s="611"/>
      <c r="J566" s="612">
        <f t="shared" si="64"/>
        <v>0</v>
      </c>
      <c r="K566" s="611">
        <f t="shared" si="71"/>
        <v>5</v>
      </c>
      <c r="L566" s="611">
        <f t="shared" si="68"/>
        <v>1314</v>
      </c>
      <c r="M566" s="611"/>
      <c r="N566" s="613">
        <f t="shared" si="65"/>
        <v>0</v>
      </c>
      <c r="O566" s="500"/>
    </row>
    <row r="567" spans="1:15" s="347" customFormat="1" ht="16.5">
      <c r="A567" s="610">
        <f t="shared" si="69"/>
        <v>555</v>
      </c>
      <c r="B567" s="240" t="s">
        <v>1423</v>
      </c>
      <c r="C567" s="507">
        <v>25</v>
      </c>
      <c r="D567" s="507" t="s">
        <v>946</v>
      </c>
      <c r="E567" s="510">
        <v>38.450000000000003</v>
      </c>
      <c r="F567" s="517">
        <f t="shared" si="66"/>
        <v>961.25000000000011</v>
      </c>
      <c r="G567" s="611">
        <v>13</v>
      </c>
      <c r="H567" s="611">
        <f t="shared" si="67"/>
        <v>499.85</v>
      </c>
      <c r="I567" s="611"/>
      <c r="J567" s="612">
        <f t="shared" si="64"/>
        <v>0</v>
      </c>
      <c r="K567" s="611">
        <v>12</v>
      </c>
      <c r="L567" s="611">
        <f t="shared" si="68"/>
        <v>461.40000000000003</v>
      </c>
      <c r="M567" s="611"/>
      <c r="N567" s="613">
        <f t="shared" si="65"/>
        <v>0</v>
      </c>
      <c r="O567" s="500"/>
    </row>
    <row r="568" spans="1:15" s="347" customFormat="1" ht="16.5">
      <c r="A568" s="610">
        <f t="shared" si="69"/>
        <v>556</v>
      </c>
      <c r="B568" s="240" t="s">
        <v>1424</v>
      </c>
      <c r="C568" s="593">
        <v>25</v>
      </c>
      <c r="D568" s="507" t="s">
        <v>946</v>
      </c>
      <c r="E568" s="510">
        <v>37.08</v>
      </c>
      <c r="F568" s="517">
        <f t="shared" si="66"/>
        <v>927</v>
      </c>
      <c r="G568" s="611">
        <v>13</v>
      </c>
      <c r="H568" s="611">
        <f t="shared" si="67"/>
        <v>482.03999999999996</v>
      </c>
      <c r="I568" s="611"/>
      <c r="J568" s="612">
        <f t="shared" si="64"/>
        <v>0</v>
      </c>
      <c r="K568" s="611">
        <v>12</v>
      </c>
      <c r="L568" s="611">
        <f t="shared" si="68"/>
        <v>444.96</v>
      </c>
      <c r="M568" s="611"/>
      <c r="N568" s="613">
        <f t="shared" si="65"/>
        <v>0</v>
      </c>
      <c r="O568" s="500"/>
    </row>
    <row r="569" spans="1:15" s="347" customFormat="1" ht="16.5">
      <c r="A569" s="610">
        <f t="shared" si="69"/>
        <v>557</v>
      </c>
      <c r="B569" s="240" t="s">
        <v>1425</v>
      </c>
      <c r="C569" s="593">
        <v>25</v>
      </c>
      <c r="D569" s="507" t="s">
        <v>946</v>
      </c>
      <c r="E569" s="510">
        <v>34.799999999999997</v>
      </c>
      <c r="F569" s="517">
        <f t="shared" si="66"/>
        <v>869.99999999999989</v>
      </c>
      <c r="G569" s="611">
        <v>13</v>
      </c>
      <c r="H569" s="611">
        <f t="shared" si="67"/>
        <v>452.4</v>
      </c>
      <c r="I569" s="611"/>
      <c r="J569" s="612">
        <f t="shared" si="64"/>
        <v>0</v>
      </c>
      <c r="K569" s="611">
        <v>12</v>
      </c>
      <c r="L569" s="611">
        <f t="shared" si="68"/>
        <v>417.59999999999997</v>
      </c>
      <c r="M569" s="611"/>
      <c r="N569" s="613">
        <f t="shared" si="65"/>
        <v>0</v>
      </c>
      <c r="O569" s="500"/>
    </row>
    <row r="570" spans="1:15" s="347" customFormat="1" ht="16.5">
      <c r="A570" s="610">
        <f t="shared" si="69"/>
        <v>558</v>
      </c>
      <c r="B570" s="158" t="s">
        <v>1426</v>
      </c>
      <c r="C570" s="506">
        <v>25</v>
      </c>
      <c r="D570" s="516" t="s">
        <v>907</v>
      </c>
      <c r="E570" s="511">
        <v>10</v>
      </c>
      <c r="F570" s="517">
        <f t="shared" si="66"/>
        <v>250</v>
      </c>
      <c r="G570" s="611">
        <v>13</v>
      </c>
      <c r="H570" s="611">
        <f t="shared" si="67"/>
        <v>130</v>
      </c>
      <c r="I570" s="611"/>
      <c r="J570" s="612">
        <f t="shared" si="64"/>
        <v>0</v>
      </c>
      <c r="K570" s="611">
        <v>12</v>
      </c>
      <c r="L570" s="611">
        <f t="shared" si="68"/>
        <v>120</v>
      </c>
      <c r="M570" s="611"/>
      <c r="N570" s="613">
        <f t="shared" si="65"/>
        <v>0</v>
      </c>
      <c r="O570" s="500"/>
    </row>
    <row r="571" spans="1:15" s="347" customFormat="1" ht="16.5">
      <c r="A571" s="610">
        <f t="shared" si="69"/>
        <v>559</v>
      </c>
      <c r="B571" s="549" t="s">
        <v>1427</v>
      </c>
      <c r="C571" s="519">
        <v>100</v>
      </c>
      <c r="D571" s="519" t="s">
        <v>903</v>
      </c>
      <c r="E571" s="61">
        <v>10</v>
      </c>
      <c r="F571" s="517">
        <f t="shared" si="66"/>
        <v>1000</v>
      </c>
      <c r="G571" s="611">
        <f t="shared" si="70"/>
        <v>50</v>
      </c>
      <c r="H571" s="611">
        <f t="shared" si="67"/>
        <v>500</v>
      </c>
      <c r="I571" s="611"/>
      <c r="J571" s="612">
        <f t="shared" si="64"/>
        <v>0</v>
      </c>
      <c r="K571" s="611">
        <f t="shared" si="71"/>
        <v>50</v>
      </c>
      <c r="L571" s="611">
        <f t="shared" si="68"/>
        <v>500</v>
      </c>
      <c r="M571" s="611"/>
      <c r="N571" s="613">
        <f t="shared" si="65"/>
        <v>0</v>
      </c>
      <c r="O571" s="500"/>
    </row>
    <row r="572" spans="1:15" s="347" customFormat="1" ht="16.5">
      <c r="A572" s="610">
        <f t="shared" si="69"/>
        <v>560</v>
      </c>
      <c r="B572" s="288" t="s">
        <v>1427</v>
      </c>
      <c r="C572" s="506">
        <v>200</v>
      </c>
      <c r="D572" s="506"/>
      <c r="E572" s="508">
        <v>12</v>
      </c>
      <c r="F572" s="517">
        <f t="shared" si="66"/>
        <v>2400</v>
      </c>
      <c r="G572" s="611">
        <f t="shared" si="70"/>
        <v>100</v>
      </c>
      <c r="H572" s="611">
        <f t="shared" si="67"/>
        <v>1200</v>
      </c>
      <c r="I572" s="611"/>
      <c r="J572" s="612">
        <f t="shared" si="64"/>
        <v>0</v>
      </c>
      <c r="K572" s="611">
        <f t="shared" si="71"/>
        <v>100</v>
      </c>
      <c r="L572" s="611">
        <f t="shared" si="68"/>
        <v>1200</v>
      </c>
      <c r="M572" s="611"/>
      <c r="N572" s="613">
        <f t="shared" si="65"/>
        <v>0</v>
      </c>
      <c r="O572" s="500"/>
    </row>
    <row r="573" spans="1:15" s="347" customFormat="1" ht="16.5">
      <c r="A573" s="610">
        <f t="shared" si="69"/>
        <v>561</v>
      </c>
      <c r="B573" s="240" t="s">
        <v>1428</v>
      </c>
      <c r="C573" s="506">
        <v>45</v>
      </c>
      <c r="D573" s="507"/>
      <c r="E573" s="508">
        <v>12</v>
      </c>
      <c r="F573" s="517">
        <f t="shared" si="66"/>
        <v>540</v>
      </c>
      <c r="G573" s="611">
        <v>23</v>
      </c>
      <c r="H573" s="611">
        <f t="shared" si="67"/>
        <v>276</v>
      </c>
      <c r="I573" s="611"/>
      <c r="J573" s="612">
        <f t="shared" si="64"/>
        <v>0</v>
      </c>
      <c r="K573" s="611">
        <v>22</v>
      </c>
      <c r="L573" s="611">
        <f t="shared" si="68"/>
        <v>264</v>
      </c>
      <c r="M573" s="611"/>
      <c r="N573" s="613">
        <f t="shared" si="65"/>
        <v>0</v>
      </c>
      <c r="O573" s="500"/>
    </row>
    <row r="574" spans="1:15" s="347" customFormat="1" ht="16.5">
      <c r="A574" s="610">
        <f t="shared" si="69"/>
        <v>562</v>
      </c>
      <c r="B574" s="158" t="s">
        <v>1429</v>
      </c>
      <c r="C574" s="521">
        <v>175</v>
      </c>
      <c r="D574" s="516"/>
      <c r="E574" s="510">
        <v>30</v>
      </c>
      <c r="F574" s="517">
        <f t="shared" si="66"/>
        <v>5250</v>
      </c>
      <c r="G574" s="611">
        <v>88</v>
      </c>
      <c r="H574" s="611">
        <f t="shared" si="67"/>
        <v>2640</v>
      </c>
      <c r="I574" s="611"/>
      <c r="J574" s="612">
        <f t="shared" si="64"/>
        <v>0</v>
      </c>
      <c r="K574" s="611">
        <v>87</v>
      </c>
      <c r="L574" s="611">
        <f t="shared" si="68"/>
        <v>2610</v>
      </c>
      <c r="M574" s="611"/>
      <c r="N574" s="613">
        <f t="shared" si="65"/>
        <v>0</v>
      </c>
      <c r="O574" s="500"/>
    </row>
    <row r="575" spans="1:15" s="347" customFormat="1" ht="16.5">
      <c r="A575" s="610">
        <f t="shared" si="69"/>
        <v>563</v>
      </c>
      <c r="B575" s="158" t="s">
        <v>1430</v>
      </c>
      <c r="C575" s="516">
        <v>80</v>
      </c>
      <c r="D575" s="506"/>
      <c r="E575" s="533">
        <v>10</v>
      </c>
      <c r="F575" s="517">
        <f t="shared" si="66"/>
        <v>800</v>
      </c>
      <c r="G575" s="611">
        <f t="shared" si="70"/>
        <v>40</v>
      </c>
      <c r="H575" s="611">
        <f t="shared" si="67"/>
        <v>400</v>
      </c>
      <c r="I575" s="611"/>
      <c r="J575" s="612">
        <f t="shared" si="64"/>
        <v>0</v>
      </c>
      <c r="K575" s="611">
        <f t="shared" si="71"/>
        <v>40</v>
      </c>
      <c r="L575" s="611">
        <f t="shared" si="68"/>
        <v>400</v>
      </c>
      <c r="M575" s="611"/>
      <c r="N575" s="613">
        <f t="shared" si="65"/>
        <v>0</v>
      </c>
      <c r="O575" s="500"/>
    </row>
    <row r="576" spans="1:15" s="347" customFormat="1" ht="16.5">
      <c r="A576" s="610">
        <f t="shared" si="69"/>
        <v>564</v>
      </c>
      <c r="B576" s="158" t="s">
        <v>1431</v>
      </c>
      <c r="C576" s="516">
        <v>8</v>
      </c>
      <c r="D576" s="564"/>
      <c r="E576" s="575">
        <v>17</v>
      </c>
      <c r="F576" s="517">
        <f t="shared" si="66"/>
        <v>136</v>
      </c>
      <c r="G576" s="611">
        <f t="shared" si="70"/>
        <v>4</v>
      </c>
      <c r="H576" s="611">
        <f t="shared" si="67"/>
        <v>68</v>
      </c>
      <c r="I576" s="611"/>
      <c r="J576" s="612">
        <f t="shared" si="64"/>
        <v>0</v>
      </c>
      <c r="K576" s="611">
        <f t="shared" si="71"/>
        <v>4</v>
      </c>
      <c r="L576" s="611">
        <f t="shared" si="68"/>
        <v>68</v>
      </c>
      <c r="M576" s="611"/>
      <c r="N576" s="613">
        <f t="shared" si="65"/>
        <v>0</v>
      </c>
      <c r="O576" s="500"/>
    </row>
    <row r="577" spans="1:15" s="347" customFormat="1" ht="16.5">
      <c r="A577" s="610">
        <f t="shared" si="69"/>
        <v>565</v>
      </c>
      <c r="B577" s="158" t="s">
        <v>1432</v>
      </c>
      <c r="C577" s="516">
        <v>50</v>
      </c>
      <c r="D577" s="516" t="s">
        <v>910</v>
      </c>
      <c r="E577" s="517">
        <v>20.445</v>
      </c>
      <c r="F577" s="517">
        <f t="shared" si="66"/>
        <v>1022.25</v>
      </c>
      <c r="G577" s="611">
        <f t="shared" si="70"/>
        <v>25</v>
      </c>
      <c r="H577" s="611">
        <f t="shared" si="67"/>
        <v>511.125</v>
      </c>
      <c r="I577" s="611"/>
      <c r="J577" s="612">
        <f t="shared" si="64"/>
        <v>0</v>
      </c>
      <c r="K577" s="611">
        <f t="shared" si="71"/>
        <v>25</v>
      </c>
      <c r="L577" s="611">
        <f t="shared" si="68"/>
        <v>511.125</v>
      </c>
      <c r="M577" s="611"/>
      <c r="N577" s="613">
        <f t="shared" si="65"/>
        <v>0</v>
      </c>
      <c r="O577" s="500"/>
    </row>
    <row r="578" spans="1:15" s="347" customFormat="1" ht="16.5">
      <c r="A578" s="610">
        <f t="shared" si="69"/>
        <v>566</v>
      </c>
      <c r="B578" s="158" t="s">
        <v>1433</v>
      </c>
      <c r="C578" s="516">
        <v>100</v>
      </c>
      <c r="D578" s="516" t="s">
        <v>910</v>
      </c>
      <c r="E578" s="517">
        <v>20.45</v>
      </c>
      <c r="F578" s="517">
        <f t="shared" si="66"/>
        <v>2045</v>
      </c>
      <c r="G578" s="611">
        <f t="shared" si="70"/>
        <v>50</v>
      </c>
      <c r="H578" s="611">
        <f t="shared" si="67"/>
        <v>1022.5</v>
      </c>
      <c r="I578" s="611"/>
      <c r="J578" s="612">
        <f t="shared" si="64"/>
        <v>0</v>
      </c>
      <c r="K578" s="611">
        <f t="shared" si="71"/>
        <v>50</v>
      </c>
      <c r="L578" s="611">
        <f t="shared" si="68"/>
        <v>1022.5</v>
      </c>
      <c r="M578" s="611"/>
      <c r="N578" s="613">
        <f t="shared" si="65"/>
        <v>0</v>
      </c>
      <c r="O578" s="500"/>
    </row>
    <row r="579" spans="1:15" s="347" customFormat="1" ht="16.5">
      <c r="A579" s="610">
        <f t="shared" si="69"/>
        <v>567</v>
      </c>
      <c r="B579" s="512" t="s">
        <v>1434</v>
      </c>
      <c r="C579" s="516">
        <v>15</v>
      </c>
      <c r="D579" s="618" t="s">
        <v>903</v>
      </c>
      <c r="E579" s="587">
        <v>20.45</v>
      </c>
      <c r="F579" s="517">
        <f t="shared" si="66"/>
        <v>306.75</v>
      </c>
      <c r="G579" s="611">
        <v>8</v>
      </c>
      <c r="H579" s="611">
        <f t="shared" si="67"/>
        <v>163.6</v>
      </c>
      <c r="I579" s="611"/>
      <c r="J579" s="612">
        <f t="shared" si="64"/>
        <v>0</v>
      </c>
      <c r="K579" s="611">
        <v>7</v>
      </c>
      <c r="L579" s="611">
        <f t="shared" si="68"/>
        <v>143.15</v>
      </c>
      <c r="M579" s="611"/>
      <c r="N579" s="613">
        <f t="shared" si="65"/>
        <v>0</v>
      </c>
      <c r="O579" s="500"/>
    </row>
    <row r="580" spans="1:15" s="347" customFormat="1" ht="16.5">
      <c r="A580" s="610">
        <f t="shared" si="69"/>
        <v>568</v>
      </c>
      <c r="B580" s="158" t="s">
        <v>1435</v>
      </c>
      <c r="C580" s="516">
        <v>100</v>
      </c>
      <c r="D580" s="516" t="s">
        <v>910</v>
      </c>
      <c r="E580" s="517">
        <v>15.84</v>
      </c>
      <c r="F580" s="517">
        <f t="shared" si="66"/>
        <v>1584</v>
      </c>
      <c r="G580" s="611">
        <f t="shared" si="70"/>
        <v>50</v>
      </c>
      <c r="H580" s="611">
        <f t="shared" si="67"/>
        <v>792</v>
      </c>
      <c r="I580" s="611"/>
      <c r="J580" s="612">
        <f t="shared" si="64"/>
        <v>0</v>
      </c>
      <c r="K580" s="611">
        <f t="shared" si="71"/>
        <v>50</v>
      </c>
      <c r="L580" s="611">
        <f t="shared" si="68"/>
        <v>792</v>
      </c>
      <c r="M580" s="611"/>
      <c r="N580" s="613">
        <f t="shared" si="65"/>
        <v>0</v>
      </c>
      <c r="O580" s="500"/>
    </row>
    <row r="581" spans="1:15" s="347" customFormat="1" ht="16.5">
      <c r="A581" s="610">
        <f t="shared" si="69"/>
        <v>569</v>
      </c>
      <c r="B581" s="512" t="s">
        <v>1435</v>
      </c>
      <c r="C581" s="516">
        <v>15</v>
      </c>
      <c r="D581" s="618" t="s">
        <v>903</v>
      </c>
      <c r="E581" s="587">
        <v>15.84</v>
      </c>
      <c r="F581" s="517">
        <f t="shared" si="66"/>
        <v>237.6</v>
      </c>
      <c r="G581" s="611">
        <v>8</v>
      </c>
      <c r="H581" s="611">
        <f t="shared" si="67"/>
        <v>126.72</v>
      </c>
      <c r="I581" s="611"/>
      <c r="J581" s="612">
        <f t="shared" si="64"/>
        <v>0</v>
      </c>
      <c r="K581" s="611">
        <v>7</v>
      </c>
      <c r="L581" s="611">
        <f t="shared" si="68"/>
        <v>110.88</v>
      </c>
      <c r="M581" s="611"/>
      <c r="N581" s="613">
        <f t="shared" si="65"/>
        <v>0</v>
      </c>
      <c r="O581" s="500"/>
    </row>
    <row r="582" spans="1:15" s="347" customFormat="1" ht="16.5">
      <c r="A582" s="610">
        <f t="shared" si="69"/>
        <v>570</v>
      </c>
      <c r="B582" s="518" t="s">
        <v>1436</v>
      </c>
      <c r="C582" s="521">
        <v>80</v>
      </c>
      <c r="D582" s="519"/>
      <c r="E582" s="510">
        <v>10</v>
      </c>
      <c r="F582" s="517">
        <f t="shared" si="66"/>
        <v>800</v>
      </c>
      <c r="G582" s="611">
        <f t="shared" si="70"/>
        <v>40</v>
      </c>
      <c r="H582" s="611">
        <f t="shared" si="67"/>
        <v>400</v>
      </c>
      <c r="I582" s="611"/>
      <c r="J582" s="612">
        <f t="shared" si="64"/>
        <v>0</v>
      </c>
      <c r="K582" s="611">
        <f t="shared" si="71"/>
        <v>40</v>
      </c>
      <c r="L582" s="611">
        <f t="shared" si="68"/>
        <v>400</v>
      </c>
      <c r="M582" s="611"/>
      <c r="N582" s="613">
        <f t="shared" si="65"/>
        <v>0</v>
      </c>
      <c r="O582" s="500"/>
    </row>
    <row r="583" spans="1:15" s="347" customFormat="1" ht="16.5">
      <c r="A583" s="610">
        <f t="shared" si="69"/>
        <v>571</v>
      </c>
      <c r="B583" s="518" t="s">
        <v>1436</v>
      </c>
      <c r="C583" s="521">
        <v>453</v>
      </c>
      <c r="D583" s="519"/>
      <c r="E583" s="510">
        <v>10</v>
      </c>
      <c r="F583" s="517">
        <f t="shared" si="66"/>
        <v>4530</v>
      </c>
      <c r="G583" s="611">
        <v>227</v>
      </c>
      <c r="H583" s="611">
        <f t="shared" si="67"/>
        <v>2270</v>
      </c>
      <c r="I583" s="611"/>
      <c r="J583" s="612">
        <f t="shared" si="64"/>
        <v>0</v>
      </c>
      <c r="K583" s="611">
        <v>226</v>
      </c>
      <c r="L583" s="611">
        <f t="shared" si="68"/>
        <v>2260</v>
      </c>
      <c r="M583" s="611"/>
      <c r="N583" s="613">
        <f t="shared" si="65"/>
        <v>0</v>
      </c>
      <c r="O583" s="500"/>
    </row>
    <row r="584" spans="1:15" s="347" customFormat="1" ht="16.5">
      <c r="A584" s="610">
        <f t="shared" si="69"/>
        <v>572</v>
      </c>
      <c r="B584" s="240" t="s">
        <v>1437</v>
      </c>
      <c r="C584" s="241">
        <v>100</v>
      </c>
      <c r="D584" s="241" t="s">
        <v>907</v>
      </c>
      <c r="E584" s="571">
        <v>10</v>
      </c>
      <c r="F584" s="517">
        <f t="shared" si="66"/>
        <v>1000</v>
      </c>
      <c r="G584" s="611">
        <f t="shared" si="70"/>
        <v>50</v>
      </c>
      <c r="H584" s="611">
        <f t="shared" si="67"/>
        <v>500</v>
      </c>
      <c r="I584" s="611"/>
      <c r="J584" s="612">
        <f t="shared" si="64"/>
        <v>0</v>
      </c>
      <c r="K584" s="611">
        <f t="shared" si="71"/>
        <v>50</v>
      </c>
      <c r="L584" s="611">
        <f t="shared" si="68"/>
        <v>500</v>
      </c>
      <c r="M584" s="611"/>
      <c r="N584" s="613">
        <f t="shared" si="65"/>
        <v>0</v>
      </c>
      <c r="O584" s="500"/>
    </row>
    <row r="585" spans="1:15" s="347" customFormat="1" ht="16.5">
      <c r="A585" s="610">
        <f t="shared" si="69"/>
        <v>573</v>
      </c>
      <c r="B585" s="518" t="s">
        <v>1438</v>
      </c>
      <c r="C585" s="519">
        <v>145</v>
      </c>
      <c r="D585" s="519"/>
      <c r="E585" s="520">
        <v>10</v>
      </c>
      <c r="F585" s="517">
        <f t="shared" si="66"/>
        <v>1450</v>
      </c>
      <c r="G585" s="611">
        <v>73</v>
      </c>
      <c r="H585" s="611">
        <f t="shared" si="67"/>
        <v>730</v>
      </c>
      <c r="I585" s="611"/>
      <c r="J585" s="612">
        <f t="shared" si="64"/>
        <v>0</v>
      </c>
      <c r="K585" s="611">
        <v>72</v>
      </c>
      <c r="L585" s="611">
        <f t="shared" si="68"/>
        <v>720</v>
      </c>
      <c r="M585" s="611"/>
      <c r="N585" s="613">
        <f t="shared" si="65"/>
        <v>0</v>
      </c>
      <c r="O585" s="500"/>
    </row>
    <row r="586" spans="1:15" s="347" customFormat="1" ht="16.5">
      <c r="A586" s="610">
        <f t="shared" si="69"/>
        <v>574</v>
      </c>
      <c r="B586" s="518" t="s">
        <v>1438</v>
      </c>
      <c r="C586" s="519">
        <v>130</v>
      </c>
      <c r="D586" s="519"/>
      <c r="E586" s="520">
        <v>10</v>
      </c>
      <c r="F586" s="517">
        <f t="shared" si="66"/>
        <v>1300</v>
      </c>
      <c r="G586" s="611">
        <f t="shared" si="70"/>
        <v>65</v>
      </c>
      <c r="H586" s="611">
        <f t="shared" si="67"/>
        <v>650</v>
      </c>
      <c r="I586" s="611"/>
      <c r="J586" s="612">
        <f t="shared" si="64"/>
        <v>0</v>
      </c>
      <c r="K586" s="611">
        <f t="shared" si="71"/>
        <v>65</v>
      </c>
      <c r="L586" s="611">
        <f t="shared" si="68"/>
        <v>650</v>
      </c>
      <c r="M586" s="611"/>
      <c r="N586" s="613">
        <f t="shared" si="65"/>
        <v>0</v>
      </c>
      <c r="O586" s="500"/>
    </row>
    <row r="587" spans="1:15" s="347" customFormat="1" ht="16.5">
      <c r="A587" s="610">
        <f t="shared" si="69"/>
        <v>575</v>
      </c>
      <c r="B587" s="518" t="s">
        <v>1439</v>
      </c>
      <c r="C587" s="521">
        <v>100</v>
      </c>
      <c r="D587" s="519"/>
      <c r="E587" s="520">
        <v>20</v>
      </c>
      <c r="F587" s="517">
        <f t="shared" si="66"/>
        <v>2000</v>
      </c>
      <c r="G587" s="611">
        <f t="shared" si="70"/>
        <v>50</v>
      </c>
      <c r="H587" s="611">
        <f t="shared" si="67"/>
        <v>1000</v>
      </c>
      <c r="I587" s="611"/>
      <c r="J587" s="612">
        <f t="shared" si="64"/>
        <v>0</v>
      </c>
      <c r="K587" s="611">
        <f t="shared" si="71"/>
        <v>50</v>
      </c>
      <c r="L587" s="611">
        <f t="shared" si="68"/>
        <v>1000</v>
      </c>
      <c r="M587" s="611"/>
      <c r="N587" s="613">
        <f t="shared" si="65"/>
        <v>0</v>
      </c>
      <c r="O587" s="500"/>
    </row>
    <row r="588" spans="1:15" s="347" customFormat="1" ht="16.5">
      <c r="A588" s="610">
        <f t="shared" si="69"/>
        <v>576</v>
      </c>
      <c r="B588" s="158" t="s">
        <v>1440</v>
      </c>
      <c r="C588" s="506">
        <v>95</v>
      </c>
      <c r="D588" s="516"/>
      <c r="E588" s="511">
        <v>15</v>
      </c>
      <c r="F588" s="517">
        <f t="shared" si="66"/>
        <v>1425</v>
      </c>
      <c r="G588" s="611">
        <v>48</v>
      </c>
      <c r="H588" s="611">
        <f t="shared" si="67"/>
        <v>720</v>
      </c>
      <c r="I588" s="611"/>
      <c r="J588" s="612">
        <f t="shared" si="64"/>
        <v>0</v>
      </c>
      <c r="K588" s="611">
        <v>47</v>
      </c>
      <c r="L588" s="611">
        <f t="shared" si="68"/>
        <v>705</v>
      </c>
      <c r="M588" s="611"/>
      <c r="N588" s="613">
        <f t="shared" si="65"/>
        <v>0</v>
      </c>
      <c r="O588" s="500"/>
    </row>
    <row r="589" spans="1:15" s="347" customFormat="1" ht="16.5">
      <c r="A589" s="610">
        <f t="shared" si="69"/>
        <v>577</v>
      </c>
      <c r="B589" s="512" t="s">
        <v>1441</v>
      </c>
      <c r="C589" s="514">
        <v>4</v>
      </c>
      <c r="D589" s="514" t="s">
        <v>960</v>
      </c>
      <c r="E589" s="511">
        <v>68.75</v>
      </c>
      <c r="F589" s="517">
        <f t="shared" si="66"/>
        <v>275</v>
      </c>
      <c r="G589" s="611">
        <f t="shared" si="70"/>
        <v>2</v>
      </c>
      <c r="H589" s="611">
        <f t="shared" si="67"/>
        <v>137.5</v>
      </c>
      <c r="I589" s="611"/>
      <c r="J589" s="612">
        <f t="shared" ref="J589:J652" si="72">I589*E589</f>
        <v>0</v>
      </c>
      <c r="K589" s="611">
        <f t="shared" si="71"/>
        <v>2</v>
      </c>
      <c r="L589" s="611">
        <f t="shared" si="68"/>
        <v>137.5</v>
      </c>
      <c r="M589" s="611"/>
      <c r="N589" s="613">
        <f t="shared" ref="N589:N652" si="73">M589*E589</f>
        <v>0</v>
      </c>
      <c r="O589" s="500"/>
    </row>
    <row r="590" spans="1:15" s="347" customFormat="1" ht="30">
      <c r="A590" s="610">
        <f t="shared" si="69"/>
        <v>578</v>
      </c>
      <c r="B590" s="512" t="s">
        <v>1442</v>
      </c>
      <c r="C590" s="514">
        <v>7</v>
      </c>
      <c r="D590" s="514" t="s">
        <v>960</v>
      </c>
      <c r="E590" s="511">
        <v>44.62</v>
      </c>
      <c r="F590" s="517">
        <f t="shared" ref="F590:F653" si="74">E590*C590</f>
        <v>312.33999999999997</v>
      </c>
      <c r="G590" s="611">
        <v>4</v>
      </c>
      <c r="H590" s="611">
        <f t="shared" ref="H590:H653" si="75">G590*E590</f>
        <v>178.48</v>
      </c>
      <c r="I590" s="611"/>
      <c r="J590" s="612">
        <f t="shared" si="72"/>
        <v>0</v>
      </c>
      <c r="K590" s="611">
        <v>3</v>
      </c>
      <c r="L590" s="611">
        <f t="shared" ref="L590:L653" si="76">K590*E590</f>
        <v>133.85999999999999</v>
      </c>
      <c r="M590" s="611"/>
      <c r="N590" s="613">
        <f t="shared" si="73"/>
        <v>0</v>
      </c>
      <c r="O590" s="500"/>
    </row>
    <row r="591" spans="1:15" s="347" customFormat="1" ht="30">
      <c r="A591" s="610">
        <f t="shared" ref="A591:A654" si="77">A590+1</f>
        <v>579</v>
      </c>
      <c r="B591" s="512" t="s">
        <v>1443</v>
      </c>
      <c r="C591" s="514">
        <v>7</v>
      </c>
      <c r="D591" s="514" t="s">
        <v>960</v>
      </c>
      <c r="E591" s="511">
        <v>60.94</v>
      </c>
      <c r="F591" s="517">
        <f t="shared" si="74"/>
        <v>426.58</v>
      </c>
      <c r="G591" s="611">
        <v>4</v>
      </c>
      <c r="H591" s="611">
        <f t="shared" si="75"/>
        <v>243.76</v>
      </c>
      <c r="I591" s="611"/>
      <c r="J591" s="612">
        <f t="shared" si="72"/>
        <v>0</v>
      </c>
      <c r="K591" s="611">
        <v>3</v>
      </c>
      <c r="L591" s="611">
        <f t="shared" si="76"/>
        <v>182.82</v>
      </c>
      <c r="M591" s="611"/>
      <c r="N591" s="613">
        <f t="shared" si="73"/>
        <v>0</v>
      </c>
      <c r="O591" s="500"/>
    </row>
    <row r="592" spans="1:15" s="347" customFormat="1" ht="30">
      <c r="A592" s="610">
        <f t="shared" si="77"/>
        <v>580</v>
      </c>
      <c r="B592" s="512" t="s">
        <v>1444</v>
      </c>
      <c r="C592" s="514">
        <v>7</v>
      </c>
      <c r="D592" s="514" t="s">
        <v>960</v>
      </c>
      <c r="E592" s="511">
        <v>81.8</v>
      </c>
      <c r="F592" s="517">
        <f t="shared" si="74"/>
        <v>572.6</v>
      </c>
      <c r="G592" s="611">
        <v>4</v>
      </c>
      <c r="H592" s="611">
        <f t="shared" si="75"/>
        <v>327.2</v>
      </c>
      <c r="I592" s="611"/>
      <c r="J592" s="612">
        <f t="shared" si="72"/>
        <v>0</v>
      </c>
      <c r="K592" s="611">
        <v>3</v>
      </c>
      <c r="L592" s="611">
        <f t="shared" si="76"/>
        <v>245.39999999999998</v>
      </c>
      <c r="M592" s="611"/>
      <c r="N592" s="613">
        <f t="shared" si="73"/>
        <v>0</v>
      </c>
      <c r="O592" s="500"/>
    </row>
    <row r="593" spans="1:15" s="347" customFormat="1" ht="16.5">
      <c r="A593" s="610">
        <f t="shared" si="77"/>
        <v>581</v>
      </c>
      <c r="B593" s="518" t="s">
        <v>1445</v>
      </c>
      <c r="C593" s="519">
        <v>10</v>
      </c>
      <c r="D593" s="548" t="s">
        <v>1277</v>
      </c>
      <c r="E593" s="520">
        <v>34.799999999999997</v>
      </c>
      <c r="F593" s="517">
        <f t="shared" si="74"/>
        <v>348</v>
      </c>
      <c r="G593" s="611">
        <f t="shared" ref="G593:G653" si="78">C593/2</f>
        <v>5</v>
      </c>
      <c r="H593" s="611">
        <f t="shared" si="75"/>
        <v>174</v>
      </c>
      <c r="I593" s="611"/>
      <c r="J593" s="612">
        <f t="shared" si="72"/>
        <v>0</v>
      </c>
      <c r="K593" s="611">
        <f t="shared" ref="K593:K653" si="79">C593/2</f>
        <v>5</v>
      </c>
      <c r="L593" s="611">
        <f t="shared" si="76"/>
        <v>174</v>
      </c>
      <c r="M593" s="611"/>
      <c r="N593" s="613">
        <f t="shared" si="73"/>
        <v>0</v>
      </c>
      <c r="O593" s="500"/>
    </row>
    <row r="594" spans="1:15" s="347" customFormat="1" ht="16.5">
      <c r="A594" s="610">
        <f t="shared" si="77"/>
        <v>582</v>
      </c>
      <c r="B594" s="158" t="s">
        <v>1446</v>
      </c>
      <c r="C594" s="516">
        <v>5</v>
      </c>
      <c r="D594" s="516" t="s">
        <v>1447</v>
      </c>
      <c r="E594" s="508">
        <v>37.08</v>
      </c>
      <c r="F594" s="517">
        <f t="shared" si="74"/>
        <v>185.39999999999998</v>
      </c>
      <c r="G594" s="611">
        <v>3</v>
      </c>
      <c r="H594" s="611">
        <f t="shared" si="75"/>
        <v>111.24</v>
      </c>
      <c r="I594" s="611"/>
      <c r="J594" s="612">
        <f t="shared" si="72"/>
        <v>0</v>
      </c>
      <c r="K594" s="611">
        <v>2</v>
      </c>
      <c r="L594" s="611">
        <f t="shared" si="76"/>
        <v>74.16</v>
      </c>
      <c r="M594" s="611"/>
      <c r="N594" s="613">
        <f t="shared" si="73"/>
        <v>0</v>
      </c>
      <c r="O594" s="500"/>
    </row>
    <row r="595" spans="1:15" s="347" customFormat="1" ht="16.5">
      <c r="A595" s="610">
        <f t="shared" si="77"/>
        <v>583</v>
      </c>
      <c r="B595" s="512" t="s">
        <v>1446</v>
      </c>
      <c r="C595" s="617">
        <v>10</v>
      </c>
      <c r="D595" s="618" t="s">
        <v>903</v>
      </c>
      <c r="E595" s="587">
        <v>37.08</v>
      </c>
      <c r="F595" s="517">
        <f t="shared" si="74"/>
        <v>370.79999999999995</v>
      </c>
      <c r="G595" s="611">
        <f t="shared" si="78"/>
        <v>5</v>
      </c>
      <c r="H595" s="611">
        <f t="shared" si="75"/>
        <v>185.39999999999998</v>
      </c>
      <c r="I595" s="611"/>
      <c r="J595" s="612">
        <f t="shared" si="72"/>
        <v>0</v>
      </c>
      <c r="K595" s="611">
        <f t="shared" si="79"/>
        <v>5</v>
      </c>
      <c r="L595" s="611">
        <f t="shared" si="76"/>
        <v>185.39999999999998</v>
      </c>
      <c r="M595" s="611"/>
      <c r="N595" s="613">
        <f t="shared" si="73"/>
        <v>0</v>
      </c>
      <c r="O595" s="500"/>
    </row>
    <row r="596" spans="1:15" s="347" customFormat="1" ht="16.5">
      <c r="A596" s="610">
        <f t="shared" si="77"/>
        <v>584</v>
      </c>
      <c r="B596" s="158" t="s">
        <v>1448</v>
      </c>
      <c r="C596" s="516">
        <v>5</v>
      </c>
      <c r="D596" s="516" t="s">
        <v>1447</v>
      </c>
      <c r="E596" s="508">
        <v>34.799999999999997</v>
      </c>
      <c r="F596" s="517">
        <f t="shared" si="74"/>
        <v>174</v>
      </c>
      <c r="G596" s="611">
        <v>3</v>
      </c>
      <c r="H596" s="611">
        <f t="shared" si="75"/>
        <v>104.39999999999999</v>
      </c>
      <c r="I596" s="611"/>
      <c r="J596" s="612">
        <f t="shared" si="72"/>
        <v>0</v>
      </c>
      <c r="K596" s="611">
        <v>2</v>
      </c>
      <c r="L596" s="611">
        <f t="shared" si="76"/>
        <v>69.599999999999994</v>
      </c>
      <c r="M596" s="611"/>
      <c r="N596" s="613">
        <f t="shared" si="73"/>
        <v>0</v>
      </c>
      <c r="O596" s="500"/>
    </row>
    <row r="597" spans="1:15" s="347" customFormat="1" ht="16.5">
      <c r="A597" s="610">
        <f t="shared" si="77"/>
        <v>585</v>
      </c>
      <c r="B597" s="512" t="s">
        <v>1449</v>
      </c>
      <c r="C597" s="514">
        <v>10</v>
      </c>
      <c r="D597" s="514" t="s">
        <v>1244</v>
      </c>
      <c r="E597" s="511">
        <v>35</v>
      </c>
      <c r="F597" s="517">
        <f t="shared" si="74"/>
        <v>350</v>
      </c>
      <c r="G597" s="611">
        <f t="shared" si="78"/>
        <v>5</v>
      </c>
      <c r="H597" s="611">
        <f t="shared" si="75"/>
        <v>175</v>
      </c>
      <c r="I597" s="611"/>
      <c r="J597" s="612">
        <f t="shared" si="72"/>
        <v>0</v>
      </c>
      <c r="K597" s="611">
        <f t="shared" si="79"/>
        <v>5</v>
      </c>
      <c r="L597" s="611">
        <f t="shared" si="76"/>
        <v>175</v>
      </c>
      <c r="M597" s="611"/>
      <c r="N597" s="613">
        <f t="shared" si="73"/>
        <v>0</v>
      </c>
      <c r="O597" s="500"/>
    </row>
    <row r="598" spans="1:15" s="347" customFormat="1" ht="16.5">
      <c r="A598" s="610">
        <f t="shared" si="77"/>
        <v>586</v>
      </c>
      <c r="B598" s="512" t="s">
        <v>1448</v>
      </c>
      <c r="C598" s="617">
        <v>10</v>
      </c>
      <c r="D598" s="618" t="s">
        <v>903</v>
      </c>
      <c r="E598" s="587">
        <v>34.799999999999997</v>
      </c>
      <c r="F598" s="517">
        <f t="shared" si="74"/>
        <v>348</v>
      </c>
      <c r="G598" s="611">
        <f t="shared" si="78"/>
        <v>5</v>
      </c>
      <c r="H598" s="611">
        <f t="shared" si="75"/>
        <v>174</v>
      </c>
      <c r="I598" s="611"/>
      <c r="J598" s="612">
        <f t="shared" si="72"/>
        <v>0</v>
      </c>
      <c r="K598" s="611">
        <f t="shared" si="79"/>
        <v>5</v>
      </c>
      <c r="L598" s="611">
        <f t="shared" si="76"/>
        <v>174</v>
      </c>
      <c r="M598" s="611"/>
      <c r="N598" s="613">
        <f t="shared" si="73"/>
        <v>0</v>
      </c>
      <c r="O598" s="500"/>
    </row>
    <row r="599" spans="1:15" s="347" customFormat="1" ht="30">
      <c r="A599" s="610">
        <f t="shared" si="77"/>
        <v>587</v>
      </c>
      <c r="B599" s="619" t="s">
        <v>1450</v>
      </c>
      <c r="C599" s="507">
        <v>10</v>
      </c>
      <c r="D599" s="620" t="s">
        <v>1277</v>
      </c>
      <c r="E599" s="592">
        <v>65</v>
      </c>
      <c r="F599" s="517">
        <f t="shared" si="74"/>
        <v>650</v>
      </c>
      <c r="G599" s="611">
        <f t="shared" si="78"/>
        <v>5</v>
      </c>
      <c r="H599" s="611">
        <f t="shared" si="75"/>
        <v>325</v>
      </c>
      <c r="I599" s="611"/>
      <c r="J599" s="612">
        <f t="shared" si="72"/>
        <v>0</v>
      </c>
      <c r="K599" s="611">
        <f t="shared" si="79"/>
        <v>5</v>
      </c>
      <c r="L599" s="611">
        <f t="shared" si="76"/>
        <v>325</v>
      </c>
      <c r="M599" s="611"/>
      <c r="N599" s="613">
        <f t="shared" si="73"/>
        <v>0</v>
      </c>
      <c r="O599" s="500"/>
    </row>
    <row r="600" spans="1:15" s="347" customFormat="1" ht="30">
      <c r="A600" s="610">
        <f t="shared" si="77"/>
        <v>588</v>
      </c>
      <c r="B600" s="619" t="s">
        <v>1450</v>
      </c>
      <c r="C600" s="507">
        <v>10</v>
      </c>
      <c r="D600" s="620" t="s">
        <v>1277</v>
      </c>
      <c r="E600" s="592">
        <v>65</v>
      </c>
      <c r="F600" s="517">
        <f t="shared" si="74"/>
        <v>650</v>
      </c>
      <c r="G600" s="611">
        <f t="shared" si="78"/>
        <v>5</v>
      </c>
      <c r="H600" s="611">
        <f t="shared" si="75"/>
        <v>325</v>
      </c>
      <c r="I600" s="611"/>
      <c r="J600" s="612">
        <f t="shared" si="72"/>
        <v>0</v>
      </c>
      <c r="K600" s="611">
        <f t="shared" si="79"/>
        <v>5</v>
      </c>
      <c r="L600" s="611">
        <f t="shared" si="76"/>
        <v>325</v>
      </c>
      <c r="M600" s="611"/>
      <c r="N600" s="613">
        <f t="shared" si="73"/>
        <v>0</v>
      </c>
      <c r="O600" s="500"/>
    </row>
    <row r="601" spans="1:15" s="347" customFormat="1" ht="30">
      <c r="A601" s="610">
        <f t="shared" si="77"/>
        <v>589</v>
      </c>
      <c r="B601" s="619" t="s">
        <v>1450</v>
      </c>
      <c r="C601" s="507">
        <v>10</v>
      </c>
      <c r="D601" s="620" t="s">
        <v>1277</v>
      </c>
      <c r="E601" s="592">
        <v>86.4</v>
      </c>
      <c r="F601" s="517">
        <f t="shared" si="74"/>
        <v>864</v>
      </c>
      <c r="G601" s="611">
        <f t="shared" si="78"/>
        <v>5</v>
      </c>
      <c r="H601" s="611">
        <f t="shared" si="75"/>
        <v>432</v>
      </c>
      <c r="I601" s="611"/>
      <c r="J601" s="612">
        <f t="shared" si="72"/>
        <v>0</v>
      </c>
      <c r="K601" s="611">
        <f t="shared" si="79"/>
        <v>5</v>
      </c>
      <c r="L601" s="611">
        <f t="shared" si="76"/>
        <v>432</v>
      </c>
      <c r="M601" s="611"/>
      <c r="N601" s="613">
        <f t="shared" si="73"/>
        <v>0</v>
      </c>
      <c r="O601" s="500"/>
    </row>
    <row r="602" spans="1:15" s="347" customFormat="1" ht="16.5">
      <c r="A602" s="610">
        <f t="shared" si="77"/>
        <v>590</v>
      </c>
      <c r="B602" s="512" t="s">
        <v>1451</v>
      </c>
      <c r="C602" s="617">
        <v>10</v>
      </c>
      <c r="D602" s="618" t="s">
        <v>903</v>
      </c>
      <c r="E602" s="587">
        <v>38.450000000000003</v>
      </c>
      <c r="F602" s="517">
        <f t="shared" si="74"/>
        <v>384.5</v>
      </c>
      <c r="G602" s="611">
        <f t="shared" si="78"/>
        <v>5</v>
      </c>
      <c r="H602" s="611">
        <f t="shared" si="75"/>
        <v>192.25</v>
      </c>
      <c r="I602" s="611"/>
      <c r="J602" s="612">
        <f t="shared" si="72"/>
        <v>0</v>
      </c>
      <c r="K602" s="611">
        <f t="shared" si="79"/>
        <v>5</v>
      </c>
      <c r="L602" s="611">
        <f t="shared" si="76"/>
        <v>192.25</v>
      </c>
      <c r="M602" s="611"/>
      <c r="N602" s="613">
        <f t="shared" si="73"/>
        <v>0</v>
      </c>
      <c r="O602" s="500"/>
    </row>
    <row r="603" spans="1:15" s="347" customFormat="1" ht="16.5">
      <c r="A603" s="610">
        <f t="shared" si="77"/>
        <v>591</v>
      </c>
      <c r="B603" s="544" t="s">
        <v>1452</v>
      </c>
      <c r="C603" s="507">
        <v>15</v>
      </c>
      <c r="D603" s="571" t="s">
        <v>1453</v>
      </c>
      <c r="E603" s="571">
        <v>38.08</v>
      </c>
      <c r="F603" s="517">
        <f t="shared" si="74"/>
        <v>571.19999999999993</v>
      </c>
      <c r="G603" s="611">
        <v>8</v>
      </c>
      <c r="H603" s="611">
        <f t="shared" si="75"/>
        <v>304.64</v>
      </c>
      <c r="I603" s="611"/>
      <c r="J603" s="612">
        <f t="shared" si="72"/>
        <v>0</v>
      </c>
      <c r="K603" s="611">
        <v>7</v>
      </c>
      <c r="L603" s="611">
        <f t="shared" si="76"/>
        <v>266.56</v>
      </c>
      <c r="M603" s="611"/>
      <c r="N603" s="613">
        <f t="shared" si="73"/>
        <v>0</v>
      </c>
      <c r="O603" s="500"/>
    </row>
    <row r="604" spans="1:15" s="347" customFormat="1" ht="30">
      <c r="A604" s="610">
        <f t="shared" si="77"/>
        <v>592</v>
      </c>
      <c r="B604" s="158" t="s">
        <v>1454</v>
      </c>
      <c r="C604" s="516">
        <v>3</v>
      </c>
      <c r="D604" s="516" t="s">
        <v>1447</v>
      </c>
      <c r="E604" s="508">
        <v>69.12</v>
      </c>
      <c r="F604" s="517">
        <f t="shared" si="74"/>
        <v>207.36</v>
      </c>
      <c r="G604" s="611">
        <v>2</v>
      </c>
      <c r="H604" s="611">
        <f t="shared" si="75"/>
        <v>138.24</v>
      </c>
      <c r="I604" s="611"/>
      <c r="J604" s="612">
        <f t="shared" si="72"/>
        <v>0</v>
      </c>
      <c r="K604" s="611">
        <v>1</v>
      </c>
      <c r="L604" s="611">
        <f t="shared" si="76"/>
        <v>69.12</v>
      </c>
      <c r="M604" s="611"/>
      <c r="N604" s="613">
        <f t="shared" si="73"/>
        <v>0</v>
      </c>
      <c r="O604" s="500"/>
    </row>
    <row r="605" spans="1:15" s="347" customFormat="1" ht="75">
      <c r="A605" s="610">
        <f t="shared" si="77"/>
        <v>593</v>
      </c>
      <c r="B605" s="512" t="s">
        <v>1455</v>
      </c>
      <c r="C605" s="514">
        <v>2</v>
      </c>
      <c r="D605" s="514" t="s">
        <v>1456</v>
      </c>
      <c r="E605" s="511">
        <v>3000</v>
      </c>
      <c r="F605" s="517">
        <f t="shared" si="74"/>
        <v>6000</v>
      </c>
      <c r="G605" s="611">
        <f t="shared" si="78"/>
        <v>1</v>
      </c>
      <c r="H605" s="611">
        <f t="shared" si="75"/>
        <v>3000</v>
      </c>
      <c r="I605" s="611"/>
      <c r="J605" s="612">
        <f t="shared" si="72"/>
        <v>0</v>
      </c>
      <c r="K605" s="611">
        <f t="shared" si="79"/>
        <v>1</v>
      </c>
      <c r="L605" s="611">
        <f t="shared" si="76"/>
        <v>3000</v>
      </c>
      <c r="M605" s="611"/>
      <c r="N605" s="613">
        <f t="shared" si="73"/>
        <v>0</v>
      </c>
      <c r="O605" s="500"/>
    </row>
    <row r="606" spans="1:15" s="347" customFormat="1" ht="30">
      <c r="A606" s="610">
        <f t="shared" si="77"/>
        <v>594</v>
      </c>
      <c r="B606" s="518" t="s">
        <v>1457</v>
      </c>
      <c r="C606" s="519">
        <v>2</v>
      </c>
      <c r="D606" s="548" t="s">
        <v>907</v>
      </c>
      <c r="E606" s="520">
        <v>2000</v>
      </c>
      <c r="F606" s="517">
        <f t="shared" si="74"/>
        <v>4000</v>
      </c>
      <c r="G606" s="611">
        <f t="shared" si="78"/>
        <v>1</v>
      </c>
      <c r="H606" s="611">
        <f t="shared" si="75"/>
        <v>2000</v>
      </c>
      <c r="I606" s="611"/>
      <c r="J606" s="612">
        <f t="shared" si="72"/>
        <v>0</v>
      </c>
      <c r="K606" s="611">
        <f t="shared" si="79"/>
        <v>1</v>
      </c>
      <c r="L606" s="611">
        <f t="shared" si="76"/>
        <v>2000</v>
      </c>
      <c r="M606" s="611"/>
      <c r="N606" s="613">
        <f t="shared" si="73"/>
        <v>0</v>
      </c>
      <c r="O606" s="500"/>
    </row>
    <row r="607" spans="1:15" s="347" customFormat="1" ht="30">
      <c r="A607" s="610">
        <f t="shared" si="77"/>
        <v>595</v>
      </c>
      <c r="B607" s="582" t="s">
        <v>1458</v>
      </c>
      <c r="C607" s="642">
        <v>1</v>
      </c>
      <c r="D607" s="564" t="s">
        <v>1459</v>
      </c>
      <c r="E607" s="517">
        <v>22</v>
      </c>
      <c r="F607" s="517">
        <f t="shared" si="74"/>
        <v>22</v>
      </c>
      <c r="G607" s="611">
        <v>1</v>
      </c>
      <c r="H607" s="611">
        <f t="shared" si="75"/>
        <v>22</v>
      </c>
      <c r="I607" s="611"/>
      <c r="J607" s="612">
        <f t="shared" si="72"/>
        <v>0</v>
      </c>
      <c r="K607" s="611">
        <v>0</v>
      </c>
      <c r="L607" s="611">
        <f t="shared" si="76"/>
        <v>0</v>
      </c>
      <c r="M607" s="611"/>
      <c r="N607" s="613">
        <f t="shared" si="73"/>
        <v>0</v>
      </c>
      <c r="O607" s="500"/>
    </row>
    <row r="608" spans="1:15" s="347" customFormat="1" ht="16.5">
      <c r="A608" s="610">
        <f t="shared" si="77"/>
        <v>596</v>
      </c>
      <c r="B608" s="240" t="s">
        <v>1460</v>
      </c>
      <c r="C608" s="241">
        <v>9</v>
      </c>
      <c r="D608" s="241" t="s">
        <v>1461</v>
      </c>
      <c r="E608" s="571">
        <v>54</v>
      </c>
      <c r="F608" s="517">
        <f t="shared" si="74"/>
        <v>486</v>
      </c>
      <c r="G608" s="611">
        <v>5</v>
      </c>
      <c r="H608" s="611">
        <f t="shared" si="75"/>
        <v>270</v>
      </c>
      <c r="I608" s="611"/>
      <c r="J608" s="612">
        <f t="shared" si="72"/>
        <v>0</v>
      </c>
      <c r="K608" s="611">
        <v>4</v>
      </c>
      <c r="L608" s="611">
        <f t="shared" si="76"/>
        <v>216</v>
      </c>
      <c r="M608" s="611"/>
      <c r="N608" s="613">
        <f t="shared" si="73"/>
        <v>0</v>
      </c>
      <c r="O608" s="500"/>
    </row>
    <row r="609" spans="1:15" s="347" customFormat="1" ht="16.5">
      <c r="A609" s="610">
        <f t="shared" si="77"/>
        <v>597</v>
      </c>
      <c r="B609" s="288" t="s">
        <v>1462</v>
      </c>
      <c r="C609" s="516">
        <v>12</v>
      </c>
      <c r="D609" s="516" t="s">
        <v>903</v>
      </c>
      <c r="E609" s="508">
        <v>65</v>
      </c>
      <c r="F609" s="517">
        <f t="shared" si="74"/>
        <v>780</v>
      </c>
      <c r="G609" s="611">
        <f t="shared" si="78"/>
        <v>6</v>
      </c>
      <c r="H609" s="611">
        <f t="shared" si="75"/>
        <v>390</v>
      </c>
      <c r="I609" s="611"/>
      <c r="J609" s="612">
        <f t="shared" si="72"/>
        <v>0</v>
      </c>
      <c r="K609" s="611">
        <f t="shared" si="79"/>
        <v>6</v>
      </c>
      <c r="L609" s="611">
        <f t="shared" si="76"/>
        <v>390</v>
      </c>
      <c r="M609" s="611"/>
      <c r="N609" s="613">
        <f t="shared" si="73"/>
        <v>0</v>
      </c>
      <c r="O609" s="500"/>
    </row>
    <row r="610" spans="1:15" s="347" customFormat="1" ht="16.5">
      <c r="A610" s="610">
        <f t="shared" si="77"/>
        <v>598</v>
      </c>
      <c r="B610" s="512" t="s">
        <v>1463</v>
      </c>
      <c r="C610" s="513">
        <v>1275</v>
      </c>
      <c r="D610" s="514" t="s">
        <v>1277</v>
      </c>
      <c r="E610" s="511">
        <v>10</v>
      </c>
      <c r="F610" s="517">
        <f t="shared" si="74"/>
        <v>12750</v>
      </c>
      <c r="G610" s="611">
        <v>638</v>
      </c>
      <c r="H610" s="611">
        <f t="shared" si="75"/>
        <v>6380</v>
      </c>
      <c r="I610" s="611"/>
      <c r="J610" s="612">
        <f t="shared" si="72"/>
        <v>0</v>
      </c>
      <c r="K610" s="611">
        <v>637</v>
      </c>
      <c r="L610" s="611">
        <f t="shared" si="76"/>
        <v>6370</v>
      </c>
      <c r="M610" s="611"/>
      <c r="N610" s="613">
        <f t="shared" si="73"/>
        <v>0</v>
      </c>
      <c r="O610" s="500"/>
    </row>
    <row r="611" spans="1:15" s="347" customFormat="1" ht="16.5">
      <c r="A611" s="610">
        <f t="shared" si="77"/>
        <v>599</v>
      </c>
      <c r="B611" s="512" t="s">
        <v>1464</v>
      </c>
      <c r="C611" s="513">
        <v>525</v>
      </c>
      <c r="D611" s="514" t="s">
        <v>1277</v>
      </c>
      <c r="E611" s="511">
        <v>10</v>
      </c>
      <c r="F611" s="517">
        <f t="shared" si="74"/>
        <v>5250</v>
      </c>
      <c r="G611" s="611">
        <v>263</v>
      </c>
      <c r="H611" s="611">
        <f t="shared" si="75"/>
        <v>2630</v>
      </c>
      <c r="I611" s="611"/>
      <c r="J611" s="612">
        <f t="shared" si="72"/>
        <v>0</v>
      </c>
      <c r="K611" s="611">
        <v>262</v>
      </c>
      <c r="L611" s="611">
        <f t="shared" si="76"/>
        <v>2620</v>
      </c>
      <c r="M611" s="611"/>
      <c r="N611" s="613">
        <f t="shared" si="73"/>
        <v>0</v>
      </c>
      <c r="O611" s="500"/>
    </row>
    <row r="612" spans="1:15" s="347" customFormat="1" ht="16.5">
      <c r="A612" s="610">
        <f t="shared" si="77"/>
        <v>600</v>
      </c>
      <c r="B612" s="512" t="s">
        <v>1465</v>
      </c>
      <c r="C612" s="513">
        <v>525</v>
      </c>
      <c r="D612" s="514" t="s">
        <v>1277</v>
      </c>
      <c r="E612" s="511">
        <v>10</v>
      </c>
      <c r="F612" s="517">
        <f t="shared" si="74"/>
        <v>5250</v>
      </c>
      <c r="G612" s="611">
        <v>263</v>
      </c>
      <c r="H612" s="611">
        <f t="shared" si="75"/>
        <v>2630</v>
      </c>
      <c r="I612" s="611"/>
      <c r="J612" s="612">
        <f t="shared" si="72"/>
        <v>0</v>
      </c>
      <c r="K612" s="611">
        <v>262</v>
      </c>
      <c r="L612" s="611">
        <f t="shared" si="76"/>
        <v>2620</v>
      </c>
      <c r="M612" s="611"/>
      <c r="N612" s="613">
        <f t="shared" si="73"/>
        <v>0</v>
      </c>
      <c r="O612" s="500"/>
    </row>
    <row r="613" spans="1:15" s="347" customFormat="1" ht="16.5">
      <c r="A613" s="610">
        <f t="shared" si="77"/>
        <v>601</v>
      </c>
      <c r="B613" s="512" t="s">
        <v>1466</v>
      </c>
      <c r="C613" s="513">
        <v>675</v>
      </c>
      <c r="D613" s="514" t="s">
        <v>1277</v>
      </c>
      <c r="E613" s="511">
        <v>12</v>
      </c>
      <c r="F613" s="517">
        <f t="shared" si="74"/>
        <v>8100</v>
      </c>
      <c r="G613" s="611">
        <v>338</v>
      </c>
      <c r="H613" s="611">
        <f t="shared" si="75"/>
        <v>4056</v>
      </c>
      <c r="I613" s="611"/>
      <c r="J613" s="612">
        <f t="shared" si="72"/>
        <v>0</v>
      </c>
      <c r="K613" s="611">
        <v>337</v>
      </c>
      <c r="L613" s="611">
        <f t="shared" si="76"/>
        <v>4044</v>
      </c>
      <c r="M613" s="611"/>
      <c r="N613" s="613">
        <f t="shared" si="73"/>
        <v>0</v>
      </c>
      <c r="O613" s="500"/>
    </row>
    <row r="614" spans="1:15" s="347" customFormat="1" ht="30">
      <c r="A614" s="610">
        <f t="shared" si="77"/>
        <v>602</v>
      </c>
      <c r="B614" s="240" t="s">
        <v>1467</v>
      </c>
      <c r="C614" s="507">
        <v>10</v>
      </c>
      <c r="D614" s="593" t="s">
        <v>1010</v>
      </c>
      <c r="E614" s="510">
        <v>100.8</v>
      </c>
      <c r="F614" s="517">
        <f t="shared" si="74"/>
        <v>1008</v>
      </c>
      <c r="G614" s="611">
        <f t="shared" si="78"/>
        <v>5</v>
      </c>
      <c r="H614" s="611">
        <f t="shared" si="75"/>
        <v>504</v>
      </c>
      <c r="I614" s="611"/>
      <c r="J614" s="612">
        <f t="shared" si="72"/>
        <v>0</v>
      </c>
      <c r="K614" s="611">
        <f t="shared" si="79"/>
        <v>5</v>
      </c>
      <c r="L614" s="611">
        <f t="shared" si="76"/>
        <v>504</v>
      </c>
      <c r="M614" s="611"/>
      <c r="N614" s="613">
        <f t="shared" si="73"/>
        <v>0</v>
      </c>
      <c r="O614" s="500"/>
    </row>
    <row r="615" spans="1:15" s="347" customFormat="1" ht="30">
      <c r="A615" s="610">
        <f t="shared" si="77"/>
        <v>603</v>
      </c>
      <c r="B615" s="614" t="s">
        <v>1468</v>
      </c>
      <c r="C615" s="615">
        <v>160</v>
      </c>
      <c r="D615" s="615" t="s">
        <v>1418</v>
      </c>
      <c r="E615" s="510">
        <v>298.8</v>
      </c>
      <c r="F615" s="517">
        <f t="shared" si="74"/>
        <v>47808</v>
      </c>
      <c r="G615" s="611">
        <f t="shared" si="78"/>
        <v>80</v>
      </c>
      <c r="H615" s="611">
        <f t="shared" si="75"/>
        <v>23904</v>
      </c>
      <c r="I615" s="611"/>
      <c r="J615" s="612">
        <f t="shared" si="72"/>
        <v>0</v>
      </c>
      <c r="K615" s="611">
        <f t="shared" si="79"/>
        <v>80</v>
      </c>
      <c r="L615" s="611">
        <f t="shared" si="76"/>
        <v>23904</v>
      </c>
      <c r="M615" s="611"/>
      <c r="N615" s="613">
        <f t="shared" si="73"/>
        <v>0</v>
      </c>
      <c r="O615" s="500"/>
    </row>
    <row r="616" spans="1:15" s="347" customFormat="1" ht="30">
      <c r="A616" s="610">
        <f t="shared" si="77"/>
        <v>604</v>
      </c>
      <c r="B616" s="616" t="s">
        <v>1469</v>
      </c>
      <c r="C616" s="615">
        <v>10</v>
      </c>
      <c r="D616" s="615" t="s">
        <v>1418</v>
      </c>
      <c r="E616" s="510">
        <v>298.8</v>
      </c>
      <c r="F616" s="517">
        <f t="shared" si="74"/>
        <v>2988</v>
      </c>
      <c r="G616" s="611">
        <f t="shared" si="78"/>
        <v>5</v>
      </c>
      <c r="H616" s="611">
        <f t="shared" si="75"/>
        <v>1494</v>
      </c>
      <c r="I616" s="611"/>
      <c r="J616" s="612">
        <f t="shared" si="72"/>
        <v>0</v>
      </c>
      <c r="K616" s="611">
        <f t="shared" si="79"/>
        <v>5</v>
      </c>
      <c r="L616" s="611">
        <f t="shared" si="76"/>
        <v>1494</v>
      </c>
      <c r="M616" s="611"/>
      <c r="N616" s="613">
        <f t="shared" si="73"/>
        <v>0</v>
      </c>
      <c r="O616" s="500"/>
    </row>
    <row r="617" spans="1:15" s="347" customFormat="1" ht="30">
      <c r="A617" s="610">
        <f t="shared" si="77"/>
        <v>605</v>
      </c>
      <c r="B617" s="616" t="s">
        <v>1469</v>
      </c>
      <c r="C617" s="615">
        <v>15</v>
      </c>
      <c r="D617" s="615" t="s">
        <v>1470</v>
      </c>
      <c r="E617" s="78">
        <v>298.8</v>
      </c>
      <c r="F617" s="517">
        <f t="shared" si="74"/>
        <v>4482</v>
      </c>
      <c r="G617" s="611">
        <v>8</v>
      </c>
      <c r="H617" s="611">
        <f t="shared" si="75"/>
        <v>2390.4</v>
      </c>
      <c r="I617" s="611"/>
      <c r="J617" s="612">
        <f t="shared" si="72"/>
        <v>0</v>
      </c>
      <c r="K617" s="611">
        <v>7</v>
      </c>
      <c r="L617" s="611">
        <f t="shared" si="76"/>
        <v>2091.6</v>
      </c>
      <c r="M617" s="611"/>
      <c r="N617" s="613">
        <f t="shared" si="73"/>
        <v>0</v>
      </c>
      <c r="O617" s="500"/>
    </row>
    <row r="618" spans="1:15" s="347" customFormat="1" ht="30">
      <c r="A618" s="610">
        <f t="shared" si="77"/>
        <v>606</v>
      </c>
      <c r="B618" s="616" t="s">
        <v>1469</v>
      </c>
      <c r="C618" s="615">
        <v>20</v>
      </c>
      <c r="D618" s="615" t="s">
        <v>1470</v>
      </c>
      <c r="E618" s="78">
        <v>298.8</v>
      </c>
      <c r="F618" s="517">
        <f t="shared" si="74"/>
        <v>5976</v>
      </c>
      <c r="G618" s="611">
        <f t="shared" si="78"/>
        <v>10</v>
      </c>
      <c r="H618" s="611">
        <f t="shared" si="75"/>
        <v>2988</v>
      </c>
      <c r="I618" s="611"/>
      <c r="J618" s="612">
        <f t="shared" si="72"/>
        <v>0</v>
      </c>
      <c r="K618" s="611">
        <f t="shared" si="79"/>
        <v>10</v>
      </c>
      <c r="L618" s="611">
        <f t="shared" si="76"/>
        <v>2988</v>
      </c>
      <c r="M618" s="611"/>
      <c r="N618" s="613">
        <f t="shared" si="73"/>
        <v>0</v>
      </c>
      <c r="O618" s="500"/>
    </row>
    <row r="619" spans="1:15" s="347" customFormat="1" ht="30">
      <c r="A619" s="610">
        <f t="shared" si="77"/>
        <v>607</v>
      </c>
      <c r="B619" s="614" t="s">
        <v>1471</v>
      </c>
      <c r="C619" s="615">
        <v>5</v>
      </c>
      <c r="D619" s="615" t="s">
        <v>1418</v>
      </c>
      <c r="E619" s="510">
        <v>322.8</v>
      </c>
      <c r="F619" s="517">
        <f t="shared" si="74"/>
        <v>1614</v>
      </c>
      <c r="G619" s="611">
        <v>3</v>
      </c>
      <c r="H619" s="611">
        <f t="shared" si="75"/>
        <v>968.40000000000009</v>
      </c>
      <c r="I619" s="611"/>
      <c r="J619" s="612">
        <f t="shared" si="72"/>
        <v>0</v>
      </c>
      <c r="K619" s="611">
        <v>2</v>
      </c>
      <c r="L619" s="611">
        <f t="shared" si="76"/>
        <v>645.6</v>
      </c>
      <c r="M619" s="611"/>
      <c r="N619" s="613">
        <f t="shared" si="73"/>
        <v>0</v>
      </c>
      <c r="O619" s="500"/>
    </row>
    <row r="620" spans="1:15" s="347" customFormat="1" ht="16.5">
      <c r="A620" s="610">
        <f t="shared" si="77"/>
        <v>608</v>
      </c>
      <c r="B620" s="240" t="s">
        <v>1472</v>
      </c>
      <c r="C620" s="507">
        <v>10</v>
      </c>
      <c r="D620" s="593" t="s">
        <v>1010</v>
      </c>
      <c r="E620" s="510">
        <v>13.22</v>
      </c>
      <c r="F620" s="517">
        <f t="shared" si="74"/>
        <v>132.20000000000002</v>
      </c>
      <c r="G620" s="611">
        <f t="shared" si="78"/>
        <v>5</v>
      </c>
      <c r="H620" s="611">
        <f t="shared" si="75"/>
        <v>66.100000000000009</v>
      </c>
      <c r="I620" s="611"/>
      <c r="J620" s="612">
        <f t="shared" si="72"/>
        <v>0</v>
      </c>
      <c r="K620" s="611">
        <f t="shared" si="79"/>
        <v>5</v>
      </c>
      <c r="L620" s="611">
        <f t="shared" si="76"/>
        <v>66.100000000000009</v>
      </c>
      <c r="M620" s="611"/>
      <c r="N620" s="613">
        <f t="shared" si="73"/>
        <v>0</v>
      </c>
      <c r="O620" s="500"/>
    </row>
    <row r="621" spans="1:15" s="347" customFormat="1" ht="16.5">
      <c r="A621" s="610">
        <f t="shared" si="77"/>
        <v>609</v>
      </c>
      <c r="B621" s="240" t="s">
        <v>1473</v>
      </c>
      <c r="C621" s="506">
        <v>2</v>
      </c>
      <c r="D621" s="507"/>
      <c r="E621" s="508">
        <v>48</v>
      </c>
      <c r="F621" s="517">
        <f t="shared" si="74"/>
        <v>96</v>
      </c>
      <c r="G621" s="611">
        <f t="shared" si="78"/>
        <v>1</v>
      </c>
      <c r="H621" s="611">
        <f t="shared" si="75"/>
        <v>48</v>
      </c>
      <c r="I621" s="611"/>
      <c r="J621" s="612">
        <f t="shared" si="72"/>
        <v>0</v>
      </c>
      <c r="K621" s="611">
        <f t="shared" si="79"/>
        <v>1</v>
      </c>
      <c r="L621" s="611">
        <f t="shared" si="76"/>
        <v>48</v>
      </c>
      <c r="M621" s="611"/>
      <c r="N621" s="613">
        <f t="shared" si="73"/>
        <v>0</v>
      </c>
      <c r="O621" s="500"/>
    </row>
    <row r="622" spans="1:15" s="347" customFormat="1" ht="16.5">
      <c r="A622" s="610">
        <f t="shared" si="77"/>
        <v>610</v>
      </c>
      <c r="B622" s="616" t="s">
        <v>1474</v>
      </c>
      <c r="C622" s="507">
        <v>24</v>
      </c>
      <c r="D622" s="516" t="s">
        <v>1475</v>
      </c>
      <c r="E622" s="517">
        <v>20</v>
      </c>
      <c r="F622" s="517">
        <f t="shared" si="74"/>
        <v>480</v>
      </c>
      <c r="G622" s="611">
        <f t="shared" si="78"/>
        <v>12</v>
      </c>
      <c r="H622" s="611">
        <f t="shared" si="75"/>
        <v>240</v>
      </c>
      <c r="I622" s="611"/>
      <c r="J622" s="612">
        <f t="shared" si="72"/>
        <v>0</v>
      </c>
      <c r="K622" s="611">
        <f t="shared" si="79"/>
        <v>12</v>
      </c>
      <c r="L622" s="611">
        <f t="shared" si="76"/>
        <v>240</v>
      </c>
      <c r="M622" s="611"/>
      <c r="N622" s="613">
        <f t="shared" si="73"/>
        <v>0</v>
      </c>
      <c r="O622" s="500"/>
    </row>
    <row r="623" spans="1:15" s="347" customFormat="1" ht="16.5">
      <c r="A623" s="610">
        <f t="shared" si="77"/>
        <v>611</v>
      </c>
      <c r="B623" s="240" t="s">
        <v>1476</v>
      </c>
      <c r="C623" s="506">
        <v>1</v>
      </c>
      <c r="D623" s="507"/>
      <c r="E623" s="508">
        <v>24</v>
      </c>
      <c r="F623" s="517">
        <f t="shared" si="74"/>
        <v>24</v>
      </c>
      <c r="G623" s="611">
        <v>1</v>
      </c>
      <c r="H623" s="611">
        <f t="shared" si="75"/>
        <v>24</v>
      </c>
      <c r="I623" s="611"/>
      <c r="J623" s="612">
        <f t="shared" si="72"/>
        <v>0</v>
      </c>
      <c r="K623" s="611">
        <v>0</v>
      </c>
      <c r="L623" s="611">
        <f t="shared" si="76"/>
        <v>0</v>
      </c>
      <c r="M623" s="611"/>
      <c r="N623" s="613">
        <f t="shared" si="73"/>
        <v>0</v>
      </c>
      <c r="O623" s="500"/>
    </row>
    <row r="624" spans="1:15" s="347" customFormat="1" ht="16.5">
      <c r="A624" s="610">
        <f t="shared" si="77"/>
        <v>612</v>
      </c>
      <c r="B624" s="158" t="s">
        <v>1477</v>
      </c>
      <c r="C624" s="516">
        <v>2</v>
      </c>
      <c r="D624" s="564"/>
      <c r="E624" s="575">
        <v>30</v>
      </c>
      <c r="F624" s="517">
        <f t="shared" si="74"/>
        <v>60</v>
      </c>
      <c r="G624" s="611">
        <f t="shared" si="78"/>
        <v>1</v>
      </c>
      <c r="H624" s="611">
        <f t="shared" si="75"/>
        <v>30</v>
      </c>
      <c r="I624" s="611"/>
      <c r="J624" s="612">
        <f t="shared" si="72"/>
        <v>0</v>
      </c>
      <c r="K624" s="611">
        <f t="shared" si="79"/>
        <v>1</v>
      </c>
      <c r="L624" s="611">
        <f t="shared" si="76"/>
        <v>30</v>
      </c>
      <c r="M624" s="611"/>
      <c r="N624" s="613">
        <f t="shared" si="73"/>
        <v>0</v>
      </c>
      <c r="O624" s="500"/>
    </row>
    <row r="625" spans="1:15" s="347" customFormat="1" ht="30">
      <c r="A625" s="610">
        <f t="shared" si="77"/>
        <v>613</v>
      </c>
      <c r="B625" s="512" t="s">
        <v>1478</v>
      </c>
      <c r="C625" s="514">
        <v>10</v>
      </c>
      <c r="D625" s="514" t="s">
        <v>960</v>
      </c>
      <c r="E625" s="511">
        <v>9.5</v>
      </c>
      <c r="F625" s="517">
        <f t="shared" si="74"/>
        <v>95</v>
      </c>
      <c r="G625" s="611">
        <f t="shared" si="78"/>
        <v>5</v>
      </c>
      <c r="H625" s="611">
        <f t="shared" si="75"/>
        <v>47.5</v>
      </c>
      <c r="I625" s="611"/>
      <c r="J625" s="612">
        <f t="shared" si="72"/>
        <v>0</v>
      </c>
      <c r="K625" s="611">
        <f t="shared" si="79"/>
        <v>5</v>
      </c>
      <c r="L625" s="611">
        <f t="shared" si="76"/>
        <v>47.5</v>
      </c>
      <c r="M625" s="611"/>
      <c r="N625" s="613">
        <f t="shared" si="73"/>
        <v>0</v>
      </c>
      <c r="O625" s="500"/>
    </row>
    <row r="626" spans="1:15" s="347" customFormat="1" ht="30">
      <c r="A626" s="610">
        <f t="shared" si="77"/>
        <v>614</v>
      </c>
      <c r="B626" s="512" t="s">
        <v>1479</v>
      </c>
      <c r="C626" s="514">
        <v>10</v>
      </c>
      <c r="D626" s="514" t="s">
        <v>960</v>
      </c>
      <c r="E626" s="511">
        <v>17.55</v>
      </c>
      <c r="F626" s="517">
        <f t="shared" si="74"/>
        <v>175.5</v>
      </c>
      <c r="G626" s="611">
        <f t="shared" si="78"/>
        <v>5</v>
      </c>
      <c r="H626" s="611">
        <f t="shared" si="75"/>
        <v>87.75</v>
      </c>
      <c r="I626" s="611"/>
      <c r="J626" s="612">
        <f t="shared" si="72"/>
        <v>0</v>
      </c>
      <c r="K626" s="611">
        <f t="shared" si="79"/>
        <v>5</v>
      </c>
      <c r="L626" s="611">
        <f t="shared" si="76"/>
        <v>87.75</v>
      </c>
      <c r="M626" s="611"/>
      <c r="N626" s="613">
        <f t="shared" si="73"/>
        <v>0</v>
      </c>
      <c r="O626" s="500"/>
    </row>
    <row r="627" spans="1:15" s="502" customFormat="1" ht="16.5">
      <c r="A627" s="610">
        <f t="shared" si="77"/>
        <v>615</v>
      </c>
      <c r="B627" s="158" t="s">
        <v>1480</v>
      </c>
      <c r="C627" s="506">
        <v>5</v>
      </c>
      <c r="D627" s="506" t="s">
        <v>929</v>
      </c>
      <c r="E627" s="511">
        <v>21.6</v>
      </c>
      <c r="F627" s="517">
        <f t="shared" si="74"/>
        <v>108</v>
      </c>
      <c r="G627" s="611">
        <v>3</v>
      </c>
      <c r="H627" s="611">
        <f t="shared" si="75"/>
        <v>64.800000000000011</v>
      </c>
      <c r="I627" s="611"/>
      <c r="J627" s="612">
        <f t="shared" si="72"/>
        <v>0</v>
      </c>
      <c r="K627" s="611">
        <v>2</v>
      </c>
      <c r="L627" s="611">
        <f t="shared" si="76"/>
        <v>43.2</v>
      </c>
      <c r="M627" s="611"/>
      <c r="N627" s="613">
        <f t="shared" si="73"/>
        <v>0</v>
      </c>
    </row>
    <row r="628" spans="1:15" s="347" customFormat="1" ht="16.5">
      <c r="A628" s="610">
        <f t="shared" si="77"/>
        <v>616</v>
      </c>
      <c r="B628" s="158" t="s">
        <v>1480</v>
      </c>
      <c r="C628" s="516">
        <v>2</v>
      </c>
      <c r="D628" s="516" t="s">
        <v>929</v>
      </c>
      <c r="E628" s="517">
        <v>29.84</v>
      </c>
      <c r="F628" s="517">
        <f t="shared" si="74"/>
        <v>59.68</v>
      </c>
      <c r="G628" s="611">
        <f t="shared" si="78"/>
        <v>1</v>
      </c>
      <c r="H628" s="611">
        <f t="shared" si="75"/>
        <v>29.84</v>
      </c>
      <c r="I628" s="611"/>
      <c r="J628" s="612">
        <f t="shared" si="72"/>
        <v>0</v>
      </c>
      <c r="K628" s="611">
        <f t="shared" si="79"/>
        <v>1</v>
      </c>
      <c r="L628" s="611">
        <f t="shared" si="76"/>
        <v>29.84</v>
      </c>
      <c r="M628" s="611"/>
      <c r="N628" s="613">
        <f t="shared" si="73"/>
        <v>0</v>
      </c>
    </row>
    <row r="629" spans="1:15" s="347" customFormat="1" ht="16.5">
      <c r="A629" s="610">
        <f t="shared" si="77"/>
        <v>617</v>
      </c>
      <c r="B629" s="158" t="s">
        <v>1480</v>
      </c>
      <c r="C629" s="514">
        <v>10</v>
      </c>
      <c r="D629" s="516" t="s">
        <v>929</v>
      </c>
      <c r="E629" s="508">
        <v>21.599999999999998</v>
      </c>
      <c r="F629" s="517">
        <f t="shared" si="74"/>
        <v>215.99999999999997</v>
      </c>
      <c r="G629" s="611">
        <f t="shared" si="78"/>
        <v>5</v>
      </c>
      <c r="H629" s="611">
        <f t="shared" si="75"/>
        <v>107.99999999999999</v>
      </c>
      <c r="I629" s="611"/>
      <c r="J629" s="612">
        <f t="shared" si="72"/>
        <v>0</v>
      </c>
      <c r="K629" s="611">
        <f t="shared" si="79"/>
        <v>5</v>
      </c>
      <c r="L629" s="611">
        <f t="shared" si="76"/>
        <v>107.99999999999999</v>
      </c>
      <c r="M629" s="611"/>
      <c r="N629" s="613">
        <f t="shared" si="73"/>
        <v>0</v>
      </c>
    </row>
    <row r="630" spans="1:15" s="347" customFormat="1" ht="16.5">
      <c r="A630" s="610">
        <f t="shared" si="77"/>
        <v>618</v>
      </c>
      <c r="B630" s="158" t="s">
        <v>1480</v>
      </c>
      <c r="C630" s="507">
        <v>6</v>
      </c>
      <c r="D630" s="507" t="s">
        <v>1481</v>
      </c>
      <c r="E630" s="517">
        <v>21.599999999999998</v>
      </c>
      <c r="F630" s="517">
        <f t="shared" si="74"/>
        <v>129.6</v>
      </c>
      <c r="G630" s="611">
        <f t="shared" si="78"/>
        <v>3</v>
      </c>
      <c r="H630" s="611">
        <f t="shared" si="75"/>
        <v>64.8</v>
      </c>
      <c r="I630" s="611"/>
      <c r="J630" s="612">
        <f t="shared" si="72"/>
        <v>0</v>
      </c>
      <c r="K630" s="611">
        <f t="shared" si="79"/>
        <v>3</v>
      </c>
      <c r="L630" s="611">
        <f t="shared" si="76"/>
        <v>64.8</v>
      </c>
      <c r="M630" s="611"/>
      <c r="N630" s="613">
        <f t="shared" si="73"/>
        <v>0</v>
      </c>
    </row>
    <row r="631" spans="1:15" s="347" customFormat="1" ht="16.5">
      <c r="A631" s="610">
        <f t="shared" si="77"/>
        <v>619</v>
      </c>
      <c r="B631" s="619" t="s">
        <v>1480</v>
      </c>
      <c r="C631" s="507">
        <v>3</v>
      </c>
      <c r="D631" s="620" t="s">
        <v>929</v>
      </c>
      <c r="E631" s="592">
        <v>37.5</v>
      </c>
      <c r="F631" s="517">
        <f t="shared" si="74"/>
        <v>112.5</v>
      </c>
      <c r="G631" s="611">
        <v>2</v>
      </c>
      <c r="H631" s="611">
        <f t="shared" si="75"/>
        <v>75</v>
      </c>
      <c r="I631" s="611"/>
      <c r="J631" s="612">
        <f t="shared" si="72"/>
        <v>0</v>
      </c>
      <c r="K631" s="611">
        <v>1</v>
      </c>
      <c r="L631" s="611">
        <f t="shared" si="76"/>
        <v>37.5</v>
      </c>
      <c r="M631" s="611"/>
      <c r="N631" s="613">
        <f t="shared" si="73"/>
        <v>0</v>
      </c>
    </row>
    <row r="632" spans="1:15" s="347" customFormat="1" ht="16.5">
      <c r="A632" s="610">
        <f t="shared" si="77"/>
        <v>620</v>
      </c>
      <c r="B632" s="619" t="s">
        <v>1480</v>
      </c>
      <c r="C632" s="507">
        <v>3</v>
      </c>
      <c r="D632" s="620" t="s">
        <v>929</v>
      </c>
      <c r="E632" s="592">
        <v>37.5</v>
      </c>
      <c r="F632" s="517">
        <f t="shared" si="74"/>
        <v>112.5</v>
      </c>
      <c r="G632" s="611">
        <v>2</v>
      </c>
      <c r="H632" s="611">
        <f t="shared" si="75"/>
        <v>75</v>
      </c>
      <c r="I632" s="611"/>
      <c r="J632" s="612">
        <f t="shared" si="72"/>
        <v>0</v>
      </c>
      <c r="K632" s="611">
        <v>1</v>
      </c>
      <c r="L632" s="611">
        <f t="shared" si="76"/>
        <v>37.5</v>
      </c>
      <c r="M632" s="611"/>
      <c r="N632" s="613">
        <f t="shared" si="73"/>
        <v>0</v>
      </c>
    </row>
    <row r="633" spans="1:15" s="347" customFormat="1" ht="16.5">
      <c r="A633" s="610">
        <f t="shared" si="77"/>
        <v>621</v>
      </c>
      <c r="B633" s="619" t="s">
        <v>1480</v>
      </c>
      <c r="C633" s="507">
        <v>3</v>
      </c>
      <c r="D633" s="620" t="s">
        <v>929</v>
      </c>
      <c r="E633" s="592">
        <v>37.299999999999997</v>
      </c>
      <c r="F633" s="517">
        <f t="shared" si="74"/>
        <v>111.89999999999999</v>
      </c>
      <c r="G633" s="611">
        <v>2</v>
      </c>
      <c r="H633" s="611">
        <f t="shared" si="75"/>
        <v>74.599999999999994</v>
      </c>
      <c r="I633" s="611"/>
      <c r="J633" s="612">
        <f t="shared" si="72"/>
        <v>0</v>
      </c>
      <c r="K633" s="611">
        <v>1</v>
      </c>
      <c r="L633" s="611">
        <f t="shared" si="76"/>
        <v>37.299999999999997</v>
      </c>
      <c r="M633" s="611"/>
      <c r="N633" s="613">
        <f t="shared" si="73"/>
        <v>0</v>
      </c>
    </row>
    <row r="634" spans="1:15" s="347" customFormat="1" ht="16.5">
      <c r="A634" s="610">
        <f t="shared" si="77"/>
        <v>622</v>
      </c>
      <c r="B634" s="544" t="s">
        <v>1482</v>
      </c>
      <c r="C634" s="507">
        <v>10</v>
      </c>
      <c r="D634" s="507" t="s">
        <v>929</v>
      </c>
      <c r="E634" s="634">
        <v>29.84</v>
      </c>
      <c r="F634" s="517">
        <f t="shared" si="74"/>
        <v>298.39999999999998</v>
      </c>
      <c r="G634" s="611">
        <f t="shared" si="78"/>
        <v>5</v>
      </c>
      <c r="H634" s="611">
        <f t="shared" si="75"/>
        <v>149.19999999999999</v>
      </c>
      <c r="I634" s="611"/>
      <c r="J634" s="612">
        <f t="shared" si="72"/>
        <v>0</v>
      </c>
      <c r="K634" s="611">
        <f t="shared" si="79"/>
        <v>5</v>
      </c>
      <c r="L634" s="611">
        <f t="shared" si="76"/>
        <v>149.19999999999999</v>
      </c>
      <c r="M634" s="611"/>
      <c r="N634" s="613">
        <f t="shared" si="73"/>
        <v>0</v>
      </c>
    </row>
    <row r="635" spans="1:15" s="347" customFormat="1" ht="16.5">
      <c r="A635" s="610">
        <f t="shared" si="77"/>
        <v>623</v>
      </c>
      <c r="B635" s="158" t="s">
        <v>1483</v>
      </c>
      <c r="C635" s="516">
        <v>2</v>
      </c>
      <c r="D635" s="516" t="s">
        <v>929</v>
      </c>
      <c r="E635" s="517">
        <v>13.22</v>
      </c>
      <c r="F635" s="517">
        <f t="shared" si="74"/>
        <v>26.44</v>
      </c>
      <c r="G635" s="611">
        <f t="shared" si="78"/>
        <v>1</v>
      </c>
      <c r="H635" s="611">
        <f t="shared" si="75"/>
        <v>13.22</v>
      </c>
      <c r="I635" s="611"/>
      <c r="J635" s="612">
        <f t="shared" si="72"/>
        <v>0</v>
      </c>
      <c r="K635" s="611">
        <f t="shared" si="79"/>
        <v>1</v>
      </c>
      <c r="L635" s="611">
        <f t="shared" si="76"/>
        <v>13.22</v>
      </c>
      <c r="M635" s="611"/>
      <c r="N635" s="613">
        <f t="shared" si="73"/>
        <v>0</v>
      </c>
    </row>
    <row r="636" spans="1:15" s="347" customFormat="1" ht="16.5">
      <c r="A636" s="610">
        <f t="shared" si="77"/>
        <v>624</v>
      </c>
      <c r="B636" s="158" t="s">
        <v>1483</v>
      </c>
      <c r="C636" s="507">
        <v>6</v>
      </c>
      <c r="D636" s="507" t="s">
        <v>1481</v>
      </c>
      <c r="E636" s="517">
        <v>10.799999999999999</v>
      </c>
      <c r="F636" s="517">
        <f t="shared" si="74"/>
        <v>64.8</v>
      </c>
      <c r="G636" s="611">
        <f t="shared" si="78"/>
        <v>3</v>
      </c>
      <c r="H636" s="611">
        <f t="shared" si="75"/>
        <v>32.4</v>
      </c>
      <c r="I636" s="611"/>
      <c r="J636" s="612">
        <f t="shared" si="72"/>
        <v>0</v>
      </c>
      <c r="K636" s="611">
        <f t="shared" si="79"/>
        <v>3</v>
      </c>
      <c r="L636" s="611">
        <f t="shared" si="76"/>
        <v>32.4</v>
      </c>
      <c r="M636" s="611"/>
      <c r="N636" s="613">
        <f t="shared" si="73"/>
        <v>0</v>
      </c>
    </row>
    <row r="637" spans="1:15" s="347" customFormat="1" ht="16.5">
      <c r="A637" s="610">
        <f t="shared" si="77"/>
        <v>625</v>
      </c>
      <c r="B637" s="512" t="s">
        <v>1484</v>
      </c>
      <c r="C637" s="514"/>
      <c r="D637" s="514" t="s">
        <v>1485</v>
      </c>
      <c r="E637" s="511">
        <v>21.6</v>
      </c>
      <c r="F637" s="517">
        <f t="shared" si="74"/>
        <v>0</v>
      </c>
      <c r="G637" s="611">
        <f t="shared" si="78"/>
        <v>0</v>
      </c>
      <c r="H637" s="611">
        <f t="shared" si="75"/>
        <v>0</v>
      </c>
      <c r="I637" s="611"/>
      <c r="J637" s="612">
        <f t="shared" si="72"/>
        <v>0</v>
      </c>
      <c r="K637" s="611">
        <f t="shared" si="79"/>
        <v>0</v>
      </c>
      <c r="L637" s="611">
        <f t="shared" si="76"/>
        <v>0</v>
      </c>
      <c r="M637" s="611"/>
      <c r="N637" s="613">
        <f t="shared" si="73"/>
        <v>0</v>
      </c>
    </row>
    <row r="638" spans="1:15" s="347" customFormat="1" ht="16.5">
      <c r="A638" s="610">
        <f t="shared" si="77"/>
        <v>626</v>
      </c>
      <c r="B638" s="512" t="s">
        <v>1486</v>
      </c>
      <c r="C638" s="514"/>
      <c r="D638" s="514" t="s">
        <v>1485</v>
      </c>
      <c r="E638" s="511">
        <v>10.8</v>
      </c>
      <c r="F638" s="517">
        <f t="shared" si="74"/>
        <v>0</v>
      </c>
      <c r="G638" s="611">
        <f t="shared" si="78"/>
        <v>0</v>
      </c>
      <c r="H638" s="611">
        <f t="shared" si="75"/>
        <v>0</v>
      </c>
      <c r="I638" s="611"/>
      <c r="J638" s="612">
        <f t="shared" si="72"/>
        <v>0</v>
      </c>
      <c r="K638" s="611">
        <f t="shared" si="79"/>
        <v>0</v>
      </c>
      <c r="L638" s="611">
        <f t="shared" si="76"/>
        <v>0</v>
      </c>
      <c r="M638" s="611"/>
      <c r="N638" s="613">
        <f t="shared" si="73"/>
        <v>0</v>
      </c>
    </row>
    <row r="639" spans="1:15" s="347" customFormat="1" ht="16.5">
      <c r="A639" s="610">
        <f t="shared" si="77"/>
        <v>627</v>
      </c>
      <c r="B639" s="512" t="s">
        <v>1487</v>
      </c>
      <c r="C639" s="617">
        <v>5</v>
      </c>
      <c r="D639" s="618" t="s">
        <v>929</v>
      </c>
      <c r="E639" s="587">
        <v>10.8</v>
      </c>
      <c r="F639" s="517">
        <f t="shared" si="74"/>
        <v>54</v>
      </c>
      <c r="G639" s="611">
        <v>3</v>
      </c>
      <c r="H639" s="611">
        <f t="shared" si="75"/>
        <v>32.400000000000006</v>
      </c>
      <c r="I639" s="611"/>
      <c r="J639" s="612">
        <f t="shared" si="72"/>
        <v>0</v>
      </c>
      <c r="K639" s="611">
        <v>2</v>
      </c>
      <c r="L639" s="611">
        <f t="shared" si="76"/>
        <v>21.6</v>
      </c>
      <c r="M639" s="611"/>
      <c r="N639" s="613">
        <f t="shared" si="73"/>
        <v>0</v>
      </c>
    </row>
    <row r="640" spans="1:15" s="347" customFormat="1" ht="30">
      <c r="A640" s="610">
        <f t="shared" si="77"/>
        <v>628</v>
      </c>
      <c r="B640" s="544" t="s">
        <v>1488</v>
      </c>
      <c r="C640" s="241">
        <v>12</v>
      </c>
      <c r="D640" s="241"/>
      <c r="E640" s="545">
        <v>13.22</v>
      </c>
      <c r="F640" s="517">
        <f t="shared" si="74"/>
        <v>158.64000000000001</v>
      </c>
      <c r="G640" s="611">
        <f t="shared" si="78"/>
        <v>6</v>
      </c>
      <c r="H640" s="611">
        <f t="shared" si="75"/>
        <v>79.320000000000007</v>
      </c>
      <c r="I640" s="611"/>
      <c r="J640" s="612">
        <f t="shared" si="72"/>
        <v>0</v>
      </c>
      <c r="K640" s="611">
        <f t="shared" si="79"/>
        <v>6</v>
      </c>
      <c r="L640" s="611">
        <f t="shared" si="76"/>
        <v>79.320000000000007</v>
      </c>
      <c r="M640" s="611"/>
      <c r="N640" s="613">
        <f t="shared" si="73"/>
        <v>0</v>
      </c>
    </row>
    <row r="641" spans="1:14" s="347" customFormat="1" ht="30">
      <c r="A641" s="610">
        <f t="shared" si="77"/>
        <v>629</v>
      </c>
      <c r="B641" s="544" t="s">
        <v>1489</v>
      </c>
      <c r="C641" s="241">
        <v>12</v>
      </c>
      <c r="D641" s="241"/>
      <c r="E641" s="545">
        <v>29.84</v>
      </c>
      <c r="F641" s="517">
        <f t="shared" si="74"/>
        <v>358.08</v>
      </c>
      <c r="G641" s="611">
        <f t="shared" si="78"/>
        <v>6</v>
      </c>
      <c r="H641" s="611">
        <f t="shared" si="75"/>
        <v>179.04</v>
      </c>
      <c r="I641" s="611"/>
      <c r="J641" s="612">
        <f t="shared" si="72"/>
        <v>0</v>
      </c>
      <c r="K641" s="611">
        <f t="shared" si="79"/>
        <v>6</v>
      </c>
      <c r="L641" s="611">
        <f t="shared" si="76"/>
        <v>179.04</v>
      </c>
      <c r="M641" s="611"/>
      <c r="N641" s="613">
        <f t="shared" si="73"/>
        <v>0</v>
      </c>
    </row>
    <row r="642" spans="1:14" s="347" customFormat="1" ht="16.5">
      <c r="A642" s="610">
        <f t="shared" si="77"/>
        <v>630</v>
      </c>
      <c r="B642" s="614" t="s">
        <v>1490</v>
      </c>
      <c r="C642" s="615">
        <v>20</v>
      </c>
      <c r="D642" s="615" t="s">
        <v>903</v>
      </c>
      <c r="E642" s="510">
        <v>11</v>
      </c>
      <c r="F642" s="517">
        <f t="shared" si="74"/>
        <v>220</v>
      </c>
      <c r="G642" s="611">
        <f t="shared" si="78"/>
        <v>10</v>
      </c>
      <c r="H642" s="611">
        <f t="shared" si="75"/>
        <v>110</v>
      </c>
      <c r="I642" s="611"/>
      <c r="J642" s="612">
        <f t="shared" si="72"/>
        <v>0</v>
      </c>
      <c r="K642" s="611">
        <f t="shared" si="79"/>
        <v>10</v>
      </c>
      <c r="L642" s="611">
        <f t="shared" si="76"/>
        <v>110</v>
      </c>
      <c r="M642" s="611"/>
      <c r="N642" s="613">
        <f t="shared" si="73"/>
        <v>0</v>
      </c>
    </row>
    <row r="643" spans="1:14" s="347" customFormat="1" ht="16.5">
      <c r="A643" s="610">
        <f t="shared" si="77"/>
        <v>631</v>
      </c>
      <c r="B643" s="614" t="s">
        <v>1491</v>
      </c>
      <c r="C643" s="615">
        <v>20</v>
      </c>
      <c r="D643" s="615" t="s">
        <v>903</v>
      </c>
      <c r="E643" s="510">
        <v>23</v>
      </c>
      <c r="F643" s="517">
        <f t="shared" si="74"/>
        <v>460</v>
      </c>
      <c r="G643" s="611">
        <f t="shared" si="78"/>
        <v>10</v>
      </c>
      <c r="H643" s="611">
        <f t="shared" si="75"/>
        <v>230</v>
      </c>
      <c r="I643" s="611"/>
      <c r="J643" s="612">
        <f t="shared" si="72"/>
        <v>0</v>
      </c>
      <c r="K643" s="611">
        <f t="shared" si="79"/>
        <v>10</v>
      </c>
      <c r="L643" s="611">
        <f t="shared" si="76"/>
        <v>230</v>
      </c>
      <c r="M643" s="611"/>
      <c r="N643" s="613">
        <f t="shared" si="73"/>
        <v>0</v>
      </c>
    </row>
    <row r="644" spans="1:14" s="347" customFormat="1" ht="16.5">
      <c r="A644" s="610">
        <f t="shared" si="77"/>
        <v>632</v>
      </c>
      <c r="B644" s="544" t="s">
        <v>1492</v>
      </c>
      <c r="C644" s="241">
        <v>15</v>
      </c>
      <c r="D644" s="506" t="s">
        <v>929</v>
      </c>
      <c r="E644" s="533">
        <v>29.84</v>
      </c>
      <c r="F644" s="517">
        <f t="shared" si="74"/>
        <v>447.6</v>
      </c>
      <c r="G644" s="611">
        <v>8</v>
      </c>
      <c r="H644" s="611">
        <f t="shared" si="75"/>
        <v>238.72</v>
      </c>
      <c r="I644" s="611"/>
      <c r="J644" s="612">
        <f t="shared" si="72"/>
        <v>0</v>
      </c>
      <c r="K644" s="611">
        <v>7</v>
      </c>
      <c r="L644" s="611">
        <f t="shared" si="76"/>
        <v>208.88</v>
      </c>
      <c r="M644" s="611"/>
      <c r="N644" s="613">
        <f t="shared" si="73"/>
        <v>0</v>
      </c>
    </row>
    <row r="645" spans="1:14" s="347" customFormat="1" ht="16.5">
      <c r="A645" s="610">
        <f t="shared" si="77"/>
        <v>633</v>
      </c>
      <c r="B645" s="544" t="s">
        <v>1493</v>
      </c>
      <c r="C645" s="241">
        <v>13</v>
      </c>
      <c r="D645" s="506" t="s">
        <v>929</v>
      </c>
      <c r="E645" s="533">
        <v>13.22</v>
      </c>
      <c r="F645" s="517">
        <f t="shared" si="74"/>
        <v>171.86</v>
      </c>
      <c r="G645" s="611">
        <v>7</v>
      </c>
      <c r="H645" s="611">
        <f t="shared" si="75"/>
        <v>92.54</v>
      </c>
      <c r="I645" s="611"/>
      <c r="J645" s="612">
        <f t="shared" si="72"/>
        <v>0</v>
      </c>
      <c r="K645" s="611">
        <v>6</v>
      </c>
      <c r="L645" s="611">
        <f t="shared" si="76"/>
        <v>79.320000000000007</v>
      </c>
      <c r="M645" s="611"/>
      <c r="N645" s="613">
        <f t="shared" si="73"/>
        <v>0</v>
      </c>
    </row>
    <row r="646" spans="1:14" s="347" customFormat="1" ht="90">
      <c r="A646" s="610">
        <f t="shared" si="77"/>
        <v>634</v>
      </c>
      <c r="B646" s="518" t="s">
        <v>1494</v>
      </c>
      <c r="C646" s="519">
        <v>2</v>
      </c>
      <c r="D646" s="548" t="s">
        <v>907</v>
      </c>
      <c r="E646" s="520">
        <v>1480</v>
      </c>
      <c r="F646" s="517">
        <f t="shared" si="74"/>
        <v>2960</v>
      </c>
      <c r="G646" s="611">
        <f t="shared" si="78"/>
        <v>1</v>
      </c>
      <c r="H646" s="611">
        <f t="shared" si="75"/>
        <v>1480</v>
      </c>
      <c r="I646" s="611"/>
      <c r="J646" s="612">
        <f t="shared" si="72"/>
        <v>0</v>
      </c>
      <c r="K646" s="611">
        <f t="shared" si="79"/>
        <v>1</v>
      </c>
      <c r="L646" s="611">
        <f t="shared" si="76"/>
        <v>1480</v>
      </c>
      <c r="M646" s="611"/>
      <c r="N646" s="613">
        <f t="shared" si="73"/>
        <v>0</v>
      </c>
    </row>
    <row r="647" spans="1:14" s="347" customFormat="1" ht="16.5">
      <c r="A647" s="610">
        <f t="shared" si="77"/>
        <v>635</v>
      </c>
      <c r="B647" s="616" t="s">
        <v>1495</v>
      </c>
      <c r="C647" s="507">
        <v>30</v>
      </c>
      <c r="D647" s="516" t="s">
        <v>910</v>
      </c>
      <c r="E647" s="517">
        <v>30</v>
      </c>
      <c r="F647" s="517">
        <f t="shared" si="74"/>
        <v>900</v>
      </c>
      <c r="G647" s="611">
        <f t="shared" si="78"/>
        <v>15</v>
      </c>
      <c r="H647" s="611">
        <f t="shared" si="75"/>
        <v>450</v>
      </c>
      <c r="I647" s="611"/>
      <c r="J647" s="612">
        <f t="shared" si="72"/>
        <v>0</v>
      </c>
      <c r="K647" s="611">
        <f t="shared" si="79"/>
        <v>15</v>
      </c>
      <c r="L647" s="611">
        <f t="shared" si="76"/>
        <v>450</v>
      </c>
      <c r="M647" s="611"/>
      <c r="N647" s="613">
        <f t="shared" si="73"/>
        <v>0</v>
      </c>
    </row>
    <row r="648" spans="1:14" s="347" customFormat="1" ht="16.5">
      <c r="A648" s="610">
        <f t="shared" si="77"/>
        <v>636</v>
      </c>
      <c r="B648" s="240" t="s">
        <v>1496</v>
      </c>
      <c r="C648" s="506">
        <v>2</v>
      </c>
      <c r="D648" s="507"/>
      <c r="E648" s="508">
        <v>60</v>
      </c>
      <c r="F648" s="517">
        <f t="shared" si="74"/>
        <v>120</v>
      </c>
      <c r="G648" s="611">
        <f t="shared" si="78"/>
        <v>1</v>
      </c>
      <c r="H648" s="611">
        <f t="shared" si="75"/>
        <v>60</v>
      </c>
      <c r="I648" s="611"/>
      <c r="J648" s="612">
        <f t="shared" si="72"/>
        <v>0</v>
      </c>
      <c r="K648" s="611">
        <f t="shared" si="79"/>
        <v>1</v>
      </c>
      <c r="L648" s="611">
        <f t="shared" si="76"/>
        <v>60</v>
      </c>
      <c r="M648" s="611"/>
      <c r="N648" s="613">
        <f t="shared" si="73"/>
        <v>0</v>
      </c>
    </row>
    <row r="649" spans="1:14" s="347" customFormat="1" ht="16.5">
      <c r="A649" s="610">
        <f t="shared" si="77"/>
        <v>637</v>
      </c>
      <c r="B649" s="158" t="s">
        <v>1495</v>
      </c>
      <c r="C649" s="516">
        <v>2</v>
      </c>
      <c r="D649" s="516" t="s">
        <v>1010</v>
      </c>
      <c r="E649" s="517">
        <v>30</v>
      </c>
      <c r="F649" s="517">
        <f t="shared" si="74"/>
        <v>60</v>
      </c>
      <c r="G649" s="611">
        <f t="shared" si="78"/>
        <v>1</v>
      </c>
      <c r="H649" s="611">
        <f t="shared" si="75"/>
        <v>30</v>
      </c>
      <c r="I649" s="611"/>
      <c r="J649" s="612">
        <f t="shared" si="72"/>
        <v>0</v>
      </c>
      <c r="K649" s="611">
        <f t="shared" si="79"/>
        <v>1</v>
      </c>
      <c r="L649" s="611">
        <f t="shared" si="76"/>
        <v>30</v>
      </c>
      <c r="M649" s="611"/>
      <c r="N649" s="613">
        <f t="shared" si="73"/>
        <v>0</v>
      </c>
    </row>
    <row r="650" spans="1:14" s="347" customFormat="1" ht="16.5">
      <c r="A650" s="610">
        <f t="shared" si="77"/>
        <v>638</v>
      </c>
      <c r="B650" s="582" t="s">
        <v>1495</v>
      </c>
      <c r="C650" s="633">
        <v>2</v>
      </c>
      <c r="D650" s="564" t="s">
        <v>1010</v>
      </c>
      <c r="E650" s="634">
        <v>33</v>
      </c>
      <c r="F650" s="517">
        <f t="shared" si="74"/>
        <v>66</v>
      </c>
      <c r="G650" s="611">
        <f t="shared" si="78"/>
        <v>1</v>
      </c>
      <c r="H650" s="611">
        <f t="shared" si="75"/>
        <v>33</v>
      </c>
      <c r="I650" s="611"/>
      <c r="J650" s="612">
        <f t="shared" si="72"/>
        <v>0</v>
      </c>
      <c r="K650" s="611">
        <f t="shared" si="79"/>
        <v>1</v>
      </c>
      <c r="L650" s="611">
        <f t="shared" si="76"/>
        <v>33</v>
      </c>
      <c r="M650" s="611"/>
      <c r="N650" s="613">
        <f t="shared" si="73"/>
        <v>0</v>
      </c>
    </row>
    <row r="651" spans="1:14" s="347" customFormat="1" ht="16.5">
      <c r="A651" s="610">
        <f t="shared" si="77"/>
        <v>639</v>
      </c>
      <c r="B651" s="158" t="s">
        <v>1497</v>
      </c>
      <c r="C651" s="516">
        <v>4</v>
      </c>
      <c r="D651" s="564"/>
      <c r="E651" s="575">
        <v>50</v>
      </c>
      <c r="F651" s="517">
        <f t="shared" si="74"/>
        <v>200</v>
      </c>
      <c r="G651" s="611">
        <f t="shared" si="78"/>
        <v>2</v>
      </c>
      <c r="H651" s="611">
        <f t="shared" si="75"/>
        <v>100</v>
      </c>
      <c r="I651" s="611"/>
      <c r="J651" s="612">
        <f t="shared" si="72"/>
        <v>0</v>
      </c>
      <c r="K651" s="611">
        <f t="shared" si="79"/>
        <v>2</v>
      </c>
      <c r="L651" s="611">
        <f t="shared" si="76"/>
        <v>100</v>
      </c>
      <c r="M651" s="611"/>
      <c r="N651" s="613">
        <f t="shared" si="73"/>
        <v>0</v>
      </c>
    </row>
    <row r="652" spans="1:14" s="347" customFormat="1" ht="30">
      <c r="A652" s="610">
        <f t="shared" si="77"/>
        <v>640</v>
      </c>
      <c r="B652" s="614" t="s">
        <v>1498</v>
      </c>
      <c r="C652" s="615">
        <v>10</v>
      </c>
      <c r="D652" s="615" t="s">
        <v>1418</v>
      </c>
      <c r="E652" s="510">
        <v>298.8</v>
      </c>
      <c r="F652" s="517">
        <f t="shared" si="74"/>
        <v>2988</v>
      </c>
      <c r="G652" s="611">
        <f t="shared" si="78"/>
        <v>5</v>
      </c>
      <c r="H652" s="611">
        <f t="shared" si="75"/>
        <v>1494</v>
      </c>
      <c r="I652" s="611"/>
      <c r="J652" s="612">
        <f t="shared" si="72"/>
        <v>0</v>
      </c>
      <c r="K652" s="611">
        <f t="shared" si="79"/>
        <v>5</v>
      </c>
      <c r="L652" s="611">
        <f t="shared" si="76"/>
        <v>1494</v>
      </c>
      <c r="M652" s="611"/>
      <c r="N652" s="613">
        <f t="shared" si="73"/>
        <v>0</v>
      </c>
    </row>
    <row r="653" spans="1:14" s="347" customFormat="1" ht="30">
      <c r="A653" s="610">
        <f t="shared" si="77"/>
        <v>641</v>
      </c>
      <c r="B653" s="614" t="s">
        <v>1499</v>
      </c>
      <c r="C653" s="615">
        <v>10</v>
      </c>
      <c r="D653" s="615" t="s">
        <v>1418</v>
      </c>
      <c r="E653" s="510">
        <v>322.8</v>
      </c>
      <c r="F653" s="517">
        <f t="shared" si="74"/>
        <v>3228</v>
      </c>
      <c r="G653" s="611">
        <f t="shared" si="78"/>
        <v>5</v>
      </c>
      <c r="H653" s="611">
        <f t="shared" si="75"/>
        <v>1614</v>
      </c>
      <c r="I653" s="611"/>
      <c r="J653" s="612">
        <f t="shared" ref="J653:J716" si="80">I653*E653</f>
        <v>0</v>
      </c>
      <c r="K653" s="611">
        <f t="shared" si="79"/>
        <v>5</v>
      </c>
      <c r="L653" s="611">
        <f t="shared" si="76"/>
        <v>1614</v>
      </c>
      <c r="M653" s="611"/>
      <c r="N653" s="613">
        <f t="shared" ref="N653:N716" si="81">M653*E653</f>
        <v>0</v>
      </c>
    </row>
    <row r="654" spans="1:14" s="347" customFormat="1" ht="30">
      <c r="A654" s="610">
        <f t="shared" si="77"/>
        <v>642</v>
      </c>
      <c r="B654" s="614" t="s">
        <v>1500</v>
      </c>
      <c r="C654" s="615">
        <v>15</v>
      </c>
      <c r="D654" s="615" t="s">
        <v>1418</v>
      </c>
      <c r="E654" s="510">
        <v>298.8</v>
      </c>
      <c r="F654" s="517">
        <f t="shared" ref="F654:F717" si="82">E654*C654</f>
        <v>4482</v>
      </c>
      <c r="G654" s="611">
        <v>8</v>
      </c>
      <c r="H654" s="611">
        <f t="shared" ref="H654:H717" si="83">G654*E654</f>
        <v>2390.4</v>
      </c>
      <c r="I654" s="611"/>
      <c r="J654" s="612">
        <f t="shared" si="80"/>
        <v>0</v>
      </c>
      <c r="K654" s="611">
        <v>7</v>
      </c>
      <c r="L654" s="611">
        <f t="shared" ref="L654:L717" si="84">K654*E654</f>
        <v>2091.6</v>
      </c>
      <c r="M654" s="611"/>
      <c r="N654" s="613">
        <f t="shared" si="81"/>
        <v>0</v>
      </c>
    </row>
    <row r="655" spans="1:14" s="347" customFormat="1" ht="30">
      <c r="A655" s="610">
        <f t="shared" ref="A655:A718" si="85">A654+1</f>
        <v>643</v>
      </c>
      <c r="B655" s="614" t="s">
        <v>1501</v>
      </c>
      <c r="C655" s="615">
        <v>10</v>
      </c>
      <c r="D655" s="615" t="s">
        <v>1418</v>
      </c>
      <c r="E655" s="510">
        <v>298.8</v>
      </c>
      <c r="F655" s="517">
        <f t="shared" si="82"/>
        <v>2988</v>
      </c>
      <c r="G655" s="611">
        <f t="shared" ref="G655:G718" si="86">C655/2</f>
        <v>5</v>
      </c>
      <c r="H655" s="611">
        <f t="shared" si="83"/>
        <v>1494</v>
      </c>
      <c r="I655" s="611"/>
      <c r="J655" s="612">
        <f t="shared" si="80"/>
        <v>0</v>
      </c>
      <c r="K655" s="611">
        <f t="shared" ref="K655:K718" si="87">C655/2</f>
        <v>5</v>
      </c>
      <c r="L655" s="611">
        <f t="shared" si="84"/>
        <v>1494</v>
      </c>
      <c r="M655" s="611"/>
      <c r="N655" s="613">
        <f t="shared" si="81"/>
        <v>0</v>
      </c>
    </row>
    <row r="656" spans="1:14" s="347" customFormat="1" ht="30">
      <c r="A656" s="610">
        <f t="shared" si="85"/>
        <v>644</v>
      </c>
      <c r="B656" s="616" t="s">
        <v>1502</v>
      </c>
      <c r="C656" s="615">
        <v>5</v>
      </c>
      <c r="D656" s="615" t="s">
        <v>1470</v>
      </c>
      <c r="E656" s="78">
        <v>444</v>
      </c>
      <c r="F656" s="517">
        <f t="shared" si="82"/>
        <v>2220</v>
      </c>
      <c r="G656" s="611">
        <v>3</v>
      </c>
      <c r="H656" s="611">
        <f t="shared" si="83"/>
        <v>1332</v>
      </c>
      <c r="I656" s="611"/>
      <c r="J656" s="612">
        <f t="shared" si="80"/>
        <v>0</v>
      </c>
      <c r="K656" s="611">
        <v>2</v>
      </c>
      <c r="L656" s="611">
        <f t="shared" si="84"/>
        <v>888</v>
      </c>
      <c r="M656" s="611"/>
      <c r="N656" s="613">
        <f t="shared" si="81"/>
        <v>0</v>
      </c>
    </row>
    <row r="657" spans="1:14" s="347" customFormat="1" ht="30">
      <c r="A657" s="610">
        <f t="shared" si="85"/>
        <v>645</v>
      </c>
      <c r="B657" s="616" t="s">
        <v>1502</v>
      </c>
      <c r="C657" s="615">
        <v>5</v>
      </c>
      <c r="D657" s="615" t="s">
        <v>1470</v>
      </c>
      <c r="E657" s="78">
        <v>444</v>
      </c>
      <c r="F657" s="517">
        <f t="shared" si="82"/>
        <v>2220</v>
      </c>
      <c r="G657" s="611">
        <v>3</v>
      </c>
      <c r="H657" s="611">
        <f t="shared" si="83"/>
        <v>1332</v>
      </c>
      <c r="I657" s="611"/>
      <c r="J657" s="612">
        <f t="shared" si="80"/>
        <v>0</v>
      </c>
      <c r="K657" s="611">
        <v>2</v>
      </c>
      <c r="L657" s="611">
        <f t="shared" si="84"/>
        <v>888</v>
      </c>
      <c r="M657" s="611"/>
      <c r="N657" s="613">
        <f t="shared" si="81"/>
        <v>0</v>
      </c>
    </row>
    <row r="658" spans="1:14" s="347" customFormat="1" ht="30">
      <c r="A658" s="610">
        <f t="shared" si="85"/>
        <v>646</v>
      </c>
      <c r="B658" s="616" t="s">
        <v>1503</v>
      </c>
      <c r="C658" s="615">
        <v>10</v>
      </c>
      <c r="D658" s="615" t="s">
        <v>1418</v>
      </c>
      <c r="E658" s="510">
        <v>322.8</v>
      </c>
      <c r="F658" s="517">
        <f t="shared" si="82"/>
        <v>3228</v>
      </c>
      <c r="G658" s="611">
        <f t="shared" si="86"/>
        <v>5</v>
      </c>
      <c r="H658" s="611">
        <f t="shared" si="83"/>
        <v>1614</v>
      </c>
      <c r="I658" s="611"/>
      <c r="J658" s="612">
        <f t="shared" si="80"/>
        <v>0</v>
      </c>
      <c r="K658" s="611">
        <f t="shared" si="87"/>
        <v>5</v>
      </c>
      <c r="L658" s="611">
        <f t="shared" si="84"/>
        <v>1614</v>
      </c>
      <c r="M658" s="611"/>
      <c r="N658" s="613">
        <f t="shared" si="81"/>
        <v>0</v>
      </c>
    </row>
    <row r="659" spans="1:14" s="347" customFormat="1" ht="30">
      <c r="A659" s="610">
        <f t="shared" si="85"/>
        <v>647</v>
      </c>
      <c r="B659" s="616" t="s">
        <v>1503</v>
      </c>
      <c r="C659" s="615">
        <v>15</v>
      </c>
      <c r="D659" s="615" t="s">
        <v>1470</v>
      </c>
      <c r="E659" s="78">
        <v>322.8</v>
      </c>
      <c r="F659" s="517">
        <f t="shared" si="82"/>
        <v>4842</v>
      </c>
      <c r="G659" s="611">
        <v>8</v>
      </c>
      <c r="H659" s="611">
        <f t="shared" si="83"/>
        <v>2582.4</v>
      </c>
      <c r="I659" s="611"/>
      <c r="J659" s="612">
        <f t="shared" si="80"/>
        <v>0</v>
      </c>
      <c r="K659" s="611">
        <v>7</v>
      </c>
      <c r="L659" s="611">
        <f t="shared" si="84"/>
        <v>2259.6</v>
      </c>
      <c r="M659" s="611"/>
      <c r="N659" s="613">
        <f t="shared" si="81"/>
        <v>0</v>
      </c>
    </row>
    <row r="660" spans="1:14" s="347" customFormat="1" ht="30">
      <c r="A660" s="610">
        <f t="shared" si="85"/>
        <v>648</v>
      </c>
      <c r="B660" s="616" t="s">
        <v>1503</v>
      </c>
      <c r="C660" s="615">
        <v>20</v>
      </c>
      <c r="D660" s="615" t="s">
        <v>1470</v>
      </c>
      <c r="E660" s="78">
        <v>322.8</v>
      </c>
      <c r="F660" s="517">
        <f t="shared" si="82"/>
        <v>6456</v>
      </c>
      <c r="G660" s="611">
        <f t="shared" si="86"/>
        <v>10</v>
      </c>
      <c r="H660" s="611">
        <f t="shared" si="83"/>
        <v>3228</v>
      </c>
      <c r="I660" s="611"/>
      <c r="J660" s="612">
        <f t="shared" si="80"/>
        <v>0</v>
      </c>
      <c r="K660" s="611">
        <f t="shared" si="87"/>
        <v>10</v>
      </c>
      <c r="L660" s="611">
        <f t="shared" si="84"/>
        <v>3228</v>
      </c>
      <c r="M660" s="611"/>
      <c r="N660" s="613">
        <f t="shared" si="81"/>
        <v>0</v>
      </c>
    </row>
    <row r="661" spans="1:14" s="347" customFormat="1" ht="30">
      <c r="A661" s="610">
        <f t="shared" si="85"/>
        <v>649</v>
      </c>
      <c r="B661" s="614" t="s">
        <v>1504</v>
      </c>
      <c r="C661" s="615">
        <v>15</v>
      </c>
      <c r="D661" s="615" t="s">
        <v>1418</v>
      </c>
      <c r="E661" s="510">
        <v>298.8</v>
      </c>
      <c r="F661" s="517">
        <f t="shared" si="82"/>
        <v>4482</v>
      </c>
      <c r="G661" s="611">
        <v>8</v>
      </c>
      <c r="H661" s="611">
        <f t="shared" si="83"/>
        <v>2390.4</v>
      </c>
      <c r="I661" s="611"/>
      <c r="J661" s="612">
        <f t="shared" si="80"/>
        <v>0</v>
      </c>
      <c r="K661" s="611">
        <v>7</v>
      </c>
      <c r="L661" s="611">
        <f t="shared" si="84"/>
        <v>2091.6</v>
      </c>
      <c r="M661" s="611"/>
      <c r="N661" s="613">
        <f t="shared" si="81"/>
        <v>0</v>
      </c>
    </row>
    <row r="662" spans="1:14" s="347" customFormat="1" ht="30">
      <c r="A662" s="610">
        <f t="shared" si="85"/>
        <v>650</v>
      </c>
      <c r="B662" s="614" t="s">
        <v>1505</v>
      </c>
      <c r="C662" s="615">
        <v>10</v>
      </c>
      <c r="D662" s="615" t="s">
        <v>1418</v>
      </c>
      <c r="E662" s="510">
        <v>322.8</v>
      </c>
      <c r="F662" s="517">
        <f t="shared" si="82"/>
        <v>3228</v>
      </c>
      <c r="G662" s="611">
        <f t="shared" si="86"/>
        <v>5</v>
      </c>
      <c r="H662" s="611">
        <f t="shared" si="83"/>
        <v>1614</v>
      </c>
      <c r="I662" s="611"/>
      <c r="J662" s="612">
        <f t="shared" si="80"/>
        <v>0</v>
      </c>
      <c r="K662" s="611">
        <f t="shared" si="87"/>
        <v>5</v>
      </c>
      <c r="L662" s="611">
        <f t="shared" si="84"/>
        <v>1614</v>
      </c>
      <c r="M662" s="611"/>
      <c r="N662" s="613">
        <f t="shared" si="81"/>
        <v>0</v>
      </c>
    </row>
    <row r="663" spans="1:14" s="347" customFormat="1" ht="30">
      <c r="A663" s="610">
        <f t="shared" si="85"/>
        <v>651</v>
      </c>
      <c r="B663" s="614" t="s">
        <v>1506</v>
      </c>
      <c r="C663" s="615">
        <v>5</v>
      </c>
      <c r="D663" s="615" t="s">
        <v>1418</v>
      </c>
      <c r="E663" s="510">
        <v>298.8</v>
      </c>
      <c r="F663" s="517">
        <f t="shared" si="82"/>
        <v>1494</v>
      </c>
      <c r="G663" s="611">
        <v>3</v>
      </c>
      <c r="H663" s="611">
        <f t="shared" si="83"/>
        <v>896.40000000000009</v>
      </c>
      <c r="I663" s="611"/>
      <c r="J663" s="612">
        <f t="shared" si="80"/>
        <v>0</v>
      </c>
      <c r="K663" s="611">
        <v>2</v>
      </c>
      <c r="L663" s="611">
        <f t="shared" si="84"/>
        <v>597.6</v>
      </c>
      <c r="M663" s="611"/>
      <c r="N663" s="613">
        <f t="shared" si="81"/>
        <v>0</v>
      </c>
    </row>
    <row r="664" spans="1:14" s="347" customFormat="1" ht="30">
      <c r="A664" s="610">
        <f t="shared" si="85"/>
        <v>652</v>
      </c>
      <c r="B664" s="614" t="s">
        <v>1507</v>
      </c>
      <c r="C664" s="615">
        <v>5</v>
      </c>
      <c r="D664" s="615" t="s">
        <v>1418</v>
      </c>
      <c r="E664" s="510">
        <v>322.8</v>
      </c>
      <c r="F664" s="517">
        <f t="shared" si="82"/>
        <v>1614</v>
      </c>
      <c r="G664" s="611">
        <v>3</v>
      </c>
      <c r="H664" s="611">
        <f t="shared" si="83"/>
        <v>968.40000000000009</v>
      </c>
      <c r="I664" s="611"/>
      <c r="J664" s="612">
        <f t="shared" si="80"/>
        <v>0</v>
      </c>
      <c r="K664" s="611">
        <v>2</v>
      </c>
      <c r="L664" s="611">
        <f t="shared" si="84"/>
        <v>645.6</v>
      </c>
      <c r="M664" s="611"/>
      <c r="N664" s="613">
        <f t="shared" si="81"/>
        <v>0</v>
      </c>
    </row>
    <row r="665" spans="1:14" s="347" customFormat="1" ht="30">
      <c r="A665" s="610">
        <f t="shared" si="85"/>
        <v>653</v>
      </c>
      <c r="B665" s="614" t="s">
        <v>1508</v>
      </c>
      <c r="C665" s="615">
        <v>12</v>
      </c>
      <c r="D665" s="615" t="s">
        <v>1418</v>
      </c>
      <c r="E665" s="510">
        <v>444</v>
      </c>
      <c r="F665" s="517">
        <f t="shared" si="82"/>
        <v>5328</v>
      </c>
      <c r="G665" s="611">
        <f t="shared" si="86"/>
        <v>6</v>
      </c>
      <c r="H665" s="611">
        <f t="shared" si="83"/>
        <v>2664</v>
      </c>
      <c r="I665" s="611"/>
      <c r="J665" s="612">
        <f t="shared" si="80"/>
        <v>0</v>
      </c>
      <c r="K665" s="611">
        <f t="shared" si="87"/>
        <v>6</v>
      </c>
      <c r="L665" s="611">
        <f t="shared" si="84"/>
        <v>2664</v>
      </c>
      <c r="M665" s="611"/>
      <c r="N665" s="613">
        <f t="shared" si="81"/>
        <v>0</v>
      </c>
    </row>
    <row r="666" spans="1:14" s="347" customFormat="1" ht="30">
      <c r="A666" s="610">
        <f t="shared" si="85"/>
        <v>654</v>
      </c>
      <c r="B666" s="614" t="s">
        <v>1509</v>
      </c>
      <c r="C666" s="615">
        <v>60</v>
      </c>
      <c r="D666" s="615" t="s">
        <v>1418</v>
      </c>
      <c r="E666" s="510">
        <v>322.8</v>
      </c>
      <c r="F666" s="517">
        <f t="shared" si="82"/>
        <v>19368</v>
      </c>
      <c r="G666" s="611">
        <f t="shared" si="86"/>
        <v>30</v>
      </c>
      <c r="H666" s="611">
        <f t="shared" si="83"/>
        <v>9684</v>
      </c>
      <c r="I666" s="611"/>
      <c r="J666" s="612">
        <f t="shared" si="80"/>
        <v>0</v>
      </c>
      <c r="K666" s="611">
        <f t="shared" si="87"/>
        <v>30</v>
      </c>
      <c r="L666" s="611">
        <f t="shared" si="84"/>
        <v>9684</v>
      </c>
      <c r="M666" s="611"/>
      <c r="N666" s="613">
        <f t="shared" si="81"/>
        <v>0</v>
      </c>
    </row>
    <row r="667" spans="1:14" s="347" customFormat="1" ht="30">
      <c r="A667" s="610">
        <f t="shared" si="85"/>
        <v>655</v>
      </c>
      <c r="B667" s="614" t="s">
        <v>1510</v>
      </c>
      <c r="C667" s="615">
        <v>5</v>
      </c>
      <c r="D667" s="615" t="s">
        <v>1418</v>
      </c>
      <c r="E667" s="510">
        <v>190</v>
      </c>
      <c r="F667" s="517">
        <f t="shared" si="82"/>
        <v>950</v>
      </c>
      <c r="G667" s="611">
        <v>3</v>
      </c>
      <c r="H667" s="611">
        <f t="shared" si="83"/>
        <v>570</v>
      </c>
      <c r="I667" s="611"/>
      <c r="J667" s="612">
        <f t="shared" si="80"/>
        <v>0</v>
      </c>
      <c r="K667" s="611">
        <v>2</v>
      </c>
      <c r="L667" s="611">
        <f t="shared" si="84"/>
        <v>380</v>
      </c>
      <c r="M667" s="611"/>
      <c r="N667" s="613">
        <f t="shared" si="81"/>
        <v>0</v>
      </c>
    </row>
    <row r="668" spans="1:14" s="347" customFormat="1" ht="30">
      <c r="A668" s="610">
        <f t="shared" si="85"/>
        <v>656</v>
      </c>
      <c r="B668" s="614" t="s">
        <v>1511</v>
      </c>
      <c r="C668" s="615">
        <v>10</v>
      </c>
      <c r="D668" s="615" t="s">
        <v>1418</v>
      </c>
      <c r="E668" s="510">
        <v>322.8</v>
      </c>
      <c r="F668" s="517">
        <f t="shared" si="82"/>
        <v>3228</v>
      </c>
      <c r="G668" s="611">
        <f t="shared" si="86"/>
        <v>5</v>
      </c>
      <c r="H668" s="611">
        <f t="shared" si="83"/>
        <v>1614</v>
      </c>
      <c r="I668" s="611"/>
      <c r="J668" s="612">
        <f t="shared" si="80"/>
        <v>0</v>
      </c>
      <c r="K668" s="611">
        <f t="shared" si="87"/>
        <v>5</v>
      </c>
      <c r="L668" s="611">
        <f t="shared" si="84"/>
        <v>1614</v>
      </c>
      <c r="M668" s="611"/>
      <c r="N668" s="613">
        <f t="shared" si="81"/>
        <v>0</v>
      </c>
    </row>
    <row r="669" spans="1:14" s="347" customFormat="1" ht="16.5">
      <c r="A669" s="610">
        <f t="shared" si="85"/>
        <v>657</v>
      </c>
      <c r="B669" s="544" t="s">
        <v>1512</v>
      </c>
      <c r="C669" s="241">
        <v>242</v>
      </c>
      <c r="D669" s="506" t="s">
        <v>1418</v>
      </c>
      <c r="E669" s="533">
        <v>311.26</v>
      </c>
      <c r="F669" s="517">
        <f t="shared" si="82"/>
        <v>75324.92</v>
      </c>
      <c r="G669" s="611">
        <f t="shared" si="86"/>
        <v>121</v>
      </c>
      <c r="H669" s="611">
        <f t="shared" si="83"/>
        <v>37662.46</v>
      </c>
      <c r="I669" s="611"/>
      <c r="J669" s="612">
        <f t="shared" si="80"/>
        <v>0</v>
      </c>
      <c r="K669" s="611">
        <f t="shared" si="87"/>
        <v>121</v>
      </c>
      <c r="L669" s="611">
        <f t="shared" si="84"/>
        <v>37662.46</v>
      </c>
      <c r="M669" s="611"/>
      <c r="N669" s="613">
        <f t="shared" si="81"/>
        <v>0</v>
      </c>
    </row>
    <row r="670" spans="1:14" s="347" customFormat="1" ht="16.5">
      <c r="A670" s="610">
        <f t="shared" si="85"/>
        <v>658</v>
      </c>
      <c r="B670" s="512" t="s">
        <v>1513</v>
      </c>
      <c r="C670" s="514">
        <v>100</v>
      </c>
      <c r="D670" s="514" t="s">
        <v>1514</v>
      </c>
      <c r="E670" s="511">
        <v>298.8</v>
      </c>
      <c r="F670" s="517">
        <f t="shared" si="82"/>
        <v>29880</v>
      </c>
      <c r="G670" s="611">
        <f t="shared" si="86"/>
        <v>50</v>
      </c>
      <c r="H670" s="611">
        <f t="shared" si="83"/>
        <v>14940</v>
      </c>
      <c r="I670" s="611"/>
      <c r="J670" s="612">
        <f t="shared" si="80"/>
        <v>0</v>
      </c>
      <c r="K670" s="611">
        <f t="shared" si="87"/>
        <v>50</v>
      </c>
      <c r="L670" s="611">
        <f t="shared" si="84"/>
        <v>14940</v>
      </c>
      <c r="M670" s="611"/>
      <c r="N670" s="613">
        <f t="shared" si="81"/>
        <v>0</v>
      </c>
    </row>
    <row r="671" spans="1:14" s="347" customFormat="1" ht="16.5">
      <c r="A671" s="610">
        <f t="shared" si="85"/>
        <v>659</v>
      </c>
      <c r="B671" s="512" t="s">
        <v>1515</v>
      </c>
      <c r="C671" s="514">
        <v>100</v>
      </c>
      <c r="D671" s="514" t="s">
        <v>1514</v>
      </c>
      <c r="E671" s="511">
        <v>322.8</v>
      </c>
      <c r="F671" s="517">
        <f t="shared" si="82"/>
        <v>32280</v>
      </c>
      <c r="G671" s="611">
        <f t="shared" si="86"/>
        <v>50</v>
      </c>
      <c r="H671" s="611">
        <f t="shared" si="83"/>
        <v>16140</v>
      </c>
      <c r="I671" s="611"/>
      <c r="J671" s="612">
        <f t="shared" si="80"/>
        <v>0</v>
      </c>
      <c r="K671" s="611">
        <f t="shared" si="87"/>
        <v>50</v>
      </c>
      <c r="L671" s="611">
        <f t="shared" si="84"/>
        <v>16140</v>
      </c>
      <c r="M671" s="611"/>
      <c r="N671" s="613">
        <f t="shared" si="81"/>
        <v>0</v>
      </c>
    </row>
    <row r="672" spans="1:14" s="347" customFormat="1" ht="16.5">
      <c r="A672" s="610">
        <f t="shared" si="85"/>
        <v>660</v>
      </c>
      <c r="B672" s="544" t="s">
        <v>1516</v>
      </c>
      <c r="C672" s="507">
        <v>20</v>
      </c>
      <c r="D672" s="571"/>
      <c r="E672" s="571">
        <v>60</v>
      </c>
      <c r="F672" s="517">
        <f t="shared" si="82"/>
        <v>1200</v>
      </c>
      <c r="G672" s="611">
        <f t="shared" si="86"/>
        <v>10</v>
      </c>
      <c r="H672" s="611">
        <f t="shared" si="83"/>
        <v>600</v>
      </c>
      <c r="I672" s="611"/>
      <c r="J672" s="612">
        <f t="shared" si="80"/>
        <v>0</v>
      </c>
      <c r="K672" s="611">
        <f t="shared" si="87"/>
        <v>10</v>
      </c>
      <c r="L672" s="611">
        <f t="shared" si="84"/>
        <v>600</v>
      </c>
      <c r="M672" s="611"/>
      <c r="N672" s="613">
        <f t="shared" si="81"/>
        <v>0</v>
      </c>
    </row>
    <row r="673" spans="1:14" s="347" customFormat="1" ht="30">
      <c r="A673" s="610">
        <f t="shared" si="85"/>
        <v>661</v>
      </c>
      <c r="B673" s="544" t="s">
        <v>1517</v>
      </c>
      <c r="C673" s="241">
        <v>20</v>
      </c>
      <c r="D673" s="506" t="s">
        <v>946</v>
      </c>
      <c r="E673" s="533">
        <v>50.4</v>
      </c>
      <c r="F673" s="517">
        <f t="shared" si="82"/>
        <v>1008</v>
      </c>
      <c r="G673" s="611">
        <f t="shared" si="86"/>
        <v>10</v>
      </c>
      <c r="H673" s="611">
        <f t="shared" si="83"/>
        <v>504</v>
      </c>
      <c r="I673" s="611"/>
      <c r="J673" s="612">
        <f t="shared" si="80"/>
        <v>0</v>
      </c>
      <c r="K673" s="611">
        <f t="shared" si="87"/>
        <v>10</v>
      </c>
      <c r="L673" s="611">
        <f t="shared" si="84"/>
        <v>504</v>
      </c>
      <c r="M673" s="611"/>
      <c r="N673" s="613">
        <f t="shared" si="81"/>
        <v>0</v>
      </c>
    </row>
    <row r="674" spans="1:14" s="347" customFormat="1" ht="30">
      <c r="A674" s="610">
        <f t="shared" si="85"/>
        <v>662</v>
      </c>
      <c r="B674" s="240" t="s">
        <v>1518</v>
      </c>
      <c r="C674" s="507">
        <v>10</v>
      </c>
      <c r="D674" s="593" t="s">
        <v>946</v>
      </c>
      <c r="E674" s="510">
        <v>63.58</v>
      </c>
      <c r="F674" s="517">
        <f t="shared" si="82"/>
        <v>635.79999999999995</v>
      </c>
      <c r="G674" s="611">
        <f t="shared" si="86"/>
        <v>5</v>
      </c>
      <c r="H674" s="611">
        <f t="shared" si="83"/>
        <v>317.89999999999998</v>
      </c>
      <c r="I674" s="611"/>
      <c r="J674" s="612">
        <f t="shared" si="80"/>
        <v>0</v>
      </c>
      <c r="K674" s="611">
        <f t="shared" si="87"/>
        <v>5</v>
      </c>
      <c r="L674" s="611">
        <f t="shared" si="84"/>
        <v>317.89999999999998</v>
      </c>
      <c r="M674" s="611"/>
      <c r="N674" s="613">
        <f t="shared" si="81"/>
        <v>0</v>
      </c>
    </row>
    <row r="675" spans="1:14" s="347" customFormat="1" ht="16.5">
      <c r="A675" s="610">
        <f t="shared" si="85"/>
        <v>663</v>
      </c>
      <c r="B675" s="582" t="s">
        <v>1519</v>
      </c>
      <c r="C675" s="564">
        <v>120</v>
      </c>
      <c r="D675" s="564" t="s">
        <v>995</v>
      </c>
      <c r="E675" s="520">
        <v>38</v>
      </c>
      <c r="F675" s="517">
        <f t="shared" si="82"/>
        <v>4560</v>
      </c>
      <c r="G675" s="611">
        <f t="shared" si="86"/>
        <v>60</v>
      </c>
      <c r="H675" s="611">
        <f t="shared" si="83"/>
        <v>2280</v>
      </c>
      <c r="I675" s="611"/>
      <c r="J675" s="612">
        <f t="shared" si="80"/>
        <v>0</v>
      </c>
      <c r="K675" s="611">
        <f t="shared" si="87"/>
        <v>60</v>
      </c>
      <c r="L675" s="611">
        <f t="shared" si="84"/>
        <v>2280</v>
      </c>
      <c r="M675" s="611"/>
      <c r="N675" s="613">
        <f t="shared" si="81"/>
        <v>0</v>
      </c>
    </row>
    <row r="676" spans="1:14" s="347" customFormat="1" ht="30">
      <c r="A676" s="610">
        <f t="shared" si="85"/>
        <v>664</v>
      </c>
      <c r="B676" s="544" t="s">
        <v>1520</v>
      </c>
      <c r="C676" s="588">
        <v>25</v>
      </c>
      <c r="D676" s="506" t="s">
        <v>1521</v>
      </c>
      <c r="E676" s="533">
        <v>38.549999999999997</v>
      </c>
      <c r="F676" s="517">
        <f t="shared" si="82"/>
        <v>963.74999999999989</v>
      </c>
      <c r="G676" s="611">
        <v>13</v>
      </c>
      <c r="H676" s="611">
        <f t="shared" si="83"/>
        <v>501.15</v>
      </c>
      <c r="I676" s="611"/>
      <c r="J676" s="612">
        <f t="shared" si="80"/>
        <v>0</v>
      </c>
      <c r="K676" s="611">
        <v>12</v>
      </c>
      <c r="L676" s="611">
        <f t="shared" si="84"/>
        <v>462.59999999999997</v>
      </c>
      <c r="M676" s="611"/>
      <c r="N676" s="613">
        <f t="shared" si="81"/>
        <v>0</v>
      </c>
    </row>
    <row r="677" spans="1:14" s="347" customFormat="1" ht="16.5">
      <c r="A677" s="610">
        <f t="shared" si="85"/>
        <v>665</v>
      </c>
      <c r="B677" s="614" t="s">
        <v>1522</v>
      </c>
      <c r="C677" s="615">
        <v>300</v>
      </c>
      <c r="D677" s="615" t="s">
        <v>1523</v>
      </c>
      <c r="E677" s="510">
        <v>281.16000000000003</v>
      </c>
      <c r="F677" s="517">
        <f t="shared" si="82"/>
        <v>84348.000000000015</v>
      </c>
      <c r="G677" s="611">
        <f t="shared" si="86"/>
        <v>150</v>
      </c>
      <c r="H677" s="611">
        <f t="shared" si="83"/>
        <v>42174.000000000007</v>
      </c>
      <c r="I677" s="611"/>
      <c r="J677" s="612">
        <f t="shared" si="80"/>
        <v>0</v>
      </c>
      <c r="K677" s="611">
        <f t="shared" si="87"/>
        <v>150</v>
      </c>
      <c r="L677" s="611">
        <f t="shared" si="84"/>
        <v>42174.000000000007</v>
      </c>
      <c r="M677" s="611"/>
      <c r="N677" s="613">
        <f t="shared" si="81"/>
        <v>0</v>
      </c>
    </row>
    <row r="678" spans="1:14" s="347" customFormat="1" ht="16.5">
      <c r="A678" s="610">
        <f t="shared" si="85"/>
        <v>666</v>
      </c>
      <c r="B678" s="240" t="s">
        <v>1524</v>
      </c>
      <c r="C678" s="507">
        <v>30</v>
      </c>
      <c r="D678" s="507" t="s">
        <v>946</v>
      </c>
      <c r="E678" s="510">
        <v>61.23</v>
      </c>
      <c r="F678" s="517">
        <f t="shared" si="82"/>
        <v>1836.8999999999999</v>
      </c>
      <c r="G678" s="611">
        <f t="shared" si="86"/>
        <v>15</v>
      </c>
      <c r="H678" s="611">
        <f t="shared" si="83"/>
        <v>918.44999999999993</v>
      </c>
      <c r="I678" s="611"/>
      <c r="J678" s="612">
        <f t="shared" si="80"/>
        <v>0</v>
      </c>
      <c r="K678" s="611">
        <f t="shared" si="87"/>
        <v>15</v>
      </c>
      <c r="L678" s="611">
        <f t="shared" si="84"/>
        <v>918.44999999999993</v>
      </c>
      <c r="M678" s="611"/>
      <c r="N678" s="613">
        <f t="shared" si="81"/>
        <v>0</v>
      </c>
    </row>
    <row r="679" spans="1:14" s="347" customFormat="1" ht="16.5">
      <c r="A679" s="610">
        <f t="shared" si="85"/>
        <v>667</v>
      </c>
      <c r="B679" s="619" t="s">
        <v>1525</v>
      </c>
      <c r="C679" s="617">
        <v>50</v>
      </c>
      <c r="D679" s="618" t="s">
        <v>1019</v>
      </c>
      <c r="E679" s="517">
        <v>110</v>
      </c>
      <c r="F679" s="517">
        <f t="shared" si="82"/>
        <v>5500</v>
      </c>
      <c r="G679" s="611">
        <f t="shared" si="86"/>
        <v>25</v>
      </c>
      <c r="H679" s="611">
        <f t="shared" si="83"/>
        <v>2750</v>
      </c>
      <c r="I679" s="611"/>
      <c r="J679" s="612">
        <f t="shared" si="80"/>
        <v>0</v>
      </c>
      <c r="K679" s="611">
        <f t="shared" si="87"/>
        <v>25</v>
      </c>
      <c r="L679" s="611">
        <f t="shared" si="84"/>
        <v>2750</v>
      </c>
      <c r="M679" s="611"/>
      <c r="N679" s="613">
        <f t="shared" si="81"/>
        <v>0</v>
      </c>
    </row>
    <row r="680" spans="1:14" s="347" customFormat="1" ht="16.5">
      <c r="A680" s="610">
        <f t="shared" si="85"/>
        <v>668</v>
      </c>
      <c r="B680" s="619" t="s">
        <v>1526</v>
      </c>
      <c r="C680" s="617">
        <v>50</v>
      </c>
      <c r="D680" s="618" t="s">
        <v>1019</v>
      </c>
      <c r="E680" s="517">
        <v>90</v>
      </c>
      <c r="F680" s="517">
        <f t="shared" si="82"/>
        <v>4500</v>
      </c>
      <c r="G680" s="611">
        <f t="shared" si="86"/>
        <v>25</v>
      </c>
      <c r="H680" s="611">
        <f t="shared" si="83"/>
        <v>2250</v>
      </c>
      <c r="I680" s="611"/>
      <c r="J680" s="612">
        <f t="shared" si="80"/>
        <v>0</v>
      </c>
      <c r="K680" s="611">
        <f t="shared" si="87"/>
        <v>25</v>
      </c>
      <c r="L680" s="611">
        <f t="shared" si="84"/>
        <v>2250</v>
      </c>
      <c r="M680" s="611"/>
      <c r="N680" s="613">
        <f t="shared" si="81"/>
        <v>0</v>
      </c>
    </row>
    <row r="681" spans="1:14" s="347" customFormat="1" ht="30">
      <c r="A681" s="610">
        <f t="shared" si="85"/>
        <v>669</v>
      </c>
      <c r="B681" s="544" t="s">
        <v>1527</v>
      </c>
      <c r="C681" s="588">
        <v>86</v>
      </c>
      <c r="D681" s="506" t="s">
        <v>946</v>
      </c>
      <c r="E681" s="533">
        <v>52.4</v>
      </c>
      <c r="F681" s="517">
        <f t="shared" si="82"/>
        <v>4506.3999999999996</v>
      </c>
      <c r="G681" s="611">
        <f t="shared" si="86"/>
        <v>43</v>
      </c>
      <c r="H681" s="611">
        <f t="shared" si="83"/>
        <v>2253.1999999999998</v>
      </c>
      <c r="I681" s="611"/>
      <c r="J681" s="612">
        <f t="shared" si="80"/>
        <v>0</v>
      </c>
      <c r="K681" s="611">
        <f t="shared" si="87"/>
        <v>43</v>
      </c>
      <c r="L681" s="611">
        <f t="shared" si="84"/>
        <v>2253.1999999999998</v>
      </c>
      <c r="M681" s="611"/>
      <c r="N681" s="613">
        <f t="shared" si="81"/>
        <v>0</v>
      </c>
    </row>
    <row r="682" spans="1:14" s="347" customFormat="1" ht="30">
      <c r="A682" s="610">
        <f t="shared" si="85"/>
        <v>670</v>
      </c>
      <c r="B682" s="544" t="s">
        <v>1528</v>
      </c>
      <c r="C682" s="588">
        <v>64</v>
      </c>
      <c r="D682" s="506" t="s">
        <v>946</v>
      </c>
      <c r="E682" s="533">
        <v>61.23</v>
      </c>
      <c r="F682" s="517">
        <f t="shared" si="82"/>
        <v>3918.72</v>
      </c>
      <c r="G682" s="611">
        <f t="shared" si="86"/>
        <v>32</v>
      </c>
      <c r="H682" s="611">
        <f t="shared" si="83"/>
        <v>1959.36</v>
      </c>
      <c r="I682" s="611"/>
      <c r="J682" s="612">
        <f t="shared" si="80"/>
        <v>0</v>
      </c>
      <c r="K682" s="611">
        <f t="shared" si="87"/>
        <v>32</v>
      </c>
      <c r="L682" s="611">
        <f t="shared" si="84"/>
        <v>1959.36</v>
      </c>
      <c r="M682" s="611"/>
      <c r="N682" s="613">
        <f t="shared" si="81"/>
        <v>0</v>
      </c>
    </row>
    <row r="683" spans="1:14" s="347" customFormat="1" ht="16.5">
      <c r="A683" s="610">
        <f t="shared" si="85"/>
        <v>671</v>
      </c>
      <c r="B683" s="158" t="s">
        <v>1529</v>
      </c>
      <c r="C683" s="514">
        <v>6</v>
      </c>
      <c r="D683" s="514" t="s">
        <v>946</v>
      </c>
      <c r="E683" s="570">
        <v>50.4</v>
      </c>
      <c r="F683" s="517">
        <f t="shared" si="82"/>
        <v>302.39999999999998</v>
      </c>
      <c r="G683" s="611">
        <f t="shared" si="86"/>
        <v>3</v>
      </c>
      <c r="H683" s="611">
        <f t="shared" si="83"/>
        <v>151.19999999999999</v>
      </c>
      <c r="I683" s="611"/>
      <c r="J683" s="612">
        <f t="shared" si="80"/>
        <v>0</v>
      </c>
      <c r="K683" s="611">
        <f t="shared" si="87"/>
        <v>3</v>
      </c>
      <c r="L683" s="611">
        <f t="shared" si="84"/>
        <v>151.19999999999999</v>
      </c>
      <c r="M683" s="611"/>
      <c r="N683" s="613">
        <f t="shared" si="81"/>
        <v>0</v>
      </c>
    </row>
    <row r="684" spans="1:14" s="347" customFormat="1" ht="16.5">
      <c r="A684" s="610">
        <f t="shared" si="85"/>
        <v>672</v>
      </c>
      <c r="B684" s="158" t="s">
        <v>1530</v>
      </c>
      <c r="C684" s="506">
        <v>30</v>
      </c>
      <c r="D684" s="506" t="s">
        <v>1019</v>
      </c>
      <c r="E684" s="511">
        <v>61.2</v>
      </c>
      <c r="F684" s="517">
        <f t="shared" si="82"/>
        <v>1836</v>
      </c>
      <c r="G684" s="611">
        <f t="shared" si="86"/>
        <v>15</v>
      </c>
      <c r="H684" s="611">
        <f t="shared" si="83"/>
        <v>918</v>
      </c>
      <c r="I684" s="611"/>
      <c r="J684" s="612">
        <f t="shared" si="80"/>
        <v>0</v>
      </c>
      <c r="K684" s="611">
        <f t="shared" si="87"/>
        <v>15</v>
      </c>
      <c r="L684" s="611">
        <f t="shared" si="84"/>
        <v>918</v>
      </c>
      <c r="M684" s="611"/>
      <c r="N684" s="613">
        <f t="shared" si="81"/>
        <v>0</v>
      </c>
    </row>
    <row r="685" spans="1:14" s="347" customFormat="1" ht="16.5">
      <c r="A685" s="610">
        <f t="shared" si="85"/>
        <v>673</v>
      </c>
      <c r="B685" s="158" t="s">
        <v>1531</v>
      </c>
      <c r="C685" s="516">
        <v>15</v>
      </c>
      <c r="D685" s="516" t="s">
        <v>1447</v>
      </c>
      <c r="E685" s="508">
        <v>61.23</v>
      </c>
      <c r="F685" s="517">
        <f t="shared" si="82"/>
        <v>918.44999999999993</v>
      </c>
      <c r="G685" s="611">
        <v>8</v>
      </c>
      <c r="H685" s="611">
        <f t="shared" si="83"/>
        <v>489.84</v>
      </c>
      <c r="I685" s="611"/>
      <c r="J685" s="612">
        <f t="shared" si="80"/>
        <v>0</v>
      </c>
      <c r="K685" s="611">
        <v>7</v>
      </c>
      <c r="L685" s="611">
        <f t="shared" si="84"/>
        <v>428.60999999999996</v>
      </c>
      <c r="M685" s="611"/>
      <c r="N685" s="613">
        <f t="shared" si="81"/>
        <v>0</v>
      </c>
    </row>
    <row r="686" spans="1:14" s="347" customFormat="1" ht="16.5">
      <c r="A686" s="610">
        <f t="shared" si="85"/>
        <v>674</v>
      </c>
      <c r="B686" s="158" t="s">
        <v>1532</v>
      </c>
      <c r="C686" s="506">
        <v>30</v>
      </c>
      <c r="D686" s="506" t="s">
        <v>1019</v>
      </c>
      <c r="E686" s="511">
        <v>50.4</v>
      </c>
      <c r="F686" s="517">
        <f t="shared" si="82"/>
        <v>1512</v>
      </c>
      <c r="G686" s="611">
        <f t="shared" si="86"/>
        <v>15</v>
      </c>
      <c r="H686" s="611">
        <f t="shared" si="83"/>
        <v>756</v>
      </c>
      <c r="I686" s="611"/>
      <c r="J686" s="612">
        <f t="shared" si="80"/>
        <v>0</v>
      </c>
      <c r="K686" s="611">
        <f t="shared" si="87"/>
        <v>15</v>
      </c>
      <c r="L686" s="611">
        <f t="shared" si="84"/>
        <v>756</v>
      </c>
      <c r="M686" s="611"/>
      <c r="N686" s="613">
        <f t="shared" si="81"/>
        <v>0</v>
      </c>
    </row>
    <row r="687" spans="1:14" s="347" customFormat="1" ht="16.5">
      <c r="A687" s="610">
        <f t="shared" si="85"/>
        <v>675</v>
      </c>
      <c r="B687" s="158" t="s">
        <v>1533</v>
      </c>
      <c r="C687" s="516">
        <v>15</v>
      </c>
      <c r="D687" s="516" t="s">
        <v>1447</v>
      </c>
      <c r="E687" s="508">
        <v>52.4</v>
      </c>
      <c r="F687" s="517">
        <f t="shared" si="82"/>
        <v>786</v>
      </c>
      <c r="G687" s="611">
        <v>8</v>
      </c>
      <c r="H687" s="611">
        <f t="shared" si="83"/>
        <v>419.2</v>
      </c>
      <c r="I687" s="611"/>
      <c r="J687" s="612">
        <f t="shared" si="80"/>
        <v>0</v>
      </c>
      <c r="K687" s="611">
        <v>7</v>
      </c>
      <c r="L687" s="611">
        <f t="shared" si="84"/>
        <v>366.8</v>
      </c>
      <c r="M687" s="611"/>
      <c r="N687" s="613">
        <f t="shared" si="81"/>
        <v>0</v>
      </c>
    </row>
    <row r="688" spans="1:14" s="347" customFormat="1" ht="30">
      <c r="A688" s="610">
        <f t="shared" si="85"/>
        <v>676</v>
      </c>
      <c r="B688" s="158" t="s">
        <v>1534</v>
      </c>
      <c r="C688" s="516">
        <v>15</v>
      </c>
      <c r="D688" s="516" t="s">
        <v>1447</v>
      </c>
      <c r="E688" s="508">
        <v>52.4</v>
      </c>
      <c r="F688" s="517">
        <f t="shared" si="82"/>
        <v>786</v>
      </c>
      <c r="G688" s="611">
        <v>8</v>
      </c>
      <c r="H688" s="611">
        <f t="shared" si="83"/>
        <v>419.2</v>
      </c>
      <c r="I688" s="611"/>
      <c r="J688" s="612">
        <f t="shared" si="80"/>
        <v>0</v>
      </c>
      <c r="K688" s="611">
        <v>7</v>
      </c>
      <c r="L688" s="611">
        <f t="shared" si="84"/>
        <v>366.8</v>
      </c>
      <c r="M688" s="611"/>
      <c r="N688" s="613">
        <f t="shared" si="81"/>
        <v>0</v>
      </c>
    </row>
    <row r="689" spans="1:15" s="347" customFormat="1" ht="16.5">
      <c r="A689" s="610">
        <f t="shared" si="85"/>
        <v>677</v>
      </c>
      <c r="B689" s="240" t="s">
        <v>1535</v>
      </c>
      <c r="C689" s="507">
        <v>70</v>
      </c>
      <c r="D689" s="507" t="s">
        <v>934</v>
      </c>
      <c r="E689" s="510">
        <v>8.64</v>
      </c>
      <c r="F689" s="517">
        <f t="shared" si="82"/>
        <v>604.80000000000007</v>
      </c>
      <c r="G689" s="611">
        <f t="shared" si="86"/>
        <v>35</v>
      </c>
      <c r="H689" s="611">
        <f t="shared" si="83"/>
        <v>302.40000000000003</v>
      </c>
      <c r="I689" s="611"/>
      <c r="J689" s="612">
        <f t="shared" si="80"/>
        <v>0</v>
      </c>
      <c r="K689" s="611">
        <f t="shared" si="87"/>
        <v>35</v>
      </c>
      <c r="L689" s="611">
        <f t="shared" si="84"/>
        <v>302.40000000000003</v>
      </c>
      <c r="M689" s="611"/>
      <c r="N689" s="613">
        <f t="shared" si="81"/>
        <v>0</v>
      </c>
    </row>
    <row r="690" spans="1:15" s="347" customFormat="1" ht="30">
      <c r="A690" s="610">
        <f t="shared" si="85"/>
        <v>678</v>
      </c>
      <c r="B690" s="614" t="s">
        <v>1536</v>
      </c>
      <c r="C690" s="615">
        <v>300</v>
      </c>
      <c r="D690" s="615" t="s">
        <v>1523</v>
      </c>
      <c r="E690" s="510">
        <v>311.26</v>
      </c>
      <c r="F690" s="517">
        <f t="shared" si="82"/>
        <v>93378</v>
      </c>
      <c r="G690" s="611">
        <f t="shared" si="86"/>
        <v>150</v>
      </c>
      <c r="H690" s="611">
        <f t="shared" si="83"/>
        <v>46689</v>
      </c>
      <c r="I690" s="611"/>
      <c r="J690" s="612">
        <f t="shared" si="80"/>
        <v>0</v>
      </c>
      <c r="K690" s="611">
        <f t="shared" si="87"/>
        <v>150</v>
      </c>
      <c r="L690" s="611">
        <f t="shared" si="84"/>
        <v>46689</v>
      </c>
      <c r="M690" s="611"/>
      <c r="N690" s="613">
        <f t="shared" si="81"/>
        <v>0</v>
      </c>
    </row>
    <row r="691" spans="1:15" s="347" customFormat="1" ht="16.5">
      <c r="A691" s="610">
        <f t="shared" si="85"/>
        <v>679</v>
      </c>
      <c r="B691" s="158" t="s">
        <v>1537</v>
      </c>
      <c r="C691" s="516">
        <v>3</v>
      </c>
      <c r="D691" s="516" t="s">
        <v>905</v>
      </c>
      <c r="E691" s="517">
        <v>379.99</v>
      </c>
      <c r="F691" s="517">
        <f t="shared" si="82"/>
        <v>1139.97</v>
      </c>
      <c r="G691" s="611">
        <v>2</v>
      </c>
      <c r="H691" s="611">
        <f t="shared" si="83"/>
        <v>759.98</v>
      </c>
      <c r="I691" s="611"/>
      <c r="J691" s="612">
        <f t="shared" si="80"/>
        <v>0</v>
      </c>
      <c r="K691" s="611">
        <v>1</v>
      </c>
      <c r="L691" s="611">
        <f t="shared" si="84"/>
        <v>379.99</v>
      </c>
      <c r="M691" s="611"/>
      <c r="N691" s="613">
        <f t="shared" si="81"/>
        <v>0</v>
      </c>
    </row>
    <row r="692" spans="1:15" s="347" customFormat="1" ht="30">
      <c r="A692" s="610">
        <f t="shared" si="85"/>
        <v>680</v>
      </c>
      <c r="B692" s="619" t="s">
        <v>1538</v>
      </c>
      <c r="C692" s="617">
        <v>40</v>
      </c>
      <c r="D692" s="618" t="s">
        <v>905</v>
      </c>
      <c r="E692" s="517">
        <v>195</v>
      </c>
      <c r="F692" s="517">
        <f t="shared" si="82"/>
        <v>7800</v>
      </c>
      <c r="G692" s="611">
        <f t="shared" si="86"/>
        <v>20</v>
      </c>
      <c r="H692" s="611">
        <f t="shared" si="83"/>
        <v>3900</v>
      </c>
      <c r="I692" s="611"/>
      <c r="J692" s="612">
        <f t="shared" si="80"/>
        <v>0</v>
      </c>
      <c r="K692" s="611">
        <f t="shared" si="87"/>
        <v>20</v>
      </c>
      <c r="L692" s="611">
        <f t="shared" si="84"/>
        <v>3900</v>
      </c>
      <c r="M692" s="611"/>
      <c r="N692" s="613">
        <f t="shared" si="81"/>
        <v>0</v>
      </c>
    </row>
    <row r="693" spans="1:15" s="347" customFormat="1" ht="30">
      <c r="A693" s="610">
        <f t="shared" si="85"/>
        <v>681</v>
      </c>
      <c r="B693" s="619" t="s">
        <v>1539</v>
      </c>
      <c r="C693" s="617">
        <v>40</v>
      </c>
      <c r="D693" s="618" t="s">
        <v>905</v>
      </c>
      <c r="E693" s="517">
        <v>215</v>
      </c>
      <c r="F693" s="517">
        <f t="shared" si="82"/>
        <v>8600</v>
      </c>
      <c r="G693" s="611">
        <f t="shared" si="86"/>
        <v>20</v>
      </c>
      <c r="H693" s="611">
        <f t="shared" si="83"/>
        <v>4300</v>
      </c>
      <c r="I693" s="611"/>
      <c r="J693" s="612">
        <f t="shared" si="80"/>
        <v>0</v>
      </c>
      <c r="K693" s="611">
        <f t="shared" si="87"/>
        <v>20</v>
      </c>
      <c r="L693" s="611">
        <f t="shared" si="84"/>
        <v>4300</v>
      </c>
      <c r="M693" s="611"/>
      <c r="N693" s="613">
        <f t="shared" si="81"/>
        <v>0</v>
      </c>
    </row>
    <row r="694" spans="1:15" s="347" customFormat="1" ht="16.5">
      <c r="A694" s="610">
        <f t="shared" si="85"/>
        <v>682</v>
      </c>
      <c r="B694" s="158" t="s">
        <v>1540</v>
      </c>
      <c r="C694" s="516">
        <v>150</v>
      </c>
      <c r="D694" s="516" t="s">
        <v>905</v>
      </c>
      <c r="E694" s="517">
        <v>311.26</v>
      </c>
      <c r="F694" s="517">
        <f t="shared" si="82"/>
        <v>46689</v>
      </c>
      <c r="G694" s="611">
        <f t="shared" si="86"/>
        <v>75</v>
      </c>
      <c r="H694" s="611">
        <f t="shared" si="83"/>
        <v>23344.5</v>
      </c>
      <c r="I694" s="611"/>
      <c r="J694" s="612">
        <f t="shared" si="80"/>
        <v>0</v>
      </c>
      <c r="K694" s="611">
        <f t="shared" si="87"/>
        <v>75</v>
      </c>
      <c r="L694" s="611">
        <f t="shared" si="84"/>
        <v>23344.5</v>
      </c>
      <c r="M694" s="611"/>
      <c r="N694" s="613">
        <f t="shared" si="81"/>
        <v>0</v>
      </c>
    </row>
    <row r="695" spans="1:15" s="347" customFormat="1" ht="30">
      <c r="A695" s="610">
        <f t="shared" si="85"/>
        <v>683</v>
      </c>
      <c r="B695" s="518" t="s">
        <v>1541</v>
      </c>
      <c r="C695" s="519">
        <v>400</v>
      </c>
      <c r="D695" s="548" t="s">
        <v>905</v>
      </c>
      <c r="E695" s="520">
        <v>210</v>
      </c>
      <c r="F695" s="517">
        <f t="shared" si="82"/>
        <v>84000</v>
      </c>
      <c r="G695" s="611">
        <f t="shared" si="86"/>
        <v>200</v>
      </c>
      <c r="H695" s="611">
        <f t="shared" si="83"/>
        <v>42000</v>
      </c>
      <c r="I695" s="611"/>
      <c r="J695" s="612">
        <f t="shared" si="80"/>
        <v>0</v>
      </c>
      <c r="K695" s="611">
        <f t="shared" si="87"/>
        <v>200</v>
      </c>
      <c r="L695" s="611">
        <f t="shared" si="84"/>
        <v>42000</v>
      </c>
      <c r="M695" s="611"/>
      <c r="N695" s="613">
        <f t="shared" si="81"/>
        <v>0</v>
      </c>
    </row>
    <row r="696" spans="1:15" s="347" customFormat="1" ht="30">
      <c r="A696" s="610">
        <f t="shared" si="85"/>
        <v>684</v>
      </c>
      <c r="B696" s="518" t="s">
        <v>1542</v>
      </c>
      <c r="C696" s="519">
        <v>275</v>
      </c>
      <c r="D696" s="548" t="s">
        <v>905</v>
      </c>
      <c r="E696" s="520">
        <v>225</v>
      </c>
      <c r="F696" s="517">
        <f t="shared" si="82"/>
        <v>61875</v>
      </c>
      <c r="G696" s="611">
        <v>138</v>
      </c>
      <c r="H696" s="611">
        <f t="shared" si="83"/>
        <v>31050</v>
      </c>
      <c r="I696" s="611"/>
      <c r="J696" s="612">
        <f t="shared" si="80"/>
        <v>0</v>
      </c>
      <c r="K696" s="611">
        <v>137</v>
      </c>
      <c r="L696" s="611">
        <f t="shared" si="84"/>
        <v>30825</v>
      </c>
      <c r="M696" s="611"/>
      <c r="N696" s="613">
        <f t="shared" si="81"/>
        <v>0</v>
      </c>
    </row>
    <row r="697" spans="1:15" s="347" customFormat="1" ht="30">
      <c r="A697" s="610">
        <f t="shared" si="85"/>
        <v>685</v>
      </c>
      <c r="B697" s="512" t="s">
        <v>1543</v>
      </c>
      <c r="C697" s="514">
        <v>20</v>
      </c>
      <c r="D697" s="514" t="s">
        <v>960</v>
      </c>
      <c r="E697" s="511">
        <v>189.3</v>
      </c>
      <c r="F697" s="517">
        <f t="shared" si="82"/>
        <v>3786</v>
      </c>
      <c r="G697" s="611">
        <f t="shared" si="86"/>
        <v>10</v>
      </c>
      <c r="H697" s="611">
        <f t="shared" si="83"/>
        <v>1893</v>
      </c>
      <c r="I697" s="611"/>
      <c r="J697" s="612">
        <f t="shared" si="80"/>
        <v>0</v>
      </c>
      <c r="K697" s="611">
        <f t="shared" si="87"/>
        <v>10</v>
      </c>
      <c r="L697" s="611">
        <f t="shared" si="84"/>
        <v>1893</v>
      </c>
      <c r="M697" s="611"/>
      <c r="N697" s="613">
        <f t="shared" si="81"/>
        <v>0</v>
      </c>
    </row>
    <row r="698" spans="1:15" s="347" customFormat="1" ht="30">
      <c r="A698" s="610">
        <f t="shared" si="85"/>
        <v>686</v>
      </c>
      <c r="B698" s="512" t="s">
        <v>1544</v>
      </c>
      <c r="C698" s="514">
        <v>20</v>
      </c>
      <c r="D698" s="514" t="s">
        <v>960</v>
      </c>
      <c r="E698" s="511">
        <v>221.29</v>
      </c>
      <c r="F698" s="517">
        <f t="shared" si="82"/>
        <v>4425.8</v>
      </c>
      <c r="G698" s="611">
        <f t="shared" si="86"/>
        <v>10</v>
      </c>
      <c r="H698" s="611">
        <f t="shared" si="83"/>
        <v>2212.9</v>
      </c>
      <c r="I698" s="611"/>
      <c r="J698" s="612">
        <f t="shared" si="80"/>
        <v>0</v>
      </c>
      <c r="K698" s="611">
        <f t="shared" si="87"/>
        <v>10</v>
      </c>
      <c r="L698" s="611">
        <f t="shared" si="84"/>
        <v>2212.9</v>
      </c>
      <c r="M698" s="611"/>
      <c r="N698" s="613">
        <f t="shared" si="81"/>
        <v>0</v>
      </c>
      <c r="O698" s="500"/>
    </row>
    <row r="699" spans="1:15" s="347" customFormat="1" ht="16.5">
      <c r="A699" s="610">
        <f t="shared" si="85"/>
        <v>687</v>
      </c>
      <c r="B699" s="158" t="s">
        <v>1545</v>
      </c>
      <c r="C699" s="516">
        <v>24</v>
      </c>
      <c r="D699" s="516" t="s">
        <v>905</v>
      </c>
      <c r="E699" s="517">
        <v>281.16000000000003</v>
      </c>
      <c r="F699" s="517">
        <f t="shared" si="82"/>
        <v>6747.84</v>
      </c>
      <c r="G699" s="611">
        <f t="shared" si="86"/>
        <v>12</v>
      </c>
      <c r="H699" s="611">
        <f t="shared" si="83"/>
        <v>3373.92</v>
      </c>
      <c r="I699" s="611"/>
      <c r="J699" s="612">
        <f t="shared" si="80"/>
        <v>0</v>
      </c>
      <c r="K699" s="611">
        <f t="shared" si="87"/>
        <v>12</v>
      </c>
      <c r="L699" s="611">
        <f t="shared" si="84"/>
        <v>3373.92</v>
      </c>
      <c r="M699" s="611"/>
      <c r="N699" s="613">
        <f t="shared" si="81"/>
        <v>0</v>
      </c>
      <c r="O699" s="500"/>
    </row>
    <row r="700" spans="1:15" s="347" customFormat="1" ht="16.5">
      <c r="A700" s="610">
        <f t="shared" si="85"/>
        <v>688</v>
      </c>
      <c r="B700" s="158" t="s">
        <v>1545</v>
      </c>
      <c r="C700" s="506">
        <v>40</v>
      </c>
      <c r="D700" s="506" t="s">
        <v>1418</v>
      </c>
      <c r="E700" s="511">
        <v>298.8</v>
      </c>
      <c r="F700" s="517">
        <f t="shared" si="82"/>
        <v>11952</v>
      </c>
      <c r="G700" s="611">
        <f t="shared" si="86"/>
        <v>20</v>
      </c>
      <c r="H700" s="611">
        <f t="shared" si="83"/>
        <v>5976</v>
      </c>
      <c r="I700" s="611"/>
      <c r="J700" s="612">
        <f t="shared" si="80"/>
        <v>0</v>
      </c>
      <c r="K700" s="611">
        <f t="shared" si="87"/>
        <v>20</v>
      </c>
      <c r="L700" s="611">
        <f t="shared" si="84"/>
        <v>5976</v>
      </c>
      <c r="M700" s="611"/>
      <c r="N700" s="613">
        <f t="shared" si="81"/>
        <v>0</v>
      </c>
      <c r="O700" s="500"/>
    </row>
    <row r="701" spans="1:15" s="347" customFormat="1" ht="16.5">
      <c r="A701" s="610">
        <f t="shared" si="85"/>
        <v>689</v>
      </c>
      <c r="B701" s="158" t="s">
        <v>1545</v>
      </c>
      <c r="C701" s="516">
        <v>20</v>
      </c>
      <c r="D701" s="516" t="s">
        <v>1546</v>
      </c>
      <c r="E701" s="508">
        <v>281.16000000000003</v>
      </c>
      <c r="F701" s="517">
        <f t="shared" si="82"/>
        <v>5623.2000000000007</v>
      </c>
      <c r="G701" s="611">
        <f t="shared" si="86"/>
        <v>10</v>
      </c>
      <c r="H701" s="611">
        <f t="shared" si="83"/>
        <v>2811.6000000000004</v>
      </c>
      <c r="I701" s="611"/>
      <c r="J701" s="612">
        <f t="shared" si="80"/>
        <v>0</v>
      </c>
      <c r="K701" s="611">
        <f t="shared" si="87"/>
        <v>10</v>
      </c>
      <c r="L701" s="611">
        <f t="shared" si="84"/>
        <v>2811.6000000000004</v>
      </c>
      <c r="M701" s="611"/>
      <c r="N701" s="613">
        <f t="shared" si="81"/>
        <v>0</v>
      </c>
      <c r="O701" s="500"/>
    </row>
    <row r="702" spans="1:15" s="347" customFormat="1" ht="16.5">
      <c r="A702" s="610">
        <f t="shared" si="85"/>
        <v>690</v>
      </c>
      <c r="B702" s="158" t="s">
        <v>1545</v>
      </c>
      <c r="C702" s="514">
        <v>180</v>
      </c>
      <c r="D702" s="514" t="s">
        <v>905</v>
      </c>
      <c r="E702" s="570">
        <v>298.8</v>
      </c>
      <c r="F702" s="517">
        <f t="shared" si="82"/>
        <v>53784</v>
      </c>
      <c r="G702" s="611">
        <f t="shared" si="86"/>
        <v>90</v>
      </c>
      <c r="H702" s="611">
        <f t="shared" si="83"/>
        <v>26892</v>
      </c>
      <c r="I702" s="611"/>
      <c r="J702" s="612">
        <f t="shared" si="80"/>
        <v>0</v>
      </c>
      <c r="K702" s="611">
        <f t="shared" si="87"/>
        <v>90</v>
      </c>
      <c r="L702" s="611">
        <f t="shared" si="84"/>
        <v>26892</v>
      </c>
      <c r="M702" s="611"/>
      <c r="N702" s="613">
        <f t="shared" si="81"/>
        <v>0</v>
      </c>
      <c r="O702" s="500"/>
    </row>
    <row r="703" spans="1:15" s="347" customFormat="1" ht="16.5">
      <c r="A703" s="610">
        <f t="shared" si="85"/>
        <v>691</v>
      </c>
      <c r="B703" s="158" t="s">
        <v>1545</v>
      </c>
      <c r="C703" s="516">
        <v>50</v>
      </c>
      <c r="D703" s="516" t="s">
        <v>905</v>
      </c>
      <c r="E703" s="508">
        <v>281.16000000000003</v>
      </c>
      <c r="F703" s="517">
        <f t="shared" si="82"/>
        <v>14058.000000000002</v>
      </c>
      <c r="G703" s="611">
        <f t="shared" si="86"/>
        <v>25</v>
      </c>
      <c r="H703" s="611">
        <f t="shared" si="83"/>
        <v>7029.0000000000009</v>
      </c>
      <c r="I703" s="611"/>
      <c r="J703" s="612">
        <f t="shared" si="80"/>
        <v>0</v>
      </c>
      <c r="K703" s="611">
        <f t="shared" si="87"/>
        <v>25</v>
      </c>
      <c r="L703" s="611">
        <f t="shared" si="84"/>
        <v>7029.0000000000009</v>
      </c>
      <c r="M703" s="611"/>
      <c r="N703" s="613">
        <f t="shared" si="81"/>
        <v>0</v>
      </c>
      <c r="O703" s="500"/>
    </row>
    <row r="704" spans="1:15" s="347" customFormat="1" ht="16.5">
      <c r="A704" s="610">
        <f t="shared" si="85"/>
        <v>692</v>
      </c>
      <c r="B704" s="158" t="s">
        <v>1545</v>
      </c>
      <c r="C704" s="507">
        <v>300</v>
      </c>
      <c r="D704" s="507" t="s">
        <v>1546</v>
      </c>
      <c r="E704" s="510">
        <v>298</v>
      </c>
      <c r="F704" s="517">
        <f t="shared" si="82"/>
        <v>89400</v>
      </c>
      <c r="G704" s="611">
        <f t="shared" si="86"/>
        <v>150</v>
      </c>
      <c r="H704" s="611">
        <f t="shared" si="83"/>
        <v>44700</v>
      </c>
      <c r="I704" s="611"/>
      <c r="J704" s="612">
        <f t="shared" si="80"/>
        <v>0</v>
      </c>
      <c r="K704" s="611">
        <f t="shared" si="87"/>
        <v>150</v>
      </c>
      <c r="L704" s="611">
        <f t="shared" si="84"/>
        <v>44700</v>
      </c>
      <c r="M704" s="611"/>
      <c r="N704" s="613">
        <f t="shared" si="81"/>
        <v>0</v>
      </c>
      <c r="O704" s="500"/>
    </row>
    <row r="705" spans="1:15" s="347" customFormat="1" ht="16.5">
      <c r="A705" s="610">
        <f t="shared" si="85"/>
        <v>693</v>
      </c>
      <c r="B705" s="595" t="s">
        <v>1545</v>
      </c>
      <c r="C705" s="617">
        <v>20</v>
      </c>
      <c r="D705" s="618" t="s">
        <v>1418</v>
      </c>
      <c r="E705" s="592">
        <v>351.45</v>
      </c>
      <c r="F705" s="517">
        <f t="shared" si="82"/>
        <v>7029</v>
      </c>
      <c r="G705" s="611">
        <f t="shared" si="86"/>
        <v>10</v>
      </c>
      <c r="H705" s="611">
        <f t="shared" si="83"/>
        <v>3514.5</v>
      </c>
      <c r="I705" s="611"/>
      <c r="J705" s="612">
        <f t="shared" si="80"/>
        <v>0</v>
      </c>
      <c r="K705" s="611">
        <f t="shared" si="87"/>
        <v>10</v>
      </c>
      <c r="L705" s="611">
        <f t="shared" si="84"/>
        <v>3514.5</v>
      </c>
      <c r="M705" s="611"/>
      <c r="N705" s="613">
        <f t="shared" si="81"/>
        <v>0</v>
      </c>
      <c r="O705" s="500"/>
    </row>
    <row r="706" spans="1:15" s="347" customFormat="1" ht="16.5">
      <c r="A706" s="610">
        <f t="shared" si="85"/>
        <v>694</v>
      </c>
      <c r="B706" s="544" t="s">
        <v>1545</v>
      </c>
      <c r="C706" s="507">
        <v>200</v>
      </c>
      <c r="D706" s="507" t="s">
        <v>1418</v>
      </c>
      <c r="E706" s="634">
        <v>281.16000000000003</v>
      </c>
      <c r="F706" s="517">
        <f t="shared" si="82"/>
        <v>56232.000000000007</v>
      </c>
      <c r="G706" s="611">
        <f t="shared" si="86"/>
        <v>100</v>
      </c>
      <c r="H706" s="611">
        <f t="shared" si="83"/>
        <v>28116.000000000004</v>
      </c>
      <c r="I706" s="611"/>
      <c r="J706" s="612">
        <f t="shared" si="80"/>
        <v>0</v>
      </c>
      <c r="K706" s="611">
        <f t="shared" si="87"/>
        <v>100</v>
      </c>
      <c r="L706" s="611">
        <f t="shared" si="84"/>
        <v>28116.000000000004</v>
      </c>
      <c r="M706" s="611"/>
      <c r="N706" s="613">
        <f t="shared" si="81"/>
        <v>0</v>
      </c>
      <c r="O706" s="500"/>
    </row>
    <row r="707" spans="1:15" s="347" customFormat="1" ht="16.5">
      <c r="A707" s="610">
        <f t="shared" si="85"/>
        <v>695</v>
      </c>
      <c r="B707" s="158" t="s">
        <v>1547</v>
      </c>
      <c r="C707" s="506">
        <v>50</v>
      </c>
      <c r="D707" s="506" t="s">
        <v>1548</v>
      </c>
      <c r="E707" s="570">
        <v>281.2</v>
      </c>
      <c r="F707" s="517">
        <f t="shared" si="82"/>
        <v>14060</v>
      </c>
      <c r="G707" s="611">
        <f t="shared" si="86"/>
        <v>25</v>
      </c>
      <c r="H707" s="611">
        <f t="shared" si="83"/>
        <v>7030</v>
      </c>
      <c r="I707" s="611"/>
      <c r="J707" s="612">
        <f t="shared" si="80"/>
        <v>0</v>
      </c>
      <c r="K707" s="611">
        <f t="shared" si="87"/>
        <v>25</v>
      </c>
      <c r="L707" s="611">
        <f t="shared" si="84"/>
        <v>7030</v>
      </c>
      <c r="M707" s="611"/>
      <c r="N707" s="613">
        <f t="shared" si="81"/>
        <v>0</v>
      </c>
      <c r="O707" s="500"/>
    </row>
    <row r="708" spans="1:15" s="347" customFormat="1" ht="16.5">
      <c r="A708" s="610">
        <f t="shared" si="85"/>
        <v>696</v>
      </c>
      <c r="B708" s="544" t="s">
        <v>1549</v>
      </c>
      <c r="C708" s="241">
        <v>244</v>
      </c>
      <c r="D708" s="506" t="s">
        <v>1418</v>
      </c>
      <c r="E708" s="533">
        <v>281.16000000000003</v>
      </c>
      <c r="F708" s="517">
        <f t="shared" si="82"/>
        <v>68603.040000000008</v>
      </c>
      <c r="G708" s="611">
        <f t="shared" si="86"/>
        <v>122</v>
      </c>
      <c r="H708" s="611">
        <f t="shared" si="83"/>
        <v>34301.520000000004</v>
      </c>
      <c r="I708" s="611"/>
      <c r="J708" s="612">
        <f t="shared" si="80"/>
        <v>0</v>
      </c>
      <c r="K708" s="611">
        <f t="shared" si="87"/>
        <v>122</v>
      </c>
      <c r="L708" s="611">
        <f t="shared" si="84"/>
        <v>34301.520000000004</v>
      </c>
      <c r="M708" s="611"/>
      <c r="N708" s="613">
        <f t="shared" si="81"/>
        <v>0</v>
      </c>
      <c r="O708" s="500"/>
    </row>
    <row r="709" spans="1:15" s="347" customFormat="1" ht="16.5">
      <c r="A709" s="610">
        <f t="shared" si="85"/>
        <v>697</v>
      </c>
      <c r="B709" s="544" t="s">
        <v>1550</v>
      </c>
      <c r="C709" s="241">
        <v>150</v>
      </c>
      <c r="D709" s="507" t="s">
        <v>1418</v>
      </c>
      <c r="E709" s="520">
        <v>322.8</v>
      </c>
      <c r="F709" s="517">
        <f t="shared" si="82"/>
        <v>48420</v>
      </c>
      <c r="G709" s="611">
        <f t="shared" si="86"/>
        <v>75</v>
      </c>
      <c r="H709" s="611">
        <f t="shared" si="83"/>
        <v>24210</v>
      </c>
      <c r="I709" s="611"/>
      <c r="J709" s="612">
        <f t="shared" si="80"/>
        <v>0</v>
      </c>
      <c r="K709" s="611">
        <f t="shared" si="87"/>
        <v>75</v>
      </c>
      <c r="L709" s="611">
        <f t="shared" si="84"/>
        <v>24210</v>
      </c>
      <c r="M709" s="611"/>
      <c r="N709" s="613">
        <f t="shared" si="81"/>
        <v>0</v>
      </c>
      <c r="O709" s="500"/>
    </row>
    <row r="710" spans="1:15" s="347" customFormat="1" ht="16.5">
      <c r="A710" s="610">
        <f t="shared" si="85"/>
        <v>698</v>
      </c>
      <c r="B710" s="158" t="s">
        <v>1551</v>
      </c>
      <c r="C710" s="516">
        <v>24</v>
      </c>
      <c r="D710" s="516" t="s">
        <v>905</v>
      </c>
      <c r="E710" s="517">
        <v>322.8</v>
      </c>
      <c r="F710" s="517">
        <f t="shared" si="82"/>
        <v>7747.2000000000007</v>
      </c>
      <c r="G710" s="611">
        <f t="shared" si="86"/>
        <v>12</v>
      </c>
      <c r="H710" s="611">
        <f t="shared" si="83"/>
        <v>3873.6000000000004</v>
      </c>
      <c r="I710" s="611"/>
      <c r="J710" s="612">
        <f t="shared" si="80"/>
        <v>0</v>
      </c>
      <c r="K710" s="611">
        <f t="shared" si="87"/>
        <v>12</v>
      </c>
      <c r="L710" s="611">
        <f t="shared" si="84"/>
        <v>3873.6000000000004</v>
      </c>
      <c r="M710" s="611"/>
      <c r="N710" s="613">
        <f t="shared" si="81"/>
        <v>0</v>
      </c>
      <c r="O710" s="500"/>
    </row>
    <row r="711" spans="1:15" s="347" customFormat="1" ht="16.5">
      <c r="A711" s="610">
        <f t="shared" si="85"/>
        <v>699</v>
      </c>
      <c r="B711" s="158" t="s">
        <v>1552</v>
      </c>
      <c r="C711" s="506">
        <v>20</v>
      </c>
      <c r="D711" s="506" t="s">
        <v>1418</v>
      </c>
      <c r="E711" s="511">
        <v>322.8</v>
      </c>
      <c r="F711" s="517">
        <f t="shared" si="82"/>
        <v>6456</v>
      </c>
      <c r="G711" s="611">
        <f t="shared" si="86"/>
        <v>10</v>
      </c>
      <c r="H711" s="611">
        <f t="shared" si="83"/>
        <v>3228</v>
      </c>
      <c r="I711" s="611"/>
      <c r="J711" s="612">
        <f t="shared" si="80"/>
        <v>0</v>
      </c>
      <c r="K711" s="611">
        <f t="shared" si="87"/>
        <v>10</v>
      </c>
      <c r="L711" s="611">
        <f t="shared" si="84"/>
        <v>3228</v>
      </c>
      <c r="M711" s="611"/>
      <c r="N711" s="613">
        <f t="shared" si="81"/>
        <v>0</v>
      </c>
      <c r="O711" s="500"/>
    </row>
    <row r="712" spans="1:15" s="347" customFormat="1" ht="16.5">
      <c r="A712" s="610">
        <f t="shared" si="85"/>
        <v>700</v>
      </c>
      <c r="B712" s="158" t="s">
        <v>1551</v>
      </c>
      <c r="C712" s="516">
        <v>15</v>
      </c>
      <c r="D712" s="516" t="s">
        <v>1546</v>
      </c>
      <c r="E712" s="517">
        <v>311.26</v>
      </c>
      <c r="F712" s="517">
        <f t="shared" si="82"/>
        <v>4668.8999999999996</v>
      </c>
      <c r="G712" s="611">
        <v>8</v>
      </c>
      <c r="H712" s="611">
        <f t="shared" si="83"/>
        <v>2490.08</v>
      </c>
      <c r="I712" s="611"/>
      <c r="J712" s="612">
        <f t="shared" si="80"/>
        <v>0</v>
      </c>
      <c r="K712" s="611">
        <v>7</v>
      </c>
      <c r="L712" s="611">
        <f t="shared" si="84"/>
        <v>2178.8199999999997</v>
      </c>
      <c r="M712" s="611"/>
      <c r="N712" s="613">
        <f t="shared" si="81"/>
        <v>0</v>
      </c>
      <c r="O712" s="500"/>
    </row>
    <row r="713" spans="1:15" s="347" customFormat="1" ht="16.5">
      <c r="A713" s="610">
        <f t="shared" si="85"/>
        <v>701</v>
      </c>
      <c r="B713" s="544" t="s">
        <v>1553</v>
      </c>
      <c r="C713" s="509">
        <v>1000</v>
      </c>
      <c r="D713" s="507" t="s">
        <v>1418</v>
      </c>
      <c r="E713" s="510">
        <v>300</v>
      </c>
      <c r="F713" s="517">
        <f t="shared" si="82"/>
        <v>300000</v>
      </c>
      <c r="G713" s="611">
        <f t="shared" si="86"/>
        <v>500</v>
      </c>
      <c r="H713" s="611">
        <f t="shared" si="83"/>
        <v>150000</v>
      </c>
      <c r="I713" s="611"/>
      <c r="J713" s="612">
        <f t="shared" si="80"/>
        <v>0</v>
      </c>
      <c r="K713" s="611">
        <f t="shared" si="87"/>
        <v>500</v>
      </c>
      <c r="L713" s="611">
        <f t="shared" si="84"/>
        <v>150000</v>
      </c>
      <c r="M713" s="611"/>
      <c r="N713" s="613">
        <f t="shared" si="81"/>
        <v>0</v>
      </c>
      <c r="O713" s="500"/>
    </row>
    <row r="714" spans="1:15" s="347" customFormat="1" ht="16.5">
      <c r="A714" s="610">
        <f t="shared" si="85"/>
        <v>702</v>
      </c>
      <c r="B714" s="158" t="s">
        <v>1551</v>
      </c>
      <c r="C714" s="514">
        <v>60</v>
      </c>
      <c r="D714" s="514" t="s">
        <v>905</v>
      </c>
      <c r="E714" s="570">
        <v>322.8</v>
      </c>
      <c r="F714" s="517">
        <f t="shared" si="82"/>
        <v>19368</v>
      </c>
      <c r="G714" s="611">
        <f t="shared" si="86"/>
        <v>30</v>
      </c>
      <c r="H714" s="611">
        <f t="shared" si="83"/>
        <v>9684</v>
      </c>
      <c r="I714" s="611"/>
      <c r="J714" s="612">
        <f t="shared" si="80"/>
        <v>0</v>
      </c>
      <c r="K714" s="611">
        <f t="shared" si="87"/>
        <v>30</v>
      </c>
      <c r="L714" s="611">
        <f t="shared" si="84"/>
        <v>9684</v>
      </c>
      <c r="M714" s="611"/>
      <c r="N714" s="613">
        <f t="shared" si="81"/>
        <v>0</v>
      </c>
      <c r="O714" s="500"/>
    </row>
    <row r="715" spans="1:15" s="347" customFormat="1" ht="16.5">
      <c r="A715" s="610">
        <f t="shared" si="85"/>
        <v>703</v>
      </c>
      <c r="B715" s="158" t="s">
        <v>1552</v>
      </c>
      <c r="C715" s="516">
        <v>200</v>
      </c>
      <c r="D715" s="516" t="s">
        <v>905</v>
      </c>
      <c r="E715" s="508">
        <v>311.26</v>
      </c>
      <c r="F715" s="517">
        <f t="shared" si="82"/>
        <v>62252</v>
      </c>
      <c r="G715" s="611">
        <f t="shared" si="86"/>
        <v>100</v>
      </c>
      <c r="H715" s="611">
        <f t="shared" si="83"/>
        <v>31126</v>
      </c>
      <c r="I715" s="611"/>
      <c r="J715" s="612">
        <f t="shared" si="80"/>
        <v>0</v>
      </c>
      <c r="K715" s="611">
        <f t="shared" si="87"/>
        <v>100</v>
      </c>
      <c r="L715" s="611">
        <f t="shared" si="84"/>
        <v>31126</v>
      </c>
      <c r="M715" s="611"/>
      <c r="N715" s="613">
        <f t="shared" si="81"/>
        <v>0</v>
      </c>
      <c r="O715" s="500"/>
    </row>
    <row r="716" spans="1:15" s="347" customFormat="1" ht="16.5">
      <c r="A716" s="610">
        <f t="shared" si="85"/>
        <v>704</v>
      </c>
      <c r="B716" s="595" t="s">
        <v>1552</v>
      </c>
      <c r="C716" s="617">
        <v>10</v>
      </c>
      <c r="D716" s="618" t="s">
        <v>1418</v>
      </c>
      <c r="E716" s="592">
        <v>404.63</v>
      </c>
      <c r="F716" s="517">
        <f t="shared" si="82"/>
        <v>4046.3</v>
      </c>
      <c r="G716" s="611">
        <f t="shared" si="86"/>
        <v>5</v>
      </c>
      <c r="H716" s="611">
        <f t="shared" si="83"/>
        <v>2023.15</v>
      </c>
      <c r="I716" s="611"/>
      <c r="J716" s="612">
        <f t="shared" si="80"/>
        <v>0</v>
      </c>
      <c r="K716" s="611">
        <f t="shared" si="87"/>
        <v>5</v>
      </c>
      <c r="L716" s="611">
        <f t="shared" si="84"/>
        <v>2023.15</v>
      </c>
      <c r="M716" s="611"/>
      <c r="N716" s="613">
        <f t="shared" si="81"/>
        <v>0</v>
      </c>
      <c r="O716" s="500"/>
    </row>
    <row r="717" spans="1:15" s="347" customFormat="1" ht="16.5">
      <c r="A717" s="610">
        <f t="shared" si="85"/>
        <v>705</v>
      </c>
      <c r="B717" s="158" t="s">
        <v>1554</v>
      </c>
      <c r="C717" s="506">
        <v>10</v>
      </c>
      <c r="D717" s="506" t="s">
        <v>1548</v>
      </c>
      <c r="E717" s="570">
        <v>311.25</v>
      </c>
      <c r="F717" s="517">
        <f t="shared" si="82"/>
        <v>3112.5</v>
      </c>
      <c r="G717" s="611">
        <f t="shared" si="86"/>
        <v>5</v>
      </c>
      <c r="H717" s="611">
        <f t="shared" si="83"/>
        <v>1556.25</v>
      </c>
      <c r="I717" s="611"/>
      <c r="J717" s="612">
        <f t="shared" ref="J717:J780" si="88">I717*E717</f>
        <v>0</v>
      </c>
      <c r="K717" s="611">
        <f t="shared" si="87"/>
        <v>5</v>
      </c>
      <c r="L717" s="611">
        <f t="shared" si="84"/>
        <v>1556.25</v>
      </c>
      <c r="M717" s="611"/>
      <c r="N717" s="613">
        <f t="shared" ref="N717:N780" si="89">M717*E717</f>
        <v>0</v>
      </c>
      <c r="O717" s="500"/>
    </row>
    <row r="718" spans="1:15" s="347" customFormat="1" ht="30">
      <c r="A718" s="610">
        <f t="shared" si="85"/>
        <v>706</v>
      </c>
      <c r="B718" s="512" t="s">
        <v>1555</v>
      </c>
      <c r="C718" s="514"/>
      <c r="D718" s="514" t="s">
        <v>905</v>
      </c>
      <c r="E718" s="511"/>
      <c r="F718" s="517">
        <f t="shared" ref="F718:F781" si="90">E718*C718</f>
        <v>0</v>
      </c>
      <c r="G718" s="611">
        <f t="shared" si="86"/>
        <v>0</v>
      </c>
      <c r="H718" s="611">
        <f t="shared" ref="H718:H781" si="91">G718*E718</f>
        <v>0</v>
      </c>
      <c r="I718" s="611"/>
      <c r="J718" s="612">
        <f t="shared" si="88"/>
        <v>0</v>
      </c>
      <c r="K718" s="611">
        <f t="shared" si="87"/>
        <v>0</v>
      </c>
      <c r="L718" s="611">
        <f t="shared" ref="L718:L781" si="92">K718*E718</f>
        <v>0</v>
      </c>
      <c r="M718" s="611"/>
      <c r="N718" s="613">
        <f t="shared" si="89"/>
        <v>0</v>
      </c>
      <c r="O718" s="500"/>
    </row>
    <row r="719" spans="1:15" s="347" customFormat="1" ht="16.5">
      <c r="A719" s="610">
        <f t="shared" ref="A719:A782" si="93">A718+1</f>
        <v>707</v>
      </c>
      <c r="B719" s="544" t="s">
        <v>1556</v>
      </c>
      <c r="C719" s="241">
        <v>239</v>
      </c>
      <c r="D719" s="506" t="s">
        <v>1418</v>
      </c>
      <c r="E719" s="533">
        <v>226</v>
      </c>
      <c r="F719" s="517">
        <f t="shared" si="90"/>
        <v>54014</v>
      </c>
      <c r="G719" s="611">
        <v>120</v>
      </c>
      <c r="H719" s="611">
        <f t="shared" si="91"/>
        <v>27120</v>
      </c>
      <c r="I719" s="611"/>
      <c r="J719" s="612">
        <f t="shared" si="88"/>
        <v>0</v>
      </c>
      <c r="K719" s="611">
        <v>119</v>
      </c>
      <c r="L719" s="611">
        <f t="shared" si="92"/>
        <v>26894</v>
      </c>
      <c r="M719" s="611"/>
      <c r="N719" s="613">
        <f t="shared" si="89"/>
        <v>0</v>
      </c>
      <c r="O719" s="500"/>
    </row>
    <row r="720" spans="1:15" s="347" customFormat="1" ht="16.5">
      <c r="A720" s="610">
        <f t="shared" si="93"/>
        <v>708</v>
      </c>
      <c r="B720" s="158" t="s">
        <v>1557</v>
      </c>
      <c r="C720" s="516">
        <v>150</v>
      </c>
      <c r="D720" s="516" t="s">
        <v>1523</v>
      </c>
      <c r="E720" s="517">
        <v>298.8</v>
      </c>
      <c r="F720" s="517">
        <f t="shared" si="90"/>
        <v>44820</v>
      </c>
      <c r="G720" s="611">
        <f t="shared" ref="G720:G783" si="94">C720/2</f>
        <v>75</v>
      </c>
      <c r="H720" s="611">
        <f t="shared" si="91"/>
        <v>22410</v>
      </c>
      <c r="I720" s="611"/>
      <c r="J720" s="612">
        <f t="shared" si="88"/>
        <v>0</v>
      </c>
      <c r="K720" s="611">
        <f t="shared" ref="K720:K783" si="95">C720/2</f>
        <v>75</v>
      </c>
      <c r="L720" s="611">
        <f t="shared" si="92"/>
        <v>22410</v>
      </c>
      <c r="M720" s="611"/>
      <c r="N720" s="613">
        <f t="shared" si="89"/>
        <v>0</v>
      </c>
      <c r="O720" s="500"/>
    </row>
    <row r="721" spans="1:15" s="347" customFormat="1" ht="16.5">
      <c r="A721" s="610">
        <f t="shared" si="93"/>
        <v>709</v>
      </c>
      <c r="B721" s="240" t="s">
        <v>1558</v>
      </c>
      <c r="C721" s="509">
        <v>500</v>
      </c>
      <c r="D721" s="507" t="s">
        <v>1559</v>
      </c>
      <c r="E721" s="510">
        <v>290</v>
      </c>
      <c r="F721" s="517">
        <f t="shared" si="90"/>
        <v>145000</v>
      </c>
      <c r="G721" s="611">
        <f t="shared" si="94"/>
        <v>250</v>
      </c>
      <c r="H721" s="611">
        <f t="shared" si="91"/>
        <v>72500</v>
      </c>
      <c r="I721" s="611"/>
      <c r="J721" s="612">
        <f t="shared" si="88"/>
        <v>0</v>
      </c>
      <c r="K721" s="611">
        <f t="shared" si="95"/>
        <v>250</v>
      </c>
      <c r="L721" s="611">
        <f t="shared" si="92"/>
        <v>72500</v>
      </c>
      <c r="M721" s="611"/>
      <c r="N721" s="613">
        <f t="shared" si="89"/>
        <v>0</v>
      </c>
      <c r="O721" s="500"/>
    </row>
    <row r="722" spans="1:15" s="347" customFormat="1" ht="16.5">
      <c r="A722" s="610">
        <f t="shared" si="93"/>
        <v>710</v>
      </c>
      <c r="B722" s="544" t="s">
        <v>1560</v>
      </c>
      <c r="C722" s="519">
        <v>30</v>
      </c>
      <c r="D722" s="241" t="s">
        <v>1418</v>
      </c>
      <c r="E722" s="571">
        <v>281.16000000000003</v>
      </c>
      <c r="F722" s="517">
        <f t="shared" si="90"/>
        <v>8434.8000000000011</v>
      </c>
      <c r="G722" s="611">
        <f t="shared" si="94"/>
        <v>15</v>
      </c>
      <c r="H722" s="611">
        <f t="shared" si="91"/>
        <v>4217.4000000000005</v>
      </c>
      <c r="I722" s="611"/>
      <c r="J722" s="612">
        <f t="shared" si="88"/>
        <v>0</v>
      </c>
      <c r="K722" s="611">
        <f t="shared" si="95"/>
        <v>15</v>
      </c>
      <c r="L722" s="611">
        <f t="shared" si="92"/>
        <v>4217.4000000000005</v>
      </c>
      <c r="M722" s="611"/>
      <c r="N722" s="613">
        <f t="shared" si="89"/>
        <v>0</v>
      </c>
      <c r="O722" s="500"/>
    </row>
    <row r="723" spans="1:15" s="347" customFormat="1" ht="16.5">
      <c r="A723" s="610">
        <f t="shared" si="93"/>
        <v>711</v>
      </c>
      <c r="B723" s="512" t="s">
        <v>1561</v>
      </c>
      <c r="C723" s="617">
        <v>25</v>
      </c>
      <c r="D723" s="618" t="s">
        <v>1418</v>
      </c>
      <c r="E723" s="587">
        <v>298.8</v>
      </c>
      <c r="F723" s="517">
        <f t="shared" si="90"/>
        <v>7470</v>
      </c>
      <c r="G723" s="611">
        <v>13</v>
      </c>
      <c r="H723" s="611">
        <f t="shared" si="91"/>
        <v>3884.4</v>
      </c>
      <c r="I723" s="611"/>
      <c r="J723" s="612">
        <f t="shared" si="88"/>
        <v>0</v>
      </c>
      <c r="K723" s="611">
        <v>12</v>
      </c>
      <c r="L723" s="611">
        <f t="shared" si="92"/>
        <v>3585.6000000000004</v>
      </c>
      <c r="M723" s="611"/>
      <c r="N723" s="613">
        <f t="shared" si="89"/>
        <v>0</v>
      </c>
      <c r="O723" s="500"/>
    </row>
    <row r="724" spans="1:15" s="347" customFormat="1" ht="16.5">
      <c r="A724" s="610">
        <f t="shared" si="93"/>
        <v>712</v>
      </c>
      <c r="B724" s="619" t="s">
        <v>1561</v>
      </c>
      <c r="C724" s="617">
        <v>20</v>
      </c>
      <c r="D724" s="618" t="s">
        <v>1418</v>
      </c>
      <c r="E724" s="587">
        <v>281.16000000000003</v>
      </c>
      <c r="F724" s="517">
        <f t="shared" si="90"/>
        <v>5623.2000000000007</v>
      </c>
      <c r="G724" s="611">
        <f t="shared" si="94"/>
        <v>10</v>
      </c>
      <c r="H724" s="611">
        <f t="shared" si="91"/>
        <v>2811.6000000000004</v>
      </c>
      <c r="I724" s="611"/>
      <c r="J724" s="612">
        <f t="shared" si="88"/>
        <v>0</v>
      </c>
      <c r="K724" s="611">
        <f t="shared" si="95"/>
        <v>10</v>
      </c>
      <c r="L724" s="611">
        <f t="shared" si="92"/>
        <v>2811.6000000000004</v>
      </c>
      <c r="M724" s="611"/>
      <c r="N724" s="613">
        <f t="shared" si="89"/>
        <v>0</v>
      </c>
      <c r="O724" s="500"/>
    </row>
    <row r="725" spans="1:15" s="347" customFormat="1" ht="16.5">
      <c r="A725" s="610">
        <f t="shared" si="93"/>
        <v>713</v>
      </c>
      <c r="B725" s="158" t="s">
        <v>1562</v>
      </c>
      <c r="C725" s="516">
        <v>100</v>
      </c>
      <c r="D725" s="516" t="s">
        <v>1523</v>
      </c>
      <c r="E725" s="517">
        <v>322.8</v>
      </c>
      <c r="F725" s="517">
        <f t="shared" si="90"/>
        <v>32280</v>
      </c>
      <c r="G725" s="611">
        <f t="shared" si="94"/>
        <v>50</v>
      </c>
      <c r="H725" s="611">
        <f t="shared" si="91"/>
        <v>16140</v>
      </c>
      <c r="I725" s="611"/>
      <c r="J725" s="612">
        <f t="shared" si="88"/>
        <v>0</v>
      </c>
      <c r="K725" s="611">
        <f t="shared" si="95"/>
        <v>50</v>
      </c>
      <c r="L725" s="611">
        <f t="shared" si="92"/>
        <v>16140</v>
      </c>
      <c r="M725" s="611"/>
      <c r="N725" s="613">
        <f t="shared" si="89"/>
        <v>0</v>
      </c>
      <c r="O725" s="500"/>
    </row>
    <row r="726" spans="1:15" s="347" customFormat="1" ht="16.5">
      <c r="A726" s="610">
        <f t="shared" si="93"/>
        <v>714</v>
      </c>
      <c r="B726" s="512" t="s">
        <v>1563</v>
      </c>
      <c r="C726" s="617">
        <v>25</v>
      </c>
      <c r="D726" s="618" t="s">
        <v>1418</v>
      </c>
      <c r="E726" s="587">
        <v>322.8</v>
      </c>
      <c r="F726" s="517">
        <f t="shared" si="90"/>
        <v>8070</v>
      </c>
      <c r="G726" s="611">
        <v>13</v>
      </c>
      <c r="H726" s="611">
        <f t="shared" si="91"/>
        <v>4196.4000000000005</v>
      </c>
      <c r="I726" s="611"/>
      <c r="J726" s="612">
        <f t="shared" si="88"/>
        <v>0</v>
      </c>
      <c r="K726" s="611">
        <v>12</v>
      </c>
      <c r="L726" s="611">
        <f t="shared" si="92"/>
        <v>3873.6000000000004</v>
      </c>
      <c r="M726" s="611"/>
      <c r="N726" s="613">
        <f t="shared" si="89"/>
        <v>0</v>
      </c>
      <c r="O726" s="500"/>
    </row>
    <row r="727" spans="1:15" s="347" customFormat="1" ht="16.5">
      <c r="A727" s="610">
        <f t="shared" si="93"/>
        <v>715</v>
      </c>
      <c r="B727" s="619" t="s">
        <v>1563</v>
      </c>
      <c r="C727" s="617">
        <v>10</v>
      </c>
      <c r="D727" s="618" t="s">
        <v>1418</v>
      </c>
      <c r="E727" s="587">
        <v>311.26</v>
      </c>
      <c r="F727" s="517">
        <f t="shared" si="90"/>
        <v>3112.6</v>
      </c>
      <c r="G727" s="611">
        <f t="shared" si="94"/>
        <v>5</v>
      </c>
      <c r="H727" s="611">
        <f t="shared" si="91"/>
        <v>1556.3</v>
      </c>
      <c r="I727" s="611"/>
      <c r="J727" s="612">
        <f t="shared" si="88"/>
        <v>0</v>
      </c>
      <c r="K727" s="611">
        <f t="shared" si="95"/>
        <v>5</v>
      </c>
      <c r="L727" s="611">
        <f t="shared" si="92"/>
        <v>1556.3</v>
      </c>
      <c r="M727" s="611"/>
      <c r="N727" s="613">
        <f t="shared" si="89"/>
        <v>0</v>
      </c>
      <c r="O727" s="500"/>
    </row>
    <row r="728" spans="1:15" s="347" customFormat="1" ht="16.5">
      <c r="A728" s="610">
        <f t="shared" si="93"/>
        <v>716</v>
      </c>
      <c r="B728" s="512" t="s">
        <v>1564</v>
      </c>
      <c r="C728" s="617">
        <v>25</v>
      </c>
      <c r="D728" s="618" t="s">
        <v>1418</v>
      </c>
      <c r="E728" s="587">
        <v>226</v>
      </c>
      <c r="F728" s="517">
        <f t="shared" si="90"/>
        <v>5650</v>
      </c>
      <c r="G728" s="611">
        <v>13</v>
      </c>
      <c r="H728" s="611">
        <f t="shared" si="91"/>
        <v>2938</v>
      </c>
      <c r="I728" s="611"/>
      <c r="J728" s="612">
        <f t="shared" si="88"/>
        <v>0</v>
      </c>
      <c r="K728" s="611">
        <v>12</v>
      </c>
      <c r="L728" s="611">
        <f t="shared" si="92"/>
        <v>2712</v>
      </c>
      <c r="M728" s="611"/>
      <c r="N728" s="613">
        <f t="shared" si="89"/>
        <v>0</v>
      </c>
      <c r="O728" s="500"/>
    </row>
    <row r="729" spans="1:15" s="347" customFormat="1" ht="16.5">
      <c r="A729" s="610">
        <f t="shared" si="93"/>
        <v>717</v>
      </c>
      <c r="B729" s="590" t="s">
        <v>1565</v>
      </c>
      <c r="C729" s="586">
        <v>500</v>
      </c>
      <c r="D729" s="586" t="s">
        <v>905</v>
      </c>
      <c r="E729" s="587">
        <v>240</v>
      </c>
      <c r="F729" s="517">
        <f t="shared" si="90"/>
        <v>120000</v>
      </c>
      <c r="G729" s="611">
        <f t="shared" si="94"/>
        <v>250</v>
      </c>
      <c r="H729" s="611">
        <f t="shared" si="91"/>
        <v>60000</v>
      </c>
      <c r="I729" s="611"/>
      <c r="J729" s="612">
        <f t="shared" si="88"/>
        <v>0</v>
      </c>
      <c r="K729" s="611">
        <f t="shared" si="95"/>
        <v>250</v>
      </c>
      <c r="L729" s="611">
        <f t="shared" si="92"/>
        <v>60000</v>
      </c>
      <c r="M729" s="611"/>
      <c r="N729" s="613">
        <f t="shared" si="89"/>
        <v>0</v>
      </c>
      <c r="O729" s="500"/>
    </row>
    <row r="730" spans="1:15" s="347" customFormat="1" ht="16.5">
      <c r="A730" s="610">
        <f t="shared" si="93"/>
        <v>718</v>
      </c>
      <c r="B730" s="158" t="s">
        <v>1566</v>
      </c>
      <c r="C730" s="516">
        <v>150</v>
      </c>
      <c r="D730" s="516" t="s">
        <v>1418</v>
      </c>
      <c r="E730" s="575">
        <v>281.16000000000003</v>
      </c>
      <c r="F730" s="517">
        <f t="shared" si="90"/>
        <v>42174.000000000007</v>
      </c>
      <c r="G730" s="611">
        <f t="shared" si="94"/>
        <v>75</v>
      </c>
      <c r="H730" s="611">
        <f t="shared" si="91"/>
        <v>21087.000000000004</v>
      </c>
      <c r="I730" s="611"/>
      <c r="J730" s="612">
        <f t="shared" si="88"/>
        <v>0</v>
      </c>
      <c r="K730" s="611">
        <f t="shared" si="95"/>
        <v>75</v>
      </c>
      <c r="L730" s="611">
        <f t="shared" si="92"/>
        <v>21087.000000000004</v>
      </c>
      <c r="M730" s="611"/>
      <c r="N730" s="613">
        <f t="shared" si="89"/>
        <v>0</v>
      </c>
      <c r="O730" s="500"/>
    </row>
    <row r="731" spans="1:15" s="347" customFormat="1" ht="16.5">
      <c r="A731" s="610">
        <f t="shared" si="93"/>
        <v>719</v>
      </c>
      <c r="B731" s="590" t="s">
        <v>1567</v>
      </c>
      <c r="C731" s="586">
        <v>300</v>
      </c>
      <c r="D731" s="586" t="s">
        <v>905</v>
      </c>
      <c r="E731" s="587">
        <v>322.8</v>
      </c>
      <c r="F731" s="517">
        <f t="shared" si="90"/>
        <v>96840</v>
      </c>
      <c r="G731" s="611">
        <f t="shared" si="94"/>
        <v>150</v>
      </c>
      <c r="H731" s="611">
        <f t="shared" si="91"/>
        <v>48420</v>
      </c>
      <c r="I731" s="611"/>
      <c r="J731" s="612">
        <f t="shared" si="88"/>
        <v>0</v>
      </c>
      <c r="K731" s="611">
        <f t="shared" si="95"/>
        <v>150</v>
      </c>
      <c r="L731" s="611">
        <f t="shared" si="92"/>
        <v>48420</v>
      </c>
      <c r="M731" s="611"/>
      <c r="N731" s="613">
        <f t="shared" si="89"/>
        <v>0</v>
      </c>
      <c r="O731" s="500"/>
    </row>
    <row r="732" spans="1:15" s="347" customFormat="1" ht="16.5">
      <c r="A732" s="610">
        <f t="shared" si="93"/>
        <v>720</v>
      </c>
      <c r="B732" s="544" t="s">
        <v>1568</v>
      </c>
      <c r="C732" s="519">
        <v>30</v>
      </c>
      <c r="D732" s="241" t="s">
        <v>1418</v>
      </c>
      <c r="E732" s="571">
        <v>311.26</v>
      </c>
      <c r="F732" s="517">
        <f t="shared" si="90"/>
        <v>9337.7999999999993</v>
      </c>
      <c r="G732" s="611">
        <f t="shared" si="94"/>
        <v>15</v>
      </c>
      <c r="H732" s="611">
        <f t="shared" si="91"/>
        <v>4668.8999999999996</v>
      </c>
      <c r="I732" s="611"/>
      <c r="J732" s="612">
        <f t="shared" si="88"/>
        <v>0</v>
      </c>
      <c r="K732" s="611">
        <f t="shared" si="95"/>
        <v>15</v>
      </c>
      <c r="L732" s="611">
        <f t="shared" si="92"/>
        <v>4668.8999999999996</v>
      </c>
      <c r="M732" s="611"/>
      <c r="N732" s="613">
        <f t="shared" si="89"/>
        <v>0</v>
      </c>
      <c r="O732" s="500"/>
    </row>
    <row r="733" spans="1:15" s="347" customFormat="1" ht="16.5">
      <c r="A733" s="610">
        <f t="shared" si="93"/>
        <v>721</v>
      </c>
      <c r="B733" s="158" t="s">
        <v>1569</v>
      </c>
      <c r="C733" s="516">
        <v>200</v>
      </c>
      <c r="D733" s="516" t="s">
        <v>1418</v>
      </c>
      <c r="E733" s="575">
        <v>311.26</v>
      </c>
      <c r="F733" s="517">
        <f t="shared" si="90"/>
        <v>62252</v>
      </c>
      <c r="G733" s="611">
        <f t="shared" si="94"/>
        <v>100</v>
      </c>
      <c r="H733" s="611">
        <f t="shared" si="91"/>
        <v>31126</v>
      </c>
      <c r="I733" s="611"/>
      <c r="J733" s="612">
        <f t="shared" si="88"/>
        <v>0</v>
      </c>
      <c r="K733" s="611">
        <f t="shared" si="95"/>
        <v>100</v>
      </c>
      <c r="L733" s="611">
        <f t="shared" si="92"/>
        <v>31126</v>
      </c>
      <c r="M733" s="611"/>
      <c r="N733" s="613">
        <f t="shared" si="89"/>
        <v>0</v>
      </c>
    </row>
    <row r="734" spans="1:15" s="347" customFormat="1" ht="16.5">
      <c r="A734" s="610">
        <f t="shared" si="93"/>
        <v>722</v>
      </c>
      <c r="B734" s="158" t="s">
        <v>1570</v>
      </c>
      <c r="C734" s="506">
        <v>90</v>
      </c>
      <c r="D734" s="506" t="s">
        <v>1418</v>
      </c>
      <c r="E734" s="533">
        <v>281.16000000000003</v>
      </c>
      <c r="F734" s="517">
        <f t="shared" si="90"/>
        <v>25304.400000000001</v>
      </c>
      <c r="G734" s="611">
        <f t="shared" si="94"/>
        <v>45</v>
      </c>
      <c r="H734" s="611">
        <f t="shared" si="91"/>
        <v>12652.2</v>
      </c>
      <c r="I734" s="611"/>
      <c r="J734" s="612">
        <f t="shared" si="88"/>
        <v>0</v>
      </c>
      <c r="K734" s="611">
        <f t="shared" si="95"/>
        <v>45</v>
      </c>
      <c r="L734" s="611">
        <f t="shared" si="92"/>
        <v>12652.2</v>
      </c>
      <c r="M734" s="611"/>
      <c r="N734" s="613">
        <f t="shared" si="89"/>
        <v>0</v>
      </c>
      <c r="O734" s="348"/>
    </row>
    <row r="735" spans="1:15" s="347" customFormat="1" ht="16.5">
      <c r="A735" s="610">
        <f t="shared" si="93"/>
        <v>723</v>
      </c>
      <c r="B735" s="619" t="s">
        <v>1571</v>
      </c>
      <c r="C735" s="507">
        <v>15</v>
      </c>
      <c r="D735" s="620" t="s">
        <v>1418</v>
      </c>
      <c r="E735" s="592">
        <v>325</v>
      </c>
      <c r="F735" s="517">
        <f t="shared" si="90"/>
        <v>4875</v>
      </c>
      <c r="G735" s="611">
        <v>8</v>
      </c>
      <c r="H735" s="611">
        <f t="shared" si="91"/>
        <v>2600</v>
      </c>
      <c r="I735" s="611"/>
      <c r="J735" s="612">
        <f t="shared" si="88"/>
        <v>0</v>
      </c>
      <c r="K735" s="611">
        <v>7</v>
      </c>
      <c r="L735" s="611">
        <f t="shared" si="92"/>
        <v>2275</v>
      </c>
      <c r="M735" s="611"/>
      <c r="N735" s="613">
        <f t="shared" si="89"/>
        <v>0</v>
      </c>
      <c r="O735" s="348"/>
    </row>
    <row r="736" spans="1:15" s="347" customFormat="1" ht="16.5">
      <c r="A736" s="610">
        <f t="shared" si="93"/>
        <v>724</v>
      </c>
      <c r="B736" s="619" t="s">
        <v>1571</v>
      </c>
      <c r="C736" s="507">
        <v>15</v>
      </c>
      <c r="D736" s="620" t="s">
        <v>1418</v>
      </c>
      <c r="E736" s="592">
        <v>325</v>
      </c>
      <c r="F736" s="517">
        <f t="shared" si="90"/>
        <v>4875</v>
      </c>
      <c r="G736" s="611">
        <v>8</v>
      </c>
      <c r="H736" s="611">
        <f t="shared" si="91"/>
        <v>2600</v>
      </c>
      <c r="I736" s="611"/>
      <c r="J736" s="612">
        <f t="shared" si="88"/>
        <v>0</v>
      </c>
      <c r="K736" s="611">
        <v>7</v>
      </c>
      <c r="L736" s="611">
        <f t="shared" si="92"/>
        <v>2275</v>
      </c>
      <c r="M736" s="611"/>
      <c r="N736" s="613">
        <f t="shared" si="89"/>
        <v>0</v>
      </c>
      <c r="O736" s="348"/>
    </row>
    <row r="737" spans="1:15" s="347" customFormat="1" ht="16.5">
      <c r="A737" s="610">
        <f t="shared" si="93"/>
        <v>725</v>
      </c>
      <c r="B737" s="619" t="s">
        <v>1571</v>
      </c>
      <c r="C737" s="507">
        <v>15</v>
      </c>
      <c r="D737" s="620" t="s">
        <v>1418</v>
      </c>
      <c r="E737" s="592">
        <v>403.5</v>
      </c>
      <c r="F737" s="517">
        <f t="shared" si="90"/>
        <v>6052.5</v>
      </c>
      <c r="G737" s="611">
        <v>8</v>
      </c>
      <c r="H737" s="611">
        <f t="shared" si="91"/>
        <v>3228</v>
      </c>
      <c r="I737" s="611"/>
      <c r="J737" s="612">
        <f t="shared" si="88"/>
        <v>0</v>
      </c>
      <c r="K737" s="611">
        <v>7</v>
      </c>
      <c r="L737" s="611">
        <f t="shared" si="92"/>
        <v>2824.5</v>
      </c>
      <c r="M737" s="611"/>
      <c r="N737" s="613">
        <f t="shared" si="89"/>
        <v>0</v>
      </c>
      <c r="O737" s="348"/>
    </row>
    <row r="738" spans="1:15" s="347" customFormat="1" ht="16.5">
      <c r="A738" s="610">
        <f t="shared" si="93"/>
        <v>726</v>
      </c>
      <c r="B738" s="158" t="s">
        <v>1572</v>
      </c>
      <c r="C738" s="516">
        <v>50</v>
      </c>
      <c r="D738" s="516" t="s">
        <v>1418</v>
      </c>
      <c r="E738" s="517">
        <v>281.16000000000003</v>
      </c>
      <c r="F738" s="517">
        <f t="shared" si="90"/>
        <v>14058.000000000002</v>
      </c>
      <c r="G738" s="611">
        <f t="shared" si="94"/>
        <v>25</v>
      </c>
      <c r="H738" s="611">
        <f t="shared" si="91"/>
        <v>7029.0000000000009</v>
      </c>
      <c r="I738" s="611"/>
      <c r="J738" s="612">
        <f t="shared" si="88"/>
        <v>0</v>
      </c>
      <c r="K738" s="611">
        <f t="shared" si="95"/>
        <v>25</v>
      </c>
      <c r="L738" s="611">
        <f t="shared" si="92"/>
        <v>7029.0000000000009</v>
      </c>
      <c r="M738" s="611"/>
      <c r="N738" s="613">
        <f t="shared" si="89"/>
        <v>0</v>
      </c>
      <c r="O738" s="348"/>
    </row>
    <row r="739" spans="1:15" s="347" customFormat="1" ht="16.5">
      <c r="A739" s="610">
        <f t="shared" si="93"/>
        <v>727</v>
      </c>
      <c r="B739" s="619" t="s">
        <v>1573</v>
      </c>
      <c r="C739" s="507">
        <v>15</v>
      </c>
      <c r="D739" s="620" t="s">
        <v>1418</v>
      </c>
      <c r="E739" s="592">
        <v>300</v>
      </c>
      <c r="F739" s="517">
        <f t="shared" si="90"/>
        <v>4500</v>
      </c>
      <c r="G739" s="611">
        <v>8</v>
      </c>
      <c r="H739" s="611">
        <f t="shared" si="91"/>
        <v>2400</v>
      </c>
      <c r="I739" s="643"/>
      <c r="J739" s="612">
        <f t="shared" si="88"/>
        <v>0</v>
      </c>
      <c r="K739" s="611">
        <v>7</v>
      </c>
      <c r="L739" s="611">
        <f t="shared" si="92"/>
        <v>2100</v>
      </c>
      <c r="M739" s="643"/>
      <c r="N739" s="613">
        <f t="shared" si="89"/>
        <v>0</v>
      </c>
      <c r="O739" s="348"/>
    </row>
    <row r="740" spans="1:15" s="347" customFormat="1" ht="16.5">
      <c r="A740" s="610">
        <f t="shared" si="93"/>
        <v>728</v>
      </c>
      <c r="B740" s="619" t="s">
        <v>1573</v>
      </c>
      <c r="C740" s="507">
        <v>15</v>
      </c>
      <c r="D740" s="620" t="s">
        <v>1418</v>
      </c>
      <c r="E740" s="592">
        <v>300</v>
      </c>
      <c r="F740" s="517">
        <f t="shared" si="90"/>
        <v>4500</v>
      </c>
      <c r="G740" s="611">
        <v>8</v>
      </c>
      <c r="H740" s="611">
        <f t="shared" si="91"/>
        <v>2400</v>
      </c>
      <c r="I740" s="611"/>
      <c r="J740" s="612">
        <f t="shared" si="88"/>
        <v>0</v>
      </c>
      <c r="K740" s="611">
        <v>7</v>
      </c>
      <c r="L740" s="611">
        <f t="shared" si="92"/>
        <v>2100</v>
      </c>
      <c r="M740" s="611"/>
      <c r="N740" s="613">
        <f t="shared" si="89"/>
        <v>0</v>
      </c>
      <c r="O740" s="348"/>
    </row>
    <row r="741" spans="1:15" s="347" customFormat="1" ht="16.5">
      <c r="A741" s="610">
        <f t="shared" si="93"/>
        <v>729</v>
      </c>
      <c r="B741" s="619" t="s">
        <v>1573</v>
      </c>
      <c r="C741" s="507">
        <v>15</v>
      </c>
      <c r="D741" s="620" t="s">
        <v>1418</v>
      </c>
      <c r="E741" s="592">
        <v>351.45</v>
      </c>
      <c r="F741" s="517">
        <f t="shared" si="90"/>
        <v>5271.75</v>
      </c>
      <c r="G741" s="611">
        <v>8</v>
      </c>
      <c r="H741" s="611">
        <f t="shared" si="91"/>
        <v>2811.6</v>
      </c>
      <c r="I741" s="611"/>
      <c r="J741" s="612">
        <f t="shared" si="88"/>
        <v>0</v>
      </c>
      <c r="K741" s="611">
        <v>7</v>
      </c>
      <c r="L741" s="611">
        <f t="shared" si="92"/>
        <v>2460.15</v>
      </c>
      <c r="M741" s="611"/>
      <c r="N741" s="613">
        <f t="shared" si="89"/>
        <v>0</v>
      </c>
      <c r="O741" s="348"/>
    </row>
    <row r="742" spans="1:15" s="347" customFormat="1" ht="16.5">
      <c r="A742" s="610">
        <f t="shared" si="93"/>
        <v>730</v>
      </c>
      <c r="B742" s="158" t="s">
        <v>1574</v>
      </c>
      <c r="C742" s="516">
        <v>20</v>
      </c>
      <c r="D742" s="516" t="s">
        <v>903</v>
      </c>
      <c r="E742" s="517">
        <v>281.16000000000003</v>
      </c>
      <c r="F742" s="517">
        <f t="shared" si="90"/>
        <v>5623.2000000000007</v>
      </c>
      <c r="G742" s="611">
        <f t="shared" si="94"/>
        <v>10</v>
      </c>
      <c r="H742" s="611">
        <f t="shared" si="91"/>
        <v>2811.6000000000004</v>
      </c>
      <c r="I742" s="611"/>
      <c r="J742" s="612">
        <f t="shared" si="88"/>
        <v>0</v>
      </c>
      <c r="K742" s="611">
        <f t="shared" si="95"/>
        <v>10</v>
      </c>
      <c r="L742" s="611">
        <f t="shared" si="92"/>
        <v>2811.6000000000004</v>
      </c>
      <c r="M742" s="611"/>
      <c r="N742" s="613">
        <f t="shared" si="89"/>
        <v>0</v>
      </c>
      <c r="O742" s="348"/>
    </row>
    <row r="743" spans="1:15" s="347" customFormat="1" ht="16.5">
      <c r="A743" s="610">
        <f t="shared" si="93"/>
        <v>731</v>
      </c>
      <c r="B743" s="158" t="s">
        <v>1575</v>
      </c>
      <c r="C743" s="516">
        <v>20</v>
      </c>
      <c r="D743" s="516" t="s">
        <v>1523</v>
      </c>
      <c r="E743" s="517">
        <v>300</v>
      </c>
      <c r="F743" s="517">
        <f t="shared" si="90"/>
        <v>6000</v>
      </c>
      <c r="G743" s="611">
        <f t="shared" si="94"/>
        <v>10</v>
      </c>
      <c r="H743" s="611">
        <f t="shared" si="91"/>
        <v>3000</v>
      </c>
      <c r="I743" s="611"/>
      <c r="J743" s="612">
        <f t="shared" si="88"/>
        <v>0</v>
      </c>
      <c r="K743" s="611">
        <f t="shared" si="95"/>
        <v>10</v>
      </c>
      <c r="L743" s="611">
        <f t="shared" si="92"/>
        <v>3000</v>
      </c>
      <c r="M743" s="611"/>
      <c r="N743" s="613">
        <f t="shared" si="89"/>
        <v>0</v>
      </c>
      <c r="O743" s="348"/>
    </row>
    <row r="744" spans="1:15" s="347" customFormat="1" ht="16.5">
      <c r="A744" s="610">
        <f t="shared" si="93"/>
        <v>732</v>
      </c>
      <c r="B744" s="544" t="s">
        <v>1576</v>
      </c>
      <c r="C744" s="509">
        <v>300</v>
      </c>
      <c r="D744" s="509" t="s">
        <v>905</v>
      </c>
      <c r="E744" s="510">
        <v>311.26</v>
      </c>
      <c r="F744" s="517">
        <f t="shared" si="90"/>
        <v>93378</v>
      </c>
      <c r="G744" s="611">
        <f t="shared" si="94"/>
        <v>150</v>
      </c>
      <c r="H744" s="611">
        <f t="shared" si="91"/>
        <v>46689</v>
      </c>
      <c r="I744" s="611"/>
      <c r="J744" s="612">
        <f t="shared" si="88"/>
        <v>0</v>
      </c>
      <c r="K744" s="611">
        <f t="shared" si="95"/>
        <v>150</v>
      </c>
      <c r="L744" s="611">
        <f t="shared" si="92"/>
        <v>46689</v>
      </c>
      <c r="M744" s="611"/>
      <c r="N744" s="613">
        <f t="shared" si="89"/>
        <v>0</v>
      </c>
      <c r="O744" s="348"/>
    </row>
    <row r="745" spans="1:15" s="347" customFormat="1" ht="16.5">
      <c r="A745" s="610">
        <f t="shared" si="93"/>
        <v>733</v>
      </c>
      <c r="B745" s="158" t="s">
        <v>1577</v>
      </c>
      <c r="C745" s="516">
        <v>20</v>
      </c>
      <c r="D745" s="516" t="s">
        <v>1523</v>
      </c>
      <c r="E745" s="517">
        <v>322.5</v>
      </c>
      <c r="F745" s="517">
        <f t="shared" si="90"/>
        <v>6450</v>
      </c>
      <c r="G745" s="611">
        <f t="shared" si="94"/>
        <v>10</v>
      </c>
      <c r="H745" s="611">
        <f t="shared" si="91"/>
        <v>3225</v>
      </c>
      <c r="I745" s="611"/>
      <c r="J745" s="612">
        <f t="shared" si="88"/>
        <v>0</v>
      </c>
      <c r="K745" s="611">
        <f t="shared" si="95"/>
        <v>10</v>
      </c>
      <c r="L745" s="611">
        <f t="shared" si="92"/>
        <v>3225</v>
      </c>
      <c r="M745" s="611"/>
      <c r="N745" s="613">
        <f t="shared" si="89"/>
        <v>0</v>
      </c>
      <c r="O745" s="348"/>
    </row>
    <row r="746" spans="1:15" s="347" customFormat="1" ht="16.5">
      <c r="A746" s="610">
        <f t="shared" si="93"/>
        <v>734</v>
      </c>
      <c r="B746" s="158" t="s">
        <v>1577</v>
      </c>
      <c r="C746" s="516">
        <v>20</v>
      </c>
      <c r="D746" s="516" t="s">
        <v>903</v>
      </c>
      <c r="E746" s="517">
        <v>311.26</v>
      </c>
      <c r="F746" s="517">
        <f t="shared" si="90"/>
        <v>6225.2</v>
      </c>
      <c r="G746" s="611">
        <f t="shared" si="94"/>
        <v>10</v>
      </c>
      <c r="H746" s="611">
        <f t="shared" si="91"/>
        <v>3112.6</v>
      </c>
      <c r="I746" s="611"/>
      <c r="J746" s="612">
        <f t="shared" si="88"/>
        <v>0</v>
      </c>
      <c r="K746" s="611">
        <f t="shared" si="95"/>
        <v>10</v>
      </c>
      <c r="L746" s="611">
        <f t="shared" si="92"/>
        <v>3112.6</v>
      </c>
      <c r="M746" s="611"/>
      <c r="N746" s="613">
        <f t="shared" si="89"/>
        <v>0</v>
      </c>
      <c r="O746" s="348"/>
    </row>
    <row r="747" spans="1:15" s="347" customFormat="1" ht="16.5">
      <c r="A747" s="610">
        <f t="shared" si="93"/>
        <v>735</v>
      </c>
      <c r="B747" s="288" t="s">
        <v>1578</v>
      </c>
      <c r="C747" s="506">
        <v>40</v>
      </c>
      <c r="D747" s="506" t="s">
        <v>1418</v>
      </c>
      <c r="E747" s="517"/>
      <c r="F747" s="517">
        <f t="shared" si="90"/>
        <v>0</v>
      </c>
      <c r="G747" s="611">
        <f t="shared" si="94"/>
        <v>20</v>
      </c>
      <c r="H747" s="611">
        <f t="shared" si="91"/>
        <v>0</v>
      </c>
      <c r="I747" s="611"/>
      <c r="J747" s="612">
        <f t="shared" si="88"/>
        <v>0</v>
      </c>
      <c r="K747" s="611">
        <f t="shared" si="95"/>
        <v>20</v>
      </c>
      <c r="L747" s="611">
        <f t="shared" si="92"/>
        <v>0</v>
      </c>
      <c r="M747" s="611"/>
      <c r="N747" s="613">
        <f t="shared" si="89"/>
        <v>0</v>
      </c>
      <c r="O747" s="348"/>
    </row>
    <row r="748" spans="1:15" s="347" customFormat="1" ht="16.5">
      <c r="A748" s="610">
        <f t="shared" si="93"/>
        <v>736</v>
      </c>
      <c r="B748" s="288" t="s">
        <v>1579</v>
      </c>
      <c r="C748" s="506">
        <v>50</v>
      </c>
      <c r="D748" s="506" t="s">
        <v>1418</v>
      </c>
      <c r="E748" s="517"/>
      <c r="F748" s="517">
        <f t="shared" si="90"/>
        <v>0</v>
      </c>
      <c r="G748" s="611">
        <f t="shared" si="94"/>
        <v>25</v>
      </c>
      <c r="H748" s="611">
        <f t="shared" si="91"/>
        <v>0</v>
      </c>
      <c r="I748" s="611"/>
      <c r="J748" s="612">
        <f t="shared" si="88"/>
        <v>0</v>
      </c>
      <c r="K748" s="611">
        <f t="shared" si="95"/>
        <v>25</v>
      </c>
      <c r="L748" s="611">
        <f t="shared" si="92"/>
        <v>0</v>
      </c>
      <c r="M748" s="611"/>
      <c r="N748" s="613">
        <f t="shared" si="89"/>
        <v>0</v>
      </c>
      <c r="O748" s="348"/>
    </row>
    <row r="749" spans="1:15" s="347" customFormat="1" ht="16.5">
      <c r="A749" s="610">
        <f t="shared" si="93"/>
        <v>737</v>
      </c>
      <c r="B749" s="240" t="s">
        <v>1580</v>
      </c>
      <c r="C749" s="507">
        <v>270</v>
      </c>
      <c r="D749" s="593" t="s">
        <v>1418</v>
      </c>
      <c r="E749" s="510">
        <v>281.16000000000003</v>
      </c>
      <c r="F749" s="517">
        <f t="shared" si="90"/>
        <v>75913.200000000012</v>
      </c>
      <c r="G749" s="611">
        <f t="shared" si="94"/>
        <v>135</v>
      </c>
      <c r="H749" s="611">
        <f t="shared" si="91"/>
        <v>37956.600000000006</v>
      </c>
      <c r="I749" s="611"/>
      <c r="J749" s="612">
        <f t="shared" si="88"/>
        <v>0</v>
      </c>
      <c r="K749" s="611">
        <f t="shared" si="95"/>
        <v>135</v>
      </c>
      <c r="L749" s="611">
        <f t="shared" si="92"/>
        <v>37956.600000000006</v>
      </c>
      <c r="M749" s="611"/>
      <c r="N749" s="613">
        <f t="shared" si="89"/>
        <v>0</v>
      </c>
    </row>
    <row r="750" spans="1:15" s="502" customFormat="1" ht="16.5">
      <c r="A750" s="610">
        <f t="shared" si="93"/>
        <v>738</v>
      </c>
      <c r="B750" s="240" t="s">
        <v>1581</v>
      </c>
      <c r="C750" s="507">
        <v>270</v>
      </c>
      <c r="D750" s="593" t="s">
        <v>1418</v>
      </c>
      <c r="E750" s="510">
        <v>322.8</v>
      </c>
      <c r="F750" s="517">
        <f t="shared" si="90"/>
        <v>87156</v>
      </c>
      <c r="G750" s="611">
        <f t="shared" si="94"/>
        <v>135</v>
      </c>
      <c r="H750" s="611">
        <f t="shared" si="91"/>
        <v>43578</v>
      </c>
      <c r="I750" s="611"/>
      <c r="J750" s="612">
        <f t="shared" si="88"/>
        <v>0</v>
      </c>
      <c r="K750" s="611">
        <f t="shared" si="95"/>
        <v>135</v>
      </c>
      <c r="L750" s="611">
        <f t="shared" si="92"/>
        <v>43578</v>
      </c>
      <c r="M750" s="611"/>
      <c r="N750" s="613">
        <f t="shared" si="89"/>
        <v>0</v>
      </c>
      <c r="O750" s="501"/>
    </row>
    <row r="751" spans="1:15" s="502" customFormat="1" ht="16.5">
      <c r="A751" s="610">
        <f t="shared" si="93"/>
        <v>739</v>
      </c>
      <c r="B751" s="158" t="s">
        <v>1582</v>
      </c>
      <c r="C751" s="516">
        <v>70</v>
      </c>
      <c r="D751" s="516" t="s">
        <v>1418</v>
      </c>
      <c r="E751" s="575">
        <v>311.26</v>
      </c>
      <c r="F751" s="517">
        <f t="shared" si="90"/>
        <v>21788.2</v>
      </c>
      <c r="G751" s="611">
        <f t="shared" si="94"/>
        <v>35</v>
      </c>
      <c r="H751" s="611">
        <f t="shared" si="91"/>
        <v>10894.1</v>
      </c>
      <c r="I751" s="611"/>
      <c r="J751" s="612">
        <f t="shared" si="88"/>
        <v>0</v>
      </c>
      <c r="K751" s="611">
        <f t="shared" si="95"/>
        <v>35</v>
      </c>
      <c r="L751" s="611">
        <f t="shared" si="92"/>
        <v>10894.1</v>
      </c>
      <c r="M751" s="611"/>
      <c r="N751" s="613">
        <f t="shared" si="89"/>
        <v>0</v>
      </c>
      <c r="O751" s="501"/>
    </row>
    <row r="752" spans="1:15" s="347" customFormat="1" ht="16.5">
      <c r="A752" s="610">
        <f t="shared" si="93"/>
        <v>740</v>
      </c>
      <c r="B752" s="544" t="s">
        <v>1583</v>
      </c>
      <c r="C752" s="509">
        <v>70</v>
      </c>
      <c r="D752" s="509" t="s">
        <v>905</v>
      </c>
      <c r="E752" s="510">
        <v>281.16000000000003</v>
      </c>
      <c r="F752" s="517">
        <f t="shared" si="90"/>
        <v>19681.2</v>
      </c>
      <c r="G752" s="611">
        <f t="shared" si="94"/>
        <v>35</v>
      </c>
      <c r="H752" s="611">
        <f t="shared" si="91"/>
        <v>9840.6</v>
      </c>
      <c r="I752" s="611"/>
      <c r="J752" s="612">
        <f t="shared" si="88"/>
        <v>0</v>
      </c>
      <c r="K752" s="611">
        <f t="shared" si="95"/>
        <v>35</v>
      </c>
      <c r="L752" s="611">
        <f t="shared" si="92"/>
        <v>9840.6</v>
      </c>
      <c r="M752" s="611"/>
      <c r="N752" s="613">
        <f t="shared" si="89"/>
        <v>0</v>
      </c>
      <c r="O752" s="500"/>
    </row>
    <row r="753" spans="1:15" s="347" customFormat="1" ht="16.5">
      <c r="A753" s="610">
        <f t="shared" si="93"/>
        <v>741</v>
      </c>
      <c r="B753" s="158" t="s">
        <v>1584</v>
      </c>
      <c r="C753" s="516">
        <v>234</v>
      </c>
      <c r="D753" s="516" t="s">
        <v>905</v>
      </c>
      <c r="E753" s="517">
        <v>281.16000000000003</v>
      </c>
      <c r="F753" s="517">
        <f t="shared" si="90"/>
        <v>65791.44</v>
      </c>
      <c r="G753" s="611">
        <f t="shared" si="94"/>
        <v>117</v>
      </c>
      <c r="H753" s="611">
        <f t="shared" si="91"/>
        <v>32895.72</v>
      </c>
      <c r="I753" s="611"/>
      <c r="J753" s="612">
        <f t="shared" si="88"/>
        <v>0</v>
      </c>
      <c r="K753" s="611">
        <f t="shared" si="95"/>
        <v>117</v>
      </c>
      <c r="L753" s="611">
        <f t="shared" si="92"/>
        <v>32895.72</v>
      </c>
      <c r="M753" s="611"/>
      <c r="N753" s="613">
        <f t="shared" si="89"/>
        <v>0</v>
      </c>
      <c r="O753" s="500"/>
    </row>
    <row r="754" spans="1:15" s="347" customFormat="1" ht="30">
      <c r="A754" s="610">
        <f t="shared" si="93"/>
        <v>742</v>
      </c>
      <c r="B754" s="512" t="s">
        <v>1585</v>
      </c>
      <c r="C754" s="514">
        <v>20</v>
      </c>
      <c r="D754" s="514" t="s">
        <v>960</v>
      </c>
      <c r="E754" s="511">
        <v>163.74</v>
      </c>
      <c r="F754" s="517">
        <f t="shared" si="90"/>
        <v>3274.8</v>
      </c>
      <c r="G754" s="611">
        <f t="shared" si="94"/>
        <v>10</v>
      </c>
      <c r="H754" s="611">
        <f t="shared" si="91"/>
        <v>1637.4</v>
      </c>
      <c r="I754" s="611"/>
      <c r="J754" s="612">
        <f t="shared" si="88"/>
        <v>0</v>
      </c>
      <c r="K754" s="611">
        <f t="shared" si="95"/>
        <v>10</v>
      </c>
      <c r="L754" s="611">
        <f t="shared" si="92"/>
        <v>1637.4</v>
      </c>
      <c r="M754" s="611"/>
      <c r="N754" s="613">
        <f t="shared" si="89"/>
        <v>0</v>
      </c>
      <c r="O754" s="500"/>
    </row>
    <row r="755" spans="1:15" s="347" customFormat="1" ht="30">
      <c r="A755" s="610">
        <f t="shared" si="93"/>
        <v>743</v>
      </c>
      <c r="B755" s="512" t="s">
        <v>1586</v>
      </c>
      <c r="C755" s="514">
        <v>20</v>
      </c>
      <c r="D755" s="514" t="s">
        <v>960</v>
      </c>
      <c r="E755" s="511">
        <v>169.24</v>
      </c>
      <c r="F755" s="517">
        <f t="shared" si="90"/>
        <v>3384.8</v>
      </c>
      <c r="G755" s="611">
        <f t="shared" si="94"/>
        <v>10</v>
      </c>
      <c r="H755" s="611">
        <f t="shared" si="91"/>
        <v>1692.4</v>
      </c>
      <c r="I755" s="611"/>
      <c r="J755" s="612">
        <f t="shared" si="88"/>
        <v>0</v>
      </c>
      <c r="K755" s="611">
        <f t="shared" si="95"/>
        <v>10</v>
      </c>
      <c r="L755" s="611">
        <f t="shared" si="92"/>
        <v>1692.4</v>
      </c>
      <c r="M755" s="611"/>
      <c r="N755" s="613">
        <f t="shared" si="89"/>
        <v>0</v>
      </c>
      <c r="O755" s="500"/>
    </row>
    <row r="756" spans="1:15" s="347" customFormat="1" ht="16.5">
      <c r="A756" s="610">
        <f t="shared" si="93"/>
        <v>744</v>
      </c>
      <c r="B756" s="619" t="s">
        <v>1587</v>
      </c>
      <c r="C756" s="617">
        <v>10</v>
      </c>
      <c r="D756" s="618" t="s">
        <v>1019</v>
      </c>
      <c r="E756" s="517">
        <v>175</v>
      </c>
      <c r="F756" s="517">
        <f t="shared" si="90"/>
        <v>1750</v>
      </c>
      <c r="G756" s="611">
        <f t="shared" si="94"/>
        <v>5</v>
      </c>
      <c r="H756" s="611">
        <f t="shared" si="91"/>
        <v>875</v>
      </c>
      <c r="I756" s="611"/>
      <c r="J756" s="612">
        <f t="shared" si="88"/>
        <v>0</v>
      </c>
      <c r="K756" s="611">
        <f t="shared" si="95"/>
        <v>5</v>
      </c>
      <c r="L756" s="611">
        <f t="shared" si="92"/>
        <v>875</v>
      </c>
      <c r="M756" s="611"/>
      <c r="N756" s="613">
        <f t="shared" si="89"/>
        <v>0</v>
      </c>
      <c r="O756" s="500"/>
    </row>
    <row r="757" spans="1:15" s="347" customFormat="1" ht="16.5">
      <c r="A757" s="610">
        <f t="shared" si="93"/>
        <v>745</v>
      </c>
      <c r="B757" s="240" t="s">
        <v>1588</v>
      </c>
      <c r="C757" s="507">
        <v>10</v>
      </c>
      <c r="D757" s="507" t="s">
        <v>1019</v>
      </c>
      <c r="E757" s="510">
        <v>175</v>
      </c>
      <c r="F757" s="517">
        <f t="shared" si="90"/>
        <v>1750</v>
      </c>
      <c r="G757" s="611">
        <f t="shared" si="94"/>
        <v>5</v>
      </c>
      <c r="H757" s="611">
        <f t="shared" si="91"/>
        <v>875</v>
      </c>
      <c r="I757" s="611"/>
      <c r="J757" s="612">
        <f t="shared" si="88"/>
        <v>0</v>
      </c>
      <c r="K757" s="611">
        <f t="shared" si="95"/>
        <v>5</v>
      </c>
      <c r="L757" s="611">
        <f t="shared" si="92"/>
        <v>875</v>
      </c>
      <c r="M757" s="611"/>
      <c r="N757" s="613">
        <f t="shared" si="89"/>
        <v>0</v>
      </c>
      <c r="O757" s="500"/>
    </row>
    <row r="758" spans="1:15" s="347" customFormat="1" ht="30">
      <c r="A758" s="610">
        <f t="shared" si="93"/>
        <v>746</v>
      </c>
      <c r="B758" s="614" t="s">
        <v>1589</v>
      </c>
      <c r="C758" s="615">
        <v>300</v>
      </c>
      <c r="D758" s="615" t="s">
        <v>1523</v>
      </c>
      <c r="E758" s="510">
        <v>226</v>
      </c>
      <c r="F758" s="517">
        <f t="shared" si="90"/>
        <v>67800</v>
      </c>
      <c r="G758" s="611">
        <f t="shared" si="94"/>
        <v>150</v>
      </c>
      <c r="H758" s="611">
        <f t="shared" si="91"/>
        <v>33900</v>
      </c>
      <c r="I758" s="611"/>
      <c r="J758" s="612">
        <f t="shared" si="88"/>
        <v>0</v>
      </c>
      <c r="K758" s="611">
        <f t="shared" si="95"/>
        <v>150</v>
      </c>
      <c r="L758" s="611">
        <f t="shared" si="92"/>
        <v>33900</v>
      </c>
      <c r="M758" s="611"/>
      <c r="N758" s="613">
        <f t="shared" si="89"/>
        <v>0</v>
      </c>
      <c r="O758" s="500"/>
    </row>
    <row r="759" spans="1:15" s="347" customFormat="1" ht="45">
      <c r="A759" s="610">
        <f t="shared" si="93"/>
        <v>747</v>
      </c>
      <c r="B759" s="240" t="s">
        <v>1590</v>
      </c>
      <c r="C759" s="507">
        <v>50</v>
      </c>
      <c r="D759" s="507" t="s">
        <v>946</v>
      </c>
      <c r="E759" s="510">
        <v>54.86</v>
      </c>
      <c r="F759" s="517">
        <f t="shared" si="90"/>
        <v>2743</v>
      </c>
      <c r="G759" s="611">
        <f t="shared" si="94"/>
        <v>25</v>
      </c>
      <c r="H759" s="611">
        <f t="shared" si="91"/>
        <v>1371.5</v>
      </c>
      <c r="I759" s="611"/>
      <c r="J759" s="612">
        <f t="shared" si="88"/>
        <v>0</v>
      </c>
      <c r="K759" s="611">
        <f t="shared" si="95"/>
        <v>25</v>
      </c>
      <c r="L759" s="611">
        <f t="shared" si="92"/>
        <v>1371.5</v>
      </c>
      <c r="M759" s="611"/>
      <c r="N759" s="613">
        <f t="shared" si="89"/>
        <v>0</v>
      </c>
      <c r="O759" s="500"/>
    </row>
    <row r="760" spans="1:15" s="347" customFormat="1" ht="30">
      <c r="A760" s="610">
        <f t="shared" si="93"/>
        <v>748</v>
      </c>
      <c r="B760" s="240" t="s">
        <v>1591</v>
      </c>
      <c r="C760" s="507">
        <v>15</v>
      </c>
      <c r="D760" s="507" t="s">
        <v>946</v>
      </c>
      <c r="E760" s="510">
        <v>57.6</v>
      </c>
      <c r="F760" s="517">
        <f t="shared" si="90"/>
        <v>864</v>
      </c>
      <c r="G760" s="611">
        <v>8</v>
      </c>
      <c r="H760" s="611">
        <f t="shared" si="91"/>
        <v>460.8</v>
      </c>
      <c r="I760" s="611"/>
      <c r="J760" s="612">
        <f t="shared" si="88"/>
        <v>0</v>
      </c>
      <c r="K760" s="611">
        <v>7</v>
      </c>
      <c r="L760" s="611">
        <f t="shared" si="92"/>
        <v>403.2</v>
      </c>
      <c r="M760" s="611"/>
      <c r="N760" s="613">
        <f t="shared" si="89"/>
        <v>0</v>
      </c>
      <c r="O760" s="500"/>
    </row>
    <row r="761" spans="1:15" s="347" customFormat="1" ht="30">
      <c r="A761" s="610">
        <f t="shared" si="93"/>
        <v>749</v>
      </c>
      <c r="B761" s="614" t="s">
        <v>1592</v>
      </c>
      <c r="C761" s="615">
        <v>200</v>
      </c>
      <c r="D761" s="615" t="s">
        <v>946</v>
      </c>
      <c r="E761" s="510">
        <v>38.549999999999997</v>
      </c>
      <c r="F761" s="517">
        <f t="shared" si="90"/>
        <v>7709.9999999999991</v>
      </c>
      <c r="G761" s="611">
        <f t="shared" si="94"/>
        <v>100</v>
      </c>
      <c r="H761" s="611">
        <f t="shared" si="91"/>
        <v>3854.9999999999995</v>
      </c>
      <c r="I761" s="611"/>
      <c r="J761" s="612">
        <f t="shared" si="88"/>
        <v>0</v>
      </c>
      <c r="K761" s="611">
        <f t="shared" si="95"/>
        <v>100</v>
      </c>
      <c r="L761" s="611">
        <f t="shared" si="92"/>
        <v>3854.9999999999995</v>
      </c>
      <c r="M761" s="611"/>
      <c r="N761" s="613">
        <f t="shared" si="89"/>
        <v>0</v>
      </c>
      <c r="O761" s="500"/>
    </row>
    <row r="762" spans="1:15" s="347" customFormat="1" ht="16.5">
      <c r="A762" s="610">
        <f t="shared" si="93"/>
        <v>750</v>
      </c>
      <c r="B762" s="158" t="s">
        <v>1593</v>
      </c>
      <c r="C762" s="506">
        <v>15</v>
      </c>
      <c r="D762" s="506" t="s">
        <v>1019</v>
      </c>
      <c r="E762" s="511">
        <v>42</v>
      </c>
      <c r="F762" s="517">
        <f t="shared" si="90"/>
        <v>630</v>
      </c>
      <c r="G762" s="611">
        <v>8</v>
      </c>
      <c r="H762" s="611">
        <f t="shared" si="91"/>
        <v>336</v>
      </c>
      <c r="I762" s="611"/>
      <c r="J762" s="612">
        <f t="shared" si="88"/>
        <v>0</v>
      </c>
      <c r="K762" s="611">
        <v>7</v>
      </c>
      <c r="L762" s="611">
        <f t="shared" si="92"/>
        <v>294</v>
      </c>
      <c r="M762" s="611"/>
      <c r="N762" s="613">
        <f t="shared" si="89"/>
        <v>0</v>
      </c>
      <c r="O762" s="500"/>
    </row>
    <row r="763" spans="1:15" s="347" customFormat="1" ht="16.5">
      <c r="A763" s="610">
        <f t="shared" si="93"/>
        <v>751</v>
      </c>
      <c r="B763" s="158" t="s">
        <v>1594</v>
      </c>
      <c r="C763" s="506">
        <v>15</v>
      </c>
      <c r="D763" s="506" t="s">
        <v>1019</v>
      </c>
      <c r="E763" s="511">
        <v>40</v>
      </c>
      <c r="F763" s="517">
        <f t="shared" si="90"/>
        <v>600</v>
      </c>
      <c r="G763" s="611">
        <v>8</v>
      </c>
      <c r="H763" s="611">
        <f t="shared" si="91"/>
        <v>320</v>
      </c>
      <c r="I763" s="611"/>
      <c r="J763" s="612">
        <f t="shared" si="88"/>
        <v>0</v>
      </c>
      <c r="K763" s="611">
        <v>7</v>
      </c>
      <c r="L763" s="611">
        <f t="shared" si="92"/>
        <v>280</v>
      </c>
      <c r="M763" s="611"/>
      <c r="N763" s="613">
        <f t="shared" si="89"/>
        <v>0</v>
      </c>
      <c r="O763" s="500"/>
    </row>
    <row r="764" spans="1:15" s="347" customFormat="1" ht="16.5">
      <c r="A764" s="610">
        <f t="shared" si="93"/>
        <v>752</v>
      </c>
      <c r="B764" s="158" t="s">
        <v>1595</v>
      </c>
      <c r="C764" s="516">
        <v>4</v>
      </c>
      <c r="D764" s="516" t="s">
        <v>1447</v>
      </c>
      <c r="E764" s="508">
        <v>38.549999999999997</v>
      </c>
      <c r="F764" s="517">
        <f t="shared" si="90"/>
        <v>154.19999999999999</v>
      </c>
      <c r="G764" s="611">
        <f t="shared" si="94"/>
        <v>2</v>
      </c>
      <c r="H764" s="611">
        <f t="shared" si="91"/>
        <v>77.099999999999994</v>
      </c>
      <c r="I764" s="611"/>
      <c r="J764" s="612">
        <f t="shared" si="88"/>
        <v>0</v>
      </c>
      <c r="K764" s="611">
        <f t="shared" si="95"/>
        <v>2</v>
      </c>
      <c r="L764" s="611">
        <f t="shared" si="92"/>
        <v>77.099999999999994</v>
      </c>
      <c r="M764" s="611"/>
      <c r="N764" s="613">
        <f t="shared" si="89"/>
        <v>0</v>
      </c>
      <c r="O764" s="500"/>
    </row>
    <row r="765" spans="1:15" s="347" customFormat="1" ht="30">
      <c r="A765" s="610">
        <f t="shared" si="93"/>
        <v>753</v>
      </c>
      <c r="B765" s="158" t="s">
        <v>1596</v>
      </c>
      <c r="C765" s="516">
        <v>4</v>
      </c>
      <c r="D765" s="516" t="s">
        <v>1447</v>
      </c>
      <c r="E765" s="508">
        <v>38.549999999999997</v>
      </c>
      <c r="F765" s="517">
        <f t="shared" si="90"/>
        <v>154.19999999999999</v>
      </c>
      <c r="G765" s="611">
        <f t="shared" si="94"/>
        <v>2</v>
      </c>
      <c r="H765" s="611">
        <f t="shared" si="91"/>
        <v>77.099999999999994</v>
      </c>
      <c r="I765" s="611"/>
      <c r="J765" s="612">
        <f t="shared" si="88"/>
        <v>0</v>
      </c>
      <c r="K765" s="611">
        <f t="shared" si="95"/>
        <v>2</v>
      </c>
      <c r="L765" s="611">
        <f t="shared" si="92"/>
        <v>77.099999999999994</v>
      </c>
      <c r="M765" s="611"/>
      <c r="N765" s="613">
        <f t="shared" si="89"/>
        <v>0</v>
      </c>
      <c r="O765" s="500"/>
    </row>
    <row r="766" spans="1:15" s="347" customFormat="1" ht="16.5">
      <c r="A766" s="610">
        <f t="shared" si="93"/>
        <v>754</v>
      </c>
      <c r="B766" s="158" t="s">
        <v>1597</v>
      </c>
      <c r="C766" s="516">
        <v>4</v>
      </c>
      <c r="D766" s="516" t="s">
        <v>1447</v>
      </c>
      <c r="E766" s="508">
        <v>38.549999999999997</v>
      </c>
      <c r="F766" s="517">
        <f t="shared" si="90"/>
        <v>154.19999999999999</v>
      </c>
      <c r="G766" s="611">
        <f t="shared" si="94"/>
        <v>2</v>
      </c>
      <c r="H766" s="611">
        <f t="shared" si="91"/>
        <v>77.099999999999994</v>
      </c>
      <c r="I766" s="611"/>
      <c r="J766" s="612">
        <f t="shared" si="88"/>
        <v>0</v>
      </c>
      <c r="K766" s="611">
        <f t="shared" si="95"/>
        <v>2</v>
      </c>
      <c r="L766" s="611">
        <f t="shared" si="92"/>
        <v>77.099999999999994</v>
      </c>
      <c r="M766" s="611"/>
      <c r="N766" s="613">
        <f t="shared" si="89"/>
        <v>0</v>
      </c>
      <c r="O766" s="500"/>
    </row>
    <row r="767" spans="1:15" s="347" customFormat="1" ht="30">
      <c r="A767" s="610">
        <f t="shared" si="93"/>
        <v>755</v>
      </c>
      <c r="B767" s="544" t="s">
        <v>1598</v>
      </c>
      <c r="C767" s="507">
        <v>50</v>
      </c>
      <c r="D767" s="507" t="s">
        <v>946</v>
      </c>
      <c r="E767" s="592">
        <v>30</v>
      </c>
      <c r="F767" s="517">
        <f t="shared" si="90"/>
        <v>1500</v>
      </c>
      <c r="G767" s="611">
        <f t="shared" si="94"/>
        <v>25</v>
      </c>
      <c r="H767" s="611">
        <f t="shared" si="91"/>
        <v>750</v>
      </c>
      <c r="I767" s="611"/>
      <c r="J767" s="612">
        <f t="shared" si="88"/>
        <v>0</v>
      </c>
      <c r="K767" s="611">
        <f t="shared" si="95"/>
        <v>25</v>
      </c>
      <c r="L767" s="611">
        <f t="shared" si="92"/>
        <v>750</v>
      </c>
      <c r="M767" s="611"/>
      <c r="N767" s="613">
        <f t="shared" si="89"/>
        <v>0</v>
      </c>
      <c r="O767" s="500"/>
    </row>
    <row r="768" spans="1:15" s="347" customFormat="1" ht="16.5">
      <c r="A768" s="610">
        <f t="shared" si="93"/>
        <v>756</v>
      </c>
      <c r="B768" s="544" t="s">
        <v>1599</v>
      </c>
      <c r="C768" s="241">
        <v>10</v>
      </c>
      <c r="D768" s="507" t="s">
        <v>946</v>
      </c>
      <c r="E768" s="520">
        <v>50.87</v>
      </c>
      <c r="F768" s="517">
        <f t="shared" si="90"/>
        <v>508.7</v>
      </c>
      <c r="G768" s="611">
        <f t="shared" si="94"/>
        <v>5</v>
      </c>
      <c r="H768" s="611">
        <f t="shared" si="91"/>
        <v>254.35</v>
      </c>
      <c r="I768" s="611"/>
      <c r="J768" s="612">
        <f t="shared" si="88"/>
        <v>0</v>
      </c>
      <c r="K768" s="611">
        <f t="shared" si="95"/>
        <v>5</v>
      </c>
      <c r="L768" s="611">
        <f t="shared" si="92"/>
        <v>254.35</v>
      </c>
      <c r="M768" s="611"/>
      <c r="N768" s="613">
        <f t="shared" si="89"/>
        <v>0</v>
      </c>
      <c r="O768" s="500"/>
    </row>
    <row r="769" spans="1:15" s="347" customFormat="1" ht="16.5">
      <c r="A769" s="610">
        <f t="shared" si="93"/>
        <v>757</v>
      </c>
      <c r="B769" s="158" t="s">
        <v>1600</v>
      </c>
      <c r="C769" s="516">
        <v>2</v>
      </c>
      <c r="D769" s="516" t="s">
        <v>1418</v>
      </c>
      <c r="E769" s="508">
        <v>1800</v>
      </c>
      <c r="F769" s="517">
        <f t="shared" si="90"/>
        <v>3600</v>
      </c>
      <c r="G769" s="611">
        <f t="shared" si="94"/>
        <v>1</v>
      </c>
      <c r="H769" s="611">
        <f t="shared" si="91"/>
        <v>1800</v>
      </c>
      <c r="I769" s="611"/>
      <c r="J769" s="612">
        <f t="shared" si="88"/>
        <v>0</v>
      </c>
      <c r="K769" s="611">
        <f t="shared" si="95"/>
        <v>1</v>
      </c>
      <c r="L769" s="611">
        <f t="shared" si="92"/>
        <v>1800</v>
      </c>
      <c r="M769" s="611"/>
      <c r="N769" s="613">
        <f t="shared" si="89"/>
        <v>0</v>
      </c>
      <c r="O769" s="500"/>
    </row>
    <row r="770" spans="1:15" s="347" customFormat="1" ht="16.5">
      <c r="A770" s="610">
        <f t="shared" si="93"/>
        <v>758</v>
      </c>
      <c r="B770" s="590" t="s">
        <v>1601</v>
      </c>
      <c r="C770" s="586">
        <v>12</v>
      </c>
      <c r="D770" s="586" t="s">
        <v>1022</v>
      </c>
      <c r="E770" s="587">
        <v>60</v>
      </c>
      <c r="F770" s="517">
        <f t="shared" si="90"/>
        <v>720</v>
      </c>
      <c r="G770" s="611">
        <f t="shared" si="94"/>
        <v>6</v>
      </c>
      <c r="H770" s="611">
        <f t="shared" si="91"/>
        <v>360</v>
      </c>
      <c r="I770" s="611"/>
      <c r="J770" s="612">
        <f t="shared" si="88"/>
        <v>0</v>
      </c>
      <c r="K770" s="611">
        <f t="shared" si="95"/>
        <v>6</v>
      </c>
      <c r="L770" s="611">
        <f t="shared" si="92"/>
        <v>360</v>
      </c>
      <c r="M770" s="611"/>
      <c r="N770" s="613">
        <f t="shared" si="89"/>
        <v>0</v>
      </c>
      <c r="O770" s="500"/>
    </row>
    <row r="771" spans="1:15" s="347" customFormat="1" ht="16.5">
      <c r="A771" s="610">
        <f t="shared" si="93"/>
        <v>759</v>
      </c>
      <c r="B771" s="240" t="s">
        <v>1602</v>
      </c>
      <c r="C771" s="507">
        <v>10</v>
      </c>
      <c r="D771" s="593" t="s">
        <v>1277</v>
      </c>
      <c r="E771" s="510">
        <v>72</v>
      </c>
      <c r="F771" s="517">
        <f t="shared" si="90"/>
        <v>720</v>
      </c>
      <c r="G771" s="611">
        <f t="shared" si="94"/>
        <v>5</v>
      </c>
      <c r="H771" s="611">
        <f t="shared" si="91"/>
        <v>360</v>
      </c>
      <c r="I771" s="611"/>
      <c r="J771" s="612">
        <f t="shared" si="88"/>
        <v>0</v>
      </c>
      <c r="K771" s="611">
        <f t="shared" si="95"/>
        <v>5</v>
      </c>
      <c r="L771" s="611">
        <f t="shared" si="92"/>
        <v>360</v>
      </c>
      <c r="M771" s="611"/>
      <c r="N771" s="613">
        <f t="shared" si="89"/>
        <v>0</v>
      </c>
      <c r="O771" s="500"/>
    </row>
    <row r="772" spans="1:15" s="347" customFormat="1" ht="16.5">
      <c r="A772" s="610">
        <f t="shared" si="93"/>
        <v>760</v>
      </c>
      <c r="B772" s="240" t="s">
        <v>1602</v>
      </c>
      <c r="C772" s="241">
        <v>8</v>
      </c>
      <c r="D772" s="241" t="s">
        <v>1277</v>
      </c>
      <c r="E772" s="571">
        <v>72</v>
      </c>
      <c r="F772" s="517">
        <f t="shared" si="90"/>
        <v>576</v>
      </c>
      <c r="G772" s="611">
        <f t="shared" si="94"/>
        <v>4</v>
      </c>
      <c r="H772" s="611">
        <f t="shared" si="91"/>
        <v>288</v>
      </c>
      <c r="I772" s="611"/>
      <c r="J772" s="612">
        <f t="shared" si="88"/>
        <v>0</v>
      </c>
      <c r="K772" s="611">
        <f t="shared" si="95"/>
        <v>4</v>
      </c>
      <c r="L772" s="611">
        <f t="shared" si="92"/>
        <v>288</v>
      </c>
      <c r="M772" s="611"/>
      <c r="N772" s="613">
        <f t="shared" si="89"/>
        <v>0</v>
      </c>
      <c r="O772" s="500"/>
    </row>
    <row r="773" spans="1:15" s="347" customFormat="1" ht="16.5">
      <c r="A773" s="610">
        <f t="shared" si="93"/>
        <v>761</v>
      </c>
      <c r="B773" s="158" t="s">
        <v>1603</v>
      </c>
      <c r="C773" s="516">
        <v>20</v>
      </c>
      <c r="D773" s="516" t="s">
        <v>1277</v>
      </c>
      <c r="E773" s="508">
        <v>72</v>
      </c>
      <c r="F773" s="517">
        <f t="shared" si="90"/>
        <v>1440</v>
      </c>
      <c r="G773" s="611">
        <f t="shared" si="94"/>
        <v>10</v>
      </c>
      <c r="H773" s="611">
        <f t="shared" si="91"/>
        <v>720</v>
      </c>
      <c r="I773" s="611"/>
      <c r="J773" s="612">
        <f t="shared" si="88"/>
        <v>0</v>
      </c>
      <c r="K773" s="611">
        <f t="shared" si="95"/>
        <v>10</v>
      </c>
      <c r="L773" s="611">
        <f t="shared" si="92"/>
        <v>720</v>
      </c>
      <c r="M773" s="611"/>
      <c r="N773" s="613">
        <f t="shared" si="89"/>
        <v>0</v>
      </c>
      <c r="O773" s="500"/>
    </row>
    <row r="774" spans="1:15" s="347" customFormat="1" ht="16.5">
      <c r="A774" s="610">
        <f t="shared" si="93"/>
        <v>762</v>
      </c>
      <c r="B774" s="512" t="s">
        <v>1604</v>
      </c>
      <c r="C774" s="514">
        <v>2</v>
      </c>
      <c r="D774" s="514" t="s">
        <v>1605</v>
      </c>
      <c r="E774" s="511">
        <v>60</v>
      </c>
      <c r="F774" s="517">
        <f t="shared" si="90"/>
        <v>120</v>
      </c>
      <c r="G774" s="611">
        <f t="shared" si="94"/>
        <v>1</v>
      </c>
      <c r="H774" s="611">
        <f t="shared" si="91"/>
        <v>60</v>
      </c>
      <c r="I774" s="611"/>
      <c r="J774" s="612">
        <f t="shared" si="88"/>
        <v>0</v>
      </c>
      <c r="K774" s="611">
        <f t="shared" si="95"/>
        <v>1</v>
      </c>
      <c r="L774" s="611">
        <f t="shared" si="92"/>
        <v>60</v>
      </c>
      <c r="M774" s="611"/>
      <c r="N774" s="613">
        <f t="shared" si="89"/>
        <v>0</v>
      </c>
      <c r="O774" s="500"/>
    </row>
    <row r="775" spans="1:15" s="347" customFormat="1" ht="16.5">
      <c r="A775" s="610">
        <f t="shared" si="93"/>
        <v>763</v>
      </c>
      <c r="B775" s="240" t="s">
        <v>1606</v>
      </c>
      <c r="C775" s="507">
        <v>4</v>
      </c>
      <c r="D775" s="507" t="s">
        <v>1277</v>
      </c>
      <c r="E775" s="510">
        <v>72</v>
      </c>
      <c r="F775" s="517">
        <f t="shared" si="90"/>
        <v>288</v>
      </c>
      <c r="G775" s="611">
        <f t="shared" si="94"/>
        <v>2</v>
      </c>
      <c r="H775" s="611">
        <f t="shared" si="91"/>
        <v>144</v>
      </c>
      <c r="I775" s="611"/>
      <c r="J775" s="612">
        <f t="shared" si="88"/>
        <v>0</v>
      </c>
      <c r="K775" s="611">
        <f t="shared" si="95"/>
        <v>2</v>
      </c>
      <c r="L775" s="611">
        <f t="shared" si="92"/>
        <v>144</v>
      </c>
      <c r="M775" s="611"/>
      <c r="N775" s="613">
        <f t="shared" si="89"/>
        <v>0</v>
      </c>
      <c r="O775" s="500"/>
    </row>
    <row r="776" spans="1:15" s="347" customFormat="1" ht="16.5">
      <c r="A776" s="610">
        <f t="shared" si="93"/>
        <v>764</v>
      </c>
      <c r="B776" s="158" t="s">
        <v>1607</v>
      </c>
      <c r="C776" s="516">
        <v>10</v>
      </c>
      <c r="D776" s="516" t="s">
        <v>1277</v>
      </c>
      <c r="E776" s="517">
        <v>72</v>
      </c>
      <c r="F776" s="517">
        <f t="shared" si="90"/>
        <v>720</v>
      </c>
      <c r="G776" s="611">
        <f t="shared" si="94"/>
        <v>5</v>
      </c>
      <c r="H776" s="611">
        <f t="shared" si="91"/>
        <v>360</v>
      </c>
      <c r="I776" s="611"/>
      <c r="J776" s="612">
        <f t="shared" si="88"/>
        <v>0</v>
      </c>
      <c r="K776" s="611">
        <f t="shared" si="95"/>
        <v>5</v>
      </c>
      <c r="L776" s="611">
        <f t="shared" si="92"/>
        <v>360</v>
      </c>
      <c r="M776" s="611"/>
      <c r="N776" s="613">
        <f t="shared" si="89"/>
        <v>0</v>
      </c>
    </row>
    <row r="777" spans="1:15" s="347" customFormat="1" ht="30">
      <c r="A777" s="610">
        <f t="shared" si="93"/>
        <v>765</v>
      </c>
      <c r="B777" s="544" t="s">
        <v>1608</v>
      </c>
      <c r="C777" s="588">
        <v>19</v>
      </c>
      <c r="D777" s="506" t="s">
        <v>946</v>
      </c>
      <c r="E777" s="533">
        <v>42.02</v>
      </c>
      <c r="F777" s="517">
        <f t="shared" si="90"/>
        <v>798.38000000000011</v>
      </c>
      <c r="G777" s="611">
        <v>10</v>
      </c>
      <c r="H777" s="611">
        <f t="shared" si="91"/>
        <v>420.20000000000005</v>
      </c>
      <c r="I777" s="611"/>
      <c r="J777" s="612">
        <f t="shared" si="88"/>
        <v>0</v>
      </c>
      <c r="K777" s="611">
        <v>9</v>
      </c>
      <c r="L777" s="611">
        <f t="shared" si="92"/>
        <v>378.18</v>
      </c>
      <c r="M777" s="611"/>
      <c r="N777" s="613">
        <f t="shared" si="89"/>
        <v>0</v>
      </c>
    </row>
    <row r="778" spans="1:15" s="347" customFormat="1" ht="16.5">
      <c r="A778" s="610">
        <f t="shared" si="93"/>
        <v>766</v>
      </c>
      <c r="B778" s="240" t="s">
        <v>1609</v>
      </c>
      <c r="C778" s="507">
        <v>30</v>
      </c>
      <c r="D778" s="507" t="s">
        <v>946</v>
      </c>
      <c r="E778" s="510">
        <v>55</v>
      </c>
      <c r="F778" s="517">
        <f t="shared" si="90"/>
        <v>1650</v>
      </c>
      <c r="G778" s="611">
        <f t="shared" si="94"/>
        <v>15</v>
      </c>
      <c r="H778" s="611">
        <f t="shared" si="91"/>
        <v>825</v>
      </c>
      <c r="I778" s="611"/>
      <c r="J778" s="612">
        <f t="shared" si="88"/>
        <v>0</v>
      </c>
      <c r="K778" s="611">
        <f t="shared" si="95"/>
        <v>15</v>
      </c>
      <c r="L778" s="611">
        <f t="shared" si="92"/>
        <v>825</v>
      </c>
      <c r="M778" s="611"/>
      <c r="N778" s="613">
        <f t="shared" si="89"/>
        <v>0</v>
      </c>
    </row>
    <row r="779" spans="1:15" s="347" customFormat="1" ht="30">
      <c r="A779" s="610">
        <f t="shared" si="93"/>
        <v>767</v>
      </c>
      <c r="B779" s="544" t="s">
        <v>1610</v>
      </c>
      <c r="C779" s="241">
        <v>100</v>
      </c>
      <c r="D779" s="241"/>
      <c r="E779" s="545">
        <v>281.16000000000003</v>
      </c>
      <c r="F779" s="517">
        <f t="shared" si="90"/>
        <v>28116.000000000004</v>
      </c>
      <c r="G779" s="611">
        <f t="shared" si="94"/>
        <v>50</v>
      </c>
      <c r="H779" s="611">
        <f t="shared" si="91"/>
        <v>14058.000000000002</v>
      </c>
      <c r="I779" s="611"/>
      <c r="J779" s="612">
        <f t="shared" si="88"/>
        <v>0</v>
      </c>
      <c r="K779" s="611">
        <f t="shared" si="95"/>
        <v>50</v>
      </c>
      <c r="L779" s="611">
        <f t="shared" si="92"/>
        <v>14058.000000000002</v>
      </c>
      <c r="M779" s="611"/>
      <c r="N779" s="613">
        <f t="shared" si="89"/>
        <v>0</v>
      </c>
    </row>
    <row r="780" spans="1:15" s="347" customFormat="1" ht="16.5">
      <c r="A780" s="610">
        <f t="shared" si="93"/>
        <v>768</v>
      </c>
      <c r="B780" s="158" t="s">
        <v>1611</v>
      </c>
      <c r="C780" s="506">
        <v>5</v>
      </c>
      <c r="D780" s="516" t="s">
        <v>1418</v>
      </c>
      <c r="E780" s="570">
        <v>240</v>
      </c>
      <c r="F780" s="517">
        <f t="shared" si="90"/>
        <v>1200</v>
      </c>
      <c r="G780" s="611">
        <v>3</v>
      </c>
      <c r="H780" s="611">
        <f t="shared" si="91"/>
        <v>720</v>
      </c>
      <c r="I780" s="611"/>
      <c r="J780" s="612">
        <f t="shared" si="88"/>
        <v>0</v>
      </c>
      <c r="K780" s="611">
        <v>2</v>
      </c>
      <c r="L780" s="611">
        <f t="shared" si="92"/>
        <v>480</v>
      </c>
      <c r="M780" s="611"/>
      <c r="N780" s="613">
        <f t="shared" si="89"/>
        <v>0</v>
      </c>
    </row>
    <row r="781" spans="1:15" s="347" customFormat="1" ht="16.5">
      <c r="A781" s="610">
        <f t="shared" si="93"/>
        <v>769</v>
      </c>
      <c r="B781" s="544" t="s">
        <v>1612</v>
      </c>
      <c r="C781" s="507">
        <v>200</v>
      </c>
      <c r="D781" s="571" t="s">
        <v>1559</v>
      </c>
      <c r="E781" s="571">
        <v>298</v>
      </c>
      <c r="F781" s="517">
        <f t="shared" si="90"/>
        <v>59600</v>
      </c>
      <c r="G781" s="611">
        <f t="shared" si="94"/>
        <v>100</v>
      </c>
      <c r="H781" s="611">
        <f t="shared" si="91"/>
        <v>29800</v>
      </c>
      <c r="I781" s="611"/>
      <c r="J781" s="612">
        <f t="shared" ref="J781:J844" si="96">I781*E781</f>
        <v>0</v>
      </c>
      <c r="K781" s="611">
        <f t="shared" si="95"/>
        <v>100</v>
      </c>
      <c r="L781" s="611">
        <f t="shared" si="92"/>
        <v>29800</v>
      </c>
      <c r="M781" s="611"/>
      <c r="N781" s="613">
        <f t="shared" ref="N781:N844" si="97">M781*E781</f>
        <v>0</v>
      </c>
    </row>
    <row r="782" spans="1:15" s="503" customFormat="1" ht="16.5">
      <c r="A782" s="610">
        <f t="shared" si="93"/>
        <v>770</v>
      </c>
      <c r="B782" s="158" t="s">
        <v>1613</v>
      </c>
      <c r="C782" s="506">
        <v>20</v>
      </c>
      <c r="D782" s="516" t="s">
        <v>1418</v>
      </c>
      <c r="E782" s="570">
        <v>281.16000000000003</v>
      </c>
      <c r="F782" s="517">
        <f t="shared" ref="F782:F845" si="98">E782*C782</f>
        <v>5623.2000000000007</v>
      </c>
      <c r="G782" s="611">
        <f t="shared" si="94"/>
        <v>10</v>
      </c>
      <c r="H782" s="611">
        <f t="shared" ref="H782:H845" si="99">G782*E782</f>
        <v>2811.6000000000004</v>
      </c>
      <c r="I782" s="611"/>
      <c r="J782" s="612">
        <f t="shared" si="96"/>
        <v>0</v>
      </c>
      <c r="K782" s="611">
        <f t="shared" si="95"/>
        <v>10</v>
      </c>
      <c r="L782" s="611">
        <f t="shared" ref="L782:L845" si="100">K782*E782</f>
        <v>2811.6000000000004</v>
      </c>
      <c r="M782" s="611"/>
      <c r="N782" s="613">
        <f t="shared" si="97"/>
        <v>0</v>
      </c>
      <c r="O782" s="502"/>
    </row>
    <row r="783" spans="1:15" s="504" customFormat="1" ht="16.5">
      <c r="A783" s="610">
        <f t="shared" ref="A783:A846" si="101">A782+1</f>
        <v>771</v>
      </c>
      <c r="B783" s="158" t="s">
        <v>1614</v>
      </c>
      <c r="C783" s="506">
        <v>6</v>
      </c>
      <c r="D783" s="516" t="s">
        <v>1418</v>
      </c>
      <c r="E783" s="570">
        <v>322.8</v>
      </c>
      <c r="F783" s="517">
        <f t="shared" si="98"/>
        <v>1936.8000000000002</v>
      </c>
      <c r="G783" s="611">
        <f t="shared" si="94"/>
        <v>3</v>
      </c>
      <c r="H783" s="611">
        <f t="shared" si="99"/>
        <v>968.40000000000009</v>
      </c>
      <c r="I783" s="611"/>
      <c r="J783" s="612">
        <f t="shared" si="96"/>
        <v>0</v>
      </c>
      <c r="K783" s="611">
        <f t="shared" si="95"/>
        <v>3</v>
      </c>
      <c r="L783" s="611">
        <f t="shared" si="100"/>
        <v>968.40000000000009</v>
      </c>
      <c r="M783" s="611"/>
      <c r="N783" s="613">
        <f t="shared" si="97"/>
        <v>0</v>
      </c>
      <c r="O783" s="347"/>
    </row>
    <row r="784" spans="1:15" s="504" customFormat="1" ht="16.5">
      <c r="A784" s="610">
        <f t="shared" si="101"/>
        <v>772</v>
      </c>
      <c r="B784" s="158" t="s">
        <v>1615</v>
      </c>
      <c r="C784" s="506">
        <v>20</v>
      </c>
      <c r="D784" s="507" t="s">
        <v>1418</v>
      </c>
      <c r="E784" s="570">
        <v>311.26</v>
      </c>
      <c r="F784" s="517">
        <f t="shared" si="98"/>
        <v>6225.2</v>
      </c>
      <c r="G784" s="611">
        <f t="shared" ref="G784:G847" si="102">C784/2</f>
        <v>10</v>
      </c>
      <c r="H784" s="611">
        <f t="shared" si="99"/>
        <v>3112.6</v>
      </c>
      <c r="I784" s="611"/>
      <c r="J784" s="612">
        <f t="shared" si="96"/>
        <v>0</v>
      </c>
      <c r="K784" s="611">
        <f t="shared" ref="K784:K847" si="103">C784/2</f>
        <v>10</v>
      </c>
      <c r="L784" s="611">
        <f t="shared" si="100"/>
        <v>3112.6</v>
      </c>
      <c r="M784" s="611"/>
      <c r="N784" s="613">
        <f t="shared" si="97"/>
        <v>0</v>
      </c>
      <c r="O784" s="347"/>
    </row>
    <row r="785" spans="1:15" s="504" customFormat="1" ht="30">
      <c r="A785" s="610">
        <f t="shared" si="101"/>
        <v>773</v>
      </c>
      <c r="B785" s="544" t="s">
        <v>1616</v>
      </c>
      <c r="C785" s="241">
        <v>150</v>
      </c>
      <c r="D785" s="241"/>
      <c r="E785" s="545">
        <v>311.26</v>
      </c>
      <c r="F785" s="517">
        <f t="shared" si="98"/>
        <v>46689</v>
      </c>
      <c r="G785" s="611">
        <f t="shared" si="102"/>
        <v>75</v>
      </c>
      <c r="H785" s="611">
        <f t="shared" si="99"/>
        <v>23344.5</v>
      </c>
      <c r="I785" s="611"/>
      <c r="J785" s="612">
        <f t="shared" si="96"/>
        <v>0</v>
      </c>
      <c r="K785" s="611">
        <f t="shared" si="103"/>
        <v>75</v>
      </c>
      <c r="L785" s="611">
        <f t="shared" si="100"/>
        <v>23344.5</v>
      </c>
      <c r="M785" s="611"/>
      <c r="N785" s="613">
        <f t="shared" si="97"/>
        <v>0</v>
      </c>
      <c r="O785" s="347"/>
    </row>
    <row r="786" spans="1:15" s="504" customFormat="1" ht="16.5">
      <c r="A786" s="610">
        <f t="shared" si="101"/>
        <v>774</v>
      </c>
      <c r="B786" s="158" t="s">
        <v>1617</v>
      </c>
      <c r="C786" s="516">
        <v>2</v>
      </c>
      <c r="D786" s="516" t="s">
        <v>1418</v>
      </c>
      <c r="E786" s="517">
        <v>1600</v>
      </c>
      <c r="F786" s="517">
        <f t="shared" si="98"/>
        <v>3200</v>
      </c>
      <c r="G786" s="611">
        <f t="shared" si="102"/>
        <v>1</v>
      </c>
      <c r="H786" s="611">
        <f t="shared" si="99"/>
        <v>1600</v>
      </c>
      <c r="I786" s="611"/>
      <c r="J786" s="612">
        <f t="shared" si="96"/>
        <v>0</v>
      </c>
      <c r="K786" s="611">
        <f t="shared" si="103"/>
        <v>1</v>
      </c>
      <c r="L786" s="611">
        <f t="shared" si="100"/>
        <v>1600</v>
      </c>
      <c r="M786" s="611"/>
      <c r="N786" s="613">
        <f t="shared" si="97"/>
        <v>0</v>
      </c>
      <c r="O786" s="347"/>
    </row>
    <row r="787" spans="1:15" s="504" customFormat="1" ht="16.5">
      <c r="A787" s="610">
        <f t="shared" si="101"/>
        <v>775</v>
      </c>
      <c r="B787" s="158" t="s">
        <v>1618</v>
      </c>
      <c r="C787" s="516">
        <v>30</v>
      </c>
      <c r="D787" s="516" t="s">
        <v>1418</v>
      </c>
      <c r="E787" s="517">
        <v>311.26</v>
      </c>
      <c r="F787" s="517">
        <f t="shared" si="98"/>
        <v>9337.7999999999993</v>
      </c>
      <c r="G787" s="611">
        <f t="shared" si="102"/>
        <v>15</v>
      </c>
      <c r="H787" s="611">
        <f t="shared" si="99"/>
        <v>4668.8999999999996</v>
      </c>
      <c r="I787" s="611"/>
      <c r="J787" s="612">
        <f t="shared" si="96"/>
        <v>0</v>
      </c>
      <c r="K787" s="611">
        <f t="shared" si="103"/>
        <v>15</v>
      </c>
      <c r="L787" s="611">
        <f t="shared" si="100"/>
        <v>4668.8999999999996</v>
      </c>
      <c r="M787" s="611"/>
      <c r="N787" s="613">
        <f t="shared" si="97"/>
        <v>0</v>
      </c>
      <c r="O787" s="347"/>
    </row>
    <row r="788" spans="1:15" s="504" customFormat="1" ht="16.5">
      <c r="A788" s="610">
        <f t="shared" si="101"/>
        <v>776</v>
      </c>
      <c r="B788" s="158" t="s">
        <v>1619</v>
      </c>
      <c r="C788" s="516">
        <v>3</v>
      </c>
      <c r="D788" s="516" t="s">
        <v>929</v>
      </c>
      <c r="E788" s="517">
        <v>760.77</v>
      </c>
      <c r="F788" s="517">
        <f t="shared" si="98"/>
        <v>2282.31</v>
      </c>
      <c r="G788" s="611">
        <v>2</v>
      </c>
      <c r="H788" s="611">
        <f t="shared" si="99"/>
        <v>1521.54</v>
      </c>
      <c r="I788" s="611"/>
      <c r="J788" s="612">
        <f t="shared" si="96"/>
        <v>0</v>
      </c>
      <c r="K788" s="611">
        <v>1</v>
      </c>
      <c r="L788" s="611">
        <f t="shared" si="100"/>
        <v>760.77</v>
      </c>
      <c r="M788" s="611"/>
      <c r="N788" s="613">
        <f t="shared" si="97"/>
        <v>0</v>
      </c>
      <c r="O788" s="347"/>
    </row>
    <row r="789" spans="1:15" s="504" customFormat="1" ht="30">
      <c r="A789" s="610">
        <f t="shared" si="101"/>
        <v>777</v>
      </c>
      <c r="B789" s="614" t="s">
        <v>1620</v>
      </c>
      <c r="C789" s="615">
        <v>4</v>
      </c>
      <c r="D789" s="615" t="s">
        <v>1621</v>
      </c>
      <c r="E789" s="510">
        <v>3900</v>
      </c>
      <c r="F789" s="517">
        <f t="shared" si="98"/>
        <v>15600</v>
      </c>
      <c r="G789" s="611">
        <f t="shared" si="102"/>
        <v>2</v>
      </c>
      <c r="H789" s="611">
        <f t="shared" si="99"/>
        <v>7800</v>
      </c>
      <c r="I789" s="611"/>
      <c r="J789" s="612">
        <f t="shared" si="96"/>
        <v>0</v>
      </c>
      <c r="K789" s="611">
        <f t="shared" si="103"/>
        <v>2</v>
      </c>
      <c r="L789" s="611">
        <f t="shared" si="100"/>
        <v>7800</v>
      </c>
      <c r="M789" s="611"/>
      <c r="N789" s="613">
        <f t="shared" si="97"/>
        <v>0</v>
      </c>
      <c r="O789" s="347"/>
    </row>
    <row r="790" spans="1:15" s="504" customFormat="1" ht="16.5">
      <c r="A790" s="610">
        <f t="shared" si="101"/>
        <v>778</v>
      </c>
      <c r="B790" s="616" t="s">
        <v>1622</v>
      </c>
      <c r="C790" s="507">
        <v>12</v>
      </c>
      <c r="D790" s="516" t="s">
        <v>903</v>
      </c>
      <c r="E790" s="517">
        <v>30</v>
      </c>
      <c r="F790" s="517">
        <f t="shared" si="98"/>
        <v>360</v>
      </c>
      <c r="G790" s="611">
        <f t="shared" si="102"/>
        <v>6</v>
      </c>
      <c r="H790" s="611">
        <f t="shared" si="99"/>
        <v>180</v>
      </c>
      <c r="I790" s="611"/>
      <c r="J790" s="612">
        <f t="shared" si="96"/>
        <v>0</v>
      </c>
      <c r="K790" s="611">
        <f t="shared" si="103"/>
        <v>6</v>
      </c>
      <c r="L790" s="611">
        <f t="shared" si="100"/>
        <v>180</v>
      </c>
      <c r="M790" s="611"/>
      <c r="N790" s="613">
        <f t="shared" si="97"/>
        <v>0</v>
      </c>
      <c r="O790" s="347"/>
    </row>
    <row r="791" spans="1:15" s="504" customFormat="1" ht="16.5">
      <c r="A791" s="610">
        <f t="shared" si="101"/>
        <v>779</v>
      </c>
      <c r="B791" s="158" t="s">
        <v>1623</v>
      </c>
      <c r="C791" s="516">
        <v>20</v>
      </c>
      <c r="D791" s="516" t="s">
        <v>1209</v>
      </c>
      <c r="E791" s="517">
        <v>50</v>
      </c>
      <c r="F791" s="517">
        <f t="shared" si="98"/>
        <v>1000</v>
      </c>
      <c r="G791" s="611">
        <f t="shared" si="102"/>
        <v>10</v>
      </c>
      <c r="H791" s="611">
        <f t="shared" si="99"/>
        <v>500</v>
      </c>
      <c r="I791" s="611"/>
      <c r="J791" s="612">
        <f t="shared" si="96"/>
        <v>0</v>
      </c>
      <c r="K791" s="611">
        <f t="shared" si="103"/>
        <v>10</v>
      </c>
      <c r="L791" s="611">
        <f t="shared" si="100"/>
        <v>500</v>
      </c>
      <c r="M791" s="611"/>
      <c r="N791" s="613">
        <f t="shared" si="97"/>
        <v>0</v>
      </c>
      <c r="O791" s="347"/>
    </row>
    <row r="792" spans="1:15" s="504" customFormat="1" ht="16.5">
      <c r="A792" s="610">
        <f t="shared" si="101"/>
        <v>780</v>
      </c>
      <c r="B792" s="158" t="s">
        <v>1624</v>
      </c>
      <c r="C792" s="516">
        <v>8</v>
      </c>
      <c r="D792" s="516" t="s">
        <v>910</v>
      </c>
      <c r="E792" s="517">
        <v>54</v>
      </c>
      <c r="F792" s="517">
        <f t="shared" si="98"/>
        <v>432</v>
      </c>
      <c r="G792" s="611">
        <f t="shared" si="102"/>
        <v>4</v>
      </c>
      <c r="H792" s="611">
        <f t="shared" si="99"/>
        <v>216</v>
      </c>
      <c r="I792" s="611"/>
      <c r="J792" s="612">
        <f t="shared" si="96"/>
        <v>0</v>
      </c>
      <c r="K792" s="611">
        <f t="shared" si="103"/>
        <v>4</v>
      </c>
      <c r="L792" s="611">
        <f t="shared" si="100"/>
        <v>216</v>
      </c>
      <c r="M792" s="611"/>
      <c r="N792" s="613">
        <f t="shared" si="97"/>
        <v>0</v>
      </c>
      <c r="O792" s="347"/>
    </row>
    <row r="793" spans="1:15" s="504" customFormat="1" ht="16.5">
      <c r="A793" s="610">
        <f t="shared" si="101"/>
        <v>781</v>
      </c>
      <c r="B793" s="619" t="s">
        <v>1625</v>
      </c>
      <c r="C793" s="507">
        <v>5</v>
      </c>
      <c r="D793" s="620" t="s">
        <v>903</v>
      </c>
      <c r="E793" s="592">
        <v>67.5</v>
      </c>
      <c r="F793" s="517">
        <f t="shared" si="98"/>
        <v>337.5</v>
      </c>
      <c r="G793" s="611">
        <v>3</v>
      </c>
      <c r="H793" s="611">
        <f t="shared" si="99"/>
        <v>202.5</v>
      </c>
      <c r="I793" s="611"/>
      <c r="J793" s="612">
        <f t="shared" si="96"/>
        <v>0</v>
      </c>
      <c r="K793" s="611">
        <v>2</v>
      </c>
      <c r="L793" s="611">
        <f t="shared" si="100"/>
        <v>135</v>
      </c>
      <c r="M793" s="611"/>
      <c r="N793" s="613">
        <f t="shared" si="97"/>
        <v>0</v>
      </c>
      <c r="O793" s="347"/>
    </row>
    <row r="794" spans="1:15" s="504" customFormat="1" ht="16.5">
      <c r="A794" s="610">
        <f t="shared" si="101"/>
        <v>782</v>
      </c>
      <c r="B794" s="619" t="s">
        <v>1625</v>
      </c>
      <c r="C794" s="507">
        <v>5</v>
      </c>
      <c r="D794" s="620" t="s">
        <v>903</v>
      </c>
      <c r="E794" s="592">
        <v>67.5</v>
      </c>
      <c r="F794" s="517">
        <f t="shared" si="98"/>
        <v>337.5</v>
      </c>
      <c r="G794" s="611">
        <v>3</v>
      </c>
      <c r="H794" s="611">
        <f t="shared" si="99"/>
        <v>202.5</v>
      </c>
      <c r="I794" s="611"/>
      <c r="J794" s="612">
        <f t="shared" si="96"/>
        <v>0</v>
      </c>
      <c r="K794" s="611">
        <v>2</v>
      </c>
      <c r="L794" s="611">
        <f t="shared" si="100"/>
        <v>135</v>
      </c>
      <c r="M794" s="611"/>
      <c r="N794" s="613">
        <f t="shared" si="97"/>
        <v>0</v>
      </c>
      <c r="O794" s="347"/>
    </row>
    <row r="795" spans="1:15" s="504" customFormat="1" ht="16.5">
      <c r="A795" s="610">
        <f t="shared" si="101"/>
        <v>783</v>
      </c>
      <c r="B795" s="619" t="s">
        <v>1625</v>
      </c>
      <c r="C795" s="507">
        <v>5</v>
      </c>
      <c r="D795" s="620" t="s">
        <v>903</v>
      </c>
      <c r="E795" s="592">
        <v>67.5</v>
      </c>
      <c r="F795" s="517">
        <f t="shared" si="98"/>
        <v>337.5</v>
      </c>
      <c r="G795" s="611">
        <v>3</v>
      </c>
      <c r="H795" s="611">
        <f t="shared" si="99"/>
        <v>202.5</v>
      </c>
      <c r="I795" s="611"/>
      <c r="J795" s="612">
        <f t="shared" si="96"/>
        <v>0</v>
      </c>
      <c r="K795" s="611">
        <v>2</v>
      </c>
      <c r="L795" s="611">
        <f t="shared" si="100"/>
        <v>135</v>
      </c>
      <c r="M795" s="611"/>
      <c r="N795" s="613">
        <f t="shared" si="97"/>
        <v>0</v>
      </c>
      <c r="O795" s="347"/>
    </row>
    <row r="796" spans="1:15" s="504" customFormat="1" ht="16.5">
      <c r="A796" s="610">
        <f t="shared" si="101"/>
        <v>784</v>
      </c>
      <c r="B796" s="518" t="s">
        <v>1626</v>
      </c>
      <c r="C796" s="519">
        <v>4</v>
      </c>
      <c r="D796" s="548" t="s">
        <v>1461</v>
      </c>
      <c r="E796" s="520">
        <v>54</v>
      </c>
      <c r="F796" s="517">
        <f t="shared" si="98"/>
        <v>216</v>
      </c>
      <c r="G796" s="611">
        <f t="shared" si="102"/>
        <v>2</v>
      </c>
      <c r="H796" s="611">
        <f t="shared" si="99"/>
        <v>108</v>
      </c>
      <c r="I796" s="611"/>
      <c r="J796" s="612">
        <f t="shared" si="96"/>
        <v>0</v>
      </c>
      <c r="K796" s="611">
        <f t="shared" si="103"/>
        <v>2</v>
      </c>
      <c r="L796" s="611">
        <f t="shared" si="100"/>
        <v>108</v>
      </c>
      <c r="M796" s="611"/>
      <c r="N796" s="613">
        <f t="shared" si="97"/>
        <v>0</v>
      </c>
      <c r="O796" s="347"/>
    </row>
    <row r="797" spans="1:15" s="504" customFormat="1" ht="16.5">
      <c r="A797" s="610">
        <f t="shared" si="101"/>
        <v>785</v>
      </c>
      <c r="B797" s="512" t="s">
        <v>1627</v>
      </c>
      <c r="C797" s="516">
        <v>5</v>
      </c>
      <c r="D797" s="618" t="s">
        <v>1628</v>
      </c>
      <c r="E797" s="587">
        <v>54</v>
      </c>
      <c r="F797" s="517">
        <f t="shared" si="98"/>
        <v>270</v>
      </c>
      <c r="G797" s="611">
        <v>3</v>
      </c>
      <c r="H797" s="611">
        <f t="shared" si="99"/>
        <v>162</v>
      </c>
      <c r="I797" s="611"/>
      <c r="J797" s="612">
        <f t="shared" si="96"/>
        <v>0</v>
      </c>
      <c r="K797" s="611">
        <v>2</v>
      </c>
      <c r="L797" s="611">
        <f t="shared" si="100"/>
        <v>108</v>
      </c>
      <c r="M797" s="611"/>
      <c r="N797" s="613">
        <f t="shared" si="97"/>
        <v>0</v>
      </c>
      <c r="O797" s="347"/>
    </row>
    <row r="798" spans="1:15" s="504" customFormat="1" ht="16.5">
      <c r="A798" s="610">
        <f t="shared" si="101"/>
        <v>786</v>
      </c>
      <c r="B798" s="544" t="s">
        <v>1629</v>
      </c>
      <c r="C798" s="241">
        <v>0</v>
      </c>
      <c r="D798" s="241"/>
      <c r="E798" s="545"/>
      <c r="F798" s="517">
        <f t="shared" si="98"/>
        <v>0</v>
      </c>
      <c r="G798" s="611">
        <f t="shared" si="102"/>
        <v>0</v>
      </c>
      <c r="H798" s="611">
        <f t="shared" si="99"/>
        <v>0</v>
      </c>
      <c r="I798" s="611"/>
      <c r="J798" s="612">
        <f t="shared" si="96"/>
        <v>0</v>
      </c>
      <c r="K798" s="611">
        <f t="shared" si="103"/>
        <v>0</v>
      </c>
      <c r="L798" s="611">
        <f t="shared" si="100"/>
        <v>0</v>
      </c>
      <c r="M798" s="611"/>
      <c r="N798" s="613">
        <f t="shared" si="97"/>
        <v>0</v>
      </c>
      <c r="O798" s="347"/>
    </row>
    <row r="799" spans="1:15" s="504" customFormat="1" ht="16.5">
      <c r="A799" s="610">
        <f t="shared" si="101"/>
        <v>787</v>
      </c>
      <c r="B799" s="240" t="s">
        <v>1630</v>
      </c>
      <c r="C799" s="507">
        <v>2</v>
      </c>
      <c r="D799" s="593" t="s">
        <v>910</v>
      </c>
      <c r="E799" s="510">
        <v>300</v>
      </c>
      <c r="F799" s="517">
        <f t="shared" si="98"/>
        <v>600</v>
      </c>
      <c r="G799" s="611">
        <f t="shared" si="102"/>
        <v>1</v>
      </c>
      <c r="H799" s="611">
        <f t="shared" si="99"/>
        <v>300</v>
      </c>
      <c r="I799" s="611"/>
      <c r="J799" s="612">
        <f t="shared" si="96"/>
        <v>0</v>
      </c>
      <c r="K799" s="611">
        <f t="shared" si="103"/>
        <v>1</v>
      </c>
      <c r="L799" s="611">
        <f t="shared" si="100"/>
        <v>300</v>
      </c>
      <c r="M799" s="611"/>
      <c r="N799" s="613">
        <f t="shared" si="97"/>
        <v>0</v>
      </c>
      <c r="O799" s="347"/>
    </row>
    <row r="800" spans="1:15" s="504" customFormat="1" ht="16.5">
      <c r="A800" s="610">
        <f t="shared" si="101"/>
        <v>788</v>
      </c>
      <c r="B800" s="518" t="s">
        <v>1631</v>
      </c>
      <c r="C800" s="519">
        <v>36</v>
      </c>
      <c r="D800" s="548" t="s">
        <v>903</v>
      </c>
      <c r="E800" s="520">
        <v>45</v>
      </c>
      <c r="F800" s="517">
        <f t="shared" si="98"/>
        <v>1620</v>
      </c>
      <c r="G800" s="611">
        <f t="shared" si="102"/>
        <v>18</v>
      </c>
      <c r="H800" s="611">
        <f t="shared" si="99"/>
        <v>810</v>
      </c>
      <c r="I800" s="611"/>
      <c r="J800" s="612">
        <f t="shared" si="96"/>
        <v>0</v>
      </c>
      <c r="K800" s="611">
        <f t="shared" si="103"/>
        <v>18</v>
      </c>
      <c r="L800" s="611">
        <f t="shared" si="100"/>
        <v>810</v>
      </c>
      <c r="M800" s="611"/>
      <c r="N800" s="613">
        <f t="shared" si="97"/>
        <v>0</v>
      </c>
      <c r="O800" s="347"/>
    </row>
    <row r="801" spans="1:15" s="504" customFormat="1" ht="16.5">
      <c r="A801" s="610">
        <f t="shared" si="101"/>
        <v>789</v>
      </c>
      <c r="B801" s="619" t="s">
        <v>1632</v>
      </c>
      <c r="C801" s="617">
        <v>100</v>
      </c>
      <c r="D801" s="618" t="s">
        <v>903</v>
      </c>
      <c r="E801" s="517">
        <v>13</v>
      </c>
      <c r="F801" s="517">
        <f t="shared" si="98"/>
        <v>1300</v>
      </c>
      <c r="G801" s="611">
        <f t="shared" si="102"/>
        <v>50</v>
      </c>
      <c r="H801" s="611">
        <f t="shared" si="99"/>
        <v>650</v>
      </c>
      <c r="I801" s="611"/>
      <c r="J801" s="612">
        <f t="shared" si="96"/>
        <v>0</v>
      </c>
      <c r="K801" s="611">
        <f t="shared" si="103"/>
        <v>50</v>
      </c>
      <c r="L801" s="611">
        <f t="shared" si="100"/>
        <v>650</v>
      </c>
      <c r="M801" s="611"/>
      <c r="N801" s="613">
        <f t="shared" si="97"/>
        <v>0</v>
      </c>
      <c r="O801" s="347"/>
    </row>
    <row r="802" spans="1:15" s="504" customFormat="1" ht="16.5">
      <c r="A802" s="610">
        <f t="shared" si="101"/>
        <v>790</v>
      </c>
      <c r="B802" s="616" t="s">
        <v>1633</v>
      </c>
      <c r="C802" s="507">
        <v>100</v>
      </c>
      <c r="D802" s="516" t="s">
        <v>903</v>
      </c>
      <c r="E802" s="517">
        <v>2.5</v>
      </c>
      <c r="F802" s="517">
        <f t="shared" si="98"/>
        <v>250</v>
      </c>
      <c r="G802" s="611">
        <f t="shared" si="102"/>
        <v>50</v>
      </c>
      <c r="H802" s="611">
        <f t="shared" si="99"/>
        <v>125</v>
      </c>
      <c r="I802" s="611"/>
      <c r="J802" s="612">
        <f t="shared" si="96"/>
        <v>0</v>
      </c>
      <c r="K802" s="611">
        <f t="shared" si="103"/>
        <v>50</v>
      </c>
      <c r="L802" s="611">
        <f t="shared" si="100"/>
        <v>125</v>
      </c>
      <c r="M802" s="611"/>
      <c r="N802" s="613">
        <f t="shared" si="97"/>
        <v>0</v>
      </c>
      <c r="O802" s="347"/>
    </row>
    <row r="803" spans="1:15" s="504" customFormat="1" ht="16.5">
      <c r="A803" s="610">
        <f t="shared" si="101"/>
        <v>791</v>
      </c>
      <c r="B803" s="512" t="s">
        <v>1633</v>
      </c>
      <c r="C803" s="513">
        <v>2325</v>
      </c>
      <c r="D803" s="514" t="s">
        <v>919</v>
      </c>
      <c r="E803" s="511">
        <v>8</v>
      </c>
      <c r="F803" s="517">
        <f t="shared" si="98"/>
        <v>18600</v>
      </c>
      <c r="G803" s="611">
        <v>1163</v>
      </c>
      <c r="H803" s="611">
        <f t="shared" si="99"/>
        <v>9304</v>
      </c>
      <c r="I803" s="611"/>
      <c r="J803" s="612">
        <f t="shared" si="96"/>
        <v>0</v>
      </c>
      <c r="K803" s="611">
        <v>1162</v>
      </c>
      <c r="L803" s="611">
        <f t="shared" si="100"/>
        <v>9296</v>
      </c>
      <c r="M803" s="611"/>
      <c r="N803" s="613">
        <f t="shared" si="97"/>
        <v>0</v>
      </c>
      <c r="O803" s="347"/>
    </row>
    <row r="804" spans="1:15" s="504" customFormat="1" ht="16.5">
      <c r="A804" s="610">
        <f t="shared" si="101"/>
        <v>792</v>
      </c>
      <c r="B804" s="158" t="s">
        <v>1634</v>
      </c>
      <c r="C804" s="516">
        <v>80</v>
      </c>
      <c r="D804" s="516" t="s">
        <v>910</v>
      </c>
      <c r="E804" s="517">
        <v>9</v>
      </c>
      <c r="F804" s="517">
        <f t="shared" si="98"/>
        <v>720</v>
      </c>
      <c r="G804" s="611">
        <f t="shared" si="102"/>
        <v>40</v>
      </c>
      <c r="H804" s="611">
        <f t="shared" si="99"/>
        <v>360</v>
      </c>
      <c r="I804" s="611"/>
      <c r="J804" s="612">
        <f t="shared" si="96"/>
        <v>0</v>
      </c>
      <c r="K804" s="611">
        <f t="shared" si="103"/>
        <v>40</v>
      </c>
      <c r="L804" s="611">
        <f t="shared" si="100"/>
        <v>360</v>
      </c>
      <c r="M804" s="611"/>
      <c r="N804" s="613">
        <f t="shared" si="97"/>
        <v>0</v>
      </c>
      <c r="O804" s="347"/>
    </row>
    <row r="805" spans="1:15" s="504" customFormat="1" ht="16.5">
      <c r="A805" s="610">
        <f t="shared" si="101"/>
        <v>793</v>
      </c>
      <c r="B805" s="544" t="s">
        <v>1635</v>
      </c>
      <c r="C805" s="507">
        <v>50</v>
      </c>
      <c r="D805" s="507" t="s">
        <v>903</v>
      </c>
      <c r="E805" s="592">
        <v>9</v>
      </c>
      <c r="F805" s="517">
        <f t="shared" si="98"/>
        <v>450</v>
      </c>
      <c r="G805" s="611">
        <f t="shared" si="102"/>
        <v>25</v>
      </c>
      <c r="H805" s="611">
        <f t="shared" si="99"/>
        <v>225</v>
      </c>
      <c r="I805" s="611"/>
      <c r="J805" s="612">
        <f t="shared" si="96"/>
        <v>0</v>
      </c>
      <c r="K805" s="611">
        <f t="shared" si="103"/>
        <v>25</v>
      </c>
      <c r="L805" s="611">
        <f t="shared" si="100"/>
        <v>225</v>
      </c>
      <c r="M805" s="611"/>
      <c r="N805" s="613">
        <f t="shared" si="97"/>
        <v>0</v>
      </c>
      <c r="O805" s="347"/>
    </row>
    <row r="806" spans="1:15" s="504" customFormat="1" ht="16.5">
      <c r="A806" s="610">
        <f t="shared" si="101"/>
        <v>794</v>
      </c>
      <c r="B806" s="240" t="s">
        <v>1636</v>
      </c>
      <c r="C806" s="507">
        <v>60</v>
      </c>
      <c r="D806" s="593" t="s">
        <v>910</v>
      </c>
      <c r="E806" s="510">
        <v>9</v>
      </c>
      <c r="F806" s="517">
        <f t="shared" si="98"/>
        <v>540</v>
      </c>
      <c r="G806" s="611">
        <f t="shared" si="102"/>
        <v>30</v>
      </c>
      <c r="H806" s="611">
        <f t="shared" si="99"/>
        <v>270</v>
      </c>
      <c r="I806" s="611"/>
      <c r="J806" s="612">
        <f t="shared" si="96"/>
        <v>0</v>
      </c>
      <c r="K806" s="611">
        <f t="shared" si="103"/>
        <v>30</v>
      </c>
      <c r="L806" s="611">
        <f t="shared" si="100"/>
        <v>270</v>
      </c>
      <c r="M806" s="611"/>
      <c r="N806" s="613">
        <f t="shared" si="97"/>
        <v>0</v>
      </c>
      <c r="O806" s="347"/>
    </row>
    <row r="807" spans="1:15" s="504" customFormat="1" ht="16.5">
      <c r="A807" s="610">
        <f t="shared" si="101"/>
        <v>795</v>
      </c>
      <c r="B807" s="512" t="s">
        <v>1637</v>
      </c>
      <c r="C807" s="514">
        <v>24</v>
      </c>
      <c r="D807" s="514" t="s">
        <v>1244</v>
      </c>
      <c r="E807" s="511">
        <v>7.5</v>
      </c>
      <c r="F807" s="517">
        <f t="shared" si="98"/>
        <v>180</v>
      </c>
      <c r="G807" s="611">
        <f t="shared" si="102"/>
        <v>12</v>
      </c>
      <c r="H807" s="611">
        <f t="shared" si="99"/>
        <v>90</v>
      </c>
      <c r="I807" s="611"/>
      <c r="J807" s="612">
        <f t="shared" si="96"/>
        <v>0</v>
      </c>
      <c r="K807" s="611">
        <f t="shared" si="103"/>
        <v>12</v>
      </c>
      <c r="L807" s="611">
        <f t="shared" si="100"/>
        <v>90</v>
      </c>
      <c r="M807" s="611"/>
      <c r="N807" s="613">
        <f t="shared" si="97"/>
        <v>0</v>
      </c>
      <c r="O807" s="347"/>
    </row>
    <row r="808" spans="1:15" s="504" customFormat="1" ht="16.5">
      <c r="A808" s="610">
        <f t="shared" si="101"/>
        <v>796</v>
      </c>
      <c r="B808" s="158" t="s">
        <v>1638</v>
      </c>
      <c r="C808" s="516">
        <v>140</v>
      </c>
      <c r="D808" s="516" t="s">
        <v>903</v>
      </c>
      <c r="E808" s="545">
        <v>7</v>
      </c>
      <c r="F808" s="517">
        <f t="shared" si="98"/>
        <v>980</v>
      </c>
      <c r="G808" s="611">
        <f t="shared" si="102"/>
        <v>70</v>
      </c>
      <c r="H808" s="611">
        <f t="shared" si="99"/>
        <v>490</v>
      </c>
      <c r="I808" s="611"/>
      <c r="J808" s="612">
        <f t="shared" si="96"/>
        <v>0</v>
      </c>
      <c r="K808" s="611">
        <f t="shared" si="103"/>
        <v>70</v>
      </c>
      <c r="L808" s="611">
        <f t="shared" si="100"/>
        <v>490</v>
      </c>
      <c r="M808" s="611"/>
      <c r="N808" s="613">
        <f t="shared" si="97"/>
        <v>0</v>
      </c>
      <c r="O808" s="347"/>
    </row>
    <row r="809" spans="1:15" s="504" customFormat="1" ht="16.5">
      <c r="A809" s="610">
        <f t="shared" si="101"/>
        <v>797</v>
      </c>
      <c r="B809" s="512" t="s">
        <v>1638</v>
      </c>
      <c r="C809" s="617">
        <v>40</v>
      </c>
      <c r="D809" s="618" t="s">
        <v>903</v>
      </c>
      <c r="E809" s="587">
        <v>9</v>
      </c>
      <c r="F809" s="517">
        <f t="shared" si="98"/>
        <v>360</v>
      </c>
      <c r="G809" s="611">
        <f t="shared" si="102"/>
        <v>20</v>
      </c>
      <c r="H809" s="611">
        <f t="shared" si="99"/>
        <v>180</v>
      </c>
      <c r="I809" s="611"/>
      <c r="J809" s="612">
        <f t="shared" si="96"/>
        <v>0</v>
      </c>
      <c r="K809" s="611">
        <f t="shared" si="103"/>
        <v>20</v>
      </c>
      <c r="L809" s="611">
        <f t="shared" si="100"/>
        <v>180</v>
      </c>
      <c r="M809" s="611"/>
      <c r="N809" s="613">
        <f t="shared" si="97"/>
        <v>0</v>
      </c>
      <c r="O809" s="347"/>
    </row>
    <row r="810" spans="1:15" s="504" customFormat="1" ht="16.5">
      <c r="A810" s="610">
        <f t="shared" si="101"/>
        <v>798</v>
      </c>
      <c r="B810" s="619" t="s">
        <v>1639</v>
      </c>
      <c r="C810" s="507">
        <v>30</v>
      </c>
      <c r="D810" s="620" t="s">
        <v>903</v>
      </c>
      <c r="E810" s="592">
        <v>10</v>
      </c>
      <c r="F810" s="517">
        <f t="shared" si="98"/>
        <v>300</v>
      </c>
      <c r="G810" s="611">
        <f t="shared" si="102"/>
        <v>15</v>
      </c>
      <c r="H810" s="611">
        <f t="shared" si="99"/>
        <v>150</v>
      </c>
      <c r="I810" s="611"/>
      <c r="J810" s="612">
        <f t="shared" si="96"/>
        <v>0</v>
      </c>
      <c r="K810" s="611">
        <f t="shared" si="103"/>
        <v>15</v>
      </c>
      <c r="L810" s="611">
        <f t="shared" si="100"/>
        <v>150</v>
      </c>
      <c r="M810" s="611"/>
      <c r="N810" s="613">
        <f t="shared" si="97"/>
        <v>0</v>
      </c>
      <c r="O810" s="347"/>
    </row>
    <row r="811" spans="1:15" s="504" customFormat="1" ht="16.5">
      <c r="A811" s="610">
        <f t="shared" si="101"/>
        <v>799</v>
      </c>
      <c r="B811" s="619" t="s">
        <v>1639</v>
      </c>
      <c r="C811" s="507">
        <v>30</v>
      </c>
      <c r="D811" s="620" t="s">
        <v>903</v>
      </c>
      <c r="E811" s="592">
        <v>10</v>
      </c>
      <c r="F811" s="517">
        <f t="shared" si="98"/>
        <v>300</v>
      </c>
      <c r="G811" s="611">
        <f t="shared" si="102"/>
        <v>15</v>
      </c>
      <c r="H811" s="611">
        <f t="shared" si="99"/>
        <v>150</v>
      </c>
      <c r="I811" s="634"/>
      <c r="J811" s="612">
        <f t="shared" si="96"/>
        <v>0</v>
      </c>
      <c r="K811" s="611">
        <f t="shared" si="103"/>
        <v>15</v>
      </c>
      <c r="L811" s="611">
        <f t="shared" si="100"/>
        <v>150</v>
      </c>
      <c r="M811" s="634"/>
      <c r="N811" s="613">
        <f t="shared" si="97"/>
        <v>0</v>
      </c>
      <c r="O811" s="347"/>
    </row>
    <row r="812" spans="1:15" s="504" customFormat="1" ht="16.5">
      <c r="A812" s="610">
        <f t="shared" si="101"/>
        <v>800</v>
      </c>
      <c r="B812" s="619" t="s">
        <v>1639</v>
      </c>
      <c r="C812" s="507">
        <v>60</v>
      </c>
      <c r="D812" s="620" t="s">
        <v>903</v>
      </c>
      <c r="E812" s="592">
        <v>11.2</v>
      </c>
      <c r="F812" s="517">
        <f t="shared" si="98"/>
        <v>672</v>
      </c>
      <c r="G812" s="611">
        <f t="shared" si="102"/>
        <v>30</v>
      </c>
      <c r="H812" s="611">
        <f t="shared" si="99"/>
        <v>336</v>
      </c>
      <c r="I812" s="611"/>
      <c r="J812" s="612">
        <f t="shared" si="96"/>
        <v>0</v>
      </c>
      <c r="K812" s="611">
        <f t="shared" si="103"/>
        <v>30</v>
      </c>
      <c r="L812" s="611">
        <f t="shared" si="100"/>
        <v>336</v>
      </c>
      <c r="M812" s="611"/>
      <c r="N812" s="613">
        <f t="shared" si="97"/>
        <v>0</v>
      </c>
      <c r="O812" s="347"/>
    </row>
    <row r="813" spans="1:15" s="504" customFormat="1" ht="16.5">
      <c r="A813" s="610">
        <f t="shared" si="101"/>
        <v>801</v>
      </c>
      <c r="B813" s="158" t="s">
        <v>1938</v>
      </c>
      <c r="C813" s="521">
        <v>60</v>
      </c>
      <c r="D813" s="516"/>
      <c r="E813" s="510">
        <v>10</v>
      </c>
      <c r="F813" s="517">
        <f t="shared" si="98"/>
        <v>600</v>
      </c>
      <c r="G813" s="611">
        <f t="shared" si="102"/>
        <v>30</v>
      </c>
      <c r="H813" s="611">
        <f t="shared" si="99"/>
        <v>300</v>
      </c>
      <c r="I813" s="611"/>
      <c r="J813" s="612">
        <f t="shared" si="96"/>
        <v>0</v>
      </c>
      <c r="K813" s="611">
        <f t="shared" si="103"/>
        <v>30</v>
      </c>
      <c r="L813" s="611">
        <f t="shared" si="100"/>
        <v>300</v>
      </c>
      <c r="M813" s="611"/>
      <c r="N813" s="613">
        <f t="shared" si="97"/>
        <v>0</v>
      </c>
      <c r="O813" s="347"/>
    </row>
    <row r="814" spans="1:15" s="504" customFormat="1" ht="16.5">
      <c r="A814" s="610">
        <f t="shared" si="101"/>
        <v>802</v>
      </c>
      <c r="B814" s="158" t="s">
        <v>1939</v>
      </c>
      <c r="C814" s="516">
        <v>2</v>
      </c>
      <c r="D814" s="516" t="s">
        <v>929</v>
      </c>
      <c r="E814" s="517">
        <v>84</v>
      </c>
      <c r="F814" s="517">
        <f t="shared" si="98"/>
        <v>168</v>
      </c>
      <c r="G814" s="611">
        <f t="shared" si="102"/>
        <v>1</v>
      </c>
      <c r="H814" s="611">
        <f t="shared" si="99"/>
        <v>84</v>
      </c>
      <c r="I814" s="611"/>
      <c r="J814" s="612">
        <f t="shared" si="96"/>
        <v>0</v>
      </c>
      <c r="K814" s="611">
        <f t="shared" si="103"/>
        <v>1</v>
      </c>
      <c r="L814" s="611">
        <f t="shared" si="100"/>
        <v>84</v>
      </c>
      <c r="M814" s="611"/>
      <c r="N814" s="613">
        <f t="shared" si="97"/>
        <v>0</v>
      </c>
      <c r="O814" s="347"/>
    </row>
    <row r="815" spans="1:15" s="504" customFormat="1" ht="16.5">
      <c r="A815" s="610">
        <f t="shared" si="101"/>
        <v>803</v>
      </c>
      <c r="B815" s="158" t="s">
        <v>1940</v>
      </c>
      <c r="C815" s="506">
        <v>200</v>
      </c>
      <c r="D815" s="506"/>
      <c r="E815" s="508">
        <v>8</v>
      </c>
      <c r="F815" s="517">
        <f t="shared" si="98"/>
        <v>1600</v>
      </c>
      <c r="G815" s="611">
        <f t="shared" si="102"/>
        <v>100</v>
      </c>
      <c r="H815" s="611">
        <f t="shared" si="99"/>
        <v>800</v>
      </c>
      <c r="I815" s="611"/>
      <c r="J815" s="612">
        <f t="shared" si="96"/>
        <v>0</v>
      </c>
      <c r="K815" s="611">
        <f t="shared" si="103"/>
        <v>100</v>
      </c>
      <c r="L815" s="611">
        <f t="shared" si="100"/>
        <v>800</v>
      </c>
      <c r="M815" s="611"/>
      <c r="N815" s="613">
        <f t="shared" si="97"/>
        <v>0</v>
      </c>
      <c r="O815" s="347"/>
    </row>
    <row r="816" spans="1:15" s="504" customFormat="1" ht="16.5">
      <c r="A816" s="610">
        <f t="shared" si="101"/>
        <v>804</v>
      </c>
      <c r="B816" s="158" t="s">
        <v>1640</v>
      </c>
      <c r="C816" s="516">
        <v>36</v>
      </c>
      <c r="D816" s="516" t="s">
        <v>1641</v>
      </c>
      <c r="E816" s="517">
        <v>19.649999999999999</v>
      </c>
      <c r="F816" s="517">
        <f t="shared" si="98"/>
        <v>707.4</v>
      </c>
      <c r="G816" s="611">
        <f t="shared" si="102"/>
        <v>18</v>
      </c>
      <c r="H816" s="611">
        <f t="shared" si="99"/>
        <v>353.7</v>
      </c>
      <c r="I816" s="611"/>
      <c r="J816" s="612">
        <f t="shared" si="96"/>
        <v>0</v>
      </c>
      <c r="K816" s="611">
        <f t="shared" si="103"/>
        <v>18</v>
      </c>
      <c r="L816" s="611">
        <f t="shared" si="100"/>
        <v>353.7</v>
      </c>
      <c r="M816" s="611"/>
      <c r="N816" s="613">
        <f t="shared" si="97"/>
        <v>0</v>
      </c>
      <c r="O816" s="347"/>
    </row>
    <row r="817" spans="1:15" s="504" customFormat="1" ht="30">
      <c r="A817" s="610">
        <f t="shared" si="101"/>
        <v>805</v>
      </c>
      <c r="B817" s="512" t="s">
        <v>1642</v>
      </c>
      <c r="C817" s="514">
        <v>1</v>
      </c>
      <c r="D817" s="514" t="s">
        <v>960</v>
      </c>
      <c r="E817" s="511">
        <v>267.7</v>
      </c>
      <c r="F817" s="517">
        <f t="shared" si="98"/>
        <v>267.7</v>
      </c>
      <c r="G817" s="611">
        <v>1</v>
      </c>
      <c r="H817" s="611">
        <f t="shared" si="99"/>
        <v>267.7</v>
      </c>
      <c r="I817" s="611"/>
      <c r="J817" s="612">
        <f t="shared" si="96"/>
        <v>0</v>
      </c>
      <c r="K817" s="611">
        <v>0</v>
      </c>
      <c r="L817" s="611">
        <f t="shared" si="100"/>
        <v>0</v>
      </c>
      <c r="M817" s="611"/>
      <c r="N817" s="613">
        <f t="shared" si="97"/>
        <v>0</v>
      </c>
      <c r="O817" s="347"/>
    </row>
    <row r="818" spans="1:15" s="504" customFormat="1" ht="30">
      <c r="A818" s="610">
        <f t="shared" si="101"/>
        <v>806</v>
      </c>
      <c r="B818" s="240" t="s">
        <v>1643</v>
      </c>
      <c r="C818" s="507">
        <v>2</v>
      </c>
      <c r="D818" s="593" t="s">
        <v>910</v>
      </c>
      <c r="E818" s="510">
        <v>267.7</v>
      </c>
      <c r="F818" s="517">
        <f t="shared" si="98"/>
        <v>535.4</v>
      </c>
      <c r="G818" s="611">
        <f t="shared" si="102"/>
        <v>1</v>
      </c>
      <c r="H818" s="611">
        <f t="shared" si="99"/>
        <v>267.7</v>
      </c>
      <c r="I818" s="611"/>
      <c r="J818" s="612">
        <f t="shared" si="96"/>
        <v>0</v>
      </c>
      <c r="K818" s="611">
        <f t="shared" si="103"/>
        <v>1</v>
      </c>
      <c r="L818" s="611">
        <f t="shared" si="100"/>
        <v>267.7</v>
      </c>
      <c r="M818" s="611"/>
      <c r="N818" s="613">
        <f t="shared" si="97"/>
        <v>0</v>
      </c>
      <c r="O818" s="347"/>
    </row>
    <row r="819" spans="1:15" s="504" customFormat="1" ht="30">
      <c r="A819" s="610">
        <f t="shared" si="101"/>
        <v>807</v>
      </c>
      <c r="B819" s="512" t="s">
        <v>1644</v>
      </c>
      <c r="C819" s="514">
        <v>10</v>
      </c>
      <c r="D819" s="514" t="s">
        <v>929</v>
      </c>
      <c r="E819" s="511">
        <v>28.05</v>
      </c>
      <c r="F819" s="517">
        <f t="shared" si="98"/>
        <v>280.5</v>
      </c>
      <c r="G819" s="611">
        <f t="shared" si="102"/>
        <v>5</v>
      </c>
      <c r="H819" s="611">
        <f t="shared" si="99"/>
        <v>140.25</v>
      </c>
      <c r="I819" s="611"/>
      <c r="J819" s="612">
        <f t="shared" si="96"/>
        <v>0</v>
      </c>
      <c r="K819" s="611">
        <f t="shared" si="103"/>
        <v>5</v>
      </c>
      <c r="L819" s="611">
        <f t="shared" si="100"/>
        <v>140.25</v>
      </c>
      <c r="M819" s="611"/>
      <c r="N819" s="613">
        <f t="shared" si="97"/>
        <v>0</v>
      </c>
      <c r="O819" s="347"/>
    </row>
    <row r="820" spans="1:15" s="504" customFormat="1" ht="16.5">
      <c r="A820" s="610">
        <f t="shared" si="101"/>
        <v>808</v>
      </c>
      <c r="B820" s="158" t="s">
        <v>1645</v>
      </c>
      <c r="C820" s="516">
        <v>5</v>
      </c>
      <c r="D820" s="506"/>
      <c r="E820" s="533">
        <v>60</v>
      </c>
      <c r="F820" s="517">
        <f t="shared" si="98"/>
        <v>300</v>
      </c>
      <c r="G820" s="611">
        <v>3</v>
      </c>
      <c r="H820" s="611">
        <f t="shared" si="99"/>
        <v>180</v>
      </c>
      <c r="I820" s="611"/>
      <c r="J820" s="612">
        <f t="shared" si="96"/>
        <v>0</v>
      </c>
      <c r="K820" s="611">
        <v>2</v>
      </c>
      <c r="L820" s="611">
        <f t="shared" si="100"/>
        <v>120</v>
      </c>
      <c r="M820" s="611"/>
      <c r="N820" s="613">
        <f t="shared" si="97"/>
        <v>0</v>
      </c>
      <c r="O820" s="347"/>
    </row>
    <row r="821" spans="1:15" s="504" customFormat="1" ht="16.5">
      <c r="A821" s="610">
        <f t="shared" si="101"/>
        <v>809</v>
      </c>
      <c r="B821" s="158" t="s">
        <v>1646</v>
      </c>
      <c r="C821" s="506">
        <v>12</v>
      </c>
      <c r="D821" s="516" t="s">
        <v>1010</v>
      </c>
      <c r="E821" s="517">
        <v>577.5</v>
      </c>
      <c r="F821" s="517">
        <f t="shared" si="98"/>
        <v>6930</v>
      </c>
      <c r="G821" s="611">
        <f t="shared" si="102"/>
        <v>6</v>
      </c>
      <c r="H821" s="611">
        <f t="shared" si="99"/>
        <v>3465</v>
      </c>
      <c r="I821" s="611"/>
      <c r="J821" s="612">
        <f t="shared" si="96"/>
        <v>0</v>
      </c>
      <c r="K821" s="611">
        <f t="shared" si="103"/>
        <v>6</v>
      </c>
      <c r="L821" s="611">
        <f t="shared" si="100"/>
        <v>3465</v>
      </c>
      <c r="M821" s="611"/>
      <c r="N821" s="613">
        <f t="shared" si="97"/>
        <v>0</v>
      </c>
      <c r="O821" s="347"/>
    </row>
    <row r="822" spans="1:15" s="504" customFormat="1" ht="16.5">
      <c r="A822" s="610">
        <f t="shared" si="101"/>
        <v>810</v>
      </c>
      <c r="B822" s="158" t="s">
        <v>1647</v>
      </c>
      <c r="C822" s="506">
        <v>6</v>
      </c>
      <c r="D822" s="506"/>
      <c r="E822" s="508">
        <v>90</v>
      </c>
      <c r="F822" s="517">
        <f t="shared" si="98"/>
        <v>540</v>
      </c>
      <c r="G822" s="611">
        <f t="shared" si="102"/>
        <v>3</v>
      </c>
      <c r="H822" s="611">
        <f t="shared" si="99"/>
        <v>270</v>
      </c>
      <c r="I822" s="611"/>
      <c r="J822" s="612">
        <f t="shared" si="96"/>
        <v>0</v>
      </c>
      <c r="K822" s="611">
        <f t="shared" si="103"/>
        <v>3</v>
      </c>
      <c r="L822" s="611">
        <f t="shared" si="100"/>
        <v>270</v>
      </c>
      <c r="M822" s="611"/>
      <c r="N822" s="613">
        <f t="shared" si="97"/>
        <v>0</v>
      </c>
      <c r="O822" s="347"/>
    </row>
    <row r="823" spans="1:15" s="504" customFormat="1" ht="16.5">
      <c r="A823" s="610">
        <f t="shared" si="101"/>
        <v>811</v>
      </c>
      <c r="B823" s="288" t="s">
        <v>1941</v>
      </c>
      <c r="C823" s="516">
        <v>10</v>
      </c>
      <c r="D823" s="506"/>
      <c r="E823" s="517">
        <v>45</v>
      </c>
      <c r="F823" s="517">
        <f t="shared" si="98"/>
        <v>450</v>
      </c>
      <c r="G823" s="611">
        <f t="shared" si="102"/>
        <v>5</v>
      </c>
      <c r="H823" s="611">
        <f t="shared" si="99"/>
        <v>225</v>
      </c>
      <c r="I823" s="611"/>
      <c r="J823" s="612">
        <f t="shared" si="96"/>
        <v>0</v>
      </c>
      <c r="K823" s="611">
        <f t="shared" si="103"/>
        <v>5</v>
      </c>
      <c r="L823" s="611">
        <f t="shared" si="100"/>
        <v>225</v>
      </c>
      <c r="M823" s="611"/>
      <c r="N823" s="613">
        <f t="shared" si="97"/>
        <v>0</v>
      </c>
      <c r="O823" s="347"/>
    </row>
    <row r="824" spans="1:15" s="504" customFormat="1" ht="16.5">
      <c r="A824" s="610">
        <f t="shared" si="101"/>
        <v>812</v>
      </c>
      <c r="B824" s="158" t="s">
        <v>1941</v>
      </c>
      <c r="C824" s="506">
        <v>35</v>
      </c>
      <c r="D824" s="506"/>
      <c r="E824" s="508">
        <v>45</v>
      </c>
      <c r="F824" s="517">
        <f t="shared" si="98"/>
        <v>1575</v>
      </c>
      <c r="G824" s="611">
        <v>18</v>
      </c>
      <c r="H824" s="611">
        <f t="shared" si="99"/>
        <v>810</v>
      </c>
      <c r="I824" s="611"/>
      <c r="J824" s="612">
        <f t="shared" si="96"/>
        <v>0</v>
      </c>
      <c r="K824" s="611">
        <v>17</v>
      </c>
      <c r="L824" s="611">
        <f t="shared" si="100"/>
        <v>765</v>
      </c>
      <c r="M824" s="611"/>
      <c r="N824" s="613">
        <f t="shared" si="97"/>
        <v>0</v>
      </c>
      <c r="O824" s="347"/>
    </row>
    <row r="825" spans="1:15" s="504" customFormat="1" ht="16.5">
      <c r="A825" s="610">
        <f t="shared" si="101"/>
        <v>813</v>
      </c>
      <c r="B825" s="288" t="s">
        <v>1648</v>
      </c>
      <c r="C825" s="516">
        <v>2</v>
      </c>
      <c r="D825" s="516" t="s">
        <v>1649</v>
      </c>
      <c r="E825" s="508">
        <v>85</v>
      </c>
      <c r="F825" s="517">
        <f t="shared" si="98"/>
        <v>170</v>
      </c>
      <c r="G825" s="611">
        <f t="shared" si="102"/>
        <v>1</v>
      </c>
      <c r="H825" s="611">
        <f t="shared" si="99"/>
        <v>85</v>
      </c>
      <c r="I825" s="611"/>
      <c r="J825" s="612">
        <f t="shared" si="96"/>
        <v>0</v>
      </c>
      <c r="K825" s="611">
        <f t="shared" si="103"/>
        <v>1</v>
      </c>
      <c r="L825" s="611">
        <f t="shared" si="100"/>
        <v>85</v>
      </c>
      <c r="M825" s="611"/>
      <c r="N825" s="613">
        <f t="shared" si="97"/>
        <v>0</v>
      </c>
      <c r="O825" s="347"/>
    </row>
    <row r="826" spans="1:15" s="504" customFormat="1" ht="16.5">
      <c r="A826" s="610">
        <f t="shared" si="101"/>
        <v>814</v>
      </c>
      <c r="B826" s="288" t="s">
        <v>1650</v>
      </c>
      <c r="C826" s="516">
        <v>2</v>
      </c>
      <c r="D826" s="516" t="s">
        <v>1649</v>
      </c>
      <c r="E826" s="508">
        <v>85</v>
      </c>
      <c r="F826" s="517">
        <f t="shared" si="98"/>
        <v>170</v>
      </c>
      <c r="G826" s="611">
        <f t="shared" si="102"/>
        <v>1</v>
      </c>
      <c r="H826" s="611">
        <f t="shared" si="99"/>
        <v>85</v>
      </c>
      <c r="I826" s="611"/>
      <c r="J826" s="612">
        <f t="shared" si="96"/>
        <v>0</v>
      </c>
      <c r="K826" s="611">
        <f t="shared" si="103"/>
        <v>1</v>
      </c>
      <c r="L826" s="611">
        <f t="shared" si="100"/>
        <v>85</v>
      </c>
      <c r="M826" s="611"/>
      <c r="N826" s="613">
        <f t="shared" si="97"/>
        <v>0</v>
      </c>
      <c r="O826" s="347"/>
    </row>
    <row r="827" spans="1:15" s="504" customFormat="1" ht="16.5">
      <c r="A827" s="610">
        <f t="shared" si="101"/>
        <v>815</v>
      </c>
      <c r="B827" s="158" t="s">
        <v>1651</v>
      </c>
      <c r="C827" s="516">
        <v>9</v>
      </c>
      <c r="D827" s="564"/>
      <c r="E827" s="575">
        <v>50</v>
      </c>
      <c r="F827" s="517">
        <f t="shared" si="98"/>
        <v>450</v>
      </c>
      <c r="G827" s="611">
        <v>5</v>
      </c>
      <c r="H827" s="611">
        <f t="shared" si="99"/>
        <v>250</v>
      </c>
      <c r="I827" s="611"/>
      <c r="J827" s="612">
        <f t="shared" si="96"/>
        <v>0</v>
      </c>
      <c r="K827" s="611">
        <v>4</v>
      </c>
      <c r="L827" s="611">
        <f t="shared" si="100"/>
        <v>200</v>
      </c>
      <c r="M827" s="611"/>
      <c r="N827" s="613">
        <f t="shared" si="97"/>
        <v>0</v>
      </c>
      <c r="O827" s="347"/>
    </row>
    <row r="828" spans="1:15" s="504" customFormat="1" ht="16.5">
      <c r="A828" s="610">
        <f t="shared" si="101"/>
        <v>816</v>
      </c>
      <c r="B828" s="288" t="s">
        <v>1652</v>
      </c>
      <c r="C828" s="516">
        <v>3</v>
      </c>
      <c r="D828" s="516" t="s">
        <v>929</v>
      </c>
      <c r="E828" s="508">
        <v>600</v>
      </c>
      <c r="F828" s="517">
        <f t="shared" si="98"/>
        <v>1800</v>
      </c>
      <c r="G828" s="611">
        <v>2</v>
      </c>
      <c r="H828" s="611">
        <f t="shared" si="99"/>
        <v>1200</v>
      </c>
      <c r="I828" s="611"/>
      <c r="J828" s="612">
        <f t="shared" si="96"/>
        <v>0</v>
      </c>
      <c r="K828" s="611">
        <v>1</v>
      </c>
      <c r="L828" s="611">
        <f t="shared" si="100"/>
        <v>600</v>
      </c>
      <c r="M828" s="611"/>
      <c r="N828" s="613">
        <f t="shared" si="97"/>
        <v>0</v>
      </c>
      <c r="O828" s="347"/>
    </row>
    <row r="829" spans="1:15" s="504" customFormat="1" ht="16.5">
      <c r="A829" s="610">
        <f t="shared" si="101"/>
        <v>817</v>
      </c>
      <c r="B829" s="288" t="s">
        <v>1653</v>
      </c>
      <c r="C829" s="516">
        <v>3</v>
      </c>
      <c r="D829" s="516" t="s">
        <v>929</v>
      </c>
      <c r="E829" s="508">
        <v>600</v>
      </c>
      <c r="F829" s="517">
        <f t="shared" si="98"/>
        <v>1800</v>
      </c>
      <c r="G829" s="611">
        <v>2</v>
      </c>
      <c r="H829" s="611">
        <f t="shared" si="99"/>
        <v>1200</v>
      </c>
      <c r="I829" s="611"/>
      <c r="J829" s="612">
        <f t="shared" si="96"/>
        <v>0</v>
      </c>
      <c r="K829" s="611">
        <v>1</v>
      </c>
      <c r="L829" s="611">
        <f t="shared" si="100"/>
        <v>600</v>
      </c>
      <c r="M829" s="611"/>
      <c r="N829" s="613">
        <f t="shared" si="97"/>
        <v>0</v>
      </c>
      <c r="O829" s="347"/>
    </row>
    <row r="830" spans="1:15" s="504" customFormat="1" ht="16.5">
      <c r="A830" s="610">
        <f t="shared" si="101"/>
        <v>818</v>
      </c>
      <c r="B830" s="518" t="s">
        <v>1654</v>
      </c>
      <c r="C830" s="519">
        <v>8</v>
      </c>
      <c r="D830" s="519" t="s">
        <v>1010</v>
      </c>
      <c r="E830" s="520">
        <v>50</v>
      </c>
      <c r="F830" s="517">
        <f t="shared" si="98"/>
        <v>400</v>
      </c>
      <c r="G830" s="611">
        <f t="shared" si="102"/>
        <v>4</v>
      </c>
      <c r="H830" s="611">
        <f t="shared" si="99"/>
        <v>200</v>
      </c>
      <c r="I830" s="611"/>
      <c r="J830" s="612">
        <f t="shared" si="96"/>
        <v>0</v>
      </c>
      <c r="K830" s="611">
        <f t="shared" si="103"/>
        <v>4</v>
      </c>
      <c r="L830" s="611">
        <f t="shared" si="100"/>
        <v>200</v>
      </c>
      <c r="M830" s="611"/>
      <c r="N830" s="613">
        <f t="shared" si="97"/>
        <v>0</v>
      </c>
      <c r="O830" s="347"/>
    </row>
    <row r="831" spans="1:15" s="504" customFormat="1" ht="16.5">
      <c r="A831" s="610">
        <f t="shared" si="101"/>
        <v>819</v>
      </c>
      <c r="B831" s="158" t="s">
        <v>1655</v>
      </c>
      <c r="C831" s="506">
        <v>5</v>
      </c>
      <c r="D831" s="516" t="s">
        <v>934</v>
      </c>
      <c r="E831" s="533">
        <v>60</v>
      </c>
      <c r="F831" s="517">
        <f t="shared" si="98"/>
        <v>300</v>
      </c>
      <c r="G831" s="611">
        <v>3</v>
      </c>
      <c r="H831" s="611">
        <f t="shared" si="99"/>
        <v>180</v>
      </c>
      <c r="I831" s="611"/>
      <c r="J831" s="612">
        <f t="shared" si="96"/>
        <v>0</v>
      </c>
      <c r="K831" s="611">
        <v>2</v>
      </c>
      <c r="L831" s="611">
        <f t="shared" si="100"/>
        <v>120</v>
      </c>
      <c r="M831" s="611"/>
      <c r="N831" s="613">
        <f t="shared" si="97"/>
        <v>0</v>
      </c>
      <c r="O831" s="347"/>
    </row>
    <row r="832" spans="1:15" s="504" customFormat="1" ht="16.5">
      <c r="A832" s="610">
        <f t="shared" si="101"/>
        <v>820</v>
      </c>
      <c r="B832" s="158" t="s">
        <v>1656</v>
      </c>
      <c r="C832" s="506">
        <v>20</v>
      </c>
      <c r="D832" s="507" t="s">
        <v>946</v>
      </c>
      <c r="E832" s="570">
        <v>166.8</v>
      </c>
      <c r="F832" s="517">
        <f t="shared" si="98"/>
        <v>3336</v>
      </c>
      <c r="G832" s="611">
        <f t="shared" si="102"/>
        <v>10</v>
      </c>
      <c r="H832" s="611">
        <f t="shared" si="99"/>
        <v>1668</v>
      </c>
      <c r="I832" s="611"/>
      <c r="J832" s="612">
        <f t="shared" si="96"/>
        <v>0</v>
      </c>
      <c r="K832" s="611">
        <f t="shared" si="103"/>
        <v>10</v>
      </c>
      <c r="L832" s="611">
        <f t="shared" si="100"/>
        <v>1668</v>
      </c>
      <c r="M832" s="611"/>
      <c r="N832" s="613">
        <f t="shared" si="97"/>
        <v>0</v>
      </c>
      <c r="O832" s="347"/>
    </row>
    <row r="833" spans="1:15" s="504" customFormat="1" ht="16.5">
      <c r="A833" s="610">
        <f t="shared" si="101"/>
        <v>821</v>
      </c>
      <c r="B833" s="544" t="s">
        <v>1657</v>
      </c>
      <c r="C833" s="241">
        <v>15</v>
      </c>
      <c r="D833" s="506" t="s">
        <v>946</v>
      </c>
      <c r="E833" s="533">
        <v>167.8</v>
      </c>
      <c r="F833" s="517">
        <f t="shared" si="98"/>
        <v>2517</v>
      </c>
      <c r="G833" s="611">
        <v>8</v>
      </c>
      <c r="H833" s="611">
        <f t="shared" si="99"/>
        <v>1342.4</v>
      </c>
      <c r="I833" s="611"/>
      <c r="J833" s="612">
        <f t="shared" si="96"/>
        <v>0</v>
      </c>
      <c r="K833" s="611">
        <v>7</v>
      </c>
      <c r="L833" s="611">
        <f t="shared" si="100"/>
        <v>1174.6000000000001</v>
      </c>
      <c r="M833" s="611"/>
      <c r="N833" s="613">
        <f t="shared" si="97"/>
        <v>0</v>
      </c>
      <c r="O833" s="347"/>
    </row>
    <row r="834" spans="1:15" s="504" customFormat="1" ht="16.5">
      <c r="A834" s="610">
        <f t="shared" si="101"/>
        <v>822</v>
      </c>
      <c r="B834" s="544" t="s">
        <v>1658</v>
      </c>
      <c r="C834" s="241">
        <v>60</v>
      </c>
      <c r="D834" s="507" t="s">
        <v>946</v>
      </c>
      <c r="E834" s="520">
        <v>450</v>
      </c>
      <c r="F834" s="517">
        <f t="shared" si="98"/>
        <v>27000</v>
      </c>
      <c r="G834" s="611">
        <f t="shared" si="102"/>
        <v>30</v>
      </c>
      <c r="H834" s="611">
        <f t="shared" si="99"/>
        <v>13500</v>
      </c>
      <c r="I834" s="611"/>
      <c r="J834" s="612">
        <f t="shared" si="96"/>
        <v>0</v>
      </c>
      <c r="K834" s="611">
        <f t="shared" si="103"/>
        <v>30</v>
      </c>
      <c r="L834" s="611">
        <f t="shared" si="100"/>
        <v>13500</v>
      </c>
      <c r="M834" s="611"/>
      <c r="N834" s="613">
        <f t="shared" si="97"/>
        <v>0</v>
      </c>
      <c r="O834" s="347"/>
    </row>
    <row r="835" spans="1:15" s="504" customFormat="1" ht="16.5">
      <c r="A835" s="610">
        <f t="shared" si="101"/>
        <v>823</v>
      </c>
      <c r="B835" s="544" t="s">
        <v>1659</v>
      </c>
      <c r="C835" s="241">
        <v>20</v>
      </c>
      <c r="D835" s="507" t="s">
        <v>946</v>
      </c>
      <c r="E835" s="520">
        <v>166.8</v>
      </c>
      <c r="F835" s="517">
        <f t="shared" si="98"/>
        <v>3336</v>
      </c>
      <c r="G835" s="611">
        <f t="shared" si="102"/>
        <v>10</v>
      </c>
      <c r="H835" s="611">
        <f t="shared" si="99"/>
        <v>1668</v>
      </c>
      <c r="I835" s="611"/>
      <c r="J835" s="612">
        <f t="shared" si="96"/>
        <v>0</v>
      </c>
      <c r="K835" s="611">
        <f t="shared" si="103"/>
        <v>10</v>
      </c>
      <c r="L835" s="611">
        <f t="shared" si="100"/>
        <v>1668</v>
      </c>
      <c r="M835" s="611"/>
      <c r="N835" s="613">
        <f t="shared" si="97"/>
        <v>0</v>
      </c>
      <c r="O835" s="347"/>
    </row>
    <row r="836" spans="1:15" s="504" customFormat="1" ht="16.5">
      <c r="A836" s="610">
        <f t="shared" si="101"/>
        <v>824</v>
      </c>
      <c r="B836" s="512" t="s">
        <v>1660</v>
      </c>
      <c r="C836" s="617">
        <v>20</v>
      </c>
      <c r="D836" s="618" t="s">
        <v>1019</v>
      </c>
      <c r="E836" s="587">
        <v>298.8</v>
      </c>
      <c r="F836" s="517">
        <f t="shared" si="98"/>
        <v>5976</v>
      </c>
      <c r="G836" s="611">
        <f t="shared" si="102"/>
        <v>10</v>
      </c>
      <c r="H836" s="611">
        <f t="shared" si="99"/>
        <v>2988</v>
      </c>
      <c r="I836" s="611"/>
      <c r="J836" s="612">
        <f t="shared" si="96"/>
        <v>0</v>
      </c>
      <c r="K836" s="611">
        <f t="shared" si="103"/>
        <v>10</v>
      </c>
      <c r="L836" s="611">
        <f t="shared" si="100"/>
        <v>2988</v>
      </c>
      <c r="M836" s="611"/>
      <c r="N836" s="613">
        <f t="shared" si="97"/>
        <v>0</v>
      </c>
      <c r="O836" s="347"/>
    </row>
    <row r="837" spans="1:15" s="504" customFormat="1" ht="16.5">
      <c r="A837" s="610">
        <f t="shared" si="101"/>
        <v>825</v>
      </c>
      <c r="B837" s="512" t="s">
        <v>1661</v>
      </c>
      <c r="C837" s="514">
        <v>5</v>
      </c>
      <c r="D837" s="514" t="s">
        <v>946</v>
      </c>
      <c r="E837" s="511">
        <v>90.75</v>
      </c>
      <c r="F837" s="517">
        <f t="shared" si="98"/>
        <v>453.75</v>
      </c>
      <c r="G837" s="611">
        <v>3</v>
      </c>
      <c r="H837" s="611">
        <f t="shared" si="99"/>
        <v>272.25</v>
      </c>
      <c r="I837" s="611"/>
      <c r="J837" s="612">
        <f t="shared" si="96"/>
        <v>0</v>
      </c>
      <c r="K837" s="611">
        <v>2</v>
      </c>
      <c r="L837" s="611">
        <f t="shared" si="100"/>
        <v>181.5</v>
      </c>
      <c r="M837" s="611"/>
      <c r="N837" s="613">
        <f t="shared" si="97"/>
        <v>0</v>
      </c>
      <c r="O837" s="347"/>
    </row>
    <row r="838" spans="1:15" s="504" customFormat="1" ht="16.5">
      <c r="A838" s="610">
        <f t="shared" si="101"/>
        <v>826</v>
      </c>
      <c r="B838" s="512" t="s">
        <v>1662</v>
      </c>
      <c r="C838" s="617">
        <v>20</v>
      </c>
      <c r="D838" s="618" t="s">
        <v>1019</v>
      </c>
      <c r="E838" s="587">
        <v>166.8</v>
      </c>
      <c r="F838" s="517">
        <f t="shared" si="98"/>
        <v>3336</v>
      </c>
      <c r="G838" s="611">
        <f t="shared" si="102"/>
        <v>10</v>
      </c>
      <c r="H838" s="611">
        <f t="shared" si="99"/>
        <v>1668</v>
      </c>
      <c r="I838" s="611"/>
      <c r="J838" s="612">
        <f t="shared" si="96"/>
        <v>0</v>
      </c>
      <c r="K838" s="611">
        <f t="shared" si="103"/>
        <v>10</v>
      </c>
      <c r="L838" s="611">
        <f t="shared" si="100"/>
        <v>1668</v>
      </c>
      <c r="M838" s="611"/>
      <c r="N838" s="613">
        <f t="shared" si="97"/>
        <v>0</v>
      </c>
      <c r="O838" s="347"/>
    </row>
    <row r="839" spans="1:15" s="504" customFormat="1" ht="16.5">
      <c r="A839" s="610">
        <f t="shared" si="101"/>
        <v>827</v>
      </c>
      <c r="B839" s="619" t="s">
        <v>1662</v>
      </c>
      <c r="C839" s="507">
        <v>3</v>
      </c>
      <c r="D839" s="620" t="s">
        <v>929</v>
      </c>
      <c r="E839" s="592">
        <v>200</v>
      </c>
      <c r="F839" s="517">
        <f t="shared" si="98"/>
        <v>600</v>
      </c>
      <c r="G839" s="611">
        <v>2</v>
      </c>
      <c r="H839" s="611">
        <f t="shared" si="99"/>
        <v>400</v>
      </c>
      <c r="I839" s="611"/>
      <c r="J839" s="612">
        <f t="shared" si="96"/>
        <v>0</v>
      </c>
      <c r="K839" s="611">
        <v>1</v>
      </c>
      <c r="L839" s="611">
        <f t="shared" si="100"/>
        <v>200</v>
      </c>
      <c r="M839" s="611"/>
      <c r="N839" s="613">
        <f t="shared" si="97"/>
        <v>0</v>
      </c>
      <c r="O839" s="347"/>
    </row>
    <row r="840" spans="1:15" s="504" customFormat="1" ht="16.5">
      <c r="A840" s="610">
        <f t="shared" si="101"/>
        <v>828</v>
      </c>
      <c r="B840" s="619" t="s">
        <v>1662</v>
      </c>
      <c r="C840" s="507">
        <v>3</v>
      </c>
      <c r="D840" s="620" t="s">
        <v>929</v>
      </c>
      <c r="E840" s="592">
        <v>200</v>
      </c>
      <c r="F840" s="517">
        <f t="shared" si="98"/>
        <v>600</v>
      </c>
      <c r="G840" s="611">
        <v>2</v>
      </c>
      <c r="H840" s="611">
        <f t="shared" si="99"/>
        <v>400</v>
      </c>
      <c r="I840" s="611"/>
      <c r="J840" s="612">
        <f t="shared" si="96"/>
        <v>0</v>
      </c>
      <c r="K840" s="611">
        <v>1</v>
      </c>
      <c r="L840" s="611">
        <f t="shared" si="100"/>
        <v>200</v>
      </c>
      <c r="M840" s="611"/>
      <c r="N840" s="613">
        <f t="shared" si="97"/>
        <v>0</v>
      </c>
      <c r="O840" s="347"/>
    </row>
    <row r="841" spans="1:15" s="504" customFormat="1" ht="16.5">
      <c r="A841" s="610">
        <f t="shared" si="101"/>
        <v>829</v>
      </c>
      <c r="B841" s="619" t="s">
        <v>1662</v>
      </c>
      <c r="C841" s="507">
        <v>3</v>
      </c>
      <c r="D841" s="620" t="s">
        <v>929</v>
      </c>
      <c r="E841" s="592">
        <v>218.75</v>
      </c>
      <c r="F841" s="517">
        <f t="shared" si="98"/>
        <v>656.25</v>
      </c>
      <c r="G841" s="611">
        <v>2</v>
      </c>
      <c r="H841" s="611">
        <f t="shared" si="99"/>
        <v>437.5</v>
      </c>
      <c r="I841" s="611"/>
      <c r="J841" s="612">
        <f t="shared" si="96"/>
        <v>0</v>
      </c>
      <c r="K841" s="611">
        <v>1</v>
      </c>
      <c r="L841" s="611">
        <f t="shared" si="100"/>
        <v>218.75</v>
      </c>
      <c r="M841" s="611"/>
      <c r="N841" s="613">
        <f t="shared" si="97"/>
        <v>0</v>
      </c>
      <c r="O841" s="347"/>
    </row>
    <row r="842" spans="1:15" s="504" customFormat="1" ht="16.5">
      <c r="A842" s="610">
        <f t="shared" si="101"/>
        <v>830</v>
      </c>
      <c r="B842" s="544" t="s">
        <v>1663</v>
      </c>
      <c r="C842" s="507">
        <v>20</v>
      </c>
      <c r="D842" s="241" t="s">
        <v>946</v>
      </c>
      <c r="E842" s="571">
        <v>45</v>
      </c>
      <c r="F842" s="517">
        <f t="shared" si="98"/>
        <v>900</v>
      </c>
      <c r="G842" s="611">
        <f t="shared" si="102"/>
        <v>10</v>
      </c>
      <c r="H842" s="611">
        <f t="shared" si="99"/>
        <v>450</v>
      </c>
      <c r="I842" s="611"/>
      <c r="J842" s="612">
        <f t="shared" si="96"/>
        <v>0</v>
      </c>
      <c r="K842" s="611">
        <f t="shared" si="103"/>
        <v>10</v>
      </c>
      <c r="L842" s="611">
        <f t="shared" si="100"/>
        <v>450</v>
      </c>
      <c r="M842" s="611"/>
      <c r="N842" s="613">
        <f t="shared" si="97"/>
        <v>0</v>
      </c>
      <c r="O842" s="347"/>
    </row>
    <row r="843" spans="1:15" s="504" customFormat="1" ht="16.5">
      <c r="A843" s="610">
        <f t="shared" si="101"/>
        <v>831</v>
      </c>
      <c r="B843" s="582" t="s">
        <v>1942</v>
      </c>
      <c r="C843" s="564">
        <v>10</v>
      </c>
      <c r="D843" s="564" t="s">
        <v>903</v>
      </c>
      <c r="E843" s="520">
        <v>25</v>
      </c>
      <c r="F843" s="517">
        <f t="shared" si="98"/>
        <v>250</v>
      </c>
      <c r="G843" s="611">
        <f t="shared" si="102"/>
        <v>5</v>
      </c>
      <c r="H843" s="611">
        <f t="shared" si="99"/>
        <v>125</v>
      </c>
      <c r="I843" s="611"/>
      <c r="J843" s="612">
        <f t="shared" si="96"/>
        <v>0</v>
      </c>
      <c r="K843" s="611">
        <f t="shared" si="103"/>
        <v>5</v>
      </c>
      <c r="L843" s="611">
        <f t="shared" si="100"/>
        <v>125</v>
      </c>
      <c r="M843" s="611"/>
      <c r="N843" s="613">
        <f t="shared" si="97"/>
        <v>0</v>
      </c>
      <c r="O843" s="347"/>
    </row>
    <row r="844" spans="1:15" s="504" customFormat="1" ht="16.5">
      <c r="A844" s="610">
        <f t="shared" si="101"/>
        <v>832</v>
      </c>
      <c r="B844" s="582" t="s">
        <v>1943</v>
      </c>
      <c r="C844" s="564">
        <v>10</v>
      </c>
      <c r="D844" s="564" t="s">
        <v>903</v>
      </c>
      <c r="E844" s="520">
        <v>25</v>
      </c>
      <c r="F844" s="517">
        <f t="shared" si="98"/>
        <v>250</v>
      </c>
      <c r="G844" s="611">
        <f t="shared" si="102"/>
        <v>5</v>
      </c>
      <c r="H844" s="611">
        <f t="shared" si="99"/>
        <v>125</v>
      </c>
      <c r="I844" s="611"/>
      <c r="J844" s="612">
        <f t="shared" si="96"/>
        <v>0</v>
      </c>
      <c r="K844" s="611">
        <f t="shared" si="103"/>
        <v>5</v>
      </c>
      <c r="L844" s="611">
        <f t="shared" si="100"/>
        <v>125</v>
      </c>
      <c r="M844" s="611"/>
      <c r="N844" s="613">
        <f t="shared" si="97"/>
        <v>0</v>
      </c>
      <c r="O844" s="347"/>
    </row>
    <row r="845" spans="1:15" s="504" customFormat="1" ht="16.5">
      <c r="A845" s="610">
        <f t="shared" si="101"/>
        <v>833</v>
      </c>
      <c r="B845" s="549" t="s">
        <v>1944</v>
      </c>
      <c r="C845" s="521">
        <v>50</v>
      </c>
      <c r="D845" s="548" t="s">
        <v>903</v>
      </c>
      <c r="E845" s="78">
        <v>35</v>
      </c>
      <c r="F845" s="517">
        <f t="shared" si="98"/>
        <v>1750</v>
      </c>
      <c r="G845" s="611">
        <f t="shared" si="102"/>
        <v>25</v>
      </c>
      <c r="H845" s="611">
        <f t="shared" si="99"/>
        <v>875</v>
      </c>
      <c r="I845" s="611"/>
      <c r="J845" s="612">
        <f t="shared" ref="J845:J908" si="104">I845*E845</f>
        <v>0</v>
      </c>
      <c r="K845" s="611">
        <f t="shared" si="103"/>
        <v>25</v>
      </c>
      <c r="L845" s="611">
        <f t="shared" si="100"/>
        <v>875</v>
      </c>
      <c r="M845" s="611"/>
      <c r="N845" s="613">
        <f t="shared" ref="N845:N908" si="105">M845*E845</f>
        <v>0</v>
      </c>
      <c r="O845" s="347"/>
    </row>
    <row r="846" spans="1:15" s="504" customFormat="1" ht="16.5">
      <c r="A846" s="610">
        <f t="shared" si="101"/>
        <v>834</v>
      </c>
      <c r="B846" s="582" t="s">
        <v>1945</v>
      </c>
      <c r="C846" s="564">
        <v>20</v>
      </c>
      <c r="D846" s="564" t="s">
        <v>903</v>
      </c>
      <c r="E846" s="520">
        <v>40</v>
      </c>
      <c r="F846" s="517">
        <f t="shared" ref="F846:F909" si="106">E846*C846</f>
        <v>800</v>
      </c>
      <c r="G846" s="611">
        <f t="shared" si="102"/>
        <v>10</v>
      </c>
      <c r="H846" s="611">
        <f t="shared" ref="H846:H909" si="107">G846*E846</f>
        <v>400</v>
      </c>
      <c r="I846" s="611"/>
      <c r="J846" s="612">
        <f t="shared" si="104"/>
        <v>0</v>
      </c>
      <c r="K846" s="611">
        <f t="shared" si="103"/>
        <v>10</v>
      </c>
      <c r="L846" s="611">
        <f t="shared" ref="L846:L909" si="108">K846*E846</f>
        <v>400</v>
      </c>
      <c r="M846" s="611"/>
      <c r="N846" s="613">
        <f t="shared" si="105"/>
        <v>0</v>
      </c>
      <c r="O846" s="347"/>
    </row>
    <row r="847" spans="1:15" s="504" customFormat="1" ht="30">
      <c r="A847" s="610">
        <f t="shared" ref="A847:A910" si="109">A846+1</f>
        <v>835</v>
      </c>
      <c r="B847" s="544" t="s">
        <v>1664</v>
      </c>
      <c r="C847" s="241">
        <v>12</v>
      </c>
      <c r="D847" s="506" t="s">
        <v>907</v>
      </c>
      <c r="E847" s="533">
        <v>9</v>
      </c>
      <c r="F847" s="517">
        <f t="shared" si="106"/>
        <v>108</v>
      </c>
      <c r="G847" s="611">
        <f t="shared" si="102"/>
        <v>6</v>
      </c>
      <c r="H847" s="611">
        <f t="shared" si="107"/>
        <v>54</v>
      </c>
      <c r="I847" s="611"/>
      <c r="J847" s="612">
        <f t="shared" si="104"/>
        <v>0</v>
      </c>
      <c r="K847" s="611">
        <f t="shared" si="103"/>
        <v>6</v>
      </c>
      <c r="L847" s="611">
        <f t="shared" si="108"/>
        <v>54</v>
      </c>
      <c r="M847" s="611"/>
      <c r="N847" s="613">
        <f t="shared" si="105"/>
        <v>0</v>
      </c>
      <c r="O847" s="347"/>
    </row>
    <row r="848" spans="1:15" s="504" customFormat="1" ht="30">
      <c r="A848" s="610">
        <f t="shared" si="109"/>
        <v>836</v>
      </c>
      <c r="B848" s="544" t="s">
        <v>1665</v>
      </c>
      <c r="C848" s="241">
        <v>12</v>
      </c>
      <c r="D848" s="506" t="s">
        <v>907</v>
      </c>
      <c r="E848" s="533">
        <v>10</v>
      </c>
      <c r="F848" s="517">
        <f t="shared" si="106"/>
        <v>120</v>
      </c>
      <c r="G848" s="611">
        <f t="shared" ref="G848:G908" si="110">C848/2</f>
        <v>6</v>
      </c>
      <c r="H848" s="611">
        <f t="shared" si="107"/>
        <v>60</v>
      </c>
      <c r="I848" s="611"/>
      <c r="J848" s="612">
        <f t="shared" si="104"/>
        <v>0</v>
      </c>
      <c r="K848" s="611">
        <f t="shared" ref="K848:K908" si="111">C848/2</f>
        <v>6</v>
      </c>
      <c r="L848" s="611">
        <f t="shared" si="108"/>
        <v>60</v>
      </c>
      <c r="M848" s="611"/>
      <c r="N848" s="613">
        <f t="shared" si="105"/>
        <v>0</v>
      </c>
      <c r="O848" s="347"/>
    </row>
    <row r="849" spans="1:15" s="504" customFormat="1" ht="30">
      <c r="A849" s="610">
        <f t="shared" si="109"/>
        <v>837</v>
      </c>
      <c r="B849" s="544" t="s">
        <v>1666</v>
      </c>
      <c r="C849" s="241">
        <v>6</v>
      </c>
      <c r="D849" s="506" t="s">
        <v>907</v>
      </c>
      <c r="E849" s="533">
        <v>11</v>
      </c>
      <c r="F849" s="517">
        <f t="shared" si="106"/>
        <v>66</v>
      </c>
      <c r="G849" s="611">
        <f t="shared" si="110"/>
        <v>3</v>
      </c>
      <c r="H849" s="611">
        <f t="shared" si="107"/>
        <v>33</v>
      </c>
      <c r="I849" s="611"/>
      <c r="J849" s="612">
        <f t="shared" si="104"/>
        <v>0</v>
      </c>
      <c r="K849" s="611">
        <f t="shared" si="111"/>
        <v>3</v>
      </c>
      <c r="L849" s="611">
        <f t="shared" si="108"/>
        <v>33</v>
      </c>
      <c r="M849" s="611"/>
      <c r="N849" s="613">
        <f t="shared" si="105"/>
        <v>0</v>
      </c>
      <c r="O849" s="347"/>
    </row>
    <row r="850" spans="1:15" s="504" customFormat="1" ht="30">
      <c r="A850" s="610">
        <f t="shared" si="109"/>
        <v>838</v>
      </c>
      <c r="B850" s="544" t="s">
        <v>1667</v>
      </c>
      <c r="C850" s="241">
        <v>12</v>
      </c>
      <c r="D850" s="506" t="s">
        <v>907</v>
      </c>
      <c r="E850" s="533">
        <v>8</v>
      </c>
      <c r="F850" s="517">
        <f t="shared" si="106"/>
        <v>96</v>
      </c>
      <c r="G850" s="611">
        <f t="shared" si="110"/>
        <v>6</v>
      </c>
      <c r="H850" s="611">
        <f t="shared" si="107"/>
        <v>48</v>
      </c>
      <c r="I850" s="611"/>
      <c r="J850" s="612">
        <f t="shared" si="104"/>
        <v>0</v>
      </c>
      <c r="K850" s="611">
        <f t="shared" si="111"/>
        <v>6</v>
      </c>
      <c r="L850" s="611">
        <f t="shared" si="108"/>
        <v>48</v>
      </c>
      <c r="M850" s="611"/>
      <c r="N850" s="613">
        <f t="shared" si="105"/>
        <v>0</v>
      </c>
      <c r="O850" s="347"/>
    </row>
    <row r="851" spans="1:15" s="504" customFormat="1" ht="16.5">
      <c r="A851" s="610">
        <f t="shared" si="109"/>
        <v>839</v>
      </c>
      <c r="B851" s="158" t="s">
        <v>1668</v>
      </c>
      <c r="C851" s="516">
        <v>4</v>
      </c>
      <c r="D851" s="564"/>
      <c r="E851" s="575">
        <v>250</v>
      </c>
      <c r="F851" s="517">
        <f t="shared" si="106"/>
        <v>1000</v>
      </c>
      <c r="G851" s="611">
        <f t="shared" si="110"/>
        <v>2</v>
      </c>
      <c r="H851" s="611">
        <f t="shared" si="107"/>
        <v>500</v>
      </c>
      <c r="I851" s="611"/>
      <c r="J851" s="612">
        <f t="shared" si="104"/>
        <v>0</v>
      </c>
      <c r="K851" s="611">
        <f t="shared" si="111"/>
        <v>2</v>
      </c>
      <c r="L851" s="611">
        <f t="shared" si="108"/>
        <v>500</v>
      </c>
      <c r="M851" s="611"/>
      <c r="N851" s="613">
        <f t="shared" si="105"/>
        <v>0</v>
      </c>
      <c r="O851" s="347"/>
    </row>
    <row r="852" spans="1:15" s="504" customFormat="1" ht="16.5">
      <c r="A852" s="610">
        <f t="shared" si="109"/>
        <v>840</v>
      </c>
      <c r="B852" s="549" t="s">
        <v>1669</v>
      </c>
      <c r="C852" s="519">
        <v>50</v>
      </c>
      <c r="D852" s="519"/>
      <c r="E852" s="61">
        <v>50</v>
      </c>
      <c r="F852" s="517">
        <f t="shared" si="106"/>
        <v>2500</v>
      </c>
      <c r="G852" s="611">
        <f t="shared" si="110"/>
        <v>25</v>
      </c>
      <c r="H852" s="611">
        <f t="shared" si="107"/>
        <v>1250</v>
      </c>
      <c r="I852" s="611"/>
      <c r="J852" s="612">
        <f t="shared" si="104"/>
        <v>0</v>
      </c>
      <c r="K852" s="611">
        <f t="shared" si="111"/>
        <v>25</v>
      </c>
      <c r="L852" s="611">
        <f t="shared" si="108"/>
        <v>1250</v>
      </c>
      <c r="M852" s="611"/>
      <c r="N852" s="613">
        <f t="shared" si="105"/>
        <v>0</v>
      </c>
      <c r="O852" s="347"/>
    </row>
    <row r="853" spans="1:15" s="504" customFormat="1" ht="16.5">
      <c r="A853" s="610">
        <f t="shared" si="109"/>
        <v>841</v>
      </c>
      <c r="B853" s="616" t="s">
        <v>1670</v>
      </c>
      <c r="C853" s="507">
        <v>2000</v>
      </c>
      <c r="D853" s="516" t="s">
        <v>910</v>
      </c>
      <c r="E853" s="517">
        <v>6</v>
      </c>
      <c r="F853" s="517">
        <f t="shared" si="106"/>
        <v>12000</v>
      </c>
      <c r="G853" s="611">
        <f t="shared" si="110"/>
        <v>1000</v>
      </c>
      <c r="H853" s="611">
        <f t="shared" si="107"/>
        <v>6000</v>
      </c>
      <c r="I853" s="611"/>
      <c r="J853" s="612">
        <f t="shared" si="104"/>
        <v>0</v>
      </c>
      <c r="K853" s="611">
        <f t="shared" si="111"/>
        <v>1000</v>
      </c>
      <c r="L853" s="611">
        <f t="shared" si="108"/>
        <v>6000</v>
      </c>
      <c r="M853" s="611"/>
      <c r="N853" s="613">
        <f t="shared" si="105"/>
        <v>0</v>
      </c>
      <c r="O853" s="347"/>
    </row>
    <row r="854" spans="1:15" s="504" customFormat="1" ht="16.5">
      <c r="A854" s="610">
        <f t="shared" si="109"/>
        <v>842</v>
      </c>
      <c r="B854" s="158" t="s">
        <v>1671</v>
      </c>
      <c r="C854" s="506">
        <v>25</v>
      </c>
      <c r="D854" s="516" t="s">
        <v>934</v>
      </c>
      <c r="E854" s="533">
        <v>60</v>
      </c>
      <c r="F854" s="517">
        <f t="shared" si="106"/>
        <v>1500</v>
      </c>
      <c r="G854" s="611">
        <v>13</v>
      </c>
      <c r="H854" s="611">
        <f t="shared" si="107"/>
        <v>780</v>
      </c>
      <c r="I854" s="611"/>
      <c r="J854" s="612">
        <f t="shared" si="104"/>
        <v>0</v>
      </c>
      <c r="K854" s="611">
        <v>12</v>
      </c>
      <c r="L854" s="611">
        <f t="shared" si="108"/>
        <v>720</v>
      </c>
      <c r="M854" s="611"/>
      <c r="N854" s="613">
        <f t="shared" si="105"/>
        <v>0</v>
      </c>
      <c r="O854" s="347"/>
    </row>
    <row r="855" spans="1:15" s="504" customFormat="1" ht="16.5">
      <c r="A855" s="610">
        <f t="shared" si="109"/>
        <v>843</v>
      </c>
      <c r="B855" s="518" t="s">
        <v>1672</v>
      </c>
      <c r="C855" s="519">
        <v>12</v>
      </c>
      <c r="D855" s="548" t="s">
        <v>995</v>
      </c>
      <c r="E855" s="520">
        <v>58</v>
      </c>
      <c r="F855" s="517">
        <f t="shared" si="106"/>
        <v>696</v>
      </c>
      <c r="G855" s="611">
        <f t="shared" si="110"/>
        <v>6</v>
      </c>
      <c r="H855" s="611">
        <f t="shared" si="107"/>
        <v>348</v>
      </c>
      <c r="I855" s="611"/>
      <c r="J855" s="612">
        <f t="shared" si="104"/>
        <v>0</v>
      </c>
      <c r="K855" s="611">
        <f t="shared" si="111"/>
        <v>6</v>
      </c>
      <c r="L855" s="611">
        <f t="shared" si="108"/>
        <v>348</v>
      </c>
      <c r="M855" s="611"/>
      <c r="N855" s="613">
        <f t="shared" si="105"/>
        <v>0</v>
      </c>
      <c r="O855" s="347"/>
    </row>
    <row r="856" spans="1:15" s="504" customFormat="1" ht="16.5">
      <c r="A856" s="610">
        <f t="shared" si="109"/>
        <v>844</v>
      </c>
      <c r="B856" s="616" t="s">
        <v>1673</v>
      </c>
      <c r="C856" s="507">
        <v>1</v>
      </c>
      <c r="D856" s="516" t="s">
        <v>1328</v>
      </c>
      <c r="E856" s="517">
        <v>700</v>
      </c>
      <c r="F856" s="517">
        <f t="shared" si="106"/>
        <v>700</v>
      </c>
      <c r="G856" s="611">
        <v>1</v>
      </c>
      <c r="H856" s="611">
        <f t="shared" si="107"/>
        <v>700</v>
      </c>
      <c r="I856" s="611"/>
      <c r="J856" s="612">
        <f t="shared" si="104"/>
        <v>0</v>
      </c>
      <c r="K856" s="611">
        <v>0</v>
      </c>
      <c r="L856" s="611">
        <f t="shared" si="108"/>
        <v>0</v>
      </c>
      <c r="M856" s="611"/>
      <c r="N856" s="613">
        <f t="shared" si="105"/>
        <v>0</v>
      </c>
      <c r="O856" s="347"/>
    </row>
    <row r="857" spans="1:15" s="504" customFormat="1" ht="16.5">
      <c r="A857" s="610">
        <f t="shared" si="109"/>
        <v>845</v>
      </c>
      <c r="B857" s="158" t="s">
        <v>1674</v>
      </c>
      <c r="C857" s="516">
        <v>26</v>
      </c>
      <c r="D857" s="516" t="s">
        <v>934</v>
      </c>
      <c r="E857" s="517">
        <v>50</v>
      </c>
      <c r="F857" s="517">
        <f t="shared" si="106"/>
        <v>1300</v>
      </c>
      <c r="G857" s="611">
        <f t="shared" si="110"/>
        <v>13</v>
      </c>
      <c r="H857" s="611">
        <f t="shared" si="107"/>
        <v>650</v>
      </c>
      <c r="I857" s="611"/>
      <c r="J857" s="612">
        <f t="shared" si="104"/>
        <v>0</v>
      </c>
      <c r="K857" s="611">
        <f t="shared" si="111"/>
        <v>13</v>
      </c>
      <c r="L857" s="611">
        <f t="shared" si="108"/>
        <v>650</v>
      </c>
      <c r="M857" s="611"/>
      <c r="N857" s="613">
        <f t="shared" si="105"/>
        <v>0</v>
      </c>
      <c r="O857" s="347"/>
    </row>
    <row r="858" spans="1:15" s="504" customFormat="1" ht="30">
      <c r="A858" s="610">
        <f t="shared" si="109"/>
        <v>846</v>
      </c>
      <c r="B858" s="614" t="s">
        <v>1675</v>
      </c>
      <c r="C858" s="631">
        <v>20</v>
      </c>
      <c r="D858" s="632" t="s">
        <v>1022</v>
      </c>
      <c r="E858" s="575">
        <v>36.69</v>
      </c>
      <c r="F858" s="517">
        <f t="shared" si="106"/>
        <v>733.8</v>
      </c>
      <c r="G858" s="611">
        <f t="shared" si="110"/>
        <v>10</v>
      </c>
      <c r="H858" s="611">
        <f t="shared" si="107"/>
        <v>366.9</v>
      </c>
      <c r="I858" s="611"/>
      <c r="J858" s="612">
        <f t="shared" si="104"/>
        <v>0</v>
      </c>
      <c r="K858" s="611">
        <f t="shared" si="111"/>
        <v>10</v>
      </c>
      <c r="L858" s="611">
        <f t="shared" si="108"/>
        <v>366.9</v>
      </c>
      <c r="M858" s="611"/>
      <c r="N858" s="613">
        <f t="shared" si="105"/>
        <v>0</v>
      </c>
      <c r="O858" s="347"/>
    </row>
    <row r="859" spans="1:15" s="504" customFormat="1" ht="16.5">
      <c r="A859" s="610">
        <f t="shared" si="109"/>
        <v>847</v>
      </c>
      <c r="B859" s="641" t="s">
        <v>1676</v>
      </c>
      <c r="C859" s="509">
        <v>10</v>
      </c>
      <c r="D859" s="509" t="s">
        <v>1019</v>
      </c>
      <c r="E859" s="510">
        <v>55</v>
      </c>
      <c r="F859" s="517">
        <f t="shared" si="106"/>
        <v>550</v>
      </c>
      <c r="G859" s="611">
        <f t="shared" si="110"/>
        <v>5</v>
      </c>
      <c r="H859" s="611">
        <f t="shared" si="107"/>
        <v>275</v>
      </c>
      <c r="I859" s="611"/>
      <c r="J859" s="612">
        <f t="shared" si="104"/>
        <v>0</v>
      </c>
      <c r="K859" s="611">
        <f t="shared" si="111"/>
        <v>5</v>
      </c>
      <c r="L859" s="611">
        <f t="shared" si="108"/>
        <v>275</v>
      </c>
      <c r="M859" s="611"/>
      <c r="N859" s="613">
        <f t="shared" si="105"/>
        <v>0</v>
      </c>
      <c r="O859" s="347"/>
    </row>
    <row r="860" spans="1:15" s="504" customFormat="1" ht="30">
      <c r="A860" s="610">
        <f t="shared" si="109"/>
        <v>848</v>
      </c>
      <c r="B860" s="641" t="s">
        <v>1677</v>
      </c>
      <c r="C860" s="509">
        <v>20</v>
      </c>
      <c r="D860" s="509" t="s">
        <v>1019</v>
      </c>
      <c r="E860" s="510">
        <v>40</v>
      </c>
      <c r="F860" s="517">
        <f t="shared" si="106"/>
        <v>800</v>
      </c>
      <c r="G860" s="611">
        <f t="shared" si="110"/>
        <v>10</v>
      </c>
      <c r="H860" s="611">
        <f t="shared" si="107"/>
        <v>400</v>
      </c>
      <c r="I860" s="611"/>
      <c r="J860" s="612">
        <f t="shared" si="104"/>
        <v>0</v>
      </c>
      <c r="K860" s="611">
        <f t="shared" si="111"/>
        <v>10</v>
      </c>
      <c r="L860" s="611">
        <f t="shared" si="108"/>
        <v>400</v>
      </c>
      <c r="M860" s="611"/>
      <c r="N860" s="613">
        <f t="shared" si="105"/>
        <v>0</v>
      </c>
      <c r="O860" s="347"/>
    </row>
    <row r="861" spans="1:15" s="503" customFormat="1" ht="16.5">
      <c r="A861" s="610">
        <f t="shared" si="109"/>
        <v>849</v>
      </c>
      <c r="B861" s="240" t="s">
        <v>1678</v>
      </c>
      <c r="C861" s="507">
        <v>4</v>
      </c>
      <c r="D861" s="507" t="s">
        <v>903</v>
      </c>
      <c r="E861" s="510">
        <v>2044</v>
      </c>
      <c r="F861" s="517">
        <f t="shared" si="106"/>
        <v>8176</v>
      </c>
      <c r="G861" s="611">
        <f t="shared" si="110"/>
        <v>2</v>
      </c>
      <c r="H861" s="611">
        <f t="shared" si="107"/>
        <v>4088</v>
      </c>
      <c r="I861" s="611"/>
      <c r="J861" s="612">
        <f t="shared" si="104"/>
        <v>0</v>
      </c>
      <c r="K861" s="611">
        <f t="shared" si="111"/>
        <v>2</v>
      </c>
      <c r="L861" s="611">
        <f t="shared" si="108"/>
        <v>4088</v>
      </c>
      <c r="M861" s="611"/>
      <c r="N861" s="613">
        <f t="shared" si="105"/>
        <v>0</v>
      </c>
      <c r="O861" s="502"/>
    </row>
    <row r="862" spans="1:15" s="504" customFormat="1" ht="16.5">
      <c r="A862" s="610">
        <f t="shared" si="109"/>
        <v>850</v>
      </c>
      <c r="B862" s="518" t="s">
        <v>1679</v>
      </c>
      <c r="C862" s="519">
        <v>2</v>
      </c>
      <c r="D862" s="548" t="s">
        <v>907</v>
      </c>
      <c r="E862" s="520">
        <v>429.02</v>
      </c>
      <c r="F862" s="517">
        <f t="shared" si="106"/>
        <v>858.04</v>
      </c>
      <c r="G862" s="611">
        <f t="shared" si="110"/>
        <v>1</v>
      </c>
      <c r="H862" s="611">
        <f t="shared" si="107"/>
        <v>429.02</v>
      </c>
      <c r="I862" s="611"/>
      <c r="J862" s="612">
        <f t="shared" si="104"/>
        <v>0</v>
      </c>
      <c r="K862" s="611">
        <f t="shared" si="111"/>
        <v>1</v>
      </c>
      <c r="L862" s="611">
        <f t="shared" si="108"/>
        <v>429.02</v>
      </c>
      <c r="M862" s="611"/>
      <c r="N862" s="613">
        <f t="shared" si="105"/>
        <v>0</v>
      </c>
      <c r="O862" s="347"/>
    </row>
    <row r="863" spans="1:15" s="504" customFormat="1" ht="16.5">
      <c r="A863" s="610">
        <f t="shared" si="109"/>
        <v>851</v>
      </c>
      <c r="B863" s="544" t="s">
        <v>1680</v>
      </c>
      <c r="C863" s="509">
        <v>10</v>
      </c>
      <c r="D863" s="509" t="s">
        <v>910</v>
      </c>
      <c r="E863" s="510">
        <v>429.02</v>
      </c>
      <c r="F863" s="517">
        <f t="shared" si="106"/>
        <v>4290.2</v>
      </c>
      <c r="G863" s="611">
        <f t="shared" si="110"/>
        <v>5</v>
      </c>
      <c r="H863" s="611">
        <f t="shared" si="107"/>
        <v>2145.1</v>
      </c>
      <c r="I863" s="634"/>
      <c r="J863" s="612">
        <f t="shared" si="104"/>
        <v>0</v>
      </c>
      <c r="K863" s="611">
        <f t="shared" si="111"/>
        <v>5</v>
      </c>
      <c r="L863" s="611">
        <f t="shared" si="108"/>
        <v>2145.1</v>
      </c>
      <c r="M863" s="634"/>
      <c r="N863" s="613">
        <f t="shared" si="105"/>
        <v>0</v>
      </c>
      <c r="O863" s="347"/>
    </row>
    <row r="864" spans="1:15" s="504" customFormat="1" ht="16.5">
      <c r="A864" s="610">
        <f t="shared" si="109"/>
        <v>852</v>
      </c>
      <c r="B864" s="240" t="s">
        <v>1681</v>
      </c>
      <c r="C864" s="507">
        <v>2</v>
      </c>
      <c r="D864" s="593" t="s">
        <v>910</v>
      </c>
      <c r="E864" s="510">
        <v>429.02</v>
      </c>
      <c r="F864" s="517">
        <f t="shared" si="106"/>
        <v>858.04</v>
      </c>
      <c r="G864" s="611">
        <f t="shared" si="110"/>
        <v>1</v>
      </c>
      <c r="H864" s="611">
        <f t="shared" si="107"/>
        <v>429.02</v>
      </c>
      <c r="I864" s="611"/>
      <c r="J864" s="612">
        <f t="shared" si="104"/>
        <v>0</v>
      </c>
      <c r="K864" s="611">
        <f t="shared" si="111"/>
        <v>1</v>
      </c>
      <c r="L864" s="611">
        <f t="shared" si="108"/>
        <v>429.02</v>
      </c>
      <c r="M864" s="611"/>
      <c r="N864" s="613">
        <f t="shared" si="105"/>
        <v>0</v>
      </c>
      <c r="O864" s="347"/>
    </row>
    <row r="865" spans="1:15" s="504" customFormat="1" ht="16.5">
      <c r="A865" s="610">
        <f t="shared" si="109"/>
        <v>853</v>
      </c>
      <c r="B865" s="240" t="s">
        <v>1682</v>
      </c>
      <c r="C865" s="507">
        <v>1</v>
      </c>
      <c r="D865" s="593" t="s">
        <v>910</v>
      </c>
      <c r="E865" s="510">
        <v>600</v>
      </c>
      <c r="F865" s="517">
        <f t="shared" si="106"/>
        <v>600</v>
      </c>
      <c r="G865" s="611">
        <v>1</v>
      </c>
      <c r="H865" s="611">
        <f t="shared" si="107"/>
        <v>600</v>
      </c>
      <c r="I865" s="611"/>
      <c r="J865" s="612">
        <f t="shared" si="104"/>
        <v>0</v>
      </c>
      <c r="K865" s="611">
        <v>0</v>
      </c>
      <c r="L865" s="611">
        <f t="shared" si="108"/>
        <v>0</v>
      </c>
      <c r="M865" s="611"/>
      <c r="N865" s="613">
        <f t="shared" si="105"/>
        <v>0</v>
      </c>
      <c r="O865" s="347"/>
    </row>
    <row r="866" spans="1:15" s="504" customFormat="1" ht="16.5">
      <c r="A866" s="610">
        <f t="shared" si="109"/>
        <v>854</v>
      </c>
      <c r="B866" s="158" t="s">
        <v>1683</v>
      </c>
      <c r="C866" s="506">
        <v>5</v>
      </c>
      <c r="D866" s="506" t="s">
        <v>919</v>
      </c>
      <c r="E866" s="511">
        <v>454.8</v>
      </c>
      <c r="F866" s="517">
        <f t="shared" si="106"/>
        <v>2274</v>
      </c>
      <c r="G866" s="611">
        <v>3</v>
      </c>
      <c r="H866" s="611">
        <f t="shared" si="107"/>
        <v>1364.4</v>
      </c>
      <c r="I866" s="611"/>
      <c r="J866" s="612">
        <f t="shared" si="104"/>
        <v>0</v>
      </c>
      <c r="K866" s="611">
        <v>2</v>
      </c>
      <c r="L866" s="611">
        <f t="shared" si="108"/>
        <v>909.6</v>
      </c>
      <c r="M866" s="611"/>
      <c r="N866" s="613">
        <f t="shared" si="105"/>
        <v>0</v>
      </c>
      <c r="O866" s="347"/>
    </row>
    <row r="867" spans="1:15" s="504" customFormat="1" ht="16.5">
      <c r="A867" s="610">
        <f t="shared" si="109"/>
        <v>855</v>
      </c>
      <c r="B867" s="158" t="s">
        <v>1683</v>
      </c>
      <c r="C867" s="516">
        <v>1</v>
      </c>
      <c r="D867" s="516" t="s">
        <v>960</v>
      </c>
      <c r="E867" s="508">
        <v>429.02</v>
      </c>
      <c r="F867" s="517">
        <f t="shared" si="106"/>
        <v>429.02</v>
      </c>
      <c r="G867" s="611">
        <v>1</v>
      </c>
      <c r="H867" s="611">
        <f t="shared" si="107"/>
        <v>429.02</v>
      </c>
      <c r="I867" s="611"/>
      <c r="J867" s="612">
        <f t="shared" si="104"/>
        <v>0</v>
      </c>
      <c r="K867" s="611">
        <v>0</v>
      </c>
      <c r="L867" s="611">
        <f t="shared" si="108"/>
        <v>0</v>
      </c>
      <c r="M867" s="611"/>
      <c r="N867" s="613">
        <f t="shared" si="105"/>
        <v>0</v>
      </c>
      <c r="O867" s="347"/>
    </row>
    <row r="868" spans="1:15" s="504" customFormat="1" ht="16.5">
      <c r="A868" s="610">
        <f t="shared" si="109"/>
        <v>856</v>
      </c>
      <c r="B868" s="158" t="s">
        <v>1683</v>
      </c>
      <c r="C868" s="514">
        <v>3</v>
      </c>
      <c r="D868" s="514" t="s">
        <v>903</v>
      </c>
      <c r="E868" s="508">
        <v>454.8</v>
      </c>
      <c r="F868" s="517">
        <f t="shared" si="106"/>
        <v>1364.4</v>
      </c>
      <c r="G868" s="611">
        <v>2</v>
      </c>
      <c r="H868" s="611">
        <f t="shared" si="107"/>
        <v>909.6</v>
      </c>
      <c r="I868" s="611"/>
      <c r="J868" s="612">
        <f t="shared" si="104"/>
        <v>0</v>
      </c>
      <c r="K868" s="611">
        <v>1</v>
      </c>
      <c r="L868" s="611">
        <f t="shared" si="108"/>
        <v>454.8</v>
      </c>
      <c r="M868" s="611"/>
      <c r="N868" s="613">
        <f t="shared" si="105"/>
        <v>0</v>
      </c>
      <c r="O868" s="347"/>
    </row>
    <row r="869" spans="1:15" s="504" customFormat="1" ht="16.5">
      <c r="A869" s="610">
        <f t="shared" si="109"/>
        <v>857</v>
      </c>
      <c r="B869" s="544" t="s">
        <v>1683</v>
      </c>
      <c r="C869" s="617">
        <v>1</v>
      </c>
      <c r="D869" s="618" t="s">
        <v>903</v>
      </c>
      <c r="E869" s="587">
        <v>454.8</v>
      </c>
      <c r="F869" s="517">
        <f t="shared" si="106"/>
        <v>454.8</v>
      </c>
      <c r="G869" s="611">
        <v>1</v>
      </c>
      <c r="H869" s="611">
        <f t="shared" si="107"/>
        <v>454.8</v>
      </c>
      <c r="I869" s="611"/>
      <c r="J869" s="612">
        <f t="shared" si="104"/>
        <v>0</v>
      </c>
      <c r="K869" s="611">
        <v>0</v>
      </c>
      <c r="L869" s="611">
        <f t="shared" si="108"/>
        <v>0</v>
      </c>
      <c r="M869" s="611"/>
      <c r="N869" s="613">
        <f t="shared" si="105"/>
        <v>0</v>
      </c>
      <c r="O869" s="347"/>
    </row>
    <row r="870" spans="1:15" s="504" customFormat="1" ht="30">
      <c r="A870" s="610">
        <f t="shared" si="109"/>
        <v>858</v>
      </c>
      <c r="B870" s="512" t="s">
        <v>1684</v>
      </c>
      <c r="C870" s="514">
        <v>1</v>
      </c>
      <c r="D870" s="514" t="s">
        <v>960</v>
      </c>
      <c r="E870" s="511">
        <v>169.71</v>
      </c>
      <c r="F870" s="517">
        <f t="shared" si="106"/>
        <v>169.71</v>
      </c>
      <c r="G870" s="611">
        <v>1</v>
      </c>
      <c r="H870" s="611">
        <f t="shared" si="107"/>
        <v>169.71</v>
      </c>
      <c r="I870" s="611"/>
      <c r="J870" s="612">
        <f t="shared" si="104"/>
        <v>0</v>
      </c>
      <c r="K870" s="611">
        <v>0</v>
      </c>
      <c r="L870" s="611">
        <f t="shared" si="108"/>
        <v>0</v>
      </c>
      <c r="M870" s="611"/>
      <c r="N870" s="613">
        <f t="shared" si="105"/>
        <v>0</v>
      </c>
      <c r="O870" s="347"/>
    </row>
    <row r="871" spans="1:15" s="504" customFormat="1" ht="30">
      <c r="A871" s="610">
        <f t="shared" si="109"/>
        <v>859</v>
      </c>
      <c r="B871" s="619" t="s">
        <v>1685</v>
      </c>
      <c r="C871" s="507">
        <v>1</v>
      </c>
      <c r="D871" s="620" t="s">
        <v>907</v>
      </c>
      <c r="E871" s="592">
        <v>500</v>
      </c>
      <c r="F871" s="517">
        <f t="shared" si="106"/>
        <v>500</v>
      </c>
      <c r="G871" s="611">
        <v>1</v>
      </c>
      <c r="H871" s="611">
        <f t="shared" si="107"/>
        <v>500</v>
      </c>
      <c r="I871" s="611"/>
      <c r="J871" s="612">
        <f t="shared" si="104"/>
        <v>0</v>
      </c>
      <c r="K871" s="611">
        <v>0</v>
      </c>
      <c r="L871" s="611">
        <f t="shared" si="108"/>
        <v>0</v>
      </c>
      <c r="M871" s="611"/>
      <c r="N871" s="613">
        <f t="shared" si="105"/>
        <v>0</v>
      </c>
      <c r="O871" s="347"/>
    </row>
    <row r="872" spans="1:15" s="504" customFormat="1" ht="30">
      <c r="A872" s="610">
        <f t="shared" si="109"/>
        <v>860</v>
      </c>
      <c r="B872" s="619" t="s">
        <v>1685</v>
      </c>
      <c r="C872" s="507">
        <v>1</v>
      </c>
      <c r="D872" s="620" t="s">
        <v>907</v>
      </c>
      <c r="E872" s="592">
        <v>500</v>
      </c>
      <c r="F872" s="517">
        <f t="shared" si="106"/>
        <v>500</v>
      </c>
      <c r="G872" s="611">
        <v>1</v>
      </c>
      <c r="H872" s="611">
        <f t="shared" si="107"/>
        <v>500</v>
      </c>
      <c r="I872" s="611"/>
      <c r="J872" s="612">
        <f t="shared" si="104"/>
        <v>0</v>
      </c>
      <c r="K872" s="611">
        <v>0</v>
      </c>
      <c r="L872" s="611">
        <f t="shared" si="108"/>
        <v>0</v>
      </c>
      <c r="M872" s="611"/>
      <c r="N872" s="613">
        <f t="shared" si="105"/>
        <v>0</v>
      </c>
      <c r="O872" s="347"/>
    </row>
    <row r="873" spans="1:15" s="504" customFormat="1" ht="30">
      <c r="A873" s="610">
        <f t="shared" si="109"/>
        <v>861</v>
      </c>
      <c r="B873" s="619" t="s">
        <v>1685</v>
      </c>
      <c r="C873" s="507">
        <v>1</v>
      </c>
      <c r="D873" s="620" t="s">
        <v>907</v>
      </c>
      <c r="E873" s="592">
        <v>536</v>
      </c>
      <c r="F873" s="517">
        <f t="shared" si="106"/>
        <v>536</v>
      </c>
      <c r="G873" s="611">
        <v>1</v>
      </c>
      <c r="H873" s="611">
        <f t="shared" si="107"/>
        <v>536</v>
      </c>
      <c r="I873" s="611"/>
      <c r="J873" s="612">
        <f t="shared" si="104"/>
        <v>0</v>
      </c>
      <c r="K873" s="611">
        <v>0</v>
      </c>
      <c r="L873" s="611">
        <f t="shared" si="108"/>
        <v>0</v>
      </c>
      <c r="M873" s="611"/>
      <c r="N873" s="613">
        <f t="shared" si="105"/>
        <v>0</v>
      </c>
      <c r="O873" s="347"/>
    </row>
    <row r="874" spans="1:15" s="504" customFormat="1" ht="16.5">
      <c r="A874" s="610">
        <f t="shared" si="109"/>
        <v>862</v>
      </c>
      <c r="B874" s="158" t="s">
        <v>1686</v>
      </c>
      <c r="C874" s="506">
        <v>2</v>
      </c>
      <c r="D874" s="507" t="s">
        <v>907</v>
      </c>
      <c r="E874" s="570">
        <v>429.02</v>
      </c>
      <c r="F874" s="517">
        <f t="shared" si="106"/>
        <v>858.04</v>
      </c>
      <c r="G874" s="611">
        <f t="shared" si="110"/>
        <v>1</v>
      </c>
      <c r="H874" s="611">
        <f t="shared" si="107"/>
        <v>429.02</v>
      </c>
      <c r="I874" s="611"/>
      <c r="J874" s="612">
        <f t="shared" si="104"/>
        <v>0</v>
      </c>
      <c r="K874" s="611">
        <f t="shared" si="111"/>
        <v>1</v>
      </c>
      <c r="L874" s="611">
        <f t="shared" si="108"/>
        <v>429.02</v>
      </c>
      <c r="M874" s="611"/>
      <c r="N874" s="613">
        <f t="shared" si="105"/>
        <v>0</v>
      </c>
      <c r="O874" s="347"/>
    </row>
    <row r="875" spans="1:15" s="504" customFormat="1" ht="30">
      <c r="A875" s="610">
        <f t="shared" si="109"/>
        <v>863</v>
      </c>
      <c r="B875" s="544" t="s">
        <v>1687</v>
      </c>
      <c r="C875" s="241">
        <v>1</v>
      </c>
      <c r="D875" s="241"/>
      <c r="E875" s="545">
        <v>429.02</v>
      </c>
      <c r="F875" s="517">
        <f t="shared" si="106"/>
        <v>429.02</v>
      </c>
      <c r="G875" s="611">
        <v>1</v>
      </c>
      <c r="H875" s="611">
        <f t="shared" si="107"/>
        <v>429.02</v>
      </c>
      <c r="I875" s="611"/>
      <c r="J875" s="612">
        <f t="shared" si="104"/>
        <v>0</v>
      </c>
      <c r="K875" s="611">
        <v>0</v>
      </c>
      <c r="L875" s="611">
        <f t="shared" si="108"/>
        <v>0</v>
      </c>
      <c r="M875" s="611"/>
      <c r="N875" s="613">
        <f t="shared" si="105"/>
        <v>0</v>
      </c>
      <c r="O875" s="347"/>
    </row>
    <row r="876" spans="1:15" s="504" customFormat="1" ht="16.5">
      <c r="A876" s="610">
        <f t="shared" si="109"/>
        <v>864</v>
      </c>
      <c r="B876" s="590" t="s">
        <v>1688</v>
      </c>
      <c r="C876" s="586">
        <v>10</v>
      </c>
      <c r="D876" s="586" t="s">
        <v>1019</v>
      </c>
      <c r="E876" s="587">
        <v>36</v>
      </c>
      <c r="F876" s="517">
        <f t="shared" si="106"/>
        <v>360</v>
      </c>
      <c r="G876" s="611">
        <f t="shared" si="110"/>
        <v>5</v>
      </c>
      <c r="H876" s="611">
        <f t="shared" si="107"/>
        <v>180</v>
      </c>
      <c r="I876" s="611"/>
      <c r="J876" s="612">
        <f t="shared" si="104"/>
        <v>0</v>
      </c>
      <c r="K876" s="611">
        <f t="shared" si="111"/>
        <v>5</v>
      </c>
      <c r="L876" s="611">
        <f t="shared" si="108"/>
        <v>180</v>
      </c>
      <c r="M876" s="611"/>
      <c r="N876" s="613">
        <f t="shared" si="105"/>
        <v>0</v>
      </c>
      <c r="O876" s="347"/>
    </row>
    <row r="877" spans="1:15" s="504" customFormat="1" ht="16.5">
      <c r="A877" s="610">
        <f t="shared" si="109"/>
        <v>865</v>
      </c>
      <c r="B877" s="158" t="s">
        <v>1689</v>
      </c>
      <c r="C877" s="506">
        <v>6</v>
      </c>
      <c r="D877" s="507" t="s">
        <v>946</v>
      </c>
      <c r="E877" s="570">
        <v>35.270000000000003</v>
      </c>
      <c r="F877" s="517">
        <f t="shared" si="106"/>
        <v>211.62</v>
      </c>
      <c r="G877" s="611">
        <f t="shared" si="110"/>
        <v>3</v>
      </c>
      <c r="H877" s="611">
        <f t="shared" si="107"/>
        <v>105.81</v>
      </c>
      <c r="I877" s="611"/>
      <c r="J877" s="612">
        <f t="shared" si="104"/>
        <v>0</v>
      </c>
      <c r="K877" s="611">
        <f t="shared" si="111"/>
        <v>3</v>
      </c>
      <c r="L877" s="611">
        <f t="shared" si="108"/>
        <v>105.81</v>
      </c>
      <c r="M877" s="611"/>
      <c r="N877" s="613">
        <f t="shared" si="105"/>
        <v>0</v>
      </c>
      <c r="O877" s="347"/>
    </row>
    <row r="878" spans="1:15" s="504" customFormat="1" ht="16.5">
      <c r="A878" s="610">
        <f t="shared" si="109"/>
        <v>866</v>
      </c>
      <c r="B878" s="614" t="s">
        <v>1690</v>
      </c>
      <c r="C878" s="615">
        <v>10</v>
      </c>
      <c r="D878" s="644" t="s">
        <v>943</v>
      </c>
      <c r="E878" s="510">
        <v>35.270000000000003</v>
      </c>
      <c r="F878" s="517">
        <f t="shared" si="106"/>
        <v>352.70000000000005</v>
      </c>
      <c r="G878" s="611">
        <f t="shared" si="110"/>
        <v>5</v>
      </c>
      <c r="H878" s="611">
        <f t="shared" si="107"/>
        <v>176.35000000000002</v>
      </c>
      <c r="I878" s="611"/>
      <c r="J878" s="612">
        <f t="shared" si="104"/>
        <v>0</v>
      </c>
      <c r="K878" s="611">
        <f t="shared" si="111"/>
        <v>5</v>
      </c>
      <c r="L878" s="611">
        <f t="shared" si="108"/>
        <v>176.35000000000002</v>
      </c>
      <c r="M878" s="611"/>
      <c r="N878" s="613">
        <f t="shared" si="105"/>
        <v>0</v>
      </c>
      <c r="O878" s="347"/>
    </row>
    <row r="879" spans="1:15" s="504" customFormat="1" ht="16.5">
      <c r="A879" s="610">
        <f t="shared" si="109"/>
        <v>867</v>
      </c>
      <c r="B879" s="240" t="s">
        <v>1691</v>
      </c>
      <c r="C879" s="507">
        <v>20</v>
      </c>
      <c r="D879" s="593" t="s">
        <v>910</v>
      </c>
      <c r="E879" s="510">
        <v>72</v>
      </c>
      <c r="F879" s="517">
        <f t="shared" si="106"/>
        <v>1440</v>
      </c>
      <c r="G879" s="611">
        <f t="shared" si="110"/>
        <v>10</v>
      </c>
      <c r="H879" s="611">
        <f t="shared" si="107"/>
        <v>720</v>
      </c>
      <c r="I879" s="611"/>
      <c r="J879" s="612">
        <f t="shared" si="104"/>
        <v>0</v>
      </c>
      <c r="K879" s="611">
        <f t="shared" si="111"/>
        <v>10</v>
      </c>
      <c r="L879" s="611">
        <f t="shared" si="108"/>
        <v>720</v>
      </c>
      <c r="M879" s="611"/>
      <c r="N879" s="613">
        <f t="shared" si="105"/>
        <v>0</v>
      </c>
      <c r="O879" s="347"/>
    </row>
    <row r="880" spans="1:15" s="504" customFormat="1" ht="16.5">
      <c r="A880" s="610">
        <f t="shared" si="109"/>
        <v>868</v>
      </c>
      <c r="B880" s="616" t="s">
        <v>1692</v>
      </c>
      <c r="C880" s="507">
        <v>60</v>
      </c>
      <c r="D880" s="516" t="s">
        <v>903</v>
      </c>
      <c r="E880" s="517">
        <v>95</v>
      </c>
      <c r="F880" s="517">
        <f t="shared" si="106"/>
        <v>5700</v>
      </c>
      <c r="G880" s="611">
        <f t="shared" si="110"/>
        <v>30</v>
      </c>
      <c r="H880" s="611">
        <f t="shared" si="107"/>
        <v>2850</v>
      </c>
      <c r="I880" s="611"/>
      <c r="J880" s="612">
        <f t="shared" si="104"/>
        <v>0</v>
      </c>
      <c r="K880" s="611">
        <f t="shared" si="111"/>
        <v>30</v>
      </c>
      <c r="L880" s="611">
        <f t="shared" si="108"/>
        <v>2850</v>
      </c>
      <c r="M880" s="611"/>
      <c r="N880" s="613">
        <f t="shared" si="105"/>
        <v>0</v>
      </c>
      <c r="O880" s="347"/>
    </row>
    <row r="881" spans="1:15" s="504" customFormat="1" ht="16.5">
      <c r="A881" s="610">
        <f t="shared" si="109"/>
        <v>869</v>
      </c>
      <c r="B881" s="158" t="s">
        <v>1693</v>
      </c>
      <c r="C881" s="516">
        <v>6</v>
      </c>
      <c r="D881" s="564"/>
      <c r="E881" s="575">
        <v>231</v>
      </c>
      <c r="F881" s="517">
        <f t="shared" si="106"/>
        <v>1386</v>
      </c>
      <c r="G881" s="611">
        <f t="shared" si="110"/>
        <v>3</v>
      </c>
      <c r="H881" s="611">
        <f t="shared" si="107"/>
        <v>693</v>
      </c>
      <c r="I881" s="611"/>
      <c r="J881" s="612">
        <f t="shared" si="104"/>
        <v>0</v>
      </c>
      <c r="K881" s="611">
        <f t="shared" si="111"/>
        <v>3</v>
      </c>
      <c r="L881" s="611">
        <f t="shared" si="108"/>
        <v>693</v>
      </c>
      <c r="M881" s="611"/>
      <c r="N881" s="613">
        <f t="shared" si="105"/>
        <v>0</v>
      </c>
      <c r="O881" s="347"/>
    </row>
    <row r="882" spans="1:15" s="504" customFormat="1" ht="16.5">
      <c r="A882" s="610">
        <f t="shared" si="109"/>
        <v>870</v>
      </c>
      <c r="B882" s="619" t="s">
        <v>1694</v>
      </c>
      <c r="C882" s="617">
        <v>10</v>
      </c>
      <c r="D882" s="618" t="s">
        <v>903</v>
      </c>
      <c r="E882" s="517">
        <v>275</v>
      </c>
      <c r="F882" s="517">
        <f t="shared" si="106"/>
        <v>2750</v>
      </c>
      <c r="G882" s="611">
        <f t="shared" si="110"/>
        <v>5</v>
      </c>
      <c r="H882" s="611">
        <f t="shared" si="107"/>
        <v>1375</v>
      </c>
      <c r="I882" s="611"/>
      <c r="J882" s="612">
        <f t="shared" si="104"/>
        <v>0</v>
      </c>
      <c r="K882" s="611">
        <f t="shared" si="111"/>
        <v>5</v>
      </c>
      <c r="L882" s="611">
        <f t="shared" si="108"/>
        <v>1375</v>
      </c>
      <c r="M882" s="611"/>
      <c r="N882" s="613">
        <f t="shared" si="105"/>
        <v>0</v>
      </c>
      <c r="O882" s="347"/>
    </row>
    <row r="883" spans="1:15" s="504" customFormat="1" ht="16.5">
      <c r="A883" s="610">
        <f t="shared" si="109"/>
        <v>871</v>
      </c>
      <c r="B883" s="619" t="s">
        <v>1695</v>
      </c>
      <c r="C883" s="617">
        <v>10</v>
      </c>
      <c r="D883" s="618" t="s">
        <v>903</v>
      </c>
      <c r="E883" s="517">
        <v>360</v>
      </c>
      <c r="F883" s="517">
        <f t="shared" si="106"/>
        <v>3600</v>
      </c>
      <c r="G883" s="611">
        <f t="shared" si="110"/>
        <v>5</v>
      </c>
      <c r="H883" s="611">
        <f t="shared" si="107"/>
        <v>1800</v>
      </c>
      <c r="I883" s="611"/>
      <c r="J883" s="612">
        <f t="shared" si="104"/>
        <v>0</v>
      </c>
      <c r="K883" s="611">
        <f t="shared" si="111"/>
        <v>5</v>
      </c>
      <c r="L883" s="611">
        <f t="shared" si="108"/>
        <v>1800</v>
      </c>
      <c r="M883" s="611"/>
      <c r="N883" s="613">
        <f t="shared" si="105"/>
        <v>0</v>
      </c>
      <c r="O883" s="347"/>
    </row>
    <row r="884" spans="1:15" s="504" customFormat="1" ht="30">
      <c r="A884" s="610">
        <f t="shared" si="109"/>
        <v>872</v>
      </c>
      <c r="B884" s="512" t="s">
        <v>1696</v>
      </c>
      <c r="C884" s="514">
        <v>10</v>
      </c>
      <c r="D884" s="514" t="s">
        <v>1294</v>
      </c>
      <c r="E884" s="511">
        <v>94.54</v>
      </c>
      <c r="F884" s="517">
        <f t="shared" si="106"/>
        <v>945.40000000000009</v>
      </c>
      <c r="G884" s="611">
        <f t="shared" si="110"/>
        <v>5</v>
      </c>
      <c r="H884" s="611">
        <f t="shared" si="107"/>
        <v>472.70000000000005</v>
      </c>
      <c r="I884" s="611"/>
      <c r="J884" s="612">
        <f t="shared" si="104"/>
        <v>0</v>
      </c>
      <c r="K884" s="611">
        <f t="shared" si="111"/>
        <v>5</v>
      </c>
      <c r="L884" s="611">
        <f t="shared" si="108"/>
        <v>472.70000000000005</v>
      </c>
      <c r="M884" s="611"/>
      <c r="N884" s="613">
        <f t="shared" si="105"/>
        <v>0</v>
      </c>
      <c r="O884" s="347"/>
    </row>
    <row r="885" spans="1:15" s="504" customFormat="1" ht="16.5">
      <c r="A885" s="610">
        <f t="shared" si="109"/>
        <v>873</v>
      </c>
      <c r="B885" s="158" t="s">
        <v>1697</v>
      </c>
      <c r="C885" s="516">
        <v>100</v>
      </c>
      <c r="D885" s="516" t="s">
        <v>1209</v>
      </c>
      <c r="E885" s="517">
        <v>372</v>
      </c>
      <c r="F885" s="517">
        <f t="shared" si="106"/>
        <v>37200</v>
      </c>
      <c r="G885" s="611">
        <f t="shared" si="110"/>
        <v>50</v>
      </c>
      <c r="H885" s="611">
        <f t="shared" si="107"/>
        <v>18600</v>
      </c>
      <c r="I885" s="611"/>
      <c r="J885" s="612">
        <f t="shared" si="104"/>
        <v>0</v>
      </c>
      <c r="K885" s="611">
        <f t="shared" si="111"/>
        <v>50</v>
      </c>
      <c r="L885" s="611">
        <f t="shared" si="108"/>
        <v>18600</v>
      </c>
      <c r="M885" s="611"/>
      <c r="N885" s="613">
        <f t="shared" si="105"/>
        <v>0</v>
      </c>
      <c r="O885" s="347"/>
    </row>
    <row r="886" spans="1:15" s="504" customFormat="1" ht="16.5">
      <c r="A886" s="610">
        <f t="shared" si="109"/>
        <v>874</v>
      </c>
      <c r="B886" s="158" t="s">
        <v>1698</v>
      </c>
      <c r="C886" s="516">
        <v>12</v>
      </c>
      <c r="D886" s="516" t="s">
        <v>1209</v>
      </c>
      <c r="E886" s="517">
        <v>372</v>
      </c>
      <c r="F886" s="517">
        <f t="shared" si="106"/>
        <v>4464</v>
      </c>
      <c r="G886" s="611">
        <f t="shared" si="110"/>
        <v>6</v>
      </c>
      <c r="H886" s="611">
        <f t="shared" si="107"/>
        <v>2232</v>
      </c>
      <c r="I886" s="611"/>
      <c r="J886" s="612">
        <f t="shared" si="104"/>
        <v>0</v>
      </c>
      <c r="K886" s="611">
        <f t="shared" si="111"/>
        <v>6</v>
      </c>
      <c r="L886" s="611">
        <f t="shared" si="108"/>
        <v>2232</v>
      </c>
      <c r="M886" s="611"/>
      <c r="N886" s="613">
        <f t="shared" si="105"/>
        <v>0</v>
      </c>
      <c r="O886" s="347"/>
    </row>
    <row r="887" spans="1:15" s="504" customFormat="1" ht="16.5">
      <c r="A887" s="610">
        <f t="shared" si="109"/>
        <v>875</v>
      </c>
      <c r="B887" s="158" t="s">
        <v>1699</v>
      </c>
      <c r="C887" s="516">
        <v>12</v>
      </c>
      <c r="D887" s="516" t="s">
        <v>1209</v>
      </c>
      <c r="E887" s="517">
        <v>372</v>
      </c>
      <c r="F887" s="517">
        <f t="shared" si="106"/>
        <v>4464</v>
      </c>
      <c r="G887" s="611">
        <f t="shared" si="110"/>
        <v>6</v>
      </c>
      <c r="H887" s="611">
        <f t="shared" si="107"/>
        <v>2232</v>
      </c>
      <c r="I887" s="611"/>
      <c r="J887" s="612">
        <f t="shared" si="104"/>
        <v>0</v>
      </c>
      <c r="K887" s="611">
        <f t="shared" si="111"/>
        <v>6</v>
      </c>
      <c r="L887" s="611">
        <f t="shared" si="108"/>
        <v>2232</v>
      </c>
      <c r="M887" s="611"/>
      <c r="N887" s="613">
        <f t="shared" si="105"/>
        <v>0</v>
      </c>
      <c r="O887" s="347"/>
    </row>
    <row r="888" spans="1:15" s="504" customFormat="1" ht="16.5">
      <c r="A888" s="610">
        <f t="shared" si="109"/>
        <v>876</v>
      </c>
      <c r="B888" s="158" t="s">
        <v>1700</v>
      </c>
      <c r="C888" s="516">
        <v>12</v>
      </c>
      <c r="D888" s="516" t="s">
        <v>1209</v>
      </c>
      <c r="E888" s="517">
        <v>372</v>
      </c>
      <c r="F888" s="517">
        <f t="shared" si="106"/>
        <v>4464</v>
      </c>
      <c r="G888" s="611">
        <f t="shared" si="110"/>
        <v>6</v>
      </c>
      <c r="H888" s="611">
        <f t="shared" si="107"/>
        <v>2232</v>
      </c>
      <c r="I888" s="611"/>
      <c r="J888" s="612">
        <f t="shared" si="104"/>
        <v>0</v>
      </c>
      <c r="K888" s="611">
        <f t="shared" si="111"/>
        <v>6</v>
      </c>
      <c r="L888" s="611">
        <f t="shared" si="108"/>
        <v>2232</v>
      </c>
      <c r="M888" s="611"/>
      <c r="N888" s="613">
        <f t="shared" si="105"/>
        <v>0</v>
      </c>
      <c r="O888" s="347"/>
    </row>
    <row r="889" spans="1:15" s="504" customFormat="1" ht="16.5">
      <c r="A889" s="610">
        <f t="shared" si="109"/>
        <v>877</v>
      </c>
      <c r="B889" s="616" t="s">
        <v>1701</v>
      </c>
      <c r="C889" s="507">
        <v>60</v>
      </c>
      <c r="D889" s="516" t="s">
        <v>1019</v>
      </c>
      <c r="E889" s="517">
        <v>25</v>
      </c>
      <c r="F889" s="517">
        <f t="shared" si="106"/>
        <v>1500</v>
      </c>
      <c r="G889" s="611">
        <f t="shared" si="110"/>
        <v>30</v>
      </c>
      <c r="H889" s="611">
        <f t="shared" si="107"/>
        <v>750</v>
      </c>
      <c r="I889" s="611"/>
      <c r="J889" s="612">
        <f t="shared" si="104"/>
        <v>0</v>
      </c>
      <c r="K889" s="611">
        <f t="shared" si="111"/>
        <v>30</v>
      </c>
      <c r="L889" s="611">
        <f t="shared" si="108"/>
        <v>750</v>
      </c>
      <c r="M889" s="611"/>
      <c r="N889" s="613">
        <f t="shared" si="105"/>
        <v>0</v>
      </c>
      <c r="O889" s="347"/>
    </row>
    <row r="890" spans="1:15" s="504" customFormat="1" ht="16.5">
      <c r="A890" s="610">
        <f t="shared" si="109"/>
        <v>878</v>
      </c>
      <c r="B890" s="158" t="s">
        <v>1702</v>
      </c>
      <c r="C890" s="514">
        <v>10</v>
      </c>
      <c r="D890" s="514" t="s">
        <v>903</v>
      </c>
      <c r="E890" s="570">
        <v>40.799999999999997</v>
      </c>
      <c r="F890" s="517">
        <f t="shared" si="106"/>
        <v>408</v>
      </c>
      <c r="G890" s="611">
        <f t="shared" si="110"/>
        <v>5</v>
      </c>
      <c r="H890" s="611">
        <f t="shared" si="107"/>
        <v>204</v>
      </c>
      <c r="I890" s="611"/>
      <c r="J890" s="612">
        <f t="shared" si="104"/>
        <v>0</v>
      </c>
      <c r="K890" s="611">
        <f t="shared" si="111"/>
        <v>5</v>
      </c>
      <c r="L890" s="611">
        <f t="shared" si="108"/>
        <v>204</v>
      </c>
      <c r="M890" s="611"/>
      <c r="N890" s="613">
        <f t="shared" si="105"/>
        <v>0</v>
      </c>
      <c r="O890" s="347"/>
    </row>
    <row r="891" spans="1:15" s="504" customFormat="1" ht="16.5">
      <c r="A891" s="610">
        <f t="shared" si="109"/>
        <v>879</v>
      </c>
      <c r="B891" s="518" t="s">
        <v>1702</v>
      </c>
      <c r="C891" s="519">
        <v>6</v>
      </c>
      <c r="D891" s="548" t="s">
        <v>907</v>
      </c>
      <c r="E891" s="520">
        <v>48.03</v>
      </c>
      <c r="F891" s="517">
        <f t="shared" si="106"/>
        <v>288.18</v>
      </c>
      <c r="G891" s="611">
        <f t="shared" si="110"/>
        <v>3</v>
      </c>
      <c r="H891" s="611">
        <f t="shared" si="107"/>
        <v>144.09</v>
      </c>
      <c r="I891" s="611"/>
      <c r="J891" s="612">
        <f t="shared" si="104"/>
        <v>0</v>
      </c>
      <c r="K891" s="611">
        <f t="shared" si="111"/>
        <v>3</v>
      </c>
      <c r="L891" s="611">
        <f t="shared" si="108"/>
        <v>144.09</v>
      </c>
      <c r="M891" s="611"/>
      <c r="N891" s="613">
        <f t="shared" si="105"/>
        <v>0</v>
      </c>
      <c r="O891" s="347"/>
    </row>
    <row r="892" spans="1:15" s="504" customFormat="1" ht="30">
      <c r="A892" s="610">
        <f t="shared" si="109"/>
        <v>880</v>
      </c>
      <c r="B892" s="544" t="s">
        <v>1703</v>
      </c>
      <c r="C892" s="241">
        <v>2</v>
      </c>
      <c r="D892" s="241"/>
      <c r="E892" s="545">
        <v>48.03</v>
      </c>
      <c r="F892" s="517">
        <f t="shared" si="106"/>
        <v>96.06</v>
      </c>
      <c r="G892" s="611">
        <f t="shared" si="110"/>
        <v>1</v>
      </c>
      <c r="H892" s="611">
        <f t="shared" si="107"/>
        <v>48.03</v>
      </c>
      <c r="I892" s="611"/>
      <c r="J892" s="612">
        <f t="shared" si="104"/>
        <v>0</v>
      </c>
      <c r="K892" s="611">
        <f t="shared" si="111"/>
        <v>1</v>
      </c>
      <c r="L892" s="611">
        <f t="shared" si="108"/>
        <v>48.03</v>
      </c>
      <c r="M892" s="611"/>
      <c r="N892" s="613">
        <f t="shared" si="105"/>
        <v>0</v>
      </c>
      <c r="O892" s="347"/>
    </row>
    <row r="893" spans="1:15" s="504" customFormat="1" ht="16.5">
      <c r="A893" s="610">
        <f t="shared" si="109"/>
        <v>881</v>
      </c>
      <c r="B893" s="515" t="s">
        <v>1704</v>
      </c>
      <c r="C893" s="516">
        <v>7</v>
      </c>
      <c r="D893" s="516" t="s">
        <v>903</v>
      </c>
      <c r="E893" s="517">
        <v>50</v>
      </c>
      <c r="F893" s="517">
        <f t="shared" si="106"/>
        <v>350</v>
      </c>
      <c r="G893" s="611">
        <v>4</v>
      </c>
      <c r="H893" s="611">
        <f t="shared" si="107"/>
        <v>200</v>
      </c>
      <c r="I893" s="611"/>
      <c r="J893" s="612">
        <f t="shared" si="104"/>
        <v>0</v>
      </c>
      <c r="K893" s="611">
        <v>3</v>
      </c>
      <c r="L893" s="611">
        <f t="shared" si="108"/>
        <v>150</v>
      </c>
      <c r="M893" s="611"/>
      <c r="N893" s="613">
        <f t="shared" si="105"/>
        <v>0</v>
      </c>
      <c r="O893" s="347"/>
    </row>
    <row r="894" spans="1:15" s="504" customFormat="1" ht="16.5">
      <c r="A894" s="610">
        <f t="shared" si="109"/>
        <v>882</v>
      </c>
      <c r="B894" s="512" t="s">
        <v>1705</v>
      </c>
      <c r="C894" s="617">
        <v>5</v>
      </c>
      <c r="D894" s="618" t="s">
        <v>903</v>
      </c>
      <c r="E894" s="517">
        <v>50.4</v>
      </c>
      <c r="F894" s="517">
        <f t="shared" si="106"/>
        <v>252</v>
      </c>
      <c r="G894" s="611">
        <v>3</v>
      </c>
      <c r="H894" s="611">
        <f t="shared" si="107"/>
        <v>151.19999999999999</v>
      </c>
      <c r="I894" s="611"/>
      <c r="J894" s="612">
        <f t="shared" si="104"/>
        <v>0</v>
      </c>
      <c r="K894" s="611">
        <v>2</v>
      </c>
      <c r="L894" s="611">
        <f t="shared" si="108"/>
        <v>100.8</v>
      </c>
      <c r="M894" s="611"/>
      <c r="N894" s="613">
        <f t="shared" si="105"/>
        <v>0</v>
      </c>
      <c r="O894" s="347"/>
    </row>
    <row r="895" spans="1:15" s="504" customFormat="1" ht="16.5">
      <c r="A895" s="610">
        <f t="shared" si="109"/>
        <v>883</v>
      </c>
      <c r="B895" s="512" t="s">
        <v>1706</v>
      </c>
      <c r="C895" s="617">
        <v>5</v>
      </c>
      <c r="D895" s="618" t="s">
        <v>903</v>
      </c>
      <c r="E895" s="517">
        <v>54</v>
      </c>
      <c r="F895" s="517">
        <f t="shared" si="106"/>
        <v>270</v>
      </c>
      <c r="G895" s="611">
        <v>3</v>
      </c>
      <c r="H895" s="611">
        <f t="shared" si="107"/>
        <v>162</v>
      </c>
      <c r="I895" s="611"/>
      <c r="J895" s="612">
        <f t="shared" si="104"/>
        <v>0</v>
      </c>
      <c r="K895" s="611">
        <v>2</v>
      </c>
      <c r="L895" s="611">
        <f t="shared" si="108"/>
        <v>108</v>
      </c>
      <c r="M895" s="611"/>
      <c r="N895" s="613">
        <f t="shared" si="105"/>
        <v>0</v>
      </c>
      <c r="O895" s="347"/>
    </row>
    <row r="896" spans="1:15" s="504" customFormat="1" ht="16.5">
      <c r="A896" s="610">
        <f t="shared" si="109"/>
        <v>884</v>
      </c>
      <c r="B896" s="512" t="s">
        <v>1707</v>
      </c>
      <c r="C896" s="617">
        <v>10</v>
      </c>
      <c r="D896" s="618" t="s">
        <v>903</v>
      </c>
      <c r="E896" s="517">
        <v>34.799999999999997</v>
      </c>
      <c r="F896" s="517">
        <f t="shared" si="106"/>
        <v>348</v>
      </c>
      <c r="G896" s="611">
        <f t="shared" si="110"/>
        <v>5</v>
      </c>
      <c r="H896" s="611">
        <f t="shared" si="107"/>
        <v>174</v>
      </c>
      <c r="I896" s="611"/>
      <c r="J896" s="612">
        <f t="shared" si="104"/>
        <v>0</v>
      </c>
      <c r="K896" s="611">
        <f t="shared" si="111"/>
        <v>5</v>
      </c>
      <c r="L896" s="611">
        <f t="shared" si="108"/>
        <v>174</v>
      </c>
      <c r="M896" s="611"/>
      <c r="N896" s="613">
        <f t="shared" si="105"/>
        <v>0</v>
      </c>
      <c r="O896" s="347"/>
    </row>
    <row r="897" spans="1:15" s="504" customFormat="1" ht="16.5">
      <c r="A897" s="610">
        <f t="shared" si="109"/>
        <v>885</v>
      </c>
      <c r="B897" s="512" t="s">
        <v>1708</v>
      </c>
      <c r="C897" s="617">
        <v>5</v>
      </c>
      <c r="D897" s="618" t="s">
        <v>903</v>
      </c>
      <c r="E897" s="517">
        <v>57.599999999999994</v>
      </c>
      <c r="F897" s="517">
        <f t="shared" si="106"/>
        <v>288</v>
      </c>
      <c r="G897" s="611">
        <v>3</v>
      </c>
      <c r="H897" s="611">
        <f t="shared" si="107"/>
        <v>172.79999999999998</v>
      </c>
      <c r="I897" s="611"/>
      <c r="J897" s="612">
        <f t="shared" si="104"/>
        <v>0</v>
      </c>
      <c r="K897" s="611">
        <v>2</v>
      </c>
      <c r="L897" s="611">
        <f t="shared" si="108"/>
        <v>115.19999999999999</v>
      </c>
      <c r="M897" s="611"/>
      <c r="N897" s="613">
        <f t="shared" si="105"/>
        <v>0</v>
      </c>
      <c r="O897" s="347"/>
    </row>
    <row r="898" spans="1:15" s="504" customFormat="1" ht="16.5">
      <c r="A898" s="610">
        <f t="shared" si="109"/>
        <v>886</v>
      </c>
      <c r="B898" s="512" t="s">
        <v>1709</v>
      </c>
      <c r="C898" s="617">
        <v>10</v>
      </c>
      <c r="D898" s="618" t="s">
        <v>903</v>
      </c>
      <c r="E898" s="517">
        <v>21.599999999999998</v>
      </c>
      <c r="F898" s="517">
        <f t="shared" si="106"/>
        <v>215.99999999999997</v>
      </c>
      <c r="G898" s="611">
        <f t="shared" si="110"/>
        <v>5</v>
      </c>
      <c r="H898" s="611">
        <f t="shared" si="107"/>
        <v>107.99999999999999</v>
      </c>
      <c r="I898" s="611"/>
      <c r="J898" s="612">
        <f t="shared" si="104"/>
        <v>0</v>
      </c>
      <c r="K898" s="611">
        <f t="shared" si="111"/>
        <v>5</v>
      </c>
      <c r="L898" s="611">
        <f t="shared" si="108"/>
        <v>107.99999999999999</v>
      </c>
      <c r="M898" s="611"/>
      <c r="N898" s="613">
        <f t="shared" si="105"/>
        <v>0</v>
      </c>
      <c r="O898" s="347"/>
    </row>
    <row r="899" spans="1:15" s="504" customFormat="1" ht="16.5">
      <c r="A899" s="610">
        <f t="shared" si="109"/>
        <v>887</v>
      </c>
      <c r="B899" s="512" t="s">
        <v>1710</v>
      </c>
      <c r="C899" s="617">
        <v>10</v>
      </c>
      <c r="D899" s="618" t="s">
        <v>903</v>
      </c>
      <c r="E899" s="517">
        <v>8.4</v>
      </c>
      <c r="F899" s="517">
        <f t="shared" si="106"/>
        <v>84</v>
      </c>
      <c r="G899" s="611">
        <f t="shared" si="110"/>
        <v>5</v>
      </c>
      <c r="H899" s="611">
        <f t="shared" si="107"/>
        <v>42</v>
      </c>
      <c r="I899" s="611"/>
      <c r="J899" s="612">
        <f t="shared" si="104"/>
        <v>0</v>
      </c>
      <c r="K899" s="611">
        <f t="shared" si="111"/>
        <v>5</v>
      </c>
      <c r="L899" s="611">
        <f t="shared" si="108"/>
        <v>42</v>
      </c>
      <c r="M899" s="611"/>
      <c r="N899" s="613">
        <f t="shared" si="105"/>
        <v>0</v>
      </c>
      <c r="O899" s="347"/>
    </row>
    <row r="900" spans="1:15" s="504" customFormat="1" ht="16.5">
      <c r="A900" s="610">
        <f t="shared" si="109"/>
        <v>888</v>
      </c>
      <c r="B900" s="512" t="s">
        <v>1711</v>
      </c>
      <c r="C900" s="617">
        <v>10</v>
      </c>
      <c r="D900" s="618" t="s">
        <v>903</v>
      </c>
      <c r="E900" s="517">
        <v>19.2</v>
      </c>
      <c r="F900" s="517">
        <f t="shared" si="106"/>
        <v>192</v>
      </c>
      <c r="G900" s="611">
        <f t="shared" si="110"/>
        <v>5</v>
      </c>
      <c r="H900" s="611">
        <f t="shared" si="107"/>
        <v>96</v>
      </c>
      <c r="I900" s="611"/>
      <c r="J900" s="612">
        <f t="shared" si="104"/>
        <v>0</v>
      </c>
      <c r="K900" s="611">
        <f t="shared" si="111"/>
        <v>5</v>
      </c>
      <c r="L900" s="611">
        <f t="shared" si="108"/>
        <v>96</v>
      </c>
      <c r="M900" s="611"/>
      <c r="N900" s="613">
        <f t="shared" si="105"/>
        <v>0</v>
      </c>
      <c r="O900" s="347"/>
    </row>
    <row r="901" spans="1:15" s="504" customFormat="1" ht="16.5">
      <c r="A901" s="610">
        <f t="shared" si="109"/>
        <v>889</v>
      </c>
      <c r="B901" s="544" t="s">
        <v>1712</v>
      </c>
      <c r="C901" s="507">
        <v>200</v>
      </c>
      <c r="D901" s="507" t="s">
        <v>946</v>
      </c>
      <c r="E901" s="592">
        <v>156</v>
      </c>
      <c r="F901" s="517">
        <f t="shared" si="106"/>
        <v>31200</v>
      </c>
      <c r="G901" s="611">
        <f t="shared" si="110"/>
        <v>100</v>
      </c>
      <c r="H901" s="611">
        <f t="shared" si="107"/>
        <v>15600</v>
      </c>
      <c r="I901" s="611"/>
      <c r="J901" s="612">
        <f t="shared" si="104"/>
        <v>0</v>
      </c>
      <c r="K901" s="611">
        <f t="shared" si="111"/>
        <v>100</v>
      </c>
      <c r="L901" s="611">
        <f t="shared" si="108"/>
        <v>15600</v>
      </c>
      <c r="M901" s="611"/>
      <c r="N901" s="613">
        <f t="shared" si="105"/>
        <v>0</v>
      </c>
      <c r="O901" s="347"/>
    </row>
    <row r="902" spans="1:15" s="504" customFormat="1" ht="16.5">
      <c r="A902" s="610">
        <f t="shared" si="109"/>
        <v>890</v>
      </c>
      <c r="B902" s="512" t="s">
        <v>1713</v>
      </c>
      <c r="C902" s="617">
        <v>10</v>
      </c>
      <c r="D902" s="618" t="s">
        <v>903</v>
      </c>
      <c r="E902" s="517">
        <v>12</v>
      </c>
      <c r="F902" s="517">
        <f t="shared" si="106"/>
        <v>120</v>
      </c>
      <c r="G902" s="611">
        <f t="shared" si="110"/>
        <v>5</v>
      </c>
      <c r="H902" s="611">
        <f t="shared" si="107"/>
        <v>60</v>
      </c>
      <c r="I902" s="611"/>
      <c r="J902" s="612">
        <f t="shared" si="104"/>
        <v>0</v>
      </c>
      <c r="K902" s="611">
        <f t="shared" si="111"/>
        <v>5</v>
      </c>
      <c r="L902" s="611">
        <f t="shared" si="108"/>
        <v>60</v>
      </c>
      <c r="M902" s="611"/>
      <c r="N902" s="613">
        <f t="shared" si="105"/>
        <v>0</v>
      </c>
      <c r="O902" s="347"/>
    </row>
    <row r="903" spans="1:15" s="504" customFormat="1" ht="16.5">
      <c r="A903" s="610">
        <f t="shared" si="109"/>
        <v>891</v>
      </c>
      <c r="B903" s="158" t="s">
        <v>1714</v>
      </c>
      <c r="C903" s="506">
        <v>2</v>
      </c>
      <c r="D903" s="516" t="s">
        <v>907</v>
      </c>
      <c r="E903" s="533">
        <v>1500</v>
      </c>
      <c r="F903" s="517">
        <f t="shared" si="106"/>
        <v>3000</v>
      </c>
      <c r="G903" s="611">
        <f t="shared" si="110"/>
        <v>1</v>
      </c>
      <c r="H903" s="611">
        <f t="shared" si="107"/>
        <v>1500</v>
      </c>
      <c r="I903" s="611"/>
      <c r="J903" s="612">
        <f t="shared" si="104"/>
        <v>0</v>
      </c>
      <c r="K903" s="611">
        <f t="shared" si="111"/>
        <v>1</v>
      </c>
      <c r="L903" s="611">
        <f t="shared" si="108"/>
        <v>1500</v>
      </c>
      <c r="M903" s="611"/>
      <c r="N903" s="613">
        <f t="shared" si="105"/>
        <v>0</v>
      </c>
      <c r="O903" s="347"/>
    </row>
    <row r="904" spans="1:15" s="504" customFormat="1" ht="16.5">
      <c r="A904" s="610">
        <f t="shared" si="109"/>
        <v>892</v>
      </c>
      <c r="B904" s="616" t="s">
        <v>1715</v>
      </c>
      <c r="C904" s="507">
        <v>1</v>
      </c>
      <c r="D904" s="516" t="s">
        <v>1328</v>
      </c>
      <c r="E904" s="517">
        <v>430</v>
      </c>
      <c r="F904" s="517">
        <f t="shared" si="106"/>
        <v>430</v>
      </c>
      <c r="G904" s="611">
        <v>1</v>
      </c>
      <c r="H904" s="611">
        <f t="shared" si="107"/>
        <v>430</v>
      </c>
      <c r="I904" s="611"/>
      <c r="J904" s="612">
        <f t="shared" si="104"/>
        <v>0</v>
      </c>
      <c r="K904" s="611">
        <v>0</v>
      </c>
      <c r="L904" s="611">
        <f t="shared" si="108"/>
        <v>0</v>
      </c>
      <c r="M904" s="611"/>
      <c r="N904" s="613">
        <f t="shared" si="105"/>
        <v>0</v>
      </c>
      <c r="O904" s="347"/>
    </row>
    <row r="905" spans="1:15" s="504" customFormat="1" ht="16.5">
      <c r="A905" s="610">
        <f t="shared" si="109"/>
        <v>893</v>
      </c>
      <c r="B905" s="512" t="s">
        <v>1715</v>
      </c>
      <c r="C905" s="617">
        <v>2</v>
      </c>
      <c r="D905" s="618" t="s">
        <v>929</v>
      </c>
      <c r="E905" s="587">
        <v>175.8</v>
      </c>
      <c r="F905" s="517">
        <f t="shared" si="106"/>
        <v>351.6</v>
      </c>
      <c r="G905" s="611">
        <f t="shared" si="110"/>
        <v>1</v>
      </c>
      <c r="H905" s="611">
        <f t="shared" si="107"/>
        <v>175.8</v>
      </c>
      <c r="I905" s="611"/>
      <c r="J905" s="612">
        <f t="shared" si="104"/>
        <v>0</v>
      </c>
      <c r="K905" s="611">
        <f t="shared" si="111"/>
        <v>1</v>
      </c>
      <c r="L905" s="611">
        <f t="shared" si="108"/>
        <v>175.8</v>
      </c>
      <c r="M905" s="611"/>
      <c r="N905" s="613">
        <f t="shared" si="105"/>
        <v>0</v>
      </c>
      <c r="O905" s="347"/>
    </row>
    <row r="906" spans="1:15" s="504" customFormat="1" ht="16.5">
      <c r="A906" s="610">
        <f t="shared" si="109"/>
        <v>894</v>
      </c>
      <c r="B906" s="240" t="s">
        <v>1716</v>
      </c>
      <c r="C906" s="507">
        <v>5</v>
      </c>
      <c r="D906" s="593" t="s">
        <v>929</v>
      </c>
      <c r="E906" s="510">
        <v>175.83</v>
      </c>
      <c r="F906" s="517">
        <f t="shared" si="106"/>
        <v>879.15000000000009</v>
      </c>
      <c r="G906" s="611">
        <v>3</v>
      </c>
      <c r="H906" s="611">
        <f t="shared" si="107"/>
        <v>527.49</v>
      </c>
      <c r="I906" s="611"/>
      <c r="J906" s="612">
        <f t="shared" si="104"/>
        <v>0</v>
      </c>
      <c r="K906" s="611">
        <v>2</v>
      </c>
      <c r="L906" s="611">
        <f t="shared" si="108"/>
        <v>351.66</v>
      </c>
      <c r="M906" s="611"/>
      <c r="N906" s="613">
        <f t="shared" si="105"/>
        <v>0</v>
      </c>
      <c r="O906" s="347"/>
    </row>
    <row r="907" spans="1:15" s="504" customFormat="1" ht="16.5">
      <c r="A907" s="610">
        <f t="shared" si="109"/>
        <v>895</v>
      </c>
      <c r="B907" s="512" t="s">
        <v>1717</v>
      </c>
      <c r="C907" s="514">
        <v>50</v>
      </c>
      <c r="D907" s="514" t="s">
        <v>1718</v>
      </c>
      <c r="E907" s="511">
        <v>175.8</v>
      </c>
      <c r="F907" s="517">
        <f t="shared" si="106"/>
        <v>8790</v>
      </c>
      <c r="G907" s="611">
        <f t="shared" si="110"/>
        <v>25</v>
      </c>
      <c r="H907" s="611">
        <f t="shared" si="107"/>
        <v>4395</v>
      </c>
      <c r="I907" s="611"/>
      <c r="J907" s="612">
        <f t="shared" si="104"/>
        <v>0</v>
      </c>
      <c r="K907" s="611">
        <f t="shared" si="111"/>
        <v>25</v>
      </c>
      <c r="L907" s="611">
        <f t="shared" si="108"/>
        <v>4395</v>
      </c>
      <c r="M907" s="611"/>
      <c r="N907" s="613">
        <f t="shared" si="105"/>
        <v>0</v>
      </c>
      <c r="O907" s="347"/>
    </row>
    <row r="908" spans="1:15" s="504" customFormat="1" ht="30">
      <c r="A908" s="610">
        <f t="shared" si="109"/>
        <v>896</v>
      </c>
      <c r="B908" s="544" t="s">
        <v>1719</v>
      </c>
      <c r="C908" s="241">
        <v>2</v>
      </c>
      <c r="D908" s="241"/>
      <c r="E908" s="545">
        <v>175.83</v>
      </c>
      <c r="F908" s="517">
        <f t="shared" si="106"/>
        <v>351.66</v>
      </c>
      <c r="G908" s="611">
        <f t="shared" si="110"/>
        <v>1</v>
      </c>
      <c r="H908" s="611">
        <f t="shared" si="107"/>
        <v>175.83</v>
      </c>
      <c r="I908" s="611"/>
      <c r="J908" s="612">
        <f t="shared" si="104"/>
        <v>0</v>
      </c>
      <c r="K908" s="611">
        <f t="shared" si="111"/>
        <v>1</v>
      </c>
      <c r="L908" s="611">
        <f t="shared" si="108"/>
        <v>175.83</v>
      </c>
      <c r="M908" s="611"/>
      <c r="N908" s="613">
        <f t="shared" si="105"/>
        <v>0</v>
      </c>
      <c r="O908" s="347"/>
    </row>
    <row r="909" spans="1:15" s="504" customFormat="1" ht="16.5">
      <c r="A909" s="610">
        <f t="shared" si="109"/>
        <v>897</v>
      </c>
      <c r="B909" s="158" t="s">
        <v>1720</v>
      </c>
      <c r="C909" s="516">
        <v>75</v>
      </c>
      <c r="D909" s="516" t="s">
        <v>910</v>
      </c>
      <c r="E909" s="517">
        <v>15.6</v>
      </c>
      <c r="F909" s="517">
        <f t="shared" si="106"/>
        <v>1170</v>
      </c>
      <c r="G909" s="611">
        <v>38</v>
      </c>
      <c r="H909" s="611">
        <f t="shared" si="107"/>
        <v>592.79999999999995</v>
      </c>
      <c r="I909" s="611"/>
      <c r="J909" s="612">
        <f t="shared" ref="J909:J950" si="112">I909*E909</f>
        <v>0</v>
      </c>
      <c r="K909" s="611">
        <v>37</v>
      </c>
      <c r="L909" s="611">
        <f t="shared" si="108"/>
        <v>577.19999999999993</v>
      </c>
      <c r="M909" s="611"/>
      <c r="N909" s="613">
        <f t="shared" ref="N909:N950" si="113">M909*E909</f>
        <v>0</v>
      </c>
      <c r="O909" s="347"/>
    </row>
    <row r="910" spans="1:15" s="504" customFormat="1" ht="16.5">
      <c r="A910" s="610">
        <f t="shared" si="109"/>
        <v>898</v>
      </c>
      <c r="B910" s="240" t="s">
        <v>1721</v>
      </c>
      <c r="C910" s="507">
        <v>2</v>
      </c>
      <c r="D910" s="593" t="s">
        <v>910</v>
      </c>
      <c r="E910" s="510">
        <v>24</v>
      </c>
      <c r="F910" s="517">
        <f t="shared" ref="F910:F973" si="114">E910*C910</f>
        <v>48</v>
      </c>
      <c r="G910" s="611">
        <f t="shared" ref="G910:G973" si="115">C910/2</f>
        <v>1</v>
      </c>
      <c r="H910" s="611">
        <f t="shared" ref="H910:H973" si="116">G910*E910</f>
        <v>24</v>
      </c>
      <c r="I910" s="611"/>
      <c r="J910" s="612">
        <f t="shared" si="112"/>
        <v>0</v>
      </c>
      <c r="K910" s="611">
        <f t="shared" ref="K910:K973" si="117">C910/2</f>
        <v>1</v>
      </c>
      <c r="L910" s="611">
        <f t="shared" ref="L910:L973" si="118">K910*E910</f>
        <v>24</v>
      </c>
      <c r="M910" s="611"/>
      <c r="N910" s="613">
        <f t="shared" si="113"/>
        <v>0</v>
      </c>
      <c r="O910" s="347"/>
    </row>
    <row r="911" spans="1:15" s="504" customFormat="1" ht="16.5">
      <c r="A911" s="610">
        <f t="shared" ref="A911:A950" si="119">A910+1</f>
        <v>899</v>
      </c>
      <c r="B911" s="619" t="s">
        <v>1721</v>
      </c>
      <c r="C911" s="507">
        <v>2</v>
      </c>
      <c r="D911" s="620" t="s">
        <v>903</v>
      </c>
      <c r="E911" s="592">
        <v>30</v>
      </c>
      <c r="F911" s="517">
        <f t="shared" si="114"/>
        <v>60</v>
      </c>
      <c r="G911" s="611">
        <f t="shared" si="115"/>
        <v>1</v>
      </c>
      <c r="H911" s="611">
        <f t="shared" si="116"/>
        <v>30</v>
      </c>
      <c r="I911" s="611"/>
      <c r="J911" s="612">
        <f t="shared" si="112"/>
        <v>0</v>
      </c>
      <c r="K911" s="611">
        <f t="shared" si="117"/>
        <v>1</v>
      </c>
      <c r="L911" s="611">
        <f t="shared" si="118"/>
        <v>30</v>
      </c>
      <c r="M911" s="611"/>
      <c r="N911" s="613">
        <f t="shared" si="113"/>
        <v>0</v>
      </c>
      <c r="O911" s="347"/>
    </row>
    <row r="912" spans="1:15" s="504" customFormat="1" ht="16.5">
      <c r="A912" s="610">
        <f t="shared" si="119"/>
        <v>900</v>
      </c>
      <c r="B912" s="619" t="s">
        <v>1721</v>
      </c>
      <c r="C912" s="507">
        <v>2</v>
      </c>
      <c r="D912" s="620" t="s">
        <v>903</v>
      </c>
      <c r="E912" s="592">
        <v>30</v>
      </c>
      <c r="F912" s="517">
        <f t="shared" si="114"/>
        <v>60</v>
      </c>
      <c r="G912" s="611">
        <f t="shared" si="115"/>
        <v>1</v>
      </c>
      <c r="H912" s="611">
        <f t="shared" si="116"/>
        <v>30</v>
      </c>
      <c r="I912" s="611"/>
      <c r="J912" s="612">
        <f t="shared" si="112"/>
        <v>0</v>
      </c>
      <c r="K912" s="611">
        <f t="shared" si="117"/>
        <v>1</v>
      </c>
      <c r="L912" s="611">
        <f t="shared" si="118"/>
        <v>30</v>
      </c>
      <c r="M912" s="611"/>
      <c r="N912" s="613">
        <f t="shared" si="113"/>
        <v>0</v>
      </c>
      <c r="O912" s="347"/>
    </row>
    <row r="913" spans="1:15" s="504" customFormat="1" ht="16.5">
      <c r="A913" s="610">
        <f t="shared" si="119"/>
        <v>901</v>
      </c>
      <c r="B913" s="544" t="s">
        <v>1722</v>
      </c>
      <c r="C913" s="241">
        <v>2</v>
      </c>
      <c r="D913" s="506" t="s">
        <v>907</v>
      </c>
      <c r="E913" s="533">
        <v>1500</v>
      </c>
      <c r="F913" s="517">
        <f t="shared" si="114"/>
        <v>3000</v>
      </c>
      <c r="G913" s="611">
        <f t="shared" si="115"/>
        <v>1</v>
      </c>
      <c r="H913" s="611">
        <f t="shared" si="116"/>
        <v>1500</v>
      </c>
      <c r="I913" s="611"/>
      <c r="J913" s="612">
        <f t="shared" si="112"/>
        <v>0</v>
      </c>
      <c r="K913" s="611">
        <f t="shared" si="117"/>
        <v>1</v>
      </c>
      <c r="L913" s="611">
        <f t="shared" si="118"/>
        <v>1500</v>
      </c>
      <c r="M913" s="611"/>
      <c r="N913" s="613">
        <f t="shared" si="113"/>
        <v>0</v>
      </c>
      <c r="O913" s="347"/>
    </row>
    <row r="914" spans="1:15" s="504" customFormat="1" ht="16.5">
      <c r="A914" s="610">
        <f t="shared" si="119"/>
        <v>902</v>
      </c>
      <c r="B914" s="549" t="s">
        <v>1723</v>
      </c>
      <c r="C914" s="548">
        <v>1</v>
      </c>
      <c r="D914" s="548"/>
      <c r="E914" s="78">
        <v>200</v>
      </c>
      <c r="F914" s="517">
        <f t="shared" si="114"/>
        <v>200</v>
      </c>
      <c r="G914" s="611">
        <v>1</v>
      </c>
      <c r="H914" s="611">
        <f t="shared" si="116"/>
        <v>200</v>
      </c>
      <c r="I914" s="611"/>
      <c r="J914" s="612">
        <f t="shared" si="112"/>
        <v>0</v>
      </c>
      <c r="K914" s="611">
        <v>0</v>
      </c>
      <c r="L914" s="611">
        <f t="shared" si="118"/>
        <v>0</v>
      </c>
      <c r="M914" s="611"/>
      <c r="N914" s="613">
        <f t="shared" si="113"/>
        <v>0</v>
      </c>
      <c r="O914" s="347"/>
    </row>
    <row r="915" spans="1:15" s="504" customFormat="1" ht="16.5">
      <c r="A915" s="610">
        <f t="shared" si="119"/>
        <v>903</v>
      </c>
      <c r="B915" s="619" t="s">
        <v>1724</v>
      </c>
      <c r="C915" s="507">
        <v>2</v>
      </c>
      <c r="D915" s="620" t="s">
        <v>903</v>
      </c>
      <c r="E915" s="592">
        <v>90</v>
      </c>
      <c r="F915" s="517">
        <f t="shared" si="114"/>
        <v>180</v>
      </c>
      <c r="G915" s="611">
        <f t="shared" si="115"/>
        <v>1</v>
      </c>
      <c r="H915" s="611">
        <f t="shared" si="116"/>
        <v>90</v>
      </c>
      <c r="I915" s="611"/>
      <c r="J915" s="612">
        <f t="shared" si="112"/>
        <v>0</v>
      </c>
      <c r="K915" s="611">
        <f t="shared" si="117"/>
        <v>1</v>
      </c>
      <c r="L915" s="611">
        <f t="shared" si="118"/>
        <v>90</v>
      </c>
      <c r="M915" s="611"/>
      <c r="N915" s="613">
        <f t="shared" si="113"/>
        <v>0</v>
      </c>
      <c r="O915" s="347"/>
    </row>
    <row r="916" spans="1:15" s="504" customFormat="1" ht="16.5">
      <c r="A916" s="610">
        <f t="shared" si="119"/>
        <v>904</v>
      </c>
      <c r="B916" s="619" t="s">
        <v>1724</v>
      </c>
      <c r="C916" s="507">
        <v>2</v>
      </c>
      <c r="D916" s="620" t="s">
        <v>903</v>
      </c>
      <c r="E916" s="592">
        <v>90</v>
      </c>
      <c r="F916" s="517">
        <f t="shared" si="114"/>
        <v>180</v>
      </c>
      <c r="G916" s="611">
        <f t="shared" si="115"/>
        <v>1</v>
      </c>
      <c r="H916" s="611">
        <f t="shared" si="116"/>
        <v>90</v>
      </c>
      <c r="I916" s="611"/>
      <c r="J916" s="612">
        <f t="shared" si="112"/>
        <v>0</v>
      </c>
      <c r="K916" s="611">
        <f t="shared" si="117"/>
        <v>1</v>
      </c>
      <c r="L916" s="611">
        <f t="shared" si="118"/>
        <v>90</v>
      </c>
      <c r="M916" s="611"/>
      <c r="N916" s="613">
        <f t="shared" si="113"/>
        <v>0</v>
      </c>
      <c r="O916" s="347"/>
    </row>
    <row r="917" spans="1:15" s="504" customFormat="1" ht="16.5">
      <c r="A917" s="610">
        <f t="shared" si="119"/>
        <v>905</v>
      </c>
      <c r="B917" s="619" t="s">
        <v>1724</v>
      </c>
      <c r="C917" s="507">
        <v>4</v>
      </c>
      <c r="D917" s="620" t="s">
        <v>903</v>
      </c>
      <c r="E917" s="592">
        <v>98</v>
      </c>
      <c r="F917" s="517">
        <f t="shared" si="114"/>
        <v>392</v>
      </c>
      <c r="G917" s="611">
        <f t="shared" si="115"/>
        <v>2</v>
      </c>
      <c r="H917" s="611">
        <f t="shared" si="116"/>
        <v>196</v>
      </c>
      <c r="I917" s="611"/>
      <c r="J917" s="612">
        <f t="shared" si="112"/>
        <v>0</v>
      </c>
      <c r="K917" s="611">
        <f t="shared" si="117"/>
        <v>2</v>
      </c>
      <c r="L917" s="611">
        <f t="shared" si="118"/>
        <v>196</v>
      </c>
      <c r="M917" s="611"/>
      <c r="N917" s="613">
        <f t="shared" si="113"/>
        <v>0</v>
      </c>
      <c r="O917" s="347"/>
    </row>
    <row r="918" spans="1:15" s="504" customFormat="1" ht="16.5">
      <c r="A918" s="610">
        <f t="shared" si="119"/>
        <v>906</v>
      </c>
      <c r="B918" s="544" t="s">
        <v>1725</v>
      </c>
      <c r="C918" s="241">
        <v>5</v>
      </c>
      <c r="D918" s="506" t="s">
        <v>907</v>
      </c>
      <c r="E918" s="533">
        <v>78.760000000000005</v>
      </c>
      <c r="F918" s="517">
        <f t="shared" si="114"/>
        <v>393.8</v>
      </c>
      <c r="G918" s="611">
        <v>3</v>
      </c>
      <c r="H918" s="611">
        <f t="shared" si="116"/>
        <v>236.28000000000003</v>
      </c>
      <c r="I918" s="611"/>
      <c r="J918" s="612">
        <f t="shared" si="112"/>
        <v>0</v>
      </c>
      <c r="K918" s="611">
        <v>2</v>
      </c>
      <c r="L918" s="611">
        <f t="shared" si="118"/>
        <v>157.52000000000001</v>
      </c>
      <c r="M918" s="611"/>
      <c r="N918" s="613">
        <f t="shared" si="113"/>
        <v>0</v>
      </c>
      <c r="O918" s="347"/>
    </row>
    <row r="919" spans="1:15" s="504" customFormat="1" ht="16.5">
      <c r="A919" s="610">
        <f t="shared" si="119"/>
        <v>907</v>
      </c>
      <c r="B919" s="240" t="s">
        <v>1726</v>
      </c>
      <c r="C919" s="507">
        <v>2</v>
      </c>
      <c r="D919" s="507" t="s">
        <v>910</v>
      </c>
      <c r="E919" s="510">
        <v>78.760000000000005</v>
      </c>
      <c r="F919" s="517">
        <f t="shared" si="114"/>
        <v>157.52000000000001</v>
      </c>
      <c r="G919" s="611">
        <f t="shared" si="115"/>
        <v>1</v>
      </c>
      <c r="H919" s="611">
        <f t="shared" si="116"/>
        <v>78.760000000000005</v>
      </c>
      <c r="I919" s="611"/>
      <c r="J919" s="612">
        <f t="shared" si="112"/>
        <v>0</v>
      </c>
      <c r="K919" s="611">
        <f t="shared" si="117"/>
        <v>1</v>
      </c>
      <c r="L919" s="611">
        <f t="shared" si="118"/>
        <v>78.760000000000005</v>
      </c>
      <c r="M919" s="611"/>
      <c r="N919" s="613">
        <f t="shared" si="113"/>
        <v>0</v>
      </c>
      <c r="O919" s="347"/>
    </row>
    <row r="920" spans="1:15" s="504" customFormat="1" ht="16.5">
      <c r="A920" s="610">
        <f t="shared" si="119"/>
        <v>908</v>
      </c>
      <c r="B920" s="158" t="s">
        <v>1727</v>
      </c>
      <c r="C920" s="506">
        <v>4</v>
      </c>
      <c r="D920" s="506" t="s">
        <v>919</v>
      </c>
      <c r="E920" s="511">
        <v>67.2</v>
      </c>
      <c r="F920" s="517">
        <f t="shared" si="114"/>
        <v>268.8</v>
      </c>
      <c r="G920" s="611">
        <f t="shared" si="115"/>
        <v>2</v>
      </c>
      <c r="H920" s="611">
        <f t="shared" si="116"/>
        <v>134.4</v>
      </c>
      <c r="I920" s="611"/>
      <c r="J920" s="612">
        <f t="shared" si="112"/>
        <v>0</v>
      </c>
      <c r="K920" s="611">
        <f t="shared" si="117"/>
        <v>2</v>
      </c>
      <c r="L920" s="611">
        <f t="shared" si="118"/>
        <v>134.4</v>
      </c>
      <c r="M920" s="611"/>
      <c r="N920" s="613">
        <f t="shared" si="113"/>
        <v>0</v>
      </c>
      <c r="O920" s="347"/>
    </row>
    <row r="921" spans="1:15" s="504" customFormat="1" ht="16.5">
      <c r="A921" s="610">
        <f t="shared" si="119"/>
        <v>909</v>
      </c>
      <c r="B921" s="158" t="s">
        <v>1727</v>
      </c>
      <c r="C921" s="514">
        <v>5</v>
      </c>
      <c r="D921" s="514" t="s">
        <v>903</v>
      </c>
      <c r="E921" s="570">
        <v>67.2</v>
      </c>
      <c r="F921" s="517">
        <f t="shared" si="114"/>
        <v>336</v>
      </c>
      <c r="G921" s="611">
        <v>3</v>
      </c>
      <c r="H921" s="611">
        <f t="shared" si="116"/>
        <v>201.60000000000002</v>
      </c>
      <c r="I921" s="611"/>
      <c r="J921" s="612">
        <f t="shared" si="112"/>
        <v>0</v>
      </c>
      <c r="K921" s="611">
        <v>2</v>
      </c>
      <c r="L921" s="611">
        <f t="shared" si="118"/>
        <v>134.4</v>
      </c>
      <c r="M921" s="611"/>
      <c r="N921" s="613">
        <f t="shared" si="113"/>
        <v>0</v>
      </c>
      <c r="O921" s="347"/>
    </row>
    <row r="922" spans="1:15" s="504" customFormat="1" ht="30">
      <c r="A922" s="610">
        <f t="shared" si="119"/>
        <v>910</v>
      </c>
      <c r="B922" s="512" t="s">
        <v>1728</v>
      </c>
      <c r="C922" s="514">
        <v>4</v>
      </c>
      <c r="D922" s="514" t="s">
        <v>960</v>
      </c>
      <c r="E922" s="511">
        <v>19.59</v>
      </c>
      <c r="F922" s="517">
        <f t="shared" si="114"/>
        <v>78.36</v>
      </c>
      <c r="G922" s="611">
        <f t="shared" si="115"/>
        <v>2</v>
      </c>
      <c r="H922" s="611">
        <f t="shared" si="116"/>
        <v>39.18</v>
      </c>
      <c r="I922" s="611"/>
      <c r="J922" s="612">
        <f t="shared" si="112"/>
        <v>0</v>
      </c>
      <c r="K922" s="611">
        <f t="shared" si="117"/>
        <v>2</v>
      </c>
      <c r="L922" s="611">
        <f t="shared" si="118"/>
        <v>39.18</v>
      </c>
      <c r="M922" s="611"/>
      <c r="N922" s="613">
        <f t="shared" si="113"/>
        <v>0</v>
      </c>
      <c r="O922" s="347"/>
    </row>
    <row r="923" spans="1:15" s="504" customFormat="1" ht="16.5">
      <c r="A923" s="610">
        <f t="shared" si="119"/>
        <v>911</v>
      </c>
      <c r="B923" s="158" t="s">
        <v>1729</v>
      </c>
      <c r="C923" s="241">
        <v>4</v>
      </c>
      <c r="D923" s="507" t="s">
        <v>907</v>
      </c>
      <c r="E923" s="545">
        <v>78.760000000000005</v>
      </c>
      <c r="F923" s="517">
        <f t="shared" si="114"/>
        <v>315.04000000000002</v>
      </c>
      <c r="G923" s="611">
        <f t="shared" si="115"/>
        <v>2</v>
      </c>
      <c r="H923" s="611">
        <f t="shared" si="116"/>
        <v>157.52000000000001</v>
      </c>
      <c r="I923" s="611"/>
      <c r="J923" s="612">
        <f t="shared" si="112"/>
        <v>0</v>
      </c>
      <c r="K923" s="611">
        <f t="shared" si="117"/>
        <v>2</v>
      </c>
      <c r="L923" s="611">
        <f t="shared" si="118"/>
        <v>157.52000000000001</v>
      </c>
      <c r="M923" s="611"/>
      <c r="N923" s="613">
        <f t="shared" si="113"/>
        <v>0</v>
      </c>
      <c r="O923" s="347"/>
    </row>
    <row r="924" spans="1:15" s="504" customFormat="1" ht="16.5">
      <c r="A924" s="610">
        <f t="shared" si="119"/>
        <v>912</v>
      </c>
      <c r="B924" s="619" t="s">
        <v>1730</v>
      </c>
      <c r="C924" s="617">
        <v>4</v>
      </c>
      <c r="D924" s="618" t="s">
        <v>1204</v>
      </c>
      <c r="E924" s="587">
        <v>32.4</v>
      </c>
      <c r="F924" s="517">
        <f t="shared" si="114"/>
        <v>129.6</v>
      </c>
      <c r="G924" s="611">
        <f t="shared" si="115"/>
        <v>2</v>
      </c>
      <c r="H924" s="611">
        <f t="shared" si="116"/>
        <v>64.8</v>
      </c>
      <c r="I924" s="611"/>
      <c r="J924" s="612">
        <f t="shared" si="112"/>
        <v>0</v>
      </c>
      <c r="K924" s="611">
        <f t="shared" si="117"/>
        <v>2</v>
      </c>
      <c r="L924" s="611">
        <f t="shared" si="118"/>
        <v>64.8</v>
      </c>
      <c r="M924" s="611"/>
      <c r="N924" s="613">
        <f t="shared" si="113"/>
        <v>0</v>
      </c>
      <c r="O924" s="347"/>
    </row>
    <row r="925" spans="1:15" s="504" customFormat="1" ht="16.5">
      <c r="A925" s="610">
        <f t="shared" si="119"/>
        <v>913</v>
      </c>
      <c r="B925" s="288" t="s">
        <v>1731</v>
      </c>
      <c r="C925" s="516">
        <v>12</v>
      </c>
      <c r="D925" s="516" t="s">
        <v>995</v>
      </c>
      <c r="E925" s="508">
        <v>40</v>
      </c>
      <c r="F925" s="517">
        <f t="shared" si="114"/>
        <v>480</v>
      </c>
      <c r="G925" s="611">
        <f t="shared" si="115"/>
        <v>6</v>
      </c>
      <c r="H925" s="611">
        <f t="shared" si="116"/>
        <v>240</v>
      </c>
      <c r="I925" s="611"/>
      <c r="J925" s="612">
        <f t="shared" si="112"/>
        <v>0</v>
      </c>
      <c r="K925" s="611">
        <f t="shared" si="117"/>
        <v>6</v>
      </c>
      <c r="L925" s="611">
        <f t="shared" si="118"/>
        <v>240</v>
      </c>
      <c r="M925" s="611"/>
      <c r="N925" s="613">
        <f t="shared" si="113"/>
        <v>0</v>
      </c>
      <c r="O925" s="347"/>
    </row>
    <row r="926" spans="1:15" s="504" customFormat="1" ht="16.5">
      <c r="A926" s="610">
        <f t="shared" si="119"/>
        <v>914</v>
      </c>
      <c r="B926" s="512" t="s">
        <v>1732</v>
      </c>
      <c r="C926" s="513">
        <v>2325</v>
      </c>
      <c r="D926" s="514" t="s">
        <v>919</v>
      </c>
      <c r="E926" s="511">
        <v>5</v>
      </c>
      <c r="F926" s="517">
        <f t="shared" si="114"/>
        <v>11625</v>
      </c>
      <c r="G926" s="611">
        <v>1163</v>
      </c>
      <c r="H926" s="611">
        <f t="shared" si="116"/>
        <v>5815</v>
      </c>
      <c r="I926" s="611"/>
      <c r="J926" s="612">
        <f t="shared" si="112"/>
        <v>0</v>
      </c>
      <c r="K926" s="611">
        <v>1162</v>
      </c>
      <c r="L926" s="611">
        <f t="shared" si="118"/>
        <v>5810</v>
      </c>
      <c r="M926" s="611"/>
      <c r="N926" s="613">
        <f t="shared" si="113"/>
        <v>0</v>
      </c>
      <c r="O926" s="347"/>
    </row>
    <row r="927" spans="1:15" s="504" customFormat="1" ht="16.5">
      <c r="A927" s="610">
        <f t="shared" si="119"/>
        <v>915</v>
      </c>
      <c r="B927" s="582" t="s">
        <v>1946</v>
      </c>
      <c r="C927" s="564">
        <v>10</v>
      </c>
      <c r="D927" s="564" t="s">
        <v>905</v>
      </c>
      <c r="E927" s="520">
        <v>168</v>
      </c>
      <c r="F927" s="517">
        <f t="shared" si="114"/>
        <v>1680</v>
      </c>
      <c r="G927" s="611">
        <f t="shared" si="115"/>
        <v>5</v>
      </c>
      <c r="H927" s="611">
        <f t="shared" si="116"/>
        <v>840</v>
      </c>
      <c r="I927" s="611"/>
      <c r="J927" s="612">
        <f t="shared" si="112"/>
        <v>0</v>
      </c>
      <c r="K927" s="611">
        <f t="shared" si="117"/>
        <v>5</v>
      </c>
      <c r="L927" s="611">
        <f t="shared" si="118"/>
        <v>840</v>
      </c>
      <c r="M927" s="611"/>
      <c r="N927" s="613">
        <f t="shared" si="113"/>
        <v>0</v>
      </c>
      <c r="O927" s="347"/>
    </row>
    <row r="928" spans="1:15" s="504" customFormat="1" ht="16.5">
      <c r="A928" s="610">
        <f t="shared" si="119"/>
        <v>916</v>
      </c>
      <c r="B928" s="619" t="s">
        <v>1733</v>
      </c>
      <c r="C928" s="617">
        <v>15</v>
      </c>
      <c r="D928" s="618" t="s">
        <v>903</v>
      </c>
      <c r="E928" s="587">
        <v>64</v>
      </c>
      <c r="F928" s="517">
        <f t="shared" si="114"/>
        <v>960</v>
      </c>
      <c r="G928" s="611">
        <v>8</v>
      </c>
      <c r="H928" s="611">
        <f t="shared" si="116"/>
        <v>512</v>
      </c>
      <c r="I928" s="611"/>
      <c r="J928" s="612">
        <f t="shared" si="112"/>
        <v>0</v>
      </c>
      <c r="K928" s="611">
        <v>7</v>
      </c>
      <c r="L928" s="611">
        <f t="shared" si="118"/>
        <v>448</v>
      </c>
      <c r="M928" s="611"/>
      <c r="N928" s="613">
        <f t="shared" si="113"/>
        <v>0</v>
      </c>
      <c r="O928" s="347"/>
    </row>
    <row r="929" spans="1:15" s="504" customFormat="1" ht="16.5">
      <c r="A929" s="610">
        <f t="shared" si="119"/>
        <v>917</v>
      </c>
      <c r="B929" s="158" t="s">
        <v>1734</v>
      </c>
      <c r="C929" s="516">
        <v>6</v>
      </c>
      <c r="D929" s="564"/>
      <c r="E929" s="575">
        <v>70</v>
      </c>
      <c r="F929" s="517">
        <f t="shared" si="114"/>
        <v>420</v>
      </c>
      <c r="G929" s="611">
        <f t="shared" si="115"/>
        <v>3</v>
      </c>
      <c r="H929" s="611">
        <f t="shared" si="116"/>
        <v>210</v>
      </c>
      <c r="I929" s="611"/>
      <c r="J929" s="612">
        <f t="shared" si="112"/>
        <v>0</v>
      </c>
      <c r="K929" s="611">
        <f t="shared" si="117"/>
        <v>3</v>
      </c>
      <c r="L929" s="611">
        <f t="shared" si="118"/>
        <v>210</v>
      </c>
      <c r="M929" s="611"/>
      <c r="N929" s="613">
        <f t="shared" si="113"/>
        <v>0</v>
      </c>
      <c r="O929" s="347"/>
    </row>
    <row r="930" spans="1:15" s="504" customFormat="1" ht="16.5">
      <c r="A930" s="610">
        <f t="shared" si="119"/>
        <v>918</v>
      </c>
      <c r="B930" s="158" t="s">
        <v>1735</v>
      </c>
      <c r="C930" s="516">
        <v>12</v>
      </c>
      <c r="D930" s="516" t="s">
        <v>903</v>
      </c>
      <c r="E930" s="517">
        <v>64</v>
      </c>
      <c r="F930" s="517">
        <f t="shared" si="114"/>
        <v>768</v>
      </c>
      <c r="G930" s="611">
        <f t="shared" si="115"/>
        <v>6</v>
      </c>
      <c r="H930" s="611">
        <f t="shared" si="116"/>
        <v>384</v>
      </c>
      <c r="I930" s="611"/>
      <c r="J930" s="612">
        <f t="shared" si="112"/>
        <v>0</v>
      </c>
      <c r="K930" s="611">
        <f t="shared" si="117"/>
        <v>6</v>
      </c>
      <c r="L930" s="611">
        <f t="shared" si="118"/>
        <v>384</v>
      </c>
      <c r="M930" s="611"/>
      <c r="N930" s="613">
        <f t="shared" si="113"/>
        <v>0</v>
      </c>
      <c r="O930" s="347"/>
    </row>
    <row r="931" spans="1:15" s="504" customFormat="1" ht="16.5">
      <c r="A931" s="610">
        <f t="shared" si="119"/>
        <v>919</v>
      </c>
      <c r="B931" s="240" t="s">
        <v>1736</v>
      </c>
      <c r="C931" s="507">
        <v>5</v>
      </c>
      <c r="D931" s="507" t="s">
        <v>910</v>
      </c>
      <c r="E931" s="510">
        <v>64</v>
      </c>
      <c r="F931" s="517">
        <f t="shared" si="114"/>
        <v>320</v>
      </c>
      <c r="G931" s="611">
        <v>3</v>
      </c>
      <c r="H931" s="611">
        <f t="shared" si="116"/>
        <v>192</v>
      </c>
      <c r="I931" s="611"/>
      <c r="J931" s="612">
        <f t="shared" si="112"/>
        <v>0</v>
      </c>
      <c r="K931" s="611">
        <v>2</v>
      </c>
      <c r="L931" s="611">
        <f t="shared" si="118"/>
        <v>128</v>
      </c>
      <c r="M931" s="611"/>
      <c r="N931" s="613">
        <f t="shared" si="113"/>
        <v>0</v>
      </c>
      <c r="O931" s="347"/>
    </row>
    <row r="932" spans="1:15" s="504" customFormat="1" ht="30">
      <c r="A932" s="610">
        <f t="shared" si="119"/>
        <v>920</v>
      </c>
      <c r="B932" s="594" t="s">
        <v>1737</v>
      </c>
      <c r="C932" s="617">
        <v>5</v>
      </c>
      <c r="D932" s="618" t="s">
        <v>903</v>
      </c>
      <c r="E932" s="592">
        <v>80</v>
      </c>
      <c r="F932" s="517">
        <f t="shared" si="114"/>
        <v>400</v>
      </c>
      <c r="G932" s="611">
        <v>3</v>
      </c>
      <c r="H932" s="611">
        <f t="shared" si="116"/>
        <v>240</v>
      </c>
      <c r="I932" s="611"/>
      <c r="J932" s="612">
        <f t="shared" si="112"/>
        <v>0</v>
      </c>
      <c r="K932" s="611">
        <v>2</v>
      </c>
      <c r="L932" s="611">
        <f t="shared" si="118"/>
        <v>160</v>
      </c>
      <c r="M932" s="611"/>
      <c r="N932" s="613">
        <f t="shared" si="113"/>
        <v>0</v>
      </c>
      <c r="O932" s="347"/>
    </row>
    <row r="933" spans="1:15" s="504" customFormat="1" ht="30">
      <c r="A933" s="610">
        <f t="shared" si="119"/>
        <v>921</v>
      </c>
      <c r="B933" s="544" t="s">
        <v>1738</v>
      </c>
      <c r="C933" s="241">
        <v>24</v>
      </c>
      <c r="D933" s="507" t="s">
        <v>960</v>
      </c>
      <c r="E933" s="520">
        <v>64</v>
      </c>
      <c r="F933" s="517">
        <f t="shared" si="114"/>
        <v>1536</v>
      </c>
      <c r="G933" s="611">
        <f t="shared" si="115"/>
        <v>12</v>
      </c>
      <c r="H933" s="611">
        <f t="shared" si="116"/>
        <v>768</v>
      </c>
      <c r="I933" s="611"/>
      <c r="J933" s="612">
        <f t="shared" si="112"/>
        <v>0</v>
      </c>
      <c r="K933" s="611">
        <f t="shared" si="117"/>
        <v>12</v>
      </c>
      <c r="L933" s="611">
        <f t="shared" si="118"/>
        <v>768</v>
      </c>
      <c r="M933" s="611"/>
      <c r="N933" s="613">
        <f t="shared" si="113"/>
        <v>0</v>
      </c>
      <c r="O933" s="347"/>
    </row>
    <row r="934" spans="1:15" s="504" customFormat="1" ht="16.5">
      <c r="A934" s="610">
        <f t="shared" si="119"/>
        <v>922</v>
      </c>
      <c r="B934" s="518" t="s">
        <v>1947</v>
      </c>
      <c r="C934" s="521">
        <v>24</v>
      </c>
      <c r="D934" s="519"/>
      <c r="E934" s="510">
        <v>78.5</v>
      </c>
      <c r="F934" s="517">
        <f t="shared" si="114"/>
        <v>1884</v>
      </c>
      <c r="G934" s="611">
        <f t="shared" si="115"/>
        <v>12</v>
      </c>
      <c r="H934" s="611">
        <f t="shared" si="116"/>
        <v>942</v>
      </c>
      <c r="I934" s="611"/>
      <c r="J934" s="612">
        <f t="shared" si="112"/>
        <v>0</v>
      </c>
      <c r="K934" s="611">
        <f t="shared" si="117"/>
        <v>12</v>
      </c>
      <c r="L934" s="611">
        <f t="shared" si="118"/>
        <v>942</v>
      </c>
      <c r="M934" s="611"/>
      <c r="N934" s="613">
        <f t="shared" si="113"/>
        <v>0</v>
      </c>
      <c r="O934" s="347"/>
    </row>
    <row r="935" spans="1:15" s="504" customFormat="1" ht="16.5">
      <c r="A935" s="610">
        <f t="shared" si="119"/>
        <v>923</v>
      </c>
      <c r="B935" s="512" t="s">
        <v>1739</v>
      </c>
      <c r="C935" s="617">
        <v>3</v>
      </c>
      <c r="D935" s="618" t="s">
        <v>929</v>
      </c>
      <c r="E935" s="587">
        <v>864</v>
      </c>
      <c r="F935" s="517">
        <f t="shared" si="114"/>
        <v>2592</v>
      </c>
      <c r="G935" s="611">
        <v>2</v>
      </c>
      <c r="H935" s="611">
        <f t="shared" si="116"/>
        <v>1728</v>
      </c>
      <c r="I935" s="611"/>
      <c r="J935" s="612">
        <f t="shared" si="112"/>
        <v>0</v>
      </c>
      <c r="K935" s="611">
        <v>1</v>
      </c>
      <c r="L935" s="611">
        <f t="shared" si="118"/>
        <v>864</v>
      </c>
      <c r="M935" s="611"/>
      <c r="N935" s="613">
        <f t="shared" si="113"/>
        <v>0</v>
      </c>
      <c r="O935" s="347"/>
    </row>
    <row r="936" spans="1:15" s="504" customFormat="1" ht="30">
      <c r="A936" s="610">
        <f t="shared" si="119"/>
        <v>924</v>
      </c>
      <c r="B936" s="614" t="s">
        <v>1740</v>
      </c>
      <c r="C936" s="615">
        <v>4</v>
      </c>
      <c r="D936" s="615" t="s">
        <v>1010</v>
      </c>
      <c r="E936" s="510">
        <v>186.05</v>
      </c>
      <c r="F936" s="517">
        <f t="shared" si="114"/>
        <v>744.2</v>
      </c>
      <c r="G936" s="611">
        <f t="shared" si="115"/>
        <v>2</v>
      </c>
      <c r="H936" s="611">
        <f t="shared" si="116"/>
        <v>372.1</v>
      </c>
      <c r="I936" s="611"/>
      <c r="J936" s="612">
        <f t="shared" si="112"/>
        <v>0</v>
      </c>
      <c r="K936" s="611">
        <f t="shared" si="117"/>
        <v>2</v>
      </c>
      <c r="L936" s="611">
        <f t="shared" si="118"/>
        <v>372.1</v>
      </c>
      <c r="M936" s="611"/>
      <c r="N936" s="613">
        <f t="shared" si="113"/>
        <v>0</v>
      </c>
      <c r="O936" s="347"/>
    </row>
    <row r="937" spans="1:15" s="504" customFormat="1" ht="16.5">
      <c r="A937" s="610">
        <f t="shared" si="119"/>
        <v>925</v>
      </c>
      <c r="B937" s="582" t="s">
        <v>1948</v>
      </c>
      <c r="C937" s="564">
        <v>6</v>
      </c>
      <c r="D937" s="564" t="s">
        <v>903</v>
      </c>
      <c r="E937" s="520">
        <v>58</v>
      </c>
      <c r="F937" s="517">
        <f t="shared" si="114"/>
        <v>348</v>
      </c>
      <c r="G937" s="611">
        <f t="shared" si="115"/>
        <v>3</v>
      </c>
      <c r="H937" s="611">
        <f t="shared" si="116"/>
        <v>174</v>
      </c>
      <c r="I937" s="611"/>
      <c r="J937" s="612">
        <f t="shared" si="112"/>
        <v>0</v>
      </c>
      <c r="K937" s="611">
        <f t="shared" si="117"/>
        <v>3</v>
      </c>
      <c r="L937" s="611">
        <f t="shared" si="118"/>
        <v>174</v>
      </c>
      <c r="M937" s="611"/>
      <c r="N937" s="613">
        <f t="shared" si="113"/>
        <v>0</v>
      </c>
      <c r="O937" s="347"/>
    </row>
    <row r="938" spans="1:15" s="504" customFormat="1" ht="16.5">
      <c r="A938" s="610">
        <f t="shared" si="119"/>
        <v>926</v>
      </c>
      <c r="B938" s="158" t="s">
        <v>1741</v>
      </c>
      <c r="C938" s="506">
        <v>48</v>
      </c>
      <c r="D938" s="506" t="s">
        <v>907</v>
      </c>
      <c r="E938" s="570">
        <v>64</v>
      </c>
      <c r="F938" s="517">
        <f t="shared" si="114"/>
        <v>3072</v>
      </c>
      <c r="G938" s="611">
        <f t="shared" si="115"/>
        <v>24</v>
      </c>
      <c r="H938" s="611">
        <f t="shared" si="116"/>
        <v>1536</v>
      </c>
      <c r="I938" s="611"/>
      <c r="J938" s="612">
        <f t="shared" si="112"/>
        <v>0</v>
      </c>
      <c r="K938" s="611">
        <f t="shared" si="117"/>
        <v>24</v>
      </c>
      <c r="L938" s="611">
        <f t="shared" si="118"/>
        <v>1536</v>
      </c>
      <c r="M938" s="611"/>
      <c r="N938" s="613">
        <f t="shared" si="113"/>
        <v>0</v>
      </c>
      <c r="O938" s="347"/>
    </row>
    <row r="939" spans="1:15" s="504" customFormat="1" ht="16.5">
      <c r="A939" s="610">
        <f t="shared" si="119"/>
        <v>927</v>
      </c>
      <c r="B939" s="158" t="s">
        <v>1742</v>
      </c>
      <c r="C939" s="516">
        <v>4</v>
      </c>
      <c r="D939" s="516" t="s">
        <v>929</v>
      </c>
      <c r="E939" s="575">
        <v>864</v>
      </c>
      <c r="F939" s="517">
        <f t="shared" si="114"/>
        <v>3456</v>
      </c>
      <c r="G939" s="611">
        <f t="shared" si="115"/>
        <v>2</v>
      </c>
      <c r="H939" s="611">
        <f t="shared" si="116"/>
        <v>1728</v>
      </c>
      <c r="I939" s="611"/>
      <c r="J939" s="612">
        <f t="shared" si="112"/>
        <v>0</v>
      </c>
      <c r="K939" s="611">
        <f t="shared" si="117"/>
        <v>2</v>
      </c>
      <c r="L939" s="611">
        <f t="shared" si="118"/>
        <v>1728</v>
      </c>
      <c r="M939" s="611"/>
      <c r="N939" s="613">
        <f t="shared" si="113"/>
        <v>0</v>
      </c>
      <c r="O939" s="347"/>
    </row>
    <row r="940" spans="1:15" s="504" customFormat="1" ht="16.5">
      <c r="A940" s="610">
        <f t="shared" si="119"/>
        <v>928</v>
      </c>
      <c r="B940" s="158" t="s">
        <v>1743</v>
      </c>
      <c r="C940" s="516">
        <v>4</v>
      </c>
      <c r="D940" s="516" t="s">
        <v>929</v>
      </c>
      <c r="E940" s="517">
        <v>853.33</v>
      </c>
      <c r="F940" s="517">
        <f t="shared" si="114"/>
        <v>3413.32</v>
      </c>
      <c r="G940" s="611">
        <f t="shared" si="115"/>
        <v>2</v>
      </c>
      <c r="H940" s="611">
        <f t="shared" si="116"/>
        <v>1706.66</v>
      </c>
      <c r="I940" s="611"/>
      <c r="J940" s="612">
        <f t="shared" si="112"/>
        <v>0</v>
      </c>
      <c r="K940" s="611">
        <f t="shared" si="117"/>
        <v>2</v>
      </c>
      <c r="L940" s="611">
        <f t="shared" si="118"/>
        <v>1706.66</v>
      </c>
      <c r="M940" s="611"/>
      <c r="N940" s="613">
        <f t="shared" si="113"/>
        <v>0</v>
      </c>
      <c r="O940" s="347"/>
    </row>
    <row r="941" spans="1:15" s="504" customFormat="1" ht="16.5">
      <c r="A941" s="610">
        <f t="shared" si="119"/>
        <v>929</v>
      </c>
      <c r="B941" s="158" t="s">
        <v>1744</v>
      </c>
      <c r="C941" s="516">
        <v>4</v>
      </c>
      <c r="D941" s="516" t="s">
        <v>929</v>
      </c>
      <c r="E941" s="517">
        <v>860.44</v>
      </c>
      <c r="F941" s="517">
        <f t="shared" si="114"/>
        <v>3441.76</v>
      </c>
      <c r="G941" s="611">
        <f t="shared" si="115"/>
        <v>2</v>
      </c>
      <c r="H941" s="611">
        <f t="shared" si="116"/>
        <v>1720.88</v>
      </c>
      <c r="I941" s="611"/>
      <c r="J941" s="612">
        <f t="shared" si="112"/>
        <v>0</v>
      </c>
      <c r="K941" s="611">
        <f t="shared" si="117"/>
        <v>2</v>
      </c>
      <c r="L941" s="611">
        <f t="shared" si="118"/>
        <v>1720.88</v>
      </c>
      <c r="M941" s="611"/>
      <c r="N941" s="613">
        <f t="shared" si="113"/>
        <v>0</v>
      </c>
      <c r="O941" s="347"/>
    </row>
    <row r="942" spans="1:15" s="504" customFormat="1" ht="16.5">
      <c r="A942" s="610">
        <f t="shared" si="119"/>
        <v>930</v>
      </c>
      <c r="B942" s="158" t="s">
        <v>1745</v>
      </c>
      <c r="C942" s="506">
        <v>1</v>
      </c>
      <c r="D942" s="506" t="s">
        <v>929</v>
      </c>
      <c r="E942" s="511">
        <v>864</v>
      </c>
      <c r="F942" s="517">
        <f t="shared" si="114"/>
        <v>864</v>
      </c>
      <c r="G942" s="611">
        <v>1</v>
      </c>
      <c r="H942" s="611">
        <f t="shared" si="116"/>
        <v>864</v>
      </c>
      <c r="I942" s="611"/>
      <c r="J942" s="612">
        <f t="shared" si="112"/>
        <v>0</v>
      </c>
      <c r="K942" s="611">
        <v>0</v>
      </c>
      <c r="L942" s="611">
        <f t="shared" si="118"/>
        <v>0</v>
      </c>
      <c r="M942" s="611"/>
      <c r="N942" s="613">
        <f t="shared" si="113"/>
        <v>0</v>
      </c>
      <c r="O942" s="347"/>
    </row>
    <row r="943" spans="1:15" s="504" customFormat="1" ht="16.5">
      <c r="A943" s="610">
        <f t="shared" si="119"/>
        <v>931</v>
      </c>
      <c r="B943" s="619" t="s">
        <v>1746</v>
      </c>
      <c r="C943" s="507">
        <v>20</v>
      </c>
      <c r="D943" s="620" t="s">
        <v>903</v>
      </c>
      <c r="E943" s="592">
        <v>72.5</v>
      </c>
      <c r="F943" s="517">
        <f t="shared" si="114"/>
        <v>1450</v>
      </c>
      <c r="G943" s="611">
        <f t="shared" si="115"/>
        <v>10</v>
      </c>
      <c r="H943" s="611">
        <f t="shared" si="116"/>
        <v>725</v>
      </c>
      <c r="I943" s="611"/>
      <c r="J943" s="612">
        <f t="shared" si="112"/>
        <v>0</v>
      </c>
      <c r="K943" s="611">
        <f t="shared" si="117"/>
        <v>10</v>
      </c>
      <c r="L943" s="611">
        <f t="shared" si="118"/>
        <v>725</v>
      </c>
      <c r="M943" s="611"/>
      <c r="N943" s="613">
        <f t="shared" si="113"/>
        <v>0</v>
      </c>
      <c r="O943" s="347"/>
    </row>
    <row r="944" spans="1:15" s="504" customFormat="1" ht="16.5">
      <c r="A944" s="610">
        <f t="shared" si="119"/>
        <v>932</v>
      </c>
      <c r="B944" s="619" t="s">
        <v>1746</v>
      </c>
      <c r="C944" s="507">
        <v>20</v>
      </c>
      <c r="D944" s="620" t="s">
        <v>903</v>
      </c>
      <c r="E944" s="592">
        <v>72.5</v>
      </c>
      <c r="F944" s="517">
        <f t="shared" si="114"/>
        <v>1450</v>
      </c>
      <c r="G944" s="611">
        <f t="shared" si="115"/>
        <v>10</v>
      </c>
      <c r="H944" s="611">
        <f t="shared" si="116"/>
        <v>725</v>
      </c>
      <c r="I944" s="611"/>
      <c r="J944" s="612">
        <f t="shared" si="112"/>
        <v>0</v>
      </c>
      <c r="K944" s="611">
        <f t="shared" si="117"/>
        <v>10</v>
      </c>
      <c r="L944" s="611">
        <f t="shared" si="118"/>
        <v>725</v>
      </c>
      <c r="M944" s="611"/>
      <c r="N944" s="613">
        <f t="shared" si="113"/>
        <v>0</v>
      </c>
      <c r="O944" s="347"/>
    </row>
    <row r="945" spans="1:15" s="504" customFormat="1" ht="16.5">
      <c r="A945" s="610">
        <f t="shared" si="119"/>
        <v>933</v>
      </c>
      <c r="B945" s="619" t="s">
        <v>1746</v>
      </c>
      <c r="C945" s="507">
        <v>20</v>
      </c>
      <c r="D945" s="620" t="s">
        <v>903</v>
      </c>
      <c r="E945" s="592">
        <v>72.5</v>
      </c>
      <c r="F945" s="517">
        <f t="shared" si="114"/>
        <v>1450</v>
      </c>
      <c r="G945" s="611">
        <f t="shared" si="115"/>
        <v>10</v>
      </c>
      <c r="H945" s="611">
        <f t="shared" si="116"/>
        <v>725</v>
      </c>
      <c r="I945" s="611"/>
      <c r="J945" s="612">
        <f t="shared" si="112"/>
        <v>0</v>
      </c>
      <c r="K945" s="611">
        <f t="shared" si="117"/>
        <v>10</v>
      </c>
      <c r="L945" s="611">
        <f t="shared" si="118"/>
        <v>725</v>
      </c>
      <c r="M945" s="611"/>
      <c r="N945" s="613">
        <f t="shared" si="113"/>
        <v>0</v>
      </c>
      <c r="O945" s="347"/>
    </row>
    <row r="946" spans="1:15" s="504" customFormat="1" ht="16.5">
      <c r="A946" s="610">
        <f t="shared" si="119"/>
        <v>934</v>
      </c>
      <c r="B946" s="240" t="s">
        <v>1747</v>
      </c>
      <c r="C946" s="507">
        <v>2</v>
      </c>
      <c r="D946" s="507" t="s">
        <v>929</v>
      </c>
      <c r="E946" s="510">
        <v>853.33</v>
      </c>
      <c r="F946" s="517">
        <f t="shared" si="114"/>
        <v>1706.66</v>
      </c>
      <c r="G946" s="611">
        <f t="shared" si="115"/>
        <v>1</v>
      </c>
      <c r="H946" s="611">
        <f t="shared" si="116"/>
        <v>853.33</v>
      </c>
      <c r="I946" s="611"/>
      <c r="J946" s="612">
        <f t="shared" si="112"/>
        <v>0</v>
      </c>
      <c r="K946" s="611">
        <f t="shared" si="117"/>
        <v>1</v>
      </c>
      <c r="L946" s="611">
        <f t="shared" si="118"/>
        <v>853.33</v>
      </c>
      <c r="M946" s="611"/>
      <c r="N946" s="613">
        <f t="shared" si="113"/>
        <v>0</v>
      </c>
      <c r="O946" s="347"/>
    </row>
    <row r="947" spans="1:15" s="504" customFormat="1" ht="16.5">
      <c r="A947" s="610">
        <f t="shared" si="119"/>
        <v>935</v>
      </c>
      <c r="B947" s="158" t="s">
        <v>1748</v>
      </c>
      <c r="C947" s="506">
        <v>1</v>
      </c>
      <c r="D947" s="506" t="s">
        <v>929</v>
      </c>
      <c r="E947" s="511">
        <v>864</v>
      </c>
      <c r="F947" s="517">
        <f t="shared" si="114"/>
        <v>864</v>
      </c>
      <c r="G947" s="611">
        <v>1</v>
      </c>
      <c r="H947" s="611">
        <f t="shared" si="116"/>
        <v>864</v>
      </c>
      <c r="I947" s="611"/>
      <c r="J947" s="612">
        <f t="shared" si="112"/>
        <v>0</v>
      </c>
      <c r="K947" s="611">
        <v>0</v>
      </c>
      <c r="L947" s="611">
        <f t="shared" si="118"/>
        <v>0</v>
      </c>
      <c r="M947" s="611"/>
      <c r="N947" s="613">
        <f t="shared" si="113"/>
        <v>0</v>
      </c>
      <c r="O947" s="347"/>
    </row>
    <row r="948" spans="1:15" s="504" customFormat="1" ht="16.5">
      <c r="A948" s="610">
        <f t="shared" si="119"/>
        <v>936</v>
      </c>
      <c r="B948" s="158" t="s">
        <v>1748</v>
      </c>
      <c r="C948" s="514">
        <v>12</v>
      </c>
      <c r="D948" s="514" t="s">
        <v>929</v>
      </c>
      <c r="E948" s="570">
        <v>864</v>
      </c>
      <c r="F948" s="517">
        <f t="shared" si="114"/>
        <v>10368</v>
      </c>
      <c r="G948" s="611">
        <f t="shared" si="115"/>
        <v>6</v>
      </c>
      <c r="H948" s="611">
        <f t="shared" si="116"/>
        <v>5184</v>
      </c>
      <c r="I948" s="611"/>
      <c r="J948" s="612">
        <f t="shared" si="112"/>
        <v>0</v>
      </c>
      <c r="K948" s="611">
        <f t="shared" si="117"/>
        <v>6</v>
      </c>
      <c r="L948" s="611">
        <f t="shared" si="118"/>
        <v>5184</v>
      </c>
      <c r="M948" s="611"/>
      <c r="N948" s="613">
        <f t="shared" si="113"/>
        <v>0</v>
      </c>
      <c r="O948" s="347"/>
    </row>
    <row r="949" spans="1:15" s="504" customFormat="1" ht="16.5">
      <c r="A949" s="610">
        <f t="shared" si="119"/>
        <v>937</v>
      </c>
      <c r="B949" s="158" t="s">
        <v>1749</v>
      </c>
      <c r="C949" s="516">
        <v>10</v>
      </c>
      <c r="D949" s="516" t="s">
        <v>910</v>
      </c>
      <c r="E949" s="508">
        <v>74.510000000000005</v>
      </c>
      <c r="F949" s="517">
        <f t="shared" si="114"/>
        <v>745.1</v>
      </c>
      <c r="G949" s="611">
        <f t="shared" si="115"/>
        <v>5</v>
      </c>
      <c r="H949" s="611">
        <f t="shared" si="116"/>
        <v>372.55</v>
      </c>
      <c r="I949" s="611"/>
      <c r="J949" s="612">
        <f t="shared" si="112"/>
        <v>0</v>
      </c>
      <c r="K949" s="611">
        <f t="shared" si="117"/>
        <v>5</v>
      </c>
      <c r="L949" s="611">
        <f t="shared" si="118"/>
        <v>372.55</v>
      </c>
      <c r="M949" s="611"/>
      <c r="N949" s="613">
        <f t="shared" si="113"/>
        <v>0</v>
      </c>
      <c r="O949" s="347"/>
    </row>
    <row r="950" spans="1:15" s="504" customFormat="1" ht="16.5">
      <c r="A950" s="610">
        <f t="shared" si="119"/>
        <v>938</v>
      </c>
      <c r="B950" s="158" t="s">
        <v>1750</v>
      </c>
      <c r="C950" s="516">
        <v>10</v>
      </c>
      <c r="D950" s="516" t="s">
        <v>910</v>
      </c>
      <c r="E950" s="508">
        <v>126.5</v>
      </c>
      <c r="F950" s="517">
        <f t="shared" si="114"/>
        <v>1265</v>
      </c>
      <c r="G950" s="611">
        <f t="shared" si="115"/>
        <v>5</v>
      </c>
      <c r="H950" s="611">
        <f t="shared" si="116"/>
        <v>632.5</v>
      </c>
      <c r="I950" s="611"/>
      <c r="J950" s="612">
        <f t="shared" si="112"/>
        <v>0</v>
      </c>
      <c r="K950" s="611">
        <f t="shared" si="117"/>
        <v>5</v>
      </c>
      <c r="L950" s="611">
        <f t="shared" si="118"/>
        <v>632.5</v>
      </c>
      <c r="M950" s="611"/>
      <c r="N950" s="613">
        <f t="shared" si="113"/>
        <v>0</v>
      </c>
      <c r="O950" s="347"/>
    </row>
    <row r="951" spans="1:15" s="504" customFormat="1" ht="16.5">
      <c r="A951" s="610"/>
      <c r="B951" s="158" t="s">
        <v>1751</v>
      </c>
      <c r="C951" s="516">
        <v>6</v>
      </c>
      <c r="D951" s="516" t="s">
        <v>910</v>
      </c>
      <c r="E951" s="508">
        <v>174</v>
      </c>
      <c r="F951" s="517">
        <f t="shared" si="114"/>
        <v>1044</v>
      </c>
      <c r="G951" s="611">
        <f t="shared" si="115"/>
        <v>3</v>
      </c>
      <c r="H951" s="611">
        <f t="shared" si="116"/>
        <v>522</v>
      </c>
      <c r="I951" s="611"/>
      <c r="J951" s="612"/>
      <c r="K951" s="611">
        <f t="shared" si="117"/>
        <v>3</v>
      </c>
      <c r="L951" s="611">
        <f t="shared" si="118"/>
        <v>522</v>
      </c>
      <c r="M951" s="611"/>
      <c r="N951" s="613"/>
      <c r="O951" s="347"/>
    </row>
    <row r="952" spans="1:15" s="504" customFormat="1" ht="30">
      <c r="A952" s="610"/>
      <c r="B952" s="619" t="s">
        <v>1752</v>
      </c>
      <c r="C952" s="617">
        <v>3</v>
      </c>
      <c r="D952" s="618" t="s">
        <v>929</v>
      </c>
      <c r="E952" s="587">
        <v>186.05</v>
      </c>
      <c r="F952" s="517">
        <f t="shared" si="114"/>
        <v>558.15000000000009</v>
      </c>
      <c r="G952" s="611">
        <v>2</v>
      </c>
      <c r="H952" s="611">
        <f t="shared" si="116"/>
        <v>372.1</v>
      </c>
      <c r="I952" s="611"/>
      <c r="J952" s="612"/>
      <c r="K952" s="611">
        <v>1</v>
      </c>
      <c r="L952" s="611">
        <f t="shared" si="118"/>
        <v>186.05</v>
      </c>
      <c r="M952" s="611"/>
      <c r="N952" s="613"/>
      <c r="O952" s="347"/>
    </row>
    <row r="953" spans="1:15" s="504" customFormat="1" ht="30">
      <c r="A953" s="610"/>
      <c r="B953" s="619" t="s">
        <v>1753</v>
      </c>
      <c r="C953" s="507">
        <v>2</v>
      </c>
      <c r="D953" s="620" t="s">
        <v>929</v>
      </c>
      <c r="E953" s="592">
        <v>232</v>
      </c>
      <c r="F953" s="517">
        <f t="shared" si="114"/>
        <v>464</v>
      </c>
      <c r="G953" s="611">
        <f t="shared" si="115"/>
        <v>1</v>
      </c>
      <c r="H953" s="611">
        <f t="shared" si="116"/>
        <v>232</v>
      </c>
      <c r="I953" s="611"/>
      <c r="J953" s="612"/>
      <c r="K953" s="611">
        <f t="shared" si="117"/>
        <v>1</v>
      </c>
      <c r="L953" s="611">
        <f t="shared" si="118"/>
        <v>232</v>
      </c>
      <c r="M953" s="611"/>
      <c r="N953" s="613"/>
      <c r="O953" s="347"/>
    </row>
    <row r="954" spans="1:15" s="504" customFormat="1" ht="30">
      <c r="A954" s="610"/>
      <c r="B954" s="619" t="s">
        <v>1753</v>
      </c>
      <c r="C954" s="507">
        <v>2</v>
      </c>
      <c r="D954" s="620" t="s">
        <v>929</v>
      </c>
      <c r="E954" s="592">
        <v>232</v>
      </c>
      <c r="F954" s="517">
        <f t="shared" si="114"/>
        <v>464</v>
      </c>
      <c r="G954" s="611">
        <f t="shared" si="115"/>
        <v>1</v>
      </c>
      <c r="H954" s="611">
        <f t="shared" si="116"/>
        <v>232</v>
      </c>
      <c r="I954" s="611"/>
      <c r="J954" s="612"/>
      <c r="K954" s="611">
        <f t="shared" si="117"/>
        <v>1</v>
      </c>
      <c r="L954" s="611">
        <f t="shared" si="118"/>
        <v>232</v>
      </c>
      <c r="M954" s="611"/>
      <c r="N954" s="613"/>
      <c r="O954" s="347"/>
    </row>
    <row r="955" spans="1:15" s="504" customFormat="1" ht="30">
      <c r="A955" s="610"/>
      <c r="B955" s="619" t="s">
        <v>1753</v>
      </c>
      <c r="C955" s="507">
        <v>2</v>
      </c>
      <c r="D955" s="620" t="s">
        <v>929</v>
      </c>
      <c r="E955" s="592">
        <v>232</v>
      </c>
      <c r="F955" s="517">
        <f t="shared" si="114"/>
        <v>464</v>
      </c>
      <c r="G955" s="611">
        <f t="shared" si="115"/>
        <v>1</v>
      </c>
      <c r="H955" s="611">
        <f t="shared" si="116"/>
        <v>232</v>
      </c>
      <c r="I955" s="611"/>
      <c r="J955" s="612"/>
      <c r="K955" s="611">
        <f t="shared" si="117"/>
        <v>1</v>
      </c>
      <c r="L955" s="611">
        <f t="shared" si="118"/>
        <v>232</v>
      </c>
      <c r="M955" s="611"/>
      <c r="N955" s="613"/>
      <c r="O955" s="347"/>
    </row>
    <row r="956" spans="1:15" s="504" customFormat="1" ht="30">
      <c r="A956" s="610"/>
      <c r="B956" s="619" t="s">
        <v>1754</v>
      </c>
      <c r="C956" s="617">
        <v>20</v>
      </c>
      <c r="D956" s="618" t="s">
        <v>903</v>
      </c>
      <c r="E956" s="517">
        <v>80</v>
      </c>
      <c r="F956" s="517">
        <f t="shared" si="114"/>
        <v>1600</v>
      </c>
      <c r="G956" s="611">
        <f t="shared" si="115"/>
        <v>10</v>
      </c>
      <c r="H956" s="611">
        <f t="shared" si="116"/>
        <v>800</v>
      </c>
      <c r="I956" s="611"/>
      <c r="J956" s="612"/>
      <c r="K956" s="611">
        <f t="shared" si="117"/>
        <v>10</v>
      </c>
      <c r="L956" s="611">
        <f t="shared" si="118"/>
        <v>800</v>
      </c>
      <c r="M956" s="611"/>
      <c r="N956" s="613"/>
      <c r="O956" s="347"/>
    </row>
    <row r="957" spans="1:15" s="504" customFormat="1" ht="16.5">
      <c r="A957" s="610"/>
      <c r="B957" s="518" t="s">
        <v>1755</v>
      </c>
      <c r="C957" s="519">
        <v>6</v>
      </c>
      <c r="D957" s="548" t="s">
        <v>907</v>
      </c>
      <c r="E957" s="520">
        <v>45</v>
      </c>
      <c r="F957" s="517">
        <f t="shared" si="114"/>
        <v>270</v>
      </c>
      <c r="G957" s="611">
        <f t="shared" si="115"/>
        <v>3</v>
      </c>
      <c r="H957" s="611">
        <f t="shared" si="116"/>
        <v>135</v>
      </c>
      <c r="I957" s="611"/>
      <c r="J957" s="612"/>
      <c r="K957" s="611">
        <f t="shared" si="117"/>
        <v>3</v>
      </c>
      <c r="L957" s="611">
        <f t="shared" si="118"/>
        <v>135</v>
      </c>
      <c r="M957" s="611"/>
      <c r="N957" s="613"/>
      <c r="O957" s="347"/>
    </row>
    <row r="958" spans="1:15" s="504" customFormat="1" ht="30">
      <c r="A958" s="610"/>
      <c r="B958" s="619" t="s">
        <v>1756</v>
      </c>
      <c r="C958" s="507">
        <v>2</v>
      </c>
      <c r="D958" s="620" t="s">
        <v>903</v>
      </c>
      <c r="E958" s="592">
        <v>232</v>
      </c>
      <c r="F958" s="517">
        <f t="shared" si="114"/>
        <v>464</v>
      </c>
      <c r="G958" s="611">
        <f t="shared" si="115"/>
        <v>1</v>
      </c>
      <c r="H958" s="611">
        <f t="shared" si="116"/>
        <v>232</v>
      </c>
      <c r="I958" s="611"/>
      <c r="J958" s="612"/>
      <c r="K958" s="611">
        <f t="shared" si="117"/>
        <v>1</v>
      </c>
      <c r="L958" s="611">
        <f t="shared" si="118"/>
        <v>232</v>
      </c>
      <c r="M958" s="611"/>
      <c r="N958" s="613"/>
      <c r="O958" s="347"/>
    </row>
    <row r="959" spans="1:15" s="504" customFormat="1" ht="30">
      <c r="A959" s="610"/>
      <c r="B959" s="619" t="s">
        <v>1756</v>
      </c>
      <c r="C959" s="507">
        <v>2</v>
      </c>
      <c r="D959" s="620" t="s">
        <v>903</v>
      </c>
      <c r="E959" s="592">
        <v>232</v>
      </c>
      <c r="F959" s="517">
        <f t="shared" si="114"/>
        <v>464</v>
      </c>
      <c r="G959" s="611">
        <f t="shared" si="115"/>
        <v>1</v>
      </c>
      <c r="H959" s="611">
        <f t="shared" si="116"/>
        <v>232</v>
      </c>
      <c r="I959" s="611"/>
      <c r="J959" s="612"/>
      <c r="K959" s="611">
        <f t="shared" si="117"/>
        <v>1</v>
      </c>
      <c r="L959" s="611">
        <f t="shared" si="118"/>
        <v>232</v>
      </c>
      <c r="M959" s="611"/>
      <c r="N959" s="613"/>
      <c r="O959" s="347"/>
    </row>
    <row r="960" spans="1:15" s="504" customFormat="1" ht="30">
      <c r="A960" s="610"/>
      <c r="B960" s="619" t="s">
        <v>1756</v>
      </c>
      <c r="C960" s="507">
        <v>2</v>
      </c>
      <c r="D960" s="620" t="s">
        <v>903</v>
      </c>
      <c r="E960" s="592">
        <v>232</v>
      </c>
      <c r="F960" s="517">
        <f t="shared" si="114"/>
        <v>464</v>
      </c>
      <c r="G960" s="611">
        <f t="shared" si="115"/>
        <v>1</v>
      </c>
      <c r="H960" s="611">
        <f t="shared" si="116"/>
        <v>232</v>
      </c>
      <c r="I960" s="611"/>
      <c r="J960" s="612"/>
      <c r="K960" s="611">
        <f t="shared" si="117"/>
        <v>1</v>
      </c>
      <c r="L960" s="611">
        <f t="shared" si="118"/>
        <v>232</v>
      </c>
      <c r="M960" s="611"/>
      <c r="N960" s="613"/>
      <c r="O960" s="347"/>
    </row>
    <row r="961" spans="1:15" s="504" customFormat="1" ht="16.5">
      <c r="A961" s="610"/>
      <c r="B961" s="158" t="s">
        <v>1757</v>
      </c>
      <c r="C961" s="516">
        <v>4</v>
      </c>
      <c r="D961" s="516" t="s">
        <v>929</v>
      </c>
      <c r="E961" s="517">
        <v>853.33</v>
      </c>
      <c r="F961" s="517">
        <f t="shared" si="114"/>
        <v>3413.32</v>
      </c>
      <c r="G961" s="611">
        <f t="shared" si="115"/>
        <v>2</v>
      </c>
      <c r="H961" s="611">
        <f t="shared" si="116"/>
        <v>1706.66</v>
      </c>
      <c r="I961" s="611"/>
      <c r="J961" s="612"/>
      <c r="K961" s="611">
        <f t="shared" si="117"/>
        <v>2</v>
      </c>
      <c r="L961" s="611">
        <f t="shared" si="118"/>
        <v>1706.66</v>
      </c>
      <c r="M961" s="611"/>
      <c r="N961" s="613"/>
      <c r="O961" s="347"/>
    </row>
    <row r="962" spans="1:15" s="504" customFormat="1" ht="16.5">
      <c r="A962" s="610"/>
      <c r="B962" s="158" t="s">
        <v>1758</v>
      </c>
      <c r="C962" s="516">
        <v>3</v>
      </c>
      <c r="D962" s="516" t="s">
        <v>929</v>
      </c>
      <c r="E962" s="517">
        <v>860.44</v>
      </c>
      <c r="F962" s="517">
        <f t="shared" si="114"/>
        <v>2581.3200000000002</v>
      </c>
      <c r="G962" s="611">
        <v>2</v>
      </c>
      <c r="H962" s="611">
        <f t="shared" si="116"/>
        <v>1720.88</v>
      </c>
      <c r="I962" s="611"/>
      <c r="J962" s="612"/>
      <c r="K962" s="611">
        <v>1</v>
      </c>
      <c r="L962" s="611">
        <f t="shared" si="118"/>
        <v>860.44</v>
      </c>
      <c r="M962" s="611"/>
      <c r="N962" s="613"/>
      <c r="O962" s="347"/>
    </row>
    <row r="963" spans="1:15" s="504" customFormat="1" ht="16.5">
      <c r="A963" s="610"/>
      <c r="B963" s="544" t="s">
        <v>1759</v>
      </c>
      <c r="C963" s="241">
        <v>2</v>
      </c>
      <c r="D963" s="506" t="s">
        <v>929</v>
      </c>
      <c r="E963" s="533">
        <v>864</v>
      </c>
      <c r="F963" s="517">
        <f t="shared" si="114"/>
        <v>1728</v>
      </c>
      <c r="G963" s="611">
        <f t="shared" si="115"/>
        <v>1</v>
      </c>
      <c r="H963" s="611">
        <f t="shared" si="116"/>
        <v>864</v>
      </c>
      <c r="I963" s="611"/>
      <c r="J963" s="612"/>
      <c r="K963" s="611">
        <f t="shared" si="117"/>
        <v>1</v>
      </c>
      <c r="L963" s="611">
        <f t="shared" si="118"/>
        <v>864</v>
      </c>
      <c r="M963" s="611"/>
      <c r="N963" s="613"/>
      <c r="O963" s="347"/>
    </row>
    <row r="964" spans="1:15" s="504" customFormat="1" ht="16.5">
      <c r="A964" s="610"/>
      <c r="B964" s="544" t="s">
        <v>1760</v>
      </c>
      <c r="C964" s="241">
        <v>2</v>
      </c>
      <c r="D964" s="506" t="s">
        <v>929</v>
      </c>
      <c r="E964" s="533">
        <v>864</v>
      </c>
      <c r="F964" s="517">
        <f t="shared" si="114"/>
        <v>1728</v>
      </c>
      <c r="G964" s="611">
        <f t="shared" si="115"/>
        <v>1</v>
      </c>
      <c r="H964" s="611">
        <f t="shared" si="116"/>
        <v>864</v>
      </c>
      <c r="I964" s="611"/>
      <c r="J964" s="612"/>
      <c r="K964" s="611">
        <f t="shared" si="117"/>
        <v>1</v>
      </c>
      <c r="L964" s="611">
        <f t="shared" si="118"/>
        <v>864</v>
      </c>
      <c r="M964" s="611"/>
      <c r="N964" s="613"/>
      <c r="O964" s="347"/>
    </row>
    <row r="965" spans="1:15" s="504" customFormat="1" ht="16.5">
      <c r="A965" s="610"/>
      <c r="B965" s="240" t="s">
        <v>1761</v>
      </c>
      <c r="C965" s="507">
        <v>2</v>
      </c>
      <c r="D965" s="507" t="s">
        <v>929</v>
      </c>
      <c r="E965" s="510">
        <v>860.44</v>
      </c>
      <c r="F965" s="517">
        <f t="shared" si="114"/>
        <v>1720.88</v>
      </c>
      <c r="G965" s="611">
        <f t="shared" si="115"/>
        <v>1</v>
      </c>
      <c r="H965" s="611">
        <f t="shared" si="116"/>
        <v>860.44</v>
      </c>
      <c r="I965" s="611"/>
      <c r="J965" s="612"/>
      <c r="K965" s="611">
        <f t="shared" si="117"/>
        <v>1</v>
      </c>
      <c r="L965" s="611">
        <f t="shared" si="118"/>
        <v>860.44</v>
      </c>
      <c r="M965" s="611"/>
      <c r="N965" s="613"/>
      <c r="O965" s="347"/>
    </row>
    <row r="966" spans="1:15" s="504" customFormat="1" ht="16.5">
      <c r="A966" s="610"/>
      <c r="B966" s="158" t="s">
        <v>1762</v>
      </c>
      <c r="C966" s="241">
        <v>4</v>
      </c>
      <c r="D966" s="507" t="s">
        <v>907</v>
      </c>
      <c r="E966" s="545">
        <v>126.5</v>
      </c>
      <c r="F966" s="517">
        <f t="shared" si="114"/>
        <v>506</v>
      </c>
      <c r="G966" s="611">
        <f t="shared" si="115"/>
        <v>2</v>
      </c>
      <c r="H966" s="611">
        <f t="shared" si="116"/>
        <v>253</v>
      </c>
      <c r="I966" s="611"/>
      <c r="J966" s="612"/>
      <c r="K966" s="611">
        <f t="shared" si="117"/>
        <v>2</v>
      </c>
      <c r="L966" s="611">
        <f t="shared" si="118"/>
        <v>253</v>
      </c>
      <c r="M966" s="611"/>
      <c r="N966" s="613"/>
      <c r="O966" s="347"/>
    </row>
    <row r="967" spans="1:15" s="504" customFormat="1" ht="16.5">
      <c r="A967" s="610"/>
      <c r="B967" s="544" t="s">
        <v>1763</v>
      </c>
      <c r="C967" s="509">
        <v>7</v>
      </c>
      <c r="D967" s="509" t="s">
        <v>1010</v>
      </c>
      <c r="E967" s="510">
        <v>853.33</v>
      </c>
      <c r="F967" s="517">
        <f t="shared" si="114"/>
        <v>5973.31</v>
      </c>
      <c r="G967" s="611">
        <v>4</v>
      </c>
      <c r="H967" s="611">
        <f t="shared" si="116"/>
        <v>3413.32</v>
      </c>
      <c r="I967" s="611"/>
      <c r="J967" s="612"/>
      <c r="K967" s="611">
        <v>3</v>
      </c>
      <c r="L967" s="611">
        <f t="shared" si="118"/>
        <v>2559.9900000000002</v>
      </c>
      <c r="M967" s="611"/>
      <c r="N967" s="613"/>
      <c r="O967" s="347"/>
    </row>
    <row r="968" spans="1:15" s="504" customFormat="1" ht="16.5">
      <c r="A968" s="610"/>
      <c r="B968" s="544" t="s">
        <v>1764</v>
      </c>
      <c r="C968" s="509">
        <v>5</v>
      </c>
      <c r="D968" s="509" t="s">
        <v>1010</v>
      </c>
      <c r="E968" s="510">
        <v>564.71</v>
      </c>
      <c r="F968" s="517">
        <f t="shared" si="114"/>
        <v>2823.55</v>
      </c>
      <c r="G968" s="611">
        <v>3</v>
      </c>
      <c r="H968" s="611">
        <f t="shared" si="116"/>
        <v>1694.13</v>
      </c>
      <c r="I968" s="611"/>
      <c r="J968" s="612"/>
      <c r="K968" s="611">
        <v>2</v>
      </c>
      <c r="L968" s="611">
        <f t="shared" si="118"/>
        <v>1129.42</v>
      </c>
      <c r="M968" s="611"/>
      <c r="N968" s="613"/>
      <c r="O968" s="347"/>
    </row>
    <row r="969" spans="1:15" s="504" customFormat="1" ht="30">
      <c r="A969" s="610"/>
      <c r="B969" s="158" t="s">
        <v>1765</v>
      </c>
      <c r="C969" s="506">
        <v>4</v>
      </c>
      <c r="D969" s="507" t="s">
        <v>929</v>
      </c>
      <c r="E969" s="545">
        <v>186.05</v>
      </c>
      <c r="F969" s="517">
        <f t="shared" si="114"/>
        <v>744.2</v>
      </c>
      <c r="G969" s="611">
        <f t="shared" si="115"/>
        <v>2</v>
      </c>
      <c r="H969" s="611">
        <f t="shared" si="116"/>
        <v>372.1</v>
      </c>
      <c r="I969" s="611"/>
      <c r="J969" s="612"/>
      <c r="K969" s="611">
        <f t="shared" si="117"/>
        <v>2</v>
      </c>
      <c r="L969" s="611">
        <f t="shared" si="118"/>
        <v>372.1</v>
      </c>
      <c r="M969" s="611"/>
      <c r="N969" s="613"/>
      <c r="O969" s="347"/>
    </row>
    <row r="970" spans="1:15" s="504" customFormat="1" ht="30">
      <c r="A970" s="610"/>
      <c r="B970" s="544" t="s">
        <v>1766</v>
      </c>
      <c r="C970" s="241">
        <v>4</v>
      </c>
      <c r="D970" s="241"/>
      <c r="E970" s="545">
        <v>186.05</v>
      </c>
      <c r="F970" s="517">
        <f t="shared" si="114"/>
        <v>744.2</v>
      </c>
      <c r="G970" s="611">
        <f t="shared" si="115"/>
        <v>2</v>
      </c>
      <c r="H970" s="611">
        <f t="shared" si="116"/>
        <v>372.1</v>
      </c>
      <c r="I970" s="611"/>
      <c r="J970" s="612"/>
      <c r="K970" s="611">
        <f t="shared" si="117"/>
        <v>2</v>
      </c>
      <c r="L970" s="611">
        <f t="shared" si="118"/>
        <v>372.1</v>
      </c>
      <c r="M970" s="611"/>
      <c r="N970" s="613"/>
      <c r="O970" s="347"/>
    </row>
    <row r="971" spans="1:15" s="504" customFormat="1" ht="16.5">
      <c r="A971" s="610"/>
      <c r="B971" s="544" t="s">
        <v>1767</v>
      </c>
      <c r="C971" s="509">
        <v>7</v>
      </c>
      <c r="D971" s="509" t="s">
        <v>1010</v>
      </c>
      <c r="E971" s="510">
        <v>860.44</v>
      </c>
      <c r="F971" s="517">
        <f t="shared" si="114"/>
        <v>6023.08</v>
      </c>
      <c r="G971" s="611">
        <v>4</v>
      </c>
      <c r="H971" s="611">
        <f t="shared" si="116"/>
        <v>3441.76</v>
      </c>
      <c r="I971" s="611"/>
      <c r="J971" s="612"/>
      <c r="K971" s="611">
        <v>3</v>
      </c>
      <c r="L971" s="611">
        <f t="shared" si="118"/>
        <v>2581.3200000000002</v>
      </c>
      <c r="M971" s="611"/>
      <c r="N971" s="613"/>
      <c r="O971" s="347"/>
    </row>
    <row r="972" spans="1:15" s="504" customFormat="1" ht="16.5">
      <c r="A972" s="610"/>
      <c r="B972" s="616" t="s">
        <v>1768</v>
      </c>
      <c r="C972" s="507">
        <v>40</v>
      </c>
      <c r="D972" s="516" t="s">
        <v>910</v>
      </c>
      <c r="E972" s="517">
        <v>78</v>
      </c>
      <c r="F972" s="517">
        <f t="shared" si="114"/>
        <v>3120</v>
      </c>
      <c r="G972" s="611">
        <f t="shared" si="115"/>
        <v>20</v>
      </c>
      <c r="H972" s="611">
        <f t="shared" si="116"/>
        <v>1560</v>
      </c>
      <c r="I972" s="611"/>
      <c r="J972" s="612"/>
      <c r="K972" s="611">
        <f t="shared" si="117"/>
        <v>20</v>
      </c>
      <c r="L972" s="611">
        <f t="shared" si="118"/>
        <v>1560</v>
      </c>
      <c r="M972" s="611"/>
      <c r="N972" s="613"/>
      <c r="O972" s="347"/>
    </row>
    <row r="973" spans="1:15" s="504" customFormat="1" ht="16.5">
      <c r="A973" s="610"/>
      <c r="B973" s="518" t="s">
        <v>1769</v>
      </c>
      <c r="C973" s="521">
        <v>200</v>
      </c>
      <c r="D973" s="519"/>
      <c r="E973" s="510">
        <v>200</v>
      </c>
      <c r="F973" s="517">
        <f t="shared" si="114"/>
        <v>40000</v>
      </c>
      <c r="G973" s="611">
        <f t="shared" si="115"/>
        <v>100</v>
      </c>
      <c r="H973" s="611">
        <f t="shared" si="116"/>
        <v>20000</v>
      </c>
      <c r="I973" s="611"/>
      <c r="J973" s="612"/>
      <c r="K973" s="611">
        <f t="shared" si="117"/>
        <v>100</v>
      </c>
      <c r="L973" s="611">
        <f t="shared" si="118"/>
        <v>20000</v>
      </c>
      <c r="M973" s="611"/>
      <c r="N973" s="613"/>
      <c r="O973" s="347"/>
    </row>
    <row r="974" spans="1:15" s="504" customFormat="1" ht="16.5">
      <c r="A974" s="610"/>
      <c r="B974" s="158" t="s">
        <v>1770</v>
      </c>
      <c r="C974" s="506">
        <v>2</v>
      </c>
      <c r="D974" s="506" t="s">
        <v>912</v>
      </c>
      <c r="E974" s="511">
        <v>150</v>
      </c>
      <c r="F974" s="517">
        <f t="shared" ref="F974:F1037" si="120">E974*C974</f>
        <v>300</v>
      </c>
      <c r="G974" s="611">
        <f t="shared" ref="G974:G1036" si="121">C974/2</f>
        <v>1</v>
      </c>
      <c r="H974" s="611">
        <f t="shared" ref="H974:H1037" si="122">G974*E974</f>
        <v>150</v>
      </c>
      <c r="I974" s="611"/>
      <c r="J974" s="612"/>
      <c r="K974" s="611">
        <f t="shared" ref="K974:K1036" si="123">C974/2</f>
        <v>1</v>
      </c>
      <c r="L974" s="611">
        <f t="shared" ref="L974:L1037" si="124">K974*E974</f>
        <v>150</v>
      </c>
      <c r="M974" s="611"/>
      <c r="N974" s="613"/>
      <c r="O974" s="347"/>
    </row>
    <row r="975" spans="1:15" s="504" customFormat="1" ht="16.5">
      <c r="A975" s="610"/>
      <c r="B975" s="158" t="s">
        <v>1771</v>
      </c>
      <c r="C975" s="506">
        <v>2</v>
      </c>
      <c r="D975" s="506" t="s">
        <v>946</v>
      </c>
      <c r="E975" s="511">
        <v>650</v>
      </c>
      <c r="F975" s="517">
        <f t="shared" si="120"/>
        <v>1300</v>
      </c>
      <c r="G975" s="611">
        <f t="shared" si="121"/>
        <v>1</v>
      </c>
      <c r="H975" s="611">
        <f t="shared" si="122"/>
        <v>650</v>
      </c>
      <c r="I975" s="611"/>
      <c r="J975" s="612"/>
      <c r="K975" s="611">
        <f t="shared" si="123"/>
        <v>1</v>
      </c>
      <c r="L975" s="611">
        <f t="shared" si="124"/>
        <v>650</v>
      </c>
      <c r="M975" s="611"/>
      <c r="N975" s="613"/>
      <c r="O975" s="347"/>
    </row>
    <row r="976" spans="1:15" s="504" customFormat="1" ht="16.5">
      <c r="A976" s="610"/>
      <c r="B976" s="240" t="s">
        <v>1772</v>
      </c>
      <c r="C976" s="507">
        <v>300</v>
      </c>
      <c r="D976" s="507" t="s">
        <v>1418</v>
      </c>
      <c r="E976" s="510">
        <v>290</v>
      </c>
      <c r="F976" s="517">
        <f t="shared" si="120"/>
        <v>87000</v>
      </c>
      <c r="G976" s="611">
        <f t="shared" si="121"/>
        <v>150</v>
      </c>
      <c r="H976" s="611">
        <f t="shared" si="122"/>
        <v>43500</v>
      </c>
      <c r="I976" s="611"/>
      <c r="J976" s="612"/>
      <c r="K976" s="611">
        <f t="shared" si="123"/>
        <v>150</v>
      </c>
      <c r="L976" s="611">
        <f t="shared" si="124"/>
        <v>43500</v>
      </c>
      <c r="M976" s="611"/>
      <c r="N976" s="613"/>
      <c r="O976" s="347"/>
    </row>
    <row r="977" spans="1:15" s="504" customFormat="1" ht="16.5">
      <c r="A977" s="610"/>
      <c r="B977" s="544" t="s">
        <v>1773</v>
      </c>
      <c r="C977" s="241">
        <v>10</v>
      </c>
      <c r="D977" s="506" t="s">
        <v>1019</v>
      </c>
      <c r="E977" s="533">
        <v>100</v>
      </c>
      <c r="F977" s="517">
        <f t="shared" si="120"/>
        <v>1000</v>
      </c>
      <c r="G977" s="611">
        <f t="shared" si="121"/>
        <v>5</v>
      </c>
      <c r="H977" s="611">
        <f t="shared" si="122"/>
        <v>500</v>
      </c>
      <c r="I977" s="611"/>
      <c r="J977" s="612"/>
      <c r="K977" s="611">
        <f t="shared" si="123"/>
        <v>5</v>
      </c>
      <c r="L977" s="611">
        <f t="shared" si="124"/>
        <v>500</v>
      </c>
      <c r="M977" s="611"/>
      <c r="N977" s="613"/>
      <c r="O977" s="347"/>
    </row>
    <row r="978" spans="1:15" s="504" customFormat="1" ht="16.5">
      <c r="A978" s="610"/>
      <c r="B978" s="288" t="s">
        <v>1774</v>
      </c>
      <c r="C978" s="506">
        <v>10</v>
      </c>
      <c r="D978" s="506"/>
      <c r="E978" s="570">
        <v>50</v>
      </c>
      <c r="F978" s="517">
        <f t="shared" si="120"/>
        <v>500</v>
      </c>
      <c r="G978" s="611">
        <f t="shared" si="121"/>
        <v>5</v>
      </c>
      <c r="H978" s="611">
        <f t="shared" si="122"/>
        <v>250</v>
      </c>
      <c r="I978" s="611"/>
      <c r="J978" s="612"/>
      <c r="K978" s="611">
        <f t="shared" si="123"/>
        <v>5</v>
      </c>
      <c r="L978" s="611">
        <f t="shared" si="124"/>
        <v>250</v>
      </c>
      <c r="M978" s="611"/>
      <c r="N978" s="613"/>
      <c r="O978" s="347"/>
    </row>
    <row r="979" spans="1:15" s="504" customFormat="1" ht="16.5">
      <c r="A979" s="610"/>
      <c r="B979" s="619" t="s">
        <v>1775</v>
      </c>
      <c r="C979" s="617">
        <v>10</v>
      </c>
      <c r="D979" s="618" t="s">
        <v>903</v>
      </c>
      <c r="E979" s="517">
        <v>110</v>
      </c>
      <c r="F979" s="517">
        <f t="shared" si="120"/>
        <v>1100</v>
      </c>
      <c r="G979" s="611">
        <f t="shared" si="121"/>
        <v>5</v>
      </c>
      <c r="H979" s="611">
        <f t="shared" si="122"/>
        <v>550</v>
      </c>
      <c r="I979" s="611"/>
      <c r="J979" s="612"/>
      <c r="K979" s="611">
        <f t="shared" si="123"/>
        <v>5</v>
      </c>
      <c r="L979" s="611">
        <f t="shared" si="124"/>
        <v>550</v>
      </c>
      <c r="M979" s="611"/>
      <c r="N979" s="613"/>
      <c r="O979" s="347"/>
    </row>
    <row r="980" spans="1:15" s="504" customFormat="1" ht="16.5">
      <c r="A980" s="610"/>
      <c r="B980" s="619" t="s">
        <v>1776</v>
      </c>
      <c r="C980" s="507">
        <v>3</v>
      </c>
      <c r="D980" s="620" t="s">
        <v>912</v>
      </c>
      <c r="E980" s="592">
        <v>100</v>
      </c>
      <c r="F980" s="517">
        <f t="shared" si="120"/>
        <v>300</v>
      </c>
      <c r="G980" s="611">
        <v>2</v>
      </c>
      <c r="H980" s="611">
        <f t="shared" si="122"/>
        <v>200</v>
      </c>
      <c r="I980" s="611"/>
      <c r="J980" s="612"/>
      <c r="K980" s="611">
        <v>1</v>
      </c>
      <c r="L980" s="611">
        <f t="shared" si="124"/>
        <v>100</v>
      </c>
      <c r="M980" s="611"/>
      <c r="N980" s="613"/>
      <c r="O980" s="347"/>
    </row>
    <row r="981" spans="1:15" s="504" customFormat="1" ht="16.5">
      <c r="A981" s="610"/>
      <c r="B981" s="619" t="s">
        <v>1776</v>
      </c>
      <c r="C981" s="507">
        <v>3</v>
      </c>
      <c r="D981" s="620" t="s">
        <v>912</v>
      </c>
      <c r="E981" s="592">
        <v>100</v>
      </c>
      <c r="F981" s="517">
        <f t="shared" si="120"/>
        <v>300</v>
      </c>
      <c r="G981" s="611">
        <v>2</v>
      </c>
      <c r="H981" s="611">
        <f t="shared" si="122"/>
        <v>200</v>
      </c>
      <c r="I981" s="611"/>
      <c r="J981" s="612"/>
      <c r="K981" s="611">
        <v>1</v>
      </c>
      <c r="L981" s="611">
        <f t="shared" si="124"/>
        <v>100</v>
      </c>
      <c r="M981" s="611"/>
      <c r="N981" s="613"/>
      <c r="O981" s="347"/>
    </row>
    <row r="982" spans="1:15" s="504" customFormat="1" ht="16.5">
      <c r="A982" s="610"/>
      <c r="B982" s="619" t="s">
        <v>1776</v>
      </c>
      <c r="C982" s="507">
        <v>3</v>
      </c>
      <c r="D982" s="620" t="s">
        <v>912</v>
      </c>
      <c r="E982" s="592">
        <v>114</v>
      </c>
      <c r="F982" s="517">
        <f t="shared" si="120"/>
        <v>342</v>
      </c>
      <c r="G982" s="611">
        <v>2</v>
      </c>
      <c r="H982" s="611">
        <f t="shared" si="122"/>
        <v>228</v>
      </c>
      <c r="I982" s="611"/>
      <c r="J982" s="612"/>
      <c r="K982" s="611">
        <v>1</v>
      </c>
      <c r="L982" s="611">
        <f t="shared" si="124"/>
        <v>114</v>
      </c>
      <c r="M982" s="611"/>
      <c r="N982" s="613"/>
      <c r="O982" s="347"/>
    </row>
    <row r="983" spans="1:15" s="504" customFormat="1" ht="16.5">
      <c r="A983" s="610"/>
      <c r="B983" s="158" t="s">
        <v>1777</v>
      </c>
      <c r="C983" s="516">
        <v>5</v>
      </c>
      <c r="D983" s="516" t="s">
        <v>910</v>
      </c>
      <c r="E983" s="517">
        <v>46</v>
      </c>
      <c r="F983" s="517">
        <f t="shared" si="120"/>
        <v>230</v>
      </c>
      <c r="G983" s="611">
        <v>3</v>
      </c>
      <c r="H983" s="611">
        <f t="shared" si="122"/>
        <v>138</v>
      </c>
      <c r="I983" s="611"/>
      <c r="J983" s="612"/>
      <c r="K983" s="611">
        <v>2</v>
      </c>
      <c r="L983" s="611">
        <f t="shared" si="124"/>
        <v>92</v>
      </c>
      <c r="M983" s="611"/>
      <c r="N983" s="613"/>
      <c r="O983" s="347"/>
    </row>
    <row r="984" spans="1:15" s="504" customFormat="1" ht="16.5">
      <c r="A984" s="610"/>
      <c r="B984" s="512" t="s">
        <v>1777</v>
      </c>
      <c r="C984" s="516">
        <v>1</v>
      </c>
      <c r="D984" s="618" t="s">
        <v>907</v>
      </c>
      <c r="E984" s="587">
        <v>46</v>
      </c>
      <c r="F984" s="517">
        <f t="shared" si="120"/>
        <v>46</v>
      </c>
      <c r="G984" s="611">
        <v>1</v>
      </c>
      <c r="H984" s="611">
        <f t="shared" si="122"/>
        <v>46</v>
      </c>
      <c r="I984" s="611"/>
      <c r="J984" s="612"/>
      <c r="K984" s="611">
        <v>0</v>
      </c>
      <c r="L984" s="611">
        <f t="shared" si="124"/>
        <v>0</v>
      </c>
      <c r="M984" s="611"/>
      <c r="N984" s="613"/>
      <c r="O984" s="347"/>
    </row>
    <row r="985" spans="1:15" s="504" customFormat="1" ht="16.5">
      <c r="A985" s="610"/>
      <c r="B985" s="158" t="s">
        <v>1778</v>
      </c>
      <c r="C985" s="516">
        <v>2</v>
      </c>
      <c r="D985" s="564"/>
      <c r="E985" s="575">
        <v>200</v>
      </c>
      <c r="F985" s="517">
        <f t="shared" si="120"/>
        <v>400</v>
      </c>
      <c r="G985" s="611">
        <f t="shared" si="121"/>
        <v>1</v>
      </c>
      <c r="H985" s="611">
        <f t="shared" si="122"/>
        <v>200</v>
      </c>
      <c r="I985" s="611"/>
      <c r="J985" s="612"/>
      <c r="K985" s="611">
        <f t="shared" si="123"/>
        <v>1</v>
      </c>
      <c r="L985" s="611">
        <f t="shared" si="124"/>
        <v>200</v>
      </c>
      <c r="M985" s="611"/>
      <c r="N985" s="613"/>
      <c r="O985" s="347"/>
    </row>
    <row r="986" spans="1:15" s="504" customFormat="1" ht="16.5">
      <c r="A986" s="610"/>
      <c r="B986" s="549" t="s">
        <v>1779</v>
      </c>
      <c r="C986" s="519">
        <v>1</v>
      </c>
      <c r="D986" s="519"/>
      <c r="E986" s="78">
        <v>100</v>
      </c>
      <c r="F986" s="517">
        <f t="shared" si="120"/>
        <v>100</v>
      </c>
      <c r="G986" s="611">
        <v>1</v>
      </c>
      <c r="H986" s="611">
        <f t="shared" si="122"/>
        <v>100</v>
      </c>
      <c r="I986" s="611"/>
      <c r="J986" s="612"/>
      <c r="K986" s="611">
        <v>0</v>
      </c>
      <c r="L986" s="611">
        <f t="shared" si="124"/>
        <v>0</v>
      </c>
      <c r="M986" s="611"/>
      <c r="N986" s="613"/>
      <c r="O986" s="347"/>
    </row>
    <row r="987" spans="1:15" s="504" customFormat="1" ht="16.5">
      <c r="A987" s="610"/>
      <c r="B987" s="518" t="s">
        <v>1780</v>
      </c>
      <c r="C987" s="519">
        <v>2</v>
      </c>
      <c r="D987" s="548" t="s">
        <v>907</v>
      </c>
      <c r="E987" s="520">
        <v>451.06</v>
      </c>
      <c r="F987" s="517">
        <f t="shared" si="120"/>
        <v>902.12</v>
      </c>
      <c r="G987" s="611">
        <f t="shared" si="121"/>
        <v>1</v>
      </c>
      <c r="H987" s="611">
        <f t="shared" si="122"/>
        <v>451.06</v>
      </c>
      <c r="I987" s="611"/>
      <c r="J987" s="612"/>
      <c r="K987" s="611">
        <f t="shared" si="123"/>
        <v>1</v>
      </c>
      <c r="L987" s="611">
        <f t="shared" si="124"/>
        <v>451.06</v>
      </c>
      <c r="M987" s="611"/>
      <c r="N987" s="613"/>
      <c r="O987" s="347"/>
    </row>
    <row r="988" spans="1:15" s="504" customFormat="1" ht="16.5">
      <c r="A988" s="610"/>
      <c r="B988" s="158" t="s">
        <v>1781</v>
      </c>
      <c r="C988" s="516">
        <v>4</v>
      </c>
      <c r="D988" s="516" t="s">
        <v>929</v>
      </c>
      <c r="E988" s="508">
        <v>51.84</v>
      </c>
      <c r="F988" s="517">
        <f t="shared" si="120"/>
        <v>207.36</v>
      </c>
      <c r="G988" s="611">
        <f t="shared" si="121"/>
        <v>2</v>
      </c>
      <c r="H988" s="611">
        <f t="shared" si="122"/>
        <v>103.68</v>
      </c>
      <c r="I988" s="611"/>
      <c r="J988" s="612"/>
      <c r="K988" s="611">
        <f t="shared" si="123"/>
        <v>2</v>
      </c>
      <c r="L988" s="611">
        <f t="shared" si="124"/>
        <v>103.68</v>
      </c>
      <c r="M988" s="611"/>
      <c r="N988" s="613"/>
      <c r="O988" s="347"/>
    </row>
    <row r="989" spans="1:15" s="504" customFormat="1" ht="16.5">
      <c r="A989" s="610"/>
      <c r="B989" s="158" t="s">
        <v>1781</v>
      </c>
      <c r="C989" s="514">
        <v>30</v>
      </c>
      <c r="D989" s="514" t="s">
        <v>929</v>
      </c>
      <c r="E989" s="570">
        <v>51.6</v>
      </c>
      <c r="F989" s="517">
        <f t="shared" si="120"/>
        <v>1548</v>
      </c>
      <c r="G989" s="611">
        <f t="shared" si="121"/>
        <v>15</v>
      </c>
      <c r="H989" s="611">
        <f t="shared" si="122"/>
        <v>774</v>
      </c>
      <c r="I989" s="611"/>
      <c r="J989" s="612"/>
      <c r="K989" s="611">
        <f t="shared" si="123"/>
        <v>15</v>
      </c>
      <c r="L989" s="611">
        <f t="shared" si="124"/>
        <v>774</v>
      </c>
      <c r="M989" s="611"/>
      <c r="N989" s="613"/>
      <c r="O989" s="347"/>
    </row>
    <row r="990" spans="1:15" s="504" customFormat="1" ht="16.5">
      <c r="A990" s="610"/>
      <c r="B990" s="512" t="s">
        <v>1782</v>
      </c>
      <c r="C990" s="514">
        <v>50</v>
      </c>
      <c r="D990" s="514" t="s">
        <v>1718</v>
      </c>
      <c r="E990" s="511">
        <v>51.6</v>
      </c>
      <c r="F990" s="517">
        <f t="shared" si="120"/>
        <v>2580</v>
      </c>
      <c r="G990" s="611">
        <f t="shared" si="121"/>
        <v>25</v>
      </c>
      <c r="H990" s="611">
        <f t="shared" si="122"/>
        <v>1290</v>
      </c>
      <c r="I990" s="611"/>
      <c r="J990" s="612"/>
      <c r="K990" s="611">
        <f t="shared" si="123"/>
        <v>25</v>
      </c>
      <c r="L990" s="611">
        <f t="shared" si="124"/>
        <v>1290</v>
      </c>
      <c r="M990" s="611"/>
      <c r="N990" s="613"/>
      <c r="O990" s="347"/>
    </row>
    <row r="991" spans="1:15" s="504" customFormat="1" ht="16.5">
      <c r="A991" s="610"/>
      <c r="B991" s="158" t="s">
        <v>1783</v>
      </c>
      <c r="C991" s="516">
        <v>49</v>
      </c>
      <c r="D991" s="516" t="s">
        <v>929</v>
      </c>
      <c r="E991" s="517">
        <v>51.84</v>
      </c>
      <c r="F991" s="517">
        <f t="shared" si="120"/>
        <v>2540.1600000000003</v>
      </c>
      <c r="G991" s="611">
        <v>25</v>
      </c>
      <c r="H991" s="611">
        <f t="shared" si="122"/>
        <v>1296</v>
      </c>
      <c r="I991" s="611"/>
      <c r="J991" s="612"/>
      <c r="K991" s="611">
        <v>24</v>
      </c>
      <c r="L991" s="611">
        <f t="shared" si="124"/>
        <v>1244.1600000000001</v>
      </c>
      <c r="M991" s="611"/>
      <c r="N991" s="613"/>
      <c r="O991" s="347"/>
    </row>
    <row r="992" spans="1:15" s="504" customFormat="1" ht="16.5">
      <c r="A992" s="610"/>
      <c r="B992" s="595" t="s">
        <v>1781</v>
      </c>
      <c r="C992" s="617">
        <v>5</v>
      </c>
      <c r="D992" s="618" t="s">
        <v>929</v>
      </c>
      <c r="E992" s="592">
        <v>64.8</v>
      </c>
      <c r="F992" s="517">
        <f t="shared" si="120"/>
        <v>324</v>
      </c>
      <c r="G992" s="611">
        <v>3</v>
      </c>
      <c r="H992" s="611">
        <f t="shared" si="122"/>
        <v>194.39999999999998</v>
      </c>
      <c r="I992" s="611"/>
      <c r="J992" s="612"/>
      <c r="K992" s="611">
        <v>2</v>
      </c>
      <c r="L992" s="611">
        <f t="shared" si="124"/>
        <v>129.6</v>
      </c>
      <c r="M992" s="611"/>
      <c r="N992" s="613"/>
      <c r="O992" s="347"/>
    </row>
    <row r="993" spans="1:15" s="504" customFormat="1" ht="16.5">
      <c r="A993" s="610"/>
      <c r="B993" s="158" t="s">
        <v>1784</v>
      </c>
      <c r="C993" s="506">
        <v>20</v>
      </c>
      <c r="D993" s="507" t="s">
        <v>929</v>
      </c>
      <c r="E993" s="545">
        <v>9.36</v>
      </c>
      <c r="F993" s="517">
        <f t="shared" si="120"/>
        <v>187.2</v>
      </c>
      <c r="G993" s="611">
        <f t="shared" si="121"/>
        <v>10</v>
      </c>
      <c r="H993" s="611">
        <f t="shared" si="122"/>
        <v>93.6</v>
      </c>
      <c r="I993" s="611"/>
      <c r="J993" s="612"/>
      <c r="K993" s="611">
        <f t="shared" si="123"/>
        <v>10</v>
      </c>
      <c r="L993" s="611">
        <f t="shared" si="124"/>
        <v>93.6</v>
      </c>
      <c r="M993" s="611"/>
      <c r="N993" s="613"/>
      <c r="O993" s="347"/>
    </row>
    <row r="994" spans="1:15" s="504" customFormat="1" ht="16.5">
      <c r="A994" s="610"/>
      <c r="B994" s="544" t="s">
        <v>1785</v>
      </c>
      <c r="C994" s="241">
        <v>10</v>
      </c>
      <c r="D994" s="506" t="s">
        <v>929</v>
      </c>
      <c r="E994" s="533">
        <v>9.36</v>
      </c>
      <c r="F994" s="517">
        <f t="shared" si="120"/>
        <v>93.6</v>
      </c>
      <c r="G994" s="611">
        <f t="shared" si="121"/>
        <v>5</v>
      </c>
      <c r="H994" s="611">
        <f t="shared" si="122"/>
        <v>46.8</v>
      </c>
      <c r="I994" s="611"/>
      <c r="J994" s="612"/>
      <c r="K994" s="611">
        <f t="shared" si="123"/>
        <v>5</v>
      </c>
      <c r="L994" s="611">
        <f t="shared" si="124"/>
        <v>46.8</v>
      </c>
      <c r="M994" s="611"/>
      <c r="N994" s="613"/>
      <c r="O994" s="347"/>
    </row>
    <row r="995" spans="1:15" s="504" customFormat="1" ht="16.5">
      <c r="A995" s="610"/>
      <c r="B995" s="240" t="s">
        <v>1786</v>
      </c>
      <c r="C995" s="507">
        <v>12</v>
      </c>
      <c r="D995" s="507" t="s">
        <v>929</v>
      </c>
      <c r="E995" s="510">
        <v>51.84</v>
      </c>
      <c r="F995" s="517">
        <f t="shared" si="120"/>
        <v>622.08000000000004</v>
      </c>
      <c r="G995" s="611">
        <f t="shared" si="121"/>
        <v>6</v>
      </c>
      <c r="H995" s="611">
        <f t="shared" si="122"/>
        <v>311.04000000000002</v>
      </c>
      <c r="I995" s="611"/>
      <c r="J995" s="612"/>
      <c r="K995" s="611">
        <f t="shared" si="123"/>
        <v>6</v>
      </c>
      <c r="L995" s="611">
        <f t="shared" si="124"/>
        <v>311.04000000000002</v>
      </c>
      <c r="M995" s="611"/>
      <c r="N995" s="613"/>
      <c r="O995" s="347"/>
    </row>
    <row r="996" spans="1:15" s="504" customFormat="1" ht="16.5">
      <c r="A996" s="610"/>
      <c r="B996" s="158" t="s">
        <v>1786</v>
      </c>
      <c r="C996" s="506">
        <v>20</v>
      </c>
      <c r="D996" s="516" t="s">
        <v>929</v>
      </c>
      <c r="E996" s="570">
        <v>51.84</v>
      </c>
      <c r="F996" s="517">
        <f t="shared" si="120"/>
        <v>1036.8000000000002</v>
      </c>
      <c r="G996" s="611">
        <f t="shared" si="121"/>
        <v>10</v>
      </c>
      <c r="H996" s="611">
        <f t="shared" si="122"/>
        <v>518.40000000000009</v>
      </c>
      <c r="I996" s="611"/>
      <c r="J996" s="612"/>
      <c r="K996" s="611">
        <f t="shared" si="123"/>
        <v>10</v>
      </c>
      <c r="L996" s="611">
        <f t="shared" si="124"/>
        <v>518.40000000000009</v>
      </c>
      <c r="M996" s="611"/>
      <c r="N996" s="613"/>
      <c r="O996" s="347"/>
    </row>
    <row r="997" spans="1:15" s="504" customFormat="1" ht="16.5">
      <c r="A997" s="610"/>
      <c r="B997" s="158" t="s">
        <v>1786</v>
      </c>
      <c r="C997" s="516">
        <v>50</v>
      </c>
      <c r="D997" s="516" t="s">
        <v>943</v>
      </c>
      <c r="E997" s="517">
        <v>51.6</v>
      </c>
      <c r="F997" s="517">
        <f t="shared" si="120"/>
        <v>2580</v>
      </c>
      <c r="G997" s="611">
        <f t="shared" si="121"/>
        <v>25</v>
      </c>
      <c r="H997" s="611">
        <f t="shared" si="122"/>
        <v>1290</v>
      </c>
      <c r="I997" s="611"/>
      <c r="J997" s="612"/>
      <c r="K997" s="611">
        <f t="shared" si="123"/>
        <v>25</v>
      </c>
      <c r="L997" s="611">
        <f t="shared" si="124"/>
        <v>1290</v>
      </c>
      <c r="M997" s="611"/>
      <c r="N997" s="613"/>
      <c r="O997" s="347"/>
    </row>
    <row r="998" spans="1:15" s="504" customFormat="1" ht="16.5">
      <c r="A998" s="610"/>
      <c r="B998" s="590" t="s">
        <v>1786</v>
      </c>
      <c r="C998" s="586">
        <v>50</v>
      </c>
      <c r="D998" s="586" t="s">
        <v>1010</v>
      </c>
      <c r="E998" s="587">
        <v>51.84</v>
      </c>
      <c r="F998" s="517">
        <f t="shared" si="120"/>
        <v>2592</v>
      </c>
      <c r="G998" s="611">
        <f t="shared" si="121"/>
        <v>25</v>
      </c>
      <c r="H998" s="611">
        <f t="shared" si="122"/>
        <v>1296</v>
      </c>
      <c r="I998" s="611"/>
      <c r="J998" s="612"/>
      <c r="K998" s="611">
        <f t="shared" si="123"/>
        <v>25</v>
      </c>
      <c r="L998" s="611">
        <f t="shared" si="124"/>
        <v>1296</v>
      </c>
      <c r="M998" s="611"/>
      <c r="N998" s="613"/>
      <c r="O998" s="347"/>
    </row>
    <row r="999" spans="1:15" s="504" customFormat="1" ht="16.5">
      <c r="A999" s="610"/>
      <c r="B999" s="544" t="s">
        <v>1787</v>
      </c>
      <c r="C999" s="241">
        <v>6</v>
      </c>
      <c r="D999" s="241"/>
      <c r="E999" s="545">
        <v>51.84</v>
      </c>
      <c r="F999" s="517">
        <f t="shared" si="120"/>
        <v>311.04000000000002</v>
      </c>
      <c r="G999" s="611">
        <f t="shared" si="121"/>
        <v>3</v>
      </c>
      <c r="H999" s="611">
        <f t="shared" si="122"/>
        <v>155.52000000000001</v>
      </c>
      <c r="I999" s="611"/>
      <c r="J999" s="612"/>
      <c r="K999" s="611">
        <f t="shared" si="123"/>
        <v>3</v>
      </c>
      <c r="L999" s="611">
        <f t="shared" si="124"/>
        <v>155.52000000000001</v>
      </c>
      <c r="M999" s="611"/>
      <c r="N999" s="613"/>
      <c r="O999" s="347"/>
    </row>
    <row r="1000" spans="1:15" s="504" customFormat="1" ht="16.5">
      <c r="A1000" s="610"/>
      <c r="B1000" s="240" t="s">
        <v>1787</v>
      </c>
      <c r="C1000" s="507">
        <v>10</v>
      </c>
      <c r="D1000" s="507" t="s">
        <v>1481</v>
      </c>
      <c r="E1000" s="510">
        <v>51.6</v>
      </c>
      <c r="F1000" s="517">
        <f t="shared" si="120"/>
        <v>516</v>
      </c>
      <c r="G1000" s="611">
        <f t="shared" si="121"/>
        <v>5</v>
      </c>
      <c r="H1000" s="611">
        <f t="shared" si="122"/>
        <v>258</v>
      </c>
      <c r="I1000" s="611"/>
      <c r="J1000" s="612"/>
      <c r="K1000" s="611">
        <f t="shared" si="123"/>
        <v>5</v>
      </c>
      <c r="L1000" s="611">
        <f t="shared" si="124"/>
        <v>258</v>
      </c>
      <c r="M1000" s="611"/>
      <c r="N1000" s="613"/>
      <c r="O1000" s="347"/>
    </row>
    <row r="1001" spans="1:15" s="504" customFormat="1" ht="16.5">
      <c r="A1001" s="610"/>
      <c r="B1001" s="544" t="s">
        <v>1788</v>
      </c>
      <c r="C1001" s="241">
        <v>17</v>
      </c>
      <c r="D1001" s="506" t="s">
        <v>929</v>
      </c>
      <c r="E1001" s="533">
        <v>51.84</v>
      </c>
      <c r="F1001" s="517">
        <f t="shared" si="120"/>
        <v>881.28000000000009</v>
      </c>
      <c r="G1001" s="611">
        <v>9</v>
      </c>
      <c r="H1001" s="611">
        <f t="shared" si="122"/>
        <v>466.56000000000006</v>
      </c>
      <c r="I1001" s="611"/>
      <c r="J1001" s="612"/>
      <c r="K1001" s="611">
        <v>8</v>
      </c>
      <c r="L1001" s="611">
        <f t="shared" si="124"/>
        <v>414.72</v>
      </c>
      <c r="M1001" s="611"/>
      <c r="N1001" s="613"/>
      <c r="O1001" s="347"/>
    </row>
    <row r="1002" spans="1:15" s="504" customFormat="1" ht="16.5">
      <c r="A1002" s="610"/>
      <c r="B1002" s="512" t="s">
        <v>1789</v>
      </c>
      <c r="C1002" s="617">
        <v>5</v>
      </c>
      <c r="D1002" s="618" t="s">
        <v>929</v>
      </c>
      <c r="E1002" s="587">
        <v>51.6</v>
      </c>
      <c r="F1002" s="517">
        <f t="shared" si="120"/>
        <v>258</v>
      </c>
      <c r="G1002" s="611">
        <v>3</v>
      </c>
      <c r="H1002" s="611">
        <f t="shared" si="122"/>
        <v>154.80000000000001</v>
      </c>
      <c r="I1002" s="611"/>
      <c r="J1002" s="612"/>
      <c r="K1002" s="611">
        <v>2</v>
      </c>
      <c r="L1002" s="611">
        <f t="shared" si="124"/>
        <v>103.2</v>
      </c>
      <c r="M1002" s="611"/>
      <c r="N1002" s="613"/>
      <c r="O1002" s="347"/>
    </row>
    <row r="1003" spans="1:15" s="504" customFormat="1" ht="16.5">
      <c r="A1003" s="610"/>
      <c r="B1003" s="619" t="s">
        <v>1789</v>
      </c>
      <c r="C1003" s="617">
        <v>2</v>
      </c>
      <c r="D1003" s="618" t="s">
        <v>929</v>
      </c>
      <c r="E1003" s="587">
        <v>51.6</v>
      </c>
      <c r="F1003" s="517">
        <f t="shared" si="120"/>
        <v>103.2</v>
      </c>
      <c r="G1003" s="611">
        <f t="shared" si="121"/>
        <v>1</v>
      </c>
      <c r="H1003" s="611">
        <f t="shared" si="122"/>
        <v>51.6</v>
      </c>
      <c r="I1003" s="611"/>
      <c r="J1003" s="612"/>
      <c r="K1003" s="611">
        <f t="shared" si="123"/>
        <v>1</v>
      </c>
      <c r="L1003" s="611">
        <f t="shared" si="124"/>
        <v>51.6</v>
      </c>
      <c r="M1003" s="611"/>
      <c r="N1003" s="613"/>
      <c r="O1003" s="347"/>
    </row>
    <row r="1004" spans="1:15" s="504" customFormat="1" ht="30">
      <c r="A1004" s="610"/>
      <c r="B1004" s="158" t="s">
        <v>1790</v>
      </c>
      <c r="C1004" s="516">
        <v>2</v>
      </c>
      <c r="D1004" s="516" t="s">
        <v>1447</v>
      </c>
      <c r="E1004" s="575">
        <v>240</v>
      </c>
      <c r="F1004" s="517">
        <f t="shared" si="120"/>
        <v>480</v>
      </c>
      <c r="G1004" s="611">
        <f t="shared" si="121"/>
        <v>1</v>
      </c>
      <c r="H1004" s="611">
        <f t="shared" si="122"/>
        <v>240</v>
      </c>
      <c r="I1004" s="611"/>
      <c r="J1004" s="612"/>
      <c r="K1004" s="611">
        <f t="shared" si="123"/>
        <v>1</v>
      </c>
      <c r="L1004" s="611">
        <f t="shared" si="124"/>
        <v>240</v>
      </c>
      <c r="M1004" s="611"/>
      <c r="N1004" s="613"/>
      <c r="O1004" s="347"/>
    </row>
    <row r="1005" spans="1:15" s="504" customFormat="1" ht="16.5">
      <c r="A1005" s="610"/>
      <c r="B1005" s="616" t="s">
        <v>1791</v>
      </c>
      <c r="C1005" s="507">
        <v>24</v>
      </c>
      <c r="D1005" s="516" t="s">
        <v>1010</v>
      </c>
      <c r="E1005" s="517">
        <v>32</v>
      </c>
      <c r="F1005" s="517">
        <f t="shared" si="120"/>
        <v>768</v>
      </c>
      <c r="G1005" s="611">
        <f t="shared" si="121"/>
        <v>12</v>
      </c>
      <c r="H1005" s="611">
        <f t="shared" si="122"/>
        <v>384</v>
      </c>
      <c r="I1005" s="611"/>
      <c r="J1005" s="612"/>
      <c r="K1005" s="611">
        <f t="shared" si="123"/>
        <v>12</v>
      </c>
      <c r="L1005" s="611">
        <f t="shared" si="124"/>
        <v>384</v>
      </c>
      <c r="M1005" s="611"/>
      <c r="N1005" s="613"/>
      <c r="O1005" s="347"/>
    </row>
    <row r="1006" spans="1:15" s="504" customFormat="1" ht="16.5">
      <c r="A1006" s="610"/>
      <c r="B1006" s="616" t="s">
        <v>1792</v>
      </c>
      <c r="C1006" s="507">
        <v>24</v>
      </c>
      <c r="D1006" s="516" t="s">
        <v>1010</v>
      </c>
      <c r="E1006" s="517">
        <v>38</v>
      </c>
      <c r="F1006" s="517">
        <f t="shared" si="120"/>
        <v>912</v>
      </c>
      <c r="G1006" s="611">
        <f t="shared" si="121"/>
        <v>12</v>
      </c>
      <c r="H1006" s="611">
        <f t="shared" si="122"/>
        <v>456</v>
      </c>
      <c r="I1006" s="611"/>
      <c r="J1006" s="612"/>
      <c r="K1006" s="611">
        <f t="shared" si="123"/>
        <v>12</v>
      </c>
      <c r="L1006" s="611">
        <f t="shared" si="124"/>
        <v>456</v>
      </c>
      <c r="M1006" s="611"/>
      <c r="N1006" s="613"/>
      <c r="O1006" s="347"/>
    </row>
    <row r="1007" spans="1:15" s="504" customFormat="1" ht="16.5">
      <c r="A1007" s="610"/>
      <c r="B1007" s="614" t="s">
        <v>1792</v>
      </c>
      <c r="C1007" s="615">
        <v>50</v>
      </c>
      <c r="D1007" s="615" t="s">
        <v>943</v>
      </c>
      <c r="E1007" s="510">
        <v>52</v>
      </c>
      <c r="F1007" s="517">
        <f t="shared" si="120"/>
        <v>2600</v>
      </c>
      <c r="G1007" s="611">
        <f t="shared" si="121"/>
        <v>25</v>
      </c>
      <c r="H1007" s="611">
        <f t="shared" si="122"/>
        <v>1300</v>
      </c>
      <c r="I1007" s="611"/>
      <c r="J1007" s="612"/>
      <c r="K1007" s="611">
        <f t="shared" si="123"/>
        <v>25</v>
      </c>
      <c r="L1007" s="611">
        <f t="shared" si="124"/>
        <v>1300</v>
      </c>
      <c r="M1007" s="611"/>
      <c r="N1007" s="613"/>
      <c r="O1007" s="347"/>
    </row>
    <row r="1008" spans="1:15" s="504" customFormat="1" ht="16.5">
      <c r="A1008" s="610"/>
      <c r="B1008" s="240" t="s">
        <v>1793</v>
      </c>
      <c r="C1008" s="506">
        <v>4</v>
      </c>
      <c r="D1008" s="507"/>
      <c r="E1008" s="508">
        <v>55</v>
      </c>
      <c r="F1008" s="517">
        <f t="shared" si="120"/>
        <v>220</v>
      </c>
      <c r="G1008" s="611">
        <f t="shared" si="121"/>
        <v>2</v>
      </c>
      <c r="H1008" s="611">
        <f t="shared" si="122"/>
        <v>110</v>
      </c>
      <c r="I1008" s="611"/>
      <c r="J1008" s="612"/>
      <c r="K1008" s="611">
        <f t="shared" si="123"/>
        <v>2</v>
      </c>
      <c r="L1008" s="611">
        <f t="shared" si="124"/>
        <v>110</v>
      </c>
      <c r="M1008" s="611"/>
      <c r="N1008" s="613"/>
      <c r="O1008" s="347"/>
    </row>
    <row r="1009" spans="1:15" s="504" customFormat="1" ht="16.5">
      <c r="A1009" s="610"/>
      <c r="B1009" s="158" t="s">
        <v>1794</v>
      </c>
      <c r="C1009" s="506">
        <v>3</v>
      </c>
      <c r="D1009" s="506"/>
      <c r="E1009" s="508">
        <v>55</v>
      </c>
      <c r="F1009" s="517">
        <f t="shared" si="120"/>
        <v>165</v>
      </c>
      <c r="G1009" s="611">
        <v>2</v>
      </c>
      <c r="H1009" s="611">
        <f t="shared" si="122"/>
        <v>110</v>
      </c>
      <c r="I1009" s="611"/>
      <c r="J1009" s="612"/>
      <c r="K1009" s="611">
        <v>1</v>
      </c>
      <c r="L1009" s="611">
        <f t="shared" si="124"/>
        <v>55</v>
      </c>
      <c r="M1009" s="611"/>
      <c r="N1009" s="613"/>
      <c r="O1009" s="347"/>
    </row>
    <row r="1010" spans="1:15" s="504" customFormat="1" ht="16.5">
      <c r="A1010" s="610"/>
      <c r="B1010" s="590" t="s">
        <v>1795</v>
      </c>
      <c r="C1010" s="586">
        <v>50</v>
      </c>
      <c r="D1010" s="586" t="s">
        <v>1010</v>
      </c>
      <c r="E1010" s="587">
        <v>9.36</v>
      </c>
      <c r="F1010" s="517">
        <f t="shared" si="120"/>
        <v>468</v>
      </c>
      <c r="G1010" s="611">
        <f t="shared" si="121"/>
        <v>25</v>
      </c>
      <c r="H1010" s="611">
        <f t="shared" si="122"/>
        <v>234</v>
      </c>
      <c r="I1010" s="611"/>
      <c r="J1010" s="612"/>
      <c r="K1010" s="611">
        <f t="shared" si="123"/>
        <v>25</v>
      </c>
      <c r="L1010" s="611">
        <f t="shared" si="124"/>
        <v>234</v>
      </c>
      <c r="M1010" s="611"/>
      <c r="N1010" s="613"/>
      <c r="O1010" s="347"/>
    </row>
    <row r="1011" spans="1:15" s="504" customFormat="1" ht="16.5">
      <c r="A1011" s="610"/>
      <c r="B1011" s="544" t="s">
        <v>1796</v>
      </c>
      <c r="C1011" s="507">
        <v>20</v>
      </c>
      <c r="D1011" s="507" t="s">
        <v>929</v>
      </c>
      <c r="E1011" s="592">
        <v>51.84</v>
      </c>
      <c r="F1011" s="517">
        <f t="shared" si="120"/>
        <v>1036.8000000000002</v>
      </c>
      <c r="G1011" s="611">
        <f t="shared" si="121"/>
        <v>10</v>
      </c>
      <c r="H1011" s="611">
        <f t="shared" si="122"/>
        <v>518.40000000000009</v>
      </c>
      <c r="I1011" s="611"/>
      <c r="J1011" s="612"/>
      <c r="K1011" s="611">
        <f t="shared" si="123"/>
        <v>10</v>
      </c>
      <c r="L1011" s="611">
        <f t="shared" si="124"/>
        <v>518.40000000000009</v>
      </c>
      <c r="M1011" s="611"/>
      <c r="N1011" s="613"/>
      <c r="O1011" s="347"/>
    </row>
    <row r="1012" spans="1:15" s="504" customFormat="1" ht="16.5">
      <c r="A1012" s="610"/>
      <c r="B1012" s="619" t="s">
        <v>1797</v>
      </c>
      <c r="C1012" s="507">
        <v>2</v>
      </c>
      <c r="D1012" s="620" t="s">
        <v>929</v>
      </c>
      <c r="E1012" s="592">
        <v>65</v>
      </c>
      <c r="F1012" s="517">
        <f t="shared" si="120"/>
        <v>130</v>
      </c>
      <c r="G1012" s="611">
        <f t="shared" si="121"/>
        <v>1</v>
      </c>
      <c r="H1012" s="611">
        <f t="shared" si="122"/>
        <v>65</v>
      </c>
      <c r="I1012" s="611"/>
      <c r="J1012" s="612"/>
      <c r="K1012" s="611">
        <f t="shared" si="123"/>
        <v>1</v>
      </c>
      <c r="L1012" s="611">
        <f t="shared" si="124"/>
        <v>65</v>
      </c>
      <c r="M1012" s="611"/>
      <c r="N1012" s="613"/>
      <c r="O1012" s="347"/>
    </row>
    <row r="1013" spans="1:15" s="504" customFormat="1" ht="16.5">
      <c r="A1013" s="610"/>
      <c r="B1013" s="619" t="s">
        <v>1797</v>
      </c>
      <c r="C1013" s="507">
        <v>2</v>
      </c>
      <c r="D1013" s="620" t="s">
        <v>929</v>
      </c>
      <c r="E1013" s="592">
        <v>65</v>
      </c>
      <c r="F1013" s="517">
        <f t="shared" si="120"/>
        <v>130</v>
      </c>
      <c r="G1013" s="611">
        <f t="shared" si="121"/>
        <v>1</v>
      </c>
      <c r="H1013" s="611">
        <f t="shared" si="122"/>
        <v>65</v>
      </c>
      <c r="I1013" s="611"/>
      <c r="J1013" s="612"/>
      <c r="K1013" s="611">
        <f t="shared" si="123"/>
        <v>1</v>
      </c>
      <c r="L1013" s="611">
        <f t="shared" si="124"/>
        <v>65</v>
      </c>
      <c r="M1013" s="611"/>
      <c r="N1013" s="613"/>
      <c r="O1013" s="347"/>
    </row>
    <row r="1014" spans="1:15" s="504" customFormat="1" ht="16.5">
      <c r="A1014" s="610"/>
      <c r="B1014" s="619" t="s">
        <v>1797</v>
      </c>
      <c r="C1014" s="507">
        <v>2</v>
      </c>
      <c r="D1014" s="620" t="s">
        <v>929</v>
      </c>
      <c r="E1014" s="592">
        <v>65</v>
      </c>
      <c r="F1014" s="517">
        <f t="shared" si="120"/>
        <v>130</v>
      </c>
      <c r="G1014" s="611">
        <f t="shared" si="121"/>
        <v>1</v>
      </c>
      <c r="H1014" s="611">
        <f t="shared" si="122"/>
        <v>65</v>
      </c>
      <c r="I1014" s="611"/>
      <c r="J1014" s="612"/>
      <c r="K1014" s="611">
        <f t="shared" si="123"/>
        <v>1</v>
      </c>
      <c r="L1014" s="611">
        <f t="shared" si="124"/>
        <v>65</v>
      </c>
      <c r="M1014" s="611"/>
      <c r="N1014" s="613"/>
      <c r="O1014" s="347"/>
    </row>
    <row r="1015" spans="1:15" s="504" customFormat="1" ht="16.5">
      <c r="A1015" s="610"/>
      <c r="B1015" s="158" t="s">
        <v>1798</v>
      </c>
      <c r="C1015" s="516">
        <v>20</v>
      </c>
      <c r="D1015" s="516" t="s">
        <v>929</v>
      </c>
      <c r="E1015" s="575">
        <v>51.84</v>
      </c>
      <c r="F1015" s="517">
        <f t="shared" si="120"/>
        <v>1036.8000000000002</v>
      </c>
      <c r="G1015" s="611">
        <f t="shared" si="121"/>
        <v>10</v>
      </c>
      <c r="H1015" s="611">
        <f t="shared" si="122"/>
        <v>518.40000000000009</v>
      </c>
      <c r="I1015" s="611"/>
      <c r="J1015" s="612"/>
      <c r="K1015" s="611">
        <f t="shared" si="123"/>
        <v>10</v>
      </c>
      <c r="L1015" s="611">
        <f t="shared" si="124"/>
        <v>518.40000000000009</v>
      </c>
      <c r="M1015" s="611"/>
      <c r="N1015" s="613"/>
      <c r="O1015" s="347"/>
    </row>
    <row r="1016" spans="1:15" s="504" customFormat="1" ht="16.5">
      <c r="A1016" s="610"/>
      <c r="B1016" s="518" t="s">
        <v>1799</v>
      </c>
      <c r="C1016" s="519">
        <v>36</v>
      </c>
      <c r="D1016" s="548" t="s">
        <v>929</v>
      </c>
      <c r="E1016" s="520">
        <v>50.2</v>
      </c>
      <c r="F1016" s="517">
        <f t="shared" si="120"/>
        <v>1807.2</v>
      </c>
      <c r="G1016" s="611">
        <f t="shared" si="121"/>
        <v>18</v>
      </c>
      <c r="H1016" s="611">
        <f t="shared" si="122"/>
        <v>903.6</v>
      </c>
      <c r="I1016" s="611"/>
      <c r="J1016" s="612"/>
      <c r="K1016" s="611">
        <f t="shared" si="123"/>
        <v>18</v>
      </c>
      <c r="L1016" s="611">
        <f t="shared" si="124"/>
        <v>903.6</v>
      </c>
      <c r="M1016" s="611"/>
      <c r="N1016" s="613"/>
      <c r="O1016" s="347"/>
    </row>
    <row r="1017" spans="1:15" s="504" customFormat="1" ht="16.5">
      <c r="A1017" s="610"/>
      <c r="B1017" s="512" t="s">
        <v>1800</v>
      </c>
      <c r="C1017" s="514">
        <v>20</v>
      </c>
      <c r="D1017" s="514" t="s">
        <v>929</v>
      </c>
      <c r="E1017" s="520">
        <v>29.76</v>
      </c>
      <c r="F1017" s="517">
        <f t="shared" si="120"/>
        <v>595.20000000000005</v>
      </c>
      <c r="G1017" s="611">
        <f t="shared" si="121"/>
        <v>10</v>
      </c>
      <c r="H1017" s="611">
        <f t="shared" si="122"/>
        <v>297.60000000000002</v>
      </c>
      <c r="I1017" s="611"/>
      <c r="J1017" s="612"/>
      <c r="K1017" s="611">
        <f t="shared" si="123"/>
        <v>10</v>
      </c>
      <c r="L1017" s="611">
        <f t="shared" si="124"/>
        <v>297.60000000000002</v>
      </c>
      <c r="M1017" s="611"/>
      <c r="N1017" s="613"/>
      <c r="O1017" s="347"/>
    </row>
    <row r="1018" spans="1:15" s="504" customFormat="1" ht="16.5">
      <c r="A1018" s="610"/>
      <c r="B1018" s="158" t="s">
        <v>1801</v>
      </c>
      <c r="C1018" s="516">
        <v>2</v>
      </c>
      <c r="D1018" s="516" t="s">
        <v>907</v>
      </c>
      <c r="E1018" s="517">
        <v>462</v>
      </c>
      <c r="F1018" s="517">
        <f t="shared" si="120"/>
        <v>924</v>
      </c>
      <c r="G1018" s="611">
        <f t="shared" si="121"/>
        <v>1</v>
      </c>
      <c r="H1018" s="611">
        <f t="shared" si="122"/>
        <v>462</v>
      </c>
      <c r="I1018" s="611"/>
      <c r="J1018" s="612"/>
      <c r="K1018" s="611">
        <f t="shared" si="123"/>
        <v>1</v>
      </c>
      <c r="L1018" s="611">
        <f t="shared" si="124"/>
        <v>462</v>
      </c>
      <c r="M1018" s="611"/>
      <c r="N1018" s="613"/>
      <c r="O1018" s="347"/>
    </row>
    <row r="1019" spans="1:15" s="504" customFormat="1" ht="16.5">
      <c r="A1019" s="610"/>
      <c r="B1019" s="518" t="s">
        <v>1802</v>
      </c>
      <c r="C1019" s="521">
        <v>1</v>
      </c>
      <c r="D1019" s="519"/>
      <c r="E1019" s="510">
        <v>350</v>
      </c>
      <c r="F1019" s="517">
        <f t="shared" si="120"/>
        <v>350</v>
      </c>
      <c r="G1019" s="611">
        <v>1</v>
      </c>
      <c r="H1019" s="611">
        <f t="shared" si="122"/>
        <v>350</v>
      </c>
      <c r="I1019" s="611"/>
      <c r="J1019" s="612"/>
      <c r="K1019" s="611">
        <v>0</v>
      </c>
      <c r="L1019" s="611">
        <f t="shared" si="124"/>
        <v>0</v>
      </c>
      <c r="M1019" s="611"/>
      <c r="N1019" s="613"/>
      <c r="O1019" s="347"/>
    </row>
    <row r="1020" spans="1:15" s="504" customFormat="1" ht="16.5">
      <c r="A1020" s="610"/>
      <c r="B1020" s="544" t="s">
        <v>1803</v>
      </c>
      <c r="C1020" s="241">
        <v>6</v>
      </c>
      <c r="D1020" s="241"/>
      <c r="E1020" s="545">
        <v>451.06</v>
      </c>
      <c r="F1020" s="517">
        <f t="shared" si="120"/>
        <v>2706.36</v>
      </c>
      <c r="G1020" s="611">
        <f t="shared" si="121"/>
        <v>3</v>
      </c>
      <c r="H1020" s="611">
        <f t="shared" si="122"/>
        <v>1353.18</v>
      </c>
      <c r="I1020" s="611"/>
      <c r="J1020" s="612"/>
      <c r="K1020" s="611">
        <f t="shared" si="123"/>
        <v>3</v>
      </c>
      <c r="L1020" s="611">
        <f t="shared" si="124"/>
        <v>1353.18</v>
      </c>
      <c r="M1020" s="611"/>
      <c r="N1020" s="613"/>
      <c r="O1020" s="347"/>
    </row>
    <row r="1021" spans="1:15" s="504" customFormat="1" ht="16.5">
      <c r="A1021" s="610"/>
      <c r="B1021" s="614" t="s">
        <v>1804</v>
      </c>
      <c r="C1021" s="631">
        <v>3</v>
      </c>
      <c r="D1021" s="631" t="s">
        <v>903</v>
      </c>
      <c r="E1021" s="575">
        <v>405</v>
      </c>
      <c r="F1021" s="517">
        <f t="shared" si="120"/>
        <v>1215</v>
      </c>
      <c r="G1021" s="611">
        <v>2</v>
      </c>
      <c r="H1021" s="611">
        <f t="shared" si="122"/>
        <v>810</v>
      </c>
      <c r="I1021" s="611"/>
      <c r="J1021" s="612"/>
      <c r="K1021" s="611">
        <v>1</v>
      </c>
      <c r="L1021" s="611">
        <f t="shared" si="124"/>
        <v>405</v>
      </c>
      <c r="M1021" s="611"/>
      <c r="N1021" s="613"/>
      <c r="O1021" s="347"/>
    </row>
    <row r="1022" spans="1:15" s="504" customFormat="1" ht="30">
      <c r="A1022" s="610"/>
      <c r="B1022" s="240" t="s">
        <v>1805</v>
      </c>
      <c r="C1022" s="507">
        <v>1</v>
      </c>
      <c r="D1022" s="507" t="s">
        <v>910</v>
      </c>
      <c r="E1022" s="510">
        <v>840</v>
      </c>
      <c r="F1022" s="517">
        <f t="shared" si="120"/>
        <v>840</v>
      </c>
      <c r="G1022" s="611">
        <v>1</v>
      </c>
      <c r="H1022" s="611">
        <f t="shared" si="122"/>
        <v>840</v>
      </c>
      <c r="I1022" s="611"/>
      <c r="J1022" s="612"/>
      <c r="K1022" s="611">
        <v>0</v>
      </c>
      <c r="L1022" s="611">
        <f t="shared" si="124"/>
        <v>0</v>
      </c>
      <c r="M1022" s="611"/>
      <c r="N1022" s="613"/>
      <c r="O1022" s="347"/>
    </row>
    <row r="1023" spans="1:15" s="504" customFormat="1" ht="16.5">
      <c r="A1023" s="610"/>
      <c r="B1023" s="512" t="s">
        <v>1806</v>
      </c>
      <c r="C1023" s="514">
        <v>3</v>
      </c>
      <c r="D1023" s="514" t="s">
        <v>960</v>
      </c>
      <c r="E1023" s="511">
        <v>26</v>
      </c>
      <c r="F1023" s="517">
        <f t="shared" si="120"/>
        <v>78</v>
      </c>
      <c r="G1023" s="611">
        <v>2</v>
      </c>
      <c r="H1023" s="611">
        <f t="shared" si="122"/>
        <v>52</v>
      </c>
      <c r="I1023" s="611"/>
      <c r="J1023" s="612"/>
      <c r="K1023" s="611">
        <v>1</v>
      </c>
      <c r="L1023" s="611">
        <f t="shared" si="124"/>
        <v>26</v>
      </c>
      <c r="M1023" s="611"/>
      <c r="N1023" s="613"/>
      <c r="O1023" s="347"/>
    </row>
    <row r="1024" spans="1:15" s="504" customFormat="1" ht="16.5">
      <c r="A1024" s="610"/>
      <c r="B1024" s="158" t="s">
        <v>1807</v>
      </c>
      <c r="C1024" s="516">
        <v>5</v>
      </c>
      <c r="D1024" s="516" t="s">
        <v>910</v>
      </c>
      <c r="E1024" s="517">
        <v>451.06</v>
      </c>
      <c r="F1024" s="517">
        <f t="shared" si="120"/>
        <v>2255.3000000000002</v>
      </c>
      <c r="G1024" s="611">
        <v>3</v>
      </c>
      <c r="H1024" s="611">
        <f t="shared" si="122"/>
        <v>1353.18</v>
      </c>
      <c r="I1024" s="611"/>
      <c r="J1024" s="612"/>
      <c r="K1024" s="611">
        <v>2</v>
      </c>
      <c r="L1024" s="611">
        <f t="shared" si="124"/>
        <v>902.12</v>
      </c>
      <c r="M1024" s="611"/>
      <c r="N1024" s="613"/>
      <c r="O1024" s="347"/>
    </row>
    <row r="1025" spans="1:15" s="504" customFormat="1" ht="16.5">
      <c r="A1025" s="610"/>
      <c r="B1025" s="158" t="s">
        <v>1808</v>
      </c>
      <c r="C1025" s="516">
        <v>2</v>
      </c>
      <c r="D1025" s="564"/>
      <c r="E1025" s="575">
        <v>61</v>
      </c>
      <c r="F1025" s="517">
        <f t="shared" si="120"/>
        <v>122</v>
      </c>
      <c r="G1025" s="611">
        <f t="shared" si="121"/>
        <v>1</v>
      </c>
      <c r="H1025" s="611">
        <f t="shared" si="122"/>
        <v>61</v>
      </c>
      <c r="I1025" s="611"/>
      <c r="J1025" s="612"/>
      <c r="K1025" s="611">
        <f t="shared" si="123"/>
        <v>1</v>
      </c>
      <c r="L1025" s="611">
        <f t="shared" si="124"/>
        <v>61</v>
      </c>
      <c r="M1025" s="611"/>
      <c r="N1025" s="613"/>
      <c r="O1025" s="347"/>
    </row>
    <row r="1026" spans="1:15" s="504" customFormat="1" ht="16.5">
      <c r="A1026" s="610"/>
      <c r="B1026" s="544" t="s">
        <v>1809</v>
      </c>
      <c r="C1026" s="241">
        <v>4</v>
      </c>
      <c r="D1026" s="506" t="s">
        <v>903</v>
      </c>
      <c r="E1026" s="533">
        <v>228</v>
      </c>
      <c r="F1026" s="517">
        <f t="shared" si="120"/>
        <v>912</v>
      </c>
      <c r="G1026" s="611">
        <f t="shared" si="121"/>
        <v>2</v>
      </c>
      <c r="H1026" s="611">
        <f t="shared" si="122"/>
        <v>456</v>
      </c>
      <c r="I1026" s="611"/>
      <c r="J1026" s="612"/>
      <c r="K1026" s="611">
        <f t="shared" si="123"/>
        <v>2</v>
      </c>
      <c r="L1026" s="611">
        <f t="shared" si="124"/>
        <v>456</v>
      </c>
      <c r="M1026" s="611"/>
      <c r="N1026" s="613"/>
      <c r="O1026" s="347"/>
    </row>
    <row r="1027" spans="1:15" s="504" customFormat="1" ht="30">
      <c r="A1027" s="610"/>
      <c r="B1027" s="512" t="s">
        <v>1810</v>
      </c>
      <c r="C1027" s="514">
        <v>10</v>
      </c>
      <c r="D1027" s="514" t="s">
        <v>1244</v>
      </c>
      <c r="E1027" s="511">
        <v>462</v>
      </c>
      <c r="F1027" s="517">
        <f t="shared" si="120"/>
        <v>4620</v>
      </c>
      <c r="G1027" s="611">
        <f t="shared" si="121"/>
        <v>5</v>
      </c>
      <c r="H1027" s="611">
        <f t="shared" si="122"/>
        <v>2310</v>
      </c>
      <c r="I1027" s="611"/>
      <c r="J1027" s="612"/>
      <c r="K1027" s="611">
        <f t="shared" si="123"/>
        <v>5</v>
      </c>
      <c r="L1027" s="611">
        <f t="shared" si="124"/>
        <v>2310</v>
      </c>
      <c r="M1027" s="611"/>
      <c r="N1027" s="613"/>
      <c r="O1027" s="347"/>
    </row>
    <row r="1028" spans="1:15" s="504" customFormat="1" ht="16.5">
      <c r="A1028" s="610"/>
      <c r="B1028" s="158" t="s">
        <v>1811</v>
      </c>
      <c r="C1028" s="506">
        <v>4</v>
      </c>
      <c r="D1028" s="516" t="s">
        <v>907</v>
      </c>
      <c r="E1028" s="570">
        <v>228</v>
      </c>
      <c r="F1028" s="517">
        <f t="shared" si="120"/>
        <v>912</v>
      </c>
      <c r="G1028" s="611">
        <f t="shared" si="121"/>
        <v>2</v>
      </c>
      <c r="H1028" s="611">
        <f t="shared" si="122"/>
        <v>456</v>
      </c>
      <c r="I1028" s="611"/>
      <c r="J1028" s="612"/>
      <c r="K1028" s="611">
        <f t="shared" si="123"/>
        <v>2</v>
      </c>
      <c r="L1028" s="611">
        <f t="shared" si="124"/>
        <v>456</v>
      </c>
      <c r="M1028" s="611"/>
      <c r="N1028" s="613"/>
      <c r="O1028" s="347"/>
    </row>
    <row r="1029" spans="1:15" s="504" customFormat="1" ht="16.5">
      <c r="A1029" s="610"/>
      <c r="B1029" s="240" t="s">
        <v>1812</v>
      </c>
      <c r="C1029" s="507">
        <v>2</v>
      </c>
      <c r="D1029" s="507" t="s">
        <v>910</v>
      </c>
      <c r="E1029" s="510">
        <v>451.06</v>
      </c>
      <c r="F1029" s="517">
        <f t="shared" si="120"/>
        <v>902.12</v>
      </c>
      <c r="G1029" s="611">
        <f t="shared" si="121"/>
        <v>1</v>
      </c>
      <c r="H1029" s="611">
        <f t="shared" si="122"/>
        <v>451.06</v>
      </c>
      <c r="I1029" s="611"/>
      <c r="J1029" s="612"/>
      <c r="K1029" s="611">
        <f t="shared" si="123"/>
        <v>1</v>
      </c>
      <c r="L1029" s="611">
        <f t="shared" si="124"/>
        <v>451.06</v>
      </c>
      <c r="M1029" s="611"/>
      <c r="N1029" s="613"/>
      <c r="O1029" s="347"/>
    </row>
    <row r="1030" spans="1:15" s="504" customFormat="1" ht="16.5">
      <c r="A1030" s="610"/>
      <c r="B1030" s="158" t="s">
        <v>1812</v>
      </c>
      <c r="C1030" s="506">
        <v>4</v>
      </c>
      <c r="D1030" s="506" t="s">
        <v>919</v>
      </c>
      <c r="E1030" s="511">
        <v>462</v>
      </c>
      <c r="F1030" s="517">
        <f t="shared" si="120"/>
        <v>1848</v>
      </c>
      <c r="G1030" s="611">
        <f t="shared" si="121"/>
        <v>2</v>
      </c>
      <c r="H1030" s="611">
        <f t="shared" si="122"/>
        <v>924</v>
      </c>
      <c r="I1030" s="611"/>
      <c r="J1030" s="612"/>
      <c r="K1030" s="611">
        <f t="shared" si="123"/>
        <v>2</v>
      </c>
      <c r="L1030" s="611">
        <f t="shared" si="124"/>
        <v>924</v>
      </c>
      <c r="M1030" s="611"/>
      <c r="N1030" s="613"/>
      <c r="O1030" s="347"/>
    </row>
    <row r="1031" spans="1:15" s="504" customFormat="1" ht="16.5">
      <c r="A1031" s="610"/>
      <c r="B1031" s="158" t="s">
        <v>1812</v>
      </c>
      <c r="C1031" s="516">
        <v>2</v>
      </c>
      <c r="D1031" s="516" t="s">
        <v>960</v>
      </c>
      <c r="E1031" s="508">
        <v>451.06</v>
      </c>
      <c r="F1031" s="517">
        <f t="shared" si="120"/>
        <v>902.12</v>
      </c>
      <c r="G1031" s="611">
        <f t="shared" si="121"/>
        <v>1</v>
      </c>
      <c r="H1031" s="611">
        <f t="shared" si="122"/>
        <v>451.06</v>
      </c>
      <c r="I1031" s="611"/>
      <c r="J1031" s="612"/>
      <c r="K1031" s="611">
        <f t="shared" si="123"/>
        <v>1</v>
      </c>
      <c r="L1031" s="611">
        <f t="shared" si="124"/>
        <v>451.06</v>
      </c>
      <c r="M1031" s="611"/>
      <c r="N1031" s="613"/>
      <c r="O1031" s="347"/>
    </row>
    <row r="1032" spans="1:15" s="504" customFormat="1" ht="16.5">
      <c r="A1032" s="610"/>
      <c r="B1032" s="158" t="s">
        <v>1812</v>
      </c>
      <c r="C1032" s="514">
        <v>4</v>
      </c>
      <c r="D1032" s="514" t="s">
        <v>903</v>
      </c>
      <c r="E1032" s="570">
        <v>462</v>
      </c>
      <c r="F1032" s="517">
        <f t="shared" si="120"/>
        <v>1848</v>
      </c>
      <c r="G1032" s="611">
        <f t="shared" si="121"/>
        <v>2</v>
      </c>
      <c r="H1032" s="611">
        <f t="shared" si="122"/>
        <v>924</v>
      </c>
      <c r="I1032" s="611"/>
      <c r="J1032" s="612"/>
      <c r="K1032" s="611">
        <f t="shared" si="123"/>
        <v>2</v>
      </c>
      <c r="L1032" s="611">
        <f t="shared" si="124"/>
        <v>924</v>
      </c>
      <c r="M1032" s="611"/>
      <c r="N1032" s="613"/>
      <c r="O1032" s="347"/>
    </row>
    <row r="1033" spans="1:15" s="504" customFormat="1" ht="16.5">
      <c r="A1033" s="610"/>
      <c r="B1033" s="544" t="s">
        <v>1813</v>
      </c>
      <c r="C1033" s="506">
        <v>7</v>
      </c>
      <c r="D1033" s="506" t="s">
        <v>907</v>
      </c>
      <c r="E1033" s="533">
        <v>451.06</v>
      </c>
      <c r="F1033" s="517">
        <f t="shared" si="120"/>
        <v>3157.42</v>
      </c>
      <c r="G1033" s="611">
        <v>4</v>
      </c>
      <c r="H1033" s="611">
        <f t="shared" si="122"/>
        <v>1804.24</v>
      </c>
      <c r="I1033" s="611"/>
      <c r="J1033" s="612"/>
      <c r="K1033" s="611">
        <v>3</v>
      </c>
      <c r="L1033" s="611">
        <f t="shared" si="124"/>
        <v>1353.18</v>
      </c>
      <c r="M1033" s="611"/>
      <c r="N1033" s="613"/>
      <c r="O1033" s="347"/>
    </row>
    <row r="1034" spans="1:15" s="504" customFormat="1" ht="30">
      <c r="A1034" s="610"/>
      <c r="B1034" s="544" t="s">
        <v>1814</v>
      </c>
      <c r="C1034" s="506">
        <v>1</v>
      </c>
      <c r="D1034" s="506" t="s">
        <v>907</v>
      </c>
      <c r="E1034" s="533">
        <v>840</v>
      </c>
      <c r="F1034" s="517">
        <f t="shared" si="120"/>
        <v>840</v>
      </c>
      <c r="G1034" s="611">
        <v>1</v>
      </c>
      <c r="H1034" s="611">
        <f t="shared" si="122"/>
        <v>840</v>
      </c>
      <c r="I1034" s="611"/>
      <c r="J1034" s="612"/>
      <c r="K1034" s="611">
        <v>0</v>
      </c>
      <c r="L1034" s="611">
        <f t="shared" si="124"/>
        <v>0</v>
      </c>
      <c r="M1034" s="611"/>
      <c r="N1034" s="613"/>
      <c r="O1034" s="347"/>
    </row>
    <row r="1035" spans="1:15" s="504" customFormat="1" ht="30">
      <c r="A1035" s="610"/>
      <c r="B1035" s="518" t="s">
        <v>1815</v>
      </c>
      <c r="C1035" s="519">
        <v>1</v>
      </c>
      <c r="D1035" s="548" t="s">
        <v>907</v>
      </c>
      <c r="E1035" s="520">
        <v>840</v>
      </c>
      <c r="F1035" s="517">
        <f t="shared" si="120"/>
        <v>840</v>
      </c>
      <c r="G1035" s="611">
        <v>1</v>
      </c>
      <c r="H1035" s="611">
        <f t="shared" si="122"/>
        <v>840</v>
      </c>
      <c r="I1035" s="611"/>
      <c r="J1035" s="612"/>
      <c r="K1035" s="611">
        <v>0</v>
      </c>
      <c r="L1035" s="611">
        <f t="shared" si="124"/>
        <v>0</v>
      </c>
      <c r="M1035" s="611"/>
      <c r="N1035" s="613"/>
      <c r="O1035" s="347"/>
    </row>
    <row r="1036" spans="1:15" s="504" customFormat="1" ht="30">
      <c r="A1036" s="610"/>
      <c r="B1036" s="512" t="s">
        <v>1816</v>
      </c>
      <c r="C1036" s="514">
        <v>4</v>
      </c>
      <c r="D1036" s="514" t="s">
        <v>960</v>
      </c>
      <c r="E1036" s="511">
        <v>117.49</v>
      </c>
      <c r="F1036" s="517">
        <f t="shared" si="120"/>
        <v>469.96</v>
      </c>
      <c r="G1036" s="611">
        <f t="shared" si="121"/>
        <v>2</v>
      </c>
      <c r="H1036" s="611">
        <f t="shared" si="122"/>
        <v>234.98</v>
      </c>
      <c r="I1036" s="611"/>
      <c r="J1036" s="612"/>
      <c r="K1036" s="611">
        <f t="shared" si="123"/>
        <v>2</v>
      </c>
      <c r="L1036" s="611">
        <f t="shared" si="124"/>
        <v>234.98</v>
      </c>
      <c r="M1036" s="611"/>
      <c r="N1036" s="613"/>
      <c r="O1036" s="347"/>
    </row>
    <row r="1037" spans="1:15" s="504" customFormat="1" ht="16.5">
      <c r="A1037" s="610"/>
      <c r="B1037" s="544" t="s">
        <v>1817</v>
      </c>
      <c r="C1037" s="241">
        <v>1</v>
      </c>
      <c r="D1037" s="241"/>
      <c r="E1037" s="545"/>
      <c r="F1037" s="517">
        <f t="shared" si="120"/>
        <v>0</v>
      </c>
      <c r="G1037" s="611">
        <v>1</v>
      </c>
      <c r="H1037" s="611">
        <f t="shared" si="122"/>
        <v>0</v>
      </c>
      <c r="I1037" s="611"/>
      <c r="J1037" s="612"/>
      <c r="K1037" s="611">
        <v>0</v>
      </c>
      <c r="L1037" s="611">
        <f t="shared" si="124"/>
        <v>0</v>
      </c>
      <c r="M1037" s="611"/>
      <c r="N1037" s="613"/>
      <c r="O1037" s="347"/>
    </row>
    <row r="1038" spans="1:15" s="504" customFormat="1" ht="16.5">
      <c r="A1038" s="610"/>
      <c r="B1038" s="240" t="s">
        <v>1818</v>
      </c>
      <c r="C1038" s="507">
        <v>10</v>
      </c>
      <c r="D1038" s="507" t="s">
        <v>1481</v>
      </c>
      <c r="E1038" s="510">
        <v>1000</v>
      </c>
      <c r="F1038" s="517">
        <f t="shared" ref="F1038:F1101" si="125">E1038*C1038</f>
        <v>10000</v>
      </c>
      <c r="G1038" s="611">
        <f t="shared" ref="G1038:G1101" si="126">C1038/2</f>
        <v>5</v>
      </c>
      <c r="H1038" s="611">
        <f t="shared" ref="H1038:H1101" si="127">G1038*E1038</f>
        <v>5000</v>
      </c>
      <c r="I1038" s="611"/>
      <c r="J1038" s="612"/>
      <c r="K1038" s="611">
        <f t="shared" ref="K1038:K1101" si="128">C1038/2</f>
        <v>5</v>
      </c>
      <c r="L1038" s="611">
        <f t="shared" ref="L1038:L1101" si="129">K1038*E1038</f>
        <v>5000</v>
      </c>
      <c r="M1038" s="611"/>
      <c r="N1038" s="613"/>
      <c r="O1038" s="347"/>
    </row>
    <row r="1039" spans="1:15" s="504" customFormat="1" ht="30">
      <c r="A1039" s="610"/>
      <c r="B1039" s="158" t="s">
        <v>1819</v>
      </c>
      <c r="C1039" s="516">
        <v>2</v>
      </c>
      <c r="D1039" s="516" t="s">
        <v>943</v>
      </c>
      <c r="E1039" s="517">
        <v>3063</v>
      </c>
      <c r="F1039" s="517">
        <f t="shared" si="125"/>
        <v>6126</v>
      </c>
      <c r="G1039" s="611">
        <f t="shared" si="126"/>
        <v>1</v>
      </c>
      <c r="H1039" s="611">
        <f t="shared" si="127"/>
        <v>3063</v>
      </c>
      <c r="I1039" s="611"/>
      <c r="J1039" s="612"/>
      <c r="K1039" s="611">
        <f t="shared" si="128"/>
        <v>1</v>
      </c>
      <c r="L1039" s="611">
        <f t="shared" si="129"/>
        <v>3063</v>
      </c>
      <c r="M1039" s="611"/>
      <c r="N1039" s="613"/>
      <c r="O1039" s="347"/>
    </row>
    <row r="1040" spans="1:15" s="504" customFormat="1" ht="30">
      <c r="A1040" s="610"/>
      <c r="B1040" s="158" t="s">
        <v>1820</v>
      </c>
      <c r="C1040" s="516">
        <v>2</v>
      </c>
      <c r="D1040" s="516" t="s">
        <v>943</v>
      </c>
      <c r="E1040" s="517">
        <v>2750</v>
      </c>
      <c r="F1040" s="517">
        <f t="shared" si="125"/>
        <v>5500</v>
      </c>
      <c r="G1040" s="611">
        <f t="shared" si="126"/>
        <v>1</v>
      </c>
      <c r="H1040" s="611">
        <f t="shared" si="127"/>
        <v>2750</v>
      </c>
      <c r="I1040" s="611"/>
      <c r="J1040" s="612"/>
      <c r="K1040" s="611">
        <f t="shared" si="128"/>
        <v>1</v>
      </c>
      <c r="L1040" s="611">
        <f t="shared" si="129"/>
        <v>2750</v>
      </c>
      <c r="M1040" s="611"/>
      <c r="N1040" s="613"/>
      <c r="O1040" s="347"/>
    </row>
    <row r="1041" spans="1:15" s="504" customFormat="1" ht="16.5">
      <c r="A1041" s="610"/>
      <c r="B1041" s="544" t="s">
        <v>1821</v>
      </c>
      <c r="C1041" s="241">
        <v>3</v>
      </c>
      <c r="D1041" s="506" t="s">
        <v>1022</v>
      </c>
      <c r="E1041" s="533">
        <v>60</v>
      </c>
      <c r="F1041" s="517">
        <f t="shared" si="125"/>
        <v>180</v>
      </c>
      <c r="G1041" s="611">
        <v>2</v>
      </c>
      <c r="H1041" s="611">
        <f t="shared" si="127"/>
        <v>120</v>
      </c>
      <c r="I1041" s="611"/>
      <c r="J1041" s="612"/>
      <c r="K1041" s="611">
        <v>1</v>
      </c>
      <c r="L1041" s="611">
        <f t="shared" si="129"/>
        <v>60</v>
      </c>
      <c r="M1041" s="611"/>
      <c r="N1041" s="613"/>
      <c r="O1041" s="347"/>
    </row>
    <row r="1042" spans="1:15" s="504" customFormat="1" ht="16.5">
      <c r="A1042" s="610"/>
      <c r="B1042" s="544" t="s">
        <v>1822</v>
      </c>
      <c r="C1042" s="241">
        <v>3</v>
      </c>
      <c r="D1042" s="506" t="s">
        <v>1022</v>
      </c>
      <c r="E1042" s="533">
        <v>50</v>
      </c>
      <c r="F1042" s="517">
        <f t="shared" si="125"/>
        <v>150</v>
      </c>
      <c r="G1042" s="611">
        <v>2</v>
      </c>
      <c r="H1042" s="611">
        <f t="shared" si="127"/>
        <v>100</v>
      </c>
      <c r="I1042" s="611"/>
      <c r="J1042" s="612"/>
      <c r="K1042" s="611">
        <v>1</v>
      </c>
      <c r="L1042" s="611">
        <f t="shared" si="129"/>
        <v>50</v>
      </c>
      <c r="M1042" s="611"/>
      <c r="N1042" s="613"/>
      <c r="O1042" s="347"/>
    </row>
    <row r="1043" spans="1:15" s="504" customFormat="1" ht="30">
      <c r="A1043" s="610"/>
      <c r="B1043" s="590" t="s">
        <v>1823</v>
      </c>
      <c r="C1043" s="586">
        <v>50</v>
      </c>
      <c r="D1043" s="586" t="s">
        <v>910</v>
      </c>
      <c r="E1043" s="587">
        <v>150</v>
      </c>
      <c r="F1043" s="517">
        <f t="shared" si="125"/>
        <v>7500</v>
      </c>
      <c r="G1043" s="611">
        <f t="shared" si="126"/>
        <v>25</v>
      </c>
      <c r="H1043" s="611">
        <f t="shared" si="127"/>
        <v>3750</v>
      </c>
      <c r="I1043" s="611"/>
      <c r="J1043" s="612"/>
      <c r="K1043" s="611">
        <f t="shared" si="128"/>
        <v>25</v>
      </c>
      <c r="L1043" s="611">
        <f t="shared" si="129"/>
        <v>3750</v>
      </c>
      <c r="M1043" s="611"/>
      <c r="N1043" s="613"/>
      <c r="O1043" s="347"/>
    </row>
    <row r="1044" spans="1:15" s="504" customFormat="1" ht="30">
      <c r="A1044" s="610"/>
      <c r="B1044" s="576" t="s">
        <v>1824</v>
      </c>
      <c r="C1044" s="586">
        <v>1000</v>
      </c>
      <c r="D1044" s="586" t="s">
        <v>910</v>
      </c>
      <c r="E1044" s="587">
        <v>15</v>
      </c>
      <c r="F1044" s="517">
        <f t="shared" si="125"/>
        <v>15000</v>
      </c>
      <c r="G1044" s="611">
        <f t="shared" si="126"/>
        <v>500</v>
      </c>
      <c r="H1044" s="611">
        <f t="shared" si="127"/>
        <v>7500</v>
      </c>
      <c r="I1044" s="611"/>
      <c r="J1044" s="612"/>
      <c r="K1044" s="611">
        <f t="shared" si="128"/>
        <v>500</v>
      </c>
      <c r="L1044" s="611">
        <f t="shared" si="129"/>
        <v>7500</v>
      </c>
      <c r="M1044" s="611"/>
      <c r="N1044" s="613"/>
      <c r="O1044" s="347"/>
    </row>
    <row r="1045" spans="1:15" s="504" customFormat="1" ht="30">
      <c r="A1045" s="610"/>
      <c r="B1045" s="590" t="s">
        <v>1825</v>
      </c>
      <c r="C1045" s="586">
        <v>50</v>
      </c>
      <c r="D1045" s="586" t="s">
        <v>910</v>
      </c>
      <c r="E1045" s="587">
        <v>35</v>
      </c>
      <c r="F1045" s="517">
        <f t="shared" si="125"/>
        <v>1750</v>
      </c>
      <c r="G1045" s="611">
        <f t="shared" si="126"/>
        <v>25</v>
      </c>
      <c r="H1045" s="611">
        <f t="shared" si="127"/>
        <v>875</v>
      </c>
      <c r="I1045" s="611"/>
      <c r="J1045" s="612"/>
      <c r="K1045" s="611">
        <f t="shared" si="128"/>
        <v>25</v>
      </c>
      <c r="L1045" s="611">
        <f t="shared" si="129"/>
        <v>875</v>
      </c>
      <c r="M1045" s="611"/>
      <c r="N1045" s="613"/>
      <c r="O1045" s="347"/>
    </row>
    <row r="1046" spans="1:15" s="504" customFormat="1" ht="16.5">
      <c r="A1046" s="610"/>
      <c r="B1046" s="288" t="s">
        <v>1826</v>
      </c>
      <c r="C1046" s="516">
        <v>20</v>
      </c>
      <c r="D1046" s="516" t="s">
        <v>946</v>
      </c>
      <c r="E1046" s="545">
        <v>54</v>
      </c>
      <c r="F1046" s="517">
        <f t="shared" si="125"/>
        <v>1080</v>
      </c>
      <c r="G1046" s="611">
        <f t="shared" si="126"/>
        <v>10</v>
      </c>
      <c r="H1046" s="611">
        <f t="shared" si="127"/>
        <v>540</v>
      </c>
      <c r="I1046" s="611"/>
      <c r="J1046" s="612"/>
      <c r="K1046" s="611">
        <f t="shared" si="128"/>
        <v>10</v>
      </c>
      <c r="L1046" s="611">
        <f t="shared" si="129"/>
        <v>540</v>
      </c>
      <c r="M1046" s="611"/>
      <c r="N1046" s="613"/>
      <c r="O1046" s="347"/>
    </row>
    <row r="1047" spans="1:15" s="504" customFormat="1" ht="16.5">
      <c r="A1047" s="610"/>
      <c r="B1047" s="288" t="s">
        <v>1826</v>
      </c>
      <c r="C1047" s="516">
        <v>20</v>
      </c>
      <c r="D1047" s="516" t="s">
        <v>946</v>
      </c>
      <c r="E1047" s="545">
        <v>54</v>
      </c>
      <c r="F1047" s="517">
        <f t="shared" si="125"/>
        <v>1080</v>
      </c>
      <c r="G1047" s="611">
        <f t="shared" si="126"/>
        <v>10</v>
      </c>
      <c r="H1047" s="611">
        <f t="shared" si="127"/>
        <v>540</v>
      </c>
      <c r="I1047" s="611"/>
      <c r="J1047" s="612"/>
      <c r="K1047" s="611">
        <f t="shared" si="128"/>
        <v>10</v>
      </c>
      <c r="L1047" s="611">
        <f t="shared" si="129"/>
        <v>540</v>
      </c>
      <c r="M1047" s="611"/>
      <c r="N1047" s="613"/>
      <c r="O1047" s="347"/>
    </row>
    <row r="1048" spans="1:15" s="504" customFormat="1" ht="30">
      <c r="A1048" s="610"/>
      <c r="B1048" s="614" t="s">
        <v>1827</v>
      </c>
      <c r="C1048" s="615">
        <v>20</v>
      </c>
      <c r="D1048" s="615" t="s">
        <v>946</v>
      </c>
      <c r="E1048" s="510">
        <v>65</v>
      </c>
      <c r="F1048" s="517">
        <f t="shared" si="125"/>
        <v>1300</v>
      </c>
      <c r="G1048" s="611">
        <f t="shared" si="126"/>
        <v>10</v>
      </c>
      <c r="H1048" s="611">
        <f t="shared" si="127"/>
        <v>650</v>
      </c>
      <c r="I1048" s="611"/>
      <c r="J1048" s="612"/>
      <c r="K1048" s="611">
        <f t="shared" si="128"/>
        <v>10</v>
      </c>
      <c r="L1048" s="611">
        <f t="shared" si="129"/>
        <v>650</v>
      </c>
      <c r="M1048" s="611"/>
      <c r="N1048" s="613"/>
      <c r="O1048" s="347"/>
    </row>
    <row r="1049" spans="1:15" s="504" customFormat="1" ht="16.5">
      <c r="A1049" s="610"/>
      <c r="B1049" s="158" t="s">
        <v>1828</v>
      </c>
      <c r="C1049" s="516">
        <v>4</v>
      </c>
      <c r="D1049" s="516" t="s">
        <v>1447</v>
      </c>
      <c r="E1049" s="508">
        <v>63.58</v>
      </c>
      <c r="F1049" s="517">
        <f t="shared" si="125"/>
        <v>254.32</v>
      </c>
      <c r="G1049" s="611">
        <f t="shared" si="126"/>
        <v>2</v>
      </c>
      <c r="H1049" s="611">
        <f t="shared" si="127"/>
        <v>127.16</v>
      </c>
      <c r="I1049" s="611"/>
      <c r="J1049" s="612"/>
      <c r="K1049" s="611">
        <f t="shared" si="128"/>
        <v>2</v>
      </c>
      <c r="L1049" s="611">
        <f t="shared" si="129"/>
        <v>127.16</v>
      </c>
      <c r="M1049" s="611"/>
      <c r="N1049" s="613"/>
      <c r="O1049" s="347"/>
    </row>
    <row r="1050" spans="1:15" s="504" customFormat="1" ht="30">
      <c r="A1050" s="610"/>
      <c r="B1050" s="512" t="s">
        <v>1829</v>
      </c>
      <c r="C1050" s="514">
        <v>3</v>
      </c>
      <c r="D1050" s="514" t="s">
        <v>946</v>
      </c>
      <c r="E1050" s="511">
        <v>62.92</v>
      </c>
      <c r="F1050" s="517">
        <f t="shared" si="125"/>
        <v>188.76</v>
      </c>
      <c r="G1050" s="611">
        <v>2</v>
      </c>
      <c r="H1050" s="611">
        <f t="shared" si="127"/>
        <v>125.84</v>
      </c>
      <c r="I1050" s="611"/>
      <c r="J1050" s="612"/>
      <c r="K1050" s="611">
        <v>1</v>
      </c>
      <c r="L1050" s="611">
        <f t="shared" si="129"/>
        <v>62.92</v>
      </c>
      <c r="M1050" s="611"/>
      <c r="N1050" s="613"/>
      <c r="O1050" s="347"/>
    </row>
    <row r="1051" spans="1:15" s="504" customFormat="1" ht="30">
      <c r="A1051" s="610"/>
      <c r="B1051" s="512" t="s">
        <v>1830</v>
      </c>
      <c r="C1051" s="514">
        <v>3</v>
      </c>
      <c r="D1051" s="514" t="s">
        <v>946</v>
      </c>
      <c r="E1051" s="511">
        <v>62.92</v>
      </c>
      <c r="F1051" s="517">
        <f t="shared" si="125"/>
        <v>188.76</v>
      </c>
      <c r="G1051" s="611">
        <v>2</v>
      </c>
      <c r="H1051" s="611">
        <f t="shared" si="127"/>
        <v>125.84</v>
      </c>
      <c r="I1051" s="611"/>
      <c r="J1051" s="612"/>
      <c r="K1051" s="611">
        <v>1</v>
      </c>
      <c r="L1051" s="611">
        <f t="shared" si="129"/>
        <v>62.92</v>
      </c>
      <c r="M1051" s="611"/>
      <c r="N1051" s="613"/>
      <c r="O1051" s="347"/>
    </row>
    <row r="1052" spans="1:15" s="504" customFormat="1" ht="30">
      <c r="A1052" s="610"/>
      <c r="B1052" s="158" t="s">
        <v>1831</v>
      </c>
      <c r="C1052" s="516">
        <v>3900</v>
      </c>
      <c r="D1052" s="516" t="s">
        <v>907</v>
      </c>
      <c r="E1052" s="575">
        <v>30</v>
      </c>
      <c r="F1052" s="517">
        <f t="shared" si="125"/>
        <v>117000</v>
      </c>
      <c r="G1052" s="611">
        <f t="shared" si="126"/>
        <v>1950</v>
      </c>
      <c r="H1052" s="611">
        <f t="shared" si="127"/>
        <v>58500</v>
      </c>
      <c r="I1052" s="611"/>
      <c r="J1052" s="612"/>
      <c r="K1052" s="611">
        <f t="shared" si="128"/>
        <v>1950</v>
      </c>
      <c r="L1052" s="611">
        <f t="shared" si="129"/>
        <v>58500</v>
      </c>
      <c r="M1052" s="611"/>
      <c r="N1052" s="613"/>
      <c r="O1052" s="347"/>
    </row>
    <row r="1053" spans="1:15" s="504" customFormat="1" ht="16.5">
      <c r="A1053" s="610"/>
      <c r="B1053" s="544" t="s">
        <v>1832</v>
      </c>
      <c r="C1053" s="241">
        <v>21</v>
      </c>
      <c r="D1053" s="506" t="s">
        <v>1022</v>
      </c>
      <c r="E1053" s="533">
        <v>69.12</v>
      </c>
      <c r="F1053" s="517">
        <f t="shared" si="125"/>
        <v>1451.52</v>
      </c>
      <c r="G1053" s="611">
        <v>11</v>
      </c>
      <c r="H1053" s="611">
        <f t="shared" si="127"/>
        <v>760.32</v>
      </c>
      <c r="I1053" s="611"/>
      <c r="J1053" s="612"/>
      <c r="K1053" s="611">
        <v>10</v>
      </c>
      <c r="L1053" s="611">
        <f t="shared" si="129"/>
        <v>691.2</v>
      </c>
      <c r="M1053" s="611"/>
      <c r="N1053" s="613"/>
      <c r="O1053" s="347"/>
    </row>
    <row r="1054" spans="1:15" s="504" customFormat="1" ht="16.5">
      <c r="A1054" s="610"/>
      <c r="B1054" s="158" t="s">
        <v>1833</v>
      </c>
      <c r="C1054" s="516">
        <v>12</v>
      </c>
      <c r="D1054" s="516" t="s">
        <v>1019</v>
      </c>
      <c r="E1054" s="517">
        <v>50.34</v>
      </c>
      <c r="F1054" s="517">
        <f t="shared" si="125"/>
        <v>604.08000000000004</v>
      </c>
      <c r="G1054" s="611">
        <f t="shared" si="126"/>
        <v>6</v>
      </c>
      <c r="H1054" s="611">
        <f t="shared" si="127"/>
        <v>302.04000000000002</v>
      </c>
      <c r="I1054" s="611"/>
      <c r="J1054" s="612"/>
      <c r="K1054" s="611">
        <f t="shared" si="128"/>
        <v>6</v>
      </c>
      <c r="L1054" s="611">
        <f t="shared" si="129"/>
        <v>302.04000000000002</v>
      </c>
      <c r="M1054" s="611"/>
      <c r="N1054" s="613"/>
      <c r="O1054" s="347"/>
    </row>
    <row r="1055" spans="1:15" s="504" customFormat="1" ht="16.5">
      <c r="A1055" s="610"/>
      <c r="B1055" s="544" t="s">
        <v>1834</v>
      </c>
      <c r="C1055" s="507">
        <v>50</v>
      </c>
      <c r="D1055" s="507" t="s">
        <v>907</v>
      </c>
      <c r="E1055" s="592">
        <v>140</v>
      </c>
      <c r="F1055" s="517">
        <f t="shared" si="125"/>
        <v>7000</v>
      </c>
      <c r="G1055" s="611">
        <f t="shared" si="126"/>
        <v>25</v>
      </c>
      <c r="H1055" s="611">
        <f t="shared" si="127"/>
        <v>3500</v>
      </c>
      <c r="I1055" s="611"/>
      <c r="J1055" s="612"/>
      <c r="K1055" s="611">
        <f t="shared" si="128"/>
        <v>25</v>
      </c>
      <c r="L1055" s="611">
        <f t="shared" si="129"/>
        <v>3500</v>
      </c>
      <c r="M1055" s="611"/>
      <c r="N1055" s="613"/>
      <c r="O1055" s="347"/>
    </row>
    <row r="1056" spans="1:15" s="504" customFormat="1" ht="16.5">
      <c r="A1056" s="610"/>
      <c r="B1056" s="158" t="s">
        <v>1835</v>
      </c>
      <c r="C1056" s="516">
        <v>4</v>
      </c>
      <c r="D1056" s="564"/>
      <c r="E1056" s="575">
        <v>150</v>
      </c>
      <c r="F1056" s="517">
        <f t="shared" si="125"/>
        <v>600</v>
      </c>
      <c r="G1056" s="611">
        <f t="shared" si="126"/>
        <v>2</v>
      </c>
      <c r="H1056" s="611">
        <f t="shared" si="127"/>
        <v>300</v>
      </c>
      <c r="I1056" s="611"/>
      <c r="J1056" s="612"/>
      <c r="K1056" s="611">
        <f t="shared" si="128"/>
        <v>2</v>
      </c>
      <c r="L1056" s="611">
        <f t="shared" si="129"/>
        <v>300</v>
      </c>
      <c r="M1056" s="611"/>
      <c r="N1056" s="613"/>
      <c r="O1056" s="347"/>
    </row>
    <row r="1057" spans="1:15" s="504" customFormat="1" ht="16.5">
      <c r="A1057" s="610"/>
      <c r="B1057" s="288" t="s">
        <v>1836</v>
      </c>
      <c r="C1057" s="645">
        <v>60</v>
      </c>
      <c r="D1057" s="646" t="s">
        <v>1837</v>
      </c>
      <c r="E1057" s="517">
        <v>40</v>
      </c>
      <c r="F1057" s="517">
        <f t="shared" si="125"/>
        <v>2400</v>
      </c>
      <c r="G1057" s="611">
        <f t="shared" si="126"/>
        <v>30</v>
      </c>
      <c r="H1057" s="611">
        <f t="shared" si="127"/>
        <v>1200</v>
      </c>
      <c r="I1057" s="611"/>
      <c r="J1057" s="612"/>
      <c r="K1057" s="611">
        <f t="shared" si="128"/>
        <v>30</v>
      </c>
      <c r="L1057" s="611">
        <f t="shared" si="129"/>
        <v>1200</v>
      </c>
      <c r="M1057" s="611"/>
      <c r="N1057" s="613"/>
      <c r="O1057" s="347"/>
    </row>
    <row r="1058" spans="1:15" s="504" customFormat="1" ht="30">
      <c r="A1058" s="610"/>
      <c r="B1058" s="512" t="s">
        <v>1838</v>
      </c>
      <c r="C1058" s="514">
        <v>2</v>
      </c>
      <c r="D1058" s="514" t="s">
        <v>960</v>
      </c>
      <c r="E1058" s="511">
        <v>70.91</v>
      </c>
      <c r="F1058" s="517">
        <f t="shared" si="125"/>
        <v>141.82</v>
      </c>
      <c r="G1058" s="611">
        <f t="shared" si="126"/>
        <v>1</v>
      </c>
      <c r="H1058" s="611">
        <f t="shared" si="127"/>
        <v>70.91</v>
      </c>
      <c r="I1058" s="611"/>
      <c r="J1058" s="612"/>
      <c r="K1058" s="611">
        <f t="shared" si="128"/>
        <v>1</v>
      </c>
      <c r="L1058" s="611">
        <f t="shared" si="129"/>
        <v>70.91</v>
      </c>
      <c r="M1058" s="611"/>
      <c r="N1058" s="613"/>
      <c r="O1058" s="347"/>
    </row>
    <row r="1059" spans="1:15" s="504" customFormat="1" ht="16.5">
      <c r="A1059" s="610"/>
      <c r="B1059" s="158" t="s">
        <v>1839</v>
      </c>
      <c r="C1059" s="506">
        <v>3</v>
      </c>
      <c r="D1059" s="506" t="s">
        <v>919</v>
      </c>
      <c r="E1059" s="511">
        <v>78</v>
      </c>
      <c r="F1059" s="517">
        <f t="shared" si="125"/>
        <v>234</v>
      </c>
      <c r="G1059" s="611">
        <v>2</v>
      </c>
      <c r="H1059" s="611">
        <f t="shared" si="127"/>
        <v>156</v>
      </c>
      <c r="I1059" s="611"/>
      <c r="J1059" s="612"/>
      <c r="K1059" s="611">
        <v>1</v>
      </c>
      <c r="L1059" s="611">
        <f t="shared" si="129"/>
        <v>78</v>
      </c>
      <c r="M1059" s="611"/>
      <c r="N1059" s="613"/>
      <c r="O1059" s="347"/>
    </row>
    <row r="1060" spans="1:15" s="504" customFormat="1" ht="16.5">
      <c r="A1060" s="610"/>
      <c r="B1060" s="240" t="s">
        <v>1840</v>
      </c>
      <c r="C1060" s="507">
        <v>2</v>
      </c>
      <c r="D1060" s="507" t="s">
        <v>910</v>
      </c>
      <c r="E1060" s="510">
        <v>93.6</v>
      </c>
      <c r="F1060" s="517">
        <f t="shared" si="125"/>
        <v>187.2</v>
      </c>
      <c r="G1060" s="611">
        <f t="shared" si="126"/>
        <v>1</v>
      </c>
      <c r="H1060" s="611">
        <f t="shared" si="127"/>
        <v>93.6</v>
      </c>
      <c r="I1060" s="611"/>
      <c r="J1060" s="612"/>
      <c r="K1060" s="611">
        <f t="shared" si="128"/>
        <v>1</v>
      </c>
      <c r="L1060" s="611">
        <f t="shared" si="129"/>
        <v>93.6</v>
      </c>
      <c r="M1060" s="611"/>
      <c r="N1060" s="613"/>
      <c r="O1060" s="347"/>
    </row>
    <row r="1061" spans="1:15" s="504" customFormat="1" ht="16.5">
      <c r="A1061" s="610"/>
      <c r="B1061" s="590" t="s">
        <v>1841</v>
      </c>
      <c r="C1061" s="586">
        <v>24</v>
      </c>
      <c r="D1061" s="586" t="s">
        <v>903</v>
      </c>
      <c r="E1061" s="587">
        <v>98.4</v>
      </c>
      <c r="F1061" s="517">
        <f t="shared" si="125"/>
        <v>2361.6000000000004</v>
      </c>
      <c r="G1061" s="611">
        <f t="shared" si="126"/>
        <v>12</v>
      </c>
      <c r="H1061" s="611">
        <f t="shared" si="127"/>
        <v>1180.8000000000002</v>
      </c>
      <c r="I1061" s="611"/>
      <c r="J1061" s="612"/>
      <c r="K1061" s="611">
        <f t="shared" si="128"/>
        <v>12</v>
      </c>
      <c r="L1061" s="611">
        <f t="shared" si="129"/>
        <v>1180.8000000000002</v>
      </c>
      <c r="M1061" s="611"/>
      <c r="N1061" s="613"/>
      <c r="O1061" s="347"/>
    </row>
    <row r="1062" spans="1:15" s="504" customFormat="1" ht="16.5">
      <c r="A1062" s="610"/>
      <c r="B1062" s="619" t="s">
        <v>1842</v>
      </c>
      <c r="C1062" s="617">
        <v>6</v>
      </c>
      <c r="D1062" s="618" t="s">
        <v>1204</v>
      </c>
      <c r="E1062" s="587">
        <v>32.4</v>
      </c>
      <c r="F1062" s="517">
        <f t="shared" si="125"/>
        <v>194.39999999999998</v>
      </c>
      <c r="G1062" s="611">
        <f t="shared" si="126"/>
        <v>3</v>
      </c>
      <c r="H1062" s="611">
        <f t="shared" si="127"/>
        <v>97.199999999999989</v>
      </c>
      <c r="I1062" s="611"/>
      <c r="J1062" s="612"/>
      <c r="K1062" s="611">
        <f t="shared" si="128"/>
        <v>3</v>
      </c>
      <c r="L1062" s="611">
        <f t="shared" si="129"/>
        <v>97.199999999999989</v>
      </c>
      <c r="M1062" s="611"/>
      <c r="N1062" s="613"/>
      <c r="O1062" s="347"/>
    </row>
    <row r="1063" spans="1:15" s="504" customFormat="1" ht="16.5">
      <c r="A1063" s="610"/>
      <c r="B1063" s="544" t="s">
        <v>1843</v>
      </c>
      <c r="C1063" s="506">
        <v>8</v>
      </c>
      <c r="D1063" s="506" t="s">
        <v>995</v>
      </c>
      <c r="E1063" s="533">
        <v>20.16</v>
      </c>
      <c r="F1063" s="517">
        <f t="shared" si="125"/>
        <v>161.28</v>
      </c>
      <c r="G1063" s="611">
        <f t="shared" si="126"/>
        <v>4</v>
      </c>
      <c r="H1063" s="611">
        <f t="shared" si="127"/>
        <v>80.64</v>
      </c>
      <c r="I1063" s="611"/>
      <c r="J1063" s="612"/>
      <c r="K1063" s="611">
        <f t="shared" si="128"/>
        <v>4</v>
      </c>
      <c r="L1063" s="611">
        <f t="shared" si="129"/>
        <v>80.64</v>
      </c>
      <c r="M1063" s="611"/>
      <c r="N1063" s="613"/>
      <c r="O1063" s="347"/>
    </row>
    <row r="1064" spans="1:15" s="504" customFormat="1" ht="16.5">
      <c r="A1064" s="610"/>
      <c r="B1064" s="544" t="s">
        <v>1844</v>
      </c>
      <c r="C1064" s="506">
        <v>3</v>
      </c>
      <c r="D1064" s="506" t="s">
        <v>995</v>
      </c>
      <c r="E1064" s="533">
        <v>60</v>
      </c>
      <c r="F1064" s="517">
        <f t="shared" si="125"/>
        <v>180</v>
      </c>
      <c r="G1064" s="611">
        <v>2</v>
      </c>
      <c r="H1064" s="611">
        <f t="shared" si="127"/>
        <v>120</v>
      </c>
      <c r="I1064" s="611"/>
      <c r="J1064" s="612"/>
      <c r="K1064" s="611">
        <v>1</v>
      </c>
      <c r="L1064" s="611">
        <f t="shared" si="129"/>
        <v>60</v>
      </c>
      <c r="M1064" s="611"/>
      <c r="N1064" s="613"/>
      <c r="O1064" s="347"/>
    </row>
    <row r="1065" spans="1:15" s="504" customFormat="1" ht="16.5">
      <c r="A1065" s="610"/>
      <c r="B1065" s="240" t="s">
        <v>1845</v>
      </c>
      <c r="C1065" s="507">
        <v>8</v>
      </c>
      <c r="D1065" s="507" t="s">
        <v>995</v>
      </c>
      <c r="E1065" s="510">
        <v>98.4</v>
      </c>
      <c r="F1065" s="517">
        <f t="shared" si="125"/>
        <v>787.2</v>
      </c>
      <c r="G1065" s="611">
        <f t="shared" si="126"/>
        <v>4</v>
      </c>
      <c r="H1065" s="611">
        <f t="shared" si="127"/>
        <v>393.6</v>
      </c>
      <c r="I1065" s="611"/>
      <c r="J1065" s="612"/>
      <c r="K1065" s="611">
        <f t="shared" si="128"/>
        <v>4</v>
      </c>
      <c r="L1065" s="611">
        <f t="shared" si="129"/>
        <v>393.6</v>
      </c>
      <c r="M1065" s="611"/>
      <c r="N1065" s="613"/>
      <c r="O1065" s="347"/>
    </row>
    <row r="1066" spans="1:15" s="504" customFormat="1" ht="16.5">
      <c r="A1066" s="610"/>
      <c r="B1066" s="512" t="s">
        <v>1846</v>
      </c>
      <c r="C1066" s="514">
        <v>24</v>
      </c>
      <c r="D1066" s="514" t="s">
        <v>1847</v>
      </c>
      <c r="E1066" s="511">
        <v>21.6</v>
      </c>
      <c r="F1066" s="517">
        <f t="shared" si="125"/>
        <v>518.40000000000009</v>
      </c>
      <c r="G1066" s="611">
        <f t="shared" si="126"/>
        <v>12</v>
      </c>
      <c r="H1066" s="611">
        <f t="shared" si="127"/>
        <v>259.20000000000005</v>
      </c>
      <c r="I1066" s="611"/>
      <c r="J1066" s="612"/>
      <c r="K1066" s="611">
        <f t="shared" si="128"/>
        <v>12</v>
      </c>
      <c r="L1066" s="611">
        <f t="shared" si="129"/>
        <v>259.20000000000005</v>
      </c>
      <c r="M1066" s="611"/>
      <c r="N1066" s="613"/>
      <c r="O1066" s="347"/>
    </row>
    <row r="1067" spans="1:15" s="504" customFormat="1" ht="16.5">
      <c r="A1067" s="610"/>
      <c r="B1067" s="240" t="s">
        <v>1848</v>
      </c>
      <c r="C1067" s="507">
        <v>8</v>
      </c>
      <c r="D1067" s="507" t="s">
        <v>995</v>
      </c>
      <c r="E1067" s="510">
        <v>32.4</v>
      </c>
      <c r="F1067" s="517">
        <f t="shared" si="125"/>
        <v>259.2</v>
      </c>
      <c r="G1067" s="611">
        <f t="shared" si="126"/>
        <v>4</v>
      </c>
      <c r="H1067" s="611">
        <f t="shared" si="127"/>
        <v>129.6</v>
      </c>
      <c r="I1067" s="611"/>
      <c r="J1067" s="612"/>
      <c r="K1067" s="611">
        <f t="shared" si="128"/>
        <v>4</v>
      </c>
      <c r="L1067" s="611">
        <f t="shared" si="129"/>
        <v>129.6</v>
      </c>
      <c r="M1067" s="611"/>
      <c r="N1067" s="613"/>
      <c r="O1067" s="347"/>
    </row>
    <row r="1068" spans="1:15" s="504" customFormat="1" ht="16.5">
      <c r="A1068" s="610"/>
      <c r="B1068" s="544" t="s">
        <v>1849</v>
      </c>
      <c r="C1068" s="506">
        <v>3</v>
      </c>
      <c r="D1068" s="506" t="s">
        <v>995</v>
      </c>
      <c r="E1068" s="533">
        <v>98.4</v>
      </c>
      <c r="F1068" s="517">
        <f t="shared" si="125"/>
        <v>295.20000000000005</v>
      </c>
      <c r="G1068" s="611">
        <v>2</v>
      </c>
      <c r="H1068" s="611">
        <f t="shared" si="127"/>
        <v>196.8</v>
      </c>
      <c r="I1068" s="611"/>
      <c r="J1068" s="612"/>
      <c r="K1068" s="611">
        <v>1</v>
      </c>
      <c r="L1068" s="611">
        <f t="shared" si="129"/>
        <v>98.4</v>
      </c>
      <c r="M1068" s="611"/>
      <c r="N1068" s="613"/>
      <c r="O1068" s="347"/>
    </row>
    <row r="1069" spans="1:15" s="504" customFormat="1" ht="16.5">
      <c r="A1069" s="610"/>
      <c r="B1069" s="158" t="s">
        <v>1849</v>
      </c>
      <c r="C1069" s="514">
        <v>4</v>
      </c>
      <c r="D1069" s="514" t="s">
        <v>995</v>
      </c>
      <c r="E1069" s="508">
        <v>98.399999999999991</v>
      </c>
      <c r="F1069" s="517">
        <f t="shared" si="125"/>
        <v>393.59999999999997</v>
      </c>
      <c r="G1069" s="611">
        <f t="shared" si="126"/>
        <v>2</v>
      </c>
      <c r="H1069" s="611">
        <f t="shared" si="127"/>
        <v>196.79999999999998</v>
      </c>
      <c r="I1069" s="611"/>
      <c r="J1069" s="612"/>
      <c r="K1069" s="611">
        <f t="shared" si="128"/>
        <v>2</v>
      </c>
      <c r="L1069" s="611">
        <f t="shared" si="129"/>
        <v>196.79999999999998</v>
      </c>
      <c r="M1069" s="611"/>
      <c r="N1069" s="613"/>
      <c r="O1069" s="347"/>
    </row>
    <row r="1070" spans="1:15" s="504" customFormat="1" ht="16.5">
      <c r="A1070" s="610"/>
      <c r="B1070" s="512" t="s">
        <v>1849</v>
      </c>
      <c r="C1070" s="516">
        <v>10</v>
      </c>
      <c r="D1070" s="516" t="s">
        <v>995</v>
      </c>
      <c r="E1070" s="517">
        <v>98.399999999999991</v>
      </c>
      <c r="F1070" s="517">
        <f t="shared" si="125"/>
        <v>983.99999999999989</v>
      </c>
      <c r="G1070" s="611">
        <f t="shared" si="126"/>
        <v>5</v>
      </c>
      <c r="H1070" s="611">
        <f t="shared" si="127"/>
        <v>491.99999999999994</v>
      </c>
      <c r="I1070" s="611"/>
      <c r="J1070" s="612"/>
      <c r="K1070" s="611">
        <f t="shared" si="128"/>
        <v>5</v>
      </c>
      <c r="L1070" s="611">
        <f t="shared" si="129"/>
        <v>491.99999999999994</v>
      </c>
      <c r="M1070" s="611"/>
      <c r="N1070" s="613"/>
      <c r="O1070" s="347"/>
    </row>
    <row r="1071" spans="1:15" s="504" customFormat="1" ht="16.5">
      <c r="A1071" s="610"/>
      <c r="B1071" s="158" t="s">
        <v>1849</v>
      </c>
      <c r="C1071" s="506">
        <v>6</v>
      </c>
      <c r="D1071" s="506" t="s">
        <v>1850</v>
      </c>
      <c r="E1071" s="570">
        <v>98.4</v>
      </c>
      <c r="F1071" s="517">
        <f t="shared" si="125"/>
        <v>590.40000000000009</v>
      </c>
      <c r="G1071" s="611">
        <f t="shared" si="126"/>
        <v>3</v>
      </c>
      <c r="H1071" s="611">
        <f t="shared" si="127"/>
        <v>295.20000000000005</v>
      </c>
      <c r="I1071" s="611"/>
      <c r="J1071" s="612"/>
      <c r="K1071" s="611">
        <f t="shared" si="128"/>
        <v>3</v>
      </c>
      <c r="L1071" s="611">
        <f t="shared" si="129"/>
        <v>295.20000000000005</v>
      </c>
      <c r="M1071" s="611"/>
      <c r="N1071" s="613"/>
      <c r="O1071" s="347"/>
    </row>
    <row r="1072" spans="1:15" s="504" customFormat="1" ht="16.5">
      <c r="A1072" s="610"/>
      <c r="B1072" s="544" t="s">
        <v>1851</v>
      </c>
      <c r="C1072" s="507">
        <v>30</v>
      </c>
      <c r="D1072" s="507" t="s">
        <v>1204</v>
      </c>
      <c r="E1072" s="592">
        <v>32.4</v>
      </c>
      <c r="F1072" s="517">
        <f t="shared" si="125"/>
        <v>972</v>
      </c>
      <c r="G1072" s="611">
        <f t="shared" si="126"/>
        <v>15</v>
      </c>
      <c r="H1072" s="611">
        <f t="shared" si="127"/>
        <v>486</v>
      </c>
      <c r="I1072" s="611"/>
      <c r="J1072" s="612"/>
      <c r="K1072" s="611">
        <f t="shared" si="128"/>
        <v>15</v>
      </c>
      <c r="L1072" s="611">
        <f t="shared" si="129"/>
        <v>486</v>
      </c>
      <c r="M1072" s="611"/>
      <c r="N1072" s="613"/>
      <c r="O1072" s="347"/>
    </row>
    <row r="1073" spans="1:15" s="504" customFormat="1" ht="16.5">
      <c r="A1073" s="610"/>
      <c r="B1073" s="158" t="s">
        <v>1851</v>
      </c>
      <c r="C1073" s="516">
        <v>15</v>
      </c>
      <c r="D1073" s="516" t="s">
        <v>995</v>
      </c>
      <c r="E1073" s="517">
        <v>32.4</v>
      </c>
      <c r="F1073" s="517">
        <f t="shared" si="125"/>
        <v>486</v>
      </c>
      <c r="G1073" s="611">
        <v>8</v>
      </c>
      <c r="H1073" s="611">
        <f t="shared" si="127"/>
        <v>259.2</v>
      </c>
      <c r="I1073" s="611"/>
      <c r="J1073" s="612"/>
      <c r="K1073" s="611">
        <v>7</v>
      </c>
      <c r="L1073" s="611">
        <f t="shared" si="129"/>
        <v>226.79999999999998</v>
      </c>
      <c r="M1073" s="611"/>
      <c r="N1073" s="613"/>
      <c r="O1073" s="347"/>
    </row>
    <row r="1074" spans="1:15" s="504" customFormat="1" ht="16.5">
      <c r="A1074" s="610"/>
      <c r="B1074" s="512" t="s">
        <v>1851</v>
      </c>
      <c r="C1074" s="516">
        <v>15</v>
      </c>
      <c r="D1074" s="516" t="s">
        <v>995</v>
      </c>
      <c r="E1074" s="517">
        <v>32.4</v>
      </c>
      <c r="F1074" s="517">
        <f t="shared" si="125"/>
        <v>486</v>
      </c>
      <c r="G1074" s="611">
        <v>8</v>
      </c>
      <c r="H1074" s="611">
        <f t="shared" si="127"/>
        <v>259.2</v>
      </c>
      <c r="I1074" s="611"/>
      <c r="J1074" s="612"/>
      <c r="K1074" s="611">
        <v>7</v>
      </c>
      <c r="L1074" s="611">
        <f t="shared" si="129"/>
        <v>226.79999999999998</v>
      </c>
      <c r="M1074" s="611"/>
      <c r="N1074" s="613"/>
      <c r="O1074" s="347"/>
    </row>
    <row r="1075" spans="1:15" s="504" customFormat="1" ht="16.5">
      <c r="A1075" s="610"/>
      <c r="B1075" s="619" t="s">
        <v>1852</v>
      </c>
      <c r="C1075" s="617">
        <v>20</v>
      </c>
      <c r="D1075" s="618" t="s">
        <v>903</v>
      </c>
      <c r="E1075" s="517">
        <v>95</v>
      </c>
      <c r="F1075" s="517">
        <f t="shared" si="125"/>
        <v>1900</v>
      </c>
      <c r="G1075" s="611">
        <f t="shared" si="126"/>
        <v>10</v>
      </c>
      <c r="H1075" s="611">
        <f t="shared" si="127"/>
        <v>950</v>
      </c>
      <c r="I1075" s="611"/>
      <c r="J1075" s="612"/>
      <c r="K1075" s="611">
        <f t="shared" si="128"/>
        <v>10</v>
      </c>
      <c r="L1075" s="611">
        <f t="shared" si="129"/>
        <v>950</v>
      </c>
      <c r="M1075" s="611"/>
      <c r="N1075" s="613"/>
      <c r="O1075" s="347"/>
    </row>
    <row r="1076" spans="1:15" s="504" customFormat="1" ht="16.5">
      <c r="A1076" s="610"/>
      <c r="B1076" s="158" t="s">
        <v>1853</v>
      </c>
      <c r="C1076" s="516">
        <v>2</v>
      </c>
      <c r="D1076" s="564"/>
      <c r="E1076" s="575">
        <v>102</v>
      </c>
      <c r="F1076" s="517">
        <f t="shared" si="125"/>
        <v>204</v>
      </c>
      <c r="G1076" s="611">
        <f t="shared" si="126"/>
        <v>1</v>
      </c>
      <c r="H1076" s="611">
        <f t="shared" si="127"/>
        <v>102</v>
      </c>
      <c r="I1076" s="611"/>
      <c r="J1076" s="612"/>
      <c r="K1076" s="611">
        <f t="shared" si="128"/>
        <v>1</v>
      </c>
      <c r="L1076" s="611">
        <f t="shared" si="129"/>
        <v>102</v>
      </c>
      <c r="M1076" s="611"/>
      <c r="N1076" s="613"/>
      <c r="O1076" s="347"/>
    </row>
    <row r="1077" spans="1:15" s="504" customFormat="1" ht="16.5">
      <c r="A1077" s="610"/>
      <c r="B1077" s="515" t="s">
        <v>1854</v>
      </c>
      <c r="C1077" s="516">
        <v>8</v>
      </c>
      <c r="D1077" s="516" t="s">
        <v>995</v>
      </c>
      <c r="E1077" s="517">
        <v>22</v>
      </c>
      <c r="F1077" s="517">
        <f t="shared" si="125"/>
        <v>176</v>
      </c>
      <c r="G1077" s="611">
        <f t="shared" si="126"/>
        <v>4</v>
      </c>
      <c r="H1077" s="611">
        <f t="shared" si="127"/>
        <v>88</v>
      </c>
      <c r="I1077" s="611"/>
      <c r="J1077" s="612"/>
      <c r="K1077" s="611">
        <f t="shared" si="128"/>
        <v>4</v>
      </c>
      <c r="L1077" s="611">
        <f t="shared" si="129"/>
        <v>88</v>
      </c>
      <c r="M1077" s="611"/>
      <c r="N1077" s="613"/>
      <c r="O1077" s="347"/>
    </row>
    <row r="1078" spans="1:15" s="504" customFormat="1" ht="16.5">
      <c r="A1078" s="610"/>
      <c r="B1078" s="544" t="s">
        <v>1855</v>
      </c>
      <c r="C1078" s="506">
        <v>3</v>
      </c>
      <c r="D1078" s="506" t="s">
        <v>995</v>
      </c>
      <c r="E1078" s="533">
        <v>32.4</v>
      </c>
      <c r="F1078" s="517">
        <f t="shared" si="125"/>
        <v>97.199999999999989</v>
      </c>
      <c r="G1078" s="611">
        <v>2</v>
      </c>
      <c r="H1078" s="611">
        <f t="shared" si="127"/>
        <v>64.8</v>
      </c>
      <c r="I1078" s="611"/>
      <c r="J1078" s="612"/>
      <c r="K1078" s="611">
        <v>1</v>
      </c>
      <c r="L1078" s="611">
        <f t="shared" si="129"/>
        <v>32.4</v>
      </c>
      <c r="M1078" s="611"/>
      <c r="N1078" s="613"/>
      <c r="O1078" s="347"/>
    </row>
    <row r="1079" spans="1:15" s="504" customFormat="1" ht="16.5">
      <c r="A1079" s="610"/>
      <c r="B1079" s="619" t="s">
        <v>1856</v>
      </c>
      <c r="C1079" s="507">
        <v>5</v>
      </c>
      <c r="D1079" s="620" t="s">
        <v>903</v>
      </c>
      <c r="E1079" s="592">
        <v>100</v>
      </c>
      <c r="F1079" s="517">
        <f t="shared" si="125"/>
        <v>500</v>
      </c>
      <c r="G1079" s="611">
        <v>3</v>
      </c>
      <c r="H1079" s="611">
        <f t="shared" si="127"/>
        <v>300</v>
      </c>
      <c r="I1079" s="611"/>
      <c r="J1079" s="612"/>
      <c r="K1079" s="611">
        <v>2</v>
      </c>
      <c r="L1079" s="611">
        <f t="shared" si="129"/>
        <v>200</v>
      </c>
      <c r="M1079" s="611"/>
      <c r="N1079" s="613"/>
      <c r="O1079" s="347"/>
    </row>
    <row r="1080" spans="1:15" s="504" customFormat="1" ht="16.5">
      <c r="A1080" s="610"/>
      <c r="B1080" s="619" t="s">
        <v>1856</v>
      </c>
      <c r="C1080" s="507">
        <v>5</v>
      </c>
      <c r="D1080" s="620" t="s">
        <v>903</v>
      </c>
      <c r="E1080" s="592">
        <v>100</v>
      </c>
      <c r="F1080" s="517">
        <f t="shared" si="125"/>
        <v>500</v>
      </c>
      <c r="G1080" s="611">
        <v>3</v>
      </c>
      <c r="H1080" s="611">
        <f t="shared" si="127"/>
        <v>300</v>
      </c>
      <c r="I1080" s="611"/>
      <c r="J1080" s="612"/>
      <c r="K1080" s="611">
        <v>2</v>
      </c>
      <c r="L1080" s="611">
        <f t="shared" si="129"/>
        <v>200</v>
      </c>
      <c r="M1080" s="611"/>
      <c r="N1080" s="613"/>
      <c r="O1080" s="347"/>
    </row>
    <row r="1081" spans="1:15" s="504" customFormat="1" ht="16.5">
      <c r="A1081" s="610"/>
      <c r="B1081" s="619" t="s">
        <v>1856</v>
      </c>
      <c r="C1081" s="507">
        <v>8</v>
      </c>
      <c r="D1081" s="620" t="s">
        <v>903</v>
      </c>
      <c r="E1081" s="592">
        <v>104.53</v>
      </c>
      <c r="F1081" s="517">
        <f t="shared" si="125"/>
        <v>836.24</v>
      </c>
      <c r="G1081" s="611">
        <f t="shared" si="126"/>
        <v>4</v>
      </c>
      <c r="H1081" s="611">
        <f t="shared" si="127"/>
        <v>418.12</v>
      </c>
      <c r="I1081" s="611"/>
      <c r="J1081" s="612"/>
      <c r="K1081" s="611">
        <f t="shared" si="128"/>
        <v>4</v>
      </c>
      <c r="L1081" s="611">
        <f t="shared" si="129"/>
        <v>418.12</v>
      </c>
      <c r="M1081" s="611"/>
      <c r="N1081" s="613"/>
      <c r="O1081" s="347"/>
    </row>
    <row r="1082" spans="1:15" s="504" customFormat="1" ht="16.5">
      <c r="A1082" s="610"/>
      <c r="B1082" s="518" t="s">
        <v>1857</v>
      </c>
      <c r="C1082" s="519">
        <v>10</v>
      </c>
      <c r="D1082" s="548" t="s">
        <v>995</v>
      </c>
      <c r="E1082" s="520">
        <v>32.4</v>
      </c>
      <c r="F1082" s="517">
        <f t="shared" si="125"/>
        <v>324</v>
      </c>
      <c r="G1082" s="611">
        <f t="shared" si="126"/>
        <v>5</v>
      </c>
      <c r="H1082" s="611">
        <f t="shared" si="127"/>
        <v>162</v>
      </c>
      <c r="I1082" s="611"/>
      <c r="J1082" s="612"/>
      <c r="K1082" s="611">
        <f t="shared" si="128"/>
        <v>5</v>
      </c>
      <c r="L1082" s="611">
        <f t="shared" si="129"/>
        <v>162</v>
      </c>
      <c r="M1082" s="611"/>
      <c r="N1082" s="613"/>
      <c r="O1082" s="347"/>
    </row>
    <row r="1083" spans="1:15" s="504" customFormat="1" ht="16.5">
      <c r="A1083" s="610"/>
      <c r="B1083" s="614" t="s">
        <v>1858</v>
      </c>
      <c r="C1083" s="631">
        <v>30</v>
      </c>
      <c r="D1083" s="631" t="s">
        <v>995</v>
      </c>
      <c r="E1083" s="575">
        <v>83.63</v>
      </c>
      <c r="F1083" s="517">
        <f t="shared" si="125"/>
        <v>2508.8999999999996</v>
      </c>
      <c r="G1083" s="611">
        <f t="shared" si="126"/>
        <v>15</v>
      </c>
      <c r="H1083" s="611">
        <f t="shared" si="127"/>
        <v>1254.4499999999998</v>
      </c>
      <c r="I1083" s="611"/>
      <c r="J1083" s="612"/>
      <c r="K1083" s="611">
        <f t="shared" si="128"/>
        <v>15</v>
      </c>
      <c r="L1083" s="611">
        <f t="shared" si="129"/>
        <v>1254.4499999999998</v>
      </c>
      <c r="M1083" s="611"/>
      <c r="N1083" s="613"/>
      <c r="O1083" s="347"/>
    </row>
    <row r="1084" spans="1:15" s="504" customFormat="1" ht="16.5">
      <c r="A1084" s="610"/>
      <c r="B1084" s="590" t="s">
        <v>1859</v>
      </c>
      <c r="C1084" s="586">
        <v>6</v>
      </c>
      <c r="D1084" s="586" t="s">
        <v>903</v>
      </c>
      <c r="E1084" s="587">
        <v>138</v>
      </c>
      <c r="F1084" s="517">
        <f t="shared" si="125"/>
        <v>828</v>
      </c>
      <c r="G1084" s="611">
        <f t="shared" si="126"/>
        <v>3</v>
      </c>
      <c r="H1084" s="611">
        <f t="shared" si="127"/>
        <v>414</v>
      </c>
      <c r="I1084" s="611"/>
      <c r="J1084" s="612"/>
      <c r="K1084" s="611">
        <f t="shared" si="128"/>
        <v>3</v>
      </c>
      <c r="L1084" s="611">
        <f t="shared" si="129"/>
        <v>414</v>
      </c>
      <c r="M1084" s="611"/>
      <c r="N1084" s="613"/>
      <c r="O1084" s="347"/>
    </row>
    <row r="1085" spans="1:15" s="504" customFormat="1" ht="16.5">
      <c r="A1085" s="610"/>
      <c r="B1085" s="512" t="s">
        <v>1860</v>
      </c>
      <c r="C1085" s="514">
        <v>2</v>
      </c>
      <c r="D1085" s="596" t="s">
        <v>1204</v>
      </c>
      <c r="E1085" s="511">
        <v>166.98</v>
      </c>
      <c r="F1085" s="517">
        <f t="shared" si="125"/>
        <v>333.96</v>
      </c>
      <c r="G1085" s="611">
        <f t="shared" si="126"/>
        <v>1</v>
      </c>
      <c r="H1085" s="611">
        <f t="shared" si="127"/>
        <v>166.98</v>
      </c>
      <c r="I1085" s="611"/>
      <c r="J1085" s="612"/>
      <c r="K1085" s="611">
        <f t="shared" si="128"/>
        <v>1</v>
      </c>
      <c r="L1085" s="611">
        <f t="shared" si="129"/>
        <v>166.98</v>
      </c>
      <c r="M1085" s="611"/>
      <c r="N1085" s="613"/>
      <c r="O1085" s="347"/>
    </row>
    <row r="1086" spans="1:15" s="504" customFormat="1" ht="16.5">
      <c r="A1086" s="610"/>
      <c r="B1086" s="544" t="s">
        <v>1861</v>
      </c>
      <c r="C1086" s="506">
        <v>3</v>
      </c>
      <c r="D1086" s="506" t="s">
        <v>995</v>
      </c>
      <c r="E1086" s="533">
        <v>143.80000000000001</v>
      </c>
      <c r="F1086" s="517">
        <f t="shared" si="125"/>
        <v>431.40000000000003</v>
      </c>
      <c r="G1086" s="611">
        <v>2</v>
      </c>
      <c r="H1086" s="611">
        <f t="shared" si="127"/>
        <v>287.60000000000002</v>
      </c>
      <c r="I1086" s="611"/>
      <c r="J1086" s="612"/>
      <c r="K1086" s="611">
        <v>1</v>
      </c>
      <c r="L1086" s="611">
        <f t="shared" si="129"/>
        <v>143.80000000000001</v>
      </c>
      <c r="M1086" s="611"/>
      <c r="N1086" s="613"/>
      <c r="O1086" s="347"/>
    </row>
    <row r="1087" spans="1:15" s="504" customFormat="1" ht="16.5">
      <c r="A1087" s="610"/>
      <c r="B1087" s="512" t="s">
        <v>1862</v>
      </c>
      <c r="C1087" s="516">
        <v>2</v>
      </c>
      <c r="D1087" s="516" t="s">
        <v>995</v>
      </c>
      <c r="E1087" s="517">
        <v>66</v>
      </c>
      <c r="F1087" s="517">
        <f t="shared" si="125"/>
        <v>132</v>
      </c>
      <c r="G1087" s="611">
        <f t="shared" si="126"/>
        <v>1</v>
      </c>
      <c r="H1087" s="611">
        <f t="shared" si="127"/>
        <v>66</v>
      </c>
      <c r="I1087" s="611"/>
      <c r="J1087" s="612"/>
      <c r="K1087" s="611">
        <f t="shared" si="128"/>
        <v>1</v>
      </c>
      <c r="L1087" s="611">
        <f t="shared" si="129"/>
        <v>66</v>
      </c>
      <c r="M1087" s="611"/>
      <c r="N1087" s="613"/>
      <c r="O1087" s="347"/>
    </row>
    <row r="1088" spans="1:15" s="504" customFormat="1" ht="16.5">
      <c r="A1088" s="610"/>
      <c r="B1088" s="544" t="s">
        <v>1863</v>
      </c>
      <c r="C1088" s="506">
        <v>53</v>
      </c>
      <c r="D1088" s="506" t="s">
        <v>995</v>
      </c>
      <c r="E1088" s="533">
        <v>21.6</v>
      </c>
      <c r="F1088" s="517">
        <f t="shared" si="125"/>
        <v>1144.8000000000002</v>
      </c>
      <c r="G1088" s="611">
        <v>27</v>
      </c>
      <c r="H1088" s="611">
        <f t="shared" si="127"/>
        <v>583.20000000000005</v>
      </c>
      <c r="I1088" s="611"/>
      <c r="J1088" s="612"/>
      <c r="K1088" s="611">
        <v>26</v>
      </c>
      <c r="L1088" s="611">
        <f t="shared" si="129"/>
        <v>561.6</v>
      </c>
      <c r="M1088" s="611"/>
      <c r="N1088" s="613"/>
      <c r="O1088" s="347"/>
    </row>
    <row r="1089" spans="1:15" s="504" customFormat="1" ht="16.5">
      <c r="A1089" s="610"/>
      <c r="B1089" s="544" t="s">
        <v>1864</v>
      </c>
      <c r="C1089" s="507">
        <v>30</v>
      </c>
      <c r="D1089" s="507" t="s">
        <v>1204</v>
      </c>
      <c r="E1089" s="592">
        <v>52.08</v>
      </c>
      <c r="F1089" s="517">
        <f t="shared" si="125"/>
        <v>1562.3999999999999</v>
      </c>
      <c r="G1089" s="611">
        <f t="shared" si="126"/>
        <v>15</v>
      </c>
      <c r="H1089" s="611">
        <f t="shared" si="127"/>
        <v>781.19999999999993</v>
      </c>
      <c r="I1089" s="611"/>
      <c r="J1089" s="612"/>
      <c r="K1089" s="611">
        <f t="shared" si="128"/>
        <v>15</v>
      </c>
      <c r="L1089" s="611">
        <f t="shared" si="129"/>
        <v>781.19999999999993</v>
      </c>
      <c r="M1089" s="611"/>
      <c r="N1089" s="613"/>
      <c r="O1089" s="347"/>
    </row>
    <row r="1090" spans="1:15" s="504" customFormat="1" ht="16.5">
      <c r="A1090" s="610"/>
      <c r="B1090" s="512" t="s">
        <v>1865</v>
      </c>
      <c r="C1090" s="516">
        <v>5</v>
      </c>
      <c r="D1090" s="516" t="s">
        <v>995</v>
      </c>
      <c r="E1090" s="517">
        <v>16.8</v>
      </c>
      <c r="F1090" s="517">
        <f t="shared" si="125"/>
        <v>84</v>
      </c>
      <c r="G1090" s="611">
        <v>3</v>
      </c>
      <c r="H1090" s="611">
        <f t="shared" si="127"/>
        <v>50.400000000000006</v>
      </c>
      <c r="I1090" s="611"/>
      <c r="J1090" s="612"/>
      <c r="K1090" s="611">
        <v>2</v>
      </c>
      <c r="L1090" s="611">
        <f t="shared" si="129"/>
        <v>33.6</v>
      </c>
      <c r="M1090" s="611"/>
      <c r="N1090" s="613"/>
      <c r="O1090" s="347"/>
    </row>
    <row r="1091" spans="1:15" s="504" customFormat="1" ht="16.5">
      <c r="A1091" s="610"/>
      <c r="B1091" s="158" t="s">
        <v>1866</v>
      </c>
      <c r="C1091" s="516">
        <v>4</v>
      </c>
      <c r="D1091" s="516" t="s">
        <v>995</v>
      </c>
      <c r="E1091" s="575">
        <v>24.38</v>
      </c>
      <c r="F1091" s="517">
        <f t="shared" si="125"/>
        <v>97.52</v>
      </c>
      <c r="G1091" s="611">
        <f t="shared" si="126"/>
        <v>2</v>
      </c>
      <c r="H1091" s="611">
        <f t="shared" si="127"/>
        <v>48.76</v>
      </c>
      <c r="I1091" s="611"/>
      <c r="J1091" s="612"/>
      <c r="K1091" s="611">
        <f t="shared" si="128"/>
        <v>2</v>
      </c>
      <c r="L1091" s="611">
        <f t="shared" si="129"/>
        <v>48.76</v>
      </c>
      <c r="M1091" s="611"/>
      <c r="N1091" s="613"/>
      <c r="O1091" s="347"/>
    </row>
    <row r="1092" spans="1:15" s="504" customFormat="1" ht="16.5">
      <c r="A1092" s="610"/>
      <c r="B1092" s="158" t="s">
        <v>1866</v>
      </c>
      <c r="C1092" s="514">
        <v>30</v>
      </c>
      <c r="D1092" s="514" t="s">
        <v>995</v>
      </c>
      <c r="E1092" s="508">
        <v>21.599999999999998</v>
      </c>
      <c r="F1092" s="517">
        <f t="shared" si="125"/>
        <v>647.99999999999989</v>
      </c>
      <c r="G1092" s="611">
        <f t="shared" si="126"/>
        <v>15</v>
      </c>
      <c r="H1092" s="611">
        <f t="shared" si="127"/>
        <v>323.99999999999994</v>
      </c>
      <c r="I1092" s="611"/>
      <c r="J1092" s="612"/>
      <c r="K1092" s="611">
        <f t="shared" si="128"/>
        <v>15</v>
      </c>
      <c r="L1092" s="611">
        <f t="shared" si="129"/>
        <v>323.99999999999994</v>
      </c>
      <c r="M1092" s="611"/>
      <c r="N1092" s="613"/>
      <c r="O1092" s="347"/>
    </row>
    <row r="1093" spans="1:15" s="504" customFormat="1" ht="16.5">
      <c r="A1093" s="610"/>
      <c r="B1093" s="647" t="s">
        <v>1867</v>
      </c>
      <c r="C1093" s="516">
        <v>20</v>
      </c>
      <c r="D1093" s="516" t="s">
        <v>907</v>
      </c>
      <c r="E1093" s="508">
        <v>24.38</v>
      </c>
      <c r="F1093" s="517">
        <f t="shared" si="125"/>
        <v>487.59999999999997</v>
      </c>
      <c r="G1093" s="611">
        <f t="shared" si="126"/>
        <v>10</v>
      </c>
      <c r="H1093" s="611">
        <f t="shared" si="127"/>
        <v>243.79999999999998</v>
      </c>
      <c r="I1093" s="611"/>
      <c r="J1093" s="612"/>
      <c r="K1093" s="611">
        <f t="shared" si="128"/>
        <v>10</v>
      </c>
      <c r="L1093" s="611">
        <f t="shared" si="129"/>
        <v>243.79999999999998</v>
      </c>
      <c r="M1093" s="611"/>
      <c r="N1093" s="613"/>
      <c r="O1093" s="347"/>
    </row>
    <row r="1094" spans="1:15" s="504" customFormat="1" ht="16.5">
      <c r="A1094" s="610"/>
      <c r="B1094" s="158" t="s">
        <v>1866</v>
      </c>
      <c r="C1094" s="516">
        <v>17</v>
      </c>
      <c r="D1094" s="516" t="s">
        <v>995</v>
      </c>
      <c r="E1094" s="517">
        <v>24.38</v>
      </c>
      <c r="F1094" s="517">
        <f t="shared" si="125"/>
        <v>414.46</v>
      </c>
      <c r="G1094" s="611">
        <v>9</v>
      </c>
      <c r="H1094" s="611">
        <f t="shared" si="127"/>
        <v>219.42</v>
      </c>
      <c r="I1094" s="611"/>
      <c r="J1094" s="612"/>
      <c r="K1094" s="611">
        <v>8</v>
      </c>
      <c r="L1094" s="611">
        <f t="shared" si="129"/>
        <v>195.04</v>
      </c>
      <c r="M1094" s="611"/>
      <c r="N1094" s="613"/>
      <c r="O1094" s="347"/>
    </row>
    <row r="1095" spans="1:15" s="504" customFormat="1" ht="16.5">
      <c r="A1095" s="610"/>
      <c r="B1095" s="512" t="s">
        <v>1866</v>
      </c>
      <c r="C1095" s="516">
        <v>5</v>
      </c>
      <c r="D1095" s="516" t="s">
        <v>995</v>
      </c>
      <c r="E1095" s="517">
        <v>21.599999999999998</v>
      </c>
      <c r="F1095" s="517">
        <f t="shared" si="125"/>
        <v>107.99999999999999</v>
      </c>
      <c r="G1095" s="611">
        <v>3</v>
      </c>
      <c r="H1095" s="611">
        <f t="shared" si="127"/>
        <v>64.8</v>
      </c>
      <c r="I1095" s="611"/>
      <c r="J1095" s="612"/>
      <c r="K1095" s="611">
        <v>2</v>
      </c>
      <c r="L1095" s="611">
        <f t="shared" si="129"/>
        <v>43.199999999999996</v>
      </c>
      <c r="M1095" s="611"/>
      <c r="N1095" s="613"/>
      <c r="O1095" s="347"/>
    </row>
    <row r="1096" spans="1:15" s="504" customFormat="1" ht="16.5">
      <c r="A1096" s="610"/>
      <c r="B1096" s="619" t="s">
        <v>1867</v>
      </c>
      <c r="C1096" s="507">
        <v>10</v>
      </c>
      <c r="D1096" s="620" t="s">
        <v>1204</v>
      </c>
      <c r="E1096" s="592">
        <v>40</v>
      </c>
      <c r="F1096" s="517">
        <f t="shared" si="125"/>
        <v>400</v>
      </c>
      <c r="G1096" s="611">
        <f t="shared" si="126"/>
        <v>5</v>
      </c>
      <c r="H1096" s="611">
        <f t="shared" si="127"/>
        <v>200</v>
      </c>
      <c r="I1096" s="611"/>
      <c r="J1096" s="612"/>
      <c r="K1096" s="611">
        <f t="shared" si="128"/>
        <v>5</v>
      </c>
      <c r="L1096" s="611">
        <f t="shared" si="129"/>
        <v>200</v>
      </c>
      <c r="M1096" s="611"/>
      <c r="N1096" s="613"/>
      <c r="O1096" s="347"/>
    </row>
    <row r="1097" spans="1:15" s="504" customFormat="1" ht="16.5">
      <c r="A1097" s="610"/>
      <c r="B1097" s="619" t="s">
        <v>1867</v>
      </c>
      <c r="C1097" s="507">
        <v>10</v>
      </c>
      <c r="D1097" s="620" t="s">
        <v>1204</v>
      </c>
      <c r="E1097" s="592">
        <v>40</v>
      </c>
      <c r="F1097" s="517">
        <f t="shared" si="125"/>
        <v>400</v>
      </c>
      <c r="G1097" s="611">
        <f t="shared" si="126"/>
        <v>5</v>
      </c>
      <c r="H1097" s="611">
        <f t="shared" si="127"/>
        <v>200</v>
      </c>
      <c r="I1097" s="611"/>
      <c r="J1097" s="612"/>
      <c r="K1097" s="611">
        <f t="shared" si="128"/>
        <v>5</v>
      </c>
      <c r="L1097" s="611">
        <f t="shared" si="129"/>
        <v>200</v>
      </c>
      <c r="M1097" s="611"/>
      <c r="N1097" s="613"/>
      <c r="O1097" s="347"/>
    </row>
    <row r="1098" spans="1:15" s="504" customFormat="1" ht="16.5">
      <c r="A1098" s="610"/>
      <c r="B1098" s="619" t="s">
        <v>1867</v>
      </c>
      <c r="C1098" s="507">
        <v>10</v>
      </c>
      <c r="D1098" s="620" t="s">
        <v>1204</v>
      </c>
      <c r="E1098" s="592">
        <v>30.4</v>
      </c>
      <c r="F1098" s="517">
        <f t="shared" si="125"/>
        <v>304</v>
      </c>
      <c r="G1098" s="611">
        <f t="shared" si="126"/>
        <v>5</v>
      </c>
      <c r="H1098" s="611">
        <f t="shared" si="127"/>
        <v>152</v>
      </c>
      <c r="I1098" s="611"/>
      <c r="J1098" s="612"/>
      <c r="K1098" s="611">
        <f t="shared" si="128"/>
        <v>5</v>
      </c>
      <c r="L1098" s="611">
        <f t="shared" si="129"/>
        <v>152</v>
      </c>
      <c r="M1098" s="611"/>
      <c r="N1098" s="613"/>
      <c r="O1098" s="347"/>
    </row>
    <row r="1099" spans="1:15" s="504" customFormat="1" ht="16.5">
      <c r="A1099" s="610"/>
      <c r="B1099" s="614" t="s">
        <v>1868</v>
      </c>
      <c r="C1099" s="631">
        <v>100</v>
      </c>
      <c r="D1099" s="631" t="s">
        <v>995</v>
      </c>
      <c r="E1099" s="575">
        <v>24.38</v>
      </c>
      <c r="F1099" s="517">
        <f t="shared" si="125"/>
        <v>2438</v>
      </c>
      <c r="G1099" s="611">
        <f t="shared" si="126"/>
        <v>50</v>
      </c>
      <c r="H1099" s="611">
        <f t="shared" si="127"/>
        <v>1219</v>
      </c>
      <c r="I1099" s="611"/>
      <c r="J1099" s="612"/>
      <c r="K1099" s="611">
        <f t="shared" si="128"/>
        <v>50</v>
      </c>
      <c r="L1099" s="611">
        <f t="shared" si="129"/>
        <v>1219</v>
      </c>
      <c r="M1099" s="611"/>
      <c r="N1099" s="613"/>
      <c r="O1099" s="347"/>
    </row>
    <row r="1100" spans="1:15" s="504" customFormat="1" ht="16.5">
      <c r="A1100" s="610"/>
      <c r="B1100" s="158" t="s">
        <v>1869</v>
      </c>
      <c r="C1100" s="506">
        <v>8</v>
      </c>
      <c r="D1100" s="506" t="s">
        <v>1204</v>
      </c>
      <c r="E1100" s="511">
        <v>49.2</v>
      </c>
      <c r="F1100" s="517">
        <f t="shared" si="125"/>
        <v>393.6</v>
      </c>
      <c r="G1100" s="611">
        <f t="shared" si="126"/>
        <v>4</v>
      </c>
      <c r="H1100" s="611">
        <f t="shared" si="127"/>
        <v>196.8</v>
      </c>
      <c r="I1100" s="611"/>
      <c r="J1100" s="612"/>
      <c r="K1100" s="611">
        <f t="shared" si="128"/>
        <v>4</v>
      </c>
      <c r="L1100" s="611">
        <f t="shared" si="129"/>
        <v>196.8</v>
      </c>
      <c r="M1100" s="611"/>
      <c r="N1100" s="613"/>
      <c r="O1100" s="347"/>
    </row>
    <row r="1101" spans="1:15" s="504" customFormat="1" ht="16.5">
      <c r="A1101" s="610"/>
      <c r="B1101" s="512" t="s">
        <v>1869</v>
      </c>
      <c r="C1101" s="516">
        <v>20</v>
      </c>
      <c r="D1101" s="516" t="s">
        <v>995</v>
      </c>
      <c r="E1101" s="517">
        <v>49.199999999999996</v>
      </c>
      <c r="F1101" s="517">
        <f t="shared" si="125"/>
        <v>983.99999999999989</v>
      </c>
      <c r="G1101" s="611">
        <f t="shared" si="126"/>
        <v>10</v>
      </c>
      <c r="H1101" s="611">
        <f t="shared" si="127"/>
        <v>491.99999999999994</v>
      </c>
      <c r="I1101" s="611"/>
      <c r="J1101" s="612"/>
      <c r="K1101" s="611">
        <f t="shared" si="128"/>
        <v>10</v>
      </c>
      <c r="L1101" s="611">
        <f t="shared" si="129"/>
        <v>491.99999999999994</v>
      </c>
      <c r="M1101" s="611"/>
      <c r="N1101" s="613"/>
      <c r="O1101" s="347"/>
    </row>
    <row r="1102" spans="1:15" s="504" customFormat="1" ht="16.5">
      <c r="A1102" s="610"/>
      <c r="B1102" s="614" t="s">
        <v>1870</v>
      </c>
      <c r="C1102" s="631">
        <v>50</v>
      </c>
      <c r="D1102" s="631" t="s">
        <v>995</v>
      </c>
      <c r="E1102" s="575">
        <v>52.08</v>
      </c>
      <c r="F1102" s="517">
        <f t="shared" ref="F1102:F1165" si="130">E1102*C1102</f>
        <v>2604</v>
      </c>
      <c r="G1102" s="611">
        <f t="shared" ref="G1102:G1161" si="131">C1102/2</f>
        <v>25</v>
      </c>
      <c r="H1102" s="611">
        <f t="shared" ref="H1102:H1165" si="132">G1102*E1102</f>
        <v>1302</v>
      </c>
      <c r="I1102" s="611"/>
      <c r="J1102" s="612"/>
      <c r="K1102" s="611">
        <f t="shared" ref="K1102:K1161" si="133">C1102/2</f>
        <v>25</v>
      </c>
      <c r="L1102" s="611">
        <f t="shared" ref="L1102:L1165" si="134">K1102*E1102</f>
        <v>1302</v>
      </c>
      <c r="M1102" s="611"/>
      <c r="N1102" s="613"/>
      <c r="O1102" s="347"/>
    </row>
    <row r="1103" spans="1:15" s="504" customFormat="1" ht="16.5">
      <c r="A1103" s="610"/>
      <c r="B1103" s="544" t="s">
        <v>1871</v>
      </c>
      <c r="C1103" s="506">
        <v>32</v>
      </c>
      <c r="D1103" s="506" t="s">
        <v>995</v>
      </c>
      <c r="E1103" s="533">
        <v>49.2</v>
      </c>
      <c r="F1103" s="517">
        <f t="shared" si="130"/>
        <v>1574.4</v>
      </c>
      <c r="G1103" s="611">
        <f t="shared" si="131"/>
        <v>16</v>
      </c>
      <c r="H1103" s="611">
        <f t="shared" si="132"/>
        <v>787.2</v>
      </c>
      <c r="I1103" s="611"/>
      <c r="J1103" s="612"/>
      <c r="K1103" s="611">
        <f t="shared" si="133"/>
        <v>16</v>
      </c>
      <c r="L1103" s="611">
        <f t="shared" si="134"/>
        <v>787.2</v>
      </c>
      <c r="M1103" s="611"/>
      <c r="N1103" s="613"/>
      <c r="O1103" s="347"/>
    </row>
    <row r="1104" spans="1:15" s="504" customFormat="1" ht="16.5">
      <c r="A1104" s="610"/>
      <c r="B1104" s="619" t="s">
        <v>1872</v>
      </c>
      <c r="C1104" s="617">
        <v>20</v>
      </c>
      <c r="D1104" s="618" t="s">
        <v>1204</v>
      </c>
      <c r="E1104" s="517">
        <v>15</v>
      </c>
      <c r="F1104" s="517">
        <f t="shared" si="130"/>
        <v>300</v>
      </c>
      <c r="G1104" s="611">
        <f t="shared" si="131"/>
        <v>10</v>
      </c>
      <c r="H1104" s="611">
        <f t="shared" si="132"/>
        <v>150</v>
      </c>
      <c r="I1104" s="611"/>
      <c r="J1104" s="612"/>
      <c r="K1104" s="611">
        <f t="shared" si="133"/>
        <v>10</v>
      </c>
      <c r="L1104" s="611">
        <f t="shared" si="134"/>
        <v>150</v>
      </c>
      <c r="M1104" s="611"/>
      <c r="N1104" s="613"/>
      <c r="O1104" s="347"/>
    </row>
    <row r="1105" spans="1:15" s="504" customFormat="1" ht="16.5">
      <c r="A1105" s="610"/>
      <c r="B1105" s="590" t="s">
        <v>1873</v>
      </c>
      <c r="C1105" s="586">
        <v>100</v>
      </c>
      <c r="D1105" s="586" t="s">
        <v>910</v>
      </c>
      <c r="E1105" s="587">
        <v>52.08</v>
      </c>
      <c r="F1105" s="517">
        <f t="shared" si="130"/>
        <v>5208</v>
      </c>
      <c r="G1105" s="611">
        <f t="shared" si="131"/>
        <v>50</v>
      </c>
      <c r="H1105" s="611">
        <f t="shared" si="132"/>
        <v>2604</v>
      </c>
      <c r="I1105" s="611"/>
      <c r="J1105" s="612"/>
      <c r="K1105" s="611">
        <f t="shared" si="133"/>
        <v>50</v>
      </c>
      <c r="L1105" s="611">
        <f t="shared" si="134"/>
        <v>2604</v>
      </c>
      <c r="M1105" s="611"/>
      <c r="N1105" s="613"/>
      <c r="O1105" s="347"/>
    </row>
    <row r="1106" spans="1:15" s="504" customFormat="1" ht="16.5">
      <c r="A1106" s="610"/>
      <c r="B1106" s="619" t="s">
        <v>1874</v>
      </c>
      <c r="C1106" s="507">
        <v>10</v>
      </c>
      <c r="D1106" s="620" t="s">
        <v>1204</v>
      </c>
      <c r="E1106" s="592">
        <v>65</v>
      </c>
      <c r="F1106" s="517">
        <f t="shared" si="130"/>
        <v>650</v>
      </c>
      <c r="G1106" s="611">
        <f t="shared" si="131"/>
        <v>5</v>
      </c>
      <c r="H1106" s="611">
        <f t="shared" si="132"/>
        <v>325</v>
      </c>
      <c r="I1106" s="611"/>
      <c r="J1106" s="612"/>
      <c r="K1106" s="611">
        <f t="shared" si="133"/>
        <v>5</v>
      </c>
      <c r="L1106" s="611">
        <f t="shared" si="134"/>
        <v>325</v>
      </c>
      <c r="M1106" s="611"/>
      <c r="N1106" s="613"/>
      <c r="O1106" s="347"/>
    </row>
    <row r="1107" spans="1:15" s="504" customFormat="1" ht="16.5">
      <c r="A1107" s="610"/>
      <c r="B1107" s="619" t="s">
        <v>1874</v>
      </c>
      <c r="C1107" s="507">
        <v>10</v>
      </c>
      <c r="D1107" s="620" t="s">
        <v>1204</v>
      </c>
      <c r="E1107" s="592">
        <v>65</v>
      </c>
      <c r="F1107" s="517">
        <f t="shared" si="130"/>
        <v>650</v>
      </c>
      <c r="G1107" s="611">
        <f t="shared" si="131"/>
        <v>5</v>
      </c>
      <c r="H1107" s="611">
        <f t="shared" si="132"/>
        <v>325</v>
      </c>
      <c r="I1107" s="611"/>
      <c r="J1107" s="612"/>
      <c r="K1107" s="611">
        <f t="shared" si="133"/>
        <v>5</v>
      </c>
      <c r="L1107" s="611">
        <f t="shared" si="134"/>
        <v>325</v>
      </c>
      <c r="M1107" s="611"/>
      <c r="N1107" s="613"/>
      <c r="O1107" s="347"/>
    </row>
    <row r="1108" spans="1:15" s="504" customFormat="1" ht="16.5">
      <c r="A1108" s="610"/>
      <c r="B1108" s="619" t="s">
        <v>1874</v>
      </c>
      <c r="C1108" s="507">
        <v>10</v>
      </c>
      <c r="D1108" s="620" t="s">
        <v>1204</v>
      </c>
      <c r="E1108" s="592">
        <v>65</v>
      </c>
      <c r="F1108" s="517">
        <f t="shared" si="130"/>
        <v>650</v>
      </c>
      <c r="G1108" s="611">
        <f t="shared" si="131"/>
        <v>5</v>
      </c>
      <c r="H1108" s="611">
        <f t="shared" si="132"/>
        <v>325</v>
      </c>
      <c r="I1108" s="611"/>
      <c r="J1108" s="612"/>
      <c r="K1108" s="611">
        <f t="shared" si="133"/>
        <v>5</v>
      </c>
      <c r="L1108" s="611">
        <f t="shared" si="134"/>
        <v>325</v>
      </c>
      <c r="M1108" s="611"/>
      <c r="N1108" s="613"/>
      <c r="O1108" s="347"/>
    </row>
    <row r="1109" spans="1:15" s="504" customFormat="1" ht="16.5">
      <c r="A1109" s="610"/>
      <c r="B1109" s="512" t="s">
        <v>1875</v>
      </c>
      <c r="C1109" s="514">
        <v>5</v>
      </c>
      <c r="D1109" s="514" t="s">
        <v>1204</v>
      </c>
      <c r="E1109" s="511">
        <v>86.69</v>
      </c>
      <c r="F1109" s="517">
        <f t="shared" si="130"/>
        <v>433.45</v>
      </c>
      <c r="G1109" s="611">
        <v>3</v>
      </c>
      <c r="H1109" s="611">
        <f t="shared" si="132"/>
        <v>260.07</v>
      </c>
      <c r="I1109" s="611"/>
      <c r="J1109" s="612"/>
      <c r="K1109" s="611">
        <v>2</v>
      </c>
      <c r="L1109" s="611">
        <f t="shared" si="134"/>
        <v>173.38</v>
      </c>
      <c r="M1109" s="611"/>
      <c r="N1109" s="613"/>
      <c r="O1109" s="347"/>
    </row>
    <row r="1110" spans="1:15" s="504" customFormat="1" ht="16.5">
      <c r="A1110" s="610"/>
      <c r="B1110" s="512" t="s">
        <v>1876</v>
      </c>
      <c r="C1110" s="514">
        <v>5</v>
      </c>
      <c r="D1110" s="514" t="s">
        <v>1204</v>
      </c>
      <c r="E1110" s="511">
        <v>165.22</v>
      </c>
      <c r="F1110" s="517">
        <f t="shared" si="130"/>
        <v>826.1</v>
      </c>
      <c r="G1110" s="611">
        <v>3</v>
      </c>
      <c r="H1110" s="611">
        <f t="shared" si="132"/>
        <v>495.65999999999997</v>
      </c>
      <c r="I1110" s="611"/>
      <c r="J1110" s="612"/>
      <c r="K1110" s="611">
        <v>2</v>
      </c>
      <c r="L1110" s="611">
        <f t="shared" si="134"/>
        <v>330.44</v>
      </c>
      <c r="M1110" s="611"/>
      <c r="N1110" s="613"/>
      <c r="O1110" s="347"/>
    </row>
    <row r="1111" spans="1:15" s="504" customFormat="1" ht="16.5">
      <c r="A1111" s="610"/>
      <c r="B1111" s="240" t="s">
        <v>1877</v>
      </c>
      <c r="C1111" s="507">
        <v>20</v>
      </c>
      <c r="D1111" s="507" t="s">
        <v>995</v>
      </c>
      <c r="E1111" s="510">
        <v>24.38</v>
      </c>
      <c r="F1111" s="517">
        <f t="shared" si="130"/>
        <v>487.59999999999997</v>
      </c>
      <c r="G1111" s="611">
        <f t="shared" si="131"/>
        <v>10</v>
      </c>
      <c r="H1111" s="611">
        <f t="shared" si="132"/>
        <v>243.79999999999998</v>
      </c>
      <c r="I1111" s="611"/>
      <c r="J1111" s="612"/>
      <c r="K1111" s="611">
        <f t="shared" si="133"/>
        <v>10</v>
      </c>
      <c r="L1111" s="611">
        <f t="shared" si="134"/>
        <v>243.79999999999998</v>
      </c>
      <c r="M1111" s="611"/>
      <c r="N1111" s="613"/>
      <c r="O1111" s="347"/>
    </row>
    <row r="1112" spans="1:15" s="504" customFormat="1" ht="16.5">
      <c r="A1112" s="610"/>
      <c r="B1112" s="240" t="s">
        <v>1878</v>
      </c>
      <c r="C1112" s="507">
        <v>5</v>
      </c>
      <c r="D1112" s="507" t="s">
        <v>995</v>
      </c>
      <c r="E1112" s="510">
        <v>20.16</v>
      </c>
      <c r="F1112" s="517">
        <f t="shared" si="130"/>
        <v>100.8</v>
      </c>
      <c r="G1112" s="611">
        <v>3</v>
      </c>
      <c r="H1112" s="611">
        <f t="shared" si="132"/>
        <v>60.480000000000004</v>
      </c>
      <c r="I1112" s="611"/>
      <c r="J1112" s="612"/>
      <c r="K1112" s="611">
        <v>2</v>
      </c>
      <c r="L1112" s="611">
        <f t="shared" si="134"/>
        <v>40.32</v>
      </c>
      <c r="M1112" s="611"/>
      <c r="N1112" s="613"/>
      <c r="O1112" s="347"/>
    </row>
    <row r="1113" spans="1:15" s="504" customFormat="1" ht="16.5">
      <c r="A1113" s="610"/>
      <c r="B1113" s="619" t="s">
        <v>1879</v>
      </c>
      <c r="C1113" s="617">
        <v>10</v>
      </c>
      <c r="D1113" s="618" t="s">
        <v>1204</v>
      </c>
      <c r="E1113" s="517">
        <v>80</v>
      </c>
      <c r="F1113" s="517">
        <f t="shared" si="130"/>
        <v>800</v>
      </c>
      <c r="G1113" s="611">
        <f t="shared" si="131"/>
        <v>5</v>
      </c>
      <c r="H1113" s="611">
        <f t="shared" si="132"/>
        <v>400</v>
      </c>
      <c r="I1113" s="611"/>
      <c r="J1113" s="612"/>
      <c r="K1113" s="611">
        <f t="shared" si="133"/>
        <v>5</v>
      </c>
      <c r="L1113" s="611">
        <f t="shared" si="134"/>
        <v>400</v>
      </c>
      <c r="M1113" s="611"/>
      <c r="N1113" s="613"/>
      <c r="O1113" s="347"/>
    </row>
    <row r="1114" spans="1:15" s="504" customFormat="1" ht="16.5">
      <c r="A1114" s="610"/>
      <c r="B1114" s="158" t="s">
        <v>1880</v>
      </c>
      <c r="C1114" s="506">
        <v>6</v>
      </c>
      <c r="D1114" s="506" t="s">
        <v>995</v>
      </c>
      <c r="E1114" s="511">
        <v>57.6</v>
      </c>
      <c r="F1114" s="517">
        <f t="shared" si="130"/>
        <v>345.6</v>
      </c>
      <c r="G1114" s="611">
        <f t="shared" si="131"/>
        <v>3</v>
      </c>
      <c r="H1114" s="611">
        <f t="shared" si="132"/>
        <v>172.8</v>
      </c>
      <c r="I1114" s="611"/>
      <c r="J1114" s="612"/>
      <c r="K1114" s="611">
        <f t="shared" si="133"/>
        <v>3</v>
      </c>
      <c r="L1114" s="611">
        <f t="shared" si="134"/>
        <v>172.8</v>
      </c>
      <c r="M1114" s="611"/>
      <c r="N1114" s="613"/>
      <c r="O1114" s="347"/>
    </row>
    <row r="1115" spans="1:15" s="504" customFormat="1" ht="16.5">
      <c r="A1115" s="610"/>
      <c r="B1115" s="158" t="s">
        <v>1880</v>
      </c>
      <c r="C1115" s="514">
        <v>10</v>
      </c>
      <c r="D1115" s="514" t="s">
        <v>995</v>
      </c>
      <c r="E1115" s="508">
        <v>57.599999999999994</v>
      </c>
      <c r="F1115" s="517">
        <f t="shared" si="130"/>
        <v>576</v>
      </c>
      <c r="G1115" s="611">
        <f t="shared" si="131"/>
        <v>5</v>
      </c>
      <c r="H1115" s="611">
        <f t="shared" si="132"/>
        <v>288</v>
      </c>
      <c r="I1115" s="611"/>
      <c r="J1115" s="612"/>
      <c r="K1115" s="611">
        <f t="shared" si="133"/>
        <v>5</v>
      </c>
      <c r="L1115" s="611">
        <f t="shared" si="134"/>
        <v>288</v>
      </c>
      <c r="M1115" s="611"/>
      <c r="N1115" s="613"/>
      <c r="O1115" s="347"/>
    </row>
    <row r="1116" spans="1:15" s="504" customFormat="1" ht="16.5">
      <c r="A1116" s="610"/>
      <c r="B1116" s="544" t="s">
        <v>1881</v>
      </c>
      <c r="C1116" s="507">
        <v>50</v>
      </c>
      <c r="D1116" s="507" t="s">
        <v>1204</v>
      </c>
      <c r="E1116" s="592">
        <v>57.6</v>
      </c>
      <c r="F1116" s="517">
        <f t="shared" si="130"/>
        <v>2880</v>
      </c>
      <c r="G1116" s="611">
        <f t="shared" si="131"/>
        <v>25</v>
      </c>
      <c r="H1116" s="611">
        <f t="shared" si="132"/>
        <v>1440</v>
      </c>
      <c r="I1116" s="611"/>
      <c r="J1116" s="612"/>
      <c r="K1116" s="611">
        <f t="shared" si="133"/>
        <v>25</v>
      </c>
      <c r="L1116" s="611">
        <f t="shared" si="134"/>
        <v>1440</v>
      </c>
      <c r="M1116" s="611"/>
      <c r="N1116" s="613"/>
      <c r="O1116" s="347"/>
    </row>
    <row r="1117" spans="1:15" s="504" customFormat="1" ht="16.5">
      <c r="A1117" s="610"/>
      <c r="B1117" s="158" t="s">
        <v>1880</v>
      </c>
      <c r="C1117" s="516">
        <v>10</v>
      </c>
      <c r="D1117" s="516" t="s">
        <v>995</v>
      </c>
      <c r="E1117" s="517">
        <v>57.6</v>
      </c>
      <c r="F1117" s="517">
        <f t="shared" si="130"/>
        <v>576</v>
      </c>
      <c r="G1117" s="611">
        <f t="shared" si="131"/>
        <v>5</v>
      </c>
      <c r="H1117" s="611">
        <f t="shared" si="132"/>
        <v>288</v>
      </c>
      <c r="I1117" s="611"/>
      <c r="J1117" s="612"/>
      <c r="K1117" s="611">
        <f t="shared" si="133"/>
        <v>5</v>
      </c>
      <c r="L1117" s="611">
        <f t="shared" si="134"/>
        <v>288</v>
      </c>
      <c r="M1117" s="611"/>
      <c r="N1117" s="613"/>
      <c r="O1117" s="347"/>
    </row>
    <row r="1118" spans="1:15" s="504" customFormat="1" ht="16.5">
      <c r="A1118" s="610"/>
      <c r="B1118" s="576" t="s">
        <v>1881</v>
      </c>
      <c r="C1118" s="586">
        <v>50</v>
      </c>
      <c r="D1118" s="586" t="s">
        <v>910</v>
      </c>
      <c r="E1118" s="587">
        <v>57.6</v>
      </c>
      <c r="F1118" s="517">
        <f t="shared" si="130"/>
        <v>2880</v>
      </c>
      <c r="G1118" s="611">
        <f t="shared" si="131"/>
        <v>25</v>
      </c>
      <c r="H1118" s="611">
        <f t="shared" si="132"/>
        <v>1440</v>
      </c>
      <c r="I1118" s="611"/>
      <c r="J1118" s="612"/>
      <c r="K1118" s="611">
        <f t="shared" si="133"/>
        <v>25</v>
      </c>
      <c r="L1118" s="611">
        <f t="shared" si="134"/>
        <v>1440</v>
      </c>
      <c r="M1118" s="611"/>
      <c r="N1118" s="613"/>
      <c r="O1118" s="347"/>
    </row>
    <row r="1119" spans="1:15" s="504" customFormat="1" ht="16.5">
      <c r="A1119" s="610"/>
      <c r="B1119" s="544" t="s">
        <v>1882</v>
      </c>
      <c r="C1119" s="506">
        <v>36</v>
      </c>
      <c r="D1119" s="506" t="s">
        <v>995</v>
      </c>
      <c r="E1119" s="533">
        <v>57.6</v>
      </c>
      <c r="F1119" s="517">
        <f t="shared" si="130"/>
        <v>2073.6</v>
      </c>
      <c r="G1119" s="611">
        <f t="shared" si="131"/>
        <v>18</v>
      </c>
      <c r="H1119" s="611">
        <f t="shared" si="132"/>
        <v>1036.8</v>
      </c>
      <c r="I1119" s="611"/>
      <c r="J1119" s="612"/>
      <c r="K1119" s="611">
        <f t="shared" si="133"/>
        <v>18</v>
      </c>
      <c r="L1119" s="611">
        <f t="shared" si="134"/>
        <v>1036.8</v>
      </c>
      <c r="M1119" s="611"/>
      <c r="N1119" s="613"/>
      <c r="O1119" s="347"/>
    </row>
    <row r="1120" spans="1:15" s="504" customFormat="1" ht="16.5">
      <c r="A1120" s="610"/>
      <c r="B1120" s="512" t="s">
        <v>1883</v>
      </c>
      <c r="C1120" s="514">
        <v>120</v>
      </c>
      <c r="D1120" s="514" t="s">
        <v>1847</v>
      </c>
      <c r="E1120" s="511">
        <v>30</v>
      </c>
      <c r="F1120" s="517">
        <f t="shared" si="130"/>
        <v>3600</v>
      </c>
      <c r="G1120" s="611">
        <f t="shared" si="131"/>
        <v>60</v>
      </c>
      <c r="H1120" s="611">
        <f t="shared" si="132"/>
        <v>1800</v>
      </c>
      <c r="I1120" s="611"/>
      <c r="J1120" s="612"/>
      <c r="K1120" s="611">
        <f t="shared" si="133"/>
        <v>60</v>
      </c>
      <c r="L1120" s="611">
        <f t="shared" si="134"/>
        <v>1800</v>
      </c>
      <c r="M1120" s="611"/>
      <c r="N1120" s="613"/>
      <c r="O1120" s="347"/>
    </row>
    <row r="1121" spans="1:15" s="504" customFormat="1" ht="16.5">
      <c r="A1121" s="610"/>
      <c r="B1121" s="512" t="s">
        <v>1884</v>
      </c>
      <c r="C1121" s="516">
        <v>10</v>
      </c>
      <c r="D1121" s="516" t="s">
        <v>995</v>
      </c>
      <c r="E1121" s="587">
        <v>30</v>
      </c>
      <c r="F1121" s="517">
        <f t="shared" si="130"/>
        <v>300</v>
      </c>
      <c r="G1121" s="611">
        <f t="shared" si="131"/>
        <v>5</v>
      </c>
      <c r="H1121" s="611">
        <f t="shared" si="132"/>
        <v>150</v>
      </c>
      <c r="I1121" s="611"/>
      <c r="J1121" s="612"/>
      <c r="K1121" s="611">
        <f t="shared" si="133"/>
        <v>5</v>
      </c>
      <c r="L1121" s="611">
        <f t="shared" si="134"/>
        <v>150</v>
      </c>
      <c r="M1121" s="611"/>
      <c r="N1121" s="613"/>
      <c r="O1121" s="347"/>
    </row>
    <row r="1122" spans="1:15" s="504" customFormat="1" ht="16.5">
      <c r="A1122" s="610"/>
      <c r="B1122" s="240" t="s">
        <v>1885</v>
      </c>
      <c r="C1122" s="507">
        <v>8</v>
      </c>
      <c r="D1122" s="507" t="s">
        <v>995</v>
      </c>
      <c r="E1122" s="510">
        <v>57.6</v>
      </c>
      <c r="F1122" s="517">
        <f t="shared" si="130"/>
        <v>460.8</v>
      </c>
      <c r="G1122" s="611">
        <f t="shared" si="131"/>
        <v>4</v>
      </c>
      <c r="H1122" s="611">
        <f t="shared" si="132"/>
        <v>230.4</v>
      </c>
      <c r="I1122" s="611"/>
      <c r="J1122" s="612"/>
      <c r="K1122" s="611">
        <f t="shared" si="133"/>
        <v>4</v>
      </c>
      <c r="L1122" s="611">
        <f t="shared" si="134"/>
        <v>230.4</v>
      </c>
      <c r="M1122" s="611"/>
      <c r="N1122" s="613"/>
      <c r="O1122" s="347"/>
    </row>
    <row r="1123" spans="1:15" s="504" customFormat="1" ht="16.5">
      <c r="A1123" s="610"/>
      <c r="B1123" s="515" t="s">
        <v>1886</v>
      </c>
      <c r="C1123" s="516">
        <v>8</v>
      </c>
      <c r="D1123" s="516" t="s">
        <v>995</v>
      </c>
      <c r="E1123" s="517">
        <v>65</v>
      </c>
      <c r="F1123" s="517">
        <f t="shared" si="130"/>
        <v>520</v>
      </c>
      <c r="G1123" s="611">
        <f t="shared" si="131"/>
        <v>4</v>
      </c>
      <c r="H1123" s="611">
        <f t="shared" si="132"/>
        <v>260</v>
      </c>
      <c r="I1123" s="611"/>
      <c r="J1123" s="612"/>
      <c r="K1123" s="611">
        <f t="shared" si="133"/>
        <v>4</v>
      </c>
      <c r="L1123" s="611">
        <f t="shared" si="134"/>
        <v>260</v>
      </c>
      <c r="M1123" s="611"/>
      <c r="N1123" s="613"/>
      <c r="O1123" s="347"/>
    </row>
    <row r="1124" spans="1:15" s="504" customFormat="1" ht="16.5">
      <c r="A1124" s="610"/>
      <c r="B1124" s="518" t="s">
        <v>1887</v>
      </c>
      <c r="C1124" s="519">
        <v>18</v>
      </c>
      <c r="D1124" s="548" t="s">
        <v>995</v>
      </c>
      <c r="E1124" s="520">
        <v>61.2</v>
      </c>
      <c r="F1124" s="517">
        <f t="shared" si="130"/>
        <v>1101.6000000000001</v>
      </c>
      <c r="G1124" s="611">
        <f t="shared" si="131"/>
        <v>9</v>
      </c>
      <c r="H1124" s="611">
        <f t="shared" si="132"/>
        <v>550.80000000000007</v>
      </c>
      <c r="I1124" s="611"/>
      <c r="J1124" s="612"/>
      <c r="K1124" s="611">
        <f t="shared" si="133"/>
        <v>9</v>
      </c>
      <c r="L1124" s="611">
        <f t="shared" si="134"/>
        <v>550.80000000000007</v>
      </c>
      <c r="M1124" s="611"/>
      <c r="N1124" s="613"/>
      <c r="O1124" s="347"/>
    </row>
    <row r="1125" spans="1:15" s="504" customFormat="1" ht="16.5">
      <c r="A1125" s="610"/>
      <c r="B1125" s="619" t="s">
        <v>1888</v>
      </c>
      <c r="C1125" s="507">
        <v>7</v>
      </c>
      <c r="D1125" s="620" t="s">
        <v>1204</v>
      </c>
      <c r="E1125" s="592">
        <v>60</v>
      </c>
      <c r="F1125" s="517">
        <f t="shared" si="130"/>
        <v>420</v>
      </c>
      <c r="G1125" s="611">
        <v>4</v>
      </c>
      <c r="H1125" s="611">
        <f t="shared" si="132"/>
        <v>240</v>
      </c>
      <c r="I1125" s="611"/>
      <c r="J1125" s="612"/>
      <c r="K1125" s="611">
        <v>3</v>
      </c>
      <c r="L1125" s="611">
        <f t="shared" si="134"/>
        <v>180</v>
      </c>
      <c r="M1125" s="611"/>
      <c r="N1125" s="613"/>
      <c r="O1125" s="347"/>
    </row>
    <row r="1126" spans="1:15" s="504" customFormat="1" ht="16.5">
      <c r="A1126" s="610"/>
      <c r="B1126" s="619" t="s">
        <v>1888</v>
      </c>
      <c r="C1126" s="507">
        <v>7</v>
      </c>
      <c r="D1126" s="620" t="s">
        <v>1204</v>
      </c>
      <c r="E1126" s="592">
        <v>60</v>
      </c>
      <c r="F1126" s="517">
        <f t="shared" si="130"/>
        <v>420</v>
      </c>
      <c r="G1126" s="611">
        <v>4</v>
      </c>
      <c r="H1126" s="611">
        <f t="shared" si="132"/>
        <v>240</v>
      </c>
      <c r="I1126" s="611"/>
      <c r="J1126" s="612"/>
      <c r="K1126" s="611">
        <v>3</v>
      </c>
      <c r="L1126" s="611">
        <f t="shared" si="134"/>
        <v>180</v>
      </c>
      <c r="M1126" s="611"/>
      <c r="N1126" s="613"/>
      <c r="O1126" s="347"/>
    </row>
    <row r="1127" spans="1:15" s="504" customFormat="1" ht="16.5">
      <c r="A1127" s="610"/>
      <c r="B1127" s="619" t="s">
        <v>1888</v>
      </c>
      <c r="C1127" s="507">
        <v>7</v>
      </c>
      <c r="D1127" s="620" t="s">
        <v>1204</v>
      </c>
      <c r="E1127" s="592">
        <v>75</v>
      </c>
      <c r="F1127" s="517">
        <f t="shared" si="130"/>
        <v>525</v>
      </c>
      <c r="G1127" s="611">
        <v>4</v>
      </c>
      <c r="H1127" s="611">
        <f t="shared" si="132"/>
        <v>300</v>
      </c>
      <c r="I1127" s="611"/>
      <c r="J1127" s="612"/>
      <c r="K1127" s="611">
        <v>3</v>
      </c>
      <c r="L1127" s="611">
        <f t="shared" si="134"/>
        <v>225</v>
      </c>
      <c r="M1127" s="611"/>
      <c r="N1127" s="613"/>
      <c r="O1127" s="347"/>
    </row>
    <row r="1128" spans="1:15" s="504" customFormat="1" ht="16.5">
      <c r="A1128" s="610"/>
      <c r="B1128" s="512" t="s">
        <v>1889</v>
      </c>
      <c r="C1128" s="514">
        <v>7</v>
      </c>
      <c r="D1128" s="514" t="s">
        <v>1204</v>
      </c>
      <c r="E1128" s="511">
        <v>43.97</v>
      </c>
      <c r="F1128" s="517">
        <f t="shared" si="130"/>
        <v>307.78999999999996</v>
      </c>
      <c r="G1128" s="611">
        <v>4</v>
      </c>
      <c r="H1128" s="611">
        <f t="shared" si="132"/>
        <v>175.88</v>
      </c>
      <c r="I1128" s="611"/>
      <c r="J1128" s="612"/>
      <c r="K1128" s="611">
        <v>3</v>
      </c>
      <c r="L1128" s="611">
        <f t="shared" si="134"/>
        <v>131.91</v>
      </c>
      <c r="M1128" s="611"/>
      <c r="N1128" s="613"/>
      <c r="O1128" s="347"/>
    </row>
    <row r="1129" spans="1:15" s="504" customFormat="1" ht="16.5">
      <c r="A1129" s="610"/>
      <c r="B1129" s="240" t="s">
        <v>1890</v>
      </c>
      <c r="C1129" s="507">
        <v>8</v>
      </c>
      <c r="D1129" s="507" t="s">
        <v>995</v>
      </c>
      <c r="E1129" s="510">
        <v>32.5</v>
      </c>
      <c r="F1129" s="517">
        <f t="shared" si="130"/>
        <v>260</v>
      </c>
      <c r="G1129" s="611">
        <f t="shared" si="131"/>
        <v>4</v>
      </c>
      <c r="H1129" s="611">
        <f t="shared" si="132"/>
        <v>130</v>
      </c>
      <c r="I1129" s="611"/>
      <c r="J1129" s="612"/>
      <c r="K1129" s="611">
        <f t="shared" si="133"/>
        <v>4</v>
      </c>
      <c r="L1129" s="611">
        <f t="shared" si="134"/>
        <v>130</v>
      </c>
      <c r="M1129" s="611"/>
      <c r="N1129" s="613"/>
      <c r="O1129" s="347"/>
    </row>
    <row r="1130" spans="1:15" s="504" customFormat="1" ht="16.5">
      <c r="A1130" s="610"/>
      <c r="B1130" s="158" t="s">
        <v>1891</v>
      </c>
      <c r="C1130" s="506">
        <v>10</v>
      </c>
      <c r="D1130" s="506" t="s">
        <v>1204</v>
      </c>
      <c r="E1130" s="511">
        <v>32.4</v>
      </c>
      <c r="F1130" s="517">
        <f t="shared" si="130"/>
        <v>324</v>
      </c>
      <c r="G1130" s="611">
        <f t="shared" si="131"/>
        <v>5</v>
      </c>
      <c r="H1130" s="611">
        <f t="shared" si="132"/>
        <v>162</v>
      </c>
      <c r="I1130" s="611"/>
      <c r="J1130" s="612"/>
      <c r="K1130" s="611">
        <f t="shared" si="133"/>
        <v>5</v>
      </c>
      <c r="L1130" s="611">
        <f t="shared" si="134"/>
        <v>162</v>
      </c>
      <c r="M1130" s="611"/>
      <c r="N1130" s="613"/>
      <c r="O1130" s="347"/>
    </row>
    <row r="1131" spans="1:15" s="504" customFormat="1" ht="16.5">
      <c r="A1131" s="610"/>
      <c r="B1131" s="158" t="s">
        <v>1891</v>
      </c>
      <c r="C1131" s="516">
        <v>4</v>
      </c>
      <c r="D1131" s="516" t="s">
        <v>995</v>
      </c>
      <c r="E1131" s="517">
        <v>32.4</v>
      </c>
      <c r="F1131" s="517">
        <f t="shared" si="130"/>
        <v>129.6</v>
      </c>
      <c r="G1131" s="611">
        <f t="shared" si="131"/>
        <v>2</v>
      </c>
      <c r="H1131" s="611">
        <f t="shared" si="132"/>
        <v>64.8</v>
      </c>
      <c r="I1131" s="611"/>
      <c r="J1131" s="612"/>
      <c r="K1131" s="611">
        <f t="shared" si="133"/>
        <v>2</v>
      </c>
      <c r="L1131" s="611">
        <f t="shared" si="134"/>
        <v>64.8</v>
      </c>
      <c r="M1131" s="611"/>
      <c r="N1131" s="613"/>
      <c r="O1131" s="347"/>
    </row>
    <row r="1132" spans="1:15" s="504" customFormat="1" ht="16.5">
      <c r="A1132" s="610"/>
      <c r="B1132" s="158" t="s">
        <v>1891</v>
      </c>
      <c r="C1132" s="514">
        <v>20</v>
      </c>
      <c r="D1132" s="514" t="s">
        <v>995</v>
      </c>
      <c r="E1132" s="508">
        <v>32.4</v>
      </c>
      <c r="F1132" s="517">
        <f t="shared" si="130"/>
        <v>648</v>
      </c>
      <c r="G1132" s="611">
        <f t="shared" si="131"/>
        <v>10</v>
      </c>
      <c r="H1132" s="611">
        <f t="shared" si="132"/>
        <v>324</v>
      </c>
      <c r="I1132" s="611"/>
      <c r="J1132" s="612"/>
      <c r="K1132" s="611">
        <f t="shared" si="133"/>
        <v>10</v>
      </c>
      <c r="L1132" s="611">
        <f t="shared" si="134"/>
        <v>324</v>
      </c>
      <c r="M1132" s="611"/>
      <c r="N1132" s="613"/>
      <c r="O1132" s="347"/>
    </row>
    <row r="1133" spans="1:15" s="504" customFormat="1" ht="16.5">
      <c r="A1133" s="610"/>
      <c r="B1133" s="158" t="s">
        <v>1892</v>
      </c>
      <c r="C1133" s="516">
        <v>40</v>
      </c>
      <c r="D1133" s="516" t="s">
        <v>1204</v>
      </c>
      <c r="E1133" s="517">
        <v>18.7</v>
      </c>
      <c r="F1133" s="517">
        <f t="shared" si="130"/>
        <v>748</v>
      </c>
      <c r="G1133" s="611">
        <f t="shared" si="131"/>
        <v>20</v>
      </c>
      <c r="H1133" s="611">
        <f t="shared" si="132"/>
        <v>374</v>
      </c>
      <c r="I1133" s="611"/>
      <c r="J1133" s="612"/>
      <c r="K1133" s="611">
        <f t="shared" si="133"/>
        <v>20</v>
      </c>
      <c r="L1133" s="611">
        <f t="shared" si="134"/>
        <v>374</v>
      </c>
      <c r="M1133" s="611"/>
      <c r="N1133" s="613"/>
      <c r="O1133" s="347"/>
    </row>
    <row r="1134" spans="1:15" s="504" customFormat="1" ht="16.5">
      <c r="A1134" s="610"/>
      <c r="B1134" s="512" t="s">
        <v>1891</v>
      </c>
      <c r="C1134" s="516">
        <v>15</v>
      </c>
      <c r="D1134" s="516" t="s">
        <v>995</v>
      </c>
      <c r="E1134" s="517">
        <v>32.4</v>
      </c>
      <c r="F1134" s="517">
        <f t="shared" si="130"/>
        <v>486</v>
      </c>
      <c r="G1134" s="611">
        <v>8</v>
      </c>
      <c r="H1134" s="611">
        <f t="shared" si="132"/>
        <v>259.2</v>
      </c>
      <c r="I1134" s="611"/>
      <c r="J1134" s="612"/>
      <c r="K1134" s="611">
        <v>7</v>
      </c>
      <c r="L1134" s="611">
        <f t="shared" si="134"/>
        <v>226.79999999999998</v>
      </c>
      <c r="M1134" s="611"/>
      <c r="N1134" s="613"/>
      <c r="O1134" s="347"/>
    </row>
    <row r="1135" spans="1:15" s="504" customFormat="1" ht="16.5">
      <c r="A1135" s="610"/>
      <c r="B1135" s="597" t="s">
        <v>1891</v>
      </c>
      <c r="C1135" s="617">
        <v>5</v>
      </c>
      <c r="D1135" s="618" t="s">
        <v>1204</v>
      </c>
      <c r="E1135" s="592">
        <v>40.5</v>
      </c>
      <c r="F1135" s="517">
        <f t="shared" si="130"/>
        <v>202.5</v>
      </c>
      <c r="G1135" s="611">
        <v>3</v>
      </c>
      <c r="H1135" s="611">
        <f t="shared" si="132"/>
        <v>121.5</v>
      </c>
      <c r="I1135" s="611"/>
      <c r="J1135" s="612"/>
      <c r="K1135" s="611">
        <v>2</v>
      </c>
      <c r="L1135" s="611">
        <f t="shared" si="134"/>
        <v>81</v>
      </c>
      <c r="M1135" s="611"/>
      <c r="N1135" s="613"/>
      <c r="O1135" s="347"/>
    </row>
    <row r="1136" spans="1:15" s="504" customFormat="1" ht="16.5">
      <c r="A1136" s="610"/>
      <c r="B1136" s="512" t="s">
        <v>1893</v>
      </c>
      <c r="C1136" s="516">
        <v>15</v>
      </c>
      <c r="D1136" s="516" t="s">
        <v>995</v>
      </c>
      <c r="E1136" s="587">
        <v>4.8</v>
      </c>
      <c r="F1136" s="517">
        <f t="shared" si="130"/>
        <v>72</v>
      </c>
      <c r="G1136" s="611">
        <v>8</v>
      </c>
      <c r="H1136" s="611">
        <f t="shared" si="132"/>
        <v>38.4</v>
      </c>
      <c r="I1136" s="611"/>
      <c r="J1136" s="612"/>
      <c r="K1136" s="611">
        <v>7</v>
      </c>
      <c r="L1136" s="611">
        <f t="shared" si="134"/>
        <v>33.6</v>
      </c>
      <c r="M1136" s="611"/>
      <c r="N1136" s="613"/>
      <c r="O1136" s="347"/>
    </row>
    <row r="1137" spans="1:15" s="504" customFormat="1" ht="16.5">
      <c r="A1137" s="610"/>
      <c r="B1137" s="544" t="s">
        <v>1894</v>
      </c>
      <c r="C1137" s="507">
        <v>20</v>
      </c>
      <c r="D1137" s="507" t="s">
        <v>1204</v>
      </c>
      <c r="E1137" s="592">
        <v>57.6</v>
      </c>
      <c r="F1137" s="517">
        <f t="shared" si="130"/>
        <v>1152</v>
      </c>
      <c r="G1137" s="611">
        <f t="shared" si="131"/>
        <v>10</v>
      </c>
      <c r="H1137" s="611">
        <f t="shared" si="132"/>
        <v>576</v>
      </c>
      <c r="I1137" s="611"/>
      <c r="J1137" s="612"/>
      <c r="K1137" s="611">
        <f t="shared" si="133"/>
        <v>10</v>
      </c>
      <c r="L1137" s="611">
        <f t="shared" si="134"/>
        <v>576</v>
      </c>
      <c r="M1137" s="611"/>
      <c r="N1137" s="613"/>
      <c r="O1137" s="347"/>
    </row>
    <row r="1138" spans="1:15" s="504" customFormat="1" ht="16.5">
      <c r="A1138" s="610"/>
      <c r="B1138" s="240" t="s">
        <v>1895</v>
      </c>
      <c r="C1138" s="507">
        <v>8</v>
      </c>
      <c r="D1138" s="507" t="s">
        <v>995</v>
      </c>
      <c r="E1138" s="510">
        <v>32.4</v>
      </c>
      <c r="F1138" s="517">
        <f t="shared" si="130"/>
        <v>259.2</v>
      </c>
      <c r="G1138" s="611">
        <f t="shared" si="131"/>
        <v>4</v>
      </c>
      <c r="H1138" s="611">
        <f t="shared" si="132"/>
        <v>129.6</v>
      </c>
      <c r="I1138" s="611"/>
      <c r="J1138" s="612"/>
      <c r="K1138" s="611">
        <f t="shared" si="133"/>
        <v>4</v>
      </c>
      <c r="L1138" s="611">
        <f t="shared" si="134"/>
        <v>129.6</v>
      </c>
      <c r="M1138" s="611"/>
      <c r="N1138" s="613"/>
      <c r="O1138" s="347"/>
    </row>
    <row r="1139" spans="1:15" s="504" customFormat="1" ht="16.5">
      <c r="A1139" s="610"/>
      <c r="B1139" s="512" t="s">
        <v>1896</v>
      </c>
      <c r="C1139" s="514">
        <v>24</v>
      </c>
      <c r="D1139" s="514" t="s">
        <v>1847</v>
      </c>
      <c r="E1139" s="511">
        <v>32.4</v>
      </c>
      <c r="F1139" s="517">
        <f t="shared" si="130"/>
        <v>777.59999999999991</v>
      </c>
      <c r="G1139" s="611">
        <f t="shared" si="131"/>
        <v>12</v>
      </c>
      <c r="H1139" s="611">
        <f t="shared" si="132"/>
        <v>388.79999999999995</v>
      </c>
      <c r="I1139" s="611"/>
      <c r="J1139" s="612"/>
      <c r="K1139" s="611">
        <f t="shared" si="133"/>
        <v>12</v>
      </c>
      <c r="L1139" s="611">
        <f t="shared" si="134"/>
        <v>388.79999999999995</v>
      </c>
      <c r="M1139" s="611"/>
      <c r="N1139" s="613"/>
      <c r="O1139" s="347"/>
    </row>
    <row r="1140" spans="1:15" s="504" customFormat="1" ht="16.5">
      <c r="A1140" s="610"/>
      <c r="B1140" s="158" t="s">
        <v>1897</v>
      </c>
      <c r="C1140" s="516">
        <v>30</v>
      </c>
      <c r="D1140" s="516" t="s">
        <v>995</v>
      </c>
      <c r="E1140" s="517">
        <v>32.4</v>
      </c>
      <c r="F1140" s="517">
        <f t="shared" si="130"/>
        <v>972</v>
      </c>
      <c r="G1140" s="611">
        <f t="shared" si="131"/>
        <v>15</v>
      </c>
      <c r="H1140" s="611">
        <f t="shared" si="132"/>
        <v>486</v>
      </c>
      <c r="I1140" s="611"/>
      <c r="J1140" s="612"/>
      <c r="K1140" s="611">
        <f t="shared" si="133"/>
        <v>15</v>
      </c>
      <c r="L1140" s="611">
        <f t="shared" si="134"/>
        <v>486</v>
      </c>
      <c r="M1140" s="611"/>
      <c r="N1140" s="613"/>
      <c r="O1140" s="347"/>
    </row>
    <row r="1141" spans="1:15" s="504" customFormat="1" ht="16.5">
      <c r="A1141" s="610"/>
      <c r="B1141" s="576" t="s">
        <v>1895</v>
      </c>
      <c r="C1141" s="586">
        <v>50</v>
      </c>
      <c r="D1141" s="586" t="s">
        <v>910</v>
      </c>
      <c r="E1141" s="587">
        <v>32.4</v>
      </c>
      <c r="F1141" s="517">
        <f t="shared" si="130"/>
        <v>1620</v>
      </c>
      <c r="G1141" s="611">
        <f t="shared" si="131"/>
        <v>25</v>
      </c>
      <c r="H1141" s="611">
        <f t="shared" si="132"/>
        <v>810</v>
      </c>
      <c r="I1141" s="611"/>
      <c r="J1141" s="612"/>
      <c r="K1141" s="611">
        <f t="shared" si="133"/>
        <v>25</v>
      </c>
      <c r="L1141" s="611">
        <f t="shared" si="134"/>
        <v>810</v>
      </c>
      <c r="M1141" s="611"/>
      <c r="N1141" s="613"/>
      <c r="O1141" s="347"/>
    </row>
    <row r="1142" spans="1:15" s="504" customFormat="1" ht="16.5">
      <c r="A1142" s="610"/>
      <c r="B1142" s="614" t="s">
        <v>1898</v>
      </c>
      <c r="C1142" s="631">
        <v>100</v>
      </c>
      <c r="D1142" s="631" t="s">
        <v>995</v>
      </c>
      <c r="E1142" s="575">
        <v>32.4</v>
      </c>
      <c r="F1142" s="517">
        <f t="shared" si="130"/>
        <v>3240</v>
      </c>
      <c r="G1142" s="611">
        <f t="shared" si="131"/>
        <v>50</v>
      </c>
      <c r="H1142" s="611">
        <f t="shared" si="132"/>
        <v>1620</v>
      </c>
      <c r="I1142" s="611"/>
      <c r="J1142" s="612"/>
      <c r="K1142" s="611">
        <f t="shared" si="133"/>
        <v>50</v>
      </c>
      <c r="L1142" s="611">
        <f t="shared" si="134"/>
        <v>1620</v>
      </c>
      <c r="M1142" s="611"/>
      <c r="N1142" s="613"/>
      <c r="O1142" s="347"/>
    </row>
    <row r="1143" spans="1:15" s="504" customFormat="1" ht="16.5">
      <c r="A1143" s="610"/>
      <c r="B1143" s="158" t="s">
        <v>1899</v>
      </c>
      <c r="C1143" s="516">
        <v>20</v>
      </c>
      <c r="D1143" s="516" t="s">
        <v>1204</v>
      </c>
      <c r="E1143" s="517">
        <v>57.6</v>
      </c>
      <c r="F1143" s="517">
        <f t="shared" si="130"/>
        <v>1152</v>
      </c>
      <c r="G1143" s="611">
        <f t="shared" si="131"/>
        <v>10</v>
      </c>
      <c r="H1143" s="611">
        <f t="shared" si="132"/>
        <v>576</v>
      </c>
      <c r="I1143" s="611"/>
      <c r="J1143" s="612"/>
      <c r="K1143" s="611">
        <f t="shared" si="133"/>
        <v>10</v>
      </c>
      <c r="L1143" s="611">
        <f t="shared" si="134"/>
        <v>576</v>
      </c>
      <c r="M1143" s="611"/>
      <c r="N1143" s="613"/>
      <c r="O1143" s="347"/>
    </row>
    <row r="1144" spans="1:15" s="504" customFormat="1" ht="16.5">
      <c r="A1144" s="610"/>
      <c r="B1144" s="158" t="s">
        <v>1900</v>
      </c>
      <c r="C1144" s="516">
        <v>10</v>
      </c>
      <c r="D1144" s="516" t="s">
        <v>995</v>
      </c>
      <c r="E1144" s="517">
        <v>57.6</v>
      </c>
      <c r="F1144" s="517">
        <f t="shared" si="130"/>
        <v>576</v>
      </c>
      <c r="G1144" s="611">
        <f t="shared" si="131"/>
        <v>5</v>
      </c>
      <c r="H1144" s="611">
        <f t="shared" si="132"/>
        <v>288</v>
      </c>
      <c r="I1144" s="611"/>
      <c r="J1144" s="612"/>
      <c r="K1144" s="611">
        <f t="shared" si="133"/>
        <v>5</v>
      </c>
      <c r="L1144" s="611">
        <f t="shared" si="134"/>
        <v>288</v>
      </c>
      <c r="M1144" s="611"/>
      <c r="N1144" s="613"/>
      <c r="O1144" s="347"/>
    </row>
    <row r="1145" spans="1:15" s="504" customFormat="1" ht="16.5">
      <c r="A1145" s="610"/>
      <c r="B1145" s="518" t="s">
        <v>1901</v>
      </c>
      <c r="C1145" s="519">
        <v>24</v>
      </c>
      <c r="D1145" s="548" t="s">
        <v>995</v>
      </c>
      <c r="E1145" s="520">
        <v>30</v>
      </c>
      <c r="F1145" s="517">
        <f t="shared" si="130"/>
        <v>720</v>
      </c>
      <c r="G1145" s="611">
        <f t="shared" si="131"/>
        <v>12</v>
      </c>
      <c r="H1145" s="611">
        <f t="shared" si="132"/>
        <v>360</v>
      </c>
      <c r="I1145" s="611"/>
      <c r="J1145" s="612"/>
      <c r="K1145" s="611">
        <f t="shared" si="133"/>
        <v>12</v>
      </c>
      <c r="L1145" s="611">
        <f t="shared" si="134"/>
        <v>360</v>
      </c>
      <c r="M1145" s="611"/>
      <c r="N1145" s="613"/>
      <c r="O1145" s="347"/>
    </row>
    <row r="1146" spans="1:15" s="504" customFormat="1" ht="16.5">
      <c r="A1146" s="610"/>
      <c r="B1146" s="544" t="s">
        <v>1902</v>
      </c>
      <c r="C1146" s="506">
        <v>21</v>
      </c>
      <c r="D1146" s="506" t="s">
        <v>995</v>
      </c>
      <c r="E1146" s="533">
        <v>32.4</v>
      </c>
      <c r="F1146" s="517">
        <f t="shared" si="130"/>
        <v>680.4</v>
      </c>
      <c r="G1146" s="611">
        <v>11</v>
      </c>
      <c r="H1146" s="611">
        <f t="shared" si="132"/>
        <v>356.4</v>
      </c>
      <c r="I1146" s="611"/>
      <c r="J1146" s="612"/>
      <c r="K1146" s="611">
        <v>10</v>
      </c>
      <c r="L1146" s="611">
        <f t="shared" si="134"/>
        <v>324</v>
      </c>
      <c r="M1146" s="611"/>
      <c r="N1146" s="613"/>
      <c r="O1146" s="347"/>
    </row>
    <row r="1147" spans="1:15" s="504" customFormat="1" ht="16.5">
      <c r="A1147" s="610"/>
      <c r="B1147" s="544" t="s">
        <v>1903</v>
      </c>
      <c r="C1147" s="506">
        <v>25</v>
      </c>
      <c r="D1147" s="506" t="s">
        <v>995</v>
      </c>
      <c r="E1147" s="533">
        <v>57.6</v>
      </c>
      <c r="F1147" s="517">
        <f t="shared" si="130"/>
        <v>1440</v>
      </c>
      <c r="G1147" s="611">
        <v>13</v>
      </c>
      <c r="H1147" s="611">
        <f t="shared" si="132"/>
        <v>748.80000000000007</v>
      </c>
      <c r="I1147" s="611"/>
      <c r="J1147" s="612"/>
      <c r="K1147" s="611">
        <v>12</v>
      </c>
      <c r="L1147" s="611">
        <f t="shared" si="134"/>
        <v>691.2</v>
      </c>
      <c r="M1147" s="611"/>
      <c r="N1147" s="613"/>
      <c r="O1147" s="347"/>
    </row>
    <row r="1148" spans="1:15" s="504" customFormat="1" ht="30">
      <c r="A1148" s="610"/>
      <c r="B1148" s="512" t="s">
        <v>1904</v>
      </c>
      <c r="C1148" s="514">
        <v>10</v>
      </c>
      <c r="D1148" s="514" t="s">
        <v>1204</v>
      </c>
      <c r="E1148" s="511">
        <v>17.22</v>
      </c>
      <c r="F1148" s="517">
        <f t="shared" si="130"/>
        <v>172.2</v>
      </c>
      <c r="G1148" s="611">
        <f t="shared" si="131"/>
        <v>5</v>
      </c>
      <c r="H1148" s="611">
        <f t="shared" si="132"/>
        <v>86.1</v>
      </c>
      <c r="I1148" s="611"/>
      <c r="J1148" s="612"/>
      <c r="K1148" s="611">
        <f t="shared" si="133"/>
        <v>5</v>
      </c>
      <c r="L1148" s="611">
        <f t="shared" si="134"/>
        <v>86.1</v>
      </c>
      <c r="M1148" s="611"/>
      <c r="N1148" s="613"/>
      <c r="O1148" s="347"/>
    </row>
    <row r="1149" spans="1:15" s="504" customFormat="1" ht="30">
      <c r="A1149" s="610"/>
      <c r="B1149" s="512" t="s">
        <v>1905</v>
      </c>
      <c r="C1149" s="514">
        <v>10</v>
      </c>
      <c r="D1149" s="514" t="s">
        <v>1204</v>
      </c>
      <c r="E1149" s="511">
        <v>41.71</v>
      </c>
      <c r="F1149" s="517">
        <f t="shared" si="130"/>
        <v>417.1</v>
      </c>
      <c r="G1149" s="611">
        <f t="shared" si="131"/>
        <v>5</v>
      </c>
      <c r="H1149" s="611">
        <f t="shared" si="132"/>
        <v>208.55</v>
      </c>
      <c r="I1149" s="611"/>
      <c r="J1149" s="612"/>
      <c r="K1149" s="611">
        <f t="shared" si="133"/>
        <v>5</v>
      </c>
      <c r="L1149" s="611">
        <f t="shared" si="134"/>
        <v>208.55</v>
      </c>
      <c r="M1149" s="611"/>
      <c r="N1149" s="613"/>
      <c r="O1149" s="347"/>
    </row>
    <row r="1150" spans="1:15" s="504" customFormat="1" ht="16.5">
      <c r="A1150" s="610"/>
      <c r="B1150" s="158" t="s">
        <v>1906</v>
      </c>
      <c r="C1150" s="516">
        <v>4</v>
      </c>
      <c r="D1150" s="507" t="s">
        <v>995</v>
      </c>
      <c r="E1150" s="570">
        <v>32.4</v>
      </c>
      <c r="F1150" s="517">
        <f t="shared" si="130"/>
        <v>129.6</v>
      </c>
      <c r="G1150" s="611">
        <f t="shared" si="131"/>
        <v>2</v>
      </c>
      <c r="H1150" s="611">
        <f t="shared" si="132"/>
        <v>64.8</v>
      </c>
      <c r="I1150" s="611"/>
      <c r="J1150" s="612"/>
      <c r="K1150" s="611">
        <f t="shared" si="133"/>
        <v>2</v>
      </c>
      <c r="L1150" s="611">
        <f t="shared" si="134"/>
        <v>64.8</v>
      </c>
      <c r="M1150" s="611"/>
      <c r="N1150" s="613"/>
      <c r="O1150" s="347"/>
    </row>
    <row r="1151" spans="1:15" s="504" customFormat="1" ht="16.5">
      <c r="A1151" s="610"/>
      <c r="B1151" s="158" t="s">
        <v>1907</v>
      </c>
      <c r="C1151" s="506">
        <v>2</v>
      </c>
      <c r="D1151" s="516" t="s">
        <v>1204</v>
      </c>
      <c r="E1151" s="570">
        <v>80.7</v>
      </c>
      <c r="F1151" s="517">
        <f t="shared" si="130"/>
        <v>161.4</v>
      </c>
      <c r="G1151" s="611">
        <f t="shared" si="131"/>
        <v>1</v>
      </c>
      <c r="H1151" s="611">
        <f t="shared" si="132"/>
        <v>80.7</v>
      </c>
      <c r="I1151" s="611"/>
      <c r="J1151" s="612"/>
      <c r="K1151" s="611">
        <f t="shared" si="133"/>
        <v>1</v>
      </c>
      <c r="L1151" s="611">
        <f t="shared" si="134"/>
        <v>80.7</v>
      </c>
      <c r="M1151" s="611"/>
      <c r="N1151" s="613"/>
      <c r="O1151" s="347"/>
    </row>
    <row r="1152" spans="1:15" s="504" customFormat="1" ht="16.5">
      <c r="A1152" s="610"/>
      <c r="B1152" s="544" t="s">
        <v>1908</v>
      </c>
      <c r="C1152" s="241">
        <v>12</v>
      </c>
      <c r="D1152" s="241"/>
      <c r="E1152" s="545">
        <v>24</v>
      </c>
      <c r="F1152" s="517">
        <f t="shared" si="130"/>
        <v>288</v>
      </c>
      <c r="G1152" s="611">
        <f t="shared" si="131"/>
        <v>6</v>
      </c>
      <c r="H1152" s="611">
        <f t="shared" si="132"/>
        <v>144</v>
      </c>
      <c r="I1152" s="611"/>
      <c r="J1152" s="612"/>
      <c r="K1152" s="611">
        <f t="shared" si="133"/>
        <v>6</v>
      </c>
      <c r="L1152" s="611">
        <f t="shared" si="134"/>
        <v>144</v>
      </c>
      <c r="M1152" s="611"/>
      <c r="N1152" s="613"/>
      <c r="O1152" s="347"/>
    </row>
    <row r="1153" spans="1:15" s="504" customFormat="1" ht="16.5">
      <c r="A1153" s="610"/>
      <c r="B1153" s="158" t="s">
        <v>1909</v>
      </c>
      <c r="C1153" s="506">
        <v>6</v>
      </c>
      <c r="D1153" s="507" t="s">
        <v>1204</v>
      </c>
      <c r="E1153" s="570">
        <v>24</v>
      </c>
      <c r="F1153" s="517">
        <f t="shared" si="130"/>
        <v>144</v>
      </c>
      <c r="G1153" s="611">
        <f t="shared" si="131"/>
        <v>3</v>
      </c>
      <c r="H1153" s="611">
        <f t="shared" si="132"/>
        <v>72</v>
      </c>
      <c r="I1153" s="611"/>
      <c r="J1153" s="612"/>
      <c r="K1153" s="611">
        <f t="shared" si="133"/>
        <v>3</v>
      </c>
      <c r="L1153" s="611">
        <f t="shared" si="134"/>
        <v>72</v>
      </c>
      <c r="M1153" s="611"/>
      <c r="N1153" s="613"/>
      <c r="O1153" s="347"/>
    </row>
    <row r="1154" spans="1:15" s="504" customFormat="1" ht="16.5">
      <c r="A1154" s="610"/>
      <c r="B1154" s="158" t="s">
        <v>1910</v>
      </c>
      <c r="C1154" s="506">
        <v>4</v>
      </c>
      <c r="D1154" s="516" t="s">
        <v>1204</v>
      </c>
      <c r="E1154" s="570">
        <v>24.38</v>
      </c>
      <c r="F1154" s="517">
        <f t="shared" si="130"/>
        <v>97.52</v>
      </c>
      <c r="G1154" s="611">
        <f t="shared" si="131"/>
        <v>2</v>
      </c>
      <c r="H1154" s="611">
        <f t="shared" si="132"/>
        <v>48.76</v>
      </c>
      <c r="I1154" s="611"/>
      <c r="J1154" s="612"/>
      <c r="K1154" s="611">
        <f t="shared" si="133"/>
        <v>2</v>
      </c>
      <c r="L1154" s="611">
        <f t="shared" si="134"/>
        <v>48.76</v>
      </c>
      <c r="M1154" s="611"/>
      <c r="N1154" s="613"/>
      <c r="O1154" s="347"/>
    </row>
    <row r="1155" spans="1:15" s="504" customFormat="1" ht="16.5">
      <c r="A1155" s="610"/>
      <c r="B1155" s="158" t="s">
        <v>1911</v>
      </c>
      <c r="C1155" s="506">
        <v>20</v>
      </c>
      <c r="D1155" s="507" t="s">
        <v>1204</v>
      </c>
      <c r="E1155" s="570">
        <v>32.4</v>
      </c>
      <c r="F1155" s="517">
        <f t="shared" si="130"/>
        <v>648</v>
      </c>
      <c r="G1155" s="611">
        <f t="shared" si="131"/>
        <v>10</v>
      </c>
      <c r="H1155" s="611">
        <f t="shared" si="132"/>
        <v>324</v>
      </c>
      <c r="I1155" s="611"/>
      <c r="J1155" s="612"/>
      <c r="K1155" s="611">
        <f t="shared" si="133"/>
        <v>10</v>
      </c>
      <c r="L1155" s="611">
        <f t="shared" si="134"/>
        <v>324</v>
      </c>
      <c r="M1155" s="611"/>
      <c r="N1155" s="613"/>
      <c r="O1155" s="347"/>
    </row>
    <row r="1156" spans="1:15" s="504" customFormat="1" ht="16.5">
      <c r="A1156" s="610"/>
      <c r="B1156" s="158" t="s">
        <v>1912</v>
      </c>
      <c r="C1156" s="506">
        <v>10</v>
      </c>
      <c r="D1156" s="507" t="s">
        <v>1204</v>
      </c>
      <c r="E1156" s="570">
        <v>57.6</v>
      </c>
      <c r="F1156" s="517">
        <f t="shared" si="130"/>
        <v>576</v>
      </c>
      <c r="G1156" s="611">
        <f t="shared" si="131"/>
        <v>5</v>
      </c>
      <c r="H1156" s="611">
        <f t="shared" si="132"/>
        <v>288</v>
      </c>
      <c r="I1156" s="611"/>
      <c r="J1156" s="612"/>
      <c r="K1156" s="611">
        <f t="shared" si="133"/>
        <v>5</v>
      </c>
      <c r="L1156" s="611">
        <f t="shared" si="134"/>
        <v>288</v>
      </c>
      <c r="M1156" s="611"/>
      <c r="N1156" s="613"/>
      <c r="O1156" s="347"/>
    </row>
    <row r="1157" spans="1:15" s="504" customFormat="1" ht="16.5">
      <c r="A1157" s="610"/>
      <c r="B1157" s="158" t="s">
        <v>1913</v>
      </c>
      <c r="C1157" s="506">
        <v>2</v>
      </c>
      <c r="D1157" s="506" t="s">
        <v>912</v>
      </c>
      <c r="E1157" s="511">
        <v>43.2</v>
      </c>
      <c r="F1157" s="517">
        <f t="shared" si="130"/>
        <v>86.4</v>
      </c>
      <c r="G1157" s="611">
        <f t="shared" si="131"/>
        <v>1</v>
      </c>
      <c r="H1157" s="611">
        <f t="shared" si="132"/>
        <v>43.2</v>
      </c>
      <c r="I1157" s="611"/>
      <c r="J1157" s="612"/>
      <c r="K1157" s="611">
        <f t="shared" si="133"/>
        <v>1</v>
      </c>
      <c r="L1157" s="611">
        <f t="shared" si="134"/>
        <v>43.2</v>
      </c>
      <c r="M1157" s="611"/>
      <c r="N1157" s="613"/>
      <c r="O1157" s="347"/>
    </row>
    <row r="1158" spans="1:15" s="504" customFormat="1" ht="30">
      <c r="A1158" s="610"/>
      <c r="B1158" s="512" t="s">
        <v>1914</v>
      </c>
      <c r="C1158" s="514">
        <v>15</v>
      </c>
      <c r="D1158" s="514" t="s">
        <v>946</v>
      </c>
      <c r="E1158" s="511">
        <v>106.32</v>
      </c>
      <c r="F1158" s="517">
        <f t="shared" si="130"/>
        <v>1594.8</v>
      </c>
      <c r="G1158" s="611">
        <v>8</v>
      </c>
      <c r="H1158" s="611">
        <f t="shared" si="132"/>
        <v>850.56</v>
      </c>
      <c r="I1158" s="611"/>
      <c r="J1158" s="612"/>
      <c r="K1158" s="611">
        <v>7</v>
      </c>
      <c r="L1158" s="611">
        <f t="shared" si="134"/>
        <v>744.24</v>
      </c>
      <c r="M1158" s="611"/>
      <c r="N1158" s="613"/>
      <c r="O1158" s="347"/>
    </row>
    <row r="1159" spans="1:15" s="504" customFormat="1" ht="16.5">
      <c r="A1159" s="610"/>
      <c r="B1159" s="158" t="s">
        <v>1915</v>
      </c>
      <c r="C1159" s="506">
        <v>3</v>
      </c>
      <c r="D1159" s="506" t="s">
        <v>1916</v>
      </c>
      <c r="E1159" s="511">
        <v>4380</v>
      </c>
      <c r="F1159" s="517">
        <f t="shared" si="130"/>
        <v>13140</v>
      </c>
      <c r="G1159" s="611">
        <v>2</v>
      </c>
      <c r="H1159" s="611">
        <f t="shared" si="132"/>
        <v>8760</v>
      </c>
      <c r="I1159" s="611"/>
      <c r="J1159" s="612"/>
      <c r="K1159" s="611">
        <v>1</v>
      </c>
      <c r="L1159" s="611">
        <f t="shared" si="134"/>
        <v>4380</v>
      </c>
      <c r="M1159" s="611"/>
      <c r="N1159" s="613"/>
      <c r="O1159" s="347"/>
    </row>
    <row r="1160" spans="1:15" s="504" customFormat="1" ht="16.5">
      <c r="A1160" s="610"/>
      <c r="B1160" s="158" t="s">
        <v>1917</v>
      </c>
      <c r="C1160" s="516">
        <v>10</v>
      </c>
      <c r="D1160" s="516" t="s">
        <v>1209</v>
      </c>
      <c r="E1160" s="517">
        <v>3250</v>
      </c>
      <c r="F1160" s="517">
        <f t="shared" si="130"/>
        <v>32500</v>
      </c>
      <c r="G1160" s="611">
        <f t="shared" si="131"/>
        <v>5</v>
      </c>
      <c r="H1160" s="611">
        <f t="shared" si="132"/>
        <v>16250</v>
      </c>
      <c r="I1160" s="611"/>
      <c r="J1160" s="612"/>
      <c r="K1160" s="611">
        <f t="shared" si="133"/>
        <v>5</v>
      </c>
      <c r="L1160" s="611">
        <f t="shared" si="134"/>
        <v>16250</v>
      </c>
      <c r="M1160" s="611"/>
      <c r="N1160" s="613"/>
      <c r="O1160" s="347"/>
    </row>
    <row r="1161" spans="1:15" s="504" customFormat="1" ht="16.5">
      <c r="A1161" s="610"/>
      <c r="B1161" s="158" t="s">
        <v>1918</v>
      </c>
      <c r="C1161" s="506">
        <v>2</v>
      </c>
      <c r="D1161" s="506" t="s">
        <v>1916</v>
      </c>
      <c r="E1161" s="511">
        <v>3700</v>
      </c>
      <c r="F1161" s="517">
        <f t="shared" si="130"/>
        <v>7400</v>
      </c>
      <c r="G1161" s="611">
        <f t="shared" si="131"/>
        <v>1</v>
      </c>
      <c r="H1161" s="611">
        <f t="shared" si="132"/>
        <v>3700</v>
      </c>
      <c r="I1161" s="611"/>
      <c r="J1161" s="612"/>
      <c r="K1161" s="611">
        <f t="shared" si="133"/>
        <v>1</v>
      </c>
      <c r="L1161" s="611">
        <f t="shared" si="134"/>
        <v>3700</v>
      </c>
      <c r="M1161" s="611"/>
      <c r="N1161" s="613"/>
      <c r="O1161" s="347"/>
    </row>
    <row r="1162" spans="1:15" s="504" customFormat="1" ht="16.5">
      <c r="A1162" s="610"/>
      <c r="B1162" s="512" t="s">
        <v>1919</v>
      </c>
      <c r="C1162" s="514">
        <v>1</v>
      </c>
      <c r="D1162" s="514" t="s">
        <v>1204</v>
      </c>
      <c r="E1162" s="511">
        <v>78.52</v>
      </c>
      <c r="F1162" s="517">
        <f t="shared" si="130"/>
        <v>78.52</v>
      </c>
      <c r="G1162" s="611">
        <v>1</v>
      </c>
      <c r="H1162" s="611">
        <f t="shared" si="132"/>
        <v>78.52</v>
      </c>
      <c r="I1162" s="611"/>
      <c r="J1162" s="612"/>
      <c r="K1162" s="611">
        <v>0</v>
      </c>
      <c r="L1162" s="611">
        <f t="shared" si="134"/>
        <v>0</v>
      </c>
      <c r="M1162" s="611"/>
      <c r="N1162" s="613"/>
      <c r="O1162" s="347"/>
    </row>
    <row r="1163" spans="1:15" s="504" customFormat="1" ht="16.5">
      <c r="A1163" s="610"/>
      <c r="B1163" s="616" t="s">
        <v>1920</v>
      </c>
      <c r="C1163" s="507">
        <v>3</v>
      </c>
      <c r="D1163" s="516" t="s">
        <v>910</v>
      </c>
      <c r="E1163" s="517">
        <v>80</v>
      </c>
      <c r="F1163" s="517">
        <f t="shared" si="130"/>
        <v>240</v>
      </c>
      <c r="G1163" s="611">
        <v>2</v>
      </c>
      <c r="H1163" s="611">
        <f t="shared" si="132"/>
        <v>160</v>
      </c>
      <c r="I1163" s="611"/>
      <c r="J1163" s="612"/>
      <c r="K1163" s="611">
        <v>1</v>
      </c>
      <c r="L1163" s="611">
        <f t="shared" si="134"/>
        <v>80</v>
      </c>
      <c r="M1163" s="611"/>
      <c r="N1163" s="613"/>
      <c r="O1163" s="347"/>
    </row>
    <row r="1164" spans="1:15" s="504" customFormat="1" ht="16.5">
      <c r="A1164" s="610"/>
      <c r="B1164" s="158" t="s">
        <v>1921</v>
      </c>
      <c r="C1164" s="506">
        <v>1</v>
      </c>
      <c r="D1164" s="516" t="s">
        <v>960</v>
      </c>
      <c r="E1164" s="533">
        <v>600</v>
      </c>
      <c r="F1164" s="517">
        <f t="shared" si="130"/>
        <v>600</v>
      </c>
      <c r="G1164" s="611">
        <v>1</v>
      </c>
      <c r="H1164" s="611">
        <f t="shared" si="132"/>
        <v>600</v>
      </c>
      <c r="I1164" s="611"/>
      <c r="J1164" s="612"/>
      <c r="K1164" s="611">
        <v>0</v>
      </c>
      <c r="L1164" s="611">
        <f t="shared" si="134"/>
        <v>0</v>
      </c>
      <c r="M1164" s="611"/>
      <c r="N1164" s="613"/>
      <c r="O1164" s="347"/>
    </row>
    <row r="1165" spans="1:15" s="504" customFormat="1" ht="16.5">
      <c r="A1165" s="610"/>
      <c r="B1165" s="158" t="s">
        <v>1922</v>
      </c>
      <c r="C1165" s="506">
        <v>1</v>
      </c>
      <c r="D1165" s="506" t="s">
        <v>907</v>
      </c>
      <c r="E1165" s="533">
        <v>659.36</v>
      </c>
      <c r="F1165" s="517">
        <f t="shared" si="130"/>
        <v>659.36</v>
      </c>
      <c r="G1165" s="611">
        <v>1</v>
      </c>
      <c r="H1165" s="611">
        <f t="shared" si="132"/>
        <v>659.36</v>
      </c>
      <c r="I1165" s="611"/>
      <c r="J1165" s="612"/>
      <c r="K1165" s="611">
        <v>0</v>
      </c>
      <c r="L1165" s="611">
        <f t="shared" si="134"/>
        <v>0</v>
      </c>
      <c r="M1165" s="611"/>
      <c r="N1165" s="613"/>
      <c r="O1165" s="347"/>
    </row>
    <row r="1166" spans="1:15" s="504" customFormat="1" ht="16.5">
      <c r="A1166" s="610"/>
      <c r="B1166" s="158" t="s">
        <v>1923</v>
      </c>
      <c r="C1166" s="506">
        <v>8</v>
      </c>
      <c r="D1166" s="506" t="s">
        <v>919</v>
      </c>
      <c r="E1166" s="511">
        <v>894</v>
      </c>
      <c r="F1166" s="517">
        <f t="shared" ref="F1166:F1175" si="135">E1166*C1166</f>
        <v>7152</v>
      </c>
      <c r="G1166" s="611">
        <f t="shared" ref="G1166:G1175" si="136">C1166/2</f>
        <v>4</v>
      </c>
      <c r="H1166" s="611">
        <f t="shared" ref="H1166:H1175" si="137">G1166*E1166</f>
        <v>3576</v>
      </c>
      <c r="I1166" s="611"/>
      <c r="J1166" s="612"/>
      <c r="K1166" s="611">
        <f t="shared" ref="K1166:K1175" si="138">C1166/2</f>
        <v>4</v>
      </c>
      <c r="L1166" s="611">
        <f t="shared" ref="L1166:L1175" si="139">K1166*E1166</f>
        <v>3576</v>
      </c>
      <c r="M1166" s="611"/>
      <c r="N1166" s="613"/>
      <c r="O1166" s="347"/>
    </row>
    <row r="1167" spans="1:15" s="504" customFormat="1" ht="16.5">
      <c r="A1167" s="610"/>
      <c r="B1167" s="616" t="s">
        <v>1924</v>
      </c>
      <c r="C1167" s="507">
        <v>20</v>
      </c>
      <c r="D1167" s="516" t="s">
        <v>910</v>
      </c>
      <c r="E1167" s="517">
        <v>69</v>
      </c>
      <c r="F1167" s="517">
        <f t="shared" si="135"/>
        <v>1380</v>
      </c>
      <c r="G1167" s="611">
        <f t="shared" si="136"/>
        <v>10</v>
      </c>
      <c r="H1167" s="611">
        <f t="shared" si="137"/>
        <v>690</v>
      </c>
      <c r="I1167" s="611"/>
      <c r="J1167" s="612"/>
      <c r="K1167" s="611">
        <f t="shared" si="138"/>
        <v>10</v>
      </c>
      <c r="L1167" s="611">
        <f t="shared" si="139"/>
        <v>690</v>
      </c>
      <c r="M1167" s="611"/>
      <c r="N1167" s="613"/>
      <c r="O1167" s="347"/>
    </row>
    <row r="1168" spans="1:15" s="504" customFormat="1" ht="16.5">
      <c r="A1168" s="610"/>
      <c r="B1168" s="616" t="s">
        <v>1925</v>
      </c>
      <c r="C1168" s="507">
        <v>20</v>
      </c>
      <c r="D1168" s="516" t="s">
        <v>910</v>
      </c>
      <c r="E1168" s="517">
        <v>69</v>
      </c>
      <c r="F1168" s="517">
        <f t="shared" si="135"/>
        <v>1380</v>
      </c>
      <c r="G1168" s="611">
        <f t="shared" si="136"/>
        <v>10</v>
      </c>
      <c r="H1168" s="611">
        <f t="shared" si="137"/>
        <v>690</v>
      </c>
      <c r="I1168" s="611"/>
      <c r="J1168" s="612"/>
      <c r="K1168" s="611">
        <f t="shared" si="138"/>
        <v>10</v>
      </c>
      <c r="L1168" s="611">
        <f t="shared" si="139"/>
        <v>690</v>
      </c>
      <c r="M1168" s="611"/>
      <c r="N1168" s="613"/>
      <c r="O1168" s="347"/>
    </row>
    <row r="1169" spans="1:15" s="504" customFormat="1" ht="16.5">
      <c r="A1169" s="610"/>
      <c r="B1169" s="158" t="s">
        <v>1926</v>
      </c>
      <c r="C1169" s="506">
        <v>2</v>
      </c>
      <c r="D1169" s="516" t="s">
        <v>934</v>
      </c>
      <c r="E1169" s="533">
        <v>60</v>
      </c>
      <c r="F1169" s="517">
        <f t="shared" si="135"/>
        <v>120</v>
      </c>
      <c r="G1169" s="611">
        <f t="shared" si="136"/>
        <v>1</v>
      </c>
      <c r="H1169" s="611">
        <f t="shared" si="137"/>
        <v>60</v>
      </c>
      <c r="I1169" s="611"/>
      <c r="J1169" s="612"/>
      <c r="K1169" s="611">
        <f t="shared" si="138"/>
        <v>1</v>
      </c>
      <c r="L1169" s="611">
        <f t="shared" si="139"/>
        <v>60</v>
      </c>
      <c r="M1169" s="611"/>
      <c r="N1169" s="613"/>
      <c r="O1169" s="347"/>
    </row>
    <row r="1170" spans="1:15" s="504" customFormat="1" ht="16.5">
      <c r="A1170" s="610"/>
      <c r="B1170" s="582" t="s">
        <v>1927</v>
      </c>
      <c r="C1170" s="564">
        <v>10</v>
      </c>
      <c r="D1170" s="564" t="s">
        <v>905</v>
      </c>
      <c r="E1170" s="520">
        <v>195</v>
      </c>
      <c r="F1170" s="517">
        <f t="shared" si="135"/>
        <v>1950</v>
      </c>
      <c r="G1170" s="611">
        <f t="shared" si="136"/>
        <v>5</v>
      </c>
      <c r="H1170" s="611">
        <f t="shared" si="137"/>
        <v>975</v>
      </c>
      <c r="I1170" s="611"/>
      <c r="J1170" s="612"/>
      <c r="K1170" s="611">
        <f t="shared" si="138"/>
        <v>5</v>
      </c>
      <c r="L1170" s="611">
        <f t="shared" si="139"/>
        <v>975</v>
      </c>
      <c r="M1170" s="611"/>
      <c r="N1170" s="613"/>
      <c r="O1170" s="347"/>
    </row>
    <row r="1171" spans="1:15" s="504" customFormat="1" ht="16.5">
      <c r="A1171" s="610"/>
      <c r="B1171" s="582" t="s">
        <v>1928</v>
      </c>
      <c r="C1171" s="564">
        <v>15</v>
      </c>
      <c r="D1171" s="564" t="s">
        <v>1010</v>
      </c>
      <c r="E1171" s="520">
        <v>270</v>
      </c>
      <c r="F1171" s="517">
        <f t="shared" si="135"/>
        <v>4050</v>
      </c>
      <c r="G1171" s="611">
        <v>8</v>
      </c>
      <c r="H1171" s="611">
        <f t="shared" si="137"/>
        <v>2160</v>
      </c>
      <c r="I1171" s="611"/>
      <c r="J1171" s="612"/>
      <c r="K1171" s="611">
        <v>7</v>
      </c>
      <c r="L1171" s="611">
        <f t="shared" si="139"/>
        <v>1890</v>
      </c>
      <c r="M1171" s="611"/>
      <c r="N1171" s="613"/>
      <c r="O1171" s="347"/>
    </row>
    <row r="1172" spans="1:15" s="504" customFormat="1" ht="16.5">
      <c r="A1172" s="610"/>
      <c r="B1172" s="582" t="s">
        <v>1949</v>
      </c>
      <c r="C1172" s="564">
        <v>6</v>
      </c>
      <c r="D1172" s="564" t="s">
        <v>903</v>
      </c>
      <c r="E1172" s="520">
        <v>60</v>
      </c>
      <c r="F1172" s="517">
        <f t="shared" si="135"/>
        <v>360</v>
      </c>
      <c r="G1172" s="611">
        <f t="shared" si="136"/>
        <v>3</v>
      </c>
      <c r="H1172" s="611">
        <f t="shared" si="137"/>
        <v>180</v>
      </c>
      <c r="I1172" s="611"/>
      <c r="J1172" s="612"/>
      <c r="K1172" s="611">
        <f t="shared" si="138"/>
        <v>3</v>
      </c>
      <c r="L1172" s="611">
        <f t="shared" si="139"/>
        <v>180</v>
      </c>
      <c r="M1172" s="611"/>
      <c r="N1172" s="613"/>
      <c r="O1172" s="347"/>
    </row>
    <row r="1173" spans="1:15" s="504" customFormat="1" ht="16.5">
      <c r="A1173" s="610"/>
      <c r="B1173" s="158" t="s">
        <v>1929</v>
      </c>
      <c r="C1173" s="516">
        <v>2</v>
      </c>
      <c r="D1173" s="506" t="s">
        <v>934</v>
      </c>
      <c r="E1173" s="533">
        <v>60</v>
      </c>
      <c r="F1173" s="517">
        <f t="shared" si="135"/>
        <v>120</v>
      </c>
      <c r="G1173" s="611">
        <f t="shared" si="136"/>
        <v>1</v>
      </c>
      <c r="H1173" s="611">
        <f t="shared" si="137"/>
        <v>60</v>
      </c>
      <c r="I1173" s="611"/>
      <c r="J1173" s="612"/>
      <c r="K1173" s="611">
        <f t="shared" si="138"/>
        <v>1</v>
      </c>
      <c r="L1173" s="611">
        <f t="shared" si="139"/>
        <v>60</v>
      </c>
      <c r="M1173" s="611"/>
      <c r="N1173" s="613"/>
      <c r="O1173" s="347"/>
    </row>
    <row r="1174" spans="1:15" s="504" customFormat="1" ht="30">
      <c r="A1174" s="610"/>
      <c r="B1174" s="288" t="s">
        <v>1930</v>
      </c>
      <c r="C1174" s="506">
        <v>12</v>
      </c>
      <c r="D1174" s="506"/>
      <c r="E1174" s="508">
        <v>160</v>
      </c>
      <c r="F1174" s="517">
        <f t="shared" si="135"/>
        <v>1920</v>
      </c>
      <c r="G1174" s="611">
        <f t="shared" si="136"/>
        <v>6</v>
      </c>
      <c r="H1174" s="611">
        <f t="shared" si="137"/>
        <v>960</v>
      </c>
      <c r="I1174" s="611"/>
      <c r="J1174" s="612"/>
      <c r="K1174" s="611">
        <f t="shared" si="138"/>
        <v>6</v>
      </c>
      <c r="L1174" s="611">
        <f t="shared" si="139"/>
        <v>960</v>
      </c>
      <c r="M1174" s="611"/>
      <c r="N1174" s="613"/>
      <c r="O1174" s="347"/>
    </row>
    <row r="1175" spans="1:15" s="504" customFormat="1" ht="17.25" thickBot="1">
      <c r="A1175" s="648"/>
      <c r="B1175" s="598" t="s">
        <v>1931</v>
      </c>
      <c r="C1175" s="599">
        <v>18600</v>
      </c>
      <c r="D1175" s="600" t="s">
        <v>919</v>
      </c>
      <c r="E1175" s="601">
        <v>15</v>
      </c>
      <c r="F1175" s="649">
        <f t="shared" si="135"/>
        <v>279000</v>
      </c>
      <c r="G1175" s="650">
        <f t="shared" si="136"/>
        <v>9300</v>
      </c>
      <c r="H1175" s="650">
        <f t="shared" si="137"/>
        <v>139500</v>
      </c>
      <c r="I1175" s="650"/>
      <c r="J1175" s="651"/>
      <c r="K1175" s="650">
        <f t="shared" si="138"/>
        <v>9300</v>
      </c>
      <c r="L1175" s="650">
        <f t="shared" si="139"/>
        <v>139500</v>
      </c>
      <c r="M1175" s="650"/>
      <c r="N1175" s="652"/>
      <c r="O1175" s="347"/>
    </row>
    <row r="1176" spans="1:15" s="347" customFormat="1" ht="16.5">
      <c r="A1176" s="419"/>
      <c r="B1176" s="653"/>
      <c r="C1176" s="654"/>
      <c r="D1176" s="655"/>
      <c r="E1176" s="656" t="s">
        <v>31</v>
      </c>
      <c r="F1176" s="656">
        <f>SUM(F13:F1175)</f>
        <v>7822347.7799999965</v>
      </c>
      <c r="G1176" s="656"/>
      <c r="H1176" s="656">
        <f>SUM(H13:H1175)</f>
        <v>3964271.7550000008</v>
      </c>
      <c r="I1176" s="656"/>
      <c r="J1176" s="656">
        <f>SUM(J13:J1175)</f>
        <v>0</v>
      </c>
      <c r="K1176" s="656"/>
      <c r="L1176" s="656">
        <f>SUM(L13:L1175)</f>
        <v>3858076.0250000036</v>
      </c>
      <c r="M1176" s="656"/>
      <c r="N1176" s="656">
        <f>SUM(N13:N1175)</f>
        <v>0</v>
      </c>
    </row>
  </sheetData>
  <mergeCells count="20">
    <mergeCell ref="G9:N9"/>
    <mergeCell ref="G11:H11"/>
    <mergeCell ref="I11:J11"/>
    <mergeCell ref="K11:L11"/>
    <mergeCell ref="M11:N11"/>
    <mergeCell ref="A8:B8"/>
    <mergeCell ref="C7:E7"/>
    <mergeCell ref="C8:E8"/>
    <mergeCell ref="F6:G6"/>
    <mergeCell ref="A2:N2"/>
    <mergeCell ref="A3:N3"/>
    <mergeCell ref="H6:J6"/>
    <mergeCell ref="A4:N4"/>
    <mergeCell ref="F7:G7"/>
    <mergeCell ref="H7:J7"/>
    <mergeCell ref="K7:N7"/>
    <mergeCell ref="M8:N8"/>
    <mergeCell ref="A5:D5"/>
    <mergeCell ref="A6:E6"/>
    <mergeCell ref="A7:B7"/>
  </mergeCells>
  <pageMargins left="0.2" right="0" top="1" bottom="0.5" header="0.3" footer="0.3"/>
  <pageSetup paperSize="14" scale="91" orientation="landscape" verticalDpi="300" r:id="rId1"/>
  <rowBreaks count="1" manualBreakCount="1">
    <brk id="923" max="13" man="1"/>
  </rowBreaks>
  <drawing r:id="rId2"/>
</worksheet>
</file>

<file path=xl/worksheets/sheet15.xml><?xml version="1.0" encoding="utf-8"?>
<worksheet xmlns="http://schemas.openxmlformats.org/spreadsheetml/2006/main" xmlns:r="http://schemas.openxmlformats.org/officeDocument/2006/relationships">
  <sheetPr>
    <tabColor theme="3" tint="0.39997558519241921"/>
  </sheetPr>
  <dimension ref="A1:O437"/>
  <sheetViews>
    <sheetView zoomScaleSheetLayoutView="100" workbookViewId="0">
      <pane ySplit="12" topLeftCell="A423" activePane="bottomLeft" state="frozen"/>
      <selection pane="bottomLeft" activeCell="B426" sqref="B426"/>
    </sheetView>
  </sheetViews>
  <sheetFormatPr defaultColWidth="9.140625" defaultRowHeight="14.25"/>
  <cols>
    <col min="1" max="1" width="5.28515625" style="387" customWidth="1"/>
    <col min="2" max="2" width="38.42578125" style="388" customWidth="1"/>
    <col min="3" max="4" width="7.7109375" style="389" customWidth="1"/>
    <col min="5" max="5" width="11.140625" style="390" customWidth="1"/>
    <col min="6" max="6" width="13.42578125" style="390" customWidth="1"/>
    <col min="7" max="7" width="13.28515625" style="385" bestFit="1" customWidth="1"/>
    <col min="8" max="8" width="13.42578125" style="384" customWidth="1"/>
    <col min="9" max="9" width="6.7109375" style="385" customWidth="1"/>
    <col min="10" max="10" width="14.140625" style="384" customWidth="1"/>
    <col min="11" max="11" width="9.28515625" style="385" customWidth="1"/>
    <col min="12" max="12" width="14" style="384" customWidth="1"/>
    <col min="13" max="13" width="7.42578125" style="385" customWidth="1"/>
    <col min="14" max="14" width="15.42578125" style="384" customWidth="1"/>
    <col min="15" max="16384" width="9.140625" style="346"/>
  </cols>
  <sheetData>
    <row r="1" spans="1:15" ht="18" customHeight="1">
      <c r="A1" s="602"/>
      <c r="B1" s="603" t="s">
        <v>13</v>
      </c>
      <c r="C1" s="604"/>
      <c r="D1" s="604"/>
      <c r="E1" s="603"/>
      <c r="F1" s="605"/>
      <c r="G1" s="606"/>
      <c r="H1" s="607"/>
      <c r="I1" s="606"/>
      <c r="J1" s="607"/>
      <c r="K1" s="606"/>
      <c r="L1" s="607"/>
      <c r="M1" s="606"/>
      <c r="N1" s="607"/>
      <c r="O1" s="498"/>
    </row>
    <row r="2" spans="1:15" ht="17.25" customHeight="1">
      <c r="A2" s="4228" t="s">
        <v>12</v>
      </c>
      <c r="B2" s="4228"/>
      <c r="C2" s="4228"/>
      <c r="D2" s="4228"/>
      <c r="E2" s="4228"/>
      <c r="F2" s="4228"/>
      <c r="G2" s="4228"/>
      <c r="H2" s="4228"/>
      <c r="I2" s="4228"/>
      <c r="J2" s="4228"/>
      <c r="K2" s="4228"/>
      <c r="L2" s="4228"/>
      <c r="M2" s="4228"/>
      <c r="N2" s="4228"/>
    </row>
    <row r="3" spans="1:15" ht="17.25" customHeight="1">
      <c r="A3" s="4210" t="s">
        <v>35</v>
      </c>
      <c r="B3" s="4210"/>
      <c r="C3" s="4210"/>
      <c r="D3" s="4210"/>
      <c r="E3" s="4210"/>
      <c r="F3" s="4210"/>
      <c r="G3" s="4210"/>
      <c r="H3" s="4210"/>
      <c r="I3" s="4210"/>
      <c r="J3" s="4210"/>
      <c r="K3" s="4210"/>
      <c r="L3" s="4210"/>
      <c r="M3" s="4210"/>
      <c r="N3" s="4210"/>
    </row>
    <row r="4" spans="1:15" ht="17.25" customHeight="1">
      <c r="A4" s="4210" t="s">
        <v>3260</v>
      </c>
      <c r="B4" s="4210"/>
      <c r="C4" s="4210"/>
      <c r="D4" s="4210"/>
      <c r="E4" s="4210"/>
      <c r="F4" s="4210"/>
      <c r="G4" s="4210"/>
      <c r="H4" s="4210"/>
      <c r="I4" s="4210"/>
      <c r="J4" s="4210"/>
      <c r="K4" s="4210"/>
      <c r="L4" s="4210"/>
      <c r="M4" s="4210"/>
      <c r="N4" s="4210"/>
    </row>
    <row r="5" spans="1:15" ht="14.25" customHeight="1" thickBot="1">
      <c r="A5" s="4211" t="s">
        <v>14</v>
      </c>
      <c r="B5" s="4211"/>
      <c r="C5" s="4211"/>
      <c r="D5" s="4211"/>
      <c r="E5" s="4211"/>
      <c r="F5" s="4211"/>
      <c r="G5" s="413"/>
      <c r="H5" s="413"/>
      <c r="I5" s="413"/>
      <c r="J5" s="413"/>
      <c r="K5" s="609"/>
      <c r="L5" s="609"/>
      <c r="M5" s="609"/>
      <c r="N5" s="609"/>
    </row>
    <row r="6" spans="1:15" s="1018" customFormat="1" ht="12.75" customHeight="1">
      <c r="A6" s="4255" t="s">
        <v>15</v>
      </c>
      <c r="B6" s="4256"/>
      <c r="C6" s="4256"/>
      <c r="D6" s="4256"/>
      <c r="E6" s="4257"/>
      <c r="F6" s="4245" t="s">
        <v>18</v>
      </c>
      <c r="G6" s="4246"/>
      <c r="H6" s="4247"/>
      <c r="I6" s="4248"/>
      <c r="J6" s="4249"/>
      <c r="K6" s="4264" t="s">
        <v>33</v>
      </c>
      <c r="L6" s="4265"/>
      <c r="M6" s="4265"/>
      <c r="N6" s="4266"/>
      <c r="O6" s="1017"/>
    </row>
    <row r="7" spans="1:15" s="1018" customFormat="1" ht="15.75" customHeight="1">
      <c r="A7" s="4258" t="s">
        <v>899</v>
      </c>
      <c r="B7" s="4262"/>
      <c r="C7" s="4262"/>
      <c r="D7" s="4262"/>
      <c r="E7" s="4259"/>
      <c r="F7" s="4250"/>
      <c r="G7" s="4252"/>
      <c r="H7" s="4252"/>
      <c r="I7" s="4252"/>
      <c r="J7" s="4251"/>
      <c r="K7" s="4250"/>
      <c r="L7" s="4252"/>
      <c r="M7" s="4252"/>
      <c r="N7" s="4253"/>
      <c r="O7" s="1017"/>
    </row>
    <row r="8" spans="1:15" s="1018" customFormat="1" ht="14.25" customHeight="1">
      <c r="A8" s="4240" t="s">
        <v>16</v>
      </c>
      <c r="B8" s="4263"/>
      <c r="C8" s="4263"/>
      <c r="D8" s="4263"/>
      <c r="E8" s="4241"/>
      <c r="F8" s="1003" t="s">
        <v>19</v>
      </c>
      <c r="G8" s="1003" t="s">
        <v>28</v>
      </c>
      <c r="H8" s="445"/>
      <c r="I8" s="1095" t="s">
        <v>29</v>
      </c>
      <c r="J8" s="1095"/>
      <c r="K8" s="1003" t="s">
        <v>30</v>
      </c>
      <c r="L8" s="1003"/>
      <c r="M8" s="4250"/>
      <c r="N8" s="4253"/>
      <c r="O8" s="1017"/>
    </row>
    <row r="9" spans="1:15" s="1018" customFormat="1" ht="13.5" customHeight="1">
      <c r="A9" s="1096" t="s">
        <v>0</v>
      </c>
      <c r="B9" s="495" t="s">
        <v>1</v>
      </c>
      <c r="C9" s="1019" t="s">
        <v>2</v>
      </c>
      <c r="D9" s="1019" t="s">
        <v>900</v>
      </c>
      <c r="E9" s="494" t="s">
        <v>11</v>
      </c>
      <c r="F9" s="1097" t="s">
        <v>17</v>
      </c>
      <c r="G9" s="4213" t="s">
        <v>20</v>
      </c>
      <c r="H9" s="4213"/>
      <c r="I9" s="4213"/>
      <c r="J9" s="4213"/>
      <c r="K9" s="4213"/>
      <c r="L9" s="4213"/>
      <c r="M9" s="4213"/>
      <c r="N9" s="4214"/>
      <c r="O9" s="1017"/>
    </row>
    <row r="10" spans="1:15" s="1018" customFormat="1" ht="0.75" hidden="1" customHeight="1">
      <c r="A10" s="1096"/>
      <c r="B10" s="495"/>
      <c r="C10" s="1019"/>
      <c r="D10" s="1019"/>
      <c r="E10" s="494"/>
      <c r="F10" s="1097"/>
      <c r="G10" s="445" t="s">
        <v>3</v>
      </c>
      <c r="H10" s="1003" t="s">
        <v>4</v>
      </c>
      <c r="I10" s="445" t="s">
        <v>5</v>
      </c>
      <c r="J10" s="1003" t="s">
        <v>6</v>
      </c>
      <c r="K10" s="445" t="s">
        <v>7</v>
      </c>
      <c r="L10" s="1003" t="s">
        <v>10</v>
      </c>
      <c r="M10" s="445" t="s">
        <v>9</v>
      </c>
      <c r="N10" s="1005" t="s">
        <v>8</v>
      </c>
      <c r="O10" s="1017"/>
    </row>
    <row r="11" spans="1:15" s="1018" customFormat="1" ht="14.25" customHeight="1">
      <c r="A11" s="1096"/>
      <c r="B11" s="495"/>
      <c r="C11" s="1019"/>
      <c r="D11" s="1019"/>
      <c r="E11" s="494"/>
      <c r="F11" s="1097"/>
      <c r="G11" s="4213" t="s">
        <v>21</v>
      </c>
      <c r="H11" s="4213"/>
      <c r="I11" s="4213" t="s">
        <v>24</v>
      </c>
      <c r="J11" s="4213"/>
      <c r="K11" s="4213" t="s">
        <v>25</v>
      </c>
      <c r="L11" s="4213"/>
      <c r="M11" s="4213" t="s">
        <v>27</v>
      </c>
      <c r="N11" s="4214"/>
      <c r="O11" s="1017"/>
    </row>
    <row r="12" spans="1:15" s="1018" customFormat="1" ht="13.5" customHeight="1">
      <c r="A12" s="1096"/>
      <c r="B12" s="495"/>
      <c r="C12" s="1019"/>
      <c r="D12" s="1019"/>
      <c r="E12" s="494"/>
      <c r="F12" s="1097"/>
      <c r="G12" s="445" t="s">
        <v>23</v>
      </c>
      <c r="H12" s="445" t="s">
        <v>22</v>
      </c>
      <c r="I12" s="445" t="s">
        <v>23</v>
      </c>
      <c r="J12" s="445" t="s">
        <v>22</v>
      </c>
      <c r="K12" s="445" t="s">
        <v>23</v>
      </c>
      <c r="L12" s="445" t="s">
        <v>26</v>
      </c>
      <c r="M12" s="445" t="s">
        <v>23</v>
      </c>
      <c r="N12" s="1021" t="s">
        <v>22</v>
      </c>
      <c r="O12" s="1017"/>
    </row>
    <row r="13" spans="1:15" s="347" customFormat="1" ht="16.5">
      <c r="A13" s="610">
        <v>1</v>
      </c>
      <c r="B13" s="221" t="s">
        <v>1950</v>
      </c>
      <c r="C13" s="670">
        <v>6</v>
      </c>
      <c r="D13" s="670" t="s">
        <v>912</v>
      </c>
      <c r="E13" s="671">
        <v>257.76</v>
      </c>
      <c r="F13" s="517">
        <f>E13*C13</f>
        <v>1546.56</v>
      </c>
      <c r="G13" s="611">
        <f>C13/2</f>
        <v>3</v>
      </c>
      <c r="H13" s="611">
        <f>G13*E13</f>
        <v>773.28</v>
      </c>
      <c r="I13" s="611"/>
      <c r="J13" s="612">
        <f t="shared" ref="J13:J76" si="0">I13*E13</f>
        <v>0</v>
      </c>
      <c r="K13" s="611">
        <f>C13/2</f>
        <v>3</v>
      </c>
      <c r="L13" s="611">
        <f>K13*E13</f>
        <v>773.28</v>
      </c>
      <c r="M13" s="611"/>
      <c r="N13" s="613">
        <f t="shared" ref="N13:N76" si="1">M13*E13</f>
        <v>0</v>
      </c>
      <c r="O13" s="500"/>
    </row>
    <row r="14" spans="1:15" s="347" customFormat="1" ht="16.5">
      <c r="A14" s="610">
        <f>A13+1</f>
        <v>2</v>
      </c>
      <c r="B14" s="221" t="s">
        <v>911</v>
      </c>
      <c r="C14" s="670">
        <v>10</v>
      </c>
      <c r="D14" s="670" t="s">
        <v>946</v>
      </c>
      <c r="E14" s="671">
        <v>95.52</v>
      </c>
      <c r="F14" s="517">
        <f t="shared" ref="F14:F77" si="2">E14*C14</f>
        <v>955.19999999999993</v>
      </c>
      <c r="G14" s="611">
        <f t="shared" ref="G14:G77" si="3">C14/2</f>
        <v>5</v>
      </c>
      <c r="H14" s="611">
        <f t="shared" ref="H14:H77" si="4">G14*E14</f>
        <v>477.59999999999997</v>
      </c>
      <c r="I14" s="611"/>
      <c r="J14" s="612">
        <f t="shared" si="0"/>
        <v>0</v>
      </c>
      <c r="K14" s="611">
        <f t="shared" ref="K14:K77" si="5">C14/2</f>
        <v>5</v>
      </c>
      <c r="L14" s="611">
        <f t="shared" ref="L14:L77" si="6">K14*E14</f>
        <v>477.59999999999997</v>
      </c>
      <c r="M14" s="611"/>
      <c r="N14" s="613">
        <f t="shared" si="1"/>
        <v>0</v>
      </c>
      <c r="O14" s="500"/>
    </row>
    <row r="15" spans="1:15" s="347" customFormat="1" ht="16.5">
      <c r="A15" s="610">
        <f t="shared" ref="A15:A78" si="7">A14+1</f>
        <v>3</v>
      </c>
      <c r="B15" s="221" t="s">
        <v>1951</v>
      </c>
      <c r="C15" s="670">
        <v>6</v>
      </c>
      <c r="D15" s="670" t="s">
        <v>1019</v>
      </c>
      <c r="E15" s="671">
        <v>160.69999999999999</v>
      </c>
      <c r="F15" s="517">
        <f t="shared" si="2"/>
        <v>964.19999999999993</v>
      </c>
      <c r="G15" s="611">
        <f t="shared" si="3"/>
        <v>3</v>
      </c>
      <c r="H15" s="611">
        <f t="shared" si="4"/>
        <v>482.09999999999997</v>
      </c>
      <c r="I15" s="611"/>
      <c r="J15" s="612">
        <f t="shared" si="0"/>
        <v>0</v>
      </c>
      <c r="K15" s="611">
        <f t="shared" si="5"/>
        <v>3</v>
      </c>
      <c r="L15" s="611">
        <f t="shared" si="6"/>
        <v>482.09999999999997</v>
      </c>
      <c r="M15" s="611"/>
      <c r="N15" s="613">
        <f t="shared" si="1"/>
        <v>0</v>
      </c>
      <c r="O15" s="500"/>
    </row>
    <row r="16" spans="1:15" s="347" customFormat="1" ht="16.5">
      <c r="A16" s="610">
        <f t="shared" si="7"/>
        <v>4</v>
      </c>
      <c r="B16" s="221" t="s">
        <v>1952</v>
      </c>
      <c r="C16" s="670">
        <v>50</v>
      </c>
      <c r="D16" s="670" t="s">
        <v>912</v>
      </c>
      <c r="E16" s="671">
        <v>72.45</v>
      </c>
      <c r="F16" s="517">
        <f t="shared" si="2"/>
        <v>3622.5</v>
      </c>
      <c r="G16" s="611">
        <f t="shared" si="3"/>
        <v>25</v>
      </c>
      <c r="H16" s="611">
        <f t="shared" si="4"/>
        <v>1811.25</v>
      </c>
      <c r="I16" s="611"/>
      <c r="J16" s="612">
        <f t="shared" si="0"/>
        <v>0</v>
      </c>
      <c r="K16" s="611">
        <f t="shared" si="5"/>
        <v>25</v>
      </c>
      <c r="L16" s="611">
        <f t="shared" si="6"/>
        <v>1811.25</v>
      </c>
      <c r="M16" s="611"/>
      <c r="N16" s="613">
        <f t="shared" si="1"/>
        <v>0</v>
      </c>
      <c r="O16" s="500"/>
    </row>
    <row r="17" spans="1:15" s="347" customFormat="1" ht="16.5">
      <c r="A17" s="610">
        <f t="shared" si="7"/>
        <v>5</v>
      </c>
      <c r="B17" s="221" t="s">
        <v>1953</v>
      </c>
      <c r="C17" s="670">
        <v>100</v>
      </c>
      <c r="D17" s="670" t="s">
        <v>946</v>
      </c>
      <c r="E17" s="671">
        <v>114.73</v>
      </c>
      <c r="F17" s="517">
        <f t="shared" si="2"/>
        <v>11473</v>
      </c>
      <c r="G17" s="611">
        <f t="shared" si="3"/>
        <v>50</v>
      </c>
      <c r="H17" s="611">
        <f t="shared" si="4"/>
        <v>5736.5</v>
      </c>
      <c r="I17" s="611"/>
      <c r="J17" s="612">
        <f t="shared" si="0"/>
        <v>0</v>
      </c>
      <c r="K17" s="611">
        <f t="shared" si="5"/>
        <v>50</v>
      </c>
      <c r="L17" s="611">
        <f t="shared" si="6"/>
        <v>5736.5</v>
      </c>
      <c r="M17" s="611"/>
      <c r="N17" s="613">
        <f t="shared" si="1"/>
        <v>0</v>
      </c>
      <c r="O17" s="500"/>
    </row>
    <row r="18" spans="1:15" s="347" customFormat="1" ht="16.5">
      <c r="A18" s="610">
        <f t="shared" si="7"/>
        <v>6</v>
      </c>
      <c r="B18" s="702" t="s">
        <v>1954</v>
      </c>
      <c r="C18" s="670">
        <v>5</v>
      </c>
      <c r="D18" s="670" t="s">
        <v>1019</v>
      </c>
      <c r="E18" s="671">
        <v>186.12</v>
      </c>
      <c r="F18" s="517">
        <f t="shared" si="2"/>
        <v>930.6</v>
      </c>
      <c r="G18" s="611">
        <v>3</v>
      </c>
      <c r="H18" s="611">
        <f t="shared" si="4"/>
        <v>558.36</v>
      </c>
      <c r="I18" s="611"/>
      <c r="J18" s="612">
        <f t="shared" si="0"/>
        <v>0</v>
      </c>
      <c r="K18" s="611">
        <v>2</v>
      </c>
      <c r="L18" s="611">
        <f t="shared" si="6"/>
        <v>372.24</v>
      </c>
      <c r="M18" s="611"/>
      <c r="N18" s="613">
        <f t="shared" si="1"/>
        <v>0</v>
      </c>
      <c r="O18" s="500"/>
    </row>
    <row r="19" spans="1:15" s="347" customFormat="1" ht="16.5">
      <c r="A19" s="610">
        <f t="shared" si="7"/>
        <v>7</v>
      </c>
      <c r="B19" s="221" t="s">
        <v>1955</v>
      </c>
      <c r="C19" s="670">
        <v>20</v>
      </c>
      <c r="D19" s="670" t="s">
        <v>912</v>
      </c>
      <c r="E19" s="671">
        <v>125.33</v>
      </c>
      <c r="F19" s="517">
        <f t="shared" si="2"/>
        <v>2506.6</v>
      </c>
      <c r="G19" s="611">
        <f t="shared" si="3"/>
        <v>10</v>
      </c>
      <c r="H19" s="611">
        <f t="shared" si="4"/>
        <v>1253.3</v>
      </c>
      <c r="I19" s="611"/>
      <c r="J19" s="612">
        <f t="shared" si="0"/>
        <v>0</v>
      </c>
      <c r="K19" s="611">
        <f t="shared" si="5"/>
        <v>10</v>
      </c>
      <c r="L19" s="611">
        <f t="shared" si="6"/>
        <v>1253.3</v>
      </c>
      <c r="M19" s="611"/>
      <c r="N19" s="613">
        <f t="shared" si="1"/>
        <v>0</v>
      </c>
      <c r="O19" s="500"/>
    </row>
    <row r="20" spans="1:15" s="347" customFormat="1" ht="16.5">
      <c r="A20" s="610">
        <f t="shared" si="7"/>
        <v>8</v>
      </c>
      <c r="B20" s="221" t="s">
        <v>1956</v>
      </c>
      <c r="C20" s="670">
        <v>200</v>
      </c>
      <c r="D20" s="670" t="s">
        <v>1957</v>
      </c>
      <c r="E20" s="671">
        <v>75</v>
      </c>
      <c r="F20" s="517">
        <f t="shared" si="2"/>
        <v>15000</v>
      </c>
      <c r="G20" s="611">
        <f t="shared" si="3"/>
        <v>100</v>
      </c>
      <c r="H20" s="611">
        <f t="shared" si="4"/>
        <v>7500</v>
      </c>
      <c r="I20" s="611"/>
      <c r="J20" s="612">
        <f t="shared" si="0"/>
        <v>0</v>
      </c>
      <c r="K20" s="611">
        <f t="shared" si="5"/>
        <v>100</v>
      </c>
      <c r="L20" s="611">
        <f t="shared" si="6"/>
        <v>7500</v>
      </c>
      <c r="M20" s="611"/>
      <c r="N20" s="613">
        <f t="shared" si="1"/>
        <v>0</v>
      </c>
      <c r="O20" s="500"/>
    </row>
    <row r="21" spans="1:15" s="347" customFormat="1" ht="16.5">
      <c r="A21" s="610">
        <f t="shared" si="7"/>
        <v>9</v>
      </c>
      <c r="B21" s="221" t="s">
        <v>1958</v>
      </c>
      <c r="C21" s="670">
        <v>20</v>
      </c>
      <c r="D21" s="670" t="s">
        <v>910</v>
      </c>
      <c r="E21" s="671">
        <v>142.56</v>
      </c>
      <c r="F21" s="517">
        <f t="shared" si="2"/>
        <v>2851.2</v>
      </c>
      <c r="G21" s="611">
        <f t="shared" si="3"/>
        <v>10</v>
      </c>
      <c r="H21" s="611">
        <f t="shared" si="4"/>
        <v>1425.6</v>
      </c>
      <c r="I21" s="611"/>
      <c r="J21" s="612">
        <f t="shared" si="0"/>
        <v>0</v>
      </c>
      <c r="K21" s="611">
        <f t="shared" si="5"/>
        <v>10</v>
      </c>
      <c r="L21" s="611">
        <f t="shared" si="6"/>
        <v>1425.6</v>
      </c>
      <c r="M21" s="611"/>
      <c r="N21" s="613">
        <f t="shared" si="1"/>
        <v>0</v>
      </c>
      <c r="O21" s="500"/>
    </row>
    <row r="22" spans="1:15" s="347" customFormat="1" ht="16.5">
      <c r="A22" s="610">
        <f t="shared" si="7"/>
        <v>10</v>
      </c>
      <c r="B22" s="221" t="s">
        <v>1959</v>
      </c>
      <c r="C22" s="670">
        <v>500</v>
      </c>
      <c r="D22" s="670" t="s">
        <v>1960</v>
      </c>
      <c r="E22" s="671">
        <v>27</v>
      </c>
      <c r="F22" s="517">
        <f t="shared" si="2"/>
        <v>13500</v>
      </c>
      <c r="G22" s="611">
        <f t="shared" si="3"/>
        <v>250</v>
      </c>
      <c r="H22" s="611">
        <f t="shared" si="4"/>
        <v>6750</v>
      </c>
      <c r="I22" s="611"/>
      <c r="J22" s="612">
        <f t="shared" si="0"/>
        <v>0</v>
      </c>
      <c r="K22" s="611">
        <f t="shared" si="5"/>
        <v>250</v>
      </c>
      <c r="L22" s="611">
        <f t="shared" si="6"/>
        <v>6750</v>
      </c>
      <c r="M22" s="611"/>
      <c r="N22" s="613">
        <f t="shared" si="1"/>
        <v>0</v>
      </c>
      <c r="O22" s="500"/>
    </row>
    <row r="23" spans="1:15" s="347" customFormat="1" ht="16.5">
      <c r="A23" s="610">
        <f t="shared" si="7"/>
        <v>11</v>
      </c>
      <c r="B23" s="221" t="s">
        <v>1961</v>
      </c>
      <c r="C23" s="670">
        <v>500</v>
      </c>
      <c r="D23" s="670" t="s">
        <v>910</v>
      </c>
      <c r="E23" s="671">
        <v>25</v>
      </c>
      <c r="F23" s="517">
        <f t="shared" si="2"/>
        <v>12500</v>
      </c>
      <c r="G23" s="611">
        <f t="shared" si="3"/>
        <v>250</v>
      </c>
      <c r="H23" s="611">
        <f t="shared" si="4"/>
        <v>6250</v>
      </c>
      <c r="I23" s="611"/>
      <c r="J23" s="612">
        <f t="shared" si="0"/>
        <v>0</v>
      </c>
      <c r="K23" s="611">
        <f t="shared" si="5"/>
        <v>250</v>
      </c>
      <c r="L23" s="611">
        <f t="shared" si="6"/>
        <v>6250</v>
      </c>
      <c r="M23" s="611"/>
      <c r="N23" s="613">
        <f t="shared" si="1"/>
        <v>0</v>
      </c>
      <c r="O23" s="500"/>
    </row>
    <row r="24" spans="1:15" s="347" customFormat="1" ht="16.5">
      <c r="A24" s="610">
        <f t="shared" si="7"/>
        <v>12</v>
      </c>
      <c r="B24" s="221" t="s">
        <v>1962</v>
      </c>
      <c r="C24" s="670">
        <v>300</v>
      </c>
      <c r="D24" s="670" t="s">
        <v>1019</v>
      </c>
      <c r="E24" s="671">
        <v>22</v>
      </c>
      <c r="F24" s="517">
        <f t="shared" si="2"/>
        <v>6600</v>
      </c>
      <c r="G24" s="611">
        <f t="shared" si="3"/>
        <v>150</v>
      </c>
      <c r="H24" s="611">
        <f t="shared" si="4"/>
        <v>3300</v>
      </c>
      <c r="I24" s="611"/>
      <c r="J24" s="612">
        <f t="shared" si="0"/>
        <v>0</v>
      </c>
      <c r="K24" s="611">
        <f t="shared" si="5"/>
        <v>150</v>
      </c>
      <c r="L24" s="611">
        <f t="shared" si="6"/>
        <v>3300</v>
      </c>
      <c r="M24" s="611"/>
      <c r="N24" s="613">
        <f t="shared" si="1"/>
        <v>0</v>
      </c>
      <c r="O24" s="500"/>
    </row>
    <row r="25" spans="1:15" s="347" customFormat="1" ht="30">
      <c r="A25" s="610">
        <f t="shared" si="7"/>
        <v>13</v>
      </c>
      <c r="B25" s="231" t="s">
        <v>1963</v>
      </c>
      <c r="C25" s="670">
        <v>6</v>
      </c>
      <c r="D25" s="670" t="s">
        <v>910</v>
      </c>
      <c r="E25" s="671">
        <v>2860</v>
      </c>
      <c r="F25" s="517">
        <f t="shared" si="2"/>
        <v>17160</v>
      </c>
      <c r="G25" s="611">
        <f t="shared" si="3"/>
        <v>3</v>
      </c>
      <c r="H25" s="611">
        <f t="shared" si="4"/>
        <v>8580</v>
      </c>
      <c r="I25" s="611"/>
      <c r="J25" s="612">
        <f t="shared" si="0"/>
        <v>0</v>
      </c>
      <c r="K25" s="611">
        <f t="shared" si="5"/>
        <v>3</v>
      </c>
      <c r="L25" s="611">
        <f t="shared" si="6"/>
        <v>8580</v>
      </c>
      <c r="M25" s="611"/>
      <c r="N25" s="613">
        <f t="shared" si="1"/>
        <v>0</v>
      </c>
      <c r="O25" s="500"/>
    </row>
    <row r="26" spans="1:15" s="347" customFormat="1" ht="16.5">
      <c r="A26" s="610">
        <f t="shared" si="7"/>
        <v>14</v>
      </c>
      <c r="B26" s="658" t="s">
        <v>1964</v>
      </c>
      <c r="C26" s="507">
        <v>25</v>
      </c>
      <c r="D26" s="507" t="s">
        <v>946</v>
      </c>
      <c r="E26" s="592">
        <v>95.52</v>
      </c>
      <c r="F26" s="517">
        <f t="shared" si="2"/>
        <v>2388</v>
      </c>
      <c r="G26" s="611">
        <v>13</v>
      </c>
      <c r="H26" s="611">
        <f t="shared" si="4"/>
        <v>1241.76</v>
      </c>
      <c r="I26" s="611"/>
      <c r="J26" s="612">
        <f t="shared" si="0"/>
        <v>0</v>
      </c>
      <c r="K26" s="611">
        <v>12</v>
      </c>
      <c r="L26" s="611">
        <f t="shared" si="6"/>
        <v>1146.24</v>
      </c>
      <c r="M26" s="611"/>
      <c r="N26" s="613">
        <f t="shared" si="1"/>
        <v>0</v>
      </c>
      <c r="O26" s="500"/>
    </row>
    <row r="27" spans="1:15" s="347" customFormat="1" ht="16.5">
      <c r="A27" s="610">
        <f t="shared" si="7"/>
        <v>15</v>
      </c>
      <c r="B27" s="658" t="s">
        <v>1965</v>
      </c>
      <c r="C27" s="507">
        <v>25</v>
      </c>
      <c r="D27" s="507" t="s">
        <v>1275</v>
      </c>
      <c r="E27" s="592">
        <v>82.06</v>
      </c>
      <c r="F27" s="517">
        <f t="shared" si="2"/>
        <v>2051.5</v>
      </c>
      <c r="G27" s="611">
        <v>13</v>
      </c>
      <c r="H27" s="611">
        <f t="shared" si="4"/>
        <v>1066.78</v>
      </c>
      <c r="I27" s="611"/>
      <c r="J27" s="612">
        <f t="shared" si="0"/>
        <v>0</v>
      </c>
      <c r="K27" s="611">
        <v>12</v>
      </c>
      <c r="L27" s="611">
        <f t="shared" si="6"/>
        <v>984.72</v>
      </c>
      <c r="M27" s="611"/>
      <c r="N27" s="613">
        <f t="shared" si="1"/>
        <v>0</v>
      </c>
      <c r="O27" s="500"/>
    </row>
    <row r="28" spans="1:15" s="347" customFormat="1" ht="16.5">
      <c r="A28" s="610">
        <f t="shared" si="7"/>
        <v>16</v>
      </c>
      <c r="B28" s="658" t="s">
        <v>1966</v>
      </c>
      <c r="C28" s="507">
        <v>20</v>
      </c>
      <c r="D28" s="507" t="s">
        <v>1275</v>
      </c>
      <c r="E28" s="592">
        <v>76.8</v>
      </c>
      <c r="F28" s="517">
        <f t="shared" si="2"/>
        <v>1536</v>
      </c>
      <c r="G28" s="611">
        <f t="shared" si="3"/>
        <v>10</v>
      </c>
      <c r="H28" s="611">
        <f t="shared" si="4"/>
        <v>768</v>
      </c>
      <c r="I28" s="611"/>
      <c r="J28" s="612">
        <f t="shared" si="0"/>
        <v>0</v>
      </c>
      <c r="K28" s="611">
        <f t="shared" si="5"/>
        <v>10</v>
      </c>
      <c r="L28" s="611">
        <f t="shared" si="6"/>
        <v>768</v>
      </c>
      <c r="M28" s="611"/>
      <c r="N28" s="613">
        <f t="shared" si="1"/>
        <v>0</v>
      </c>
      <c r="O28" s="500"/>
    </row>
    <row r="29" spans="1:15" s="347" customFormat="1" ht="16.5">
      <c r="A29" s="610">
        <f t="shared" si="7"/>
        <v>17</v>
      </c>
      <c r="B29" s="658" t="s">
        <v>1967</v>
      </c>
      <c r="C29" s="507">
        <v>1</v>
      </c>
      <c r="D29" s="507" t="s">
        <v>1275</v>
      </c>
      <c r="E29" s="592">
        <v>250</v>
      </c>
      <c r="F29" s="517">
        <f t="shared" si="2"/>
        <v>250</v>
      </c>
      <c r="G29" s="611">
        <v>1</v>
      </c>
      <c r="H29" s="611">
        <f t="shared" si="4"/>
        <v>250</v>
      </c>
      <c r="I29" s="611"/>
      <c r="J29" s="612">
        <f t="shared" si="0"/>
        <v>0</v>
      </c>
      <c r="K29" s="611">
        <v>0</v>
      </c>
      <c r="L29" s="611">
        <f t="shared" si="6"/>
        <v>0</v>
      </c>
      <c r="M29" s="611"/>
      <c r="N29" s="613">
        <f t="shared" si="1"/>
        <v>0</v>
      </c>
      <c r="O29" s="500"/>
    </row>
    <row r="30" spans="1:15" s="347" customFormat="1" ht="16.5">
      <c r="A30" s="610">
        <f t="shared" si="7"/>
        <v>18</v>
      </c>
      <c r="B30" s="658" t="s">
        <v>1968</v>
      </c>
      <c r="C30" s="507">
        <v>10</v>
      </c>
      <c r="D30" s="507" t="s">
        <v>946</v>
      </c>
      <c r="E30" s="592">
        <v>167.68</v>
      </c>
      <c r="F30" s="517">
        <f t="shared" si="2"/>
        <v>1676.8000000000002</v>
      </c>
      <c r="G30" s="611">
        <f t="shared" si="3"/>
        <v>5</v>
      </c>
      <c r="H30" s="611">
        <f t="shared" si="4"/>
        <v>838.40000000000009</v>
      </c>
      <c r="I30" s="611"/>
      <c r="J30" s="612">
        <f t="shared" si="0"/>
        <v>0</v>
      </c>
      <c r="K30" s="611">
        <f t="shared" si="5"/>
        <v>5</v>
      </c>
      <c r="L30" s="611">
        <f t="shared" si="6"/>
        <v>838.40000000000009</v>
      </c>
      <c r="M30" s="611"/>
      <c r="N30" s="613">
        <f t="shared" si="1"/>
        <v>0</v>
      </c>
      <c r="O30" s="500"/>
    </row>
    <row r="31" spans="1:15" s="347" customFormat="1" ht="16.5">
      <c r="A31" s="610">
        <f t="shared" si="7"/>
        <v>19</v>
      </c>
      <c r="B31" s="658" t="s">
        <v>1969</v>
      </c>
      <c r="C31" s="507">
        <v>10</v>
      </c>
      <c r="D31" s="507" t="s">
        <v>946</v>
      </c>
      <c r="E31" s="592">
        <v>121.64</v>
      </c>
      <c r="F31" s="517">
        <f t="shared" si="2"/>
        <v>1216.4000000000001</v>
      </c>
      <c r="G31" s="611">
        <f t="shared" si="3"/>
        <v>5</v>
      </c>
      <c r="H31" s="611">
        <f t="shared" si="4"/>
        <v>608.20000000000005</v>
      </c>
      <c r="I31" s="611"/>
      <c r="J31" s="612">
        <f t="shared" si="0"/>
        <v>0</v>
      </c>
      <c r="K31" s="611">
        <f t="shared" si="5"/>
        <v>5</v>
      </c>
      <c r="L31" s="611">
        <f t="shared" si="6"/>
        <v>608.20000000000005</v>
      </c>
      <c r="M31" s="611"/>
      <c r="N31" s="613">
        <f t="shared" si="1"/>
        <v>0</v>
      </c>
      <c r="O31" s="500"/>
    </row>
    <row r="32" spans="1:15" s="347" customFormat="1" ht="16.5">
      <c r="A32" s="610">
        <f t="shared" si="7"/>
        <v>20</v>
      </c>
      <c r="B32" s="658" t="s">
        <v>1970</v>
      </c>
      <c r="C32" s="507">
        <v>2</v>
      </c>
      <c r="D32" s="507" t="s">
        <v>1275</v>
      </c>
      <c r="E32" s="592">
        <v>120</v>
      </c>
      <c r="F32" s="517">
        <f t="shared" si="2"/>
        <v>240</v>
      </c>
      <c r="G32" s="611">
        <f t="shared" si="3"/>
        <v>1</v>
      </c>
      <c r="H32" s="611">
        <f t="shared" si="4"/>
        <v>120</v>
      </c>
      <c r="I32" s="611"/>
      <c r="J32" s="612">
        <f t="shared" si="0"/>
        <v>0</v>
      </c>
      <c r="K32" s="611">
        <f t="shared" si="5"/>
        <v>1</v>
      </c>
      <c r="L32" s="611">
        <f t="shared" si="6"/>
        <v>120</v>
      </c>
      <c r="M32" s="611"/>
      <c r="N32" s="613">
        <f t="shared" si="1"/>
        <v>0</v>
      </c>
      <c r="O32" s="500"/>
    </row>
    <row r="33" spans="1:15" s="347" customFormat="1" ht="16.5">
      <c r="A33" s="610">
        <f t="shared" si="7"/>
        <v>21</v>
      </c>
      <c r="B33" s="658" t="s">
        <v>1971</v>
      </c>
      <c r="C33" s="507">
        <v>2</v>
      </c>
      <c r="D33" s="507" t="s">
        <v>946</v>
      </c>
      <c r="E33" s="592">
        <v>114.73</v>
      </c>
      <c r="F33" s="517">
        <f t="shared" si="2"/>
        <v>229.46</v>
      </c>
      <c r="G33" s="611">
        <f t="shared" si="3"/>
        <v>1</v>
      </c>
      <c r="H33" s="611">
        <f t="shared" si="4"/>
        <v>114.73</v>
      </c>
      <c r="I33" s="611"/>
      <c r="J33" s="612">
        <f t="shared" si="0"/>
        <v>0</v>
      </c>
      <c r="K33" s="611">
        <f t="shared" si="5"/>
        <v>1</v>
      </c>
      <c r="L33" s="611">
        <f t="shared" si="6"/>
        <v>114.73</v>
      </c>
      <c r="M33" s="611"/>
      <c r="N33" s="613">
        <f t="shared" si="1"/>
        <v>0</v>
      </c>
      <c r="O33" s="500"/>
    </row>
    <row r="34" spans="1:15" s="347" customFormat="1" ht="16.5">
      <c r="A34" s="610">
        <f t="shared" si="7"/>
        <v>22</v>
      </c>
      <c r="B34" s="658" t="s">
        <v>1972</v>
      </c>
      <c r="C34" s="507">
        <v>3</v>
      </c>
      <c r="D34" s="507" t="s">
        <v>1275</v>
      </c>
      <c r="E34" s="592">
        <v>100.8</v>
      </c>
      <c r="F34" s="517">
        <f t="shared" si="2"/>
        <v>302.39999999999998</v>
      </c>
      <c r="G34" s="611">
        <v>2</v>
      </c>
      <c r="H34" s="611">
        <f t="shared" si="4"/>
        <v>201.6</v>
      </c>
      <c r="I34" s="611"/>
      <c r="J34" s="612">
        <f t="shared" si="0"/>
        <v>0</v>
      </c>
      <c r="K34" s="611">
        <v>1</v>
      </c>
      <c r="L34" s="611">
        <f t="shared" si="6"/>
        <v>100.8</v>
      </c>
      <c r="M34" s="611"/>
      <c r="N34" s="613">
        <f t="shared" si="1"/>
        <v>0</v>
      </c>
      <c r="O34" s="500"/>
    </row>
    <row r="35" spans="1:15" s="347" customFormat="1" ht="16.5">
      <c r="A35" s="610">
        <f t="shared" si="7"/>
        <v>23</v>
      </c>
      <c r="B35" s="658" t="s">
        <v>1973</v>
      </c>
      <c r="C35" s="507">
        <v>2</v>
      </c>
      <c r="D35" s="507" t="s">
        <v>1275</v>
      </c>
      <c r="E35" s="592">
        <v>450</v>
      </c>
      <c r="F35" s="517">
        <f t="shared" si="2"/>
        <v>900</v>
      </c>
      <c r="G35" s="611">
        <f t="shared" si="3"/>
        <v>1</v>
      </c>
      <c r="H35" s="611">
        <f t="shared" si="4"/>
        <v>450</v>
      </c>
      <c r="I35" s="611"/>
      <c r="J35" s="612">
        <f t="shared" si="0"/>
        <v>0</v>
      </c>
      <c r="K35" s="611">
        <f t="shared" si="5"/>
        <v>1</v>
      </c>
      <c r="L35" s="611">
        <f t="shared" si="6"/>
        <v>450</v>
      </c>
      <c r="M35" s="611"/>
      <c r="N35" s="613">
        <f t="shared" si="1"/>
        <v>0</v>
      </c>
      <c r="O35" s="500"/>
    </row>
    <row r="36" spans="1:15" s="347" customFormat="1" ht="16.5">
      <c r="A36" s="610">
        <f t="shared" si="7"/>
        <v>24</v>
      </c>
      <c r="B36" s="658" t="s">
        <v>1974</v>
      </c>
      <c r="C36" s="507">
        <v>5</v>
      </c>
      <c r="D36" s="507" t="s">
        <v>910</v>
      </c>
      <c r="E36" s="592">
        <v>160</v>
      </c>
      <c r="F36" s="517">
        <f t="shared" si="2"/>
        <v>800</v>
      </c>
      <c r="G36" s="611">
        <v>3</v>
      </c>
      <c r="H36" s="611">
        <f t="shared" si="4"/>
        <v>480</v>
      </c>
      <c r="I36" s="611"/>
      <c r="J36" s="612">
        <f t="shared" si="0"/>
        <v>0</v>
      </c>
      <c r="K36" s="611">
        <v>2</v>
      </c>
      <c r="L36" s="611">
        <f t="shared" si="6"/>
        <v>320</v>
      </c>
      <c r="M36" s="611"/>
      <c r="N36" s="613">
        <f t="shared" si="1"/>
        <v>0</v>
      </c>
      <c r="O36" s="500"/>
    </row>
    <row r="37" spans="1:15" s="347" customFormat="1" ht="16.5">
      <c r="A37" s="610">
        <f t="shared" si="7"/>
        <v>25</v>
      </c>
      <c r="B37" s="658" t="s">
        <v>1975</v>
      </c>
      <c r="C37" s="507">
        <v>3</v>
      </c>
      <c r="D37" s="507" t="s">
        <v>910</v>
      </c>
      <c r="E37" s="592">
        <v>275</v>
      </c>
      <c r="F37" s="517">
        <f t="shared" si="2"/>
        <v>825</v>
      </c>
      <c r="G37" s="611">
        <v>2</v>
      </c>
      <c r="H37" s="611">
        <f t="shared" si="4"/>
        <v>550</v>
      </c>
      <c r="I37" s="611"/>
      <c r="J37" s="612">
        <f t="shared" si="0"/>
        <v>0</v>
      </c>
      <c r="K37" s="611">
        <v>1</v>
      </c>
      <c r="L37" s="611">
        <f t="shared" si="6"/>
        <v>275</v>
      </c>
      <c r="M37" s="611"/>
      <c r="N37" s="613">
        <f t="shared" si="1"/>
        <v>0</v>
      </c>
      <c r="O37" s="500"/>
    </row>
    <row r="38" spans="1:15" s="347" customFormat="1" ht="16.5">
      <c r="A38" s="610">
        <f t="shared" si="7"/>
        <v>26</v>
      </c>
      <c r="B38" s="658" t="s">
        <v>1976</v>
      </c>
      <c r="C38" s="507">
        <v>2</v>
      </c>
      <c r="D38" s="507" t="s">
        <v>910</v>
      </c>
      <c r="E38" s="592">
        <v>1000</v>
      </c>
      <c r="F38" s="517">
        <f t="shared" si="2"/>
        <v>2000</v>
      </c>
      <c r="G38" s="611">
        <f t="shared" si="3"/>
        <v>1</v>
      </c>
      <c r="H38" s="611">
        <f t="shared" si="4"/>
        <v>1000</v>
      </c>
      <c r="I38" s="611"/>
      <c r="J38" s="612">
        <f t="shared" si="0"/>
        <v>0</v>
      </c>
      <c r="K38" s="611">
        <f t="shared" si="5"/>
        <v>1</v>
      </c>
      <c r="L38" s="611">
        <f t="shared" si="6"/>
        <v>1000</v>
      </c>
      <c r="M38" s="611"/>
      <c r="N38" s="613">
        <f t="shared" si="1"/>
        <v>0</v>
      </c>
      <c r="O38" s="500"/>
    </row>
    <row r="39" spans="1:15" s="347" customFormat="1" ht="16.5">
      <c r="A39" s="610">
        <f t="shared" si="7"/>
        <v>27</v>
      </c>
      <c r="B39" s="658" t="s">
        <v>1977</v>
      </c>
      <c r="C39" s="507">
        <v>3</v>
      </c>
      <c r="D39" s="507" t="s">
        <v>912</v>
      </c>
      <c r="E39" s="592">
        <v>211.71</v>
      </c>
      <c r="F39" s="517">
        <f t="shared" si="2"/>
        <v>635.13</v>
      </c>
      <c r="G39" s="611">
        <v>2</v>
      </c>
      <c r="H39" s="611">
        <f t="shared" si="4"/>
        <v>423.42</v>
      </c>
      <c r="I39" s="611"/>
      <c r="J39" s="612">
        <f t="shared" si="0"/>
        <v>0</v>
      </c>
      <c r="K39" s="611">
        <v>1</v>
      </c>
      <c r="L39" s="611">
        <f t="shared" si="6"/>
        <v>211.71</v>
      </c>
      <c r="M39" s="611"/>
      <c r="N39" s="613">
        <f t="shared" si="1"/>
        <v>0</v>
      </c>
      <c r="O39" s="500"/>
    </row>
    <row r="40" spans="1:15" s="347" customFormat="1" ht="16.5">
      <c r="A40" s="610">
        <f t="shared" si="7"/>
        <v>28</v>
      </c>
      <c r="B40" s="658" t="s">
        <v>1978</v>
      </c>
      <c r="C40" s="507">
        <v>3</v>
      </c>
      <c r="D40" s="507" t="s">
        <v>1275</v>
      </c>
      <c r="E40" s="592">
        <v>150.68</v>
      </c>
      <c r="F40" s="517">
        <f t="shared" si="2"/>
        <v>452.04</v>
      </c>
      <c r="G40" s="611">
        <v>2</v>
      </c>
      <c r="H40" s="611">
        <f t="shared" si="4"/>
        <v>301.36</v>
      </c>
      <c r="I40" s="611"/>
      <c r="J40" s="612">
        <f t="shared" si="0"/>
        <v>0</v>
      </c>
      <c r="K40" s="611">
        <v>1</v>
      </c>
      <c r="L40" s="611">
        <f t="shared" si="6"/>
        <v>150.68</v>
      </c>
      <c r="M40" s="611"/>
      <c r="N40" s="613">
        <f t="shared" si="1"/>
        <v>0</v>
      </c>
      <c r="O40" s="500"/>
    </row>
    <row r="41" spans="1:15" s="347" customFormat="1" ht="30">
      <c r="A41" s="610">
        <f t="shared" si="7"/>
        <v>29</v>
      </c>
      <c r="B41" s="240" t="s">
        <v>1979</v>
      </c>
      <c r="C41" s="507">
        <v>3</v>
      </c>
      <c r="D41" s="507" t="s">
        <v>946</v>
      </c>
      <c r="E41" s="592">
        <v>200</v>
      </c>
      <c r="F41" s="517">
        <f t="shared" si="2"/>
        <v>600</v>
      </c>
      <c r="G41" s="611">
        <v>2</v>
      </c>
      <c r="H41" s="611">
        <f t="shared" si="4"/>
        <v>400</v>
      </c>
      <c r="I41" s="611"/>
      <c r="J41" s="612">
        <f t="shared" si="0"/>
        <v>0</v>
      </c>
      <c r="K41" s="611">
        <v>1</v>
      </c>
      <c r="L41" s="611">
        <f t="shared" si="6"/>
        <v>200</v>
      </c>
      <c r="M41" s="611"/>
      <c r="N41" s="613">
        <f t="shared" si="1"/>
        <v>0</v>
      </c>
      <c r="O41" s="500"/>
    </row>
    <row r="42" spans="1:15" s="347" customFormat="1" ht="16.5">
      <c r="A42" s="610">
        <f t="shared" si="7"/>
        <v>30</v>
      </c>
      <c r="B42" s="658" t="s">
        <v>1980</v>
      </c>
      <c r="C42" s="507">
        <v>3</v>
      </c>
      <c r="D42" s="507" t="s">
        <v>946</v>
      </c>
      <c r="E42" s="592">
        <v>90</v>
      </c>
      <c r="F42" s="517">
        <f t="shared" si="2"/>
        <v>270</v>
      </c>
      <c r="G42" s="611">
        <v>2</v>
      </c>
      <c r="H42" s="611">
        <f t="shared" si="4"/>
        <v>180</v>
      </c>
      <c r="I42" s="611"/>
      <c r="J42" s="612">
        <f t="shared" si="0"/>
        <v>0</v>
      </c>
      <c r="K42" s="611">
        <v>1</v>
      </c>
      <c r="L42" s="611">
        <f t="shared" si="6"/>
        <v>90</v>
      </c>
      <c r="M42" s="611"/>
      <c r="N42" s="613">
        <f t="shared" si="1"/>
        <v>0</v>
      </c>
      <c r="O42" s="500"/>
    </row>
    <row r="43" spans="1:15" s="347" customFormat="1" ht="16.5">
      <c r="A43" s="610">
        <f t="shared" si="7"/>
        <v>31</v>
      </c>
      <c r="B43" s="658" t="s">
        <v>1981</v>
      </c>
      <c r="C43" s="507">
        <v>3</v>
      </c>
      <c r="D43" s="507" t="s">
        <v>1982</v>
      </c>
      <c r="E43" s="592">
        <v>215</v>
      </c>
      <c r="F43" s="517">
        <f t="shared" si="2"/>
        <v>645</v>
      </c>
      <c r="G43" s="611">
        <v>2</v>
      </c>
      <c r="H43" s="611">
        <f t="shared" si="4"/>
        <v>430</v>
      </c>
      <c r="I43" s="611"/>
      <c r="J43" s="612">
        <f t="shared" si="0"/>
        <v>0</v>
      </c>
      <c r="K43" s="611">
        <v>1</v>
      </c>
      <c r="L43" s="611">
        <f t="shared" si="6"/>
        <v>215</v>
      </c>
      <c r="M43" s="611"/>
      <c r="N43" s="613">
        <f t="shared" si="1"/>
        <v>0</v>
      </c>
      <c r="O43" s="500"/>
    </row>
    <row r="44" spans="1:15" s="347" customFormat="1" ht="16.5">
      <c r="A44" s="610">
        <f t="shared" si="7"/>
        <v>32</v>
      </c>
      <c r="B44" s="658" t="s">
        <v>1983</v>
      </c>
      <c r="C44" s="507">
        <v>3</v>
      </c>
      <c r="D44" s="507" t="s">
        <v>1275</v>
      </c>
      <c r="E44" s="592">
        <v>148.25</v>
      </c>
      <c r="F44" s="517">
        <f t="shared" si="2"/>
        <v>444.75</v>
      </c>
      <c r="G44" s="611">
        <v>2</v>
      </c>
      <c r="H44" s="611">
        <f t="shared" si="4"/>
        <v>296.5</v>
      </c>
      <c r="I44" s="611"/>
      <c r="J44" s="612">
        <f t="shared" si="0"/>
        <v>0</v>
      </c>
      <c r="K44" s="611">
        <v>1</v>
      </c>
      <c r="L44" s="611">
        <f t="shared" si="6"/>
        <v>148.25</v>
      </c>
      <c r="M44" s="611"/>
      <c r="N44" s="613">
        <f t="shared" si="1"/>
        <v>0</v>
      </c>
      <c r="O44" s="500"/>
    </row>
    <row r="45" spans="1:15" s="347" customFormat="1" ht="16.5">
      <c r="A45" s="610">
        <f t="shared" si="7"/>
        <v>33</v>
      </c>
      <c r="B45" s="658" t="s">
        <v>1984</v>
      </c>
      <c r="C45" s="507">
        <v>1</v>
      </c>
      <c r="D45" s="507" t="s">
        <v>1275</v>
      </c>
      <c r="E45" s="592">
        <v>125.33</v>
      </c>
      <c r="F45" s="517">
        <f t="shared" si="2"/>
        <v>125.33</v>
      </c>
      <c r="G45" s="611">
        <v>1</v>
      </c>
      <c r="H45" s="611">
        <f t="shared" si="4"/>
        <v>125.33</v>
      </c>
      <c r="I45" s="611"/>
      <c r="J45" s="612">
        <f t="shared" si="0"/>
        <v>0</v>
      </c>
      <c r="K45" s="611">
        <v>0</v>
      </c>
      <c r="L45" s="611">
        <f t="shared" si="6"/>
        <v>0</v>
      </c>
      <c r="M45" s="611"/>
      <c r="N45" s="613">
        <f t="shared" si="1"/>
        <v>0</v>
      </c>
      <c r="O45" s="500"/>
    </row>
    <row r="46" spans="1:15" s="347" customFormat="1" ht="16.5">
      <c r="A46" s="610">
        <f t="shared" si="7"/>
        <v>34</v>
      </c>
      <c r="B46" s="658" t="s">
        <v>1985</v>
      </c>
      <c r="C46" s="507">
        <v>2</v>
      </c>
      <c r="D46" s="507" t="s">
        <v>910</v>
      </c>
      <c r="E46" s="592">
        <v>50</v>
      </c>
      <c r="F46" s="517">
        <f t="shared" si="2"/>
        <v>100</v>
      </c>
      <c r="G46" s="611">
        <f t="shared" si="3"/>
        <v>1</v>
      </c>
      <c r="H46" s="611">
        <f t="shared" si="4"/>
        <v>50</v>
      </c>
      <c r="I46" s="611"/>
      <c r="J46" s="612">
        <f t="shared" si="0"/>
        <v>0</v>
      </c>
      <c r="K46" s="611">
        <f t="shared" si="5"/>
        <v>1</v>
      </c>
      <c r="L46" s="611">
        <f t="shared" si="6"/>
        <v>50</v>
      </c>
      <c r="M46" s="611"/>
      <c r="N46" s="613">
        <f t="shared" si="1"/>
        <v>0</v>
      </c>
      <c r="O46" s="500"/>
    </row>
    <row r="47" spans="1:15" s="347" customFormat="1" ht="16.5">
      <c r="A47" s="610">
        <f t="shared" si="7"/>
        <v>35</v>
      </c>
      <c r="B47" s="658" t="s">
        <v>1986</v>
      </c>
      <c r="C47" s="507">
        <v>2</v>
      </c>
      <c r="D47" s="507" t="s">
        <v>910</v>
      </c>
      <c r="E47" s="592">
        <v>750</v>
      </c>
      <c r="F47" s="517">
        <f t="shared" si="2"/>
        <v>1500</v>
      </c>
      <c r="G47" s="611">
        <f t="shared" si="3"/>
        <v>1</v>
      </c>
      <c r="H47" s="611">
        <f t="shared" si="4"/>
        <v>750</v>
      </c>
      <c r="I47" s="611"/>
      <c r="J47" s="612">
        <f t="shared" si="0"/>
        <v>0</v>
      </c>
      <c r="K47" s="611">
        <f t="shared" si="5"/>
        <v>1</v>
      </c>
      <c r="L47" s="611">
        <f t="shared" si="6"/>
        <v>750</v>
      </c>
      <c r="M47" s="611"/>
      <c r="N47" s="613">
        <f t="shared" si="1"/>
        <v>0</v>
      </c>
      <c r="O47" s="500"/>
    </row>
    <row r="48" spans="1:15" s="347" customFormat="1" ht="16.5">
      <c r="A48" s="610">
        <f t="shared" si="7"/>
        <v>36</v>
      </c>
      <c r="B48" s="658" t="s">
        <v>1987</v>
      </c>
      <c r="C48" s="507">
        <v>2</v>
      </c>
      <c r="D48" s="507" t="s">
        <v>910</v>
      </c>
      <c r="E48" s="592">
        <v>750</v>
      </c>
      <c r="F48" s="517">
        <f t="shared" si="2"/>
        <v>1500</v>
      </c>
      <c r="G48" s="611">
        <f t="shared" si="3"/>
        <v>1</v>
      </c>
      <c r="H48" s="611">
        <f t="shared" si="4"/>
        <v>750</v>
      </c>
      <c r="I48" s="611"/>
      <c r="J48" s="612">
        <f t="shared" si="0"/>
        <v>0</v>
      </c>
      <c r="K48" s="611">
        <f t="shared" si="5"/>
        <v>1</v>
      </c>
      <c r="L48" s="611">
        <f t="shared" si="6"/>
        <v>750</v>
      </c>
      <c r="M48" s="611"/>
      <c r="N48" s="613">
        <f t="shared" si="1"/>
        <v>0</v>
      </c>
      <c r="O48" s="500"/>
    </row>
    <row r="49" spans="1:15" s="347" customFormat="1" ht="16.5">
      <c r="A49" s="610">
        <f t="shared" si="7"/>
        <v>37</v>
      </c>
      <c r="B49" s="658" t="s">
        <v>1988</v>
      </c>
      <c r="C49" s="507">
        <v>4</v>
      </c>
      <c r="D49" s="507" t="s">
        <v>912</v>
      </c>
      <c r="E49" s="592">
        <v>57.37</v>
      </c>
      <c r="F49" s="517">
        <f t="shared" si="2"/>
        <v>229.48</v>
      </c>
      <c r="G49" s="611">
        <f t="shared" si="3"/>
        <v>2</v>
      </c>
      <c r="H49" s="611">
        <f t="shared" si="4"/>
        <v>114.74</v>
      </c>
      <c r="I49" s="611"/>
      <c r="J49" s="612">
        <f t="shared" si="0"/>
        <v>0</v>
      </c>
      <c r="K49" s="611">
        <f t="shared" si="5"/>
        <v>2</v>
      </c>
      <c r="L49" s="611">
        <f t="shared" si="6"/>
        <v>114.74</v>
      </c>
      <c r="M49" s="611"/>
      <c r="N49" s="613">
        <f t="shared" si="1"/>
        <v>0</v>
      </c>
      <c r="O49" s="500"/>
    </row>
    <row r="50" spans="1:15" s="347" customFormat="1" ht="16.5">
      <c r="A50" s="610">
        <f t="shared" si="7"/>
        <v>38</v>
      </c>
      <c r="B50" s="658" t="s">
        <v>1989</v>
      </c>
      <c r="C50" s="507">
        <v>1</v>
      </c>
      <c r="D50" s="507" t="s">
        <v>960</v>
      </c>
      <c r="E50" s="592">
        <v>1200</v>
      </c>
      <c r="F50" s="517">
        <f t="shared" si="2"/>
        <v>1200</v>
      </c>
      <c r="G50" s="611">
        <v>1</v>
      </c>
      <c r="H50" s="611">
        <f t="shared" si="4"/>
        <v>1200</v>
      </c>
      <c r="I50" s="611"/>
      <c r="J50" s="612">
        <f t="shared" si="0"/>
        <v>0</v>
      </c>
      <c r="K50" s="611">
        <v>0</v>
      </c>
      <c r="L50" s="611">
        <f t="shared" si="6"/>
        <v>0</v>
      </c>
      <c r="M50" s="611"/>
      <c r="N50" s="613">
        <f t="shared" si="1"/>
        <v>0</v>
      </c>
      <c r="O50" s="500"/>
    </row>
    <row r="51" spans="1:15" s="347" customFormat="1" ht="16.5">
      <c r="A51" s="610">
        <f t="shared" si="7"/>
        <v>39</v>
      </c>
      <c r="B51" s="158" t="s">
        <v>1990</v>
      </c>
      <c r="C51" s="659">
        <v>12</v>
      </c>
      <c r="D51" s="660" t="s">
        <v>912</v>
      </c>
      <c r="E51" s="661">
        <v>146.34</v>
      </c>
      <c r="F51" s="517">
        <f t="shared" si="2"/>
        <v>1756.08</v>
      </c>
      <c r="G51" s="611">
        <f t="shared" si="3"/>
        <v>6</v>
      </c>
      <c r="H51" s="611">
        <f t="shared" si="4"/>
        <v>878.04</v>
      </c>
      <c r="I51" s="611"/>
      <c r="J51" s="612">
        <f t="shared" si="0"/>
        <v>0</v>
      </c>
      <c r="K51" s="611">
        <f t="shared" si="5"/>
        <v>6</v>
      </c>
      <c r="L51" s="611">
        <f t="shared" si="6"/>
        <v>878.04</v>
      </c>
      <c r="M51" s="611"/>
      <c r="N51" s="613">
        <f t="shared" si="1"/>
        <v>0</v>
      </c>
      <c r="O51" s="500"/>
    </row>
    <row r="52" spans="1:15" s="347" customFormat="1" ht="16.5">
      <c r="A52" s="610">
        <f t="shared" si="7"/>
        <v>40</v>
      </c>
      <c r="B52" s="158" t="s">
        <v>1991</v>
      </c>
      <c r="C52" s="659">
        <v>12</v>
      </c>
      <c r="D52" s="237" t="s">
        <v>912</v>
      </c>
      <c r="E52" s="661">
        <v>95.52</v>
      </c>
      <c r="F52" s="517">
        <f t="shared" si="2"/>
        <v>1146.24</v>
      </c>
      <c r="G52" s="611">
        <f t="shared" si="3"/>
        <v>6</v>
      </c>
      <c r="H52" s="611">
        <f t="shared" si="4"/>
        <v>573.12</v>
      </c>
      <c r="I52" s="611"/>
      <c r="J52" s="612">
        <f t="shared" si="0"/>
        <v>0</v>
      </c>
      <c r="K52" s="611">
        <f t="shared" si="5"/>
        <v>6</v>
      </c>
      <c r="L52" s="611">
        <f t="shared" si="6"/>
        <v>573.12</v>
      </c>
      <c r="M52" s="611"/>
      <c r="N52" s="613">
        <f t="shared" si="1"/>
        <v>0</v>
      </c>
      <c r="O52" s="500"/>
    </row>
    <row r="53" spans="1:15" s="347" customFormat="1" ht="16.5">
      <c r="A53" s="610">
        <f t="shared" si="7"/>
        <v>41</v>
      </c>
      <c r="B53" s="158" t="s">
        <v>1992</v>
      </c>
      <c r="C53" s="662">
        <v>6</v>
      </c>
      <c r="D53" s="660" t="s">
        <v>946</v>
      </c>
      <c r="E53" s="663">
        <v>167.68</v>
      </c>
      <c r="F53" s="517">
        <f t="shared" si="2"/>
        <v>1006.08</v>
      </c>
      <c r="G53" s="611">
        <f t="shared" si="3"/>
        <v>3</v>
      </c>
      <c r="H53" s="611">
        <f t="shared" si="4"/>
        <v>503.04</v>
      </c>
      <c r="I53" s="611"/>
      <c r="J53" s="612">
        <f t="shared" si="0"/>
        <v>0</v>
      </c>
      <c r="K53" s="611">
        <f t="shared" si="5"/>
        <v>3</v>
      </c>
      <c r="L53" s="611">
        <f t="shared" si="6"/>
        <v>503.04</v>
      </c>
      <c r="M53" s="611"/>
      <c r="N53" s="613">
        <f t="shared" si="1"/>
        <v>0</v>
      </c>
      <c r="O53" s="500"/>
    </row>
    <row r="54" spans="1:15" s="347" customFormat="1" ht="16.5">
      <c r="A54" s="610">
        <f t="shared" si="7"/>
        <v>42</v>
      </c>
      <c r="B54" s="158" t="s">
        <v>1993</v>
      </c>
      <c r="C54" s="241">
        <v>6</v>
      </c>
      <c r="D54" s="703" t="s">
        <v>946</v>
      </c>
      <c r="E54" s="545">
        <v>121.64</v>
      </c>
      <c r="F54" s="517">
        <f t="shared" si="2"/>
        <v>729.84</v>
      </c>
      <c r="G54" s="611">
        <f t="shared" si="3"/>
        <v>3</v>
      </c>
      <c r="H54" s="611">
        <f t="shared" si="4"/>
        <v>364.92</v>
      </c>
      <c r="I54" s="611"/>
      <c r="J54" s="612">
        <f t="shared" si="0"/>
        <v>0</v>
      </c>
      <c r="K54" s="611">
        <f t="shared" si="5"/>
        <v>3</v>
      </c>
      <c r="L54" s="611">
        <f t="shared" si="6"/>
        <v>364.92</v>
      </c>
      <c r="M54" s="611"/>
      <c r="N54" s="613">
        <f t="shared" si="1"/>
        <v>0</v>
      </c>
      <c r="O54" s="500"/>
    </row>
    <row r="55" spans="1:15" s="347" customFormat="1" ht="16.5">
      <c r="A55" s="610">
        <f t="shared" si="7"/>
        <v>43</v>
      </c>
      <c r="B55" s="664" t="s">
        <v>1994</v>
      </c>
      <c r="C55" s="665">
        <v>4</v>
      </c>
      <c r="D55" s="666" t="s">
        <v>903</v>
      </c>
      <c r="E55" s="545">
        <v>25.92</v>
      </c>
      <c r="F55" s="517">
        <f t="shared" si="2"/>
        <v>103.68</v>
      </c>
      <c r="G55" s="611">
        <f t="shared" si="3"/>
        <v>2</v>
      </c>
      <c r="H55" s="611">
        <f t="shared" si="4"/>
        <v>51.84</v>
      </c>
      <c r="I55" s="611"/>
      <c r="J55" s="612">
        <f t="shared" si="0"/>
        <v>0</v>
      </c>
      <c r="K55" s="611">
        <f t="shared" si="5"/>
        <v>2</v>
      </c>
      <c r="L55" s="611">
        <f t="shared" si="6"/>
        <v>51.84</v>
      </c>
      <c r="M55" s="611"/>
      <c r="N55" s="613">
        <f t="shared" si="1"/>
        <v>0</v>
      </c>
      <c r="O55" s="500"/>
    </row>
    <row r="56" spans="1:15" s="347" customFormat="1" ht="16.5">
      <c r="A56" s="610">
        <f t="shared" si="7"/>
        <v>44</v>
      </c>
      <c r="B56" s="158" t="s">
        <v>1995</v>
      </c>
      <c r="C56" s="665">
        <v>12</v>
      </c>
      <c r="D56" s="666" t="s">
        <v>903</v>
      </c>
      <c r="E56" s="545">
        <v>56.16</v>
      </c>
      <c r="F56" s="517">
        <f t="shared" si="2"/>
        <v>673.92</v>
      </c>
      <c r="G56" s="611">
        <f t="shared" si="3"/>
        <v>6</v>
      </c>
      <c r="H56" s="611">
        <f t="shared" si="4"/>
        <v>336.96</v>
      </c>
      <c r="I56" s="611"/>
      <c r="J56" s="612">
        <f t="shared" si="0"/>
        <v>0</v>
      </c>
      <c r="K56" s="611">
        <f t="shared" si="5"/>
        <v>6</v>
      </c>
      <c r="L56" s="611">
        <f t="shared" si="6"/>
        <v>336.96</v>
      </c>
      <c r="M56" s="611"/>
      <c r="N56" s="613">
        <f t="shared" si="1"/>
        <v>0</v>
      </c>
      <c r="O56" s="500"/>
    </row>
    <row r="57" spans="1:15" s="347" customFormat="1" ht="16.5">
      <c r="A57" s="610">
        <f t="shared" si="7"/>
        <v>45</v>
      </c>
      <c r="B57" s="158" t="s">
        <v>1996</v>
      </c>
      <c r="C57" s="665">
        <v>12</v>
      </c>
      <c r="D57" s="704" t="s">
        <v>907</v>
      </c>
      <c r="E57" s="667">
        <v>60</v>
      </c>
      <c r="F57" s="517">
        <f t="shared" si="2"/>
        <v>720</v>
      </c>
      <c r="G57" s="611">
        <f t="shared" si="3"/>
        <v>6</v>
      </c>
      <c r="H57" s="611">
        <f t="shared" si="4"/>
        <v>360</v>
      </c>
      <c r="I57" s="611"/>
      <c r="J57" s="612">
        <f t="shared" si="0"/>
        <v>0</v>
      </c>
      <c r="K57" s="611">
        <f t="shared" si="5"/>
        <v>6</v>
      </c>
      <c r="L57" s="611">
        <f t="shared" si="6"/>
        <v>360</v>
      </c>
      <c r="M57" s="611"/>
      <c r="N57" s="613">
        <f t="shared" si="1"/>
        <v>0</v>
      </c>
      <c r="O57" s="500"/>
    </row>
    <row r="58" spans="1:15" s="347" customFormat="1" ht="30">
      <c r="A58" s="610">
        <f t="shared" si="7"/>
        <v>46</v>
      </c>
      <c r="B58" s="158" t="s">
        <v>1997</v>
      </c>
      <c r="C58" s="665">
        <v>1</v>
      </c>
      <c r="D58" s="704" t="s">
        <v>929</v>
      </c>
      <c r="E58" s="667">
        <v>350</v>
      </c>
      <c r="F58" s="517">
        <f t="shared" si="2"/>
        <v>350</v>
      </c>
      <c r="G58" s="611">
        <v>1</v>
      </c>
      <c r="H58" s="611">
        <f t="shared" si="4"/>
        <v>350</v>
      </c>
      <c r="I58" s="611"/>
      <c r="J58" s="612">
        <f t="shared" si="0"/>
        <v>0</v>
      </c>
      <c r="K58" s="611">
        <v>0</v>
      </c>
      <c r="L58" s="611">
        <f t="shared" si="6"/>
        <v>0</v>
      </c>
      <c r="M58" s="611"/>
      <c r="N58" s="613">
        <f t="shared" si="1"/>
        <v>0</v>
      </c>
      <c r="O58" s="500"/>
    </row>
    <row r="59" spans="1:15" s="347" customFormat="1" ht="16.5">
      <c r="A59" s="610">
        <f t="shared" si="7"/>
        <v>47</v>
      </c>
      <c r="B59" s="664" t="s">
        <v>1998</v>
      </c>
      <c r="C59" s="665">
        <v>12</v>
      </c>
      <c r="D59" s="704" t="s">
        <v>1204</v>
      </c>
      <c r="E59" s="667">
        <v>60</v>
      </c>
      <c r="F59" s="517">
        <f t="shared" si="2"/>
        <v>720</v>
      </c>
      <c r="G59" s="611">
        <f t="shared" si="3"/>
        <v>6</v>
      </c>
      <c r="H59" s="611">
        <f t="shared" si="4"/>
        <v>360</v>
      </c>
      <c r="I59" s="611"/>
      <c r="J59" s="612">
        <f t="shared" si="0"/>
        <v>0</v>
      </c>
      <c r="K59" s="611">
        <f t="shared" si="5"/>
        <v>6</v>
      </c>
      <c r="L59" s="611">
        <f t="shared" si="6"/>
        <v>360</v>
      </c>
      <c r="M59" s="611"/>
      <c r="N59" s="613">
        <f t="shared" si="1"/>
        <v>0</v>
      </c>
      <c r="O59" s="500"/>
    </row>
    <row r="60" spans="1:15" s="347" customFormat="1" ht="16.5">
      <c r="A60" s="610">
        <f t="shared" si="7"/>
        <v>48</v>
      </c>
      <c r="B60" s="664" t="s">
        <v>1999</v>
      </c>
      <c r="C60" s="665">
        <v>30</v>
      </c>
      <c r="D60" s="704" t="s">
        <v>946</v>
      </c>
      <c r="E60" s="667">
        <v>10.8</v>
      </c>
      <c r="F60" s="517">
        <f t="shared" si="2"/>
        <v>324</v>
      </c>
      <c r="G60" s="611">
        <f t="shared" si="3"/>
        <v>15</v>
      </c>
      <c r="H60" s="611">
        <f t="shared" si="4"/>
        <v>162</v>
      </c>
      <c r="I60" s="611"/>
      <c r="J60" s="612">
        <f t="shared" si="0"/>
        <v>0</v>
      </c>
      <c r="K60" s="611">
        <f t="shared" si="5"/>
        <v>15</v>
      </c>
      <c r="L60" s="611">
        <f t="shared" si="6"/>
        <v>162</v>
      </c>
      <c r="M60" s="611"/>
      <c r="N60" s="613">
        <f t="shared" si="1"/>
        <v>0</v>
      </c>
      <c r="O60" s="500"/>
    </row>
    <row r="61" spans="1:15" s="347" customFormat="1" ht="16.5">
      <c r="A61" s="610">
        <f t="shared" si="7"/>
        <v>49</v>
      </c>
      <c r="B61" s="664" t="s">
        <v>2000</v>
      </c>
      <c r="C61" s="665">
        <v>12</v>
      </c>
      <c r="D61" s="704" t="s">
        <v>907</v>
      </c>
      <c r="E61" s="667">
        <v>108</v>
      </c>
      <c r="F61" s="517">
        <f t="shared" si="2"/>
        <v>1296</v>
      </c>
      <c r="G61" s="611">
        <f t="shared" si="3"/>
        <v>6</v>
      </c>
      <c r="H61" s="611">
        <f t="shared" si="4"/>
        <v>648</v>
      </c>
      <c r="I61" s="611"/>
      <c r="J61" s="612">
        <f t="shared" si="0"/>
        <v>0</v>
      </c>
      <c r="K61" s="611">
        <f t="shared" si="5"/>
        <v>6</v>
      </c>
      <c r="L61" s="611">
        <f t="shared" si="6"/>
        <v>648</v>
      </c>
      <c r="M61" s="611"/>
      <c r="N61" s="613">
        <f t="shared" si="1"/>
        <v>0</v>
      </c>
      <c r="O61" s="500"/>
    </row>
    <row r="62" spans="1:15" s="347" customFormat="1" ht="16.5">
      <c r="A62" s="610">
        <f t="shared" si="7"/>
        <v>50</v>
      </c>
      <c r="B62" s="158" t="s">
        <v>2001</v>
      </c>
      <c r="C62" s="506">
        <v>12</v>
      </c>
      <c r="D62" s="660" t="s">
        <v>907</v>
      </c>
      <c r="E62" s="570">
        <v>13.79</v>
      </c>
      <c r="F62" s="517">
        <f t="shared" si="2"/>
        <v>165.48</v>
      </c>
      <c r="G62" s="611">
        <f t="shared" si="3"/>
        <v>6</v>
      </c>
      <c r="H62" s="611">
        <f t="shared" si="4"/>
        <v>82.74</v>
      </c>
      <c r="I62" s="611"/>
      <c r="J62" s="612">
        <f t="shared" si="0"/>
        <v>0</v>
      </c>
      <c r="K62" s="611">
        <f t="shared" si="5"/>
        <v>6</v>
      </c>
      <c r="L62" s="611">
        <f t="shared" si="6"/>
        <v>82.74</v>
      </c>
      <c r="M62" s="611"/>
      <c r="N62" s="613">
        <f t="shared" si="1"/>
        <v>0</v>
      </c>
      <c r="O62" s="500"/>
    </row>
    <row r="63" spans="1:15" s="347" customFormat="1" ht="16.5">
      <c r="A63" s="610">
        <f t="shared" si="7"/>
        <v>51</v>
      </c>
      <c r="B63" s="158" t="s">
        <v>2002</v>
      </c>
      <c r="C63" s="659">
        <v>8</v>
      </c>
      <c r="D63" s="660" t="s">
        <v>907</v>
      </c>
      <c r="E63" s="661">
        <v>160</v>
      </c>
      <c r="F63" s="517">
        <f t="shared" si="2"/>
        <v>1280</v>
      </c>
      <c r="G63" s="611">
        <f t="shared" si="3"/>
        <v>4</v>
      </c>
      <c r="H63" s="611">
        <f t="shared" si="4"/>
        <v>640</v>
      </c>
      <c r="I63" s="611"/>
      <c r="J63" s="612">
        <f t="shared" si="0"/>
        <v>0</v>
      </c>
      <c r="K63" s="611">
        <f t="shared" si="5"/>
        <v>4</v>
      </c>
      <c r="L63" s="611">
        <f t="shared" si="6"/>
        <v>640</v>
      </c>
      <c r="M63" s="611"/>
      <c r="N63" s="613">
        <f t="shared" si="1"/>
        <v>0</v>
      </c>
      <c r="O63" s="500"/>
    </row>
    <row r="64" spans="1:15" s="347" customFormat="1" ht="30">
      <c r="A64" s="610">
        <f t="shared" si="7"/>
        <v>52</v>
      </c>
      <c r="B64" s="158" t="s">
        <v>2003</v>
      </c>
      <c r="C64" s="668">
        <v>10</v>
      </c>
      <c r="D64" s="220" t="s">
        <v>946</v>
      </c>
      <c r="E64" s="661">
        <v>108.81</v>
      </c>
      <c r="F64" s="517">
        <f t="shared" si="2"/>
        <v>1088.0999999999999</v>
      </c>
      <c r="G64" s="611">
        <f t="shared" si="3"/>
        <v>5</v>
      </c>
      <c r="H64" s="611">
        <f t="shared" si="4"/>
        <v>544.04999999999995</v>
      </c>
      <c r="I64" s="611"/>
      <c r="J64" s="612">
        <f t="shared" si="0"/>
        <v>0</v>
      </c>
      <c r="K64" s="611">
        <f t="shared" si="5"/>
        <v>5</v>
      </c>
      <c r="L64" s="611">
        <f t="shared" si="6"/>
        <v>544.04999999999995</v>
      </c>
      <c r="M64" s="611"/>
      <c r="N64" s="613">
        <f t="shared" si="1"/>
        <v>0</v>
      </c>
      <c r="O64" s="500"/>
    </row>
    <row r="65" spans="1:15" s="347" customFormat="1" ht="16.5">
      <c r="A65" s="610">
        <f t="shared" si="7"/>
        <v>53</v>
      </c>
      <c r="B65" s="158" t="s">
        <v>2004</v>
      </c>
      <c r="C65" s="668">
        <v>1</v>
      </c>
      <c r="D65" s="220" t="s">
        <v>946</v>
      </c>
      <c r="E65" s="661">
        <v>305</v>
      </c>
      <c r="F65" s="517">
        <f t="shared" si="2"/>
        <v>305</v>
      </c>
      <c r="G65" s="611">
        <v>1</v>
      </c>
      <c r="H65" s="611">
        <f t="shared" si="4"/>
        <v>305</v>
      </c>
      <c r="I65" s="611"/>
      <c r="J65" s="612">
        <f t="shared" si="0"/>
        <v>0</v>
      </c>
      <c r="K65" s="611">
        <v>0</v>
      </c>
      <c r="L65" s="611">
        <f t="shared" si="6"/>
        <v>0</v>
      </c>
      <c r="M65" s="611"/>
      <c r="N65" s="613">
        <f t="shared" si="1"/>
        <v>0</v>
      </c>
      <c r="O65" s="500"/>
    </row>
    <row r="66" spans="1:15" s="347" customFormat="1" ht="16.5">
      <c r="A66" s="610">
        <f t="shared" si="7"/>
        <v>54</v>
      </c>
      <c r="B66" s="664" t="s">
        <v>2005</v>
      </c>
      <c r="C66" s="664">
        <v>10</v>
      </c>
      <c r="D66" s="221" t="s">
        <v>903</v>
      </c>
      <c r="E66" s="661">
        <v>210</v>
      </c>
      <c r="F66" s="517">
        <f t="shared" si="2"/>
        <v>2100</v>
      </c>
      <c r="G66" s="611">
        <f t="shared" si="3"/>
        <v>5</v>
      </c>
      <c r="H66" s="611">
        <f t="shared" si="4"/>
        <v>1050</v>
      </c>
      <c r="I66" s="611"/>
      <c r="J66" s="612">
        <f t="shared" si="0"/>
        <v>0</v>
      </c>
      <c r="K66" s="611">
        <f t="shared" si="5"/>
        <v>5</v>
      </c>
      <c r="L66" s="611">
        <f t="shared" si="6"/>
        <v>1050</v>
      </c>
      <c r="M66" s="611"/>
      <c r="N66" s="613">
        <f t="shared" si="1"/>
        <v>0</v>
      </c>
      <c r="O66" s="500"/>
    </row>
    <row r="67" spans="1:15" s="347" customFormat="1" ht="16.5">
      <c r="A67" s="610">
        <f t="shared" si="7"/>
        <v>55</v>
      </c>
      <c r="B67" s="664" t="s">
        <v>2006</v>
      </c>
      <c r="C67" s="664">
        <v>10</v>
      </c>
      <c r="D67" s="675" t="s">
        <v>903</v>
      </c>
      <c r="E67" s="661">
        <v>135</v>
      </c>
      <c r="F67" s="517">
        <f t="shared" si="2"/>
        <v>1350</v>
      </c>
      <c r="G67" s="611">
        <f t="shared" si="3"/>
        <v>5</v>
      </c>
      <c r="H67" s="611">
        <f t="shared" si="4"/>
        <v>675</v>
      </c>
      <c r="I67" s="611"/>
      <c r="J67" s="612">
        <f t="shared" si="0"/>
        <v>0</v>
      </c>
      <c r="K67" s="611">
        <f t="shared" si="5"/>
        <v>5</v>
      </c>
      <c r="L67" s="611">
        <f t="shared" si="6"/>
        <v>675</v>
      </c>
      <c r="M67" s="611"/>
      <c r="N67" s="613">
        <f t="shared" si="1"/>
        <v>0</v>
      </c>
      <c r="O67" s="500"/>
    </row>
    <row r="68" spans="1:15" s="347" customFormat="1" ht="16.5">
      <c r="A68" s="610">
        <f t="shared" si="7"/>
        <v>56</v>
      </c>
      <c r="B68" s="664" t="s">
        <v>2007</v>
      </c>
      <c r="C68" s="664">
        <v>10</v>
      </c>
      <c r="D68" s="666" t="s">
        <v>903</v>
      </c>
      <c r="E68" s="667">
        <v>110</v>
      </c>
      <c r="F68" s="517">
        <f t="shared" si="2"/>
        <v>1100</v>
      </c>
      <c r="G68" s="611">
        <f t="shared" si="3"/>
        <v>5</v>
      </c>
      <c r="H68" s="611">
        <f t="shared" si="4"/>
        <v>550</v>
      </c>
      <c r="I68" s="611"/>
      <c r="J68" s="612">
        <f t="shared" si="0"/>
        <v>0</v>
      </c>
      <c r="K68" s="611">
        <f t="shared" si="5"/>
        <v>5</v>
      </c>
      <c r="L68" s="611">
        <f t="shared" si="6"/>
        <v>550</v>
      </c>
      <c r="M68" s="611"/>
      <c r="N68" s="613">
        <f t="shared" si="1"/>
        <v>0</v>
      </c>
      <c r="O68" s="500"/>
    </row>
    <row r="69" spans="1:15" s="347" customFormat="1" ht="16.5">
      <c r="A69" s="610">
        <f t="shared" si="7"/>
        <v>57</v>
      </c>
      <c r="B69" s="221" t="s">
        <v>2008</v>
      </c>
      <c r="C69" s="705">
        <v>6</v>
      </c>
      <c r="D69" s="706" t="s">
        <v>903</v>
      </c>
      <c r="E69" s="671">
        <v>148</v>
      </c>
      <c r="F69" s="517">
        <f t="shared" si="2"/>
        <v>888</v>
      </c>
      <c r="G69" s="611">
        <f t="shared" si="3"/>
        <v>3</v>
      </c>
      <c r="H69" s="611">
        <f t="shared" si="4"/>
        <v>444</v>
      </c>
      <c r="I69" s="611"/>
      <c r="J69" s="612">
        <f t="shared" si="0"/>
        <v>0</v>
      </c>
      <c r="K69" s="611">
        <f t="shared" si="5"/>
        <v>3</v>
      </c>
      <c r="L69" s="611">
        <f t="shared" si="6"/>
        <v>444</v>
      </c>
      <c r="M69" s="611"/>
      <c r="N69" s="613">
        <f t="shared" si="1"/>
        <v>0</v>
      </c>
      <c r="O69" s="500"/>
    </row>
    <row r="70" spans="1:15" s="347" customFormat="1" ht="16.5">
      <c r="A70" s="610">
        <f t="shared" si="7"/>
        <v>58</v>
      </c>
      <c r="B70" s="221" t="s">
        <v>2009</v>
      </c>
      <c r="C70" s="705">
        <v>10</v>
      </c>
      <c r="D70" s="706" t="s">
        <v>907</v>
      </c>
      <c r="E70" s="671">
        <v>123</v>
      </c>
      <c r="F70" s="517">
        <f t="shared" si="2"/>
        <v>1230</v>
      </c>
      <c r="G70" s="611">
        <f t="shared" si="3"/>
        <v>5</v>
      </c>
      <c r="H70" s="611">
        <f t="shared" si="4"/>
        <v>615</v>
      </c>
      <c r="I70" s="611"/>
      <c r="J70" s="612">
        <f t="shared" si="0"/>
        <v>0</v>
      </c>
      <c r="K70" s="611">
        <f t="shared" si="5"/>
        <v>5</v>
      </c>
      <c r="L70" s="611">
        <f t="shared" si="6"/>
        <v>615</v>
      </c>
      <c r="M70" s="611"/>
      <c r="N70" s="613">
        <f t="shared" si="1"/>
        <v>0</v>
      </c>
      <c r="O70" s="500"/>
    </row>
    <row r="71" spans="1:15" s="347" customFormat="1" ht="30">
      <c r="A71" s="610">
        <f t="shared" si="7"/>
        <v>59</v>
      </c>
      <c r="B71" s="231" t="s">
        <v>2010</v>
      </c>
      <c r="C71" s="705">
        <v>4</v>
      </c>
      <c r="D71" s="706" t="s">
        <v>907</v>
      </c>
      <c r="E71" s="671">
        <v>268.98</v>
      </c>
      <c r="F71" s="517">
        <f t="shared" si="2"/>
        <v>1075.92</v>
      </c>
      <c r="G71" s="611">
        <f t="shared" si="3"/>
        <v>2</v>
      </c>
      <c r="H71" s="611">
        <f t="shared" si="4"/>
        <v>537.96</v>
      </c>
      <c r="I71" s="611"/>
      <c r="J71" s="612">
        <f t="shared" si="0"/>
        <v>0</v>
      </c>
      <c r="K71" s="611">
        <f t="shared" si="5"/>
        <v>2</v>
      </c>
      <c r="L71" s="611">
        <f t="shared" si="6"/>
        <v>537.96</v>
      </c>
      <c r="M71" s="611"/>
      <c r="N71" s="613">
        <f t="shared" si="1"/>
        <v>0</v>
      </c>
      <c r="O71" s="500"/>
    </row>
    <row r="72" spans="1:15" s="347" customFormat="1" ht="16.5">
      <c r="A72" s="610">
        <f t="shared" si="7"/>
        <v>60</v>
      </c>
      <c r="B72" s="221" t="s">
        <v>2011</v>
      </c>
      <c r="C72" s="705">
        <v>4</v>
      </c>
      <c r="D72" s="706" t="s">
        <v>907</v>
      </c>
      <c r="E72" s="671">
        <v>164.33</v>
      </c>
      <c r="F72" s="517">
        <f t="shared" si="2"/>
        <v>657.32</v>
      </c>
      <c r="G72" s="611">
        <f t="shared" si="3"/>
        <v>2</v>
      </c>
      <c r="H72" s="611">
        <f t="shared" si="4"/>
        <v>328.66</v>
      </c>
      <c r="I72" s="611"/>
      <c r="J72" s="612">
        <f t="shared" si="0"/>
        <v>0</v>
      </c>
      <c r="K72" s="611">
        <f t="shared" si="5"/>
        <v>2</v>
      </c>
      <c r="L72" s="611">
        <f t="shared" si="6"/>
        <v>328.66</v>
      </c>
      <c r="M72" s="611"/>
      <c r="N72" s="613">
        <f t="shared" si="1"/>
        <v>0</v>
      </c>
      <c r="O72" s="500"/>
    </row>
    <row r="73" spans="1:15" s="347" customFormat="1" ht="16.5">
      <c r="A73" s="610">
        <f t="shared" si="7"/>
        <v>61</v>
      </c>
      <c r="B73" s="664" t="s">
        <v>2012</v>
      </c>
      <c r="C73" s="669">
        <v>4</v>
      </c>
      <c r="D73" s="706" t="s">
        <v>912</v>
      </c>
      <c r="E73" s="661">
        <v>125.33</v>
      </c>
      <c r="F73" s="517">
        <f t="shared" si="2"/>
        <v>501.32</v>
      </c>
      <c r="G73" s="611">
        <f t="shared" si="3"/>
        <v>2</v>
      </c>
      <c r="H73" s="611">
        <f t="shared" si="4"/>
        <v>250.66</v>
      </c>
      <c r="I73" s="611"/>
      <c r="J73" s="612">
        <f t="shared" si="0"/>
        <v>0</v>
      </c>
      <c r="K73" s="611">
        <f t="shared" si="5"/>
        <v>2</v>
      </c>
      <c r="L73" s="611">
        <f t="shared" si="6"/>
        <v>250.66</v>
      </c>
      <c r="M73" s="611"/>
      <c r="N73" s="613">
        <f t="shared" si="1"/>
        <v>0</v>
      </c>
      <c r="O73" s="500"/>
    </row>
    <row r="74" spans="1:15" s="347" customFormat="1" ht="16.5">
      <c r="A74" s="610">
        <f t="shared" si="7"/>
        <v>62</v>
      </c>
      <c r="B74" s="664" t="s">
        <v>2013</v>
      </c>
      <c r="C74" s="669">
        <v>12</v>
      </c>
      <c r="D74" s="707" t="s">
        <v>2014</v>
      </c>
      <c r="E74" s="661">
        <v>228.96</v>
      </c>
      <c r="F74" s="517">
        <f t="shared" si="2"/>
        <v>2747.52</v>
      </c>
      <c r="G74" s="611">
        <f t="shared" si="3"/>
        <v>6</v>
      </c>
      <c r="H74" s="611">
        <f t="shared" si="4"/>
        <v>1373.76</v>
      </c>
      <c r="I74" s="611"/>
      <c r="J74" s="612">
        <f t="shared" si="0"/>
        <v>0</v>
      </c>
      <c r="K74" s="611">
        <f t="shared" si="5"/>
        <v>6</v>
      </c>
      <c r="L74" s="611">
        <f t="shared" si="6"/>
        <v>1373.76</v>
      </c>
      <c r="M74" s="611"/>
      <c r="N74" s="613">
        <f t="shared" si="1"/>
        <v>0</v>
      </c>
      <c r="O74" s="500"/>
    </row>
    <row r="75" spans="1:15" s="347" customFormat="1" ht="30">
      <c r="A75" s="610">
        <f t="shared" si="7"/>
        <v>63</v>
      </c>
      <c r="B75" s="158" t="s">
        <v>2015</v>
      </c>
      <c r="C75" s="669">
        <v>1</v>
      </c>
      <c r="D75" s="517" t="s">
        <v>907</v>
      </c>
      <c r="E75" s="508">
        <v>1433.75</v>
      </c>
      <c r="F75" s="517">
        <f t="shared" si="2"/>
        <v>1433.75</v>
      </c>
      <c r="G75" s="611">
        <v>1</v>
      </c>
      <c r="H75" s="611">
        <f t="shared" si="4"/>
        <v>1433.75</v>
      </c>
      <c r="I75" s="611"/>
      <c r="J75" s="612">
        <f t="shared" si="0"/>
        <v>0</v>
      </c>
      <c r="K75" s="611">
        <v>0</v>
      </c>
      <c r="L75" s="611">
        <f t="shared" si="6"/>
        <v>0</v>
      </c>
      <c r="M75" s="611"/>
      <c r="N75" s="613">
        <f t="shared" si="1"/>
        <v>0</v>
      </c>
      <c r="O75" s="500"/>
    </row>
    <row r="76" spans="1:15" s="347" customFormat="1" ht="16.5">
      <c r="A76" s="610">
        <f t="shared" si="7"/>
        <v>64</v>
      </c>
      <c r="B76" s="221" t="s">
        <v>2016</v>
      </c>
      <c r="C76" s="669">
        <v>4</v>
      </c>
      <c r="D76" s="517" t="s">
        <v>912</v>
      </c>
      <c r="E76" s="671">
        <v>277.41000000000003</v>
      </c>
      <c r="F76" s="517">
        <f t="shared" si="2"/>
        <v>1109.6400000000001</v>
      </c>
      <c r="G76" s="611">
        <f t="shared" si="3"/>
        <v>2</v>
      </c>
      <c r="H76" s="611">
        <f t="shared" si="4"/>
        <v>554.82000000000005</v>
      </c>
      <c r="I76" s="611"/>
      <c r="J76" s="612">
        <f t="shared" si="0"/>
        <v>0</v>
      </c>
      <c r="K76" s="611">
        <f t="shared" si="5"/>
        <v>2</v>
      </c>
      <c r="L76" s="611">
        <f t="shared" si="6"/>
        <v>554.82000000000005</v>
      </c>
      <c r="M76" s="611"/>
      <c r="N76" s="613">
        <f t="shared" si="1"/>
        <v>0</v>
      </c>
      <c r="O76" s="500"/>
    </row>
    <row r="77" spans="1:15" s="347" customFormat="1" ht="16.5">
      <c r="A77" s="610">
        <f t="shared" si="7"/>
        <v>65</v>
      </c>
      <c r="B77" s="221" t="s">
        <v>2017</v>
      </c>
      <c r="C77" s="669">
        <v>2</v>
      </c>
      <c r="D77" s="517" t="s">
        <v>907</v>
      </c>
      <c r="E77" s="671">
        <v>2160</v>
      </c>
      <c r="F77" s="517">
        <f t="shared" si="2"/>
        <v>4320</v>
      </c>
      <c r="G77" s="611">
        <f t="shared" si="3"/>
        <v>1</v>
      </c>
      <c r="H77" s="611">
        <f t="shared" si="4"/>
        <v>2160</v>
      </c>
      <c r="I77" s="611"/>
      <c r="J77" s="612">
        <f t="shared" ref="J77:J140" si="8">I77*E77</f>
        <v>0</v>
      </c>
      <c r="K77" s="611">
        <f t="shared" si="5"/>
        <v>1</v>
      </c>
      <c r="L77" s="611">
        <f t="shared" si="6"/>
        <v>2160</v>
      </c>
      <c r="M77" s="611"/>
      <c r="N77" s="613">
        <f t="shared" ref="N77:N140" si="9">M77*E77</f>
        <v>0</v>
      </c>
      <c r="O77" s="500"/>
    </row>
    <row r="78" spans="1:15" s="347" customFormat="1" ht="16.5">
      <c r="A78" s="610">
        <f t="shared" si="7"/>
        <v>66</v>
      </c>
      <c r="B78" s="221" t="s">
        <v>2018</v>
      </c>
      <c r="C78" s="669">
        <v>4</v>
      </c>
      <c r="D78" s="517" t="s">
        <v>912</v>
      </c>
      <c r="E78" s="671">
        <v>275</v>
      </c>
      <c r="F78" s="517">
        <f t="shared" ref="F78:F141" si="10">E78*C78</f>
        <v>1100</v>
      </c>
      <c r="G78" s="611">
        <f t="shared" ref="G78:G141" si="11">C78/2</f>
        <v>2</v>
      </c>
      <c r="H78" s="611">
        <f t="shared" ref="H78:H141" si="12">G78*E78</f>
        <v>550</v>
      </c>
      <c r="I78" s="611"/>
      <c r="J78" s="612">
        <f t="shared" si="8"/>
        <v>0</v>
      </c>
      <c r="K78" s="611">
        <f t="shared" ref="K78:K141" si="13">C78/2</f>
        <v>2</v>
      </c>
      <c r="L78" s="611">
        <f t="shared" ref="L78:L141" si="14">K78*E78</f>
        <v>550</v>
      </c>
      <c r="M78" s="611"/>
      <c r="N78" s="613">
        <f t="shared" si="9"/>
        <v>0</v>
      </c>
      <c r="O78" s="500"/>
    </row>
    <row r="79" spans="1:15" s="347" customFormat="1" ht="16.5">
      <c r="A79" s="610">
        <f t="shared" ref="A79:A142" si="15">A78+1</f>
        <v>67</v>
      </c>
      <c r="B79" s="221" t="s">
        <v>911</v>
      </c>
      <c r="C79" s="670">
        <v>20</v>
      </c>
      <c r="D79" s="670" t="s">
        <v>1213</v>
      </c>
      <c r="E79" s="671">
        <v>95.52</v>
      </c>
      <c r="F79" s="517">
        <f t="shared" si="10"/>
        <v>1910.3999999999999</v>
      </c>
      <c r="G79" s="611">
        <f t="shared" si="11"/>
        <v>10</v>
      </c>
      <c r="H79" s="611">
        <f t="shared" si="12"/>
        <v>955.19999999999993</v>
      </c>
      <c r="I79" s="611"/>
      <c r="J79" s="612">
        <f t="shared" si="8"/>
        <v>0</v>
      </c>
      <c r="K79" s="611">
        <f t="shared" si="13"/>
        <v>10</v>
      </c>
      <c r="L79" s="611">
        <f t="shared" si="14"/>
        <v>955.19999999999993</v>
      </c>
      <c r="M79" s="611"/>
      <c r="N79" s="613">
        <f t="shared" si="9"/>
        <v>0</v>
      </c>
      <c r="O79" s="500"/>
    </row>
    <row r="80" spans="1:15" s="347" customFormat="1" ht="16.5">
      <c r="A80" s="610">
        <f t="shared" si="15"/>
        <v>68</v>
      </c>
      <c r="B80" s="708" t="s">
        <v>2019</v>
      </c>
      <c r="C80" s="670">
        <v>10</v>
      </c>
      <c r="D80" s="672" t="s">
        <v>1447</v>
      </c>
      <c r="E80" s="671">
        <v>167.68</v>
      </c>
      <c r="F80" s="517">
        <f t="shared" si="10"/>
        <v>1676.8000000000002</v>
      </c>
      <c r="G80" s="611">
        <f t="shared" si="11"/>
        <v>5</v>
      </c>
      <c r="H80" s="611">
        <f t="shared" si="12"/>
        <v>838.40000000000009</v>
      </c>
      <c r="I80" s="611"/>
      <c r="J80" s="612">
        <f t="shared" si="8"/>
        <v>0</v>
      </c>
      <c r="K80" s="611">
        <f t="shared" si="13"/>
        <v>5</v>
      </c>
      <c r="L80" s="611">
        <f t="shared" si="14"/>
        <v>838.40000000000009</v>
      </c>
      <c r="M80" s="611"/>
      <c r="N80" s="613">
        <f t="shared" si="9"/>
        <v>0</v>
      </c>
      <c r="O80" s="500"/>
    </row>
    <row r="81" spans="1:15" s="347" customFormat="1" ht="16.5">
      <c r="A81" s="610">
        <f t="shared" si="15"/>
        <v>69</v>
      </c>
      <c r="B81" s="708" t="s">
        <v>2020</v>
      </c>
      <c r="C81" s="670">
        <v>3</v>
      </c>
      <c r="D81" s="672" t="s">
        <v>1447</v>
      </c>
      <c r="E81" s="671">
        <v>121.64</v>
      </c>
      <c r="F81" s="517">
        <f t="shared" si="10"/>
        <v>364.92</v>
      </c>
      <c r="G81" s="611">
        <v>2</v>
      </c>
      <c r="H81" s="611">
        <f t="shared" si="12"/>
        <v>243.28</v>
      </c>
      <c r="I81" s="611"/>
      <c r="J81" s="612">
        <f t="shared" si="8"/>
        <v>0</v>
      </c>
      <c r="K81" s="611">
        <v>1</v>
      </c>
      <c r="L81" s="611">
        <f t="shared" si="14"/>
        <v>121.64</v>
      </c>
      <c r="M81" s="611"/>
      <c r="N81" s="613">
        <f t="shared" si="9"/>
        <v>0</v>
      </c>
      <c r="O81" s="500"/>
    </row>
    <row r="82" spans="1:15" s="347" customFormat="1" ht="16.5">
      <c r="A82" s="610">
        <f t="shared" si="15"/>
        <v>70</v>
      </c>
      <c r="B82" s="708" t="s">
        <v>2021</v>
      </c>
      <c r="C82" s="670">
        <v>4</v>
      </c>
      <c r="D82" s="672" t="s">
        <v>1270</v>
      </c>
      <c r="E82" s="671">
        <v>72.45</v>
      </c>
      <c r="F82" s="517">
        <f t="shared" si="10"/>
        <v>289.8</v>
      </c>
      <c r="G82" s="611">
        <f t="shared" si="11"/>
        <v>2</v>
      </c>
      <c r="H82" s="611">
        <f t="shared" si="12"/>
        <v>144.9</v>
      </c>
      <c r="I82" s="611"/>
      <c r="J82" s="612">
        <f t="shared" si="8"/>
        <v>0</v>
      </c>
      <c r="K82" s="611">
        <f t="shared" si="13"/>
        <v>2</v>
      </c>
      <c r="L82" s="611">
        <f t="shared" si="14"/>
        <v>144.9</v>
      </c>
      <c r="M82" s="611"/>
      <c r="N82" s="613">
        <f t="shared" si="9"/>
        <v>0</v>
      </c>
      <c r="O82" s="500"/>
    </row>
    <row r="83" spans="1:15" s="347" customFormat="1" ht="16.5">
      <c r="A83" s="610">
        <f t="shared" si="15"/>
        <v>71</v>
      </c>
      <c r="B83" s="708" t="s">
        <v>2022</v>
      </c>
      <c r="C83" s="670">
        <v>6</v>
      </c>
      <c r="D83" s="672" t="s">
        <v>910</v>
      </c>
      <c r="E83" s="671">
        <v>56.16</v>
      </c>
      <c r="F83" s="517">
        <f t="shared" si="10"/>
        <v>336.96</v>
      </c>
      <c r="G83" s="611">
        <f t="shared" si="11"/>
        <v>3</v>
      </c>
      <c r="H83" s="611">
        <f t="shared" si="12"/>
        <v>168.48</v>
      </c>
      <c r="I83" s="611"/>
      <c r="J83" s="612">
        <f t="shared" si="8"/>
        <v>0</v>
      </c>
      <c r="K83" s="611">
        <f t="shared" si="13"/>
        <v>3</v>
      </c>
      <c r="L83" s="611">
        <f t="shared" si="14"/>
        <v>168.48</v>
      </c>
      <c r="M83" s="611"/>
      <c r="N83" s="613">
        <f t="shared" si="9"/>
        <v>0</v>
      </c>
      <c r="O83" s="500"/>
    </row>
    <row r="84" spans="1:15" s="347" customFormat="1" ht="30">
      <c r="A84" s="610">
        <f t="shared" si="15"/>
        <v>72</v>
      </c>
      <c r="B84" s="288" t="s">
        <v>2023</v>
      </c>
      <c r="C84" s="670">
        <v>4</v>
      </c>
      <c r="D84" s="672" t="s">
        <v>960</v>
      </c>
      <c r="E84" s="671">
        <v>45.38</v>
      </c>
      <c r="F84" s="517">
        <f t="shared" si="10"/>
        <v>181.52</v>
      </c>
      <c r="G84" s="611">
        <f t="shared" si="11"/>
        <v>2</v>
      </c>
      <c r="H84" s="611">
        <f t="shared" si="12"/>
        <v>90.76</v>
      </c>
      <c r="I84" s="611"/>
      <c r="J84" s="612">
        <f t="shared" si="8"/>
        <v>0</v>
      </c>
      <c r="K84" s="611">
        <f t="shared" si="13"/>
        <v>2</v>
      </c>
      <c r="L84" s="611">
        <f t="shared" si="14"/>
        <v>90.76</v>
      </c>
      <c r="M84" s="611"/>
      <c r="N84" s="613">
        <f t="shared" si="9"/>
        <v>0</v>
      </c>
      <c r="O84" s="500"/>
    </row>
    <row r="85" spans="1:15" s="347" customFormat="1" ht="30">
      <c r="A85" s="610">
        <f t="shared" si="15"/>
        <v>73</v>
      </c>
      <c r="B85" s="288" t="s">
        <v>1039</v>
      </c>
      <c r="C85" s="670">
        <v>2</v>
      </c>
      <c r="D85" s="672" t="s">
        <v>910</v>
      </c>
      <c r="E85" s="671">
        <v>180</v>
      </c>
      <c r="F85" s="517">
        <f t="shared" si="10"/>
        <v>360</v>
      </c>
      <c r="G85" s="611">
        <f t="shared" si="11"/>
        <v>1</v>
      </c>
      <c r="H85" s="611">
        <f t="shared" si="12"/>
        <v>180</v>
      </c>
      <c r="I85" s="611"/>
      <c r="J85" s="612">
        <f t="shared" si="8"/>
        <v>0</v>
      </c>
      <c r="K85" s="611">
        <f t="shared" si="13"/>
        <v>1</v>
      </c>
      <c r="L85" s="611">
        <f t="shared" si="14"/>
        <v>180</v>
      </c>
      <c r="M85" s="611"/>
      <c r="N85" s="613">
        <f t="shared" si="9"/>
        <v>0</v>
      </c>
      <c r="O85" s="500"/>
    </row>
    <row r="86" spans="1:15" s="347" customFormat="1" ht="16.5">
      <c r="A86" s="610">
        <f t="shared" si="15"/>
        <v>74</v>
      </c>
      <c r="B86" s="221" t="s">
        <v>1999</v>
      </c>
      <c r="C86" s="670">
        <v>20</v>
      </c>
      <c r="D86" s="672" t="s">
        <v>1447</v>
      </c>
      <c r="E86" s="671">
        <v>10.8</v>
      </c>
      <c r="F86" s="517">
        <f t="shared" si="10"/>
        <v>216</v>
      </c>
      <c r="G86" s="611">
        <f t="shared" si="11"/>
        <v>10</v>
      </c>
      <c r="H86" s="611">
        <f t="shared" si="12"/>
        <v>108</v>
      </c>
      <c r="I86" s="611"/>
      <c r="J86" s="612">
        <f t="shared" si="8"/>
        <v>0</v>
      </c>
      <c r="K86" s="611">
        <f t="shared" si="13"/>
        <v>10</v>
      </c>
      <c r="L86" s="611">
        <f t="shared" si="14"/>
        <v>108</v>
      </c>
      <c r="M86" s="611"/>
      <c r="N86" s="613">
        <f t="shared" si="9"/>
        <v>0</v>
      </c>
      <c r="O86" s="500"/>
    </row>
    <row r="87" spans="1:15" s="347" customFormat="1" ht="16.5">
      <c r="A87" s="610">
        <f t="shared" si="15"/>
        <v>75</v>
      </c>
      <c r="B87" s="221" t="s">
        <v>2024</v>
      </c>
      <c r="C87" s="670">
        <v>6</v>
      </c>
      <c r="D87" s="670" t="s">
        <v>1213</v>
      </c>
      <c r="E87" s="671">
        <v>100.8</v>
      </c>
      <c r="F87" s="517">
        <f t="shared" si="10"/>
        <v>604.79999999999995</v>
      </c>
      <c r="G87" s="611">
        <f t="shared" si="11"/>
        <v>3</v>
      </c>
      <c r="H87" s="611">
        <f t="shared" si="12"/>
        <v>302.39999999999998</v>
      </c>
      <c r="I87" s="611"/>
      <c r="J87" s="612">
        <f t="shared" si="8"/>
        <v>0</v>
      </c>
      <c r="K87" s="611">
        <f t="shared" si="13"/>
        <v>3</v>
      </c>
      <c r="L87" s="611">
        <f t="shared" si="14"/>
        <v>302.39999999999998</v>
      </c>
      <c r="M87" s="611"/>
      <c r="N87" s="613">
        <f t="shared" si="9"/>
        <v>0</v>
      </c>
      <c r="O87" s="500"/>
    </row>
    <row r="88" spans="1:15" s="347" customFormat="1" ht="16.5">
      <c r="A88" s="610">
        <f t="shared" si="15"/>
        <v>76</v>
      </c>
      <c r="B88" s="221" t="s">
        <v>2025</v>
      </c>
      <c r="C88" s="670">
        <v>2</v>
      </c>
      <c r="D88" s="670" t="s">
        <v>960</v>
      </c>
      <c r="E88" s="671">
        <v>51.02</v>
      </c>
      <c r="F88" s="517">
        <f t="shared" si="10"/>
        <v>102.04</v>
      </c>
      <c r="G88" s="611">
        <f t="shared" si="11"/>
        <v>1</v>
      </c>
      <c r="H88" s="611">
        <f t="shared" si="12"/>
        <v>51.02</v>
      </c>
      <c r="I88" s="611"/>
      <c r="J88" s="612">
        <f t="shared" si="8"/>
        <v>0</v>
      </c>
      <c r="K88" s="611">
        <f t="shared" si="13"/>
        <v>1</v>
      </c>
      <c r="L88" s="611">
        <f t="shared" si="14"/>
        <v>51.02</v>
      </c>
      <c r="M88" s="611"/>
      <c r="N88" s="613">
        <f t="shared" si="9"/>
        <v>0</v>
      </c>
      <c r="O88" s="500"/>
    </row>
    <row r="89" spans="1:15" s="347" customFormat="1" ht="16.5">
      <c r="A89" s="610">
        <f t="shared" si="15"/>
        <v>77</v>
      </c>
      <c r="B89" s="221" t="s">
        <v>2026</v>
      </c>
      <c r="C89" s="670">
        <v>2</v>
      </c>
      <c r="D89" s="670" t="s">
        <v>910</v>
      </c>
      <c r="E89" s="671">
        <v>336</v>
      </c>
      <c r="F89" s="517">
        <f t="shared" si="10"/>
        <v>672</v>
      </c>
      <c r="G89" s="611">
        <f t="shared" si="11"/>
        <v>1</v>
      </c>
      <c r="H89" s="611">
        <f t="shared" si="12"/>
        <v>336</v>
      </c>
      <c r="I89" s="611"/>
      <c r="J89" s="612">
        <f t="shared" si="8"/>
        <v>0</v>
      </c>
      <c r="K89" s="611">
        <f t="shared" si="13"/>
        <v>1</v>
      </c>
      <c r="L89" s="611">
        <f t="shared" si="14"/>
        <v>336</v>
      </c>
      <c r="M89" s="611"/>
      <c r="N89" s="613">
        <f t="shared" si="9"/>
        <v>0</v>
      </c>
      <c r="O89" s="500"/>
    </row>
    <row r="90" spans="1:15" s="347" customFormat="1" ht="30">
      <c r="A90" s="610">
        <f t="shared" si="15"/>
        <v>78</v>
      </c>
      <c r="B90" s="158" t="s">
        <v>2027</v>
      </c>
      <c r="C90" s="670">
        <v>4</v>
      </c>
      <c r="D90" s="670" t="s">
        <v>1447</v>
      </c>
      <c r="E90" s="671">
        <v>108.81</v>
      </c>
      <c r="F90" s="517">
        <f t="shared" si="10"/>
        <v>435.24</v>
      </c>
      <c r="G90" s="611">
        <f t="shared" si="11"/>
        <v>2</v>
      </c>
      <c r="H90" s="611">
        <f t="shared" si="12"/>
        <v>217.62</v>
      </c>
      <c r="I90" s="611"/>
      <c r="J90" s="612">
        <f t="shared" si="8"/>
        <v>0</v>
      </c>
      <c r="K90" s="611">
        <f t="shared" si="13"/>
        <v>2</v>
      </c>
      <c r="L90" s="611">
        <f t="shared" si="14"/>
        <v>217.62</v>
      </c>
      <c r="M90" s="611"/>
      <c r="N90" s="613">
        <f t="shared" si="9"/>
        <v>0</v>
      </c>
      <c r="O90" s="500"/>
    </row>
    <row r="91" spans="1:15" s="347" customFormat="1" ht="16.5">
      <c r="A91" s="610">
        <f t="shared" si="15"/>
        <v>79</v>
      </c>
      <c r="B91" s="664" t="s">
        <v>2028</v>
      </c>
      <c r="C91" s="670">
        <v>12</v>
      </c>
      <c r="D91" s="670" t="s">
        <v>1213</v>
      </c>
      <c r="E91" s="671">
        <v>150.68</v>
      </c>
      <c r="F91" s="517">
        <f t="shared" si="10"/>
        <v>1808.16</v>
      </c>
      <c r="G91" s="611">
        <f t="shared" si="11"/>
        <v>6</v>
      </c>
      <c r="H91" s="611">
        <f t="shared" si="12"/>
        <v>904.08</v>
      </c>
      <c r="I91" s="611"/>
      <c r="J91" s="612">
        <f t="shared" si="8"/>
        <v>0</v>
      </c>
      <c r="K91" s="611">
        <f t="shared" si="13"/>
        <v>6</v>
      </c>
      <c r="L91" s="611">
        <f t="shared" si="14"/>
        <v>904.08</v>
      </c>
      <c r="M91" s="611"/>
      <c r="N91" s="613">
        <f t="shared" si="9"/>
        <v>0</v>
      </c>
      <c r="O91" s="500"/>
    </row>
    <row r="92" spans="1:15" s="347" customFormat="1" ht="16.5">
      <c r="A92" s="610">
        <f t="shared" si="15"/>
        <v>80</v>
      </c>
      <c r="B92" s="664" t="s">
        <v>2029</v>
      </c>
      <c r="C92" s="670">
        <v>3</v>
      </c>
      <c r="D92" s="670" t="s">
        <v>2030</v>
      </c>
      <c r="E92" s="671">
        <v>61.91</v>
      </c>
      <c r="F92" s="517">
        <f t="shared" si="10"/>
        <v>185.73</v>
      </c>
      <c r="G92" s="611">
        <v>2</v>
      </c>
      <c r="H92" s="611">
        <f t="shared" si="12"/>
        <v>123.82</v>
      </c>
      <c r="I92" s="611"/>
      <c r="J92" s="612">
        <f t="shared" si="8"/>
        <v>0</v>
      </c>
      <c r="K92" s="611">
        <v>1</v>
      </c>
      <c r="L92" s="611">
        <f t="shared" si="14"/>
        <v>61.91</v>
      </c>
      <c r="M92" s="611"/>
      <c r="N92" s="613">
        <f t="shared" si="9"/>
        <v>0</v>
      </c>
      <c r="O92" s="500"/>
    </row>
    <row r="93" spans="1:15" s="347" customFormat="1" ht="16.5">
      <c r="A93" s="610">
        <f t="shared" si="15"/>
        <v>81</v>
      </c>
      <c r="B93" s="221" t="s">
        <v>2031</v>
      </c>
      <c r="C93" s="670">
        <v>4</v>
      </c>
      <c r="D93" s="672" t="s">
        <v>1447</v>
      </c>
      <c r="E93" s="671">
        <v>98</v>
      </c>
      <c r="F93" s="517">
        <f t="shared" si="10"/>
        <v>392</v>
      </c>
      <c r="G93" s="611">
        <f t="shared" si="11"/>
        <v>2</v>
      </c>
      <c r="H93" s="611">
        <f t="shared" si="12"/>
        <v>196</v>
      </c>
      <c r="I93" s="611"/>
      <c r="J93" s="612">
        <f t="shared" si="8"/>
        <v>0</v>
      </c>
      <c r="K93" s="611">
        <f t="shared" si="13"/>
        <v>2</v>
      </c>
      <c r="L93" s="611">
        <f t="shared" si="14"/>
        <v>196</v>
      </c>
      <c r="M93" s="611"/>
      <c r="N93" s="613">
        <f t="shared" si="9"/>
        <v>0</v>
      </c>
      <c r="O93" s="500"/>
    </row>
    <row r="94" spans="1:15" s="347" customFormat="1" ht="16.5">
      <c r="A94" s="610">
        <f t="shared" si="15"/>
        <v>82</v>
      </c>
      <c r="B94" s="221" t="s">
        <v>2032</v>
      </c>
      <c r="C94" s="670">
        <v>2</v>
      </c>
      <c r="D94" s="672" t="s">
        <v>910</v>
      </c>
      <c r="E94" s="671">
        <v>164.33</v>
      </c>
      <c r="F94" s="517">
        <f t="shared" si="10"/>
        <v>328.66</v>
      </c>
      <c r="G94" s="611">
        <f t="shared" si="11"/>
        <v>1</v>
      </c>
      <c r="H94" s="611">
        <f t="shared" si="12"/>
        <v>164.33</v>
      </c>
      <c r="I94" s="611"/>
      <c r="J94" s="612">
        <f t="shared" si="8"/>
        <v>0</v>
      </c>
      <c r="K94" s="611">
        <f t="shared" si="13"/>
        <v>1</v>
      </c>
      <c r="L94" s="611">
        <f t="shared" si="14"/>
        <v>164.33</v>
      </c>
      <c r="M94" s="611"/>
      <c r="N94" s="613">
        <f t="shared" si="9"/>
        <v>0</v>
      </c>
      <c r="O94" s="500"/>
    </row>
    <row r="95" spans="1:15" s="347" customFormat="1" ht="16.5">
      <c r="A95" s="610">
        <f t="shared" si="15"/>
        <v>83</v>
      </c>
      <c r="B95" s="221" t="s">
        <v>1983</v>
      </c>
      <c r="C95" s="670">
        <v>10</v>
      </c>
      <c r="D95" s="672" t="s">
        <v>1213</v>
      </c>
      <c r="E95" s="671">
        <v>148.25</v>
      </c>
      <c r="F95" s="517">
        <f t="shared" si="10"/>
        <v>1482.5</v>
      </c>
      <c r="G95" s="611">
        <f t="shared" si="11"/>
        <v>5</v>
      </c>
      <c r="H95" s="611">
        <f t="shared" si="12"/>
        <v>741.25</v>
      </c>
      <c r="I95" s="611"/>
      <c r="J95" s="612">
        <f t="shared" si="8"/>
        <v>0</v>
      </c>
      <c r="K95" s="611">
        <f t="shared" si="13"/>
        <v>5</v>
      </c>
      <c r="L95" s="611">
        <f t="shared" si="14"/>
        <v>741.25</v>
      </c>
      <c r="M95" s="611"/>
      <c r="N95" s="613">
        <f t="shared" si="9"/>
        <v>0</v>
      </c>
      <c r="O95" s="500"/>
    </row>
    <row r="96" spans="1:15" s="347" customFormat="1" ht="16.5">
      <c r="A96" s="610">
        <f t="shared" si="15"/>
        <v>84</v>
      </c>
      <c r="B96" s="221" t="s">
        <v>2033</v>
      </c>
      <c r="C96" s="670">
        <v>24</v>
      </c>
      <c r="D96" s="672" t="s">
        <v>995</v>
      </c>
      <c r="E96" s="671">
        <v>20.399999999999999</v>
      </c>
      <c r="F96" s="517">
        <f t="shared" si="10"/>
        <v>489.59999999999997</v>
      </c>
      <c r="G96" s="611">
        <f t="shared" si="11"/>
        <v>12</v>
      </c>
      <c r="H96" s="611">
        <f t="shared" si="12"/>
        <v>244.79999999999998</v>
      </c>
      <c r="I96" s="611"/>
      <c r="J96" s="612">
        <f t="shared" si="8"/>
        <v>0</v>
      </c>
      <c r="K96" s="611">
        <f t="shared" si="13"/>
        <v>12</v>
      </c>
      <c r="L96" s="611">
        <f t="shared" si="14"/>
        <v>244.79999999999998</v>
      </c>
      <c r="M96" s="611"/>
      <c r="N96" s="613">
        <f t="shared" si="9"/>
        <v>0</v>
      </c>
      <c r="O96" s="500"/>
    </row>
    <row r="97" spans="1:15" s="347" customFormat="1" ht="16.5">
      <c r="A97" s="610">
        <f t="shared" si="15"/>
        <v>85</v>
      </c>
      <c r="B97" s="221" t="s">
        <v>2034</v>
      </c>
      <c r="C97" s="670">
        <v>6</v>
      </c>
      <c r="D97" s="670" t="s">
        <v>910</v>
      </c>
      <c r="E97" s="671">
        <v>60.93</v>
      </c>
      <c r="F97" s="517">
        <f t="shared" si="10"/>
        <v>365.58</v>
      </c>
      <c r="G97" s="611">
        <f t="shared" si="11"/>
        <v>3</v>
      </c>
      <c r="H97" s="611">
        <f t="shared" si="12"/>
        <v>182.79</v>
      </c>
      <c r="I97" s="611"/>
      <c r="J97" s="612">
        <f t="shared" si="8"/>
        <v>0</v>
      </c>
      <c r="K97" s="611">
        <f t="shared" si="13"/>
        <v>3</v>
      </c>
      <c r="L97" s="611">
        <f t="shared" si="14"/>
        <v>182.79</v>
      </c>
      <c r="M97" s="611"/>
      <c r="N97" s="613">
        <f t="shared" si="9"/>
        <v>0</v>
      </c>
      <c r="O97" s="500"/>
    </row>
    <row r="98" spans="1:15" s="347" customFormat="1" ht="16.5">
      <c r="A98" s="610">
        <f t="shared" si="15"/>
        <v>86</v>
      </c>
      <c r="B98" s="699" t="s">
        <v>2035</v>
      </c>
      <c r="C98" s="237">
        <v>12</v>
      </c>
      <c r="D98" s="662" t="s">
        <v>2036</v>
      </c>
      <c r="E98" s="663">
        <v>48.99</v>
      </c>
      <c r="F98" s="517">
        <f t="shared" si="10"/>
        <v>587.88</v>
      </c>
      <c r="G98" s="611">
        <f t="shared" si="11"/>
        <v>6</v>
      </c>
      <c r="H98" s="611">
        <f t="shared" si="12"/>
        <v>293.94</v>
      </c>
      <c r="I98" s="611"/>
      <c r="J98" s="612">
        <f t="shared" si="8"/>
        <v>0</v>
      </c>
      <c r="K98" s="611">
        <f t="shared" si="13"/>
        <v>6</v>
      </c>
      <c r="L98" s="611">
        <f t="shared" si="14"/>
        <v>293.94</v>
      </c>
      <c r="M98" s="611"/>
      <c r="N98" s="613">
        <f t="shared" si="9"/>
        <v>0</v>
      </c>
      <c r="O98" s="500"/>
    </row>
    <row r="99" spans="1:15" s="347" customFormat="1" ht="16.5">
      <c r="A99" s="610">
        <f t="shared" si="15"/>
        <v>87</v>
      </c>
      <c r="B99" s="699" t="s">
        <v>2037</v>
      </c>
      <c r="C99" s="237">
        <v>9</v>
      </c>
      <c r="D99" s="662" t="s">
        <v>2038</v>
      </c>
      <c r="E99" s="663">
        <v>25</v>
      </c>
      <c r="F99" s="517">
        <f t="shared" si="10"/>
        <v>225</v>
      </c>
      <c r="G99" s="611">
        <v>5</v>
      </c>
      <c r="H99" s="611">
        <f t="shared" si="12"/>
        <v>125</v>
      </c>
      <c r="I99" s="611"/>
      <c r="J99" s="612">
        <f t="shared" si="8"/>
        <v>0</v>
      </c>
      <c r="K99" s="611">
        <v>4</v>
      </c>
      <c r="L99" s="611">
        <f t="shared" si="14"/>
        <v>100</v>
      </c>
      <c r="M99" s="611"/>
      <c r="N99" s="613">
        <f t="shared" si="9"/>
        <v>0</v>
      </c>
      <c r="O99" s="500"/>
    </row>
    <row r="100" spans="1:15" s="347" customFormat="1" ht="16.5">
      <c r="A100" s="610">
        <f t="shared" si="15"/>
        <v>88</v>
      </c>
      <c r="B100" s="699" t="s">
        <v>2039</v>
      </c>
      <c r="C100" s="237">
        <v>2</v>
      </c>
      <c r="D100" s="662" t="s">
        <v>2040</v>
      </c>
      <c r="E100" s="663">
        <v>336</v>
      </c>
      <c r="F100" s="517">
        <f t="shared" si="10"/>
        <v>672</v>
      </c>
      <c r="G100" s="611">
        <f t="shared" si="11"/>
        <v>1</v>
      </c>
      <c r="H100" s="611">
        <f t="shared" si="12"/>
        <v>336</v>
      </c>
      <c r="I100" s="611"/>
      <c r="J100" s="612">
        <f t="shared" si="8"/>
        <v>0</v>
      </c>
      <c r="K100" s="611">
        <f t="shared" si="13"/>
        <v>1</v>
      </c>
      <c r="L100" s="611">
        <f t="shared" si="14"/>
        <v>336</v>
      </c>
      <c r="M100" s="611"/>
      <c r="N100" s="613">
        <f t="shared" si="9"/>
        <v>0</v>
      </c>
      <c r="O100" s="500"/>
    </row>
    <row r="101" spans="1:15" s="347" customFormat="1" ht="30">
      <c r="A101" s="610">
        <f t="shared" si="15"/>
        <v>89</v>
      </c>
      <c r="B101" s="699" t="s">
        <v>2041</v>
      </c>
      <c r="C101" s="237">
        <v>8</v>
      </c>
      <c r="D101" s="662" t="s">
        <v>903</v>
      </c>
      <c r="E101" s="663">
        <v>300</v>
      </c>
      <c r="F101" s="517">
        <f t="shared" si="10"/>
        <v>2400</v>
      </c>
      <c r="G101" s="611">
        <f t="shared" si="11"/>
        <v>4</v>
      </c>
      <c r="H101" s="611">
        <f t="shared" si="12"/>
        <v>1200</v>
      </c>
      <c r="I101" s="611"/>
      <c r="J101" s="612">
        <f t="shared" si="8"/>
        <v>0</v>
      </c>
      <c r="K101" s="611">
        <f t="shared" si="13"/>
        <v>4</v>
      </c>
      <c r="L101" s="611">
        <f t="shared" si="14"/>
        <v>1200</v>
      </c>
      <c r="M101" s="611"/>
      <c r="N101" s="613">
        <f t="shared" si="9"/>
        <v>0</v>
      </c>
      <c r="O101" s="500"/>
    </row>
    <row r="102" spans="1:15" s="347" customFormat="1" ht="16.5">
      <c r="A102" s="610">
        <f t="shared" si="15"/>
        <v>90</v>
      </c>
      <c r="B102" s="699" t="s">
        <v>2042</v>
      </c>
      <c r="C102" s="237">
        <v>7</v>
      </c>
      <c r="D102" s="662" t="s">
        <v>2043</v>
      </c>
      <c r="E102" s="663">
        <v>102</v>
      </c>
      <c r="F102" s="517">
        <f t="shared" si="10"/>
        <v>714</v>
      </c>
      <c r="G102" s="611">
        <v>4</v>
      </c>
      <c r="H102" s="611">
        <f t="shared" si="12"/>
        <v>408</v>
      </c>
      <c r="I102" s="611"/>
      <c r="J102" s="612">
        <f t="shared" si="8"/>
        <v>0</v>
      </c>
      <c r="K102" s="611">
        <v>3</v>
      </c>
      <c r="L102" s="611">
        <f t="shared" si="14"/>
        <v>306</v>
      </c>
      <c r="M102" s="611"/>
      <c r="N102" s="613">
        <f t="shared" si="9"/>
        <v>0</v>
      </c>
      <c r="O102" s="500"/>
    </row>
    <row r="103" spans="1:15" s="347" customFormat="1" ht="30">
      <c r="A103" s="610">
        <f t="shared" si="15"/>
        <v>91</v>
      </c>
      <c r="B103" s="699" t="s">
        <v>2044</v>
      </c>
      <c r="C103" s="237">
        <v>8</v>
      </c>
      <c r="D103" s="662" t="s">
        <v>946</v>
      </c>
      <c r="E103" s="663">
        <v>700</v>
      </c>
      <c r="F103" s="517">
        <f t="shared" si="10"/>
        <v>5600</v>
      </c>
      <c r="G103" s="611">
        <f t="shared" si="11"/>
        <v>4</v>
      </c>
      <c r="H103" s="611">
        <f t="shared" si="12"/>
        <v>2800</v>
      </c>
      <c r="I103" s="611"/>
      <c r="J103" s="612">
        <f t="shared" si="8"/>
        <v>0</v>
      </c>
      <c r="K103" s="611">
        <f t="shared" si="13"/>
        <v>4</v>
      </c>
      <c r="L103" s="611">
        <f t="shared" si="14"/>
        <v>2800</v>
      </c>
      <c r="M103" s="611"/>
      <c r="N103" s="613">
        <f t="shared" si="9"/>
        <v>0</v>
      </c>
      <c r="O103" s="500"/>
    </row>
    <row r="104" spans="1:15" s="347" customFormat="1" ht="16.5">
      <c r="A104" s="610">
        <f t="shared" si="15"/>
        <v>92</v>
      </c>
      <c r="B104" s="699" t="s">
        <v>1981</v>
      </c>
      <c r="C104" s="237">
        <v>8</v>
      </c>
      <c r="D104" s="662" t="s">
        <v>907</v>
      </c>
      <c r="E104" s="663">
        <v>215</v>
      </c>
      <c r="F104" s="517">
        <f t="shared" si="10"/>
        <v>1720</v>
      </c>
      <c r="G104" s="611">
        <f t="shared" si="11"/>
        <v>4</v>
      </c>
      <c r="H104" s="611">
        <f t="shared" si="12"/>
        <v>860</v>
      </c>
      <c r="I104" s="611"/>
      <c r="J104" s="612">
        <f t="shared" si="8"/>
        <v>0</v>
      </c>
      <c r="K104" s="611">
        <f t="shared" si="13"/>
        <v>4</v>
      </c>
      <c r="L104" s="611">
        <f t="shared" si="14"/>
        <v>860</v>
      </c>
      <c r="M104" s="611"/>
      <c r="N104" s="613">
        <f t="shared" si="9"/>
        <v>0</v>
      </c>
      <c r="O104" s="500"/>
    </row>
    <row r="105" spans="1:15" s="347" customFormat="1" ht="16.5">
      <c r="A105" s="610">
        <f t="shared" si="15"/>
        <v>93</v>
      </c>
      <c r="B105" s="699" t="s">
        <v>2045</v>
      </c>
      <c r="C105" s="237">
        <v>8</v>
      </c>
      <c r="D105" s="662" t="s">
        <v>2043</v>
      </c>
      <c r="E105" s="663">
        <v>150</v>
      </c>
      <c r="F105" s="517">
        <f t="shared" si="10"/>
        <v>1200</v>
      </c>
      <c r="G105" s="611">
        <f t="shared" si="11"/>
        <v>4</v>
      </c>
      <c r="H105" s="611">
        <f t="shared" si="12"/>
        <v>600</v>
      </c>
      <c r="I105" s="611"/>
      <c r="J105" s="612">
        <f t="shared" si="8"/>
        <v>0</v>
      </c>
      <c r="K105" s="611">
        <f t="shared" si="13"/>
        <v>4</v>
      </c>
      <c r="L105" s="611">
        <f t="shared" si="14"/>
        <v>600</v>
      </c>
      <c r="M105" s="611"/>
      <c r="N105" s="613">
        <f t="shared" si="9"/>
        <v>0</v>
      </c>
      <c r="O105" s="500"/>
    </row>
    <row r="106" spans="1:15" s="347" customFormat="1" ht="16.5">
      <c r="A106" s="610">
        <f t="shared" si="15"/>
        <v>94</v>
      </c>
      <c r="B106" s="699" t="s">
        <v>2323</v>
      </c>
      <c r="C106" s="237">
        <v>10</v>
      </c>
      <c r="D106" s="662" t="s">
        <v>946</v>
      </c>
      <c r="E106" s="663">
        <v>200</v>
      </c>
      <c r="F106" s="517">
        <f t="shared" si="10"/>
        <v>2000</v>
      </c>
      <c r="G106" s="611">
        <f t="shared" si="11"/>
        <v>5</v>
      </c>
      <c r="H106" s="611">
        <f t="shared" si="12"/>
        <v>1000</v>
      </c>
      <c r="I106" s="611"/>
      <c r="J106" s="612">
        <f t="shared" si="8"/>
        <v>0</v>
      </c>
      <c r="K106" s="611">
        <f t="shared" si="13"/>
        <v>5</v>
      </c>
      <c r="L106" s="611">
        <f t="shared" si="14"/>
        <v>1000</v>
      </c>
      <c r="M106" s="611"/>
      <c r="N106" s="613">
        <f t="shared" si="9"/>
        <v>0</v>
      </c>
      <c r="O106" s="500"/>
    </row>
    <row r="107" spans="1:15" s="347" customFormat="1" ht="30">
      <c r="A107" s="610">
        <f t="shared" si="15"/>
        <v>95</v>
      </c>
      <c r="B107" s="699" t="s">
        <v>2046</v>
      </c>
      <c r="C107" s="237">
        <v>4</v>
      </c>
      <c r="D107" s="662" t="s">
        <v>903</v>
      </c>
      <c r="E107" s="663">
        <v>800</v>
      </c>
      <c r="F107" s="517">
        <f t="shared" si="10"/>
        <v>3200</v>
      </c>
      <c r="G107" s="611">
        <f t="shared" si="11"/>
        <v>2</v>
      </c>
      <c r="H107" s="611">
        <f t="shared" si="12"/>
        <v>1600</v>
      </c>
      <c r="I107" s="611"/>
      <c r="J107" s="612">
        <f t="shared" si="8"/>
        <v>0</v>
      </c>
      <c r="K107" s="611">
        <f t="shared" si="13"/>
        <v>2</v>
      </c>
      <c r="L107" s="611">
        <f t="shared" si="14"/>
        <v>1600</v>
      </c>
      <c r="M107" s="611"/>
      <c r="N107" s="613">
        <f t="shared" si="9"/>
        <v>0</v>
      </c>
      <c r="O107" s="500"/>
    </row>
    <row r="108" spans="1:15" s="347" customFormat="1" ht="16.5">
      <c r="A108" s="610">
        <f t="shared" si="15"/>
        <v>96</v>
      </c>
      <c r="B108" s="187" t="s">
        <v>2047</v>
      </c>
      <c r="C108" s="237">
        <v>12</v>
      </c>
      <c r="D108" s="237" t="s">
        <v>1019</v>
      </c>
      <c r="E108" s="142">
        <v>200</v>
      </c>
      <c r="F108" s="517">
        <f t="shared" si="10"/>
        <v>2400</v>
      </c>
      <c r="G108" s="611">
        <f t="shared" si="11"/>
        <v>6</v>
      </c>
      <c r="H108" s="611">
        <f t="shared" si="12"/>
        <v>1200</v>
      </c>
      <c r="I108" s="611"/>
      <c r="J108" s="612">
        <f t="shared" si="8"/>
        <v>0</v>
      </c>
      <c r="K108" s="611">
        <f t="shared" si="13"/>
        <v>6</v>
      </c>
      <c r="L108" s="611">
        <f t="shared" si="14"/>
        <v>1200</v>
      </c>
      <c r="M108" s="611"/>
      <c r="N108" s="613">
        <f t="shared" si="9"/>
        <v>0</v>
      </c>
      <c r="O108" s="500"/>
    </row>
    <row r="109" spans="1:15" s="347" customFormat="1" ht="16.5">
      <c r="A109" s="610">
        <f t="shared" si="15"/>
        <v>97</v>
      </c>
      <c r="B109" s="544" t="s">
        <v>2048</v>
      </c>
      <c r="C109" s="659">
        <v>10</v>
      </c>
      <c r="D109" s="659" t="s">
        <v>912</v>
      </c>
      <c r="E109" s="661">
        <v>76.8</v>
      </c>
      <c r="F109" s="517">
        <f t="shared" si="10"/>
        <v>768</v>
      </c>
      <c r="G109" s="611">
        <f t="shared" si="11"/>
        <v>5</v>
      </c>
      <c r="H109" s="611">
        <f t="shared" si="12"/>
        <v>384</v>
      </c>
      <c r="I109" s="611"/>
      <c r="J109" s="612">
        <f t="shared" si="8"/>
        <v>0</v>
      </c>
      <c r="K109" s="611">
        <f t="shared" si="13"/>
        <v>5</v>
      </c>
      <c r="L109" s="611">
        <f t="shared" si="14"/>
        <v>384</v>
      </c>
      <c r="M109" s="611"/>
      <c r="N109" s="613">
        <f t="shared" si="9"/>
        <v>0</v>
      </c>
      <c r="O109" s="500"/>
    </row>
    <row r="110" spans="1:15" s="347" customFormat="1" ht="16.5">
      <c r="A110" s="610">
        <f t="shared" si="15"/>
        <v>98</v>
      </c>
      <c r="B110" s="544" t="s">
        <v>2049</v>
      </c>
      <c r="C110" s="659">
        <v>10</v>
      </c>
      <c r="D110" s="659" t="s">
        <v>946</v>
      </c>
      <c r="E110" s="661">
        <v>167.68</v>
      </c>
      <c r="F110" s="517">
        <f t="shared" si="10"/>
        <v>1676.8000000000002</v>
      </c>
      <c r="G110" s="611">
        <f t="shared" si="11"/>
        <v>5</v>
      </c>
      <c r="H110" s="611">
        <f t="shared" si="12"/>
        <v>838.40000000000009</v>
      </c>
      <c r="I110" s="611"/>
      <c r="J110" s="612">
        <f t="shared" si="8"/>
        <v>0</v>
      </c>
      <c r="K110" s="611">
        <f t="shared" si="13"/>
        <v>5</v>
      </c>
      <c r="L110" s="611">
        <f t="shared" si="14"/>
        <v>838.40000000000009</v>
      </c>
      <c r="M110" s="611"/>
      <c r="N110" s="613">
        <f t="shared" si="9"/>
        <v>0</v>
      </c>
      <c r="O110" s="500"/>
    </row>
    <row r="111" spans="1:15" s="347" customFormat="1" ht="16.5">
      <c r="A111" s="610">
        <f t="shared" si="15"/>
        <v>99</v>
      </c>
      <c r="B111" s="673" t="s">
        <v>2050</v>
      </c>
      <c r="C111" s="674">
        <v>4</v>
      </c>
      <c r="D111" s="659" t="s">
        <v>946</v>
      </c>
      <c r="E111" s="661">
        <v>121.64</v>
      </c>
      <c r="F111" s="517">
        <f t="shared" si="10"/>
        <v>486.56</v>
      </c>
      <c r="G111" s="611">
        <f t="shared" si="11"/>
        <v>2</v>
      </c>
      <c r="H111" s="611">
        <f t="shared" si="12"/>
        <v>243.28</v>
      </c>
      <c r="I111" s="611"/>
      <c r="J111" s="612">
        <f t="shared" si="8"/>
        <v>0</v>
      </c>
      <c r="K111" s="611">
        <f t="shared" si="13"/>
        <v>2</v>
      </c>
      <c r="L111" s="611">
        <f t="shared" si="14"/>
        <v>243.28</v>
      </c>
      <c r="M111" s="611"/>
      <c r="N111" s="613">
        <f t="shared" si="9"/>
        <v>0</v>
      </c>
      <c r="O111" s="500"/>
    </row>
    <row r="112" spans="1:15" s="502" customFormat="1" ht="16.5">
      <c r="A112" s="610">
        <f t="shared" si="15"/>
        <v>100</v>
      </c>
      <c r="B112" s="664" t="s">
        <v>2051</v>
      </c>
      <c r="C112" s="514">
        <v>6</v>
      </c>
      <c r="D112" s="516" t="s">
        <v>912</v>
      </c>
      <c r="E112" s="508">
        <v>214.79999999999998</v>
      </c>
      <c r="F112" s="517">
        <f t="shared" si="10"/>
        <v>1288.8</v>
      </c>
      <c r="G112" s="611">
        <f t="shared" si="11"/>
        <v>3</v>
      </c>
      <c r="H112" s="611">
        <f t="shared" si="12"/>
        <v>644.4</v>
      </c>
      <c r="I112" s="611"/>
      <c r="J112" s="612">
        <f t="shared" si="8"/>
        <v>0</v>
      </c>
      <c r="K112" s="611">
        <f t="shared" si="13"/>
        <v>3</v>
      </c>
      <c r="L112" s="611">
        <f t="shared" si="14"/>
        <v>644.4</v>
      </c>
      <c r="M112" s="611"/>
      <c r="N112" s="613">
        <f t="shared" si="9"/>
        <v>0</v>
      </c>
      <c r="O112" s="501"/>
    </row>
    <row r="113" spans="1:15" s="347" customFormat="1" ht="16.5">
      <c r="A113" s="610">
        <f t="shared" si="15"/>
        <v>101</v>
      </c>
      <c r="B113" s="664" t="s">
        <v>911</v>
      </c>
      <c r="C113" s="514">
        <v>80</v>
      </c>
      <c r="D113" s="516" t="s">
        <v>946</v>
      </c>
      <c r="E113" s="508">
        <v>76.8</v>
      </c>
      <c r="F113" s="517">
        <f t="shared" si="10"/>
        <v>6144</v>
      </c>
      <c r="G113" s="611">
        <f t="shared" si="11"/>
        <v>40</v>
      </c>
      <c r="H113" s="611">
        <f t="shared" si="12"/>
        <v>3072</v>
      </c>
      <c r="I113" s="611"/>
      <c r="J113" s="612">
        <f t="shared" si="8"/>
        <v>0</v>
      </c>
      <c r="K113" s="611">
        <f t="shared" si="13"/>
        <v>40</v>
      </c>
      <c r="L113" s="611">
        <f t="shared" si="14"/>
        <v>3072</v>
      </c>
      <c r="M113" s="611"/>
      <c r="N113" s="613">
        <f t="shared" si="9"/>
        <v>0</v>
      </c>
      <c r="O113" s="500"/>
    </row>
    <row r="114" spans="1:15" s="347" customFormat="1" ht="16.5">
      <c r="A114" s="610">
        <f t="shared" si="15"/>
        <v>102</v>
      </c>
      <c r="B114" s="664" t="s">
        <v>2052</v>
      </c>
      <c r="C114" s="514">
        <v>4</v>
      </c>
      <c r="D114" s="516" t="s">
        <v>946</v>
      </c>
      <c r="E114" s="508">
        <v>167</v>
      </c>
      <c r="F114" s="517">
        <f t="shared" si="10"/>
        <v>668</v>
      </c>
      <c r="G114" s="611">
        <f t="shared" si="11"/>
        <v>2</v>
      </c>
      <c r="H114" s="611">
        <f t="shared" si="12"/>
        <v>334</v>
      </c>
      <c r="I114" s="611"/>
      <c r="J114" s="612">
        <f t="shared" si="8"/>
        <v>0</v>
      </c>
      <c r="K114" s="611">
        <f t="shared" si="13"/>
        <v>2</v>
      </c>
      <c r="L114" s="611">
        <f t="shared" si="14"/>
        <v>334</v>
      </c>
      <c r="M114" s="611"/>
      <c r="N114" s="613">
        <f t="shared" si="9"/>
        <v>0</v>
      </c>
      <c r="O114" s="500"/>
    </row>
    <row r="115" spans="1:15" s="347" customFormat="1" ht="16.5">
      <c r="A115" s="610">
        <f t="shared" si="15"/>
        <v>103</v>
      </c>
      <c r="B115" s="664" t="s">
        <v>947</v>
      </c>
      <c r="C115" s="514">
        <v>10</v>
      </c>
      <c r="D115" s="516" t="s">
        <v>946</v>
      </c>
      <c r="E115" s="508">
        <v>114</v>
      </c>
      <c r="F115" s="517">
        <f t="shared" si="10"/>
        <v>1140</v>
      </c>
      <c r="G115" s="611">
        <f t="shared" si="11"/>
        <v>5</v>
      </c>
      <c r="H115" s="611">
        <f t="shared" si="12"/>
        <v>570</v>
      </c>
      <c r="I115" s="611"/>
      <c r="J115" s="612">
        <f t="shared" si="8"/>
        <v>0</v>
      </c>
      <c r="K115" s="611">
        <f t="shared" si="13"/>
        <v>5</v>
      </c>
      <c r="L115" s="611">
        <f t="shared" si="14"/>
        <v>570</v>
      </c>
      <c r="M115" s="611"/>
      <c r="N115" s="613">
        <f t="shared" si="9"/>
        <v>0</v>
      </c>
      <c r="O115" s="500"/>
    </row>
    <row r="116" spans="1:15" s="347" customFormat="1" ht="16.5">
      <c r="A116" s="610">
        <f t="shared" si="15"/>
        <v>104</v>
      </c>
      <c r="B116" s="664" t="s">
        <v>2053</v>
      </c>
      <c r="C116" s="514">
        <v>10</v>
      </c>
      <c r="D116" s="516" t="s">
        <v>903</v>
      </c>
      <c r="E116" s="508">
        <v>50.4</v>
      </c>
      <c r="F116" s="517">
        <f t="shared" si="10"/>
        <v>504</v>
      </c>
      <c r="G116" s="611">
        <f t="shared" si="11"/>
        <v>5</v>
      </c>
      <c r="H116" s="611">
        <f t="shared" si="12"/>
        <v>252</v>
      </c>
      <c r="I116" s="611"/>
      <c r="J116" s="612">
        <f t="shared" si="8"/>
        <v>0</v>
      </c>
      <c r="K116" s="611">
        <f t="shared" si="13"/>
        <v>5</v>
      </c>
      <c r="L116" s="611">
        <f t="shared" si="14"/>
        <v>252</v>
      </c>
      <c r="M116" s="611"/>
      <c r="N116" s="613">
        <f t="shared" si="9"/>
        <v>0</v>
      </c>
      <c r="O116" s="500"/>
    </row>
    <row r="117" spans="1:15" s="347" customFormat="1" ht="16.5">
      <c r="A117" s="610">
        <f t="shared" si="15"/>
        <v>105</v>
      </c>
      <c r="B117" s="664" t="s">
        <v>2054</v>
      </c>
      <c r="C117" s="514">
        <v>4</v>
      </c>
      <c r="D117" s="516" t="s">
        <v>1916</v>
      </c>
      <c r="E117" s="508">
        <v>2000</v>
      </c>
      <c r="F117" s="517">
        <f t="shared" si="10"/>
        <v>8000</v>
      </c>
      <c r="G117" s="611">
        <f t="shared" si="11"/>
        <v>2</v>
      </c>
      <c r="H117" s="611">
        <f t="shared" si="12"/>
        <v>4000</v>
      </c>
      <c r="I117" s="611"/>
      <c r="J117" s="612">
        <f t="shared" si="8"/>
        <v>0</v>
      </c>
      <c r="K117" s="611">
        <f t="shared" si="13"/>
        <v>2</v>
      </c>
      <c r="L117" s="611">
        <f t="shared" si="14"/>
        <v>4000</v>
      </c>
      <c r="M117" s="611"/>
      <c r="N117" s="613">
        <f t="shared" si="9"/>
        <v>0</v>
      </c>
      <c r="O117" s="500"/>
    </row>
    <row r="118" spans="1:15" s="347" customFormat="1" ht="45">
      <c r="A118" s="610">
        <f t="shared" si="15"/>
        <v>106</v>
      </c>
      <c r="B118" s="158" t="s">
        <v>2055</v>
      </c>
      <c r="C118" s="514">
        <v>50</v>
      </c>
      <c r="D118" s="516" t="s">
        <v>946</v>
      </c>
      <c r="E118" s="508">
        <v>87.12</v>
      </c>
      <c r="F118" s="517">
        <f t="shared" si="10"/>
        <v>4356</v>
      </c>
      <c r="G118" s="611">
        <f t="shared" si="11"/>
        <v>25</v>
      </c>
      <c r="H118" s="611">
        <f t="shared" si="12"/>
        <v>2178</v>
      </c>
      <c r="I118" s="611"/>
      <c r="J118" s="612">
        <f t="shared" si="8"/>
        <v>0</v>
      </c>
      <c r="K118" s="611">
        <f t="shared" si="13"/>
        <v>25</v>
      </c>
      <c r="L118" s="611">
        <f t="shared" si="14"/>
        <v>2178</v>
      </c>
      <c r="M118" s="611"/>
      <c r="N118" s="613">
        <f t="shared" si="9"/>
        <v>0</v>
      </c>
      <c r="O118" s="500"/>
    </row>
    <row r="119" spans="1:15" s="347" customFormat="1" ht="16.5">
      <c r="A119" s="610">
        <f t="shared" si="15"/>
        <v>107</v>
      </c>
      <c r="B119" s="158" t="s">
        <v>2056</v>
      </c>
      <c r="C119" s="514">
        <v>40</v>
      </c>
      <c r="D119" s="516" t="s">
        <v>946</v>
      </c>
      <c r="E119" s="508">
        <v>75.5</v>
      </c>
      <c r="F119" s="517">
        <f t="shared" si="10"/>
        <v>3020</v>
      </c>
      <c r="G119" s="611">
        <f t="shared" si="11"/>
        <v>20</v>
      </c>
      <c r="H119" s="611">
        <f t="shared" si="12"/>
        <v>1510</v>
      </c>
      <c r="I119" s="611"/>
      <c r="J119" s="612">
        <f t="shared" si="8"/>
        <v>0</v>
      </c>
      <c r="K119" s="611">
        <f t="shared" si="13"/>
        <v>20</v>
      </c>
      <c r="L119" s="611">
        <f t="shared" si="14"/>
        <v>1510</v>
      </c>
      <c r="M119" s="611"/>
      <c r="N119" s="613">
        <f t="shared" si="9"/>
        <v>0</v>
      </c>
      <c r="O119" s="500"/>
    </row>
    <row r="120" spans="1:15" s="347" customFormat="1" ht="16.5">
      <c r="A120" s="610">
        <f t="shared" si="15"/>
        <v>108</v>
      </c>
      <c r="B120" s="664" t="s">
        <v>2057</v>
      </c>
      <c r="C120" s="514">
        <v>20</v>
      </c>
      <c r="D120" s="516" t="s">
        <v>912</v>
      </c>
      <c r="E120" s="508">
        <v>162</v>
      </c>
      <c r="F120" s="517">
        <f t="shared" si="10"/>
        <v>3240</v>
      </c>
      <c r="G120" s="611">
        <f t="shared" si="11"/>
        <v>10</v>
      </c>
      <c r="H120" s="611">
        <f t="shared" si="12"/>
        <v>1620</v>
      </c>
      <c r="I120" s="611"/>
      <c r="J120" s="612">
        <f t="shared" si="8"/>
        <v>0</v>
      </c>
      <c r="K120" s="611">
        <f t="shared" si="13"/>
        <v>10</v>
      </c>
      <c r="L120" s="611">
        <f t="shared" si="14"/>
        <v>1620</v>
      </c>
      <c r="M120" s="611"/>
      <c r="N120" s="613">
        <f t="shared" si="9"/>
        <v>0</v>
      </c>
      <c r="O120" s="500"/>
    </row>
    <row r="121" spans="1:15" s="347" customFormat="1" ht="16.5">
      <c r="A121" s="610">
        <f t="shared" si="15"/>
        <v>109</v>
      </c>
      <c r="B121" s="664" t="s">
        <v>2008</v>
      </c>
      <c r="C121" s="514">
        <v>20</v>
      </c>
      <c r="D121" s="516" t="s">
        <v>903</v>
      </c>
      <c r="E121" s="508">
        <v>148</v>
      </c>
      <c r="F121" s="517">
        <f t="shared" si="10"/>
        <v>2960</v>
      </c>
      <c r="G121" s="611">
        <f t="shared" si="11"/>
        <v>10</v>
      </c>
      <c r="H121" s="611">
        <f t="shared" si="12"/>
        <v>1480</v>
      </c>
      <c r="I121" s="611"/>
      <c r="J121" s="612">
        <f t="shared" si="8"/>
        <v>0</v>
      </c>
      <c r="K121" s="611">
        <f t="shared" si="13"/>
        <v>10</v>
      </c>
      <c r="L121" s="611">
        <f t="shared" si="14"/>
        <v>1480</v>
      </c>
      <c r="M121" s="611"/>
      <c r="N121" s="613">
        <f t="shared" si="9"/>
        <v>0</v>
      </c>
      <c r="O121" s="500"/>
    </row>
    <row r="122" spans="1:15" s="347" customFormat="1" ht="16.5">
      <c r="A122" s="610">
        <f t="shared" si="15"/>
        <v>110</v>
      </c>
      <c r="B122" s="664" t="s">
        <v>1913</v>
      </c>
      <c r="C122" s="514">
        <v>20</v>
      </c>
      <c r="D122" s="516" t="s">
        <v>912</v>
      </c>
      <c r="E122" s="508">
        <v>43.199999999999996</v>
      </c>
      <c r="F122" s="517">
        <f t="shared" si="10"/>
        <v>863.99999999999989</v>
      </c>
      <c r="G122" s="611">
        <f t="shared" si="11"/>
        <v>10</v>
      </c>
      <c r="H122" s="611">
        <f t="shared" si="12"/>
        <v>431.99999999999994</v>
      </c>
      <c r="I122" s="611"/>
      <c r="J122" s="612">
        <f t="shared" si="8"/>
        <v>0</v>
      </c>
      <c r="K122" s="611">
        <f t="shared" si="13"/>
        <v>10</v>
      </c>
      <c r="L122" s="611">
        <f t="shared" si="14"/>
        <v>431.99999999999994</v>
      </c>
      <c r="M122" s="611"/>
      <c r="N122" s="613">
        <f t="shared" si="9"/>
        <v>0</v>
      </c>
      <c r="O122" s="500"/>
    </row>
    <row r="123" spans="1:15" s="347" customFormat="1" ht="16.5">
      <c r="A123" s="610">
        <f t="shared" si="15"/>
        <v>111</v>
      </c>
      <c r="B123" s="664" t="s">
        <v>2013</v>
      </c>
      <c r="C123" s="514">
        <v>10</v>
      </c>
      <c r="D123" s="516" t="s">
        <v>2014</v>
      </c>
      <c r="E123" s="508">
        <v>190.79999999999998</v>
      </c>
      <c r="F123" s="517">
        <f t="shared" si="10"/>
        <v>1907.9999999999998</v>
      </c>
      <c r="G123" s="611">
        <f t="shared" si="11"/>
        <v>5</v>
      </c>
      <c r="H123" s="611">
        <f t="shared" si="12"/>
        <v>953.99999999999989</v>
      </c>
      <c r="I123" s="611"/>
      <c r="J123" s="612">
        <f t="shared" si="8"/>
        <v>0</v>
      </c>
      <c r="K123" s="611">
        <f t="shared" si="13"/>
        <v>5</v>
      </c>
      <c r="L123" s="611">
        <f t="shared" si="14"/>
        <v>953.99999999999989</v>
      </c>
      <c r="M123" s="611"/>
      <c r="N123" s="613">
        <f t="shared" si="9"/>
        <v>0</v>
      </c>
      <c r="O123" s="500"/>
    </row>
    <row r="124" spans="1:15" s="347" customFormat="1" ht="16.5">
      <c r="A124" s="610">
        <f t="shared" si="15"/>
        <v>112</v>
      </c>
      <c r="B124" s="664" t="s">
        <v>2034</v>
      </c>
      <c r="C124" s="514">
        <v>20</v>
      </c>
      <c r="D124" s="516" t="s">
        <v>903</v>
      </c>
      <c r="E124" s="508">
        <v>52.5</v>
      </c>
      <c r="F124" s="517">
        <f t="shared" si="10"/>
        <v>1050</v>
      </c>
      <c r="G124" s="611">
        <f t="shared" si="11"/>
        <v>10</v>
      </c>
      <c r="H124" s="611">
        <f t="shared" si="12"/>
        <v>525</v>
      </c>
      <c r="I124" s="611"/>
      <c r="J124" s="612">
        <f t="shared" si="8"/>
        <v>0</v>
      </c>
      <c r="K124" s="611">
        <f t="shared" si="13"/>
        <v>10</v>
      </c>
      <c r="L124" s="611">
        <f t="shared" si="14"/>
        <v>525</v>
      </c>
      <c r="M124" s="611"/>
      <c r="N124" s="613">
        <f t="shared" si="9"/>
        <v>0</v>
      </c>
      <c r="O124" s="500"/>
    </row>
    <row r="125" spans="1:15" s="347" customFormat="1" ht="30">
      <c r="A125" s="610">
        <f t="shared" si="15"/>
        <v>113</v>
      </c>
      <c r="B125" s="16" t="s">
        <v>2058</v>
      </c>
      <c r="C125" s="670">
        <v>500</v>
      </c>
      <c r="D125" s="670" t="s">
        <v>1220</v>
      </c>
      <c r="E125" s="671">
        <v>95.52</v>
      </c>
      <c r="F125" s="517">
        <f t="shared" si="10"/>
        <v>47760</v>
      </c>
      <c r="G125" s="611">
        <f t="shared" si="11"/>
        <v>250</v>
      </c>
      <c r="H125" s="611">
        <f t="shared" si="12"/>
        <v>23880</v>
      </c>
      <c r="I125" s="611"/>
      <c r="J125" s="612">
        <f t="shared" si="8"/>
        <v>0</v>
      </c>
      <c r="K125" s="611">
        <f t="shared" si="13"/>
        <v>250</v>
      </c>
      <c r="L125" s="611">
        <f t="shared" si="14"/>
        <v>23880</v>
      </c>
      <c r="M125" s="611"/>
      <c r="N125" s="613">
        <f t="shared" si="9"/>
        <v>0</v>
      </c>
      <c r="O125" s="500"/>
    </row>
    <row r="126" spans="1:15" s="347" customFormat="1" ht="16.5">
      <c r="A126" s="610">
        <f t="shared" si="15"/>
        <v>114</v>
      </c>
      <c r="B126" s="709" t="s">
        <v>2059</v>
      </c>
      <c r="C126" s="670">
        <v>30</v>
      </c>
      <c r="D126" s="670" t="s">
        <v>2060</v>
      </c>
      <c r="E126" s="671">
        <v>90</v>
      </c>
      <c r="F126" s="517">
        <f t="shared" si="10"/>
        <v>2700</v>
      </c>
      <c r="G126" s="611">
        <f t="shared" si="11"/>
        <v>15</v>
      </c>
      <c r="H126" s="611">
        <f t="shared" si="12"/>
        <v>1350</v>
      </c>
      <c r="I126" s="611"/>
      <c r="J126" s="612">
        <f t="shared" si="8"/>
        <v>0</v>
      </c>
      <c r="K126" s="611">
        <f t="shared" si="13"/>
        <v>15</v>
      </c>
      <c r="L126" s="611">
        <f t="shared" si="14"/>
        <v>1350</v>
      </c>
      <c r="M126" s="611"/>
      <c r="N126" s="613">
        <f t="shared" si="9"/>
        <v>0</v>
      </c>
      <c r="O126" s="500"/>
    </row>
    <row r="127" spans="1:15" s="347" customFormat="1" ht="16.5">
      <c r="A127" s="610">
        <f t="shared" si="15"/>
        <v>115</v>
      </c>
      <c r="B127" s="709" t="s">
        <v>2061</v>
      </c>
      <c r="C127" s="670">
        <v>48</v>
      </c>
      <c r="D127" s="670" t="s">
        <v>1204</v>
      </c>
      <c r="E127" s="671">
        <v>50</v>
      </c>
      <c r="F127" s="517">
        <f t="shared" si="10"/>
        <v>2400</v>
      </c>
      <c r="G127" s="611">
        <f t="shared" si="11"/>
        <v>24</v>
      </c>
      <c r="H127" s="611">
        <f t="shared" si="12"/>
        <v>1200</v>
      </c>
      <c r="I127" s="611"/>
      <c r="J127" s="612">
        <f t="shared" si="8"/>
        <v>0</v>
      </c>
      <c r="K127" s="611">
        <f t="shared" si="13"/>
        <v>24</v>
      </c>
      <c r="L127" s="611">
        <f t="shared" si="14"/>
        <v>1200</v>
      </c>
      <c r="M127" s="611"/>
      <c r="N127" s="613">
        <f t="shared" si="9"/>
        <v>0</v>
      </c>
      <c r="O127" s="500"/>
    </row>
    <row r="128" spans="1:15" s="347" customFormat="1" ht="16.5">
      <c r="A128" s="610">
        <f t="shared" si="15"/>
        <v>116</v>
      </c>
      <c r="B128" s="710" t="s">
        <v>2062</v>
      </c>
      <c r="C128" s="685">
        <v>28</v>
      </c>
      <c r="D128" s="670" t="s">
        <v>2063</v>
      </c>
      <c r="E128" s="671">
        <v>124</v>
      </c>
      <c r="F128" s="517">
        <f t="shared" si="10"/>
        <v>3472</v>
      </c>
      <c r="G128" s="611">
        <f t="shared" si="11"/>
        <v>14</v>
      </c>
      <c r="H128" s="611">
        <f t="shared" si="12"/>
        <v>1736</v>
      </c>
      <c r="I128" s="611"/>
      <c r="J128" s="612">
        <f t="shared" si="8"/>
        <v>0</v>
      </c>
      <c r="K128" s="611">
        <f t="shared" si="13"/>
        <v>14</v>
      </c>
      <c r="L128" s="611">
        <f t="shared" si="14"/>
        <v>1736</v>
      </c>
      <c r="M128" s="611"/>
      <c r="N128" s="613">
        <f t="shared" si="9"/>
        <v>0</v>
      </c>
      <c r="O128" s="500"/>
    </row>
    <row r="129" spans="1:15" s="347" customFormat="1" ht="16.5">
      <c r="A129" s="610">
        <f t="shared" si="15"/>
        <v>117</v>
      </c>
      <c r="B129" s="221" t="s">
        <v>2064</v>
      </c>
      <c r="C129" s="670">
        <v>30</v>
      </c>
      <c r="D129" s="670" t="s">
        <v>946</v>
      </c>
      <c r="E129" s="671">
        <v>114.73</v>
      </c>
      <c r="F129" s="517">
        <f t="shared" si="10"/>
        <v>3441.9</v>
      </c>
      <c r="G129" s="611">
        <f t="shared" si="11"/>
        <v>15</v>
      </c>
      <c r="H129" s="611">
        <f t="shared" si="12"/>
        <v>1720.95</v>
      </c>
      <c r="I129" s="611"/>
      <c r="J129" s="612">
        <f t="shared" si="8"/>
        <v>0</v>
      </c>
      <c r="K129" s="611">
        <f t="shared" si="13"/>
        <v>15</v>
      </c>
      <c r="L129" s="611">
        <f t="shared" si="14"/>
        <v>1720.95</v>
      </c>
      <c r="M129" s="611"/>
      <c r="N129" s="613">
        <f t="shared" si="9"/>
        <v>0</v>
      </c>
      <c r="O129" s="500"/>
    </row>
    <row r="130" spans="1:15" s="347" customFormat="1" ht="16.5">
      <c r="A130" s="610">
        <f t="shared" si="15"/>
        <v>118</v>
      </c>
      <c r="B130" s="221" t="s">
        <v>2065</v>
      </c>
      <c r="C130" s="670">
        <v>3</v>
      </c>
      <c r="D130" s="670" t="s">
        <v>2014</v>
      </c>
      <c r="E130" s="671">
        <v>527.59</v>
      </c>
      <c r="F130" s="517">
        <f t="shared" si="10"/>
        <v>1582.77</v>
      </c>
      <c r="G130" s="611">
        <v>2</v>
      </c>
      <c r="H130" s="611">
        <f t="shared" si="12"/>
        <v>1055.18</v>
      </c>
      <c r="I130" s="611"/>
      <c r="J130" s="612">
        <f t="shared" si="8"/>
        <v>0</v>
      </c>
      <c r="K130" s="611">
        <v>1</v>
      </c>
      <c r="L130" s="611">
        <f t="shared" si="14"/>
        <v>527.59</v>
      </c>
      <c r="M130" s="611"/>
      <c r="N130" s="613">
        <f t="shared" si="9"/>
        <v>0</v>
      </c>
      <c r="O130" s="500"/>
    </row>
    <row r="131" spans="1:15" s="502" customFormat="1" ht="16.5">
      <c r="A131" s="610">
        <f t="shared" si="15"/>
        <v>119</v>
      </c>
      <c r="B131" s="221" t="s">
        <v>2066</v>
      </c>
      <c r="C131" s="670">
        <v>5</v>
      </c>
      <c r="D131" s="670" t="s">
        <v>912</v>
      </c>
      <c r="E131" s="671">
        <v>84</v>
      </c>
      <c r="F131" s="517">
        <f t="shared" si="10"/>
        <v>420</v>
      </c>
      <c r="G131" s="611">
        <v>3</v>
      </c>
      <c r="H131" s="611">
        <f t="shared" si="12"/>
        <v>252</v>
      </c>
      <c r="I131" s="611"/>
      <c r="J131" s="612">
        <f t="shared" si="8"/>
        <v>0</v>
      </c>
      <c r="K131" s="611">
        <v>2</v>
      </c>
      <c r="L131" s="611">
        <f t="shared" si="14"/>
        <v>168</v>
      </c>
      <c r="M131" s="611"/>
      <c r="N131" s="613">
        <f t="shared" si="9"/>
        <v>0</v>
      </c>
      <c r="O131" s="501"/>
    </row>
    <row r="132" spans="1:15" s="347" customFormat="1" ht="16.5">
      <c r="A132" s="610">
        <f t="shared" si="15"/>
        <v>120</v>
      </c>
      <c r="B132" s="221" t="s">
        <v>2067</v>
      </c>
      <c r="C132" s="670">
        <v>60</v>
      </c>
      <c r="D132" s="670" t="s">
        <v>946</v>
      </c>
      <c r="E132" s="671">
        <v>40</v>
      </c>
      <c r="F132" s="517">
        <f t="shared" si="10"/>
        <v>2400</v>
      </c>
      <c r="G132" s="611">
        <f t="shared" si="11"/>
        <v>30</v>
      </c>
      <c r="H132" s="611">
        <f t="shared" si="12"/>
        <v>1200</v>
      </c>
      <c r="I132" s="611"/>
      <c r="J132" s="612">
        <f t="shared" si="8"/>
        <v>0</v>
      </c>
      <c r="K132" s="611">
        <f t="shared" si="13"/>
        <v>30</v>
      </c>
      <c r="L132" s="611">
        <f t="shared" si="14"/>
        <v>1200</v>
      </c>
      <c r="M132" s="611"/>
      <c r="N132" s="613">
        <f t="shared" si="9"/>
        <v>0</v>
      </c>
      <c r="O132" s="500"/>
    </row>
    <row r="133" spans="1:15" s="347" customFormat="1" ht="16.5">
      <c r="A133" s="610">
        <f t="shared" si="15"/>
        <v>121</v>
      </c>
      <c r="B133" s="660" t="s">
        <v>2068</v>
      </c>
      <c r="C133" s="237">
        <v>30</v>
      </c>
      <c r="D133" s="237" t="s">
        <v>946</v>
      </c>
      <c r="E133" s="142">
        <v>100.48</v>
      </c>
      <c r="F133" s="517">
        <f t="shared" si="10"/>
        <v>3014.4</v>
      </c>
      <c r="G133" s="611">
        <f t="shared" si="11"/>
        <v>15</v>
      </c>
      <c r="H133" s="611">
        <f t="shared" si="12"/>
        <v>1507.2</v>
      </c>
      <c r="I133" s="611"/>
      <c r="J133" s="612">
        <f t="shared" si="8"/>
        <v>0</v>
      </c>
      <c r="K133" s="611">
        <f t="shared" si="13"/>
        <v>15</v>
      </c>
      <c r="L133" s="611">
        <f t="shared" si="14"/>
        <v>1507.2</v>
      </c>
      <c r="M133" s="611"/>
      <c r="N133" s="613">
        <f t="shared" si="9"/>
        <v>0</v>
      </c>
      <c r="O133" s="500"/>
    </row>
    <row r="134" spans="1:15" s="347" customFormat="1" ht="16.5">
      <c r="A134" s="610">
        <f t="shared" si="15"/>
        <v>122</v>
      </c>
      <c r="B134" s="660" t="s">
        <v>2069</v>
      </c>
      <c r="C134" s="237">
        <v>30</v>
      </c>
      <c r="D134" s="237" t="s">
        <v>946</v>
      </c>
      <c r="E134" s="142">
        <v>70</v>
      </c>
      <c r="F134" s="517">
        <f t="shared" si="10"/>
        <v>2100</v>
      </c>
      <c r="G134" s="611">
        <f t="shared" si="11"/>
        <v>15</v>
      </c>
      <c r="H134" s="611">
        <f t="shared" si="12"/>
        <v>1050</v>
      </c>
      <c r="I134" s="611"/>
      <c r="J134" s="612">
        <f t="shared" si="8"/>
        <v>0</v>
      </c>
      <c r="K134" s="611">
        <f t="shared" si="13"/>
        <v>15</v>
      </c>
      <c r="L134" s="611">
        <f t="shared" si="14"/>
        <v>1050</v>
      </c>
      <c r="M134" s="611"/>
      <c r="N134" s="613">
        <f t="shared" si="9"/>
        <v>0</v>
      </c>
      <c r="O134" s="500"/>
    </row>
    <row r="135" spans="1:15" s="347" customFormat="1" ht="16.5">
      <c r="A135" s="610">
        <f t="shared" si="15"/>
        <v>123</v>
      </c>
      <c r="B135" s="660" t="s">
        <v>2070</v>
      </c>
      <c r="C135" s="237">
        <v>20</v>
      </c>
      <c r="D135" s="237" t="s">
        <v>946</v>
      </c>
      <c r="E135" s="142">
        <v>124</v>
      </c>
      <c r="F135" s="517">
        <f t="shared" si="10"/>
        <v>2480</v>
      </c>
      <c r="G135" s="611">
        <f t="shared" si="11"/>
        <v>10</v>
      </c>
      <c r="H135" s="611">
        <f t="shared" si="12"/>
        <v>1240</v>
      </c>
      <c r="I135" s="611"/>
      <c r="J135" s="612">
        <f t="shared" si="8"/>
        <v>0</v>
      </c>
      <c r="K135" s="611">
        <f t="shared" si="13"/>
        <v>10</v>
      </c>
      <c r="L135" s="611">
        <f t="shared" si="14"/>
        <v>1240</v>
      </c>
      <c r="M135" s="611"/>
      <c r="N135" s="613">
        <f t="shared" si="9"/>
        <v>0</v>
      </c>
      <c r="O135" s="500"/>
    </row>
    <row r="136" spans="1:15" s="347" customFormat="1" ht="16.5">
      <c r="A136" s="610">
        <f t="shared" si="15"/>
        <v>124</v>
      </c>
      <c r="B136" s="221" t="s">
        <v>2071</v>
      </c>
      <c r="C136" s="670">
        <v>16</v>
      </c>
      <c r="D136" s="670" t="s">
        <v>1220</v>
      </c>
      <c r="E136" s="671">
        <v>125</v>
      </c>
      <c r="F136" s="517">
        <f t="shared" si="10"/>
        <v>2000</v>
      </c>
      <c r="G136" s="611">
        <f t="shared" si="11"/>
        <v>8</v>
      </c>
      <c r="H136" s="611">
        <f t="shared" si="12"/>
        <v>1000</v>
      </c>
      <c r="I136" s="611"/>
      <c r="J136" s="612">
        <f t="shared" si="8"/>
        <v>0</v>
      </c>
      <c r="K136" s="611">
        <f t="shared" si="13"/>
        <v>8</v>
      </c>
      <c r="L136" s="611">
        <f t="shared" si="14"/>
        <v>1000</v>
      </c>
      <c r="M136" s="611"/>
      <c r="N136" s="613">
        <f t="shared" si="9"/>
        <v>0</v>
      </c>
      <c r="O136" s="500"/>
    </row>
    <row r="137" spans="1:15" s="347" customFormat="1" ht="16.5">
      <c r="A137" s="610">
        <f t="shared" si="15"/>
        <v>125</v>
      </c>
      <c r="B137" s="221" t="s">
        <v>2072</v>
      </c>
      <c r="C137" s="670">
        <v>20</v>
      </c>
      <c r="D137" s="670" t="s">
        <v>1220</v>
      </c>
      <c r="E137" s="671">
        <v>28.8</v>
      </c>
      <c r="F137" s="517">
        <f t="shared" si="10"/>
        <v>576</v>
      </c>
      <c r="G137" s="611">
        <f t="shared" si="11"/>
        <v>10</v>
      </c>
      <c r="H137" s="611">
        <f t="shared" si="12"/>
        <v>288</v>
      </c>
      <c r="I137" s="611"/>
      <c r="J137" s="612">
        <f t="shared" si="8"/>
        <v>0</v>
      </c>
      <c r="K137" s="611">
        <f t="shared" si="13"/>
        <v>10</v>
      </c>
      <c r="L137" s="611">
        <f t="shared" si="14"/>
        <v>288</v>
      </c>
      <c r="M137" s="611"/>
      <c r="N137" s="613">
        <f t="shared" si="9"/>
        <v>0</v>
      </c>
      <c r="O137" s="500"/>
    </row>
    <row r="138" spans="1:15" s="347" customFormat="1" ht="16.5">
      <c r="A138" s="610">
        <f t="shared" si="15"/>
        <v>126</v>
      </c>
      <c r="B138" s="221" t="s">
        <v>2073</v>
      </c>
      <c r="C138" s="670">
        <v>40</v>
      </c>
      <c r="D138" s="670" t="s">
        <v>946</v>
      </c>
      <c r="E138" s="671">
        <v>168</v>
      </c>
      <c r="F138" s="517">
        <f t="shared" si="10"/>
        <v>6720</v>
      </c>
      <c r="G138" s="611">
        <f t="shared" si="11"/>
        <v>20</v>
      </c>
      <c r="H138" s="611">
        <f t="shared" si="12"/>
        <v>3360</v>
      </c>
      <c r="I138" s="611"/>
      <c r="J138" s="612">
        <f t="shared" si="8"/>
        <v>0</v>
      </c>
      <c r="K138" s="611">
        <f t="shared" si="13"/>
        <v>20</v>
      </c>
      <c r="L138" s="611">
        <f t="shared" si="14"/>
        <v>3360</v>
      </c>
      <c r="M138" s="611"/>
      <c r="N138" s="613">
        <f t="shared" si="9"/>
        <v>0</v>
      </c>
      <c r="O138" s="500"/>
    </row>
    <row r="139" spans="1:15" s="347" customFormat="1" ht="16.5">
      <c r="A139" s="610">
        <f t="shared" si="15"/>
        <v>127</v>
      </c>
      <c r="B139" s="221" t="s">
        <v>2074</v>
      </c>
      <c r="C139" s="670">
        <v>20</v>
      </c>
      <c r="D139" s="670" t="s">
        <v>1220</v>
      </c>
      <c r="E139" s="671">
        <v>43.2</v>
      </c>
      <c r="F139" s="517">
        <f t="shared" si="10"/>
        <v>864</v>
      </c>
      <c r="G139" s="611">
        <f t="shared" si="11"/>
        <v>10</v>
      </c>
      <c r="H139" s="611">
        <f t="shared" si="12"/>
        <v>432</v>
      </c>
      <c r="I139" s="611"/>
      <c r="J139" s="612">
        <f t="shared" si="8"/>
        <v>0</v>
      </c>
      <c r="K139" s="611">
        <f t="shared" si="13"/>
        <v>10</v>
      </c>
      <c r="L139" s="611">
        <f t="shared" si="14"/>
        <v>432</v>
      </c>
      <c r="M139" s="611"/>
      <c r="N139" s="613">
        <f t="shared" si="9"/>
        <v>0</v>
      </c>
      <c r="O139" s="500"/>
    </row>
    <row r="140" spans="1:15" s="347" customFormat="1" ht="16.5">
      <c r="A140" s="610">
        <f t="shared" si="15"/>
        <v>128</v>
      </c>
      <c r="B140" s="512" t="s">
        <v>2075</v>
      </c>
      <c r="C140" s="514">
        <v>36</v>
      </c>
      <c r="D140" s="514" t="s">
        <v>2076</v>
      </c>
      <c r="E140" s="570">
        <v>76.8</v>
      </c>
      <c r="F140" s="517">
        <f t="shared" si="10"/>
        <v>2764.7999999999997</v>
      </c>
      <c r="G140" s="611">
        <f t="shared" si="11"/>
        <v>18</v>
      </c>
      <c r="H140" s="611">
        <f t="shared" si="12"/>
        <v>1382.3999999999999</v>
      </c>
      <c r="I140" s="611"/>
      <c r="J140" s="612">
        <f t="shared" si="8"/>
        <v>0</v>
      </c>
      <c r="K140" s="611">
        <f t="shared" si="13"/>
        <v>18</v>
      </c>
      <c r="L140" s="611">
        <f t="shared" si="14"/>
        <v>1382.3999999999999</v>
      </c>
      <c r="M140" s="611"/>
      <c r="N140" s="613">
        <f t="shared" si="9"/>
        <v>0</v>
      </c>
      <c r="O140" s="500"/>
    </row>
    <row r="141" spans="1:15" s="347" customFormat="1" ht="16.5">
      <c r="A141" s="610">
        <f t="shared" si="15"/>
        <v>129</v>
      </c>
      <c r="B141" s="512" t="s">
        <v>2077</v>
      </c>
      <c r="C141" s="514">
        <v>12</v>
      </c>
      <c r="D141" s="514" t="s">
        <v>2078</v>
      </c>
      <c r="E141" s="570">
        <v>166.56</v>
      </c>
      <c r="F141" s="517">
        <f t="shared" si="10"/>
        <v>1998.72</v>
      </c>
      <c r="G141" s="611">
        <f t="shared" si="11"/>
        <v>6</v>
      </c>
      <c r="H141" s="611">
        <f t="shared" si="12"/>
        <v>999.36</v>
      </c>
      <c r="I141" s="611"/>
      <c r="J141" s="612">
        <f t="shared" ref="J141:J204" si="16">I141*E141</f>
        <v>0</v>
      </c>
      <c r="K141" s="611">
        <f t="shared" si="13"/>
        <v>6</v>
      </c>
      <c r="L141" s="611">
        <f t="shared" si="14"/>
        <v>999.36</v>
      </c>
      <c r="M141" s="611"/>
      <c r="N141" s="613">
        <f t="shared" ref="N141:N204" si="17">M141*E141</f>
        <v>0</v>
      </c>
      <c r="O141" s="500"/>
    </row>
    <row r="142" spans="1:15" s="347" customFormat="1" ht="16.5">
      <c r="A142" s="610">
        <f t="shared" si="15"/>
        <v>130</v>
      </c>
      <c r="B142" s="512" t="s">
        <v>2079</v>
      </c>
      <c r="C142" s="514">
        <v>12</v>
      </c>
      <c r="D142" s="514" t="s">
        <v>2078</v>
      </c>
      <c r="E142" s="570">
        <v>166.56</v>
      </c>
      <c r="F142" s="517">
        <f t="shared" ref="F142:F205" si="18">E142*C142</f>
        <v>1998.72</v>
      </c>
      <c r="G142" s="611">
        <f t="shared" ref="G142:G205" si="19">C142/2</f>
        <v>6</v>
      </c>
      <c r="H142" s="611">
        <f t="shared" ref="H142:H205" si="20">G142*E142</f>
        <v>999.36</v>
      </c>
      <c r="I142" s="611"/>
      <c r="J142" s="612">
        <f t="shared" si="16"/>
        <v>0</v>
      </c>
      <c r="K142" s="611">
        <f t="shared" ref="K142:K205" si="21">C142/2</f>
        <v>6</v>
      </c>
      <c r="L142" s="611">
        <f t="shared" ref="L142:L205" si="22">K142*E142</f>
        <v>999.36</v>
      </c>
      <c r="M142" s="611"/>
      <c r="N142" s="613">
        <f t="shared" si="17"/>
        <v>0</v>
      </c>
      <c r="O142" s="500"/>
    </row>
    <row r="143" spans="1:15" s="347" customFormat="1" ht="16.5">
      <c r="A143" s="610">
        <f t="shared" ref="A143:A206" si="23">A142+1</f>
        <v>131</v>
      </c>
      <c r="B143" s="512" t="s">
        <v>2080</v>
      </c>
      <c r="C143" s="514">
        <v>6</v>
      </c>
      <c r="D143" s="514" t="s">
        <v>2078</v>
      </c>
      <c r="E143" s="570">
        <v>117.6</v>
      </c>
      <c r="F143" s="517">
        <f t="shared" si="18"/>
        <v>705.59999999999991</v>
      </c>
      <c r="G143" s="611">
        <f t="shared" si="19"/>
        <v>3</v>
      </c>
      <c r="H143" s="611">
        <f t="shared" si="20"/>
        <v>352.79999999999995</v>
      </c>
      <c r="I143" s="611"/>
      <c r="J143" s="612">
        <f t="shared" si="16"/>
        <v>0</v>
      </c>
      <c r="K143" s="611">
        <f t="shared" si="21"/>
        <v>3</v>
      </c>
      <c r="L143" s="611">
        <f t="shared" si="22"/>
        <v>352.79999999999995</v>
      </c>
      <c r="M143" s="611"/>
      <c r="N143" s="613">
        <f t="shared" si="17"/>
        <v>0</v>
      </c>
      <c r="O143" s="500"/>
    </row>
    <row r="144" spans="1:15" s="347" customFormat="1" ht="16.5">
      <c r="A144" s="610">
        <f t="shared" si="23"/>
        <v>132</v>
      </c>
      <c r="B144" s="512" t="s">
        <v>2081</v>
      </c>
      <c r="C144" s="514">
        <v>6</v>
      </c>
      <c r="D144" s="514" t="s">
        <v>1649</v>
      </c>
      <c r="E144" s="570">
        <v>283</v>
      </c>
      <c r="F144" s="517">
        <f t="shared" si="18"/>
        <v>1698</v>
      </c>
      <c r="G144" s="611">
        <f t="shared" si="19"/>
        <v>3</v>
      </c>
      <c r="H144" s="611">
        <f t="shared" si="20"/>
        <v>849</v>
      </c>
      <c r="I144" s="611"/>
      <c r="J144" s="612">
        <f t="shared" si="16"/>
        <v>0</v>
      </c>
      <c r="K144" s="611">
        <f t="shared" si="21"/>
        <v>3</v>
      </c>
      <c r="L144" s="611">
        <f t="shared" si="22"/>
        <v>849</v>
      </c>
      <c r="M144" s="611"/>
      <c r="N144" s="613">
        <f t="shared" si="17"/>
        <v>0</v>
      </c>
      <c r="O144" s="500"/>
    </row>
    <row r="145" spans="1:15" s="347" customFormat="1" ht="30">
      <c r="A145" s="610">
        <f t="shared" si="23"/>
        <v>133</v>
      </c>
      <c r="B145" s="512" t="s">
        <v>2082</v>
      </c>
      <c r="C145" s="514">
        <v>6</v>
      </c>
      <c r="D145" s="514" t="s">
        <v>2078</v>
      </c>
      <c r="E145" s="570">
        <v>75</v>
      </c>
      <c r="F145" s="517">
        <f t="shared" si="18"/>
        <v>450</v>
      </c>
      <c r="G145" s="611">
        <f t="shared" si="19"/>
        <v>3</v>
      </c>
      <c r="H145" s="611">
        <f t="shared" si="20"/>
        <v>225</v>
      </c>
      <c r="I145" s="611"/>
      <c r="J145" s="612">
        <f t="shared" si="16"/>
        <v>0</v>
      </c>
      <c r="K145" s="611">
        <f t="shared" si="21"/>
        <v>3</v>
      </c>
      <c r="L145" s="611">
        <f t="shared" si="22"/>
        <v>225</v>
      </c>
      <c r="M145" s="611"/>
      <c r="N145" s="613">
        <f t="shared" si="17"/>
        <v>0</v>
      </c>
      <c r="O145" s="500"/>
    </row>
    <row r="146" spans="1:15" s="347" customFormat="1" ht="16.5">
      <c r="A146" s="610">
        <f t="shared" si="23"/>
        <v>134</v>
      </c>
      <c r="B146" s="660" t="s">
        <v>2083</v>
      </c>
      <c r="C146" s="237">
        <v>5</v>
      </c>
      <c r="D146" s="237" t="s">
        <v>1265</v>
      </c>
      <c r="E146" s="142">
        <v>256.42</v>
      </c>
      <c r="F146" s="517">
        <f t="shared" si="18"/>
        <v>1282.1000000000001</v>
      </c>
      <c r="G146" s="611">
        <v>3</v>
      </c>
      <c r="H146" s="611">
        <f t="shared" si="20"/>
        <v>769.26</v>
      </c>
      <c r="I146" s="611"/>
      <c r="J146" s="612">
        <f t="shared" si="16"/>
        <v>0</v>
      </c>
      <c r="K146" s="611">
        <v>2</v>
      </c>
      <c r="L146" s="611">
        <f t="shared" si="22"/>
        <v>512.84</v>
      </c>
      <c r="M146" s="611"/>
      <c r="N146" s="613">
        <f t="shared" si="17"/>
        <v>0</v>
      </c>
      <c r="O146" s="500"/>
    </row>
    <row r="147" spans="1:15" s="347" customFormat="1" ht="16.5">
      <c r="A147" s="610">
        <f t="shared" si="23"/>
        <v>135</v>
      </c>
      <c r="B147" s="660" t="s">
        <v>2084</v>
      </c>
      <c r="C147" s="237">
        <v>35</v>
      </c>
      <c r="D147" s="237" t="s">
        <v>1265</v>
      </c>
      <c r="E147" s="142">
        <v>270</v>
      </c>
      <c r="F147" s="517">
        <f t="shared" si="18"/>
        <v>9450</v>
      </c>
      <c r="G147" s="611">
        <v>18</v>
      </c>
      <c r="H147" s="611">
        <f t="shared" si="20"/>
        <v>4860</v>
      </c>
      <c r="I147" s="611"/>
      <c r="J147" s="612">
        <f t="shared" si="16"/>
        <v>0</v>
      </c>
      <c r="K147" s="611">
        <v>17</v>
      </c>
      <c r="L147" s="611">
        <f t="shared" si="22"/>
        <v>4590</v>
      </c>
      <c r="M147" s="611"/>
      <c r="N147" s="613">
        <f t="shared" si="17"/>
        <v>0</v>
      </c>
      <c r="O147" s="500"/>
    </row>
    <row r="148" spans="1:15" s="347" customFormat="1" ht="16.5">
      <c r="A148" s="610">
        <f t="shared" si="23"/>
        <v>136</v>
      </c>
      <c r="B148" s="660" t="s">
        <v>2085</v>
      </c>
      <c r="C148" s="237">
        <v>40</v>
      </c>
      <c r="D148" s="237" t="s">
        <v>1265</v>
      </c>
      <c r="E148" s="142">
        <v>95.52</v>
      </c>
      <c r="F148" s="517">
        <f t="shared" si="18"/>
        <v>3820.7999999999997</v>
      </c>
      <c r="G148" s="611">
        <f t="shared" si="19"/>
        <v>20</v>
      </c>
      <c r="H148" s="611">
        <f t="shared" si="20"/>
        <v>1910.3999999999999</v>
      </c>
      <c r="I148" s="611"/>
      <c r="J148" s="612">
        <f t="shared" si="16"/>
        <v>0</v>
      </c>
      <c r="K148" s="611">
        <f t="shared" si="21"/>
        <v>20</v>
      </c>
      <c r="L148" s="611">
        <f t="shared" si="22"/>
        <v>1910.3999999999999</v>
      </c>
      <c r="M148" s="611"/>
      <c r="N148" s="613">
        <f t="shared" si="17"/>
        <v>0</v>
      </c>
      <c r="O148" s="500"/>
    </row>
    <row r="149" spans="1:15" s="347" customFormat="1" ht="16.5">
      <c r="A149" s="610">
        <f t="shared" si="23"/>
        <v>137</v>
      </c>
      <c r="B149" s="660" t="s">
        <v>2086</v>
      </c>
      <c r="C149" s="711">
        <v>10</v>
      </c>
      <c r="D149" s="711" t="s">
        <v>1019</v>
      </c>
      <c r="E149" s="142">
        <v>114.73</v>
      </c>
      <c r="F149" s="517">
        <f t="shared" si="18"/>
        <v>1147.3</v>
      </c>
      <c r="G149" s="611">
        <f t="shared" si="19"/>
        <v>5</v>
      </c>
      <c r="H149" s="611">
        <f t="shared" si="20"/>
        <v>573.65</v>
      </c>
      <c r="I149" s="611"/>
      <c r="J149" s="612">
        <f t="shared" si="16"/>
        <v>0</v>
      </c>
      <c r="K149" s="611">
        <f t="shared" si="21"/>
        <v>5</v>
      </c>
      <c r="L149" s="611">
        <f t="shared" si="22"/>
        <v>573.65</v>
      </c>
      <c r="M149" s="611"/>
      <c r="N149" s="613">
        <f t="shared" si="17"/>
        <v>0</v>
      </c>
      <c r="O149" s="500"/>
    </row>
    <row r="150" spans="1:15" s="347" customFormat="1" ht="16.5">
      <c r="A150" s="610">
        <f t="shared" si="23"/>
        <v>138</v>
      </c>
      <c r="B150" s="660" t="s">
        <v>2087</v>
      </c>
      <c r="C150" s="237">
        <v>30</v>
      </c>
      <c r="D150" s="237" t="s">
        <v>1265</v>
      </c>
      <c r="E150" s="142">
        <v>100</v>
      </c>
      <c r="F150" s="517">
        <f t="shared" si="18"/>
        <v>3000</v>
      </c>
      <c r="G150" s="611">
        <f t="shared" si="19"/>
        <v>15</v>
      </c>
      <c r="H150" s="611">
        <f t="shared" si="20"/>
        <v>1500</v>
      </c>
      <c r="I150" s="611"/>
      <c r="J150" s="612">
        <f t="shared" si="16"/>
        <v>0</v>
      </c>
      <c r="K150" s="611">
        <f t="shared" si="21"/>
        <v>15</v>
      </c>
      <c r="L150" s="611">
        <f t="shared" si="22"/>
        <v>1500</v>
      </c>
      <c r="M150" s="611"/>
      <c r="N150" s="613">
        <f t="shared" si="17"/>
        <v>0</v>
      </c>
      <c r="O150" s="500"/>
    </row>
    <row r="151" spans="1:15" s="347" customFormat="1" ht="16.5">
      <c r="A151" s="610">
        <f t="shared" si="23"/>
        <v>139</v>
      </c>
      <c r="B151" s="660" t="s">
        <v>2088</v>
      </c>
      <c r="C151" s="237">
        <v>10</v>
      </c>
      <c r="D151" s="237" t="s">
        <v>910</v>
      </c>
      <c r="E151" s="142">
        <v>212.35</v>
      </c>
      <c r="F151" s="517">
        <f t="shared" si="18"/>
        <v>2123.5</v>
      </c>
      <c r="G151" s="611">
        <f t="shared" si="19"/>
        <v>5</v>
      </c>
      <c r="H151" s="611">
        <f t="shared" si="20"/>
        <v>1061.75</v>
      </c>
      <c r="I151" s="611"/>
      <c r="J151" s="612">
        <f t="shared" si="16"/>
        <v>0</v>
      </c>
      <c r="K151" s="611">
        <f t="shared" si="21"/>
        <v>5</v>
      </c>
      <c r="L151" s="611">
        <f t="shared" si="22"/>
        <v>1061.75</v>
      </c>
      <c r="M151" s="611"/>
      <c r="N151" s="613">
        <f t="shared" si="17"/>
        <v>0</v>
      </c>
      <c r="O151" s="500"/>
    </row>
    <row r="152" spans="1:15" s="347" customFormat="1" ht="16.5">
      <c r="A152" s="610">
        <f t="shared" si="23"/>
        <v>140</v>
      </c>
      <c r="B152" s="660" t="s">
        <v>2089</v>
      </c>
      <c r="C152" s="237">
        <v>9</v>
      </c>
      <c r="D152" s="237" t="s">
        <v>1265</v>
      </c>
      <c r="E152" s="142">
        <v>211.71</v>
      </c>
      <c r="F152" s="517">
        <f t="shared" si="18"/>
        <v>1905.39</v>
      </c>
      <c r="G152" s="611">
        <v>5</v>
      </c>
      <c r="H152" s="611">
        <f t="shared" si="20"/>
        <v>1058.55</v>
      </c>
      <c r="I152" s="611"/>
      <c r="J152" s="612">
        <f t="shared" si="16"/>
        <v>0</v>
      </c>
      <c r="K152" s="611">
        <v>4</v>
      </c>
      <c r="L152" s="611">
        <f t="shared" si="22"/>
        <v>846.84</v>
      </c>
      <c r="M152" s="611"/>
      <c r="N152" s="613">
        <f t="shared" si="17"/>
        <v>0</v>
      </c>
      <c r="O152" s="500"/>
    </row>
    <row r="153" spans="1:15" s="347" customFormat="1" ht="30">
      <c r="A153" s="610">
        <f t="shared" si="23"/>
        <v>141</v>
      </c>
      <c r="B153" s="699" t="s">
        <v>2090</v>
      </c>
      <c r="C153" s="237">
        <v>30</v>
      </c>
      <c r="D153" s="237" t="s">
        <v>1019</v>
      </c>
      <c r="E153" s="142">
        <v>108.81</v>
      </c>
      <c r="F153" s="517">
        <f t="shared" si="18"/>
        <v>3264.3</v>
      </c>
      <c r="G153" s="611">
        <f t="shared" si="19"/>
        <v>15</v>
      </c>
      <c r="H153" s="611">
        <f t="shared" si="20"/>
        <v>1632.15</v>
      </c>
      <c r="I153" s="611"/>
      <c r="J153" s="612">
        <f t="shared" si="16"/>
        <v>0</v>
      </c>
      <c r="K153" s="611">
        <f t="shared" si="21"/>
        <v>15</v>
      </c>
      <c r="L153" s="611">
        <f t="shared" si="22"/>
        <v>1632.15</v>
      </c>
      <c r="M153" s="611"/>
      <c r="N153" s="613">
        <f t="shared" si="17"/>
        <v>0</v>
      </c>
      <c r="O153" s="500"/>
    </row>
    <row r="154" spans="1:15" s="347" customFormat="1" ht="16.5">
      <c r="A154" s="610">
        <f t="shared" si="23"/>
        <v>142</v>
      </c>
      <c r="B154" s="699" t="s">
        <v>2091</v>
      </c>
      <c r="C154" s="237">
        <v>40</v>
      </c>
      <c r="D154" s="237" t="s">
        <v>1019</v>
      </c>
      <c r="E154" s="142">
        <v>55</v>
      </c>
      <c r="F154" s="517">
        <f t="shared" si="18"/>
        <v>2200</v>
      </c>
      <c r="G154" s="611">
        <f t="shared" si="19"/>
        <v>20</v>
      </c>
      <c r="H154" s="611">
        <f t="shared" si="20"/>
        <v>1100</v>
      </c>
      <c r="I154" s="611"/>
      <c r="J154" s="612">
        <f t="shared" si="16"/>
        <v>0</v>
      </c>
      <c r="K154" s="611">
        <f t="shared" si="21"/>
        <v>20</v>
      </c>
      <c r="L154" s="611">
        <f t="shared" si="22"/>
        <v>1100</v>
      </c>
      <c r="M154" s="611"/>
      <c r="N154" s="613">
        <f t="shared" si="17"/>
        <v>0</v>
      </c>
      <c r="O154" s="500"/>
    </row>
    <row r="155" spans="1:15" s="347" customFormat="1" ht="16.5">
      <c r="A155" s="610">
        <f t="shared" si="23"/>
        <v>143</v>
      </c>
      <c r="B155" s="699" t="s">
        <v>2092</v>
      </c>
      <c r="C155" s="237">
        <v>20</v>
      </c>
      <c r="D155" s="237" t="s">
        <v>1019</v>
      </c>
      <c r="E155" s="142">
        <v>51.6</v>
      </c>
      <c r="F155" s="517">
        <f t="shared" si="18"/>
        <v>1032</v>
      </c>
      <c r="G155" s="611">
        <f t="shared" si="19"/>
        <v>10</v>
      </c>
      <c r="H155" s="611">
        <f t="shared" si="20"/>
        <v>516</v>
      </c>
      <c r="I155" s="611"/>
      <c r="J155" s="612">
        <f t="shared" si="16"/>
        <v>0</v>
      </c>
      <c r="K155" s="611">
        <f t="shared" si="21"/>
        <v>10</v>
      </c>
      <c r="L155" s="611">
        <f t="shared" si="22"/>
        <v>516</v>
      </c>
      <c r="M155" s="611"/>
      <c r="N155" s="613">
        <f t="shared" si="17"/>
        <v>0</v>
      </c>
      <c r="O155" s="500"/>
    </row>
    <row r="156" spans="1:15" s="347" customFormat="1" ht="16.5">
      <c r="A156" s="610">
        <f t="shared" si="23"/>
        <v>144</v>
      </c>
      <c r="B156" s="660" t="s">
        <v>2093</v>
      </c>
      <c r="C156" s="237">
        <v>10</v>
      </c>
      <c r="D156" s="237" t="s">
        <v>2094</v>
      </c>
      <c r="E156" s="142">
        <v>228.96</v>
      </c>
      <c r="F156" s="517">
        <f t="shared" si="18"/>
        <v>2289.6</v>
      </c>
      <c r="G156" s="611">
        <f t="shared" si="19"/>
        <v>5</v>
      </c>
      <c r="H156" s="611">
        <f t="shared" si="20"/>
        <v>1144.8</v>
      </c>
      <c r="I156" s="611"/>
      <c r="J156" s="612">
        <f t="shared" si="16"/>
        <v>0</v>
      </c>
      <c r="K156" s="611">
        <f t="shared" si="21"/>
        <v>5</v>
      </c>
      <c r="L156" s="611">
        <f t="shared" si="22"/>
        <v>1144.8</v>
      </c>
      <c r="M156" s="611"/>
      <c r="N156" s="613">
        <f t="shared" si="17"/>
        <v>0</v>
      </c>
      <c r="O156" s="500"/>
    </row>
    <row r="157" spans="1:15" s="347" customFormat="1" ht="16.5">
      <c r="A157" s="610">
        <f t="shared" si="23"/>
        <v>145</v>
      </c>
      <c r="B157" s="660" t="s">
        <v>2095</v>
      </c>
      <c r="C157" s="237">
        <v>15</v>
      </c>
      <c r="D157" s="237" t="s">
        <v>910</v>
      </c>
      <c r="E157" s="142">
        <v>47.55</v>
      </c>
      <c r="F157" s="517">
        <f t="shared" si="18"/>
        <v>713.25</v>
      </c>
      <c r="G157" s="611">
        <v>8</v>
      </c>
      <c r="H157" s="611">
        <f t="shared" si="20"/>
        <v>380.4</v>
      </c>
      <c r="I157" s="611"/>
      <c r="J157" s="612">
        <f t="shared" si="16"/>
        <v>0</v>
      </c>
      <c r="K157" s="611">
        <v>7</v>
      </c>
      <c r="L157" s="611">
        <f t="shared" si="22"/>
        <v>332.84999999999997</v>
      </c>
      <c r="M157" s="611"/>
      <c r="N157" s="613">
        <f t="shared" si="17"/>
        <v>0</v>
      </c>
      <c r="O157" s="500"/>
    </row>
    <row r="158" spans="1:15" s="347" customFormat="1" ht="16.5">
      <c r="A158" s="610">
        <f t="shared" si="23"/>
        <v>146</v>
      </c>
      <c r="B158" s="712" t="s">
        <v>2096</v>
      </c>
      <c r="C158" s="713">
        <v>50</v>
      </c>
      <c r="D158" s="713" t="s">
        <v>1265</v>
      </c>
      <c r="E158" s="671">
        <v>82.06</v>
      </c>
      <c r="F158" s="517">
        <f t="shared" si="18"/>
        <v>4103</v>
      </c>
      <c r="G158" s="611">
        <f t="shared" si="19"/>
        <v>25</v>
      </c>
      <c r="H158" s="611">
        <f t="shared" si="20"/>
        <v>2051.5</v>
      </c>
      <c r="I158" s="611"/>
      <c r="J158" s="612">
        <f t="shared" si="16"/>
        <v>0</v>
      </c>
      <c r="K158" s="611">
        <f t="shared" si="21"/>
        <v>25</v>
      </c>
      <c r="L158" s="611">
        <f t="shared" si="22"/>
        <v>2051.5</v>
      </c>
      <c r="M158" s="611"/>
      <c r="N158" s="613">
        <f t="shared" si="17"/>
        <v>0</v>
      </c>
      <c r="O158" s="500"/>
    </row>
    <row r="159" spans="1:15" s="347" customFormat="1" ht="16.5">
      <c r="A159" s="610">
        <f t="shared" si="23"/>
        <v>147</v>
      </c>
      <c r="B159" s="712" t="s">
        <v>2097</v>
      </c>
      <c r="C159" s="713">
        <v>10</v>
      </c>
      <c r="D159" s="713" t="s">
        <v>946</v>
      </c>
      <c r="E159" s="671">
        <v>160.69999999999999</v>
      </c>
      <c r="F159" s="517">
        <f t="shared" si="18"/>
        <v>1607</v>
      </c>
      <c r="G159" s="611">
        <f t="shared" si="19"/>
        <v>5</v>
      </c>
      <c r="H159" s="611">
        <f t="shared" si="20"/>
        <v>803.5</v>
      </c>
      <c r="I159" s="611"/>
      <c r="J159" s="612">
        <f t="shared" si="16"/>
        <v>0</v>
      </c>
      <c r="K159" s="611">
        <f t="shared" si="21"/>
        <v>5</v>
      </c>
      <c r="L159" s="611">
        <f t="shared" si="22"/>
        <v>803.5</v>
      </c>
      <c r="M159" s="611"/>
      <c r="N159" s="613">
        <f t="shared" si="17"/>
        <v>0</v>
      </c>
      <c r="O159" s="500"/>
    </row>
    <row r="160" spans="1:15" s="347" customFormat="1" ht="16.5">
      <c r="A160" s="610">
        <f t="shared" si="23"/>
        <v>148</v>
      </c>
      <c r="B160" s="712" t="s">
        <v>2098</v>
      </c>
      <c r="C160" s="713">
        <v>10</v>
      </c>
      <c r="D160" s="713" t="s">
        <v>2099</v>
      </c>
      <c r="E160" s="671">
        <v>166.8</v>
      </c>
      <c r="F160" s="517">
        <f t="shared" si="18"/>
        <v>1668</v>
      </c>
      <c r="G160" s="611">
        <f t="shared" si="19"/>
        <v>5</v>
      </c>
      <c r="H160" s="611">
        <f t="shared" si="20"/>
        <v>834</v>
      </c>
      <c r="I160" s="611"/>
      <c r="J160" s="612">
        <f t="shared" si="16"/>
        <v>0</v>
      </c>
      <c r="K160" s="611">
        <f t="shared" si="21"/>
        <v>5</v>
      </c>
      <c r="L160" s="611">
        <f t="shared" si="22"/>
        <v>834</v>
      </c>
      <c r="M160" s="611"/>
      <c r="N160" s="613">
        <f t="shared" si="17"/>
        <v>0</v>
      </c>
      <c r="O160" s="500"/>
    </row>
    <row r="161" spans="1:15" s="347" customFormat="1" ht="16.5">
      <c r="A161" s="610">
        <f t="shared" si="23"/>
        <v>149</v>
      </c>
      <c r="B161" s="712" t="s">
        <v>2100</v>
      </c>
      <c r="C161" s="713">
        <v>6</v>
      </c>
      <c r="D161" s="713" t="s">
        <v>903</v>
      </c>
      <c r="E161" s="671">
        <v>60</v>
      </c>
      <c r="F161" s="517">
        <f t="shared" si="18"/>
        <v>360</v>
      </c>
      <c r="G161" s="611">
        <f t="shared" si="19"/>
        <v>3</v>
      </c>
      <c r="H161" s="611">
        <f t="shared" si="20"/>
        <v>180</v>
      </c>
      <c r="I161" s="611"/>
      <c r="J161" s="612">
        <f t="shared" si="16"/>
        <v>0</v>
      </c>
      <c r="K161" s="611">
        <f t="shared" si="21"/>
        <v>3</v>
      </c>
      <c r="L161" s="611">
        <f t="shared" si="22"/>
        <v>180</v>
      </c>
      <c r="M161" s="611"/>
      <c r="N161" s="613">
        <f t="shared" si="17"/>
        <v>0</v>
      </c>
      <c r="O161" s="500"/>
    </row>
    <row r="162" spans="1:15" s="347" customFormat="1" ht="16.5">
      <c r="A162" s="610">
        <f t="shared" si="23"/>
        <v>150</v>
      </c>
      <c r="B162" s="712" t="s">
        <v>2101</v>
      </c>
      <c r="C162" s="713">
        <v>100</v>
      </c>
      <c r="D162" s="713" t="s">
        <v>946</v>
      </c>
      <c r="E162" s="671">
        <v>10.8</v>
      </c>
      <c r="F162" s="517">
        <f t="shared" si="18"/>
        <v>1080</v>
      </c>
      <c r="G162" s="611">
        <f t="shared" si="19"/>
        <v>50</v>
      </c>
      <c r="H162" s="611">
        <f t="shared" si="20"/>
        <v>540</v>
      </c>
      <c r="I162" s="611"/>
      <c r="J162" s="612">
        <f t="shared" si="16"/>
        <v>0</v>
      </c>
      <c r="K162" s="611">
        <f t="shared" si="21"/>
        <v>50</v>
      </c>
      <c r="L162" s="611">
        <f t="shared" si="22"/>
        <v>540</v>
      </c>
      <c r="M162" s="611"/>
      <c r="N162" s="613">
        <f t="shared" si="17"/>
        <v>0</v>
      </c>
      <c r="O162" s="500"/>
    </row>
    <row r="163" spans="1:15" s="347" customFormat="1" ht="16.5">
      <c r="A163" s="610">
        <f t="shared" si="23"/>
        <v>151</v>
      </c>
      <c r="B163" s="712" t="s">
        <v>2102</v>
      </c>
      <c r="C163" s="713">
        <v>30</v>
      </c>
      <c r="D163" s="714" t="s">
        <v>1982</v>
      </c>
      <c r="E163" s="671">
        <v>527.59</v>
      </c>
      <c r="F163" s="517">
        <f t="shared" si="18"/>
        <v>15827.7</v>
      </c>
      <c r="G163" s="611">
        <f t="shared" si="19"/>
        <v>15</v>
      </c>
      <c r="H163" s="611">
        <f t="shared" si="20"/>
        <v>7913.85</v>
      </c>
      <c r="I163" s="611"/>
      <c r="J163" s="612">
        <f t="shared" si="16"/>
        <v>0</v>
      </c>
      <c r="K163" s="611">
        <f t="shared" si="21"/>
        <v>15</v>
      </c>
      <c r="L163" s="611">
        <f t="shared" si="22"/>
        <v>7913.85</v>
      </c>
      <c r="M163" s="611"/>
      <c r="N163" s="613">
        <f t="shared" si="17"/>
        <v>0</v>
      </c>
      <c r="O163" s="500"/>
    </row>
    <row r="164" spans="1:15" s="347" customFormat="1" ht="16.5">
      <c r="A164" s="610">
        <f t="shared" si="23"/>
        <v>152</v>
      </c>
      <c r="B164" s="712" t="s">
        <v>2103</v>
      </c>
      <c r="C164" s="713">
        <v>10</v>
      </c>
      <c r="D164" s="713" t="s">
        <v>912</v>
      </c>
      <c r="E164" s="671">
        <v>450</v>
      </c>
      <c r="F164" s="517">
        <f t="shared" si="18"/>
        <v>4500</v>
      </c>
      <c r="G164" s="611">
        <f t="shared" si="19"/>
        <v>5</v>
      </c>
      <c r="H164" s="611">
        <f t="shared" si="20"/>
        <v>2250</v>
      </c>
      <c r="I164" s="611"/>
      <c r="J164" s="612">
        <f t="shared" si="16"/>
        <v>0</v>
      </c>
      <c r="K164" s="611">
        <f t="shared" si="21"/>
        <v>5</v>
      </c>
      <c r="L164" s="611">
        <f t="shared" si="22"/>
        <v>2250</v>
      </c>
      <c r="M164" s="611"/>
      <c r="N164" s="613">
        <f t="shared" si="17"/>
        <v>0</v>
      </c>
      <c r="O164" s="500"/>
    </row>
    <row r="165" spans="1:15" s="347" customFormat="1" ht="16.5">
      <c r="A165" s="610">
        <f t="shared" si="23"/>
        <v>153</v>
      </c>
      <c r="B165" s="712" t="s">
        <v>2104</v>
      </c>
      <c r="C165" s="713">
        <v>100</v>
      </c>
      <c r="D165" s="713" t="s">
        <v>946</v>
      </c>
      <c r="E165" s="671">
        <v>48</v>
      </c>
      <c r="F165" s="517">
        <f t="shared" si="18"/>
        <v>4800</v>
      </c>
      <c r="G165" s="611">
        <f t="shared" si="19"/>
        <v>50</v>
      </c>
      <c r="H165" s="611">
        <f t="shared" si="20"/>
        <v>2400</v>
      </c>
      <c r="I165" s="611"/>
      <c r="J165" s="612">
        <f t="shared" si="16"/>
        <v>0</v>
      </c>
      <c r="K165" s="611">
        <f t="shared" si="21"/>
        <v>50</v>
      </c>
      <c r="L165" s="611">
        <f t="shared" si="22"/>
        <v>2400</v>
      </c>
      <c r="M165" s="611"/>
      <c r="N165" s="613">
        <f t="shared" si="17"/>
        <v>0</v>
      </c>
      <c r="O165" s="500"/>
    </row>
    <row r="166" spans="1:15" s="347" customFormat="1" ht="16.5">
      <c r="A166" s="610">
        <f t="shared" si="23"/>
        <v>154</v>
      </c>
      <c r="B166" s="712" t="s">
        <v>2026</v>
      </c>
      <c r="C166" s="713">
        <v>10</v>
      </c>
      <c r="D166" s="713" t="s">
        <v>903</v>
      </c>
      <c r="E166" s="671">
        <v>336</v>
      </c>
      <c r="F166" s="517">
        <f t="shared" si="18"/>
        <v>3360</v>
      </c>
      <c r="G166" s="611">
        <f t="shared" si="19"/>
        <v>5</v>
      </c>
      <c r="H166" s="611">
        <f t="shared" si="20"/>
        <v>1680</v>
      </c>
      <c r="I166" s="611"/>
      <c r="J166" s="612">
        <f t="shared" si="16"/>
        <v>0</v>
      </c>
      <c r="K166" s="611">
        <f t="shared" si="21"/>
        <v>5</v>
      </c>
      <c r="L166" s="611">
        <f t="shared" si="22"/>
        <v>1680</v>
      </c>
      <c r="M166" s="611"/>
      <c r="N166" s="613">
        <f t="shared" si="17"/>
        <v>0</v>
      </c>
      <c r="O166" s="500"/>
    </row>
    <row r="167" spans="1:15" s="347" customFormat="1" ht="16.5">
      <c r="A167" s="610">
        <f t="shared" si="23"/>
        <v>155</v>
      </c>
      <c r="B167" s="712" t="s">
        <v>2105</v>
      </c>
      <c r="C167" s="713">
        <v>300</v>
      </c>
      <c r="D167" s="714" t="s">
        <v>2106</v>
      </c>
      <c r="E167" s="671">
        <v>30</v>
      </c>
      <c r="F167" s="517">
        <f t="shared" si="18"/>
        <v>9000</v>
      </c>
      <c r="G167" s="611">
        <f t="shared" si="19"/>
        <v>150</v>
      </c>
      <c r="H167" s="611">
        <f t="shared" si="20"/>
        <v>4500</v>
      </c>
      <c r="I167" s="611"/>
      <c r="J167" s="612">
        <f t="shared" si="16"/>
        <v>0</v>
      </c>
      <c r="K167" s="611">
        <f t="shared" si="21"/>
        <v>150</v>
      </c>
      <c r="L167" s="611">
        <f t="shared" si="22"/>
        <v>4500</v>
      </c>
      <c r="M167" s="611"/>
      <c r="N167" s="613">
        <f t="shared" si="17"/>
        <v>0</v>
      </c>
      <c r="O167" s="500"/>
    </row>
    <row r="168" spans="1:15" s="347" customFormat="1" ht="16.5">
      <c r="A168" s="610">
        <f t="shared" si="23"/>
        <v>156</v>
      </c>
      <c r="B168" s="712" t="s">
        <v>2107</v>
      </c>
      <c r="C168" s="713">
        <v>10</v>
      </c>
      <c r="D168" s="714" t="s">
        <v>1982</v>
      </c>
      <c r="E168" s="671">
        <v>228.96</v>
      </c>
      <c r="F168" s="517">
        <f t="shared" si="18"/>
        <v>2289.6</v>
      </c>
      <c r="G168" s="611">
        <f t="shared" si="19"/>
        <v>5</v>
      </c>
      <c r="H168" s="611">
        <f t="shared" si="20"/>
        <v>1144.8</v>
      </c>
      <c r="I168" s="611"/>
      <c r="J168" s="612">
        <f t="shared" si="16"/>
        <v>0</v>
      </c>
      <c r="K168" s="611">
        <f t="shared" si="21"/>
        <v>5</v>
      </c>
      <c r="L168" s="611">
        <f t="shared" si="22"/>
        <v>1144.8</v>
      </c>
      <c r="M168" s="611"/>
      <c r="N168" s="613">
        <f t="shared" si="17"/>
        <v>0</v>
      </c>
      <c r="O168" s="500"/>
    </row>
    <row r="169" spans="1:15" s="347" customFormat="1" ht="16.5">
      <c r="A169" s="610">
        <f t="shared" si="23"/>
        <v>157</v>
      </c>
      <c r="B169" s="675" t="s">
        <v>2108</v>
      </c>
      <c r="C169" s="670">
        <v>8</v>
      </c>
      <c r="D169" s="670" t="s">
        <v>1275</v>
      </c>
      <c r="E169" s="671">
        <v>256.42</v>
      </c>
      <c r="F169" s="517">
        <f t="shared" si="18"/>
        <v>2051.36</v>
      </c>
      <c r="G169" s="611">
        <f t="shared" si="19"/>
        <v>4</v>
      </c>
      <c r="H169" s="611">
        <f t="shared" si="20"/>
        <v>1025.68</v>
      </c>
      <c r="I169" s="611"/>
      <c r="J169" s="612">
        <f t="shared" si="16"/>
        <v>0</v>
      </c>
      <c r="K169" s="611">
        <f t="shared" si="21"/>
        <v>4</v>
      </c>
      <c r="L169" s="611">
        <f t="shared" si="22"/>
        <v>1025.68</v>
      </c>
      <c r="M169" s="611"/>
      <c r="N169" s="613">
        <f t="shared" si="17"/>
        <v>0</v>
      </c>
      <c r="O169" s="500"/>
    </row>
    <row r="170" spans="1:15" s="347" customFormat="1" ht="16.5">
      <c r="A170" s="610">
        <f t="shared" si="23"/>
        <v>158</v>
      </c>
      <c r="B170" s="675" t="s">
        <v>2109</v>
      </c>
      <c r="C170" s="670">
        <v>10</v>
      </c>
      <c r="D170" s="670" t="s">
        <v>1275</v>
      </c>
      <c r="E170" s="671">
        <v>270</v>
      </c>
      <c r="F170" s="517">
        <f t="shared" si="18"/>
        <v>2700</v>
      </c>
      <c r="G170" s="611">
        <f t="shared" si="19"/>
        <v>5</v>
      </c>
      <c r="H170" s="611">
        <f t="shared" si="20"/>
        <v>1350</v>
      </c>
      <c r="I170" s="611"/>
      <c r="J170" s="612">
        <f t="shared" si="16"/>
        <v>0</v>
      </c>
      <c r="K170" s="611">
        <f t="shared" si="21"/>
        <v>5</v>
      </c>
      <c r="L170" s="611">
        <f t="shared" si="22"/>
        <v>1350</v>
      </c>
      <c r="M170" s="611"/>
      <c r="N170" s="613">
        <f t="shared" si="17"/>
        <v>0</v>
      </c>
      <c r="O170" s="500"/>
    </row>
    <row r="171" spans="1:15" s="347" customFormat="1" ht="16.5">
      <c r="A171" s="610">
        <f t="shared" si="23"/>
        <v>159</v>
      </c>
      <c r="B171" s="675" t="s">
        <v>2110</v>
      </c>
      <c r="C171" s="670">
        <v>60</v>
      </c>
      <c r="D171" s="670" t="s">
        <v>1275</v>
      </c>
      <c r="E171" s="671">
        <v>95.52</v>
      </c>
      <c r="F171" s="517">
        <f t="shared" si="18"/>
        <v>5731.2</v>
      </c>
      <c r="G171" s="611">
        <f t="shared" si="19"/>
        <v>30</v>
      </c>
      <c r="H171" s="611">
        <f t="shared" si="20"/>
        <v>2865.6</v>
      </c>
      <c r="I171" s="611"/>
      <c r="J171" s="612">
        <f t="shared" si="16"/>
        <v>0</v>
      </c>
      <c r="K171" s="611">
        <f t="shared" si="21"/>
        <v>30</v>
      </c>
      <c r="L171" s="611">
        <f t="shared" si="22"/>
        <v>2865.6</v>
      </c>
      <c r="M171" s="611"/>
      <c r="N171" s="613">
        <f t="shared" si="17"/>
        <v>0</v>
      </c>
      <c r="O171" s="500"/>
    </row>
    <row r="172" spans="1:15" s="347" customFormat="1" ht="16.5">
      <c r="A172" s="610">
        <f t="shared" si="23"/>
        <v>160</v>
      </c>
      <c r="B172" s="221" t="s">
        <v>2111</v>
      </c>
      <c r="C172" s="670">
        <v>80</v>
      </c>
      <c r="D172" s="670" t="s">
        <v>946</v>
      </c>
      <c r="E172" s="671">
        <v>10.8</v>
      </c>
      <c r="F172" s="517">
        <f t="shared" si="18"/>
        <v>864</v>
      </c>
      <c r="G172" s="611">
        <f t="shared" si="19"/>
        <v>40</v>
      </c>
      <c r="H172" s="611">
        <f t="shared" si="20"/>
        <v>432</v>
      </c>
      <c r="I172" s="611"/>
      <c r="J172" s="612">
        <f t="shared" si="16"/>
        <v>0</v>
      </c>
      <c r="K172" s="611">
        <f t="shared" si="21"/>
        <v>40</v>
      </c>
      <c r="L172" s="611">
        <f t="shared" si="22"/>
        <v>432</v>
      </c>
      <c r="M172" s="611"/>
      <c r="N172" s="613">
        <f t="shared" si="17"/>
        <v>0</v>
      </c>
      <c r="O172" s="500"/>
    </row>
    <row r="173" spans="1:15" s="347" customFormat="1" ht="16.5">
      <c r="A173" s="610">
        <f t="shared" si="23"/>
        <v>161</v>
      </c>
      <c r="B173" s="221" t="s">
        <v>2112</v>
      </c>
      <c r="C173" s="670">
        <v>16</v>
      </c>
      <c r="D173" s="670" t="s">
        <v>1275</v>
      </c>
      <c r="E173" s="671">
        <v>100.8</v>
      </c>
      <c r="F173" s="517">
        <f t="shared" si="18"/>
        <v>1612.8</v>
      </c>
      <c r="G173" s="611">
        <f t="shared" si="19"/>
        <v>8</v>
      </c>
      <c r="H173" s="611">
        <f t="shared" si="20"/>
        <v>806.4</v>
      </c>
      <c r="I173" s="611"/>
      <c r="J173" s="612">
        <f t="shared" si="16"/>
        <v>0</v>
      </c>
      <c r="K173" s="611">
        <f t="shared" si="21"/>
        <v>8</v>
      </c>
      <c r="L173" s="611">
        <f t="shared" si="22"/>
        <v>806.4</v>
      </c>
      <c r="M173" s="611"/>
      <c r="N173" s="613">
        <f t="shared" si="17"/>
        <v>0</v>
      </c>
      <c r="O173" s="500"/>
    </row>
    <row r="174" spans="1:15" s="347" customFormat="1" ht="16.5">
      <c r="A174" s="610">
        <f t="shared" si="23"/>
        <v>162</v>
      </c>
      <c r="B174" s="221" t="s">
        <v>2113</v>
      </c>
      <c r="C174" s="670">
        <v>3</v>
      </c>
      <c r="D174" s="670" t="s">
        <v>2063</v>
      </c>
      <c r="E174" s="671">
        <v>322.14999999999998</v>
      </c>
      <c r="F174" s="517">
        <f t="shared" si="18"/>
        <v>966.44999999999993</v>
      </c>
      <c r="G174" s="611">
        <v>2</v>
      </c>
      <c r="H174" s="611">
        <f t="shared" si="20"/>
        <v>644.29999999999995</v>
      </c>
      <c r="I174" s="611"/>
      <c r="J174" s="612">
        <f t="shared" si="16"/>
        <v>0</v>
      </c>
      <c r="K174" s="611">
        <v>1</v>
      </c>
      <c r="L174" s="611">
        <f t="shared" si="22"/>
        <v>322.14999999999998</v>
      </c>
      <c r="M174" s="611"/>
      <c r="N174" s="613">
        <f t="shared" si="17"/>
        <v>0</v>
      </c>
      <c r="O174" s="500"/>
    </row>
    <row r="175" spans="1:15" s="347" customFormat="1" ht="30">
      <c r="A175" s="610">
        <f t="shared" si="23"/>
        <v>163</v>
      </c>
      <c r="B175" s="231" t="s">
        <v>2114</v>
      </c>
      <c r="C175" s="670">
        <v>5</v>
      </c>
      <c r="D175" s="670" t="s">
        <v>946</v>
      </c>
      <c r="E175" s="671">
        <v>108.81</v>
      </c>
      <c r="F175" s="517">
        <f t="shared" si="18"/>
        <v>544.04999999999995</v>
      </c>
      <c r="G175" s="611">
        <v>3</v>
      </c>
      <c r="H175" s="611">
        <f t="shared" si="20"/>
        <v>326.43</v>
      </c>
      <c r="I175" s="611"/>
      <c r="J175" s="612">
        <f t="shared" si="16"/>
        <v>0</v>
      </c>
      <c r="K175" s="611">
        <v>2</v>
      </c>
      <c r="L175" s="611">
        <f t="shared" si="22"/>
        <v>217.62</v>
      </c>
      <c r="M175" s="611"/>
      <c r="N175" s="613">
        <f t="shared" si="17"/>
        <v>0</v>
      </c>
      <c r="O175" s="500"/>
    </row>
    <row r="176" spans="1:15" s="347" customFormat="1" ht="16.5">
      <c r="A176" s="610">
        <f t="shared" si="23"/>
        <v>164</v>
      </c>
      <c r="B176" s="221" t="s">
        <v>2115</v>
      </c>
      <c r="C176" s="670">
        <v>5</v>
      </c>
      <c r="D176" s="670" t="s">
        <v>1275</v>
      </c>
      <c r="E176" s="671">
        <v>277.39999999999998</v>
      </c>
      <c r="F176" s="517">
        <f t="shared" si="18"/>
        <v>1387</v>
      </c>
      <c r="G176" s="611">
        <v>3</v>
      </c>
      <c r="H176" s="611">
        <f t="shared" si="20"/>
        <v>832.19999999999993</v>
      </c>
      <c r="I176" s="611"/>
      <c r="J176" s="612">
        <f t="shared" si="16"/>
        <v>0</v>
      </c>
      <c r="K176" s="611">
        <v>2</v>
      </c>
      <c r="L176" s="611">
        <f t="shared" si="22"/>
        <v>554.79999999999995</v>
      </c>
      <c r="M176" s="611"/>
      <c r="N176" s="613">
        <f t="shared" si="17"/>
        <v>0</v>
      </c>
      <c r="O176" s="500"/>
    </row>
    <row r="177" spans="1:15" s="347" customFormat="1" ht="16.5">
      <c r="A177" s="610">
        <f t="shared" si="23"/>
        <v>165</v>
      </c>
      <c r="B177" s="231" t="s">
        <v>2116</v>
      </c>
      <c r="C177" s="670">
        <v>6</v>
      </c>
      <c r="D177" s="670" t="s">
        <v>910</v>
      </c>
      <c r="E177" s="671">
        <v>456</v>
      </c>
      <c r="F177" s="517">
        <f t="shared" si="18"/>
        <v>2736</v>
      </c>
      <c r="G177" s="611">
        <f t="shared" si="19"/>
        <v>3</v>
      </c>
      <c r="H177" s="611">
        <f t="shared" si="20"/>
        <v>1368</v>
      </c>
      <c r="I177" s="611"/>
      <c r="J177" s="612">
        <f t="shared" si="16"/>
        <v>0</v>
      </c>
      <c r="K177" s="611">
        <f t="shared" si="21"/>
        <v>3</v>
      </c>
      <c r="L177" s="611">
        <f t="shared" si="22"/>
        <v>1368</v>
      </c>
      <c r="M177" s="611"/>
      <c r="N177" s="613">
        <f t="shared" si="17"/>
        <v>0</v>
      </c>
      <c r="O177" s="500"/>
    </row>
    <row r="178" spans="1:15" s="347" customFormat="1" ht="16.5">
      <c r="A178" s="610">
        <f t="shared" si="23"/>
        <v>166</v>
      </c>
      <c r="B178" s="231" t="s">
        <v>2117</v>
      </c>
      <c r="C178" s="670">
        <v>20</v>
      </c>
      <c r="D178" s="670" t="s">
        <v>1112</v>
      </c>
      <c r="E178" s="671">
        <v>288</v>
      </c>
      <c r="F178" s="517">
        <f t="shared" si="18"/>
        <v>5760</v>
      </c>
      <c r="G178" s="611">
        <f t="shared" si="19"/>
        <v>10</v>
      </c>
      <c r="H178" s="611">
        <f t="shared" si="20"/>
        <v>2880</v>
      </c>
      <c r="I178" s="611"/>
      <c r="J178" s="612">
        <f t="shared" si="16"/>
        <v>0</v>
      </c>
      <c r="K178" s="611">
        <f t="shared" si="21"/>
        <v>10</v>
      </c>
      <c r="L178" s="611">
        <f t="shared" si="22"/>
        <v>2880</v>
      </c>
      <c r="M178" s="611"/>
      <c r="N178" s="613">
        <f t="shared" si="17"/>
        <v>0</v>
      </c>
      <c r="O178" s="500"/>
    </row>
    <row r="179" spans="1:15" s="347" customFormat="1" ht="16.5">
      <c r="A179" s="610">
        <f t="shared" si="23"/>
        <v>167</v>
      </c>
      <c r="B179" s="221" t="s">
        <v>2118</v>
      </c>
      <c r="C179" s="670">
        <v>2</v>
      </c>
      <c r="D179" s="670" t="s">
        <v>2119</v>
      </c>
      <c r="E179" s="671">
        <v>228.96</v>
      </c>
      <c r="F179" s="517">
        <f t="shared" si="18"/>
        <v>457.92</v>
      </c>
      <c r="G179" s="611">
        <f t="shared" si="19"/>
        <v>1</v>
      </c>
      <c r="H179" s="611">
        <f t="shared" si="20"/>
        <v>228.96</v>
      </c>
      <c r="I179" s="611"/>
      <c r="J179" s="612">
        <f t="shared" si="16"/>
        <v>0</v>
      </c>
      <c r="K179" s="611">
        <f t="shared" si="21"/>
        <v>1</v>
      </c>
      <c r="L179" s="611">
        <f t="shared" si="22"/>
        <v>228.96</v>
      </c>
      <c r="M179" s="611"/>
      <c r="N179" s="613">
        <f t="shared" si="17"/>
        <v>0</v>
      </c>
      <c r="O179" s="500"/>
    </row>
    <row r="180" spans="1:15" s="347" customFormat="1" ht="16.5">
      <c r="A180" s="610">
        <f t="shared" si="23"/>
        <v>168</v>
      </c>
      <c r="B180" s="681" t="s">
        <v>2120</v>
      </c>
      <c r="C180" s="676">
        <v>100</v>
      </c>
      <c r="D180" s="676" t="s">
        <v>1265</v>
      </c>
      <c r="E180" s="679">
        <v>76.8</v>
      </c>
      <c r="F180" s="517">
        <f t="shared" si="18"/>
        <v>7680</v>
      </c>
      <c r="G180" s="611">
        <f t="shared" si="19"/>
        <v>50</v>
      </c>
      <c r="H180" s="611">
        <f t="shared" si="20"/>
        <v>3840</v>
      </c>
      <c r="I180" s="611"/>
      <c r="J180" s="612">
        <f t="shared" si="16"/>
        <v>0</v>
      </c>
      <c r="K180" s="611">
        <f t="shared" si="21"/>
        <v>50</v>
      </c>
      <c r="L180" s="611">
        <f t="shared" si="22"/>
        <v>3840</v>
      </c>
      <c r="M180" s="611"/>
      <c r="N180" s="613">
        <f t="shared" si="17"/>
        <v>0</v>
      </c>
      <c r="O180" s="500"/>
    </row>
    <row r="181" spans="1:15" s="347" customFormat="1" ht="16.5">
      <c r="A181" s="610">
        <f t="shared" si="23"/>
        <v>169</v>
      </c>
      <c r="B181" s="677" t="s">
        <v>2121</v>
      </c>
      <c r="C181" s="678">
        <v>100</v>
      </c>
      <c r="D181" s="678" t="s">
        <v>910</v>
      </c>
      <c r="E181" s="679">
        <v>56.16</v>
      </c>
      <c r="F181" s="517">
        <f t="shared" si="18"/>
        <v>5616</v>
      </c>
      <c r="G181" s="611">
        <f t="shared" si="19"/>
        <v>50</v>
      </c>
      <c r="H181" s="611">
        <f t="shared" si="20"/>
        <v>2808</v>
      </c>
      <c r="I181" s="611"/>
      <c r="J181" s="612">
        <f t="shared" si="16"/>
        <v>0</v>
      </c>
      <c r="K181" s="611">
        <f t="shared" si="21"/>
        <v>50</v>
      </c>
      <c r="L181" s="611">
        <f t="shared" si="22"/>
        <v>2808</v>
      </c>
      <c r="M181" s="611"/>
      <c r="N181" s="613">
        <f t="shared" si="17"/>
        <v>0</v>
      </c>
      <c r="O181" s="500"/>
    </row>
    <row r="182" spans="1:15" s="347" customFormat="1" ht="16.5">
      <c r="A182" s="610">
        <f t="shared" si="23"/>
        <v>170</v>
      </c>
      <c r="B182" s="677" t="s">
        <v>2122</v>
      </c>
      <c r="C182" s="678">
        <v>100</v>
      </c>
      <c r="D182" s="678" t="s">
        <v>910</v>
      </c>
      <c r="E182" s="679">
        <v>25.92</v>
      </c>
      <c r="F182" s="517">
        <f t="shared" si="18"/>
        <v>2592</v>
      </c>
      <c r="G182" s="611">
        <f t="shared" si="19"/>
        <v>50</v>
      </c>
      <c r="H182" s="611">
        <f t="shared" si="20"/>
        <v>1296</v>
      </c>
      <c r="I182" s="611"/>
      <c r="J182" s="612">
        <f t="shared" si="16"/>
        <v>0</v>
      </c>
      <c r="K182" s="611">
        <f t="shared" si="21"/>
        <v>50</v>
      </c>
      <c r="L182" s="611">
        <f t="shared" si="22"/>
        <v>1296</v>
      </c>
      <c r="M182" s="611"/>
      <c r="N182" s="613">
        <f t="shared" si="17"/>
        <v>0</v>
      </c>
      <c r="O182" s="500"/>
    </row>
    <row r="183" spans="1:15" s="347" customFormat="1" ht="16.5">
      <c r="A183" s="610">
        <f t="shared" si="23"/>
        <v>171</v>
      </c>
      <c r="B183" s="680" t="s">
        <v>2123</v>
      </c>
      <c r="C183" s="678">
        <v>300</v>
      </c>
      <c r="D183" s="678" t="s">
        <v>1265</v>
      </c>
      <c r="E183" s="679">
        <v>70</v>
      </c>
      <c r="F183" s="517">
        <f t="shared" si="18"/>
        <v>21000</v>
      </c>
      <c r="G183" s="611">
        <f t="shared" si="19"/>
        <v>150</v>
      </c>
      <c r="H183" s="611">
        <f t="shared" si="20"/>
        <v>10500</v>
      </c>
      <c r="I183" s="611"/>
      <c r="J183" s="612">
        <f t="shared" si="16"/>
        <v>0</v>
      </c>
      <c r="K183" s="611">
        <f t="shared" si="21"/>
        <v>150</v>
      </c>
      <c r="L183" s="611">
        <f t="shared" si="22"/>
        <v>10500</v>
      </c>
      <c r="M183" s="611"/>
      <c r="N183" s="613">
        <f t="shared" si="17"/>
        <v>0</v>
      </c>
      <c r="O183" s="500"/>
    </row>
    <row r="184" spans="1:15" s="347" customFormat="1" ht="16.5">
      <c r="A184" s="610">
        <f t="shared" si="23"/>
        <v>172</v>
      </c>
      <c r="B184" s="677" t="s">
        <v>2124</v>
      </c>
      <c r="C184" s="678">
        <v>2</v>
      </c>
      <c r="D184" s="678" t="s">
        <v>2125</v>
      </c>
      <c r="E184" s="679">
        <v>90</v>
      </c>
      <c r="F184" s="517">
        <f t="shared" si="18"/>
        <v>180</v>
      </c>
      <c r="G184" s="611">
        <f t="shared" si="19"/>
        <v>1</v>
      </c>
      <c r="H184" s="611">
        <f t="shared" si="20"/>
        <v>90</v>
      </c>
      <c r="I184" s="611"/>
      <c r="J184" s="612">
        <f t="shared" si="16"/>
        <v>0</v>
      </c>
      <c r="K184" s="611">
        <f t="shared" si="21"/>
        <v>1</v>
      </c>
      <c r="L184" s="611">
        <f t="shared" si="22"/>
        <v>90</v>
      </c>
      <c r="M184" s="611"/>
      <c r="N184" s="613">
        <f t="shared" si="17"/>
        <v>0</v>
      </c>
      <c r="O184" s="500"/>
    </row>
    <row r="185" spans="1:15" s="347" customFormat="1" ht="16.5">
      <c r="A185" s="610">
        <f t="shared" si="23"/>
        <v>173</v>
      </c>
      <c r="B185" s="677" t="s">
        <v>1970</v>
      </c>
      <c r="C185" s="678">
        <v>5</v>
      </c>
      <c r="D185" s="678" t="s">
        <v>1265</v>
      </c>
      <c r="E185" s="679">
        <v>100</v>
      </c>
      <c r="F185" s="517">
        <f t="shared" si="18"/>
        <v>500</v>
      </c>
      <c r="G185" s="611">
        <v>3</v>
      </c>
      <c r="H185" s="611">
        <f t="shared" si="20"/>
        <v>300</v>
      </c>
      <c r="I185" s="611"/>
      <c r="J185" s="612">
        <f t="shared" si="16"/>
        <v>0</v>
      </c>
      <c r="K185" s="611">
        <v>2</v>
      </c>
      <c r="L185" s="611">
        <f t="shared" si="22"/>
        <v>200</v>
      </c>
      <c r="M185" s="611"/>
      <c r="N185" s="613">
        <f t="shared" si="17"/>
        <v>0</v>
      </c>
      <c r="O185" s="500"/>
    </row>
    <row r="186" spans="1:15" s="347" customFormat="1" ht="16.5">
      <c r="A186" s="610">
        <f t="shared" si="23"/>
        <v>174</v>
      </c>
      <c r="B186" s="677" t="s">
        <v>2126</v>
      </c>
      <c r="C186" s="678">
        <v>5000</v>
      </c>
      <c r="D186" s="678" t="s">
        <v>1019</v>
      </c>
      <c r="E186" s="679">
        <v>9</v>
      </c>
      <c r="F186" s="517">
        <f t="shared" si="18"/>
        <v>45000</v>
      </c>
      <c r="G186" s="611">
        <f t="shared" si="19"/>
        <v>2500</v>
      </c>
      <c r="H186" s="611">
        <f t="shared" si="20"/>
        <v>22500</v>
      </c>
      <c r="I186" s="611"/>
      <c r="J186" s="612">
        <f t="shared" si="16"/>
        <v>0</v>
      </c>
      <c r="K186" s="611">
        <f t="shared" si="21"/>
        <v>2500</v>
      </c>
      <c r="L186" s="611">
        <f t="shared" si="22"/>
        <v>22500</v>
      </c>
      <c r="M186" s="611"/>
      <c r="N186" s="613">
        <f t="shared" si="17"/>
        <v>0</v>
      </c>
      <c r="O186" s="500"/>
    </row>
    <row r="187" spans="1:15" s="347" customFormat="1" ht="16.5">
      <c r="A187" s="610">
        <f t="shared" si="23"/>
        <v>175</v>
      </c>
      <c r="B187" s="677" t="s">
        <v>2127</v>
      </c>
      <c r="C187" s="678">
        <v>36</v>
      </c>
      <c r="D187" s="678" t="s">
        <v>1265</v>
      </c>
      <c r="E187" s="679">
        <v>80</v>
      </c>
      <c r="F187" s="517">
        <f t="shared" si="18"/>
        <v>2880</v>
      </c>
      <c r="G187" s="611">
        <f t="shared" si="19"/>
        <v>18</v>
      </c>
      <c r="H187" s="611">
        <f t="shared" si="20"/>
        <v>1440</v>
      </c>
      <c r="I187" s="611"/>
      <c r="J187" s="612">
        <f t="shared" si="16"/>
        <v>0</v>
      </c>
      <c r="K187" s="611">
        <f t="shared" si="21"/>
        <v>18</v>
      </c>
      <c r="L187" s="611">
        <f t="shared" si="22"/>
        <v>1440</v>
      </c>
      <c r="M187" s="611"/>
      <c r="N187" s="613">
        <f t="shared" si="17"/>
        <v>0</v>
      </c>
      <c r="O187" s="500"/>
    </row>
    <row r="188" spans="1:15" s="347" customFormat="1" ht="16.5">
      <c r="A188" s="610">
        <f t="shared" si="23"/>
        <v>176</v>
      </c>
      <c r="B188" s="681" t="s">
        <v>2128</v>
      </c>
      <c r="C188" s="678">
        <v>25</v>
      </c>
      <c r="D188" s="678" t="s">
        <v>1019</v>
      </c>
      <c r="E188" s="679">
        <v>305</v>
      </c>
      <c r="F188" s="517">
        <f t="shared" si="18"/>
        <v>7625</v>
      </c>
      <c r="G188" s="611">
        <v>13</v>
      </c>
      <c r="H188" s="611">
        <f t="shared" si="20"/>
        <v>3965</v>
      </c>
      <c r="I188" s="611"/>
      <c r="J188" s="612">
        <f t="shared" si="16"/>
        <v>0</v>
      </c>
      <c r="K188" s="611">
        <v>12</v>
      </c>
      <c r="L188" s="611">
        <f t="shared" si="22"/>
        <v>3660</v>
      </c>
      <c r="M188" s="611"/>
      <c r="N188" s="613">
        <f t="shared" si="17"/>
        <v>0</v>
      </c>
      <c r="O188" s="500"/>
    </row>
    <row r="189" spans="1:15" s="347" customFormat="1" ht="16.5">
      <c r="A189" s="610">
        <f t="shared" si="23"/>
        <v>177</v>
      </c>
      <c r="B189" s="682" t="s">
        <v>2129</v>
      </c>
      <c r="C189" s="678">
        <v>200</v>
      </c>
      <c r="D189" s="678" t="s">
        <v>1019</v>
      </c>
      <c r="E189" s="679">
        <v>108</v>
      </c>
      <c r="F189" s="517">
        <f t="shared" si="18"/>
        <v>21600</v>
      </c>
      <c r="G189" s="611">
        <f t="shared" si="19"/>
        <v>100</v>
      </c>
      <c r="H189" s="611">
        <f t="shared" si="20"/>
        <v>10800</v>
      </c>
      <c r="I189" s="611"/>
      <c r="J189" s="612">
        <f t="shared" si="16"/>
        <v>0</v>
      </c>
      <c r="K189" s="611">
        <f t="shared" si="21"/>
        <v>100</v>
      </c>
      <c r="L189" s="611">
        <f t="shared" si="22"/>
        <v>10800</v>
      </c>
      <c r="M189" s="611"/>
      <c r="N189" s="613">
        <f t="shared" si="17"/>
        <v>0</v>
      </c>
      <c r="O189" s="500"/>
    </row>
    <row r="190" spans="1:15" s="347" customFormat="1" ht="16.5">
      <c r="A190" s="610">
        <f t="shared" si="23"/>
        <v>178</v>
      </c>
      <c r="B190" s="681" t="s">
        <v>2130</v>
      </c>
      <c r="C190" s="678">
        <v>25</v>
      </c>
      <c r="D190" s="678" t="s">
        <v>1019</v>
      </c>
      <c r="E190" s="679">
        <v>108</v>
      </c>
      <c r="F190" s="517">
        <f t="shared" si="18"/>
        <v>2700</v>
      </c>
      <c r="G190" s="611">
        <v>13</v>
      </c>
      <c r="H190" s="611">
        <f t="shared" si="20"/>
        <v>1404</v>
      </c>
      <c r="I190" s="611"/>
      <c r="J190" s="612">
        <f t="shared" si="16"/>
        <v>0</v>
      </c>
      <c r="K190" s="611">
        <v>12</v>
      </c>
      <c r="L190" s="611">
        <f t="shared" si="22"/>
        <v>1296</v>
      </c>
      <c r="M190" s="611"/>
      <c r="N190" s="613">
        <f t="shared" si="17"/>
        <v>0</v>
      </c>
      <c r="O190" s="500"/>
    </row>
    <row r="191" spans="1:15" s="347" customFormat="1" ht="16.5">
      <c r="A191" s="610">
        <f t="shared" si="23"/>
        <v>179</v>
      </c>
      <c r="B191" s="682" t="s">
        <v>2131</v>
      </c>
      <c r="C191" s="678">
        <v>25</v>
      </c>
      <c r="D191" s="678" t="s">
        <v>1019</v>
      </c>
      <c r="E191" s="679">
        <v>108</v>
      </c>
      <c r="F191" s="517">
        <f t="shared" si="18"/>
        <v>2700</v>
      </c>
      <c r="G191" s="611">
        <v>13</v>
      </c>
      <c r="H191" s="611">
        <f t="shared" si="20"/>
        <v>1404</v>
      </c>
      <c r="I191" s="611"/>
      <c r="J191" s="612">
        <f t="shared" si="16"/>
        <v>0</v>
      </c>
      <c r="K191" s="611">
        <v>12</v>
      </c>
      <c r="L191" s="611">
        <f t="shared" si="22"/>
        <v>1296</v>
      </c>
      <c r="M191" s="611"/>
      <c r="N191" s="613">
        <f t="shared" si="17"/>
        <v>0</v>
      </c>
      <c r="O191" s="500"/>
    </row>
    <row r="192" spans="1:15" s="347" customFormat="1" ht="16.5">
      <c r="A192" s="610">
        <f t="shared" si="23"/>
        <v>180</v>
      </c>
      <c r="B192" s="682" t="s">
        <v>2132</v>
      </c>
      <c r="C192" s="678">
        <v>25</v>
      </c>
      <c r="D192" s="678" t="s">
        <v>1019</v>
      </c>
      <c r="E192" s="679">
        <v>108</v>
      </c>
      <c r="F192" s="517">
        <f t="shared" si="18"/>
        <v>2700</v>
      </c>
      <c r="G192" s="611">
        <v>13</v>
      </c>
      <c r="H192" s="611">
        <f t="shared" si="20"/>
        <v>1404</v>
      </c>
      <c r="I192" s="611"/>
      <c r="J192" s="612">
        <f t="shared" si="16"/>
        <v>0</v>
      </c>
      <c r="K192" s="611">
        <v>12</v>
      </c>
      <c r="L192" s="611">
        <f t="shared" si="22"/>
        <v>1296</v>
      </c>
      <c r="M192" s="611"/>
      <c r="N192" s="613">
        <f t="shared" si="17"/>
        <v>0</v>
      </c>
      <c r="O192" s="500"/>
    </row>
    <row r="193" spans="1:15" s="347" customFormat="1" ht="16.5">
      <c r="A193" s="610">
        <f t="shared" si="23"/>
        <v>181</v>
      </c>
      <c r="B193" s="682" t="s">
        <v>2133</v>
      </c>
      <c r="C193" s="678">
        <v>50</v>
      </c>
      <c r="D193" s="678" t="s">
        <v>910</v>
      </c>
      <c r="E193" s="679">
        <v>50</v>
      </c>
      <c r="F193" s="517">
        <f t="shared" si="18"/>
        <v>2500</v>
      </c>
      <c r="G193" s="611">
        <f t="shared" si="19"/>
        <v>25</v>
      </c>
      <c r="H193" s="611">
        <f t="shared" si="20"/>
        <v>1250</v>
      </c>
      <c r="I193" s="611"/>
      <c r="J193" s="612">
        <f t="shared" si="16"/>
        <v>0</v>
      </c>
      <c r="K193" s="611">
        <f t="shared" si="21"/>
        <v>25</v>
      </c>
      <c r="L193" s="611">
        <f t="shared" si="22"/>
        <v>1250</v>
      </c>
      <c r="M193" s="611"/>
      <c r="N193" s="613">
        <f t="shared" si="17"/>
        <v>0</v>
      </c>
      <c r="O193" s="500"/>
    </row>
    <row r="194" spans="1:15" s="347" customFormat="1" ht="16.5">
      <c r="A194" s="610">
        <f t="shared" si="23"/>
        <v>182</v>
      </c>
      <c r="B194" s="682" t="s">
        <v>2134</v>
      </c>
      <c r="C194" s="678">
        <v>100</v>
      </c>
      <c r="D194" s="678" t="s">
        <v>1019</v>
      </c>
      <c r="E194" s="679">
        <v>90</v>
      </c>
      <c r="F194" s="517">
        <f t="shared" si="18"/>
        <v>9000</v>
      </c>
      <c r="G194" s="611">
        <f t="shared" si="19"/>
        <v>50</v>
      </c>
      <c r="H194" s="611">
        <f t="shared" si="20"/>
        <v>4500</v>
      </c>
      <c r="I194" s="611"/>
      <c r="J194" s="612">
        <f t="shared" si="16"/>
        <v>0</v>
      </c>
      <c r="K194" s="611">
        <f t="shared" si="21"/>
        <v>50</v>
      </c>
      <c r="L194" s="611">
        <f t="shared" si="22"/>
        <v>4500</v>
      </c>
      <c r="M194" s="611"/>
      <c r="N194" s="613">
        <f t="shared" si="17"/>
        <v>0</v>
      </c>
      <c r="O194" s="500"/>
    </row>
    <row r="195" spans="1:15" s="347" customFormat="1" ht="16.5">
      <c r="A195" s="610">
        <f t="shared" si="23"/>
        <v>183</v>
      </c>
      <c r="B195" s="682" t="s">
        <v>2135</v>
      </c>
      <c r="C195" s="678">
        <v>200</v>
      </c>
      <c r="D195" s="678" t="s">
        <v>1265</v>
      </c>
      <c r="E195" s="679">
        <v>43.2</v>
      </c>
      <c r="F195" s="517">
        <f t="shared" si="18"/>
        <v>8640</v>
      </c>
      <c r="G195" s="611">
        <f t="shared" si="19"/>
        <v>100</v>
      </c>
      <c r="H195" s="611">
        <f t="shared" si="20"/>
        <v>4320</v>
      </c>
      <c r="I195" s="611"/>
      <c r="J195" s="612">
        <f t="shared" si="16"/>
        <v>0</v>
      </c>
      <c r="K195" s="611">
        <f t="shared" si="21"/>
        <v>100</v>
      </c>
      <c r="L195" s="611">
        <f t="shared" si="22"/>
        <v>4320</v>
      </c>
      <c r="M195" s="611"/>
      <c r="N195" s="613">
        <f t="shared" si="17"/>
        <v>0</v>
      </c>
      <c r="O195" s="500"/>
    </row>
    <row r="196" spans="1:15" s="347" customFormat="1" ht="16.5">
      <c r="A196" s="610">
        <f t="shared" si="23"/>
        <v>184</v>
      </c>
      <c r="B196" s="221" t="s">
        <v>2136</v>
      </c>
      <c r="C196" s="670">
        <v>24</v>
      </c>
      <c r="D196" s="683"/>
      <c r="E196" s="671">
        <v>92</v>
      </c>
      <c r="F196" s="517">
        <f t="shared" si="18"/>
        <v>2208</v>
      </c>
      <c r="G196" s="611">
        <f t="shared" si="19"/>
        <v>12</v>
      </c>
      <c r="H196" s="611">
        <f t="shared" si="20"/>
        <v>1104</v>
      </c>
      <c r="I196" s="611"/>
      <c r="J196" s="612">
        <f t="shared" si="16"/>
        <v>0</v>
      </c>
      <c r="K196" s="611">
        <f t="shared" si="21"/>
        <v>12</v>
      </c>
      <c r="L196" s="611">
        <f t="shared" si="22"/>
        <v>1104</v>
      </c>
      <c r="M196" s="611"/>
      <c r="N196" s="613">
        <f t="shared" si="17"/>
        <v>0</v>
      </c>
      <c r="O196" s="500"/>
    </row>
    <row r="197" spans="1:15" s="347" customFormat="1" ht="16.5">
      <c r="A197" s="610">
        <f t="shared" si="23"/>
        <v>185</v>
      </c>
      <c r="B197" s="221" t="s">
        <v>2137</v>
      </c>
      <c r="C197" s="670">
        <v>10</v>
      </c>
      <c r="D197" s="683"/>
      <c r="E197" s="671">
        <v>150</v>
      </c>
      <c r="F197" s="517">
        <f t="shared" si="18"/>
        <v>1500</v>
      </c>
      <c r="G197" s="611">
        <f t="shared" si="19"/>
        <v>5</v>
      </c>
      <c r="H197" s="611">
        <f t="shared" si="20"/>
        <v>750</v>
      </c>
      <c r="I197" s="611"/>
      <c r="J197" s="612">
        <f t="shared" si="16"/>
        <v>0</v>
      </c>
      <c r="K197" s="611">
        <f t="shared" si="21"/>
        <v>5</v>
      </c>
      <c r="L197" s="611">
        <f t="shared" si="22"/>
        <v>750</v>
      </c>
      <c r="M197" s="611"/>
      <c r="N197" s="613">
        <f t="shared" si="17"/>
        <v>0</v>
      </c>
      <c r="O197" s="500"/>
    </row>
    <row r="198" spans="1:15" s="347" customFormat="1" ht="16.5">
      <c r="A198" s="610">
        <f t="shared" si="23"/>
        <v>186</v>
      </c>
      <c r="B198" s="221" t="s">
        <v>2138</v>
      </c>
      <c r="C198" s="670">
        <v>6</v>
      </c>
      <c r="D198" s="683"/>
      <c r="E198" s="671">
        <v>50</v>
      </c>
      <c r="F198" s="517">
        <f t="shared" si="18"/>
        <v>300</v>
      </c>
      <c r="G198" s="611">
        <f t="shared" si="19"/>
        <v>3</v>
      </c>
      <c r="H198" s="611">
        <f t="shared" si="20"/>
        <v>150</v>
      </c>
      <c r="I198" s="611"/>
      <c r="J198" s="612">
        <f t="shared" si="16"/>
        <v>0</v>
      </c>
      <c r="K198" s="611">
        <f t="shared" si="21"/>
        <v>3</v>
      </c>
      <c r="L198" s="611">
        <f t="shared" si="22"/>
        <v>150</v>
      </c>
      <c r="M198" s="611"/>
      <c r="N198" s="613">
        <f t="shared" si="17"/>
        <v>0</v>
      </c>
      <c r="O198" s="500"/>
    </row>
    <row r="199" spans="1:15" s="347" customFormat="1" ht="16.5">
      <c r="A199" s="610">
        <f t="shared" si="23"/>
        <v>187</v>
      </c>
      <c r="B199" s="221" t="s">
        <v>2324</v>
      </c>
      <c r="C199" s="670">
        <v>15</v>
      </c>
      <c r="D199" s="683"/>
      <c r="E199" s="671">
        <v>230</v>
      </c>
      <c r="F199" s="517">
        <f t="shared" si="18"/>
        <v>3450</v>
      </c>
      <c r="G199" s="611">
        <v>8</v>
      </c>
      <c r="H199" s="611">
        <f t="shared" si="20"/>
        <v>1840</v>
      </c>
      <c r="I199" s="611"/>
      <c r="J199" s="612">
        <f t="shared" si="16"/>
        <v>0</v>
      </c>
      <c r="K199" s="611">
        <v>7</v>
      </c>
      <c r="L199" s="611">
        <f t="shared" si="22"/>
        <v>1610</v>
      </c>
      <c r="M199" s="611"/>
      <c r="N199" s="613">
        <f t="shared" si="17"/>
        <v>0</v>
      </c>
      <c r="O199" s="500"/>
    </row>
    <row r="200" spans="1:15" s="347" customFormat="1" ht="16.5">
      <c r="A200" s="610">
        <f t="shared" si="23"/>
        <v>188</v>
      </c>
      <c r="B200" s="684" t="s">
        <v>2139</v>
      </c>
      <c r="C200" s="685">
        <v>1</v>
      </c>
      <c r="D200" s="221" t="s">
        <v>1220</v>
      </c>
      <c r="E200" s="671">
        <v>50</v>
      </c>
      <c r="F200" s="517">
        <f t="shared" si="18"/>
        <v>50</v>
      </c>
      <c r="G200" s="611">
        <v>1</v>
      </c>
      <c r="H200" s="611">
        <f t="shared" si="20"/>
        <v>50</v>
      </c>
      <c r="I200" s="611"/>
      <c r="J200" s="612">
        <f t="shared" si="16"/>
        <v>0</v>
      </c>
      <c r="K200" s="611">
        <v>0</v>
      </c>
      <c r="L200" s="611">
        <f t="shared" si="22"/>
        <v>0</v>
      </c>
      <c r="M200" s="611"/>
      <c r="N200" s="613">
        <f t="shared" si="17"/>
        <v>0</v>
      </c>
      <c r="O200" s="500"/>
    </row>
    <row r="201" spans="1:15" s="347" customFormat="1" ht="16.5">
      <c r="A201" s="610">
        <f t="shared" si="23"/>
        <v>189</v>
      </c>
      <c r="B201" s="231" t="s">
        <v>2140</v>
      </c>
      <c r="C201" s="548">
        <v>1</v>
      </c>
      <c r="D201" s="221"/>
      <c r="E201" s="592">
        <v>50</v>
      </c>
      <c r="F201" s="517">
        <f t="shared" si="18"/>
        <v>50</v>
      </c>
      <c r="G201" s="611">
        <v>1</v>
      </c>
      <c r="H201" s="611">
        <f t="shared" si="20"/>
        <v>50</v>
      </c>
      <c r="I201" s="611"/>
      <c r="J201" s="612">
        <f t="shared" si="16"/>
        <v>0</v>
      </c>
      <c r="K201" s="611">
        <v>0</v>
      </c>
      <c r="L201" s="611">
        <f t="shared" si="22"/>
        <v>0</v>
      </c>
      <c r="M201" s="611"/>
      <c r="N201" s="613">
        <f t="shared" si="17"/>
        <v>0</v>
      </c>
      <c r="O201" s="500"/>
    </row>
    <row r="202" spans="1:15" s="347" customFormat="1" ht="16.5">
      <c r="A202" s="610">
        <f t="shared" si="23"/>
        <v>190</v>
      </c>
      <c r="B202" s="231" t="s">
        <v>2325</v>
      </c>
      <c r="C202" s="548">
        <v>4</v>
      </c>
      <c r="D202" s="221"/>
      <c r="E202" s="592">
        <v>150</v>
      </c>
      <c r="F202" s="517">
        <f t="shared" si="18"/>
        <v>600</v>
      </c>
      <c r="G202" s="611">
        <f t="shared" si="19"/>
        <v>2</v>
      </c>
      <c r="H202" s="611">
        <f t="shared" si="20"/>
        <v>300</v>
      </c>
      <c r="I202" s="611"/>
      <c r="J202" s="612">
        <f t="shared" si="16"/>
        <v>0</v>
      </c>
      <c r="K202" s="611">
        <f t="shared" si="21"/>
        <v>2</v>
      </c>
      <c r="L202" s="611">
        <f t="shared" si="22"/>
        <v>300</v>
      </c>
      <c r="M202" s="611"/>
      <c r="N202" s="613">
        <f t="shared" si="17"/>
        <v>0</v>
      </c>
      <c r="O202" s="500"/>
    </row>
    <row r="203" spans="1:15" s="347" customFormat="1" ht="16.5">
      <c r="A203" s="610">
        <f t="shared" si="23"/>
        <v>191</v>
      </c>
      <c r="B203" s="231" t="s">
        <v>2141</v>
      </c>
      <c r="C203" s="548">
        <v>5</v>
      </c>
      <c r="D203" s="221"/>
      <c r="E203" s="592">
        <v>35</v>
      </c>
      <c r="F203" s="517">
        <f t="shared" si="18"/>
        <v>175</v>
      </c>
      <c r="G203" s="611">
        <v>3</v>
      </c>
      <c r="H203" s="611">
        <f t="shared" si="20"/>
        <v>105</v>
      </c>
      <c r="I203" s="611"/>
      <c r="J203" s="612">
        <f t="shared" si="16"/>
        <v>0</v>
      </c>
      <c r="K203" s="611">
        <v>2</v>
      </c>
      <c r="L203" s="611">
        <f t="shared" si="22"/>
        <v>70</v>
      </c>
      <c r="M203" s="611"/>
      <c r="N203" s="613">
        <f t="shared" si="17"/>
        <v>0</v>
      </c>
      <c r="O203" s="500"/>
    </row>
    <row r="204" spans="1:15" s="347" customFormat="1" ht="16.5">
      <c r="A204" s="610">
        <f t="shared" si="23"/>
        <v>192</v>
      </c>
      <c r="B204" s="231" t="s">
        <v>2142</v>
      </c>
      <c r="C204" s="548">
        <v>10</v>
      </c>
      <c r="D204" s="221"/>
      <c r="E204" s="592">
        <v>20</v>
      </c>
      <c r="F204" s="517">
        <f t="shared" si="18"/>
        <v>200</v>
      </c>
      <c r="G204" s="611">
        <f t="shared" si="19"/>
        <v>5</v>
      </c>
      <c r="H204" s="611">
        <f t="shared" si="20"/>
        <v>100</v>
      </c>
      <c r="I204" s="611"/>
      <c r="J204" s="612">
        <f t="shared" si="16"/>
        <v>0</v>
      </c>
      <c r="K204" s="611">
        <f t="shared" si="21"/>
        <v>5</v>
      </c>
      <c r="L204" s="611">
        <f t="shared" si="22"/>
        <v>100</v>
      </c>
      <c r="M204" s="611"/>
      <c r="N204" s="613">
        <f t="shared" si="17"/>
        <v>0</v>
      </c>
      <c r="O204" s="500"/>
    </row>
    <row r="205" spans="1:15" s="347" customFormat="1" ht="16.5">
      <c r="A205" s="610">
        <f t="shared" si="23"/>
        <v>193</v>
      </c>
      <c r="B205" s="231" t="s">
        <v>2326</v>
      </c>
      <c r="C205" s="548">
        <v>6</v>
      </c>
      <c r="D205" s="221"/>
      <c r="E205" s="592">
        <v>200</v>
      </c>
      <c r="F205" s="517">
        <f t="shared" si="18"/>
        <v>1200</v>
      </c>
      <c r="G205" s="611">
        <f t="shared" si="19"/>
        <v>3</v>
      </c>
      <c r="H205" s="611">
        <f t="shared" si="20"/>
        <v>600</v>
      </c>
      <c r="I205" s="611"/>
      <c r="J205" s="612">
        <f t="shared" ref="J205:J268" si="24">I205*E205</f>
        <v>0</v>
      </c>
      <c r="K205" s="611">
        <f t="shared" si="21"/>
        <v>3</v>
      </c>
      <c r="L205" s="611">
        <f t="shared" si="22"/>
        <v>600</v>
      </c>
      <c r="M205" s="611"/>
      <c r="N205" s="613">
        <f t="shared" ref="N205:N268" si="25">M205*E205</f>
        <v>0</v>
      </c>
      <c r="O205" s="500"/>
    </row>
    <row r="206" spans="1:15" s="347" customFormat="1" ht="16.5">
      <c r="A206" s="610">
        <f t="shared" si="23"/>
        <v>194</v>
      </c>
      <c r="B206" s="231" t="s">
        <v>2327</v>
      </c>
      <c r="C206" s="548">
        <v>8</v>
      </c>
      <c r="D206" s="221"/>
      <c r="E206" s="592">
        <v>175</v>
      </c>
      <c r="F206" s="517">
        <f t="shared" ref="F206:F269" si="26">E206*C206</f>
        <v>1400</v>
      </c>
      <c r="G206" s="611">
        <f t="shared" ref="G206:G269" si="27">C206/2</f>
        <v>4</v>
      </c>
      <c r="H206" s="611">
        <f t="shared" ref="H206:H269" si="28">G206*E206</f>
        <v>700</v>
      </c>
      <c r="I206" s="611"/>
      <c r="J206" s="612">
        <f t="shared" si="24"/>
        <v>0</v>
      </c>
      <c r="K206" s="611">
        <f t="shared" ref="K206:K269" si="29">C206/2</f>
        <v>4</v>
      </c>
      <c r="L206" s="611">
        <f t="shared" ref="L206:L269" si="30">K206*E206</f>
        <v>700</v>
      </c>
      <c r="M206" s="611"/>
      <c r="N206" s="613">
        <f t="shared" si="25"/>
        <v>0</v>
      </c>
      <c r="O206" s="500"/>
    </row>
    <row r="207" spans="1:15" s="347" customFormat="1" ht="16.5">
      <c r="A207" s="610">
        <f t="shared" ref="A207:A270" si="31">A206+1</f>
        <v>195</v>
      </c>
      <c r="B207" s="231" t="s">
        <v>2328</v>
      </c>
      <c r="C207" s="548">
        <v>4</v>
      </c>
      <c r="D207" s="221"/>
      <c r="E207" s="592">
        <v>480</v>
      </c>
      <c r="F207" s="517">
        <f t="shared" si="26"/>
        <v>1920</v>
      </c>
      <c r="G207" s="611">
        <f t="shared" si="27"/>
        <v>2</v>
      </c>
      <c r="H207" s="611">
        <f t="shared" si="28"/>
        <v>960</v>
      </c>
      <c r="I207" s="611"/>
      <c r="J207" s="612">
        <f t="shared" si="24"/>
        <v>0</v>
      </c>
      <c r="K207" s="611">
        <f t="shared" si="29"/>
        <v>2</v>
      </c>
      <c r="L207" s="611">
        <f t="shared" si="30"/>
        <v>960</v>
      </c>
      <c r="M207" s="611"/>
      <c r="N207" s="613">
        <f t="shared" si="25"/>
        <v>0</v>
      </c>
      <c r="O207" s="500"/>
    </row>
    <row r="208" spans="1:15" s="347" customFormat="1" ht="16.5">
      <c r="A208" s="610">
        <f t="shared" si="31"/>
        <v>196</v>
      </c>
      <c r="B208" s="231" t="s">
        <v>2143</v>
      </c>
      <c r="C208" s="548">
        <v>3</v>
      </c>
      <c r="D208" s="221"/>
      <c r="E208" s="592">
        <v>1650</v>
      </c>
      <c r="F208" s="517">
        <f t="shared" si="26"/>
        <v>4950</v>
      </c>
      <c r="G208" s="611">
        <v>2</v>
      </c>
      <c r="H208" s="611">
        <f t="shared" si="28"/>
        <v>3300</v>
      </c>
      <c r="I208" s="611"/>
      <c r="J208" s="612">
        <f t="shared" si="24"/>
        <v>0</v>
      </c>
      <c r="K208" s="611">
        <v>1</v>
      </c>
      <c r="L208" s="611">
        <f t="shared" si="30"/>
        <v>1650</v>
      </c>
      <c r="M208" s="611"/>
      <c r="N208" s="613">
        <f t="shared" si="25"/>
        <v>0</v>
      </c>
      <c r="O208" s="500"/>
    </row>
    <row r="209" spans="1:15" s="347" customFormat="1" ht="16.5">
      <c r="A209" s="610">
        <f t="shared" si="31"/>
        <v>197</v>
      </c>
      <c r="B209" s="231" t="s">
        <v>2144</v>
      </c>
      <c r="C209" s="548">
        <v>6</v>
      </c>
      <c r="D209" s="221"/>
      <c r="E209" s="592">
        <v>95</v>
      </c>
      <c r="F209" s="517">
        <f t="shared" si="26"/>
        <v>570</v>
      </c>
      <c r="G209" s="611">
        <f t="shared" si="27"/>
        <v>3</v>
      </c>
      <c r="H209" s="611">
        <f t="shared" si="28"/>
        <v>285</v>
      </c>
      <c r="I209" s="611"/>
      <c r="J209" s="612">
        <f t="shared" si="24"/>
        <v>0</v>
      </c>
      <c r="K209" s="611">
        <f t="shared" si="29"/>
        <v>3</v>
      </c>
      <c r="L209" s="611">
        <f t="shared" si="30"/>
        <v>285</v>
      </c>
      <c r="M209" s="611"/>
      <c r="N209" s="613">
        <f t="shared" si="25"/>
        <v>0</v>
      </c>
      <c r="O209" s="500"/>
    </row>
    <row r="210" spans="1:15" s="347" customFormat="1" ht="16.5">
      <c r="A210" s="610">
        <f t="shared" si="31"/>
        <v>198</v>
      </c>
      <c r="B210" s="231" t="s">
        <v>2145</v>
      </c>
      <c r="C210" s="548">
        <v>2</v>
      </c>
      <c r="D210" s="221"/>
      <c r="E210" s="592">
        <v>13.5</v>
      </c>
      <c r="F210" s="517">
        <f t="shared" si="26"/>
        <v>27</v>
      </c>
      <c r="G210" s="611">
        <f t="shared" si="27"/>
        <v>1</v>
      </c>
      <c r="H210" s="611">
        <f t="shared" si="28"/>
        <v>13.5</v>
      </c>
      <c r="I210" s="611"/>
      <c r="J210" s="612">
        <f t="shared" si="24"/>
        <v>0</v>
      </c>
      <c r="K210" s="611">
        <f t="shared" si="29"/>
        <v>1</v>
      </c>
      <c r="L210" s="611">
        <f t="shared" si="30"/>
        <v>13.5</v>
      </c>
      <c r="M210" s="611"/>
      <c r="N210" s="613">
        <f t="shared" si="25"/>
        <v>0</v>
      </c>
      <c r="O210" s="500"/>
    </row>
    <row r="211" spans="1:15" s="347" customFormat="1" ht="16.5">
      <c r="A211" s="610">
        <f t="shared" si="31"/>
        <v>199</v>
      </c>
      <c r="B211" s="231" t="s">
        <v>2146</v>
      </c>
      <c r="C211" s="548">
        <v>2</v>
      </c>
      <c r="D211" s="221"/>
      <c r="E211" s="592">
        <v>115</v>
      </c>
      <c r="F211" s="517">
        <f t="shared" si="26"/>
        <v>230</v>
      </c>
      <c r="G211" s="611">
        <f t="shared" si="27"/>
        <v>1</v>
      </c>
      <c r="H211" s="611">
        <f t="shared" si="28"/>
        <v>115</v>
      </c>
      <c r="I211" s="611"/>
      <c r="J211" s="612">
        <f t="shared" si="24"/>
        <v>0</v>
      </c>
      <c r="K211" s="611">
        <f t="shared" si="29"/>
        <v>1</v>
      </c>
      <c r="L211" s="611">
        <f t="shared" si="30"/>
        <v>115</v>
      </c>
      <c r="M211" s="611"/>
      <c r="N211" s="613">
        <f t="shared" si="25"/>
        <v>0</v>
      </c>
      <c r="O211" s="500"/>
    </row>
    <row r="212" spans="1:15" s="347" customFormat="1" ht="16.5">
      <c r="A212" s="610">
        <f t="shared" si="31"/>
        <v>200</v>
      </c>
      <c r="B212" s="231" t="s">
        <v>2147</v>
      </c>
      <c r="C212" s="548">
        <v>1</v>
      </c>
      <c r="D212" s="221"/>
      <c r="E212" s="592">
        <v>198</v>
      </c>
      <c r="F212" s="517">
        <f t="shared" si="26"/>
        <v>198</v>
      </c>
      <c r="G212" s="611">
        <v>1</v>
      </c>
      <c r="H212" s="611">
        <f t="shared" si="28"/>
        <v>198</v>
      </c>
      <c r="I212" s="611"/>
      <c r="J212" s="612">
        <f t="shared" si="24"/>
        <v>0</v>
      </c>
      <c r="K212" s="611">
        <v>0</v>
      </c>
      <c r="L212" s="611">
        <f t="shared" si="30"/>
        <v>0</v>
      </c>
      <c r="M212" s="611"/>
      <c r="N212" s="613">
        <f t="shared" si="25"/>
        <v>0</v>
      </c>
      <c r="O212" s="500"/>
    </row>
    <row r="213" spans="1:15" s="347" customFormat="1" ht="16.5">
      <c r="A213" s="610">
        <f t="shared" si="31"/>
        <v>201</v>
      </c>
      <c r="B213" s="231" t="s">
        <v>2148</v>
      </c>
      <c r="C213" s="548">
        <v>2</v>
      </c>
      <c r="D213" s="221"/>
      <c r="E213" s="592">
        <v>100</v>
      </c>
      <c r="F213" s="517">
        <f t="shared" si="26"/>
        <v>200</v>
      </c>
      <c r="G213" s="611">
        <f t="shared" si="27"/>
        <v>1</v>
      </c>
      <c r="H213" s="611">
        <f t="shared" si="28"/>
        <v>100</v>
      </c>
      <c r="I213" s="611"/>
      <c r="J213" s="612">
        <f t="shared" si="24"/>
        <v>0</v>
      </c>
      <c r="K213" s="611">
        <f t="shared" si="29"/>
        <v>1</v>
      </c>
      <c r="L213" s="611">
        <f t="shared" si="30"/>
        <v>100</v>
      </c>
      <c r="M213" s="611"/>
      <c r="N213" s="613">
        <f t="shared" si="25"/>
        <v>0</v>
      </c>
      <c r="O213" s="500"/>
    </row>
    <row r="214" spans="1:15" s="347" customFormat="1" ht="16.5">
      <c r="A214" s="610">
        <f t="shared" si="31"/>
        <v>202</v>
      </c>
      <c r="B214" s="231" t="s">
        <v>2329</v>
      </c>
      <c r="C214" s="548">
        <v>1</v>
      </c>
      <c r="D214" s="221"/>
      <c r="E214" s="592">
        <v>1800</v>
      </c>
      <c r="F214" s="517">
        <f t="shared" si="26"/>
        <v>1800</v>
      </c>
      <c r="G214" s="611">
        <v>1</v>
      </c>
      <c r="H214" s="611">
        <f t="shared" si="28"/>
        <v>1800</v>
      </c>
      <c r="I214" s="611"/>
      <c r="J214" s="612">
        <f t="shared" si="24"/>
        <v>0</v>
      </c>
      <c r="K214" s="611">
        <v>0</v>
      </c>
      <c r="L214" s="611">
        <f t="shared" si="30"/>
        <v>0</v>
      </c>
      <c r="M214" s="611"/>
      <c r="N214" s="613">
        <f t="shared" si="25"/>
        <v>0</v>
      </c>
      <c r="O214" s="500"/>
    </row>
    <row r="215" spans="1:15" s="347" customFormat="1" ht="16.5">
      <c r="A215" s="610">
        <f t="shared" si="31"/>
        <v>203</v>
      </c>
      <c r="B215" s="231" t="s">
        <v>2149</v>
      </c>
      <c r="C215" s="548">
        <v>2</v>
      </c>
      <c r="D215" s="221"/>
      <c r="E215" s="592">
        <v>100</v>
      </c>
      <c r="F215" s="517">
        <f t="shared" si="26"/>
        <v>200</v>
      </c>
      <c r="G215" s="611">
        <f t="shared" si="27"/>
        <v>1</v>
      </c>
      <c r="H215" s="611">
        <f t="shared" si="28"/>
        <v>100</v>
      </c>
      <c r="I215" s="611"/>
      <c r="J215" s="612">
        <f t="shared" si="24"/>
        <v>0</v>
      </c>
      <c r="K215" s="611">
        <f t="shared" si="29"/>
        <v>1</v>
      </c>
      <c r="L215" s="611">
        <f t="shared" si="30"/>
        <v>100</v>
      </c>
      <c r="M215" s="611"/>
      <c r="N215" s="613">
        <f t="shared" si="25"/>
        <v>0</v>
      </c>
      <c r="O215" s="500"/>
    </row>
    <row r="216" spans="1:15" s="347" customFormat="1" ht="16.5">
      <c r="A216" s="610">
        <f t="shared" si="31"/>
        <v>204</v>
      </c>
      <c r="B216" s="231" t="s">
        <v>2330</v>
      </c>
      <c r="C216" s="548">
        <v>8</v>
      </c>
      <c r="D216" s="221"/>
      <c r="E216" s="592">
        <v>80</v>
      </c>
      <c r="F216" s="517">
        <f t="shared" si="26"/>
        <v>640</v>
      </c>
      <c r="G216" s="611">
        <f t="shared" si="27"/>
        <v>4</v>
      </c>
      <c r="H216" s="611">
        <f t="shared" si="28"/>
        <v>320</v>
      </c>
      <c r="I216" s="611"/>
      <c r="J216" s="612">
        <f t="shared" si="24"/>
        <v>0</v>
      </c>
      <c r="K216" s="611">
        <f t="shared" si="29"/>
        <v>4</v>
      </c>
      <c r="L216" s="611">
        <f t="shared" si="30"/>
        <v>320</v>
      </c>
      <c r="M216" s="611"/>
      <c r="N216" s="613">
        <f t="shared" si="25"/>
        <v>0</v>
      </c>
      <c r="O216" s="500"/>
    </row>
    <row r="217" spans="1:15" s="347" customFormat="1" ht="16.5">
      <c r="A217" s="610">
        <f t="shared" si="31"/>
        <v>205</v>
      </c>
      <c r="B217" s="231" t="s">
        <v>2150</v>
      </c>
      <c r="C217" s="548">
        <v>2</v>
      </c>
      <c r="D217" s="221"/>
      <c r="E217" s="592">
        <v>40</v>
      </c>
      <c r="F217" s="517">
        <f t="shared" si="26"/>
        <v>80</v>
      </c>
      <c r="G217" s="611">
        <f t="shared" si="27"/>
        <v>1</v>
      </c>
      <c r="H217" s="611">
        <f t="shared" si="28"/>
        <v>40</v>
      </c>
      <c r="I217" s="611"/>
      <c r="J217" s="612">
        <f t="shared" si="24"/>
        <v>0</v>
      </c>
      <c r="K217" s="611">
        <f t="shared" si="29"/>
        <v>1</v>
      </c>
      <c r="L217" s="611">
        <f t="shared" si="30"/>
        <v>40</v>
      </c>
      <c r="M217" s="611"/>
      <c r="N217" s="613">
        <f t="shared" si="25"/>
        <v>0</v>
      </c>
      <c r="O217" s="500"/>
    </row>
    <row r="218" spans="1:15" s="347" customFormat="1" ht="16.5">
      <c r="A218" s="610">
        <f t="shared" si="31"/>
        <v>206</v>
      </c>
      <c r="B218" s="231" t="s">
        <v>2331</v>
      </c>
      <c r="C218" s="548">
        <v>2</v>
      </c>
      <c r="D218" s="221"/>
      <c r="E218" s="592">
        <v>140</v>
      </c>
      <c r="F218" s="517">
        <f t="shared" si="26"/>
        <v>280</v>
      </c>
      <c r="G218" s="611">
        <f t="shared" si="27"/>
        <v>1</v>
      </c>
      <c r="H218" s="611">
        <f t="shared" si="28"/>
        <v>140</v>
      </c>
      <c r="I218" s="611"/>
      <c r="J218" s="612">
        <f t="shared" si="24"/>
        <v>0</v>
      </c>
      <c r="K218" s="611">
        <f t="shared" si="29"/>
        <v>1</v>
      </c>
      <c r="L218" s="611">
        <f t="shared" si="30"/>
        <v>140</v>
      </c>
      <c r="M218" s="611"/>
      <c r="N218" s="613">
        <f t="shared" si="25"/>
        <v>0</v>
      </c>
      <c r="O218" s="500"/>
    </row>
    <row r="219" spans="1:15" s="347" customFormat="1" ht="16.5">
      <c r="A219" s="610">
        <f t="shared" si="31"/>
        <v>207</v>
      </c>
      <c r="B219" s="231" t="s">
        <v>2332</v>
      </c>
      <c r="C219" s="548">
        <v>3</v>
      </c>
      <c r="D219" s="221"/>
      <c r="E219" s="592">
        <v>110</v>
      </c>
      <c r="F219" s="517">
        <f t="shared" si="26"/>
        <v>330</v>
      </c>
      <c r="G219" s="611">
        <v>2</v>
      </c>
      <c r="H219" s="611">
        <f t="shared" si="28"/>
        <v>220</v>
      </c>
      <c r="I219" s="611"/>
      <c r="J219" s="612">
        <f t="shared" si="24"/>
        <v>0</v>
      </c>
      <c r="K219" s="611">
        <v>1</v>
      </c>
      <c r="L219" s="611">
        <f t="shared" si="30"/>
        <v>110</v>
      </c>
      <c r="M219" s="611"/>
      <c r="N219" s="613">
        <f t="shared" si="25"/>
        <v>0</v>
      </c>
      <c r="O219" s="500"/>
    </row>
    <row r="220" spans="1:15" s="347" customFormat="1" ht="16.5">
      <c r="A220" s="610">
        <f t="shared" si="31"/>
        <v>208</v>
      </c>
      <c r="B220" s="231" t="s">
        <v>2151</v>
      </c>
      <c r="C220" s="548">
        <v>10</v>
      </c>
      <c r="D220" s="221"/>
      <c r="E220" s="592">
        <v>75</v>
      </c>
      <c r="F220" s="517">
        <f t="shared" si="26"/>
        <v>750</v>
      </c>
      <c r="G220" s="611">
        <f t="shared" si="27"/>
        <v>5</v>
      </c>
      <c r="H220" s="611">
        <f t="shared" si="28"/>
        <v>375</v>
      </c>
      <c r="I220" s="611"/>
      <c r="J220" s="612">
        <f t="shared" si="24"/>
        <v>0</v>
      </c>
      <c r="K220" s="611">
        <f t="shared" si="29"/>
        <v>5</v>
      </c>
      <c r="L220" s="611">
        <f t="shared" si="30"/>
        <v>375</v>
      </c>
      <c r="M220" s="611"/>
      <c r="N220" s="613">
        <f t="shared" si="25"/>
        <v>0</v>
      </c>
      <c r="O220" s="500"/>
    </row>
    <row r="221" spans="1:15" s="347" customFormat="1" ht="30">
      <c r="A221" s="610">
        <f t="shared" si="31"/>
        <v>209</v>
      </c>
      <c r="B221" s="231" t="s">
        <v>2152</v>
      </c>
      <c r="C221" s="548">
        <v>20</v>
      </c>
      <c r="D221" s="221"/>
      <c r="E221" s="592">
        <v>70</v>
      </c>
      <c r="F221" s="517">
        <f t="shared" si="26"/>
        <v>1400</v>
      </c>
      <c r="G221" s="611">
        <f t="shared" si="27"/>
        <v>10</v>
      </c>
      <c r="H221" s="611">
        <f t="shared" si="28"/>
        <v>700</v>
      </c>
      <c r="I221" s="611"/>
      <c r="J221" s="612">
        <f t="shared" si="24"/>
        <v>0</v>
      </c>
      <c r="K221" s="611">
        <f t="shared" si="29"/>
        <v>10</v>
      </c>
      <c r="L221" s="611">
        <f t="shared" si="30"/>
        <v>700</v>
      </c>
      <c r="M221" s="611"/>
      <c r="N221" s="613">
        <f t="shared" si="25"/>
        <v>0</v>
      </c>
      <c r="O221" s="500"/>
    </row>
    <row r="222" spans="1:15" s="347" customFormat="1" ht="16.5">
      <c r="A222" s="610">
        <f t="shared" si="31"/>
        <v>210</v>
      </c>
      <c r="B222" s="686" t="s">
        <v>2153</v>
      </c>
      <c r="C222" s="687">
        <v>8</v>
      </c>
      <c r="D222" s="688" t="s">
        <v>2154</v>
      </c>
      <c r="E222" s="142">
        <v>1680</v>
      </c>
      <c r="F222" s="517">
        <f t="shared" si="26"/>
        <v>13440</v>
      </c>
      <c r="G222" s="611">
        <f t="shared" si="27"/>
        <v>4</v>
      </c>
      <c r="H222" s="611">
        <f t="shared" si="28"/>
        <v>6720</v>
      </c>
      <c r="I222" s="611"/>
      <c r="J222" s="612">
        <f t="shared" si="24"/>
        <v>0</v>
      </c>
      <c r="K222" s="611">
        <f t="shared" si="29"/>
        <v>4</v>
      </c>
      <c r="L222" s="611">
        <f t="shared" si="30"/>
        <v>6720</v>
      </c>
      <c r="M222" s="611"/>
      <c r="N222" s="613">
        <f t="shared" si="25"/>
        <v>0</v>
      </c>
      <c r="O222" s="500"/>
    </row>
    <row r="223" spans="1:15" s="347" customFormat="1" ht="16.5">
      <c r="A223" s="610">
        <f t="shared" si="31"/>
        <v>211</v>
      </c>
      <c r="B223" s="686" t="s">
        <v>2155</v>
      </c>
      <c r="C223" s="687">
        <v>4</v>
      </c>
      <c r="D223" s="688" t="s">
        <v>2154</v>
      </c>
      <c r="E223" s="142">
        <v>792</v>
      </c>
      <c r="F223" s="517">
        <f t="shared" si="26"/>
        <v>3168</v>
      </c>
      <c r="G223" s="611">
        <f t="shared" si="27"/>
        <v>2</v>
      </c>
      <c r="H223" s="611">
        <f t="shared" si="28"/>
        <v>1584</v>
      </c>
      <c r="I223" s="611"/>
      <c r="J223" s="612">
        <f t="shared" si="24"/>
        <v>0</v>
      </c>
      <c r="K223" s="611">
        <f t="shared" si="29"/>
        <v>2</v>
      </c>
      <c r="L223" s="611">
        <f t="shared" si="30"/>
        <v>1584</v>
      </c>
      <c r="M223" s="611"/>
      <c r="N223" s="613">
        <f t="shared" si="25"/>
        <v>0</v>
      </c>
      <c r="O223" s="500"/>
    </row>
    <row r="224" spans="1:15" s="347" customFormat="1" ht="16.5">
      <c r="A224" s="610">
        <f t="shared" si="31"/>
        <v>212</v>
      </c>
      <c r="B224" s="686" t="s">
        <v>2156</v>
      </c>
      <c r="C224" s="687">
        <v>8</v>
      </c>
      <c r="D224" s="688" t="s">
        <v>907</v>
      </c>
      <c r="E224" s="142">
        <v>2375.04</v>
      </c>
      <c r="F224" s="517">
        <f t="shared" si="26"/>
        <v>19000.32</v>
      </c>
      <c r="G224" s="611">
        <f t="shared" si="27"/>
        <v>4</v>
      </c>
      <c r="H224" s="611">
        <f t="shared" si="28"/>
        <v>9500.16</v>
      </c>
      <c r="I224" s="611"/>
      <c r="J224" s="612">
        <f t="shared" si="24"/>
        <v>0</v>
      </c>
      <c r="K224" s="611">
        <f t="shared" si="29"/>
        <v>4</v>
      </c>
      <c r="L224" s="611">
        <f t="shared" si="30"/>
        <v>9500.16</v>
      </c>
      <c r="M224" s="611"/>
      <c r="N224" s="613">
        <f t="shared" si="25"/>
        <v>0</v>
      </c>
      <c r="O224" s="500"/>
    </row>
    <row r="225" spans="1:15" s="347" customFormat="1" ht="16.5">
      <c r="A225" s="610">
        <f t="shared" si="31"/>
        <v>213</v>
      </c>
      <c r="B225" s="686" t="s">
        <v>2157</v>
      </c>
      <c r="C225" s="687">
        <v>10</v>
      </c>
      <c r="D225" s="688" t="s">
        <v>946</v>
      </c>
      <c r="E225" s="142">
        <v>1607</v>
      </c>
      <c r="F225" s="517">
        <f t="shared" si="26"/>
        <v>16070</v>
      </c>
      <c r="G225" s="611">
        <f t="shared" si="27"/>
        <v>5</v>
      </c>
      <c r="H225" s="611">
        <f t="shared" si="28"/>
        <v>8035</v>
      </c>
      <c r="I225" s="611"/>
      <c r="J225" s="612">
        <f t="shared" si="24"/>
        <v>0</v>
      </c>
      <c r="K225" s="611">
        <f t="shared" si="29"/>
        <v>5</v>
      </c>
      <c r="L225" s="611">
        <f t="shared" si="30"/>
        <v>8035</v>
      </c>
      <c r="M225" s="611"/>
      <c r="N225" s="613">
        <f t="shared" si="25"/>
        <v>0</v>
      </c>
      <c r="O225" s="500"/>
    </row>
    <row r="226" spans="1:15" s="347" customFormat="1" ht="16.5">
      <c r="A226" s="610">
        <f t="shared" si="31"/>
        <v>214</v>
      </c>
      <c r="B226" s="686" t="s">
        <v>2158</v>
      </c>
      <c r="C226" s="687">
        <v>20</v>
      </c>
      <c r="D226" s="688" t="s">
        <v>903</v>
      </c>
      <c r="E226" s="142">
        <v>900</v>
      </c>
      <c r="F226" s="517">
        <f t="shared" si="26"/>
        <v>18000</v>
      </c>
      <c r="G226" s="611">
        <f t="shared" si="27"/>
        <v>10</v>
      </c>
      <c r="H226" s="611">
        <f t="shared" si="28"/>
        <v>9000</v>
      </c>
      <c r="I226" s="611"/>
      <c r="J226" s="612">
        <f t="shared" si="24"/>
        <v>0</v>
      </c>
      <c r="K226" s="611">
        <f t="shared" si="29"/>
        <v>10</v>
      </c>
      <c r="L226" s="611">
        <f t="shared" si="30"/>
        <v>9000</v>
      </c>
      <c r="M226" s="611"/>
      <c r="N226" s="613">
        <f t="shared" si="25"/>
        <v>0</v>
      </c>
      <c r="O226" s="500"/>
    </row>
    <row r="227" spans="1:15" s="347" customFormat="1" ht="16.5">
      <c r="A227" s="610">
        <f t="shared" si="31"/>
        <v>215</v>
      </c>
      <c r="B227" s="686" t="s">
        <v>2159</v>
      </c>
      <c r="C227" s="687">
        <v>4</v>
      </c>
      <c r="D227" s="688" t="s">
        <v>903</v>
      </c>
      <c r="E227" s="142">
        <v>224.64</v>
      </c>
      <c r="F227" s="517">
        <f t="shared" si="26"/>
        <v>898.56</v>
      </c>
      <c r="G227" s="611">
        <f t="shared" si="27"/>
        <v>2</v>
      </c>
      <c r="H227" s="611">
        <f t="shared" si="28"/>
        <v>449.28</v>
      </c>
      <c r="I227" s="611"/>
      <c r="J227" s="612">
        <f t="shared" si="24"/>
        <v>0</v>
      </c>
      <c r="K227" s="611">
        <f t="shared" si="29"/>
        <v>2</v>
      </c>
      <c r="L227" s="611">
        <f t="shared" si="30"/>
        <v>449.28</v>
      </c>
      <c r="M227" s="611"/>
      <c r="N227" s="613">
        <f t="shared" si="25"/>
        <v>0</v>
      </c>
      <c r="O227" s="500"/>
    </row>
    <row r="228" spans="1:15" s="347" customFormat="1" ht="45">
      <c r="A228" s="610">
        <f t="shared" si="31"/>
        <v>216</v>
      </c>
      <c r="B228" s="686" t="s">
        <v>2160</v>
      </c>
      <c r="C228" s="687">
        <v>30</v>
      </c>
      <c r="D228" s="688" t="s">
        <v>903</v>
      </c>
      <c r="E228" s="142">
        <v>3952.5</v>
      </c>
      <c r="F228" s="517">
        <f t="shared" si="26"/>
        <v>118575</v>
      </c>
      <c r="G228" s="611">
        <f t="shared" si="27"/>
        <v>15</v>
      </c>
      <c r="H228" s="611">
        <f t="shared" si="28"/>
        <v>59287.5</v>
      </c>
      <c r="I228" s="611"/>
      <c r="J228" s="612">
        <f t="shared" si="24"/>
        <v>0</v>
      </c>
      <c r="K228" s="611">
        <f t="shared" si="29"/>
        <v>15</v>
      </c>
      <c r="L228" s="611">
        <f t="shared" si="30"/>
        <v>59287.5</v>
      </c>
      <c r="M228" s="611"/>
      <c r="N228" s="613">
        <f t="shared" si="25"/>
        <v>0</v>
      </c>
      <c r="O228" s="500"/>
    </row>
    <row r="229" spans="1:15" s="347" customFormat="1" ht="16.5">
      <c r="A229" s="610">
        <f t="shared" si="31"/>
        <v>217</v>
      </c>
      <c r="B229" s="686" t="s">
        <v>2161</v>
      </c>
      <c r="C229" s="687">
        <v>4</v>
      </c>
      <c r="D229" s="688" t="s">
        <v>1220</v>
      </c>
      <c r="E229" s="142">
        <v>480</v>
      </c>
      <c r="F229" s="517">
        <f t="shared" si="26"/>
        <v>1920</v>
      </c>
      <c r="G229" s="611">
        <f t="shared" si="27"/>
        <v>2</v>
      </c>
      <c r="H229" s="611">
        <f t="shared" si="28"/>
        <v>960</v>
      </c>
      <c r="I229" s="611"/>
      <c r="J229" s="612">
        <f t="shared" si="24"/>
        <v>0</v>
      </c>
      <c r="K229" s="611">
        <f t="shared" si="29"/>
        <v>2</v>
      </c>
      <c r="L229" s="611">
        <f t="shared" si="30"/>
        <v>960</v>
      </c>
      <c r="M229" s="611"/>
      <c r="N229" s="613">
        <f t="shared" si="25"/>
        <v>0</v>
      </c>
      <c r="O229" s="500"/>
    </row>
    <row r="230" spans="1:15" s="347" customFormat="1" ht="16.5">
      <c r="A230" s="610">
        <f t="shared" si="31"/>
        <v>218</v>
      </c>
      <c r="B230" s="686" t="s">
        <v>2162</v>
      </c>
      <c r="C230" s="687">
        <v>4</v>
      </c>
      <c r="D230" s="688" t="s">
        <v>1459</v>
      </c>
      <c r="E230" s="142">
        <v>2440</v>
      </c>
      <c r="F230" s="517">
        <f t="shared" si="26"/>
        <v>9760</v>
      </c>
      <c r="G230" s="611">
        <f t="shared" si="27"/>
        <v>2</v>
      </c>
      <c r="H230" s="611">
        <f t="shared" si="28"/>
        <v>4880</v>
      </c>
      <c r="I230" s="611"/>
      <c r="J230" s="612">
        <f t="shared" si="24"/>
        <v>0</v>
      </c>
      <c r="K230" s="611">
        <f t="shared" si="29"/>
        <v>2</v>
      </c>
      <c r="L230" s="611">
        <f t="shared" si="30"/>
        <v>4880</v>
      </c>
      <c r="M230" s="611"/>
      <c r="N230" s="613">
        <f t="shared" si="25"/>
        <v>0</v>
      </c>
      <c r="O230" s="500"/>
    </row>
    <row r="231" spans="1:15" s="347" customFormat="1" ht="16.5">
      <c r="A231" s="610">
        <f t="shared" si="31"/>
        <v>219</v>
      </c>
      <c r="B231" s="686" t="s">
        <v>2163</v>
      </c>
      <c r="C231" s="687">
        <v>2</v>
      </c>
      <c r="D231" s="688" t="s">
        <v>1982</v>
      </c>
      <c r="E231" s="142">
        <v>3800</v>
      </c>
      <c r="F231" s="517">
        <f t="shared" si="26"/>
        <v>7600</v>
      </c>
      <c r="G231" s="611">
        <f t="shared" si="27"/>
        <v>1</v>
      </c>
      <c r="H231" s="611">
        <f t="shared" si="28"/>
        <v>3800</v>
      </c>
      <c r="I231" s="611"/>
      <c r="J231" s="612">
        <f t="shared" si="24"/>
        <v>0</v>
      </c>
      <c r="K231" s="611">
        <f t="shared" si="29"/>
        <v>1</v>
      </c>
      <c r="L231" s="611">
        <f t="shared" si="30"/>
        <v>3800</v>
      </c>
      <c r="M231" s="611"/>
      <c r="N231" s="613">
        <f t="shared" si="25"/>
        <v>0</v>
      </c>
      <c r="O231" s="500"/>
    </row>
    <row r="232" spans="1:15" s="347" customFormat="1" ht="16.5">
      <c r="A232" s="610">
        <f t="shared" si="31"/>
        <v>220</v>
      </c>
      <c r="B232" s="686" t="s">
        <v>2164</v>
      </c>
      <c r="C232" s="687">
        <v>24</v>
      </c>
      <c r="D232" s="688" t="s">
        <v>2165</v>
      </c>
      <c r="E232" s="142">
        <v>1560</v>
      </c>
      <c r="F232" s="517">
        <f t="shared" si="26"/>
        <v>37440</v>
      </c>
      <c r="G232" s="611">
        <f t="shared" si="27"/>
        <v>12</v>
      </c>
      <c r="H232" s="611">
        <f t="shared" si="28"/>
        <v>18720</v>
      </c>
      <c r="I232" s="611"/>
      <c r="J232" s="612">
        <f t="shared" si="24"/>
        <v>0</v>
      </c>
      <c r="K232" s="611">
        <f t="shared" si="29"/>
        <v>12</v>
      </c>
      <c r="L232" s="611">
        <f t="shared" si="30"/>
        <v>18720</v>
      </c>
      <c r="M232" s="611"/>
      <c r="N232" s="613">
        <f t="shared" si="25"/>
        <v>0</v>
      </c>
      <c r="O232" s="500"/>
    </row>
    <row r="233" spans="1:15" s="347" customFormat="1" ht="16.5">
      <c r="A233" s="610">
        <f t="shared" si="31"/>
        <v>221</v>
      </c>
      <c r="B233" s="686" t="s">
        <v>2166</v>
      </c>
      <c r="C233" s="687">
        <v>2</v>
      </c>
      <c r="D233" s="688" t="s">
        <v>907</v>
      </c>
      <c r="E233" s="142">
        <v>550</v>
      </c>
      <c r="F233" s="517">
        <f t="shared" si="26"/>
        <v>1100</v>
      </c>
      <c r="G233" s="611">
        <f t="shared" si="27"/>
        <v>1</v>
      </c>
      <c r="H233" s="611">
        <f t="shared" si="28"/>
        <v>550</v>
      </c>
      <c r="I233" s="611"/>
      <c r="J233" s="612">
        <f t="shared" si="24"/>
        <v>0</v>
      </c>
      <c r="K233" s="611">
        <f t="shared" si="29"/>
        <v>1</v>
      </c>
      <c r="L233" s="611">
        <f t="shared" si="30"/>
        <v>550</v>
      </c>
      <c r="M233" s="611"/>
      <c r="N233" s="613">
        <f t="shared" si="25"/>
        <v>0</v>
      </c>
      <c r="O233" s="500"/>
    </row>
    <row r="234" spans="1:15" s="347" customFormat="1" ht="30">
      <c r="A234" s="610">
        <f t="shared" si="31"/>
        <v>222</v>
      </c>
      <c r="B234" s="686" t="s">
        <v>2167</v>
      </c>
      <c r="C234" s="687">
        <v>2</v>
      </c>
      <c r="D234" s="688" t="s">
        <v>1220</v>
      </c>
      <c r="E234" s="142">
        <v>406.08</v>
      </c>
      <c r="F234" s="517">
        <f t="shared" si="26"/>
        <v>812.16</v>
      </c>
      <c r="G234" s="611">
        <f t="shared" si="27"/>
        <v>1</v>
      </c>
      <c r="H234" s="611">
        <f t="shared" si="28"/>
        <v>406.08</v>
      </c>
      <c r="I234" s="611"/>
      <c r="J234" s="612">
        <f t="shared" si="24"/>
        <v>0</v>
      </c>
      <c r="K234" s="611">
        <f t="shared" si="29"/>
        <v>1</v>
      </c>
      <c r="L234" s="611">
        <f t="shared" si="30"/>
        <v>406.08</v>
      </c>
      <c r="M234" s="611"/>
      <c r="N234" s="613">
        <f t="shared" si="25"/>
        <v>0</v>
      </c>
      <c r="O234" s="500"/>
    </row>
    <row r="235" spans="1:15" s="347" customFormat="1" ht="16.5">
      <c r="A235" s="610">
        <f t="shared" si="31"/>
        <v>223</v>
      </c>
      <c r="B235" s="686" t="s">
        <v>2168</v>
      </c>
      <c r="C235" s="687">
        <v>6</v>
      </c>
      <c r="D235" s="688" t="s">
        <v>1649</v>
      </c>
      <c r="E235" s="142">
        <v>1320</v>
      </c>
      <c r="F235" s="517">
        <f t="shared" si="26"/>
        <v>7920</v>
      </c>
      <c r="G235" s="611">
        <f t="shared" si="27"/>
        <v>3</v>
      </c>
      <c r="H235" s="611">
        <f t="shared" si="28"/>
        <v>3960</v>
      </c>
      <c r="I235" s="611"/>
      <c r="J235" s="612">
        <f t="shared" si="24"/>
        <v>0</v>
      </c>
      <c r="K235" s="611">
        <f t="shared" si="29"/>
        <v>3</v>
      </c>
      <c r="L235" s="611">
        <f t="shared" si="30"/>
        <v>3960</v>
      </c>
      <c r="M235" s="611"/>
      <c r="N235" s="613">
        <f t="shared" si="25"/>
        <v>0</v>
      </c>
      <c r="O235" s="500"/>
    </row>
    <row r="236" spans="1:15" s="347" customFormat="1" ht="30">
      <c r="A236" s="610">
        <f t="shared" si="31"/>
        <v>224</v>
      </c>
      <c r="B236" s="686" t="s">
        <v>2169</v>
      </c>
      <c r="C236" s="687">
        <v>4</v>
      </c>
      <c r="D236" s="688" t="s">
        <v>929</v>
      </c>
      <c r="E236" s="142">
        <v>70000</v>
      </c>
      <c r="F236" s="517">
        <f t="shared" si="26"/>
        <v>280000</v>
      </c>
      <c r="G236" s="611">
        <f t="shared" si="27"/>
        <v>2</v>
      </c>
      <c r="H236" s="611">
        <f t="shared" si="28"/>
        <v>140000</v>
      </c>
      <c r="I236" s="611"/>
      <c r="J236" s="612">
        <f t="shared" si="24"/>
        <v>0</v>
      </c>
      <c r="K236" s="611">
        <f t="shared" si="29"/>
        <v>2</v>
      </c>
      <c r="L236" s="611">
        <f t="shared" si="30"/>
        <v>140000</v>
      </c>
      <c r="M236" s="611"/>
      <c r="N236" s="613">
        <f t="shared" si="25"/>
        <v>0</v>
      </c>
      <c r="O236" s="500"/>
    </row>
    <row r="237" spans="1:15" s="502" customFormat="1" ht="16.5">
      <c r="A237" s="610">
        <f t="shared" si="31"/>
        <v>225</v>
      </c>
      <c r="B237" s="686" t="s">
        <v>2170</v>
      </c>
      <c r="C237" s="687">
        <v>18</v>
      </c>
      <c r="D237" s="688" t="s">
        <v>1649</v>
      </c>
      <c r="E237" s="142">
        <v>6300</v>
      </c>
      <c r="F237" s="517">
        <f t="shared" si="26"/>
        <v>113400</v>
      </c>
      <c r="G237" s="611">
        <f t="shared" si="27"/>
        <v>9</v>
      </c>
      <c r="H237" s="611">
        <f t="shared" si="28"/>
        <v>56700</v>
      </c>
      <c r="I237" s="611"/>
      <c r="J237" s="612">
        <f t="shared" si="24"/>
        <v>0</v>
      </c>
      <c r="K237" s="611">
        <f t="shared" si="29"/>
        <v>9</v>
      </c>
      <c r="L237" s="611">
        <f t="shared" si="30"/>
        <v>56700</v>
      </c>
      <c r="M237" s="611"/>
      <c r="N237" s="613">
        <f t="shared" si="25"/>
        <v>0</v>
      </c>
      <c r="O237" s="501"/>
    </row>
    <row r="238" spans="1:15" s="347" customFormat="1" ht="30">
      <c r="A238" s="610">
        <f t="shared" si="31"/>
        <v>226</v>
      </c>
      <c r="B238" s="686" t="s">
        <v>2171</v>
      </c>
      <c r="C238" s="687">
        <v>6</v>
      </c>
      <c r="D238" s="688" t="s">
        <v>1459</v>
      </c>
      <c r="E238" s="142">
        <v>3060</v>
      </c>
      <c r="F238" s="517">
        <f t="shared" si="26"/>
        <v>18360</v>
      </c>
      <c r="G238" s="611">
        <f t="shared" si="27"/>
        <v>3</v>
      </c>
      <c r="H238" s="611">
        <f t="shared" si="28"/>
        <v>9180</v>
      </c>
      <c r="I238" s="611"/>
      <c r="J238" s="612">
        <f t="shared" si="24"/>
        <v>0</v>
      </c>
      <c r="K238" s="611">
        <f t="shared" si="29"/>
        <v>3</v>
      </c>
      <c r="L238" s="611">
        <f t="shared" si="30"/>
        <v>9180</v>
      </c>
      <c r="M238" s="611"/>
      <c r="N238" s="613">
        <f t="shared" si="25"/>
        <v>0</v>
      </c>
      <c r="O238" s="500"/>
    </row>
    <row r="239" spans="1:15" s="347" customFormat="1" ht="16.5">
      <c r="A239" s="610">
        <f t="shared" si="31"/>
        <v>227</v>
      </c>
      <c r="B239" s="686" t="s">
        <v>2172</v>
      </c>
      <c r="C239" s="687">
        <v>6</v>
      </c>
      <c r="D239" s="688" t="s">
        <v>907</v>
      </c>
      <c r="E239" s="142">
        <v>2736</v>
      </c>
      <c r="F239" s="517">
        <f t="shared" si="26"/>
        <v>16416</v>
      </c>
      <c r="G239" s="611">
        <f t="shared" si="27"/>
        <v>3</v>
      </c>
      <c r="H239" s="611">
        <f t="shared" si="28"/>
        <v>8208</v>
      </c>
      <c r="I239" s="611"/>
      <c r="J239" s="612">
        <f t="shared" si="24"/>
        <v>0</v>
      </c>
      <c r="K239" s="611">
        <f t="shared" si="29"/>
        <v>3</v>
      </c>
      <c r="L239" s="611">
        <f t="shared" si="30"/>
        <v>8208</v>
      </c>
      <c r="M239" s="611"/>
      <c r="N239" s="613">
        <f t="shared" si="25"/>
        <v>0</v>
      </c>
      <c r="O239" s="500"/>
    </row>
    <row r="240" spans="1:15" s="347" customFormat="1" ht="30">
      <c r="A240" s="610">
        <f t="shared" si="31"/>
        <v>228</v>
      </c>
      <c r="B240" s="686" t="s">
        <v>2173</v>
      </c>
      <c r="C240" s="687">
        <v>6</v>
      </c>
      <c r="D240" s="688" t="s">
        <v>1982</v>
      </c>
      <c r="E240" s="142">
        <v>600</v>
      </c>
      <c r="F240" s="517">
        <f t="shared" si="26"/>
        <v>3600</v>
      </c>
      <c r="G240" s="611">
        <f t="shared" si="27"/>
        <v>3</v>
      </c>
      <c r="H240" s="611">
        <f t="shared" si="28"/>
        <v>1800</v>
      </c>
      <c r="I240" s="611"/>
      <c r="J240" s="612">
        <f t="shared" si="24"/>
        <v>0</v>
      </c>
      <c r="K240" s="611">
        <f t="shared" si="29"/>
        <v>3</v>
      </c>
      <c r="L240" s="611">
        <f t="shared" si="30"/>
        <v>1800</v>
      </c>
      <c r="M240" s="611"/>
      <c r="N240" s="613">
        <f t="shared" si="25"/>
        <v>0</v>
      </c>
      <c r="O240" s="500"/>
    </row>
    <row r="241" spans="1:15" s="347" customFormat="1" ht="16.5">
      <c r="A241" s="610">
        <f t="shared" si="31"/>
        <v>229</v>
      </c>
      <c r="B241" s="686" t="s">
        <v>2174</v>
      </c>
      <c r="C241" s="687">
        <v>3</v>
      </c>
      <c r="D241" s="688" t="s">
        <v>903</v>
      </c>
      <c r="E241" s="142">
        <v>135</v>
      </c>
      <c r="F241" s="517">
        <f t="shared" si="26"/>
        <v>405</v>
      </c>
      <c r="G241" s="611">
        <v>2</v>
      </c>
      <c r="H241" s="611">
        <f t="shared" si="28"/>
        <v>270</v>
      </c>
      <c r="I241" s="611"/>
      <c r="J241" s="612">
        <f t="shared" si="24"/>
        <v>0</v>
      </c>
      <c r="K241" s="611">
        <v>1</v>
      </c>
      <c r="L241" s="611">
        <f t="shared" si="30"/>
        <v>135</v>
      </c>
      <c r="M241" s="611"/>
      <c r="N241" s="613">
        <f t="shared" si="25"/>
        <v>0</v>
      </c>
      <c r="O241" s="500"/>
    </row>
    <row r="242" spans="1:15" s="347" customFormat="1" ht="30">
      <c r="A242" s="610">
        <f t="shared" si="31"/>
        <v>230</v>
      </c>
      <c r="B242" s="686" t="s">
        <v>2175</v>
      </c>
      <c r="C242" s="687">
        <v>12</v>
      </c>
      <c r="D242" s="688" t="s">
        <v>903</v>
      </c>
      <c r="E242" s="142">
        <v>720</v>
      </c>
      <c r="F242" s="517">
        <f t="shared" si="26"/>
        <v>8640</v>
      </c>
      <c r="G242" s="611">
        <f t="shared" si="27"/>
        <v>6</v>
      </c>
      <c r="H242" s="611">
        <f t="shared" si="28"/>
        <v>4320</v>
      </c>
      <c r="I242" s="611"/>
      <c r="J242" s="612">
        <f t="shared" si="24"/>
        <v>0</v>
      </c>
      <c r="K242" s="611">
        <f t="shared" si="29"/>
        <v>6</v>
      </c>
      <c r="L242" s="611">
        <f t="shared" si="30"/>
        <v>4320</v>
      </c>
      <c r="M242" s="611"/>
      <c r="N242" s="613">
        <f t="shared" si="25"/>
        <v>0</v>
      </c>
      <c r="O242" s="500"/>
    </row>
    <row r="243" spans="1:15" s="347" customFormat="1" ht="16.5">
      <c r="A243" s="610">
        <f t="shared" si="31"/>
        <v>231</v>
      </c>
      <c r="B243" s="686" t="s">
        <v>2176</v>
      </c>
      <c r="C243" s="687">
        <v>42</v>
      </c>
      <c r="D243" s="688" t="s">
        <v>946</v>
      </c>
      <c r="E243" s="142">
        <v>6510</v>
      </c>
      <c r="F243" s="517">
        <f t="shared" si="26"/>
        <v>273420</v>
      </c>
      <c r="G243" s="611">
        <f t="shared" si="27"/>
        <v>21</v>
      </c>
      <c r="H243" s="611">
        <f t="shared" si="28"/>
        <v>136710</v>
      </c>
      <c r="I243" s="611"/>
      <c r="J243" s="612">
        <f t="shared" si="24"/>
        <v>0</v>
      </c>
      <c r="K243" s="611">
        <f t="shared" si="29"/>
        <v>21</v>
      </c>
      <c r="L243" s="611">
        <f t="shared" si="30"/>
        <v>136710</v>
      </c>
      <c r="M243" s="611"/>
      <c r="N243" s="613">
        <f t="shared" si="25"/>
        <v>0</v>
      </c>
      <c r="O243" s="500"/>
    </row>
    <row r="244" spans="1:15" s="347" customFormat="1" ht="16.5">
      <c r="A244" s="610">
        <f t="shared" si="31"/>
        <v>232</v>
      </c>
      <c r="B244" s="686" t="s">
        <v>2177</v>
      </c>
      <c r="C244" s="687">
        <v>12</v>
      </c>
      <c r="D244" s="688" t="s">
        <v>1220</v>
      </c>
      <c r="E244" s="142">
        <v>984.72</v>
      </c>
      <c r="F244" s="517">
        <f t="shared" si="26"/>
        <v>11816.64</v>
      </c>
      <c r="G244" s="611">
        <f t="shared" si="27"/>
        <v>6</v>
      </c>
      <c r="H244" s="611">
        <f t="shared" si="28"/>
        <v>5908.32</v>
      </c>
      <c r="I244" s="611"/>
      <c r="J244" s="612">
        <f t="shared" si="24"/>
        <v>0</v>
      </c>
      <c r="K244" s="611">
        <f t="shared" si="29"/>
        <v>6</v>
      </c>
      <c r="L244" s="611">
        <f t="shared" si="30"/>
        <v>5908.32</v>
      </c>
      <c r="M244" s="611"/>
      <c r="N244" s="613">
        <f t="shared" si="25"/>
        <v>0</v>
      </c>
      <c r="O244" s="500"/>
    </row>
    <row r="245" spans="1:15" s="347" customFormat="1" ht="16.5">
      <c r="A245" s="610">
        <f t="shared" si="31"/>
        <v>233</v>
      </c>
      <c r="B245" s="686" t="s">
        <v>2178</v>
      </c>
      <c r="C245" s="687">
        <v>6</v>
      </c>
      <c r="D245" s="688" t="s">
        <v>907</v>
      </c>
      <c r="E245" s="142">
        <v>280.8</v>
      </c>
      <c r="F245" s="517">
        <f t="shared" si="26"/>
        <v>1684.8000000000002</v>
      </c>
      <c r="G245" s="611">
        <f t="shared" si="27"/>
        <v>3</v>
      </c>
      <c r="H245" s="611">
        <f t="shared" si="28"/>
        <v>842.40000000000009</v>
      </c>
      <c r="I245" s="611"/>
      <c r="J245" s="612">
        <f t="shared" si="24"/>
        <v>0</v>
      </c>
      <c r="K245" s="611">
        <f t="shared" si="29"/>
        <v>3</v>
      </c>
      <c r="L245" s="611">
        <f t="shared" si="30"/>
        <v>842.40000000000009</v>
      </c>
      <c r="M245" s="611"/>
      <c r="N245" s="613">
        <f t="shared" si="25"/>
        <v>0</v>
      </c>
      <c r="O245" s="500"/>
    </row>
    <row r="246" spans="1:15" s="347" customFormat="1" ht="16.5">
      <c r="A246" s="610">
        <f t="shared" si="31"/>
        <v>234</v>
      </c>
      <c r="B246" s="686" t="s">
        <v>2179</v>
      </c>
      <c r="C246" s="687">
        <v>24</v>
      </c>
      <c r="D246" s="688" t="s">
        <v>1220</v>
      </c>
      <c r="E246" s="142">
        <v>2880</v>
      </c>
      <c r="F246" s="517">
        <f t="shared" si="26"/>
        <v>69120</v>
      </c>
      <c r="G246" s="611">
        <f t="shared" si="27"/>
        <v>12</v>
      </c>
      <c r="H246" s="611">
        <f t="shared" si="28"/>
        <v>34560</v>
      </c>
      <c r="I246" s="611"/>
      <c r="J246" s="612">
        <f t="shared" si="24"/>
        <v>0</v>
      </c>
      <c r="K246" s="611">
        <f t="shared" si="29"/>
        <v>12</v>
      </c>
      <c r="L246" s="611">
        <f t="shared" si="30"/>
        <v>34560</v>
      </c>
      <c r="M246" s="611"/>
      <c r="N246" s="613">
        <f t="shared" si="25"/>
        <v>0</v>
      </c>
      <c r="O246" s="500"/>
    </row>
    <row r="247" spans="1:15" s="347" customFormat="1" ht="16.5">
      <c r="A247" s="610">
        <f t="shared" si="31"/>
        <v>235</v>
      </c>
      <c r="B247" s="686" t="s">
        <v>2180</v>
      </c>
      <c r="C247" s="687">
        <v>6</v>
      </c>
      <c r="D247" s="688" t="s">
        <v>903</v>
      </c>
      <c r="E247" s="142">
        <v>1710</v>
      </c>
      <c r="F247" s="517">
        <f t="shared" si="26"/>
        <v>10260</v>
      </c>
      <c r="G247" s="611">
        <f t="shared" si="27"/>
        <v>3</v>
      </c>
      <c r="H247" s="611">
        <f t="shared" si="28"/>
        <v>5130</v>
      </c>
      <c r="I247" s="611"/>
      <c r="J247" s="612">
        <f t="shared" si="24"/>
        <v>0</v>
      </c>
      <c r="K247" s="611">
        <f t="shared" si="29"/>
        <v>3</v>
      </c>
      <c r="L247" s="611">
        <f t="shared" si="30"/>
        <v>5130</v>
      </c>
      <c r="M247" s="611"/>
      <c r="N247" s="613">
        <f t="shared" si="25"/>
        <v>0</v>
      </c>
      <c r="O247" s="500"/>
    </row>
    <row r="248" spans="1:15" s="347" customFormat="1" ht="16.5">
      <c r="A248" s="610">
        <f t="shared" si="31"/>
        <v>236</v>
      </c>
      <c r="B248" s="686" t="s">
        <v>2181</v>
      </c>
      <c r="C248" s="687">
        <v>36</v>
      </c>
      <c r="D248" s="688" t="s">
        <v>903</v>
      </c>
      <c r="E248" s="142">
        <v>2193.48</v>
      </c>
      <c r="F248" s="517">
        <f t="shared" si="26"/>
        <v>78965.279999999999</v>
      </c>
      <c r="G248" s="611">
        <f t="shared" si="27"/>
        <v>18</v>
      </c>
      <c r="H248" s="611">
        <f t="shared" si="28"/>
        <v>39482.639999999999</v>
      </c>
      <c r="I248" s="611"/>
      <c r="J248" s="612">
        <f t="shared" si="24"/>
        <v>0</v>
      </c>
      <c r="K248" s="611">
        <f t="shared" si="29"/>
        <v>18</v>
      </c>
      <c r="L248" s="611">
        <f t="shared" si="30"/>
        <v>39482.639999999999</v>
      </c>
      <c r="M248" s="611"/>
      <c r="N248" s="613">
        <f t="shared" si="25"/>
        <v>0</v>
      </c>
      <c r="O248" s="500"/>
    </row>
    <row r="249" spans="1:15" s="347" customFormat="1" ht="16.5">
      <c r="A249" s="610">
        <f t="shared" si="31"/>
        <v>237</v>
      </c>
      <c r="B249" s="686" t="s">
        <v>2182</v>
      </c>
      <c r="C249" s="687">
        <v>40</v>
      </c>
      <c r="D249" s="688" t="s">
        <v>946</v>
      </c>
      <c r="E249" s="142">
        <v>4160</v>
      </c>
      <c r="F249" s="517">
        <f t="shared" si="26"/>
        <v>166400</v>
      </c>
      <c r="G249" s="611">
        <f t="shared" si="27"/>
        <v>20</v>
      </c>
      <c r="H249" s="611">
        <f t="shared" si="28"/>
        <v>83200</v>
      </c>
      <c r="I249" s="611"/>
      <c r="J249" s="612">
        <f t="shared" si="24"/>
        <v>0</v>
      </c>
      <c r="K249" s="611">
        <f t="shared" si="29"/>
        <v>20</v>
      </c>
      <c r="L249" s="611">
        <f t="shared" si="30"/>
        <v>83200</v>
      </c>
      <c r="M249" s="611"/>
      <c r="N249" s="613">
        <f t="shared" si="25"/>
        <v>0</v>
      </c>
      <c r="O249" s="500"/>
    </row>
    <row r="250" spans="1:15" s="347" customFormat="1" ht="16.5">
      <c r="A250" s="610">
        <f t="shared" si="31"/>
        <v>238</v>
      </c>
      <c r="B250" s="689" t="s">
        <v>2333</v>
      </c>
      <c r="C250" s="689">
        <v>6</v>
      </c>
      <c r="D250" s="689" t="s">
        <v>2183</v>
      </c>
      <c r="E250" s="663">
        <v>202</v>
      </c>
      <c r="F250" s="517">
        <f t="shared" si="26"/>
        <v>1212</v>
      </c>
      <c r="G250" s="611">
        <f t="shared" si="27"/>
        <v>3</v>
      </c>
      <c r="H250" s="611">
        <f t="shared" si="28"/>
        <v>606</v>
      </c>
      <c r="I250" s="611"/>
      <c r="J250" s="612">
        <f t="shared" si="24"/>
        <v>0</v>
      </c>
      <c r="K250" s="611">
        <f t="shared" si="29"/>
        <v>3</v>
      </c>
      <c r="L250" s="611">
        <f t="shared" si="30"/>
        <v>606</v>
      </c>
      <c r="M250" s="611"/>
      <c r="N250" s="613">
        <f t="shared" si="25"/>
        <v>0</v>
      </c>
      <c r="O250" s="500"/>
    </row>
    <row r="251" spans="1:15" s="347" customFormat="1" ht="16.5">
      <c r="A251" s="610">
        <f t="shared" si="31"/>
        <v>239</v>
      </c>
      <c r="B251" s="689" t="s">
        <v>2184</v>
      </c>
      <c r="C251" s="689">
        <v>2</v>
      </c>
      <c r="D251" s="689" t="s">
        <v>903</v>
      </c>
      <c r="E251" s="663">
        <v>300</v>
      </c>
      <c r="F251" s="517">
        <f t="shared" si="26"/>
        <v>600</v>
      </c>
      <c r="G251" s="611">
        <f t="shared" si="27"/>
        <v>1</v>
      </c>
      <c r="H251" s="611">
        <f t="shared" si="28"/>
        <v>300</v>
      </c>
      <c r="I251" s="611"/>
      <c r="J251" s="612">
        <f t="shared" si="24"/>
        <v>0</v>
      </c>
      <c r="K251" s="611">
        <f t="shared" si="29"/>
        <v>1</v>
      </c>
      <c r="L251" s="611">
        <f t="shared" si="30"/>
        <v>300</v>
      </c>
      <c r="M251" s="611"/>
      <c r="N251" s="613">
        <f t="shared" si="25"/>
        <v>0</v>
      </c>
      <c r="O251" s="500"/>
    </row>
    <row r="252" spans="1:15" s="347" customFormat="1" ht="16.5">
      <c r="A252" s="610">
        <f t="shared" si="31"/>
        <v>240</v>
      </c>
      <c r="B252" s="221" t="s">
        <v>2185</v>
      </c>
      <c r="C252" s="221">
        <v>6</v>
      </c>
      <c r="D252" s="221" t="s">
        <v>903</v>
      </c>
      <c r="E252" s="671">
        <v>39</v>
      </c>
      <c r="F252" s="517">
        <f t="shared" si="26"/>
        <v>234</v>
      </c>
      <c r="G252" s="611">
        <f t="shared" si="27"/>
        <v>3</v>
      </c>
      <c r="H252" s="611">
        <f t="shared" si="28"/>
        <v>117</v>
      </c>
      <c r="I252" s="611"/>
      <c r="J252" s="612">
        <f t="shared" si="24"/>
        <v>0</v>
      </c>
      <c r="K252" s="611">
        <f t="shared" si="29"/>
        <v>3</v>
      </c>
      <c r="L252" s="611">
        <f t="shared" si="30"/>
        <v>117</v>
      </c>
      <c r="M252" s="611"/>
      <c r="N252" s="613">
        <f t="shared" si="25"/>
        <v>0</v>
      </c>
      <c r="O252" s="500"/>
    </row>
    <row r="253" spans="1:15" s="347" customFormat="1" ht="16.5">
      <c r="A253" s="610">
        <f t="shared" si="31"/>
        <v>241</v>
      </c>
      <c r="B253" s="689" t="s">
        <v>2334</v>
      </c>
      <c r="C253" s="689">
        <v>4</v>
      </c>
      <c r="D253" s="689" t="s">
        <v>1265</v>
      </c>
      <c r="E253" s="663">
        <v>156</v>
      </c>
      <c r="F253" s="517">
        <f t="shared" si="26"/>
        <v>624</v>
      </c>
      <c r="G253" s="611">
        <f t="shared" si="27"/>
        <v>2</v>
      </c>
      <c r="H253" s="611">
        <f t="shared" si="28"/>
        <v>312</v>
      </c>
      <c r="I253" s="611"/>
      <c r="J253" s="612">
        <f t="shared" si="24"/>
        <v>0</v>
      </c>
      <c r="K253" s="611">
        <f t="shared" si="29"/>
        <v>2</v>
      </c>
      <c r="L253" s="611">
        <f t="shared" si="30"/>
        <v>312</v>
      </c>
      <c r="M253" s="611"/>
      <c r="N253" s="613">
        <f t="shared" si="25"/>
        <v>0</v>
      </c>
      <c r="O253" s="500"/>
    </row>
    <row r="254" spans="1:15" s="347" customFormat="1" ht="16.5">
      <c r="A254" s="610">
        <f t="shared" si="31"/>
        <v>242</v>
      </c>
      <c r="B254" s="715" t="s">
        <v>2335</v>
      </c>
      <c r="C254" s="715">
        <v>6</v>
      </c>
      <c r="D254" s="715" t="s">
        <v>934</v>
      </c>
      <c r="E254" s="142">
        <v>46</v>
      </c>
      <c r="F254" s="517">
        <f t="shared" si="26"/>
        <v>276</v>
      </c>
      <c r="G254" s="611">
        <f t="shared" si="27"/>
        <v>3</v>
      </c>
      <c r="H254" s="611">
        <f t="shared" si="28"/>
        <v>138</v>
      </c>
      <c r="I254" s="611"/>
      <c r="J254" s="612">
        <f t="shared" si="24"/>
        <v>0</v>
      </c>
      <c r="K254" s="611">
        <f t="shared" si="29"/>
        <v>3</v>
      </c>
      <c r="L254" s="611">
        <f t="shared" si="30"/>
        <v>138</v>
      </c>
      <c r="M254" s="611"/>
      <c r="N254" s="613">
        <f t="shared" si="25"/>
        <v>0</v>
      </c>
      <c r="O254" s="500"/>
    </row>
    <row r="255" spans="1:15" s="347" customFormat="1" ht="16.5">
      <c r="A255" s="610">
        <f t="shared" si="31"/>
        <v>243</v>
      </c>
      <c r="B255" s="715" t="s">
        <v>2336</v>
      </c>
      <c r="C255" s="715">
        <v>3</v>
      </c>
      <c r="D255" s="715" t="s">
        <v>934</v>
      </c>
      <c r="E255" s="142">
        <v>110</v>
      </c>
      <c r="F255" s="517">
        <f t="shared" si="26"/>
        <v>330</v>
      </c>
      <c r="G255" s="611">
        <v>2</v>
      </c>
      <c r="H255" s="611">
        <f t="shared" si="28"/>
        <v>220</v>
      </c>
      <c r="I255" s="611"/>
      <c r="J255" s="612">
        <f t="shared" si="24"/>
        <v>0</v>
      </c>
      <c r="K255" s="611">
        <v>1</v>
      </c>
      <c r="L255" s="611">
        <f t="shared" si="30"/>
        <v>110</v>
      </c>
      <c r="M255" s="611"/>
      <c r="N255" s="613">
        <f t="shared" si="25"/>
        <v>0</v>
      </c>
      <c r="O255" s="500"/>
    </row>
    <row r="256" spans="1:15" s="347" customFormat="1" ht="16.5">
      <c r="A256" s="610">
        <f t="shared" si="31"/>
        <v>244</v>
      </c>
      <c r="B256" s="715" t="s">
        <v>2186</v>
      </c>
      <c r="C256" s="715">
        <v>1</v>
      </c>
      <c r="D256" s="715" t="s">
        <v>2187</v>
      </c>
      <c r="E256" s="142">
        <v>2500</v>
      </c>
      <c r="F256" s="517">
        <f t="shared" si="26"/>
        <v>2500</v>
      </c>
      <c r="G256" s="611">
        <v>1</v>
      </c>
      <c r="H256" s="611">
        <f t="shared" si="28"/>
        <v>2500</v>
      </c>
      <c r="I256" s="611"/>
      <c r="J256" s="612">
        <f t="shared" si="24"/>
        <v>0</v>
      </c>
      <c r="K256" s="611">
        <v>0</v>
      </c>
      <c r="L256" s="611">
        <f t="shared" si="30"/>
        <v>0</v>
      </c>
      <c r="M256" s="611"/>
      <c r="N256" s="613">
        <f t="shared" si="25"/>
        <v>0</v>
      </c>
      <c r="O256" s="500"/>
    </row>
    <row r="257" spans="1:15" s="347" customFormat="1" ht="16.5">
      <c r="A257" s="610">
        <f t="shared" si="31"/>
        <v>245</v>
      </c>
      <c r="B257" s="715" t="s">
        <v>2337</v>
      </c>
      <c r="C257" s="715">
        <v>10</v>
      </c>
      <c r="D257" s="715" t="s">
        <v>903</v>
      </c>
      <c r="E257" s="142">
        <v>118.8</v>
      </c>
      <c r="F257" s="517">
        <f t="shared" si="26"/>
        <v>1188</v>
      </c>
      <c r="G257" s="611">
        <f t="shared" si="27"/>
        <v>5</v>
      </c>
      <c r="H257" s="611">
        <f t="shared" si="28"/>
        <v>594</v>
      </c>
      <c r="I257" s="611"/>
      <c r="J257" s="612">
        <f t="shared" si="24"/>
        <v>0</v>
      </c>
      <c r="K257" s="611">
        <f t="shared" si="29"/>
        <v>5</v>
      </c>
      <c r="L257" s="611">
        <f t="shared" si="30"/>
        <v>594</v>
      </c>
      <c r="M257" s="611"/>
      <c r="N257" s="613">
        <f t="shared" si="25"/>
        <v>0</v>
      </c>
      <c r="O257" s="500"/>
    </row>
    <row r="258" spans="1:15" s="347" customFormat="1" ht="16.5">
      <c r="A258" s="610">
        <f t="shared" si="31"/>
        <v>246</v>
      </c>
      <c r="B258" s="689" t="s">
        <v>2188</v>
      </c>
      <c r="C258" s="689">
        <v>2</v>
      </c>
      <c r="D258" s="689" t="s">
        <v>903</v>
      </c>
      <c r="E258" s="663">
        <v>198</v>
      </c>
      <c r="F258" s="517">
        <f t="shared" si="26"/>
        <v>396</v>
      </c>
      <c r="G258" s="611">
        <f t="shared" si="27"/>
        <v>1</v>
      </c>
      <c r="H258" s="611">
        <f t="shared" si="28"/>
        <v>198</v>
      </c>
      <c r="I258" s="611"/>
      <c r="J258" s="612">
        <f t="shared" si="24"/>
        <v>0</v>
      </c>
      <c r="K258" s="611">
        <f t="shared" si="29"/>
        <v>1</v>
      </c>
      <c r="L258" s="611">
        <f t="shared" si="30"/>
        <v>198</v>
      </c>
      <c r="M258" s="611"/>
      <c r="N258" s="613">
        <f t="shared" si="25"/>
        <v>0</v>
      </c>
      <c r="O258" s="500"/>
    </row>
    <row r="259" spans="1:15" s="347" customFormat="1" ht="30">
      <c r="A259" s="610">
        <f t="shared" si="31"/>
        <v>247</v>
      </c>
      <c r="B259" s="689" t="s">
        <v>2189</v>
      </c>
      <c r="C259" s="689">
        <v>2</v>
      </c>
      <c r="D259" s="689" t="s">
        <v>903</v>
      </c>
      <c r="E259" s="663">
        <v>2000</v>
      </c>
      <c r="F259" s="517">
        <f t="shared" si="26"/>
        <v>4000</v>
      </c>
      <c r="G259" s="611">
        <f t="shared" si="27"/>
        <v>1</v>
      </c>
      <c r="H259" s="611">
        <f t="shared" si="28"/>
        <v>2000</v>
      </c>
      <c r="I259" s="611"/>
      <c r="J259" s="612">
        <f t="shared" si="24"/>
        <v>0</v>
      </c>
      <c r="K259" s="611">
        <f t="shared" si="29"/>
        <v>1</v>
      </c>
      <c r="L259" s="611">
        <f t="shared" si="30"/>
        <v>2000</v>
      </c>
      <c r="M259" s="611"/>
      <c r="N259" s="613">
        <f t="shared" si="25"/>
        <v>0</v>
      </c>
      <c r="O259" s="500"/>
    </row>
    <row r="260" spans="1:15" s="347" customFormat="1" ht="16.5">
      <c r="A260" s="610">
        <f t="shared" si="31"/>
        <v>248</v>
      </c>
      <c r="B260" s="16" t="s">
        <v>2190</v>
      </c>
      <c r="C260" s="659">
        <v>16</v>
      </c>
      <c r="D260" s="659" t="s">
        <v>903</v>
      </c>
      <c r="E260" s="661">
        <v>125</v>
      </c>
      <c r="F260" s="517">
        <f t="shared" si="26"/>
        <v>2000</v>
      </c>
      <c r="G260" s="611">
        <f t="shared" si="27"/>
        <v>8</v>
      </c>
      <c r="H260" s="611">
        <f t="shared" si="28"/>
        <v>1000</v>
      </c>
      <c r="I260" s="611"/>
      <c r="J260" s="612">
        <f t="shared" si="24"/>
        <v>0</v>
      </c>
      <c r="K260" s="611">
        <f t="shared" si="29"/>
        <v>8</v>
      </c>
      <c r="L260" s="611">
        <f t="shared" si="30"/>
        <v>1000</v>
      </c>
      <c r="M260" s="611"/>
      <c r="N260" s="613">
        <f t="shared" si="25"/>
        <v>0</v>
      </c>
      <c r="O260" s="500"/>
    </row>
    <row r="261" spans="1:15" s="347" customFormat="1" ht="16.5">
      <c r="A261" s="610">
        <f t="shared" si="31"/>
        <v>249</v>
      </c>
      <c r="B261" s="16" t="s">
        <v>2191</v>
      </c>
      <c r="C261" s="659">
        <v>35</v>
      </c>
      <c r="D261" s="659" t="s">
        <v>1019</v>
      </c>
      <c r="E261" s="661">
        <v>100</v>
      </c>
      <c r="F261" s="517">
        <f t="shared" si="26"/>
        <v>3500</v>
      </c>
      <c r="G261" s="611">
        <v>18</v>
      </c>
      <c r="H261" s="611">
        <f t="shared" si="28"/>
        <v>1800</v>
      </c>
      <c r="I261" s="611"/>
      <c r="J261" s="612">
        <f t="shared" si="24"/>
        <v>0</v>
      </c>
      <c r="K261" s="611">
        <v>17</v>
      </c>
      <c r="L261" s="611">
        <f t="shared" si="30"/>
        <v>1700</v>
      </c>
      <c r="M261" s="611"/>
      <c r="N261" s="613">
        <f t="shared" si="25"/>
        <v>0</v>
      </c>
      <c r="O261" s="500"/>
    </row>
    <row r="262" spans="1:15" s="347" customFormat="1" ht="30">
      <c r="A262" s="610">
        <f t="shared" si="31"/>
        <v>250</v>
      </c>
      <c r="B262" s="716" t="s">
        <v>2192</v>
      </c>
      <c r="C262" s="717">
        <v>10</v>
      </c>
      <c r="D262" s="718" t="s">
        <v>1204</v>
      </c>
      <c r="E262" s="671">
        <v>150</v>
      </c>
      <c r="F262" s="517">
        <f t="shared" si="26"/>
        <v>1500</v>
      </c>
      <c r="G262" s="611">
        <f t="shared" si="27"/>
        <v>5</v>
      </c>
      <c r="H262" s="611">
        <f t="shared" si="28"/>
        <v>750</v>
      </c>
      <c r="I262" s="611"/>
      <c r="J262" s="612">
        <f t="shared" si="24"/>
        <v>0</v>
      </c>
      <c r="K262" s="611">
        <f t="shared" si="29"/>
        <v>5</v>
      </c>
      <c r="L262" s="611">
        <f t="shared" si="30"/>
        <v>750</v>
      </c>
      <c r="M262" s="611"/>
      <c r="N262" s="613">
        <f t="shared" si="25"/>
        <v>0</v>
      </c>
      <c r="O262" s="500"/>
    </row>
    <row r="263" spans="1:15" s="347" customFormat="1" ht="16.5">
      <c r="A263" s="610">
        <f t="shared" si="31"/>
        <v>251</v>
      </c>
      <c r="B263" s="719" t="s">
        <v>2193</v>
      </c>
      <c r="C263" s="717">
        <v>50</v>
      </c>
      <c r="D263" s="718" t="s">
        <v>946</v>
      </c>
      <c r="E263" s="671">
        <v>67</v>
      </c>
      <c r="F263" s="517">
        <f t="shared" si="26"/>
        <v>3350</v>
      </c>
      <c r="G263" s="611">
        <f t="shared" si="27"/>
        <v>25</v>
      </c>
      <c r="H263" s="611">
        <f t="shared" si="28"/>
        <v>1675</v>
      </c>
      <c r="I263" s="611"/>
      <c r="J263" s="612">
        <f t="shared" si="24"/>
        <v>0</v>
      </c>
      <c r="K263" s="611">
        <f t="shared" si="29"/>
        <v>25</v>
      </c>
      <c r="L263" s="611">
        <f t="shared" si="30"/>
        <v>1675</v>
      </c>
      <c r="M263" s="611"/>
      <c r="N263" s="613">
        <f t="shared" si="25"/>
        <v>0</v>
      </c>
      <c r="O263" s="500"/>
    </row>
    <row r="264" spans="1:15" s="347" customFormat="1" ht="16.5">
      <c r="A264" s="610">
        <f t="shared" si="31"/>
        <v>252</v>
      </c>
      <c r="B264" s="719" t="s">
        <v>2194</v>
      </c>
      <c r="C264" s="717">
        <v>10</v>
      </c>
      <c r="D264" s="718" t="s">
        <v>929</v>
      </c>
      <c r="E264" s="671">
        <v>12</v>
      </c>
      <c r="F264" s="517">
        <f t="shared" si="26"/>
        <v>120</v>
      </c>
      <c r="G264" s="611">
        <f t="shared" si="27"/>
        <v>5</v>
      </c>
      <c r="H264" s="611">
        <f t="shared" si="28"/>
        <v>60</v>
      </c>
      <c r="I264" s="611"/>
      <c r="J264" s="612">
        <f t="shared" si="24"/>
        <v>0</v>
      </c>
      <c r="K264" s="611">
        <f t="shared" si="29"/>
        <v>5</v>
      </c>
      <c r="L264" s="611">
        <f t="shared" si="30"/>
        <v>60</v>
      </c>
      <c r="M264" s="611"/>
      <c r="N264" s="613">
        <f t="shared" si="25"/>
        <v>0</v>
      </c>
      <c r="O264" s="500"/>
    </row>
    <row r="265" spans="1:15" s="347" customFormat="1" ht="16.5">
      <c r="A265" s="610">
        <f t="shared" si="31"/>
        <v>253</v>
      </c>
      <c r="B265" s="690" t="s">
        <v>2195</v>
      </c>
      <c r="C265" s="685">
        <v>100</v>
      </c>
      <c r="D265" s="685" t="s">
        <v>907</v>
      </c>
      <c r="E265" s="671">
        <v>25</v>
      </c>
      <c r="F265" s="517">
        <f t="shared" si="26"/>
        <v>2500</v>
      </c>
      <c r="G265" s="611">
        <f t="shared" si="27"/>
        <v>50</v>
      </c>
      <c r="H265" s="611">
        <f t="shared" si="28"/>
        <v>1250</v>
      </c>
      <c r="I265" s="611"/>
      <c r="J265" s="612">
        <f t="shared" si="24"/>
        <v>0</v>
      </c>
      <c r="K265" s="611">
        <f t="shared" si="29"/>
        <v>50</v>
      </c>
      <c r="L265" s="611">
        <f t="shared" si="30"/>
        <v>1250</v>
      </c>
      <c r="M265" s="611"/>
      <c r="N265" s="613">
        <f t="shared" si="25"/>
        <v>0</v>
      </c>
      <c r="O265" s="500"/>
    </row>
    <row r="266" spans="1:15" s="347" customFormat="1" ht="16.5">
      <c r="A266" s="610">
        <f t="shared" si="31"/>
        <v>254</v>
      </c>
      <c r="B266" s="221" t="s">
        <v>2196</v>
      </c>
      <c r="C266" s="670">
        <v>4</v>
      </c>
      <c r="D266" s="221"/>
      <c r="E266" s="671">
        <v>56.16</v>
      </c>
      <c r="F266" s="517">
        <f t="shared" si="26"/>
        <v>224.64</v>
      </c>
      <c r="G266" s="611">
        <f t="shared" si="27"/>
        <v>2</v>
      </c>
      <c r="H266" s="611">
        <f t="shared" si="28"/>
        <v>112.32</v>
      </c>
      <c r="I266" s="611"/>
      <c r="J266" s="612">
        <f t="shared" si="24"/>
        <v>0</v>
      </c>
      <c r="K266" s="611">
        <f t="shared" si="29"/>
        <v>2</v>
      </c>
      <c r="L266" s="611">
        <f t="shared" si="30"/>
        <v>112.32</v>
      </c>
      <c r="M266" s="611"/>
      <c r="N266" s="613">
        <f t="shared" si="25"/>
        <v>0</v>
      </c>
      <c r="O266" s="500"/>
    </row>
    <row r="267" spans="1:15" s="347" customFormat="1" ht="16.5">
      <c r="A267" s="610">
        <f t="shared" si="31"/>
        <v>255</v>
      </c>
      <c r="B267" s="221" t="s">
        <v>2197</v>
      </c>
      <c r="C267" s="670">
        <v>4</v>
      </c>
      <c r="D267" s="221"/>
      <c r="E267" s="671">
        <v>256.42</v>
      </c>
      <c r="F267" s="517">
        <f t="shared" si="26"/>
        <v>1025.68</v>
      </c>
      <c r="G267" s="611">
        <f t="shared" si="27"/>
        <v>2</v>
      </c>
      <c r="H267" s="611">
        <f t="shared" si="28"/>
        <v>512.84</v>
      </c>
      <c r="I267" s="611"/>
      <c r="J267" s="612">
        <f t="shared" si="24"/>
        <v>0</v>
      </c>
      <c r="K267" s="611">
        <f t="shared" si="29"/>
        <v>2</v>
      </c>
      <c r="L267" s="611">
        <f t="shared" si="30"/>
        <v>512.84</v>
      </c>
      <c r="M267" s="611"/>
      <c r="N267" s="613">
        <f t="shared" si="25"/>
        <v>0</v>
      </c>
      <c r="O267" s="500"/>
    </row>
    <row r="268" spans="1:15" s="347" customFormat="1" ht="16.5">
      <c r="A268" s="610">
        <f t="shared" si="31"/>
        <v>256</v>
      </c>
      <c r="B268" s="221" t="s">
        <v>2198</v>
      </c>
      <c r="C268" s="670">
        <v>2</v>
      </c>
      <c r="D268" s="221"/>
      <c r="E268" s="671">
        <v>480</v>
      </c>
      <c r="F268" s="517">
        <f t="shared" si="26"/>
        <v>960</v>
      </c>
      <c r="G268" s="611">
        <f t="shared" si="27"/>
        <v>1</v>
      </c>
      <c r="H268" s="611">
        <f t="shared" si="28"/>
        <v>480</v>
      </c>
      <c r="I268" s="611"/>
      <c r="J268" s="612">
        <f t="shared" si="24"/>
        <v>0</v>
      </c>
      <c r="K268" s="611">
        <f t="shared" si="29"/>
        <v>1</v>
      </c>
      <c r="L268" s="611">
        <f t="shared" si="30"/>
        <v>480</v>
      </c>
      <c r="M268" s="611"/>
      <c r="N268" s="613">
        <f t="shared" si="25"/>
        <v>0</v>
      </c>
      <c r="O268" s="500"/>
    </row>
    <row r="269" spans="1:15" s="347" customFormat="1" ht="30">
      <c r="A269" s="610">
        <f t="shared" si="31"/>
        <v>257</v>
      </c>
      <c r="B269" s="231" t="s">
        <v>2199</v>
      </c>
      <c r="C269" s="670">
        <v>2</v>
      </c>
      <c r="D269" s="221"/>
      <c r="E269" s="671">
        <v>220</v>
      </c>
      <c r="F269" s="517">
        <f t="shared" si="26"/>
        <v>440</v>
      </c>
      <c r="G269" s="611">
        <f t="shared" si="27"/>
        <v>1</v>
      </c>
      <c r="H269" s="611">
        <f t="shared" si="28"/>
        <v>220</v>
      </c>
      <c r="I269" s="611"/>
      <c r="J269" s="612">
        <f t="shared" ref="J269:J332" si="32">I269*E269</f>
        <v>0</v>
      </c>
      <c r="K269" s="611">
        <f t="shared" si="29"/>
        <v>1</v>
      </c>
      <c r="L269" s="611">
        <f t="shared" si="30"/>
        <v>220</v>
      </c>
      <c r="M269" s="611"/>
      <c r="N269" s="613">
        <f t="shared" ref="N269:N332" si="33">M269*E269</f>
        <v>0</v>
      </c>
      <c r="O269" s="500"/>
    </row>
    <row r="270" spans="1:15" s="347" customFormat="1" ht="30">
      <c r="A270" s="610">
        <f t="shared" si="31"/>
        <v>258</v>
      </c>
      <c r="B270" s="158" t="s">
        <v>2200</v>
      </c>
      <c r="C270" s="670">
        <v>5</v>
      </c>
      <c r="D270" s="664"/>
      <c r="E270" s="671">
        <v>277.75</v>
      </c>
      <c r="F270" s="517">
        <f t="shared" ref="F270:F333" si="34">E270*C270</f>
        <v>1388.75</v>
      </c>
      <c r="G270" s="611">
        <v>3</v>
      </c>
      <c r="H270" s="611">
        <f t="shared" ref="H270:H333" si="35">G270*E270</f>
        <v>833.25</v>
      </c>
      <c r="I270" s="611"/>
      <c r="J270" s="612">
        <f t="shared" si="32"/>
        <v>0</v>
      </c>
      <c r="K270" s="611">
        <v>2</v>
      </c>
      <c r="L270" s="611">
        <f t="shared" ref="L270:L333" si="36">K270*E270</f>
        <v>555.5</v>
      </c>
      <c r="M270" s="611"/>
      <c r="N270" s="613">
        <f t="shared" si="33"/>
        <v>0</v>
      </c>
      <c r="O270" s="500"/>
    </row>
    <row r="271" spans="1:15" s="347" customFormat="1" ht="16.5">
      <c r="A271" s="610">
        <f t="shared" ref="A271:A334" si="37">A270+1</f>
        <v>259</v>
      </c>
      <c r="B271" s="664" t="s">
        <v>2201</v>
      </c>
      <c r="C271" s="670">
        <v>6</v>
      </c>
      <c r="D271" s="664"/>
      <c r="E271" s="671">
        <v>83.18</v>
      </c>
      <c r="F271" s="517">
        <f t="shared" si="34"/>
        <v>499.08000000000004</v>
      </c>
      <c r="G271" s="611">
        <f t="shared" ref="G271:G330" si="38">C271/2</f>
        <v>3</v>
      </c>
      <c r="H271" s="611">
        <f t="shared" si="35"/>
        <v>249.54000000000002</v>
      </c>
      <c r="I271" s="611"/>
      <c r="J271" s="612">
        <f t="shared" si="32"/>
        <v>0</v>
      </c>
      <c r="K271" s="611">
        <f t="shared" ref="K271:K330" si="39">C271/2</f>
        <v>3</v>
      </c>
      <c r="L271" s="611">
        <f t="shared" si="36"/>
        <v>249.54000000000002</v>
      </c>
      <c r="M271" s="611"/>
      <c r="N271" s="613">
        <f t="shared" si="33"/>
        <v>0</v>
      </c>
      <c r="O271" s="500"/>
    </row>
    <row r="272" spans="1:15" s="347" customFormat="1" ht="16.5">
      <c r="A272" s="610">
        <f t="shared" si="37"/>
        <v>260</v>
      </c>
      <c r="B272" s="221" t="s">
        <v>2202</v>
      </c>
      <c r="C272" s="670">
        <v>32</v>
      </c>
      <c r="D272" s="221"/>
      <c r="E272" s="671">
        <v>93.84</v>
      </c>
      <c r="F272" s="517">
        <f t="shared" si="34"/>
        <v>3002.88</v>
      </c>
      <c r="G272" s="611">
        <f t="shared" si="38"/>
        <v>16</v>
      </c>
      <c r="H272" s="611">
        <f t="shared" si="35"/>
        <v>1501.44</v>
      </c>
      <c r="I272" s="611"/>
      <c r="J272" s="612">
        <f t="shared" si="32"/>
        <v>0</v>
      </c>
      <c r="K272" s="611">
        <f t="shared" si="39"/>
        <v>16</v>
      </c>
      <c r="L272" s="611">
        <f t="shared" si="36"/>
        <v>1501.44</v>
      </c>
      <c r="M272" s="611"/>
      <c r="N272" s="613">
        <f t="shared" si="33"/>
        <v>0</v>
      </c>
      <c r="O272" s="500"/>
    </row>
    <row r="273" spans="1:15" s="347" customFormat="1" ht="16.5">
      <c r="A273" s="610">
        <f t="shared" si="37"/>
        <v>261</v>
      </c>
      <c r="B273" s="221" t="s">
        <v>2203</v>
      </c>
      <c r="C273" s="670">
        <v>12</v>
      </c>
      <c r="D273" s="221"/>
      <c r="E273" s="671">
        <v>45.6</v>
      </c>
      <c r="F273" s="517">
        <f t="shared" si="34"/>
        <v>547.20000000000005</v>
      </c>
      <c r="G273" s="611">
        <f t="shared" si="38"/>
        <v>6</v>
      </c>
      <c r="H273" s="611">
        <f t="shared" si="35"/>
        <v>273.60000000000002</v>
      </c>
      <c r="I273" s="611"/>
      <c r="J273" s="612">
        <f t="shared" si="32"/>
        <v>0</v>
      </c>
      <c r="K273" s="611">
        <f t="shared" si="39"/>
        <v>6</v>
      </c>
      <c r="L273" s="611">
        <f t="shared" si="36"/>
        <v>273.60000000000002</v>
      </c>
      <c r="M273" s="611"/>
      <c r="N273" s="613">
        <f t="shared" si="33"/>
        <v>0</v>
      </c>
      <c r="O273" s="500"/>
    </row>
    <row r="274" spans="1:15" s="347" customFormat="1" ht="16.5">
      <c r="A274" s="610">
        <f t="shared" si="37"/>
        <v>262</v>
      </c>
      <c r="B274" s="221" t="s">
        <v>2204</v>
      </c>
      <c r="C274" s="670">
        <v>50</v>
      </c>
      <c r="D274" s="221"/>
      <c r="E274" s="671">
        <v>90</v>
      </c>
      <c r="F274" s="517">
        <f t="shared" si="34"/>
        <v>4500</v>
      </c>
      <c r="G274" s="611">
        <f t="shared" si="38"/>
        <v>25</v>
      </c>
      <c r="H274" s="611">
        <f t="shared" si="35"/>
        <v>2250</v>
      </c>
      <c r="I274" s="611"/>
      <c r="J274" s="612">
        <f t="shared" si="32"/>
        <v>0</v>
      </c>
      <c r="K274" s="611">
        <f t="shared" si="39"/>
        <v>25</v>
      </c>
      <c r="L274" s="611">
        <f t="shared" si="36"/>
        <v>2250</v>
      </c>
      <c r="M274" s="611"/>
      <c r="N274" s="613">
        <f t="shared" si="33"/>
        <v>0</v>
      </c>
      <c r="O274" s="500"/>
    </row>
    <row r="275" spans="1:15" s="347" customFormat="1" ht="16.5">
      <c r="A275" s="610">
        <f t="shared" si="37"/>
        <v>263</v>
      </c>
      <c r="B275" s="221" t="s">
        <v>2205</v>
      </c>
      <c r="C275" s="670">
        <v>3</v>
      </c>
      <c r="D275" s="221"/>
      <c r="E275" s="671">
        <v>2850</v>
      </c>
      <c r="F275" s="517">
        <f t="shared" si="34"/>
        <v>8550</v>
      </c>
      <c r="G275" s="611">
        <v>2</v>
      </c>
      <c r="H275" s="611">
        <f t="shared" si="35"/>
        <v>5700</v>
      </c>
      <c r="I275" s="611"/>
      <c r="J275" s="612">
        <f t="shared" si="32"/>
        <v>0</v>
      </c>
      <c r="K275" s="611">
        <v>1</v>
      </c>
      <c r="L275" s="611">
        <f t="shared" si="36"/>
        <v>2850</v>
      </c>
      <c r="M275" s="611"/>
      <c r="N275" s="613">
        <f t="shared" si="33"/>
        <v>0</v>
      </c>
      <c r="O275" s="500"/>
    </row>
    <row r="276" spans="1:15" s="347" customFormat="1" ht="16.5">
      <c r="A276" s="610">
        <f t="shared" si="37"/>
        <v>264</v>
      </c>
      <c r="B276" s="221" t="s">
        <v>2206</v>
      </c>
      <c r="C276" s="670">
        <v>300</v>
      </c>
      <c r="D276" s="221"/>
      <c r="E276" s="671">
        <v>36</v>
      </c>
      <c r="F276" s="517">
        <f t="shared" si="34"/>
        <v>10800</v>
      </c>
      <c r="G276" s="611">
        <f t="shared" si="38"/>
        <v>150</v>
      </c>
      <c r="H276" s="611">
        <f t="shared" si="35"/>
        <v>5400</v>
      </c>
      <c r="I276" s="611"/>
      <c r="J276" s="612">
        <f t="shared" si="32"/>
        <v>0</v>
      </c>
      <c r="K276" s="611">
        <f t="shared" si="39"/>
        <v>150</v>
      </c>
      <c r="L276" s="611">
        <f t="shared" si="36"/>
        <v>5400</v>
      </c>
      <c r="M276" s="611"/>
      <c r="N276" s="613">
        <f t="shared" si="33"/>
        <v>0</v>
      </c>
      <c r="O276" s="500"/>
    </row>
    <row r="277" spans="1:15" s="347" customFormat="1" ht="30">
      <c r="A277" s="610">
        <f t="shared" si="37"/>
        <v>265</v>
      </c>
      <c r="B277" s="231" t="s">
        <v>2207</v>
      </c>
      <c r="C277" s="670">
        <v>20</v>
      </c>
      <c r="D277" s="221"/>
      <c r="E277" s="671">
        <v>168</v>
      </c>
      <c r="F277" s="517">
        <f t="shared" si="34"/>
        <v>3360</v>
      </c>
      <c r="G277" s="611">
        <f t="shared" si="38"/>
        <v>10</v>
      </c>
      <c r="H277" s="611">
        <f t="shared" si="35"/>
        <v>1680</v>
      </c>
      <c r="I277" s="611"/>
      <c r="J277" s="612">
        <f t="shared" si="32"/>
        <v>0</v>
      </c>
      <c r="K277" s="611">
        <f t="shared" si="39"/>
        <v>10</v>
      </c>
      <c r="L277" s="611">
        <f t="shared" si="36"/>
        <v>1680</v>
      </c>
      <c r="M277" s="611"/>
      <c r="N277" s="613">
        <f t="shared" si="33"/>
        <v>0</v>
      </c>
      <c r="O277" s="500"/>
    </row>
    <row r="278" spans="1:15" s="347" customFormat="1" ht="16.5">
      <c r="A278" s="610">
        <f t="shared" si="37"/>
        <v>266</v>
      </c>
      <c r="B278" s="675" t="s">
        <v>2208</v>
      </c>
      <c r="C278" s="670">
        <v>30</v>
      </c>
      <c r="D278" s="670" t="s">
        <v>912</v>
      </c>
      <c r="E278" s="671">
        <v>95.52</v>
      </c>
      <c r="F278" s="517">
        <f t="shared" si="34"/>
        <v>2865.6</v>
      </c>
      <c r="G278" s="611">
        <f t="shared" si="38"/>
        <v>15</v>
      </c>
      <c r="H278" s="611">
        <f t="shared" si="35"/>
        <v>1432.8</v>
      </c>
      <c r="I278" s="611"/>
      <c r="J278" s="612">
        <f t="shared" si="32"/>
        <v>0</v>
      </c>
      <c r="K278" s="611">
        <f t="shared" si="39"/>
        <v>15</v>
      </c>
      <c r="L278" s="611">
        <f t="shared" si="36"/>
        <v>1432.8</v>
      </c>
      <c r="M278" s="611"/>
      <c r="N278" s="613">
        <f t="shared" si="33"/>
        <v>0</v>
      </c>
      <c r="O278" s="500"/>
    </row>
    <row r="279" spans="1:15" s="347" customFormat="1" ht="16.5">
      <c r="A279" s="610">
        <f t="shared" si="37"/>
        <v>267</v>
      </c>
      <c r="B279" s="221" t="s">
        <v>2209</v>
      </c>
      <c r="C279" s="659">
        <v>20</v>
      </c>
      <c r="D279" s="659" t="s">
        <v>2210</v>
      </c>
      <c r="E279" s="661">
        <v>117.6</v>
      </c>
      <c r="F279" s="517">
        <f t="shared" si="34"/>
        <v>2352</v>
      </c>
      <c r="G279" s="611">
        <f t="shared" si="38"/>
        <v>10</v>
      </c>
      <c r="H279" s="611">
        <f t="shared" si="35"/>
        <v>1176</v>
      </c>
      <c r="I279" s="611"/>
      <c r="J279" s="612">
        <f t="shared" si="32"/>
        <v>0</v>
      </c>
      <c r="K279" s="611">
        <f t="shared" si="39"/>
        <v>10</v>
      </c>
      <c r="L279" s="611">
        <f t="shared" si="36"/>
        <v>1176</v>
      </c>
      <c r="M279" s="611"/>
      <c r="N279" s="613">
        <f t="shared" si="33"/>
        <v>0</v>
      </c>
      <c r="O279" s="500"/>
    </row>
    <row r="280" spans="1:15" s="347" customFormat="1" ht="16.5">
      <c r="A280" s="610">
        <f t="shared" si="37"/>
        <v>268</v>
      </c>
      <c r="B280" s="221" t="s">
        <v>2211</v>
      </c>
      <c r="C280" s="659">
        <v>300</v>
      </c>
      <c r="D280" s="659" t="s">
        <v>2212</v>
      </c>
      <c r="E280" s="661">
        <v>42</v>
      </c>
      <c r="F280" s="517">
        <f t="shared" si="34"/>
        <v>12600</v>
      </c>
      <c r="G280" s="611">
        <f t="shared" si="38"/>
        <v>150</v>
      </c>
      <c r="H280" s="611">
        <f t="shared" si="35"/>
        <v>6300</v>
      </c>
      <c r="I280" s="611"/>
      <c r="J280" s="612">
        <f t="shared" si="32"/>
        <v>0</v>
      </c>
      <c r="K280" s="611">
        <f t="shared" si="39"/>
        <v>150</v>
      </c>
      <c r="L280" s="611">
        <f t="shared" si="36"/>
        <v>6300</v>
      </c>
      <c r="M280" s="611"/>
      <c r="N280" s="613">
        <f t="shared" si="33"/>
        <v>0</v>
      </c>
      <c r="O280" s="500"/>
    </row>
    <row r="281" spans="1:15" s="347" customFormat="1" ht="16.5">
      <c r="A281" s="610">
        <f t="shared" si="37"/>
        <v>269</v>
      </c>
      <c r="B281" s="221" t="s">
        <v>2213</v>
      </c>
      <c r="C281" s="670">
        <v>400</v>
      </c>
      <c r="D281" s="670" t="s">
        <v>903</v>
      </c>
      <c r="E281" s="671">
        <v>5</v>
      </c>
      <c r="F281" s="517">
        <f t="shared" si="34"/>
        <v>2000</v>
      </c>
      <c r="G281" s="611">
        <f t="shared" si="38"/>
        <v>200</v>
      </c>
      <c r="H281" s="611">
        <f t="shared" si="35"/>
        <v>1000</v>
      </c>
      <c r="I281" s="611"/>
      <c r="J281" s="612">
        <f t="shared" si="32"/>
        <v>0</v>
      </c>
      <c r="K281" s="611">
        <f t="shared" si="39"/>
        <v>200</v>
      </c>
      <c r="L281" s="611">
        <f t="shared" si="36"/>
        <v>1000</v>
      </c>
      <c r="M281" s="611"/>
      <c r="N281" s="613">
        <f t="shared" si="33"/>
        <v>0</v>
      </c>
      <c r="O281" s="500"/>
    </row>
    <row r="282" spans="1:15" s="347" customFormat="1" ht="16.5">
      <c r="A282" s="610">
        <f t="shared" si="37"/>
        <v>270</v>
      </c>
      <c r="B282" s="221" t="s">
        <v>2214</v>
      </c>
      <c r="C282" s="659">
        <v>30</v>
      </c>
      <c r="D282" s="659" t="s">
        <v>912</v>
      </c>
      <c r="E282" s="661">
        <v>60</v>
      </c>
      <c r="F282" s="517">
        <f t="shared" si="34"/>
        <v>1800</v>
      </c>
      <c r="G282" s="611">
        <f t="shared" si="38"/>
        <v>15</v>
      </c>
      <c r="H282" s="611">
        <f t="shared" si="35"/>
        <v>900</v>
      </c>
      <c r="I282" s="611"/>
      <c r="J282" s="612">
        <f t="shared" si="32"/>
        <v>0</v>
      </c>
      <c r="K282" s="611">
        <f t="shared" si="39"/>
        <v>15</v>
      </c>
      <c r="L282" s="611">
        <f t="shared" si="36"/>
        <v>900</v>
      </c>
      <c r="M282" s="611"/>
      <c r="N282" s="613">
        <f t="shared" si="33"/>
        <v>0</v>
      </c>
      <c r="O282" s="500"/>
    </row>
    <row r="283" spans="1:15" s="347" customFormat="1" ht="16.5">
      <c r="A283" s="610">
        <f t="shared" si="37"/>
        <v>271</v>
      </c>
      <c r="B283" s="675" t="s">
        <v>2215</v>
      </c>
      <c r="C283" s="659">
        <v>5</v>
      </c>
      <c r="D283" s="659" t="s">
        <v>946</v>
      </c>
      <c r="E283" s="661">
        <v>160.69999999999999</v>
      </c>
      <c r="F283" s="517">
        <f t="shared" si="34"/>
        <v>803.5</v>
      </c>
      <c r="G283" s="611">
        <v>3</v>
      </c>
      <c r="H283" s="611">
        <f t="shared" si="35"/>
        <v>482.09999999999997</v>
      </c>
      <c r="I283" s="611"/>
      <c r="J283" s="612">
        <f t="shared" si="32"/>
        <v>0</v>
      </c>
      <c r="K283" s="611">
        <v>2</v>
      </c>
      <c r="L283" s="611">
        <f t="shared" si="36"/>
        <v>321.39999999999998</v>
      </c>
      <c r="M283" s="611"/>
      <c r="N283" s="613">
        <f t="shared" si="33"/>
        <v>0</v>
      </c>
      <c r="O283" s="500"/>
    </row>
    <row r="284" spans="1:15" s="347" customFormat="1" ht="16.5">
      <c r="A284" s="610">
        <f t="shared" si="37"/>
        <v>272</v>
      </c>
      <c r="B284" s="675" t="s">
        <v>2159</v>
      </c>
      <c r="C284" s="659">
        <v>40</v>
      </c>
      <c r="D284" s="659" t="s">
        <v>907</v>
      </c>
      <c r="E284" s="661">
        <v>56.16</v>
      </c>
      <c r="F284" s="517">
        <f t="shared" si="34"/>
        <v>2246.3999999999996</v>
      </c>
      <c r="G284" s="611">
        <f t="shared" si="38"/>
        <v>20</v>
      </c>
      <c r="H284" s="611">
        <f t="shared" si="35"/>
        <v>1123.1999999999998</v>
      </c>
      <c r="I284" s="611"/>
      <c r="J284" s="612">
        <f t="shared" si="32"/>
        <v>0</v>
      </c>
      <c r="K284" s="611">
        <f t="shared" si="39"/>
        <v>20</v>
      </c>
      <c r="L284" s="611">
        <f t="shared" si="36"/>
        <v>1123.1999999999998</v>
      </c>
      <c r="M284" s="611"/>
      <c r="N284" s="613">
        <f t="shared" si="33"/>
        <v>0</v>
      </c>
      <c r="O284" s="500"/>
    </row>
    <row r="285" spans="1:15" s="347" customFormat="1" ht="16.5">
      <c r="A285" s="610">
        <f t="shared" si="37"/>
        <v>273</v>
      </c>
      <c r="B285" s="675" t="s">
        <v>2216</v>
      </c>
      <c r="C285" s="659">
        <v>40</v>
      </c>
      <c r="D285" s="659" t="s">
        <v>907</v>
      </c>
      <c r="E285" s="661">
        <v>25.92</v>
      </c>
      <c r="F285" s="517">
        <f t="shared" si="34"/>
        <v>1036.8000000000002</v>
      </c>
      <c r="G285" s="611">
        <f t="shared" si="38"/>
        <v>20</v>
      </c>
      <c r="H285" s="611">
        <f t="shared" si="35"/>
        <v>518.40000000000009</v>
      </c>
      <c r="I285" s="611"/>
      <c r="J285" s="612">
        <f t="shared" si="32"/>
        <v>0</v>
      </c>
      <c r="K285" s="611">
        <f t="shared" si="39"/>
        <v>20</v>
      </c>
      <c r="L285" s="611">
        <f t="shared" si="36"/>
        <v>518.40000000000009</v>
      </c>
      <c r="M285" s="611"/>
      <c r="N285" s="613">
        <f t="shared" si="33"/>
        <v>0</v>
      </c>
      <c r="O285" s="500"/>
    </row>
    <row r="286" spans="1:15" s="347" customFormat="1" ht="16.5">
      <c r="A286" s="610">
        <f t="shared" si="37"/>
        <v>274</v>
      </c>
      <c r="B286" s="720" t="s">
        <v>2217</v>
      </c>
      <c r="C286" s="721">
        <v>60</v>
      </c>
      <c r="D286" s="721" t="s">
        <v>1209</v>
      </c>
      <c r="E286" s="663">
        <v>76.8</v>
      </c>
      <c r="F286" s="517">
        <f t="shared" si="34"/>
        <v>4608</v>
      </c>
      <c r="G286" s="611">
        <f t="shared" si="38"/>
        <v>30</v>
      </c>
      <c r="H286" s="611">
        <f t="shared" si="35"/>
        <v>2304</v>
      </c>
      <c r="I286" s="611"/>
      <c r="J286" s="612">
        <f t="shared" si="32"/>
        <v>0</v>
      </c>
      <c r="K286" s="611">
        <f t="shared" si="39"/>
        <v>30</v>
      </c>
      <c r="L286" s="611">
        <f t="shared" si="36"/>
        <v>2304</v>
      </c>
      <c r="M286" s="611"/>
      <c r="N286" s="613">
        <f t="shared" si="33"/>
        <v>0</v>
      </c>
      <c r="O286" s="500"/>
    </row>
    <row r="287" spans="1:15" s="347" customFormat="1" ht="16.5">
      <c r="A287" s="610">
        <f t="shared" si="37"/>
        <v>275</v>
      </c>
      <c r="B287" s="221" t="s">
        <v>2218</v>
      </c>
      <c r="C287" s="670">
        <v>32</v>
      </c>
      <c r="D287" s="670" t="s">
        <v>946</v>
      </c>
      <c r="E287" s="671">
        <v>95.52</v>
      </c>
      <c r="F287" s="517">
        <f t="shared" si="34"/>
        <v>3056.64</v>
      </c>
      <c r="G287" s="611">
        <f t="shared" si="38"/>
        <v>16</v>
      </c>
      <c r="H287" s="611">
        <f t="shared" si="35"/>
        <v>1528.32</v>
      </c>
      <c r="I287" s="611"/>
      <c r="J287" s="612">
        <f t="shared" si="32"/>
        <v>0</v>
      </c>
      <c r="K287" s="611">
        <f t="shared" si="39"/>
        <v>16</v>
      </c>
      <c r="L287" s="611">
        <f t="shared" si="36"/>
        <v>1528.32</v>
      </c>
      <c r="M287" s="611"/>
      <c r="N287" s="613">
        <f t="shared" si="33"/>
        <v>0</v>
      </c>
      <c r="O287" s="500"/>
    </row>
    <row r="288" spans="1:15" s="347" customFormat="1" ht="16.5">
      <c r="A288" s="610">
        <f t="shared" si="37"/>
        <v>276</v>
      </c>
      <c r="B288" s="221" t="s">
        <v>2051</v>
      </c>
      <c r="C288" s="722">
        <v>5</v>
      </c>
      <c r="D288" s="722" t="s">
        <v>2219</v>
      </c>
      <c r="E288" s="723">
        <v>214.8</v>
      </c>
      <c r="F288" s="517">
        <f t="shared" si="34"/>
        <v>1074</v>
      </c>
      <c r="G288" s="611">
        <v>3</v>
      </c>
      <c r="H288" s="611">
        <f t="shared" si="35"/>
        <v>644.40000000000009</v>
      </c>
      <c r="I288" s="611"/>
      <c r="J288" s="612">
        <f t="shared" si="32"/>
        <v>0</v>
      </c>
      <c r="K288" s="611">
        <v>2</v>
      </c>
      <c r="L288" s="611">
        <f t="shared" si="36"/>
        <v>429.6</v>
      </c>
      <c r="M288" s="611"/>
      <c r="N288" s="613">
        <f t="shared" si="33"/>
        <v>0</v>
      </c>
      <c r="O288" s="500"/>
    </row>
    <row r="289" spans="1:15" s="347" customFormat="1" ht="16.5">
      <c r="A289" s="610">
        <f t="shared" si="37"/>
        <v>277</v>
      </c>
      <c r="B289" s="221" t="s">
        <v>947</v>
      </c>
      <c r="C289" s="722">
        <v>100</v>
      </c>
      <c r="D289" s="722" t="s">
        <v>946</v>
      </c>
      <c r="E289" s="723">
        <v>114</v>
      </c>
      <c r="F289" s="517">
        <f t="shared" si="34"/>
        <v>11400</v>
      </c>
      <c r="G289" s="611">
        <f t="shared" si="38"/>
        <v>50</v>
      </c>
      <c r="H289" s="611">
        <f t="shared" si="35"/>
        <v>5700</v>
      </c>
      <c r="I289" s="611"/>
      <c r="J289" s="612">
        <f t="shared" si="32"/>
        <v>0</v>
      </c>
      <c r="K289" s="611">
        <f t="shared" si="39"/>
        <v>50</v>
      </c>
      <c r="L289" s="611">
        <f t="shared" si="36"/>
        <v>5700</v>
      </c>
      <c r="M289" s="611"/>
      <c r="N289" s="613">
        <f t="shared" si="33"/>
        <v>0</v>
      </c>
      <c r="O289" s="500"/>
    </row>
    <row r="290" spans="1:15" s="347" customFormat="1" ht="16.5">
      <c r="A290" s="610">
        <f t="shared" si="37"/>
        <v>278</v>
      </c>
      <c r="B290" s="221" t="s">
        <v>2220</v>
      </c>
      <c r="C290" s="722">
        <v>6</v>
      </c>
      <c r="D290" s="722" t="s">
        <v>2219</v>
      </c>
      <c r="E290" s="723">
        <v>63.9</v>
      </c>
      <c r="F290" s="517">
        <f t="shared" si="34"/>
        <v>383.4</v>
      </c>
      <c r="G290" s="611">
        <f t="shared" si="38"/>
        <v>3</v>
      </c>
      <c r="H290" s="611">
        <f t="shared" si="35"/>
        <v>191.7</v>
      </c>
      <c r="I290" s="611"/>
      <c r="J290" s="612">
        <f t="shared" si="32"/>
        <v>0</v>
      </c>
      <c r="K290" s="611">
        <f t="shared" si="39"/>
        <v>3</v>
      </c>
      <c r="L290" s="611">
        <f t="shared" si="36"/>
        <v>191.7</v>
      </c>
      <c r="M290" s="611"/>
      <c r="N290" s="613">
        <f t="shared" si="33"/>
        <v>0</v>
      </c>
      <c r="O290" s="500"/>
    </row>
    <row r="291" spans="1:15" s="347" customFormat="1" ht="16.5">
      <c r="A291" s="610">
        <f t="shared" si="37"/>
        <v>279</v>
      </c>
      <c r="B291" s="512" t="s">
        <v>2221</v>
      </c>
      <c r="C291" s="512">
        <v>5</v>
      </c>
      <c r="D291" s="512" t="s">
        <v>907</v>
      </c>
      <c r="E291" s="570">
        <v>139.06</v>
      </c>
      <c r="F291" s="517">
        <f t="shared" si="34"/>
        <v>695.3</v>
      </c>
      <c r="G291" s="611">
        <v>3</v>
      </c>
      <c r="H291" s="611">
        <f t="shared" si="35"/>
        <v>417.18</v>
      </c>
      <c r="I291" s="611"/>
      <c r="J291" s="612">
        <f t="shared" si="32"/>
        <v>0</v>
      </c>
      <c r="K291" s="611">
        <v>2</v>
      </c>
      <c r="L291" s="611">
        <f t="shared" si="36"/>
        <v>278.12</v>
      </c>
      <c r="M291" s="611"/>
      <c r="N291" s="613">
        <f t="shared" si="33"/>
        <v>0</v>
      </c>
      <c r="O291" s="500"/>
    </row>
    <row r="292" spans="1:15" s="347" customFormat="1" ht="30">
      <c r="A292" s="610">
        <f t="shared" si="37"/>
        <v>280</v>
      </c>
      <c r="B292" s="512" t="s">
        <v>2222</v>
      </c>
      <c r="C292" s="512">
        <v>30</v>
      </c>
      <c r="D292" s="512" t="s">
        <v>1265</v>
      </c>
      <c r="E292" s="570">
        <v>65.42</v>
      </c>
      <c r="F292" s="517">
        <f t="shared" si="34"/>
        <v>1962.6000000000001</v>
      </c>
      <c r="G292" s="611">
        <f t="shared" si="38"/>
        <v>15</v>
      </c>
      <c r="H292" s="611">
        <f t="shared" si="35"/>
        <v>981.30000000000007</v>
      </c>
      <c r="I292" s="611"/>
      <c r="J292" s="612">
        <f t="shared" si="32"/>
        <v>0</v>
      </c>
      <c r="K292" s="611">
        <f t="shared" si="39"/>
        <v>15</v>
      </c>
      <c r="L292" s="611">
        <f t="shared" si="36"/>
        <v>981.30000000000007</v>
      </c>
      <c r="M292" s="611"/>
      <c r="N292" s="613">
        <f t="shared" si="33"/>
        <v>0</v>
      </c>
      <c r="O292" s="500"/>
    </row>
    <row r="293" spans="1:15" s="347" customFormat="1" ht="30">
      <c r="A293" s="610">
        <f t="shared" si="37"/>
        <v>281</v>
      </c>
      <c r="B293" s="512" t="s">
        <v>2223</v>
      </c>
      <c r="C293" s="512">
        <v>8</v>
      </c>
      <c r="D293" s="512" t="s">
        <v>2063</v>
      </c>
      <c r="E293" s="570">
        <v>137.4</v>
      </c>
      <c r="F293" s="517">
        <f t="shared" si="34"/>
        <v>1099.2</v>
      </c>
      <c r="G293" s="611">
        <f t="shared" si="38"/>
        <v>4</v>
      </c>
      <c r="H293" s="611">
        <f t="shared" si="35"/>
        <v>549.6</v>
      </c>
      <c r="I293" s="611"/>
      <c r="J293" s="612">
        <f t="shared" si="32"/>
        <v>0</v>
      </c>
      <c r="K293" s="611">
        <f t="shared" si="39"/>
        <v>4</v>
      </c>
      <c r="L293" s="611">
        <f t="shared" si="36"/>
        <v>549.6</v>
      </c>
      <c r="M293" s="611"/>
      <c r="N293" s="613">
        <f t="shared" si="33"/>
        <v>0</v>
      </c>
      <c r="O293" s="500"/>
    </row>
    <row r="294" spans="1:15" s="347" customFormat="1" ht="30">
      <c r="A294" s="610">
        <f t="shared" si="37"/>
        <v>282</v>
      </c>
      <c r="B294" s="512" t="s">
        <v>2224</v>
      </c>
      <c r="C294" s="512">
        <v>30</v>
      </c>
      <c r="D294" s="512" t="s">
        <v>2063</v>
      </c>
      <c r="E294" s="570">
        <v>37.630000000000003</v>
      </c>
      <c r="F294" s="517">
        <f t="shared" si="34"/>
        <v>1128.9000000000001</v>
      </c>
      <c r="G294" s="611">
        <f t="shared" si="38"/>
        <v>15</v>
      </c>
      <c r="H294" s="611">
        <f t="shared" si="35"/>
        <v>564.45000000000005</v>
      </c>
      <c r="I294" s="611"/>
      <c r="J294" s="612">
        <f t="shared" si="32"/>
        <v>0</v>
      </c>
      <c r="K294" s="611">
        <f t="shared" si="39"/>
        <v>15</v>
      </c>
      <c r="L294" s="611">
        <f t="shared" si="36"/>
        <v>564.45000000000005</v>
      </c>
      <c r="M294" s="611"/>
      <c r="N294" s="613">
        <f t="shared" si="33"/>
        <v>0</v>
      </c>
      <c r="O294" s="500"/>
    </row>
    <row r="295" spans="1:15" s="347" customFormat="1" ht="16.5">
      <c r="A295" s="610">
        <f t="shared" si="37"/>
        <v>283</v>
      </c>
      <c r="B295" s="512" t="s">
        <v>2225</v>
      </c>
      <c r="C295" s="512">
        <v>30</v>
      </c>
      <c r="D295" s="512" t="s">
        <v>2226</v>
      </c>
      <c r="E295" s="570">
        <v>58.87</v>
      </c>
      <c r="F295" s="517">
        <f t="shared" si="34"/>
        <v>1766.1</v>
      </c>
      <c r="G295" s="611">
        <f t="shared" si="38"/>
        <v>15</v>
      </c>
      <c r="H295" s="611">
        <f t="shared" si="35"/>
        <v>883.05</v>
      </c>
      <c r="I295" s="611"/>
      <c r="J295" s="612">
        <f t="shared" si="32"/>
        <v>0</v>
      </c>
      <c r="K295" s="611">
        <f t="shared" si="39"/>
        <v>15</v>
      </c>
      <c r="L295" s="611">
        <f t="shared" si="36"/>
        <v>883.05</v>
      </c>
      <c r="M295" s="611"/>
      <c r="N295" s="613">
        <f t="shared" si="33"/>
        <v>0</v>
      </c>
      <c r="O295" s="500"/>
    </row>
    <row r="296" spans="1:15" s="347" customFormat="1" ht="30">
      <c r="A296" s="610">
        <f t="shared" si="37"/>
        <v>284</v>
      </c>
      <c r="B296" s="512" t="s">
        <v>2227</v>
      </c>
      <c r="C296" s="512">
        <v>25</v>
      </c>
      <c r="D296" s="512" t="s">
        <v>2063</v>
      </c>
      <c r="E296" s="570">
        <v>189.36</v>
      </c>
      <c r="F296" s="517">
        <f t="shared" si="34"/>
        <v>4734</v>
      </c>
      <c r="G296" s="611">
        <v>13</v>
      </c>
      <c r="H296" s="611">
        <f t="shared" si="35"/>
        <v>2461.6800000000003</v>
      </c>
      <c r="I296" s="611"/>
      <c r="J296" s="612">
        <f t="shared" si="32"/>
        <v>0</v>
      </c>
      <c r="K296" s="611">
        <v>12</v>
      </c>
      <c r="L296" s="611">
        <f t="shared" si="36"/>
        <v>2272.3200000000002</v>
      </c>
      <c r="M296" s="611"/>
      <c r="N296" s="613">
        <f t="shared" si="33"/>
        <v>0</v>
      </c>
      <c r="O296" s="500"/>
    </row>
    <row r="297" spans="1:15" s="347" customFormat="1" ht="30">
      <c r="A297" s="610">
        <f t="shared" si="37"/>
        <v>285</v>
      </c>
      <c r="B297" s="512" t="s">
        <v>2228</v>
      </c>
      <c r="C297" s="512">
        <v>3</v>
      </c>
      <c r="D297" s="512" t="s">
        <v>960</v>
      </c>
      <c r="E297" s="570">
        <v>42.52</v>
      </c>
      <c r="F297" s="517">
        <f t="shared" si="34"/>
        <v>127.56</v>
      </c>
      <c r="G297" s="611">
        <v>2</v>
      </c>
      <c r="H297" s="611">
        <f t="shared" si="35"/>
        <v>85.04</v>
      </c>
      <c r="I297" s="611"/>
      <c r="J297" s="612">
        <f t="shared" si="32"/>
        <v>0</v>
      </c>
      <c r="K297" s="611">
        <v>1</v>
      </c>
      <c r="L297" s="611">
        <f t="shared" si="36"/>
        <v>42.52</v>
      </c>
      <c r="M297" s="611"/>
      <c r="N297" s="613">
        <f t="shared" si="33"/>
        <v>0</v>
      </c>
      <c r="O297" s="500"/>
    </row>
    <row r="298" spans="1:15" s="347" customFormat="1" ht="30">
      <c r="A298" s="610">
        <f t="shared" si="37"/>
        <v>286</v>
      </c>
      <c r="B298" s="512" t="s">
        <v>2229</v>
      </c>
      <c r="C298" s="512">
        <v>15</v>
      </c>
      <c r="D298" s="512" t="s">
        <v>2063</v>
      </c>
      <c r="E298" s="570">
        <v>215.93</v>
      </c>
      <c r="F298" s="517">
        <f t="shared" si="34"/>
        <v>3238.9500000000003</v>
      </c>
      <c r="G298" s="611">
        <v>8</v>
      </c>
      <c r="H298" s="611">
        <f t="shared" si="35"/>
        <v>1727.44</v>
      </c>
      <c r="I298" s="611"/>
      <c r="J298" s="612">
        <f t="shared" si="32"/>
        <v>0</v>
      </c>
      <c r="K298" s="611">
        <v>7</v>
      </c>
      <c r="L298" s="611">
        <f t="shared" si="36"/>
        <v>1511.51</v>
      </c>
      <c r="M298" s="611"/>
      <c r="N298" s="613">
        <f t="shared" si="33"/>
        <v>0</v>
      </c>
      <c r="O298" s="500"/>
    </row>
    <row r="299" spans="1:15" s="347" customFormat="1" ht="16.5">
      <c r="A299" s="610">
        <f t="shared" si="37"/>
        <v>287</v>
      </c>
      <c r="B299" s="512" t="s">
        <v>2230</v>
      </c>
      <c r="C299" s="512">
        <v>2</v>
      </c>
      <c r="D299" s="512" t="s">
        <v>2119</v>
      </c>
      <c r="E299" s="570">
        <v>453.75</v>
      </c>
      <c r="F299" s="517">
        <f t="shared" si="34"/>
        <v>907.5</v>
      </c>
      <c r="G299" s="611">
        <f t="shared" si="38"/>
        <v>1</v>
      </c>
      <c r="H299" s="611">
        <f t="shared" si="35"/>
        <v>453.75</v>
      </c>
      <c r="I299" s="611"/>
      <c r="J299" s="612">
        <f t="shared" si="32"/>
        <v>0</v>
      </c>
      <c r="K299" s="611">
        <f t="shared" si="39"/>
        <v>1</v>
      </c>
      <c r="L299" s="611">
        <f t="shared" si="36"/>
        <v>453.75</v>
      </c>
      <c r="M299" s="611"/>
      <c r="N299" s="613">
        <f t="shared" si="33"/>
        <v>0</v>
      </c>
      <c r="O299" s="500"/>
    </row>
    <row r="300" spans="1:15" s="347" customFormat="1" ht="30">
      <c r="A300" s="610">
        <f t="shared" si="37"/>
        <v>288</v>
      </c>
      <c r="B300" s="512" t="s">
        <v>2231</v>
      </c>
      <c r="C300" s="512">
        <v>3</v>
      </c>
      <c r="D300" s="512" t="s">
        <v>960</v>
      </c>
      <c r="E300" s="570">
        <v>224.15</v>
      </c>
      <c r="F300" s="517">
        <f t="shared" si="34"/>
        <v>672.45</v>
      </c>
      <c r="G300" s="611">
        <v>2</v>
      </c>
      <c r="H300" s="611">
        <f t="shared" si="35"/>
        <v>448.3</v>
      </c>
      <c r="I300" s="611"/>
      <c r="J300" s="612">
        <f t="shared" si="32"/>
        <v>0</v>
      </c>
      <c r="K300" s="611">
        <v>1</v>
      </c>
      <c r="L300" s="611">
        <f t="shared" si="36"/>
        <v>224.15</v>
      </c>
      <c r="M300" s="611"/>
      <c r="N300" s="613">
        <f t="shared" si="33"/>
        <v>0</v>
      </c>
      <c r="O300" s="500"/>
    </row>
    <row r="301" spans="1:15" s="347" customFormat="1" ht="30">
      <c r="A301" s="610">
        <f t="shared" si="37"/>
        <v>289</v>
      </c>
      <c r="B301" s="512" t="s">
        <v>2232</v>
      </c>
      <c r="C301" s="512">
        <v>4</v>
      </c>
      <c r="D301" s="512" t="s">
        <v>960</v>
      </c>
      <c r="E301" s="570">
        <v>166.85</v>
      </c>
      <c r="F301" s="517">
        <f t="shared" si="34"/>
        <v>667.4</v>
      </c>
      <c r="G301" s="611">
        <f t="shared" si="38"/>
        <v>2</v>
      </c>
      <c r="H301" s="611">
        <f t="shared" si="35"/>
        <v>333.7</v>
      </c>
      <c r="I301" s="611"/>
      <c r="J301" s="612">
        <f t="shared" si="32"/>
        <v>0</v>
      </c>
      <c r="K301" s="611">
        <f t="shared" si="39"/>
        <v>2</v>
      </c>
      <c r="L301" s="611">
        <f t="shared" si="36"/>
        <v>333.7</v>
      </c>
      <c r="M301" s="611"/>
      <c r="N301" s="613">
        <f t="shared" si="33"/>
        <v>0</v>
      </c>
      <c r="O301" s="500"/>
    </row>
    <row r="302" spans="1:15" s="347" customFormat="1" ht="16.5">
      <c r="A302" s="610">
        <f t="shared" si="37"/>
        <v>290</v>
      </c>
      <c r="B302" s="512" t="s">
        <v>2233</v>
      </c>
      <c r="C302" s="512">
        <v>6</v>
      </c>
      <c r="D302" s="512" t="s">
        <v>2234</v>
      </c>
      <c r="E302" s="570">
        <v>302.5</v>
      </c>
      <c r="F302" s="517">
        <f t="shared" si="34"/>
        <v>1815</v>
      </c>
      <c r="G302" s="611">
        <f t="shared" si="38"/>
        <v>3</v>
      </c>
      <c r="H302" s="611">
        <f t="shared" si="35"/>
        <v>907.5</v>
      </c>
      <c r="I302" s="611"/>
      <c r="J302" s="612">
        <f t="shared" si="32"/>
        <v>0</v>
      </c>
      <c r="K302" s="611">
        <f t="shared" si="39"/>
        <v>3</v>
      </c>
      <c r="L302" s="611">
        <f t="shared" si="36"/>
        <v>907.5</v>
      </c>
      <c r="M302" s="611"/>
      <c r="N302" s="613">
        <f t="shared" si="33"/>
        <v>0</v>
      </c>
      <c r="O302" s="500"/>
    </row>
    <row r="303" spans="1:15" s="347" customFormat="1" ht="30">
      <c r="A303" s="610">
        <f t="shared" si="37"/>
        <v>291</v>
      </c>
      <c r="B303" s="512" t="s">
        <v>2235</v>
      </c>
      <c r="C303" s="512">
        <v>2</v>
      </c>
      <c r="D303" s="512" t="s">
        <v>2236</v>
      </c>
      <c r="E303" s="570">
        <v>78.2</v>
      </c>
      <c r="F303" s="517">
        <f t="shared" si="34"/>
        <v>156.4</v>
      </c>
      <c r="G303" s="611">
        <f t="shared" si="38"/>
        <v>1</v>
      </c>
      <c r="H303" s="611">
        <f t="shared" si="35"/>
        <v>78.2</v>
      </c>
      <c r="I303" s="611"/>
      <c r="J303" s="612">
        <f t="shared" si="32"/>
        <v>0</v>
      </c>
      <c r="K303" s="611">
        <f t="shared" si="39"/>
        <v>1</v>
      </c>
      <c r="L303" s="611">
        <f t="shared" si="36"/>
        <v>78.2</v>
      </c>
      <c r="M303" s="611"/>
      <c r="N303" s="613">
        <f t="shared" si="33"/>
        <v>0</v>
      </c>
      <c r="O303" s="500"/>
    </row>
    <row r="304" spans="1:15" s="347" customFormat="1" ht="30">
      <c r="A304" s="610">
        <f t="shared" si="37"/>
        <v>292</v>
      </c>
      <c r="B304" s="512" t="s">
        <v>2237</v>
      </c>
      <c r="C304" s="512">
        <v>1</v>
      </c>
      <c r="D304" s="512" t="s">
        <v>2238</v>
      </c>
      <c r="E304" s="570">
        <v>162.41</v>
      </c>
      <c r="F304" s="517">
        <f t="shared" si="34"/>
        <v>162.41</v>
      </c>
      <c r="G304" s="611">
        <v>1</v>
      </c>
      <c r="H304" s="611">
        <f t="shared" si="35"/>
        <v>162.41</v>
      </c>
      <c r="I304" s="611"/>
      <c r="J304" s="612">
        <f t="shared" si="32"/>
        <v>0</v>
      </c>
      <c r="K304" s="611">
        <v>0</v>
      </c>
      <c r="L304" s="611">
        <f t="shared" si="36"/>
        <v>0</v>
      </c>
      <c r="M304" s="611"/>
      <c r="N304" s="613">
        <f t="shared" si="33"/>
        <v>0</v>
      </c>
      <c r="O304" s="500"/>
    </row>
    <row r="305" spans="1:15" s="347" customFormat="1" ht="16.5">
      <c r="A305" s="610">
        <f t="shared" si="37"/>
        <v>293</v>
      </c>
      <c r="B305" s="512" t="s">
        <v>2239</v>
      </c>
      <c r="C305" s="512">
        <v>15</v>
      </c>
      <c r="D305" s="512" t="s">
        <v>1204</v>
      </c>
      <c r="E305" s="570">
        <v>219.01</v>
      </c>
      <c r="F305" s="517">
        <f t="shared" si="34"/>
        <v>3285.1499999999996</v>
      </c>
      <c r="G305" s="611">
        <v>8</v>
      </c>
      <c r="H305" s="611">
        <f t="shared" si="35"/>
        <v>1752.08</v>
      </c>
      <c r="I305" s="611"/>
      <c r="J305" s="612">
        <f t="shared" si="32"/>
        <v>0</v>
      </c>
      <c r="K305" s="611">
        <v>7</v>
      </c>
      <c r="L305" s="611">
        <f t="shared" si="36"/>
        <v>1533.07</v>
      </c>
      <c r="M305" s="611"/>
      <c r="N305" s="613">
        <f t="shared" si="33"/>
        <v>0</v>
      </c>
      <c r="O305" s="500"/>
    </row>
    <row r="306" spans="1:15" s="347" customFormat="1" ht="16.5">
      <c r="A306" s="610">
        <f t="shared" si="37"/>
        <v>294</v>
      </c>
      <c r="B306" s="512" t="s">
        <v>2240</v>
      </c>
      <c r="C306" s="512">
        <v>30</v>
      </c>
      <c r="D306" s="512" t="s">
        <v>960</v>
      </c>
      <c r="E306" s="570">
        <v>121.95</v>
      </c>
      <c r="F306" s="517">
        <f t="shared" si="34"/>
        <v>3658.5</v>
      </c>
      <c r="G306" s="611">
        <f t="shared" si="38"/>
        <v>15</v>
      </c>
      <c r="H306" s="611">
        <f t="shared" si="35"/>
        <v>1829.25</v>
      </c>
      <c r="I306" s="611"/>
      <c r="J306" s="612">
        <f t="shared" si="32"/>
        <v>0</v>
      </c>
      <c r="K306" s="611">
        <f t="shared" si="39"/>
        <v>15</v>
      </c>
      <c r="L306" s="611">
        <f t="shared" si="36"/>
        <v>1829.25</v>
      </c>
      <c r="M306" s="611"/>
      <c r="N306" s="613">
        <f t="shared" si="33"/>
        <v>0</v>
      </c>
      <c r="O306" s="500"/>
    </row>
    <row r="307" spans="1:15" s="347" customFormat="1" ht="16.5">
      <c r="A307" s="610">
        <f t="shared" si="37"/>
        <v>295</v>
      </c>
      <c r="B307" s="512" t="s">
        <v>2241</v>
      </c>
      <c r="C307" s="512">
        <v>30</v>
      </c>
      <c r="D307" s="512" t="s">
        <v>960</v>
      </c>
      <c r="E307" s="570">
        <v>68.38</v>
      </c>
      <c r="F307" s="517">
        <f t="shared" si="34"/>
        <v>2051.3999999999996</v>
      </c>
      <c r="G307" s="611">
        <f t="shared" si="38"/>
        <v>15</v>
      </c>
      <c r="H307" s="611">
        <f t="shared" si="35"/>
        <v>1025.6999999999998</v>
      </c>
      <c r="I307" s="611"/>
      <c r="J307" s="612">
        <f t="shared" si="32"/>
        <v>0</v>
      </c>
      <c r="K307" s="611">
        <f t="shared" si="39"/>
        <v>15</v>
      </c>
      <c r="L307" s="611">
        <f t="shared" si="36"/>
        <v>1025.6999999999998</v>
      </c>
      <c r="M307" s="611"/>
      <c r="N307" s="613">
        <f t="shared" si="33"/>
        <v>0</v>
      </c>
      <c r="O307" s="500"/>
    </row>
    <row r="308" spans="1:15" s="347" customFormat="1" ht="16.5">
      <c r="A308" s="610">
        <f t="shared" si="37"/>
        <v>296</v>
      </c>
      <c r="B308" s="512" t="s">
        <v>2242</v>
      </c>
      <c r="C308" s="724">
        <v>50</v>
      </c>
      <c r="D308" s="725" t="s">
        <v>903</v>
      </c>
      <c r="E308" s="587">
        <v>9</v>
      </c>
      <c r="F308" s="517">
        <f t="shared" si="34"/>
        <v>450</v>
      </c>
      <c r="G308" s="611">
        <f t="shared" si="38"/>
        <v>25</v>
      </c>
      <c r="H308" s="611">
        <f t="shared" si="35"/>
        <v>225</v>
      </c>
      <c r="I308" s="611"/>
      <c r="J308" s="612">
        <f t="shared" si="32"/>
        <v>0</v>
      </c>
      <c r="K308" s="611">
        <f t="shared" si="39"/>
        <v>25</v>
      </c>
      <c r="L308" s="611">
        <f t="shared" si="36"/>
        <v>225</v>
      </c>
      <c r="M308" s="611"/>
      <c r="N308" s="613">
        <f t="shared" si="33"/>
        <v>0</v>
      </c>
      <c r="O308" s="500"/>
    </row>
    <row r="309" spans="1:15" s="347" customFormat="1" ht="16.5">
      <c r="A309" s="610">
        <f t="shared" si="37"/>
        <v>297</v>
      </c>
      <c r="B309" s="512" t="s">
        <v>2243</v>
      </c>
      <c r="C309" s="724">
        <v>5</v>
      </c>
      <c r="D309" s="725" t="s">
        <v>1982</v>
      </c>
      <c r="E309" s="587">
        <v>480</v>
      </c>
      <c r="F309" s="517">
        <f t="shared" si="34"/>
        <v>2400</v>
      </c>
      <c r="G309" s="611">
        <v>3</v>
      </c>
      <c r="H309" s="611">
        <f t="shared" si="35"/>
        <v>1440</v>
      </c>
      <c r="I309" s="611"/>
      <c r="J309" s="612">
        <f t="shared" si="32"/>
        <v>0</v>
      </c>
      <c r="K309" s="611">
        <v>2</v>
      </c>
      <c r="L309" s="611">
        <f t="shared" si="36"/>
        <v>960</v>
      </c>
      <c r="M309" s="611"/>
      <c r="N309" s="613">
        <f t="shared" si="33"/>
        <v>0</v>
      </c>
      <c r="O309" s="500"/>
    </row>
    <row r="310" spans="1:15" s="347" customFormat="1" ht="16.5">
      <c r="A310" s="610">
        <f t="shared" si="37"/>
        <v>298</v>
      </c>
      <c r="B310" s="512" t="s">
        <v>2244</v>
      </c>
      <c r="C310" s="724">
        <v>6</v>
      </c>
      <c r="D310" s="725" t="s">
        <v>1982</v>
      </c>
      <c r="E310" s="587">
        <v>540</v>
      </c>
      <c r="F310" s="517">
        <f t="shared" si="34"/>
        <v>3240</v>
      </c>
      <c r="G310" s="611">
        <f t="shared" si="38"/>
        <v>3</v>
      </c>
      <c r="H310" s="611">
        <f t="shared" si="35"/>
        <v>1620</v>
      </c>
      <c r="I310" s="611"/>
      <c r="J310" s="612">
        <f t="shared" si="32"/>
        <v>0</v>
      </c>
      <c r="K310" s="611">
        <f t="shared" si="39"/>
        <v>3</v>
      </c>
      <c r="L310" s="611">
        <f t="shared" si="36"/>
        <v>1620</v>
      </c>
      <c r="M310" s="611"/>
      <c r="N310" s="613">
        <f t="shared" si="33"/>
        <v>0</v>
      </c>
      <c r="O310" s="500"/>
    </row>
    <row r="311" spans="1:15" s="347" customFormat="1" ht="16.5">
      <c r="A311" s="610">
        <f t="shared" si="37"/>
        <v>299</v>
      </c>
      <c r="B311" s="512" t="s">
        <v>2245</v>
      </c>
      <c r="C311" s="724">
        <v>15</v>
      </c>
      <c r="D311" s="725" t="s">
        <v>2030</v>
      </c>
      <c r="E311" s="679">
        <v>120</v>
      </c>
      <c r="F311" s="517">
        <f t="shared" si="34"/>
        <v>1800</v>
      </c>
      <c r="G311" s="611">
        <v>8</v>
      </c>
      <c r="H311" s="611">
        <f t="shared" si="35"/>
        <v>960</v>
      </c>
      <c r="I311" s="611"/>
      <c r="J311" s="612">
        <f t="shared" si="32"/>
        <v>0</v>
      </c>
      <c r="K311" s="611">
        <v>7</v>
      </c>
      <c r="L311" s="611">
        <f t="shared" si="36"/>
        <v>840</v>
      </c>
      <c r="M311" s="611"/>
      <c r="N311" s="613">
        <f t="shared" si="33"/>
        <v>0</v>
      </c>
      <c r="O311" s="500"/>
    </row>
    <row r="312" spans="1:15" s="347" customFormat="1" ht="16.5">
      <c r="A312" s="610">
        <f t="shared" si="37"/>
        <v>300</v>
      </c>
      <c r="B312" s="512" t="s">
        <v>2246</v>
      </c>
      <c r="C312" s="724">
        <v>4</v>
      </c>
      <c r="D312" s="725" t="s">
        <v>903</v>
      </c>
      <c r="E312" s="679">
        <v>138</v>
      </c>
      <c r="F312" s="517">
        <f t="shared" si="34"/>
        <v>552</v>
      </c>
      <c r="G312" s="611">
        <f t="shared" si="38"/>
        <v>2</v>
      </c>
      <c r="H312" s="611">
        <f t="shared" si="35"/>
        <v>276</v>
      </c>
      <c r="I312" s="611"/>
      <c r="J312" s="612">
        <f t="shared" si="32"/>
        <v>0</v>
      </c>
      <c r="K312" s="611">
        <f t="shared" si="39"/>
        <v>2</v>
      </c>
      <c r="L312" s="611">
        <f t="shared" si="36"/>
        <v>276</v>
      </c>
      <c r="M312" s="611"/>
      <c r="N312" s="613">
        <f t="shared" si="33"/>
        <v>0</v>
      </c>
      <c r="O312" s="500"/>
    </row>
    <row r="313" spans="1:15" s="347" customFormat="1" ht="16.5">
      <c r="A313" s="610">
        <f t="shared" si="37"/>
        <v>301</v>
      </c>
      <c r="B313" s="512" t="s">
        <v>2247</v>
      </c>
      <c r="C313" s="724">
        <v>10</v>
      </c>
      <c r="D313" s="725" t="s">
        <v>1649</v>
      </c>
      <c r="E313" s="679">
        <v>322</v>
      </c>
      <c r="F313" s="517">
        <f t="shared" si="34"/>
        <v>3220</v>
      </c>
      <c r="G313" s="611">
        <f t="shared" si="38"/>
        <v>5</v>
      </c>
      <c r="H313" s="611">
        <f t="shared" si="35"/>
        <v>1610</v>
      </c>
      <c r="I313" s="611"/>
      <c r="J313" s="612">
        <f t="shared" si="32"/>
        <v>0</v>
      </c>
      <c r="K313" s="611">
        <f t="shared" si="39"/>
        <v>5</v>
      </c>
      <c r="L313" s="611">
        <f t="shared" si="36"/>
        <v>1610</v>
      </c>
      <c r="M313" s="611"/>
      <c r="N313" s="613">
        <f t="shared" si="33"/>
        <v>0</v>
      </c>
      <c r="O313" s="500"/>
    </row>
    <row r="314" spans="1:15" s="347" customFormat="1" ht="16.5">
      <c r="A314" s="610">
        <f t="shared" si="37"/>
        <v>302</v>
      </c>
      <c r="B314" s="512" t="s">
        <v>2248</v>
      </c>
      <c r="C314" s="724">
        <v>12</v>
      </c>
      <c r="D314" s="725" t="s">
        <v>1019</v>
      </c>
      <c r="E314" s="679">
        <v>120</v>
      </c>
      <c r="F314" s="517">
        <f t="shared" si="34"/>
        <v>1440</v>
      </c>
      <c r="G314" s="611">
        <f t="shared" si="38"/>
        <v>6</v>
      </c>
      <c r="H314" s="611">
        <f t="shared" si="35"/>
        <v>720</v>
      </c>
      <c r="I314" s="611"/>
      <c r="J314" s="612">
        <f t="shared" si="32"/>
        <v>0</v>
      </c>
      <c r="K314" s="611">
        <f t="shared" si="39"/>
        <v>6</v>
      </c>
      <c r="L314" s="611">
        <f t="shared" si="36"/>
        <v>720</v>
      </c>
      <c r="M314" s="611"/>
      <c r="N314" s="613">
        <f t="shared" si="33"/>
        <v>0</v>
      </c>
      <c r="O314" s="500"/>
    </row>
    <row r="315" spans="1:15" s="347" customFormat="1" ht="16.5">
      <c r="A315" s="610">
        <f t="shared" si="37"/>
        <v>303</v>
      </c>
      <c r="B315" s="512" t="s">
        <v>2249</v>
      </c>
      <c r="C315" s="724">
        <v>5</v>
      </c>
      <c r="D315" s="725" t="s">
        <v>1649</v>
      </c>
      <c r="E315" s="679">
        <v>38</v>
      </c>
      <c r="F315" s="517">
        <f t="shared" si="34"/>
        <v>190</v>
      </c>
      <c r="G315" s="611">
        <v>3</v>
      </c>
      <c r="H315" s="611">
        <f t="shared" si="35"/>
        <v>114</v>
      </c>
      <c r="I315" s="611"/>
      <c r="J315" s="612">
        <f t="shared" si="32"/>
        <v>0</v>
      </c>
      <c r="K315" s="611">
        <v>2</v>
      </c>
      <c r="L315" s="611">
        <f t="shared" si="36"/>
        <v>76</v>
      </c>
      <c r="M315" s="611"/>
      <c r="N315" s="613">
        <f t="shared" si="33"/>
        <v>0</v>
      </c>
      <c r="O315" s="500"/>
    </row>
    <row r="316" spans="1:15" s="347" customFormat="1" ht="16.5">
      <c r="A316" s="610">
        <f t="shared" si="37"/>
        <v>304</v>
      </c>
      <c r="B316" s="512" t="s">
        <v>2013</v>
      </c>
      <c r="C316" s="724">
        <v>6</v>
      </c>
      <c r="D316" s="725" t="s">
        <v>1982</v>
      </c>
      <c r="E316" s="679">
        <v>190.8</v>
      </c>
      <c r="F316" s="517">
        <f t="shared" si="34"/>
        <v>1144.8000000000002</v>
      </c>
      <c r="G316" s="611">
        <f t="shared" si="38"/>
        <v>3</v>
      </c>
      <c r="H316" s="611">
        <f t="shared" si="35"/>
        <v>572.40000000000009</v>
      </c>
      <c r="I316" s="611"/>
      <c r="J316" s="612">
        <f t="shared" si="32"/>
        <v>0</v>
      </c>
      <c r="K316" s="611">
        <f t="shared" si="39"/>
        <v>3</v>
      </c>
      <c r="L316" s="611">
        <f t="shared" si="36"/>
        <v>572.40000000000009</v>
      </c>
      <c r="M316" s="611"/>
      <c r="N316" s="613">
        <f t="shared" si="33"/>
        <v>0</v>
      </c>
      <c r="O316" s="500"/>
    </row>
    <row r="317" spans="1:15" s="347" customFormat="1" ht="16.5">
      <c r="A317" s="610">
        <f t="shared" si="37"/>
        <v>305</v>
      </c>
      <c r="B317" s="512" t="s">
        <v>2250</v>
      </c>
      <c r="C317" s="724">
        <v>20</v>
      </c>
      <c r="D317" s="725" t="s">
        <v>1019</v>
      </c>
      <c r="E317" s="679">
        <v>75</v>
      </c>
      <c r="F317" s="517">
        <f t="shared" si="34"/>
        <v>1500</v>
      </c>
      <c r="G317" s="611">
        <f t="shared" si="38"/>
        <v>10</v>
      </c>
      <c r="H317" s="611">
        <f t="shared" si="35"/>
        <v>750</v>
      </c>
      <c r="I317" s="611"/>
      <c r="J317" s="612">
        <f t="shared" si="32"/>
        <v>0</v>
      </c>
      <c r="K317" s="611">
        <f t="shared" si="39"/>
        <v>10</v>
      </c>
      <c r="L317" s="611">
        <f t="shared" si="36"/>
        <v>750</v>
      </c>
      <c r="M317" s="611"/>
      <c r="N317" s="613">
        <f t="shared" si="33"/>
        <v>0</v>
      </c>
      <c r="O317" s="500"/>
    </row>
    <row r="318" spans="1:15" s="347" customFormat="1" ht="16.5">
      <c r="A318" s="610">
        <f t="shared" si="37"/>
        <v>306</v>
      </c>
      <c r="B318" s="512" t="s">
        <v>2251</v>
      </c>
      <c r="C318" s="724">
        <v>10</v>
      </c>
      <c r="D318" s="725" t="s">
        <v>1220</v>
      </c>
      <c r="E318" s="679">
        <v>214.8</v>
      </c>
      <c r="F318" s="517">
        <f t="shared" si="34"/>
        <v>2148</v>
      </c>
      <c r="G318" s="611">
        <f t="shared" si="38"/>
        <v>5</v>
      </c>
      <c r="H318" s="611">
        <f t="shared" si="35"/>
        <v>1074</v>
      </c>
      <c r="I318" s="611"/>
      <c r="J318" s="612">
        <f t="shared" si="32"/>
        <v>0</v>
      </c>
      <c r="K318" s="611">
        <f t="shared" si="39"/>
        <v>5</v>
      </c>
      <c r="L318" s="611">
        <f t="shared" si="36"/>
        <v>1074</v>
      </c>
      <c r="M318" s="611"/>
      <c r="N318" s="613">
        <f t="shared" si="33"/>
        <v>0</v>
      </c>
      <c r="O318" s="500"/>
    </row>
    <row r="319" spans="1:15" s="347" customFormat="1" ht="16.5">
      <c r="A319" s="610">
        <f t="shared" si="37"/>
        <v>307</v>
      </c>
      <c r="B319" s="512" t="s">
        <v>2252</v>
      </c>
      <c r="C319" s="724">
        <v>10</v>
      </c>
      <c r="D319" s="725" t="s">
        <v>1220</v>
      </c>
      <c r="E319" s="679">
        <v>150</v>
      </c>
      <c r="F319" s="517">
        <f t="shared" si="34"/>
        <v>1500</v>
      </c>
      <c r="G319" s="611">
        <f t="shared" si="38"/>
        <v>5</v>
      </c>
      <c r="H319" s="611">
        <f t="shared" si="35"/>
        <v>750</v>
      </c>
      <c r="I319" s="611"/>
      <c r="J319" s="612">
        <f t="shared" si="32"/>
        <v>0</v>
      </c>
      <c r="K319" s="611">
        <f t="shared" si="39"/>
        <v>5</v>
      </c>
      <c r="L319" s="611">
        <f t="shared" si="36"/>
        <v>750</v>
      </c>
      <c r="M319" s="611"/>
      <c r="N319" s="613">
        <f t="shared" si="33"/>
        <v>0</v>
      </c>
      <c r="O319" s="500"/>
    </row>
    <row r="320" spans="1:15" s="347" customFormat="1" ht="16.5">
      <c r="A320" s="610">
        <f t="shared" si="37"/>
        <v>308</v>
      </c>
      <c r="B320" s="512" t="s">
        <v>2253</v>
      </c>
      <c r="C320" s="724">
        <v>10</v>
      </c>
      <c r="D320" s="725" t="s">
        <v>1220</v>
      </c>
      <c r="E320" s="679">
        <v>76.8</v>
      </c>
      <c r="F320" s="517">
        <f t="shared" si="34"/>
        <v>768</v>
      </c>
      <c r="G320" s="611">
        <f t="shared" si="38"/>
        <v>5</v>
      </c>
      <c r="H320" s="611">
        <f t="shared" si="35"/>
        <v>384</v>
      </c>
      <c r="I320" s="611"/>
      <c r="J320" s="612">
        <f t="shared" si="32"/>
        <v>0</v>
      </c>
      <c r="K320" s="611">
        <f t="shared" si="39"/>
        <v>5</v>
      </c>
      <c r="L320" s="611">
        <f t="shared" si="36"/>
        <v>384</v>
      </c>
      <c r="M320" s="611"/>
      <c r="N320" s="613">
        <f t="shared" si="33"/>
        <v>0</v>
      </c>
      <c r="O320" s="500"/>
    </row>
    <row r="321" spans="1:15" s="347" customFormat="1" ht="16.5">
      <c r="A321" s="610">
        <f t="shared" si="37"/>
        <v>309</v>
      </c>
      <c r="B321" s="512" t="s">
        <v>1202</v>
      </c>
      <c r="C321" s="724">
        <v>10</v>
      </c>
      <c r="D321" s="725" t="s">
        <v>1019</v>
      </c>
      <c r="E321" s="679">
        <v>203.04</v>
      </c>
      <c r="F321" s="517">
        <f t="shared" si="34"/>
        <v>2030.3999999999999</v>
      </c>
      <c r="G321" s="611">
        <f t="shared" si="38"/>
        <v>5</v>
      </c>
      <c r="H321" s="611">
        <f t="shared" si="35"/>
        <v>1015.1999999999999</v>
      </c>
      <c r="I321" s="611"/>
      <c r="J321" s="612">
        <f t="shared" si="32"/>
        <v>0</v>
      </c>
      <c r="K321" s="611">
        <f t="shared" si="39"/>
        <v>5</v>
      </c>
      <c r="L321" s="611">
        <f t="shared" si="36"/>
        <v>1015.1999999999999</v>
      </c>
      <c r="M321" s="611"/>
      <c r="N321" s="613">
        <f t="shared" si="33"/>
        <v>0</v>
      </c>
      <c r="O321" s="500"/>
    </row>
    <row r="322" spans="1:15" s="347" customFormat="1" ht="16.5">
      <c r="A322" s="610">
        <f t="shared" si="37"/>
        <v>310</v>
      </c>
      <c r="B322" s="512" t="s">
        <v>2254</v>
      </c>
      <c r="C322" s="724">
        <v>4</v>
      </c>
      <c r="D322" s="725" t="s">
        <v>1019</v>
      </c>
      <c r="E322" s="679">
        <v>168</v>
      </c>
      <c r="F322" s="517">
        <f t="shared" si="34"/>
        <v>672</v>
      </c>
      <c r="G322" s="611">
        <f t="shared" si="38"/>
        <v>2</v>
      </c>
      <c r="H322" s="611">
        <f t="shared" si="35"/>
        <v>336</v>
      </c>
      <c r="I322" s="611"/>
      <c r="J322" s="612">
        <f t="shared" si="32"/>
        <v>0</v>
      </c>
      <c r="K322" s="611">
        <f t="shared" si="39"/>
        <v>2</v>
      </c>
      <c r="L322" s="611">
        <f t="shared" si="36"/>
        <v>336</v>
      </c>
      <c r="M322" s="611"/>
      <c r="N322" s="613">
        <f t="shared" si="33"/>
        <v>0</v>
      </c>
      <c r="O322" s="500"/>
    </row>
    <row r="323" spans="1:15" s="347" customFormat="1" ht="16.5">
      <c r="A323" s="610">
        <f t="shared" si="37"/>
        <v>311</v>
      </c>
      <c r="B323" s="726" t="s">
        <v>2255</v>
      </c>
      <c r="C323" s="727">
        <v>10</v>
      </c>
      <c r="D323" s="725" t="s">
        <v>1220</v>
      </c>
      <c r="E323" s="679">
        <v>270</v>
      </c>
      <c r="F323" s="517">
        <f t="shared" si="34"/>
        <v>2700</v>
      </c>
      <c r="G323" s="611">
        <f t="shared" si="38"/>
        <v>5</v>
      </c>
      <c r="H323" s="611">
        <f t="shared" si="35"/>
        <v>1350</v>
      </c>
      <c r="I323" s="611"/>
      <c r="J323" s="612">
        <f t="shared" si="32"/>
        <v>0</v>
      </c>
      <c r="K323" s="611">
        <f t="shared" si="39"/>
        <v>5</v>
      </c>
      <c r="L323" s="611">
        <f t="shared" si="36"/>
        <v>1350</v>
      </c>
      <c r="M323" s="611"/>
      <c r="N323" s="613">
        <f t="shared" si="33"/>
        <v>0</v>
      </c>
      <c r="O323" s="500"/>
    </row>
    <row r="324" spans="1:15" s="347" customFormat="1" ht="16.5">
      <c r="A324" s="610">
        <f t="shared" si="37"/>
        <v>312</v>
      </c>
      <c r="B324" s="726" t="s">
        <v>2256</v>
      </c>
      <c r="C324" s="727">
        <v>10</v>
      </c>
      <c r="D324" s="725" t="s">
        <v>1220</v>
      </c>
      <c r="E324" s="679">
        <v>72.45</v>
      </c>
      <c r="F324" s="517">
        <f t="shared" si="34"/>
        <v>724.5</v>
      </c>
      <c r="G324" s="611">
        <f t="shared" si="38"/>
        <v>5</v>
      </c>
      <c r="H324" s="611">
        <f t="shared" si="35"/>
        <v>362.25</v>
      </c>
      <c r="I324" s="611"/>
      <c r="J324" s="612">
        <f t="shared" si="32"/>
        <v>0</v>
      </c>
      <c r="K324" s="611">
        <f t="shared" si="39"/>
        <v>5</v>
      </c>
      <c r="L324" s="611">
        <f t="shared" si="36"/>
        <v>362.25</v>
      </c>
      <c r="M324" s="611"/>
      <c r="N324" s="613">
        <f t="shared" si="33"/>
        <v>0</v>
      </c>
      <c r="O324" s="500"/>
    </row>
    <row r="325" spans="1:15" s="347" customFormat="1" ht="16.5">
      <c r="A325" s="610">
        <f t="shared" si="37"/>
        <v>313</v>
      </c>
      <c r="B325" s="726" t="s">
        <v>2257</v>
      </c>
      <c r="C325" s="727">
        <v>50</v>
      </c>
      <c r="D325" s="725" t="s">
        <v>903</v>
      </c>
      <c r="E325" s="679">
        <v>10.8</v>
      </c>
      <c r="F325" s="517">
        <f t="shared" si="34"/>
        <v>540</v>
      </c>
      <c r="G325" s="611">
        <f t="shared" si="38"/>
        <v>25</v>
      </c>
      <c r="H325" s="611">
        <f t="shared" si="35"/>
        <v>270</v>
      </c>
      <c r="I325" s="611"/>
      <c r="J325" s="612">
        <f t="shared" si="32"/>
        <v>0</v>
      </c>
      <c r="K325" s="611">
        <f t="shared" si="39"/>
        <v>25</v>
      </c>
      <c r="L325" s="611">
        <f t="shared" si="36"/>
        <v>270</v>
      </c>
      <c r="M325" s="611"/>
      <c r="N325" s="613">
        <f t="shared" si="33"/>
        <v>0</v>
      </c>
      <c r="O325" s="500"/>
    </row>
    <row r="326" spans="1:15" s="347" customFormat="1" ht="16.5">
      <c r="A326" s="610">
        <f t="shared" si="37"/>
        <v>314</v>
      </c>
      <c r="B326" s="726" t="s">
        <v>2258</v>
      </c>
      <c r="C326" s="727">
        <v>1</v>
      </c>
      <c r="D326" s="725" t="s">
        <v>1982</v>
      </c>
      <c r="E326" s="679">
        <v>527.59</v>
      </c>
      <c r="F326" s="517">
        <f t="shared" si="34"/>
        <v>527.59</v>
      </c>
      <c r="G326" s="611">
        <v>1</v>
      </c>
      <c r="H326" s="611">
        <f t="shared" si="35"/>
        <v>527.59</v>
      </c>
      <c r="I326" s="611"/>
      <c r="J326" s="612">
        <f t="shared" si="32"/>
        <v>0</v>
      </c>
      <c r="K326" s="611">
        <v>0</v>
      </c>
      <c r="L326" s="611">
        <f t="shared" si="36"/>
        <v>0</v>
      </c>
      <c r="M326" s="611"/>
      <c r="N326" s="613">
        <f t="shared" si="33"/>
        <v>0</v>
      </c>
      <c r="O326" s="500"/>
    </row>
    <row r="327" spans="1:15" s="347" customFormat="1" ht="16.5">
      <c r="A327" s="610">
        <f t="shared" si="37"/>
        <v>315</v>
      </c>
      <c r="B327" s="726" t="s">
        <v>2259</v>
      </c>
      <c r="C327" s="727">
        <v>6</v>
      </c>
      <c r="D327" s="725" t="s">
        <v>907</v>
      </c>
      <c r="E327" s="679">
        <v>160</v>
      </c>
      <c r="F327" s="517">
        <f t="shared" si="34"/>
        <v>960</v>
      </c>
      <c r="G327" s="611">
        <f t="shared" si="38"/>
        <v>3</v>
      </c>
      <c r="H327" s="611">
        <f t="shared" si="35"/>
        <v>480</v>
      </c>
      <c r="I327" s="611"/>
      <c r="J327" s="612">
        <f t="shared" si="32"/>
        <v>0</v>
      </c>
      <c r="K327" s="611">
        <f t="shared" si="39"/>
        <v>3</v>
      </c>
      <c r="L327" s="611">
        <f t="shared" si="36"/>
        <v>480</v>
      </c>
      <c r="M327" s="611"/>
      <c r="N327" s="613">
        <f t="shared" si="33"/>
        <v>0</v>
      </c>
      <c r="O327" s="500"/>
    </row>
    <row r="328" spans="1:15" s="347" customFormat="1" ht="30">
      <c r="A328" s="610">
        <f t="shared" si="37"/>
        <v>316</v>
      </c>
      <c r="B328" s="730" t="s">
        <v>2260</v>
      </c>
      <c r="C328" s="725">
        <v>1</v>
      </c>
      <c r="D328" s="728" t="s">
        <v>1220</v>
      </c>
      <c r="E328" s="679">
        <v>203.04</v>
      </c>
      <c r="F328" s="517">
        <f t="shared" si="34"/>
        <v>203.04</v>
      </c>
      <c r="G328" s="611">
        <v>1</v>
      </c>
      <c r="H328" s="611">
        <f t="shared" si="35"/>
        <v>203.04</v>
      </c>
      <c r="I328" s="611"/>
      <c r="J328" s="612">
        <f t="shared" si="32"/>
        <v>0</v>
      </c>
      <c r="K328" s="611">
        <v>0</v>
      </c>
      <c r="L328" s="611">
        <f t="shared" si="36"/>
        <v>0</v>
      </c>
      <c r="M328" s="611"/>
      <c r="N328" s="613">
        <f t="shared" si="33"/>
        <v>0</v>
      </c>
      <c r="O328" s="500"/>
    </row>
    <row r="329" spans="1:15" s="347" customFormat="1" ht="16.5">
      <c r="A329" s="610">
        <f t="shared" si="37"/>
        <v>317</v>
      </c>
      <c r="B329" s="726" t="s">
        <v>2252</v>
      </c>
      <c r="C329" s="727">
        <v>5</v>
      </c>
      <c r="D329" s="725" t="s">
        <v>1220</v>
      </c>
      <c r="E329" s="679">
        <v>150.68</v>
      </c>
      <c r="F329" s="517">
        <f t="shared" si="34"/>
        <v>753.40000000000009</v>
      </c>
      <c r="G329" s="611">
        <v>3</v>
      </c>
      <c r="H329" s="611">
        <f t="shared" si="35"/>
        <v>452.04</v>
      </c>
      <c r="I329" s="611"/>
      <c r="J329" s="612">
        <f t="shared" si="32"/>
        <v>0</v>
      </c>
      <c r="K329" s="611">
        <v>2</v>
      </c>
      <c r="L329" s="611">
        <f t="shared" si="36"/>
        <v>301.36</v>
      </c>
      <c r="M329" s="611"/>
      <c r="N329" s="613">
        <f t="shared" si="33"/>
        <v>0</v>
      </c>
      <c r="O329" s="500"/>
    </row>
    <row r="330" spans="1:15" s="347" customFormat="1" ht="16.5">
      <c r="A330" s="610">
        <f t="shared" si="37"/>
        <v>318</v>
      </c>
      <c r="B330" s="726" t="s">
        <v>2253</v>
      </c>
      <c r="C330" s="727">
        <v>10</v>
      </c>
      <c r="D330" s="725" t="s">
        <v>1220</v>
      </c>
      <c r="E330" s="679">
        <v>95.52</v>
      </c>
      <c r="F330" s="517">
        <f t="shared" si="34"/>
        <v>955.19999999999993</v>
      </c>
      <c r="G330" s="611">
        <f t="shared" si="38"/>
        <v>5</v>
      </c>
      <c r="H330" s="611">
        <f t="shared" si="35"/>
        <v>477.59999999999997</v>
      </c>
      <c r="I330" s="611"/>
      <c r="J330" s="612">
        <f t="shared" si="32"/>
        <v>0</v>
      </c>
      <c r="K330" s="611">
        <f t="shared" si="39"/>
        <v>5</v>
      </c>
      <c r="L330" s="611">
        <f t="shared" si="36"/>
        <v>477.59999999999997</v>
      </c>
      <c r="M330" s="611"/>
      <c r="N330" s="613">
        <f t="shared" si="33"/>
        <v>0</v>
      </c>
      <c r="O330" s="500"/>
    </row>
    <row r="331" spans="1:15" s="347" customFormat="1" ht="30">
      <c r="A331" s="610">
        <f t="shared" si="37"/>
        <v>319</v>
      </c>
      <c r="B331" s="699" t="s">
        <v>2261</v>
      </c>
      <c r="C331" s="727">
        <v>5</v>
      </c>
      <c r="D331" s="725" t="s">
        <v>1220</v>
      </c>
      <c r="E331" s="679">
        <v>120</v>
      </c>
      <c r="F331" s="517">
        <f t="shared" si="34"/>
        <v>600</v>
      </c>
      <c r="G331" s="611">
        <v>3</v>
      </c>
      <c r="H331" s="611">
        <f t="shared" si="35"/>
        <v>360</v>
      </c>
      <c r="I331" s="611"/>
      <c r="J331" s="612">
        <f t="shared" si="32"/>
        <v>0</v>
      </c>
      <c r="K331" s="611">
        <v>2</v>
      </c>
      <c r="L331" s="611">
        <f t="shared" si="36"/>
        <v>240</v>
      </c>
      <c r="M331" s="611"/>
      <c r="N331" s="613">
        <f t="shared" si="33"/>
        <v>0</v>
      </c>
      <c r="O331" s="500"/>
    </row>
    <row r="332" spans="1:15" s="347" customFormat="1" ht="16.5">
      <c r="A332" s="610">
        <f t="shared" si="37"/>
        <v>320</v>
      </c>
      <c r="B332" s="660" t="s">
        <v>2262</v>
      </c>
      <c r="C332" s="727">
        <v>5</v>
      </c>
      <c r="D332" s="725" t="s">
        <v>1220</v>
      </c>
      <c r="E332" s="679">
        <v>125.33</v>
      </c>
      <c r="F332" s="517">
        <f t="shared" si="34"/>
        <v>626.65</v>
      </c>
      <c r="G332" s="611">
        <v>3</v>
      </c>
      <c r="H332" s="611">
        <f t="shared" si="35"/>
        <v>375.99</v>
      </c>
      <c r="I332" s="611"/>
      <c r="J332" s="612">
        <f t="shared" si="32"/>
        <v>0</v>
      </c>
      <c r="K332" s="611">
        <v>2</v>
      </c>
      <c r="L332" s="611">
        <f t="shared" si="36"/>
        <v>250.66</v>
      </c>
      <c r="M332" s="611"/>
      <c r="N332" s="613">
        <f t="shared" si="33"/>
        <v>0</v>
      </c>
      <c r="O332" s="500"/>
    </row>
    <row r="333" spans="1:15" s="347" customFormat="1" ht="16.5">
      <c r="A333" s="610">
        <f t="shared" si="37"/>
        <v>321</v>
      </c>
      <c r="B333" s="726" t="s">
        <v>2247</v>
      </c>
      <c r="C333" s="727">
        <v>5</v>
      </c>
      <c r="D333" s="725" t="s">
        <v>1220</v>
      </c>
      <c r="E333" s="679">
        <v>120</v>
      </c>
      <c r="F333" s="517">
        <f t="shared" si="34"/>
        <v>600</v>
      </c>
      <c r="G333" s="611">
        <v>3</v>
      </c>
      <c r="H333" s="611">
        <f t="shared" si="35"/>
        <v>360</v>
      </c>
      <c r="I333" s="611"/>
      <c r="J333" s="612">
        <f t="shared" ref="J333:J396" si="40">I333*E333</f>
        <v>0</v>
      </c>
      <c r="K333" s="611">
        <v>2</v>
      </c>
      <c r="L333" s="611">
        <f t="shared" si="36"/>
        <v>240</v>
      </c>
      <c r="M333" s="611"/>
      <c r="N333" s="613">
        <f t="shared" ref="N333:N396" si="41">M333*E333</f>
        <v>0</v>
      </c>
      <c r="O333" s="500"/>
    </row>
    <row r="334" spans="1:15" s="347" customFormat="1" ht="30">
      <c r="A334" s="610">
        <f t="shared" si="37"/>
        <v>322</v>
      </c>
      <c r="B334" s="731" t="s">
        <v>2263</v>
      </c>
      <c r="C334" s="727">
        <v>5</v>
      </c>
      <c r="D334" s="725" t="s">
        <v>1332</v>
      </c>
      <c r="E334" s="679">
        <v>108.81</v>
      </c>
      <c r="F334" s="517">
        <f t="shared" ref="F334:F397" si="42">E334*C334</f>
        <v>544.04999999999995</v>
      </c>
      <c r="G334" s="611">
        <v>3</v>
      </c>
      <c r="H334" s="611">
        <f t="shared" ref="H334:H397" si="43">G334*E334</f>
        <v>326.43</v>
      </c>
      <c r="I334" s="611"/>
      <c r="J334" s="612">
        <f t="shared" si="40"/>
        <v>0</v>
      </c>
      <c r="K334" s="611">
        <v>2</v>
      </c>
      <c r="L334" s="611">
        <f t="shared" ref="L334:L397" si="44">K334*E334</f>
        <v>217.62</v>
      </c>
      <c r="M334" s="611"/>
      <c r="N334" s="613">
        <f t="shared" si="41"/>
        <v>0</v>
      </c>
      <c r="O334" s="500"/>
    </row>
    <row r="335" spans="1:15" s="347" customFormat="1" ht="16.5">
      <c r="A335" s="610">
        <f t="shared" ref="A335:A398" si="45">A334+1</f>
        <v>323</v>
      </c>
      <c r="B335" s="726" t="s">
        <v>2264</v>
      </c>
      <c r="C335" s="727">
        <v>8</v>
      </c>
      <c r="D335" s="725"/>
      <c r="E335" s="679">
        <v>51.6</v>
      </c>
      <c r="F335" s="517">
        <f t="shared" si="42"/>
        <v>412.8</v>
      </c>
      <c r="G335" s="611">
        <f t="shared" ref="G335:G396" si="46">C335/2</f>
        <v>4</v>
      </c>
      <c r="H335" s="611">
        <f t="shared" si="43"/>
        <v>206.4</v>
      </c>
      <c r="I335" s="611"/>
      <c r="J335" s="612">
        <f t="shared" si="40"/>
        <v>0</v>
      </c>
      <c r="K335" s="611">
        <f t="shared" ref="K335:K396" si="47">C335/2</f>
        <v>4</v>
      </c>
      <c r="L335" s="611">
        <f t="shared" si="44"/>
        <v>206.4</v>
      </c>
      <c r="M335" s="611"/>
      <c r="N335" s="613">
        <f t="shared" si="41"/>
        <v>0</v>
      </c>
      <c r="O335" s="500"/>
    </row>
    <row r="336" spans="1:15" s="347" customFormat="1" ht="16.5">
      <c r="A336" s="610">
        <f t="shared" si="45"/>
        <v>324</v>
      </c>
      <c r="B336" s="726" t="s">
        <v>1988</v>
      </c>
      <c r="C336" s="727">
        <v>6</v>
      </c>
      <c r="D336" s="725" t="s">
        <v>1220</v>
      </c>
      <c r="E336" s="679">
        <v>57.37</v>
      </c>
      <c r="F336" s="517">
        <f t="shared" si="42"/>
        <v>344.21999999999997</v>
      </c>
      <c r="G336" s="611">
        <f t="shared" si="46"/>
        <v>3</v>
      </c>
      <c r="H336" s="611">
        <f t="shared" si="43"/>
        <v>172.10999999999999</v>
      </c>
      <c r="I336" s="611"/>
      <c r="J336" s="612">
        <f t="shared" si="40"/>
        <v>0</v>
      </c>
      <c r="K336" s="611">
        <f t="shared" si="47"/>
        <v>3</v>
      </c>
      <c r="L336" s="611">
        <f t="shared" si="44"/>
        <v>172.10999999999999</v>
      </c>
      <c r="M336" s="611"/>
      <c r="N336" s="613">
        <f t="shared" si="41"/>
        <v>0</v>
      </c>
      <c r="O336" s="500"/>
    </row>
    <row r="337" spans="1:15" s="347" customFormat="1" ht="16.5">
      <c r="A337" s="610">
        <f t="shared" si="45"/>
        <v>325</v>
      </c>
      <c r="B337" s="726" t="s">
        <v>2265</v>
      </c>
      <c r="C337" s="727">
        <v>5</v>
      </c>
      <c r="D337" s="725" t="s">
        <v>1332</v>
      </c>
      <c r="E337" s="679">
        <v>168</v>
      </c>
      <c r="F337" s="517">
        <f t="shared" si="42"/>
        <v>840</v>
      </c>
      <c r="G337" s="611">
        <v>3</v>
      </c>
      <c r="H337" s="611">
        <f t="shared" si="43"/>
        <v>504</v>
      </c>
      <c r="I337" s="611"/>
      <c r="J337" s="612">
        <f t="shared" si="40"/>
        <v>0</v>
      </c>
      <c r="K337" s="611">
        <v>2</v>
      </c>
      <c r="L337" s="611">
        <f t="shared" si="44"/>
        <v>336</v>
      </c>
      <c r="M337" s="611"/>
      <c r="N337" s="613">
        <f t="shared" si="41"/>
        <v>0</v>
      </c>
      <c r="O337" s="500"/>
    </row>
    <row r="338" spans="1:15" s="347" customFormat="1" ht="16.5">
      <c r="A338" s="610">
        <f t="shared" si="45"/>
        <v>326</v>
      </c>
      <c r="B338" s="691" t="s">
        <v>2266</v>
      </c>
      <c r="C338" s="724">
        <v>10</v>
      </c>
      <c r="D338" s="692" t="s">
        <v>912</v>
      </c>
      <c r="E338" s="592">
        <v>337.5</v>
      </c>
      <c r="F338" s="517">
        <f t="shared" si="42"/>
        <v>3375</v>
      </c>
      <c r="G338" s="611">
        <f t="shared" si="46"/>
        <v>5</v>
      </c>
      <c r="H338" s="611">
        <f t="shared" si="43"/>
        <v>1687.5</v>
      </c>
      <c r="I338" s="611"/>
      <c r="J338" s="612">
        <f t="shared" si="40"/>
        <v>0</v>
      </c>
      <c r="K338" s="611">
        <f t="shared" si="47"/>
        <v>5</v>
      </c>
      <c r="L338" s="611">
        <f t="shared" si="44"/>
        <v>1687.5</v>
      </c>
      <c r="M338" s="611"/>
      <c r="N338" s="613">
        <f t="shared" si="41"/>
        <v>0</v>
      </c>
      <c r="O338" s="500"/>
    </row>
    <row r="339" spans="1:15" s="347" customFormat="1" ht="16.5">
      <c r="A339" s="610">
        <f t="shared" si="45"/>
        <v>327</v>
      </c>
      <c r="B339" s="693" t="s">
        <v>2051</v>
      </c>
      <c r="C339" s="724">
        <v>10</v>
      </c>
      <c r="D339" s="692" t="s">
        <v>912</v>
      </c>
      <c r="E339" s="142">
        <v>320.5</v>
      </c>
      <c r="F339" s="517">
        <f t="shared" si="42"/>
        <v>3205</v>
      </c>
      <c r="G339" s="611">
        <f t="shared" si="46"/>
        <v>5</v>
      </c>
      <c r="H339" s="611">
        <f t="shared" si="43"/>
        <v>1602.5</v>
      </c>
      <c r="I339" s="611"/>
      <c r="J339" s="612">
        <f t="shared" si="40"/>
        <v>0</v>
      </c>
      <c r="K339" s="611">
        <f t="shared" si="47"/>
        <v>5</v>
      </c>
      <c r="L339" s="611">
        <f t="shared" si="44"/>
        <v>1602.5</v>
      </c>
      <c r="M339" s="611"/>
      <c r="N339" s="613">
        <f t="shared" si="41"/>
        <v>0</v>
      </c>
      <c r="O339" s="500"/>
    </row>
    <row r="340" spans="1:15" s="347" customFormat="1" ht="16.5">
      <c r="A340" s="610">
        <f t="shared" si="45"/>
        <v>328</v>
      </c>
      <c r="B340" s="694" t="s">
        <v>2267</v>
      </c>
      <c r="C340" s="724">
        <v>15</v>
      </c>
      <c r="D340" s="725" t="s">
        <v>912</v>
      </c>
      <c r="E340" s="142">
        <v>102.57</v>
      </c>
      <c r="F340" s="517">
        <f t="shared" si="42"/>
        <v>1538.55</v>
      </c>
      <c r="G340" s="611">
        <v>8</v>
      </c>
      <c r="H340" s="611">
        <f t="shared" si="43"/>
        <v>820.56</v>
      </c>
      <c r="I340" s="611"/>
      <c r="J340" s="612">
        <f t="shared" si="40"/>
        <v>0</v>
      </c>
      <c r="K340" s="611">
        <v>7</v>
      </c>
      <c r="L340" s="611">
        <f t="shared" si="44"/>
        <v>717.99</v>
      </c>
      <c r="M340" s="611"/>
      <c r="N340" s="613">
        <f t="shared" si="41"/>
        <v>0</v>
      </c>
      <c r="O340" s="500"/>
    </row>
    <row r="341" spans="1:15" s="347" customFormat="1" ht="16.5">
      <c r="A341" s="610">
        <f t="shared" si="45"/>
        <v>329</v>
      </c>
      <c r="B341" s="693" t="s">
        <v>2268</v>
      </c>
      <c r="C341" s="724">
        <v>8</v>
      </c>
      <c r="D341" s="725" t="s">
        <v>912</v>
      </c>
      <c r="E341" s="142">
        <v>90.59</v>
      </c>
      <c r="F341" s="517">
        <f t="shared" si="42"/>
        <v>724.72</v>
      </c>
      <c r="G341" s="611">
        <f t="shared" si="46"/>
        <v>4</v>
      </c>
      <c r="H341" s="611">
        <f t="shared" si="43"/>
        <v>362.36</v>
      </c>
      <c r="I341" s="611"/>
      <c r="J341" s="612">
        <f t="shared" si="40"/>
        <v>0</v>
      </c>
      <c r="K341" s="611">
        <f t="shared" si="47"/>
        <v>4</v>
      </c>
      <c r="L341" s="611">
        <f t="shared" si="44"/>
        <v>362.36</v>
      </c>
      <c r="M341" s="611"/>
      <c r="N341" s="613">
        <f t="shared" si="41"/>
        <v>0</v>
      </c>
      <c r="O341" s="500"/>
    </row>
    <row r="342" spans="1:15" s="347" customFormat="1" ht="16.5">
      <c r="A342" s="610">
        <f t="shared" si="45"/>
        <v>330</v>
      </c>
      <c r="B342" s="695" t="s">
        <v>2269</v>
      </c>
      <c r="C342" s="724">
        <v>10</v>
      </c>
      <c r="D342" s="725" t="s">
        <v>912</v>
      </c>
      <c r="E342" s="142">
        <v>150</v>
      </c>
      <c r="F342" s="517">
        <f t="shared" si="42"/>
        <v>1500</v>
      </c>
      <c r="G342" s="611">
        <f t="shared" si="46"/>
        <v>5</v>
      </c>
      <c r="H342" s="611">
        <f t="shared" si="43"/>
        <v>750</v>
      </c>
      <c r="I342" s="611"/>
      <c r="J342" s="612">
        <f t="shared" si="40"/>
        <v>0</v>
      </c>
      <c r="K342" s="611">
        <f t="shared" si="47"/>
        <v>5</v>
      </c>
      <c r="L342" s="611">
        <f t="shared" si="44"/>
        <v>750</v>
      </c>
      <c r="M342" s="611"/>
      <c r="N342" s="613">
        <f t="shared" si="41"/>
        <v>0</v>
      </c>
      <c r="O342" s="500"/>
    </row>
    <row r="343" spans="1:15" s="347" customFormat="1" ht="16.5">
      <c r="A343" s="610">
        <f t="shared" si="45"/>
        <v>331</v>
      </c>
      <c r="B343" s="693" t="s">
        <v>1973</v>
      </c>
      <c r="C343" s="724">
        <v>6</v>
      </c>
      <c r="D343" s="725" t="s">
        <v>912</v>
      </c>
      <c r="E343" s="142">
        <v>562.5</v>
      </c>
      <c r="F343" s="517">
        <f t="shared" si="42"/>
        <v>3375</v>
      </c>
      <c r="G343" s="611">
        <f t="shared" si="46"/>
        <v>3</v>
      </c>
      <c r="H343" s="611">
        <f t="shared" si="43"/>
        <v>1687.5</v>
      </c>
      <c r="I343" s="611"/>
      <c r="J343" s="612">
        <f t="shared" si="40"/>
        <v>0</v>
      </c>
      <c r="K343" s="611">
        <f t="shared" si="47"/>
        <v>3</v>
      </c>
      <c r="L343" s="611">
        <f t="shared" si="44"/>
        <v>1687.5</v>
      </c>
      <c r="M343" s="611"/>
      <c r="N343" s="613">
        <f t="shared" si="41"/>
        <v>0</v>
      </c>
      <c r="O343" s="500"/>
    </row>
    <row r="344" spans="1:15" s="347" customFormat="1" ht="30">
      <c r="A344" s="610">
        <f t="shared" si="45"/>
        <v>332</v>
      </c>
      <c r="B344" s="594" t="s">
        <v>2270</v>
      </c>
      <c r="C344" s="724">
        <v>5</v>
      </c>
      <c r="D344" s="725" t="s">
        <v>912</v>
      </c>
      <c r="E344" s="142">
        <v>263.95</v>
      </c>
      <c r="F344" s="517">
        <f t="shared" si="42"/>
        <v>1319.75</v>
      </c>
      <c r="G344" s="611">
        <v>3</v>
      </c>
      <c r="H344" s="611">
        <f t="shared" si="43"/>
        <v>791.84999999999991</v>
      </c>
      <c r="I344" s="611"/>
      <c r="J344" s="612">
        <f t="shared" si="40"/>
        <v>0</v>
      </c>
      <c r="K344" s="611">
        <v>2</v>
      </c>
      <c r="L344" s="611">
        <f t="shared" si="44"/>
        <v>527.9</v>
      </c>
      <c r="M344" s="611"/>
      <c r="N344" s="613">
        <f t="shared" si="41"/>
        <v>0</v>
      </c>
      <c r="O344" s="500"/>
    </row>
    <row r="345" spans="1:15" s="347" customFormat="1" ht="30">
      <c r="A345" s="610">
        <f t="shared" si="45"/>
        <v>333</v>
      </c>
      <c r="B345" s="594" t="s">
        <v>2271</v>
      </c>
      <c r="C345" s="724">
        <v>15</v>
      </c>
      <c r="D345" s="725" t="s">
        <v>1019</v>
      </c>
      <c r="E345" s="142">
        <v>92.96</v>
      </c>
      <c r="F345" s="517">
        <f t="shared" si="42"/>
        <v>1394.3999999999999</v>
      </c>
      <c r="G345" s="611">
        <v>8</v>
      </c>
      <c r="H345" s="611">
        <f t="shared" si="43"/>
        <v>743.68</v>
      </c>
      <c r="I345" s="611"/>
      <c r="J345" s="612">
        <f t="shared" si="40"/>
        <v>0</v>
      </c>
      <c r="K345" s="611">
        <v>7</v>
      </c>
      <c r="L345" s="611">
        <f t="shared" si="44"/>
        <v>650.71999999999991</v>
      </c>
      <c r="M345" s="611"/>
      <c r="N345" s="613">
        <f t="shared" si="41"/>
        <v>0</v>
      </c>
      <c r="O345" s="500"/>
    </row>
    <row r="346" spans="1:15" s="347" customFormat="1" ht="16.5">
      <c r="A346" s="610">
        <f t="shared" si="45"/>
        <v>334</v>
      </c>
      <c r="B346" s="693" t="s">
        <v>2057</v>
      </c>
      <c r="C346" s="724">
        <v>15</v>
      </c>
      <c r="D346" s="696" t="s">
        <v>912</v>
      </c>
      <c r="E346" s="142">
        <v>187.5</v>
      </c>
      <c r="F346" s="517">
        <f t="shared" si="42"/>
        <v>2812.5</v>
      </c>
      <c r="G346" s="611">
        <v>8</v>
      </c>
      <c r="H346" s="611">
        <f t="shared" si="43"/>
        <v>1500</v>
      </c>
      <c r="I346" s="611"/>
      <c r="J346" s="612">
        <f t="shared" si="40"/>
        <v>0</v>
      </c>
      <c r="K346" s="611">
        <v>7</v>
      </c>
      <c r="L346" s="611">
        <f t="shared" si="44"/>
        <v>1312.5</v>
      </c>
      <c r="M346" s="611"/>
      <c r="N346" s="613">
        <f t="shared" si="41"/>
        <v>0</v>
      </c>
      <c r="O346" s="500"/>
    </row>
    <row r="347" spans="1:15" s="347" customFormat="1" ht="30">
      <c r="A347" s="610">
        <f t="shared" si="45"/>
        <v>335</v>
      </c>
      <c r="B347" s="732" t="s">
        <v>2272</v>
      </c>
      <c r="C347" s="724">
        <v>5</v>
      </c>
      <c r="D347" s="697" t="s">
        <v>912</v>
      </c>
      <c r="E347" s="142">
        <v>150</v>
      </c>
      <c r="F347" s="517">
        <f t="shared" si="42"/>
        <v>750</v>
      </c>
      <c r="G347" s="611">
        <v>3</v>
      </c>
      <c r="H347" s="611">
        <f t="shared" si="43"/>
        <v>450</v>
      </c>
      <c r="I347" s="611"/>
      <c r="J347" s="612">
        <f t="shared" si="40"/>
        <v>0</v>
      </c>
      <c r="K347" s="611">
        <v>2</v>
      </c>
      <c r="L347" s="611">
        <f t="shared" si="44"/>
        <v>300</v>
      </c>
      <c r="M347" s="611"/>
      <c r="N347" s="613">
        <f t="shared" si="41"/>
        <v>0</v>
      </c>
      <c r="O347" s="500"/>
    </row>
    <row r="348" spans="1:15" s="347" customFormat="1" ht="16.5">
      <c r="A348" s="610">
        <f t="shared" si="45"/>
        <v>336</v>
      </c>
      <c r="B348" s="691" t="s">
        <v>2095</v>
      </c>
      <c r="C348" s="724">
        <v>5</v>
      </c>
      <c r="D348" s="697"/>
      <c r="E348" s="142">
        <v>80</v>
      </c>
      <c r="F348" s="517">
        <f t="shared" si="42"/>
        <v>400</v>
      </c>
      <c r="G348" s="611">
        <v>3</v>
      </c>
      <c r="H348" s="611">
        <f t="shared" si="43"/>
        <v>240</v>
      </c>
      <c r="I348" s="611"/>
      <c r="J348" s="612">
        <f t="shared" si="40"/>
        <v>0</v>
      </c>
      <c r="K348" s="611">
        <v>2</v>
      </c>
      <c r="L348" s="611">
        <f t="shared" si="44"/>
        <v>160</v>
      </c>
      <c r="M348" s="611"/>
      <c r="N348" s="613">
        <f t="shared" si="41"/>
        <v>0</v>
      </c>
      <c r="O348" s="500"/>
    </row>
    <row r="349" spans="1:15" s="347" customFormat="1" ht="16.5">
      <c r="A349" s="610">
        <f t="shared" si="45"/>
        <v>337</v>
      </c>
      <c r="B349" s="221" t="s">
        <v>2273</v>
      </c>
      <c r="C349" s="221">
        <v>24</v>
      </c>
      <c r="D349" s="221" t="s">
        <v>912</v>
      </c>
      <c r="E349" s="671">
        <v>256.42</v>
      </c>
      <c r="F349" s="517">
        <f t="shared" si="42"/>
        <v>6154.08</v>
      </c>
      <c r="G349" s="611">
        <f t="shared" si="46"/>
        <v>12</v>
      </c>
      <c r="H349" s="611">
        <f t="shared" si="43"/>
        <v>3077.04</v>
      </c>
      <c r="I349" s="611"/>
      <c r="J349" s="612">
        <f t="shared" si="40"/>
        <v>0</v>
      </c>
      <c r="K349" s="611">
        <f t="shared" si="47"/>
        <v>12</v>
      </c>
      <c r="L349" s="611">
        <f t="shared" si="44"/>
        <v>3077.04</v>
      </c>
      <c r="M349" s="611"/>
      <c r="N349" s="613">
        <f t="shared" si="41"/>
        <v>0</v>
      </c>
      <c r="O349" s="500"/>
    </row>
    <row r="350" spans="1:15" s="347" customFormat="1" ht="16.5">
      <c r="A350" s="610">
        <f t="shared" si="45"/>
        <v>338</v>
      </c>
      <c r="B350" s="221" t="s">
        <v>2274</v>
      </c>
      <c r="C350" s="221">
        <v>24</v>
      </c>
      <c r="D350" s="221" t="s">
        <v>912</v>
      </c>
      <c r="E350" s="671">
        <v>257.76</v>
      </c>
      <c r="F350" s="517">
        <f t="shared" si="42"/>
        <v>6186.24</v>
      </c>
      <c r="G350" s="611">
        <f t="shared" si="46"/>
        <v>12</v>
      </c>
      <c r="H350" s="611">
        <f t="shared" si="43"/>
        <v>3093.12</v>
      </c>
      <c r="I350" s="611"/>
      <c r="J350" s="612">
        <f t="shared" si="40"/>
        <v>0</v>
      </c>
      <c r="K350" s="611">
        <f t="shared" si="47"/>
        <v>12</v>
      </c>
      <c r="L350" s="611">
        <f t="shared" si="44"/>
        <v>3093.12</v>
      </c>
      <c r="M350" s="611"/>
      <c r="N350" s="613">
        <f t="shared" si="41"/>
        <v>0</v>
      </c>
      <c r="O350" s="500"/>
    </row>
    <row r="351" spans="1:15" s="347" customFormat="1" ht="16.5">
      <c r="A351" s="610">
        <f t="shared" si="45"/>
        <v>339</v>
      </c>
      <c r="B351" s="221" t="s">
        <v>2275</v>
      </c>
      <c r="C351" s="221">
        <v>24</v>
      </c>
      <c r="D351" s="221" t="s">
        <v>912</v>
      </c>
      <c r="E351" s="671">
        <v>146.34</v>
      </c>
      <c r="F351" s="517">
        <f t="shared" si="42"/>
        <v>3512.16</v>
      </c>
      <c r="G351" s="611">
        <f t="shared" si="46"/>
        <v>12</v>
      </c>
      <c r="H351" s="611">
        <f t="shared" si="43"/>
        <v>1756.08</v>
      </c>
      <c r="I351" s="611"/>
      <c r="J351" s="612">
        <f t="shared" si="40"/>
        <v>0</v>
      </c>
      <c r="K351" s="611">
        <f t="shared" si="47"/>
        <v>12</v>
      </c>
      <c r="L351" s="611">
        <f t="shared" si="44"/>
        <v>1756.08</v>
      </c>
      <c r="M351" s="611"/>
      <c r="N351" s="613">
        <f t="shared" si="41"/>
        <v>0</v>
      </c>
      <c r="O351" s="500"/>
    </row>
    <row r="352" spans="1:15" s="347" customFormat="1" ht="16.5">
      <c r="A352" s="610">
        <f t="shared" si="45"/>
        <v>340</v>
      </c>
      <c r="B352" s="221" t="s">
        <v>2276</v>
      </c>
      <c r="C352" s="221">
        <v>24</v>
      </c>
      <c r="D352" s="221" t="s">
        <v>912</v>
      </c>
      <c r="E352" s="671">
        <v>95.52</v>
      </c>
      <c r="F352" s="517">
        <f t="shared" si="42"/>
        <v>2292.48</v>
      </c>
      <c r="G352" s="611">
        <f t="shared" si="46"/>
        <v>12</v>
      </c>
      <c r="H352" s="611">
        <f t="shared" si="43"/>
        <v>1146.24</v>
      </c>
      <c r="I352" s="611"/>
      <c r="J352" s="612">
        <f t="shared" si="40"/>
        <v>0</v>
      </c>
      <c r="K352" s="611">
        <f t="shared" si="47"/>
        <v>12</v>
      </c>
      <c r="L352" s="611">
        <f t="shared" si="44"/>
        <v>1146.24</v>
      </c>
      <c r="M352" s="611"/>
      <c r="N352" s="613">
        <f t="shared" si="41"/>
        <v>0</v>
      </c>
      <c r="O352" s="500"/>
    </row>
    <row r="353" spans="1:15" s="347" customFormat="1" ht="16.5">
      <c r="A353" s="610">
        <f t="shared" si="45"/>
        <v>341</v>
      </c>
      <c r="B353" s="221" t="s">
        <v>2277</v>
      </c>
      <c r="C353" s="221">
        <v>6</v>
      </c>
      <c r="D353" s="221" t="s">
        <v>946</v>
      </c>
      <c r="E353" s="671">
        <v>167.68</v>
      </c>
      <c r="F353" s="517">
        <f t="shared" si="42"/>
        <v>1006.08</v>
      </c>
      <c r="G353" s="611">
        <f t="shared" si="46"/>
        <v>3</v>
      </c>
      <c r="H353" s="611">
        <f t="shared" si="43"/>
        <v>503.04</v>
      </c>
      <c r="I353" s="611"/>
      <c r="J353" s="612">
        <f t="shared" si="40"/>
        <v>0</v>
      </c>
      <c r="K353" s="611">
        <f t="shared" si="47"/>
        <v>3</v>
      </c>
      <c r="L353" s="611">
        <f t="shared" si="44"/>
        <v>503.04</v>
      </c>
      <c r="M353" s="611"/>
      <c r="N353" s="613">
        <f t="shared" si="41"/>
        <v>0</v>
      </c>
      <c r="O353" s="500"/>
    </row>
    <row r="354" spans="1:15" s="347" customFormat="1" ht="16.5">
      <c r="A354" s="610">
        <f t="shared" si="45"/>
        <v>342</v>
      </c>
      <c r="B354" s="221" t="s">
        <v>2278</v>
      </c>
      <c r="C354" s="221">
        <v>96</v>
      </c>
      <c r="D354" s="221" t="s">
        <v>946</v>
      </c>
      <c r="E354" s="671">
        <v>10.8</v>
      </c>
      <c r="F354" s="517">
        <f t="shared" si="42"/>
        <v>1036.8000000000002</v>
      </c>
      <c r="G354" s="611">
        <f t="shared" si="46"/>
        <v>48</v>
      </c>
      <c r="H354" s="611">
        <f t="shared" si="43"/>
        <v>518.40000000000009</v>
      </c>
      <c r="I354" s="611"/>
      <c r="J354" s="612">
        <f t="shared" si="40"/>
        <v>0</v>
      </c>
      <c r="K354" s="611">
        <f t="shared" si="47"/>
        <v>48</v>
      </c>
      <c r="L354" s="611">
        <f t="shared" si="44"/>
        <v>518.40000000000009</v>
      </c>
      <c r="M354" s="611"/>
      <c r="N354" s="613">
        <f t="shared" si="41"/>
        <v>0</v>
      </c>
      <c r="O354" s="500"/>
    </row>
    <row r="355" spans="1:15" s="347" customFormat="1" ht="16.5">
      <c r="A355" s="610">
        <f t="shared" si="45"/>
        <v>343</v>
      </c>
      <c r="B355" s="221" t="s">
        <v>2279</v>
      </c>
      <c r="C355" s="221">
        <v>24</v>
      </c>
      <c r="D355" s="221" t="s">
        <v>912</v>
      </c>
      <c r="E355" s="671">
        <v>100.8</v>
      </c>
      <c r="F355" s="517">
        <f t="shared" si="42"/>
        <v>2419.1999999999998</v>
      </c>
      <c r="G355" s="611">
        <f t="shared" si="46"/>
        <v>12</v>
      </c>
      <c r="H355" s="611">
        <f t="shared" si="43"/>
        <v>1209.5999999999999</v>
      </c>
      <c r="I355" s="611"/>
      <c r="J355" s="612">
        <f t="shared" si="40"/>
        <v>0</v>
      </c>
      <c r="K355" s="611">
        <f t="shared" si="47"/>
        <v>12</v>
      </c>
      <c r="L355" s="611">
        <f t="shared" si="44"/>
        <v>1209.5999999999999</v>
      </c>
      <c r="M355" s="611"/>
      <c r="N355" s="613">
        <f t="shared" si="41"/>
        <v>0</v>
      </c>
      <c r="O355" s="500"/>
    </row>
    <row r="356" spans="1:15" s="347" customFormat="1" ht="16.5">
      <c r="A356" s="610">
        <f t="shared" si="45"/>
        <v>344</v>
      </c>
      <c r="B356" s="221" t="s">
        <v>2280</v>
      </c>
      <c r="C356" s="221">
        <v>12</v>
      </c>
      <c r="D356" s="221" t="s">
        <v>960</v>
      </c>
      <c r="E356" s="671">
        <v>450</v>
      </c>
      <c r="F356" s="517">
        <f t="shared" si="42"/>
        <v>5400</v>
      </c>
      <c r="G356" s="611">
        <f t="shared" si="46"/>
        <v>6</v>
      </c>
      <c r="H356" s="611">
        <f t="shared" si="43"/>
        <v>2700</v>
      </c>
      <c r="I356" s="611"/>
      <c r="J356" s="612">
        <f t="shared" si="40"/>
        <v>0</v>
      </c>
      <c r="K356" s="611">
        <f t="shared" si="47"/>
        <v>6</v>
      </c>
      <c r="L356" s="611">
        <f t="shared" si="44"/>
        <v>2700</v>
      </c>
      <c r="M356" s="611"/>
      <c r="N356" s="613">
        <f t="shared" si="41"/>
        <v>0</v>
      </c>
      <c r="O356" s="500"/>
    </row>
    <row r="357" spans="1:15" s="347" customFormat="1" ht="16.5">
      <c r="A357" s="610">
        <f t="shared" si="45"/>
        <v>345</v>
      </c>
      <c r="B357" s="221" t="s">
        <v>2281</v>
      </c>
      <c r="C357" s="221">
        <v>12</v>
      </c>
      <c r="D357" s="221" t="s">
        <v>929</v>
      </c>
      <c r="E357" s="671">
        <v>160</v>
      </c>
      <c r="F357" s="517">
        <f t="shared" si="42"/>
        <v>1920</v>
      </c>
      <c r="G357" s="611">
        <f t="shared" si="46"/>
        <v>6</v>
      </c>
      <c r="H357" s="611">
        <f t="shared" si="43"/>
        <v>960</v>
      </c>
      <c r="I357" s="611"/>
      <c r="J357" s="612">
        <f t="shared" si="40"/>
        <v>0</v>
      </c>
      <c r="K357" s="611">
        <f t="shared" si="47"/>
        <v>6</v>
      </c>
      <c r="L357" s="611">
        <f t="shared" si="44"/>
        <v>960</v>
      </c>
      <c r="M357" s="611"/>
      <c r="N357" s="613">
        <f t="shared" si="41"/>
        <v>0</v>
      </c>
      <c r="O357" s="500"/>
    </row>
    <row r="358" spans="1:15" s="347" customFormat="1" ht="30">
      <c r="A358" s="610">
        <f t="shared" si="45"/>
        <v>346</v>
      </c>
      <c r="B358" s="16" t="s">
        <v>2282</v>
      </c>
      <c r="C358" s="221">
        <v>36</v>
      </c>
      <c r="D358" s="221" t="s">
        <v>946</v>
      </c>
      <c r="E358" s="671">
        <v>186.12</v>
      </c>
      <c r="F358" s="517">
        <f t="shared" si="42"/>
        <v>6700.32</v>
      </c>
      <c r="G358" s="611">
        <f t="shared" si="46"/>
        <v>18</v>
      </c>
      <c r="H358" s="611">
        <f t="shared" si="43"/>
        <v>3350.16</v>
      </c>
      <c r="I358" s="611"/>
      <c r="J358" s="612">
        <f t="shared" si="40"/>
        <v>0</v>
      </c>
      <c r="K358" s="611">
        <f t="shared" si="47"/>
        <v>18</v>
      </c>
      <c r="L358" s="611">
        <f t="shared" si="44"/>
        <v>3350.16</v>
      </c>
      <c r="M358" s="611"/>
      <c r="N358" s="613">
        <f t="shared" si="41"/>
        <v>0</v>
      </c>
      <c r="O358" s="500"/>
    </row>
    <row r="359" spans="1:15" s="347" customFormat="1" ht="30">
      <c r="A359" s="610">
        <f t="shared" si="45"/>
        <v>347</v>
      </c>
      <c r="B359" s="16" t="s">
        <v>2283</v>
      </c>
      <c r="C359" s="221">
        <v>24</v>
      </c>
      <c r="D359" s="221" t="s">
        <v>912</v>
      </c>
      <c r="E359" s="508">
        <v>280</v>
      </c>
      <c r="F359" s="517">
        <f t="shared" si="42"/>
        <v>6720</v>
      </c>
      <c r="G359" s="611">
        <f t="shared" si="46"/>
        <v>12</v>
      </c>
      <c r="H359" s="611">
        <f t="shared" si="43"/>
        <v>3360</v>
      </c>
      <c r="I359" s="611"/>
      <c r="J359" s="612">
        <f t="shared" si="40"/>
        <v>0</v>
      </c>
      <c r="K359" s="611">
        <f t="shared" si="47"/>
        <v>12</v>
      </c>
      <c r="L359" s="611">
        <f t="shared" si="44"/>
        <v>3360</v>
      </c>
      <c r="M359" s="611"/>
      <c r="N359" s="613">
        <f t="shared" si="41"/>
        <v>0</v>
      </c>
      <c r="O359" s="500"/>
    </row>
    <row r="360" spans="1:15" s="347" customFormat="1" ht="16.5">
      <c r="A360" s="610">
        <f t="shared" si="45"/>
        <v>348</v>
      </c>
      <c r="B360" s="221" t="s">
        <v>2284</v>
      </c>
      <c r="C360" s="221">
        <v>24</v>
      </c>
      <c r="D360" s="221" t="s">
        <v>1019</v>
      </c>
      <c r="E360" s="671">
        <v>168</v>
      </c>
      <c r="F360" s="517">
        <f t="shared" si="42"/>
        <v>4032</v>
      </c>
      <c r="G360" s="611">
        <f t="shared" si="46"/>
        <v>12</v>
      </c>
      <c r="H360" s="611">
        <f t="shared" si="43"/>
        <v>2016</v>
      </c>
      <c r="I360" s="611"/>
      <c r="J360" s="612">
        <f t="shared" si="40"/>
        <v>0</v>
      </c>
      <c r="K360" s="611">
        <f t="shared" si="47"/>
        <v>12</v>
      </c>
      <c r="L360" s="611">
        <f t="shared" si="44"/>
        <v>2016</v>
      </c>
      <c r="M360" s="611"/>
      <c r="N360" s="613">
        <f t="shared" si="41"/>
        <v>0</v>
      </c>
      <c r="O360" s="500"/>
    </row>
    <row r="361" spans="1:15" s="347" customFormat="1" ht="16.5">
      <c r="A361" s="610">
        <f t="shared" si="45"/>
        <v>349</v>
      </c>
      <c r="B361" s="221" t="s">
        <v>2285</v>
      </c>
      <c r="C361" s="670">
        <v>10</v>
      </c>
      <c r="D361" s="670" t="s">
        <v>2183</v>
      </c>
      <c r="E361" s="671">
        <v>320.5</v>
      </c>
      <c r="F361" s="517">
        <f t="shared" si="42"/>
        <v>3205</v>
      </c>
      <c r="G361" s="611">
        <f t="shared" si="46"/>
        <v>5</v>
      </c>
      <c r="H361" s="611">
        <f t="shared" si="43"/>
        <v>1602.5</v>
      </c>
      <c r="I361" s="611"/>
      <c r="J361" s="612">
        <f t="shared" si="40"/>
        <v>0</v>
      </c>
      <c r="K361" s="611">
        <f t="shared" si="47"/>
        <v>5</v>
      </c>
      <c r="L361" s="611">
        <f t="shared" si="44"/>
        <v>1602.5</v>
      </c>
      <c r="M361" s="611"/>
      <c r="N361" s="613">
        <f t="shared" si="41"/>
        <v>0</v>
      </c>
      <c r="O361" s="500"/>
    </row>
    <row r="362" spans="1:15" s="347" customFormat="1" ht="16.5">
      <c r="A362" s="610">
        <f t="shared" si="45"/>
        <v>350</v>
      </c>
      <c r="B362" s="221" t="s">
        <v>2286</v>
      </c>
      <c r="C362" s="670">
        <v>10</v>
      </c>
      <c r="D362" s="670" t="s">
        <v>1641</v>
      </c>
      <c r="E362" s="671">
        <v>321.75</v>
      </c>
      <c r="F362" s="517">
        <f t="shared" si="42"/>
        <v>3217.5</v>
      </c>
      <c r="G362" s="611">
        <f t="shared" si="46"/>
        <v>5</v>
      </c>
      <c r="H362" s="611">
        <f t="shared" si="43"/>
        <v>1608.75</v>
      </c>
      <c r="I362" s="611"/>
      <c r="J362" s="612">
        <f t="shared" si="40"/>
        <v>0</v>
      </c>
      <c r="K362" s="611">
        <f t="shared" si="47"/>
        <v>5</v>
      </c>
      <c r="L362" s="611">
        <f t="shared" si="44"/>
        <v>1608.75</v>
      </c>
      <c r="M362" s="611"/>
      <c r="N362" s="613">
        <f t="shared" si="41"/>
        <v>0</v>
      </c>
      <c r="O362" s="500"/>
    </row>
    <row r="363" spans="1:15" s="347" customFormat="1" ht="16.5">
      <c r="A363" s="610">
        <f t="shared" si="45"/>
        <v>351</v>
      </c>
      <c r="B363" s="221" t="s">
        <v>2287</v>
      </c>
      <c r="C363" s="670">
        <v>20</v>
      </c>
      <c r="D363" s="670" t="s">
        <v>2036</v>
      </c>
      <c r="E363" s="671">
        <v>159.19999999999999</v>
      </c>
      <c r="F363" s="517">
        <f t="shared" si="42"/>
        <v>3184</v>
      </c>
      <c r="G363" s="611">
        <f t="shared" si="46"/>
        <v>10</v>
      </c>
      <c r="H363" s="611">
        <f t="shared" si="43"/>
        <v>1592</v>
      </c>
      <c r="I363" s="611"/>
      <c r="J363" s="612">
        <f t="shared" si="40"/>
        <v>0</v>
      </c>
      <c r="K363" s="611">
        <f t="shared" si="47"/>
        <v>10</v>
      </c>
      <c r="L363" s="611">
        <f t="shared" si="44"/>
        <v>1592</v>
      </c>
      <c r="M363" s="611"/>
      <c r="N363" s="613">
        <f t="shared" si="41"/>
        <v>0</v>
      </c>
      <c r="O363" s="500"/>
    </row>
    <row r="364" spans="1:15" s="347" customFormat="1" ht="16.5">
      <c r="A364" s="610">
        <f t="shared" si="45"/>
        <v>352</v>
      </c>
      <c r="B364" s="221" t="s">
        <v>1208</v>
      </c>
      <c r="C364" s="670">
        <v>20</v>
      </c>
      <c r="D364" s="670" t="s">
        <v>2036</v>
      </c>
      <c r="E364" s="671">
        <v>188.35</v>
      </c>
      <c r="F364" s="517">
        <f t="shared" si="42"/>
        <v>3767</v>
      </c>
      <c r="G364" s="611">
        <f t="shared" si="46"/>
        <v>10</v>
      </c>
      <c r="H364" s="611">
        <f t="shared" si="43"/>
        <v>1883.5</v>
      </c>
      <c r="I364" s="611"/>
      <c r="J364" s="612">
        <f t="shared" si="40"/>
        <v>0</v>
      </c>
      <c r="K364" s="611">
        <f t="shared" si="47"/>
        <v>10</v>
      </c>
      <c r="L364" s="611">
        <f t="shared" si="44"/>
        <v>1883.5</v>
      </c>
      <c r="M364" s="611"/>
      <c r="N364" s="613">
        <f t="shared" si="41"/>
        <v>0</v>
      </c>
      <c r="O364" s="500"/>
    </row>
    <row r="365" spans="1:15" s="347" customFormat="1" ht="16.5">
      <c r="A365" s="610">
        <f t="shared" si="45"/>
        <v>353</v>
      </c>
      <c r="B365" s="726" t="s">
        <v>2288</v>
      </c>
      <c r="C365" s="724">
        <v>20</v>
      </c>
      <c r="D365" s="725" t="s">
        <v>903</v>
      </c>
      <c r="E365" s="671">
        <v>100</v>
      </c>
      <c r="F365" s="517">
        <f t="shared" si="42"/>
        <v>2000</v>
      </c>
      <c r="G365" s="611">
        <f t="shared" si="46"/>
        <v>10</v>
      </c>
      <c r="H365" s="611">
        <f t="shared" si="43"/>
        <v>1000</v>
      </c>
      <c r="I365" s="611"/>
      <c r="J365" s="612">
        <f t="shared" si="40"/>
        <v>0</v>
      </c>
      <c r="K365" s="611">
        <f t="shared" si="47"/>
        <v>10</v>
      </c>
      <c r="L365" s="611">
        <f t="shared" si="44"/>
        <v>1000</v>
      </c>
      <c r="M365" s="611"/>
      <c r="N365" s="613">
        <f t="shared" si="41"/>
        <v>0</v>
      </c>
      <c r="O365" s="500"/>
    </row>
    <row r="366" spans="1:15" s="347" customFormat="1" ht="16.5">
      <c r="A366" s="610">
        <f t="shared" si="45"/>
        <v>354</v>
      </c>
      <c r="B366" s="726" t="s">
        <v>2289</v>
      </c>
      <c r="C366" s="724">
        <v>24</v>
      </c>
      <c r="D366" s="725" t="s">
        <v>903</v>
      </c>
      <c r="E366" s="671">
        <v>225</v>
      </c>
      <c r="F366" s="517">
        <f t="shared" si="42"/>
        <v>5400</v>
      </c>
      <c r="G366" s="611">
        <f t="shared" si="46"/>
        <v>12</v>
      </c>
      <c r="H366" s="611">
        <f t="shared" si="43"/>
        <v>2700</v>
      </c>
      <c r="I366" s="611"/>
      <c r="J366" s="612">
        <f t="shared" si="40"/>
        <v>0</v>
      </c>
      <c r="K366" s="611">
        <f t="shared" si="47"/>
        <v>12</v>
      </c>
      <c r="L366" s="611">
        <f t="shared" si="44"/>
        <v>2700</v>
      </c>
      <c r="M366" s="611"/>
      <c r="N366" s="613">
        <f t="shared" si="41"/>
        <v>0</v>
      </c>
      <c r="O366" s="500"/>
    </row>
    <row r="367" spans="1:15" s="347" customFormat="1" ht="16.5">
      <c r="A367" s="610">
        <f t="shared" si="45"/>
        <v>355</v>
      </c>
      <c r="B367" s="726" t="s">
        <v>2290</v>
      </c>
      <c r="C367" s="724">
        <v>10</v>
      </c>
      <c r="D367" s="725" t="s">
        <v>903</v>
      </c>
      <c r="E367" s="671">
        <v>150</v>
      </c>
      <c r="F367" s="517">
        <f t="shared" si="42"/>
        <v>1500</v>
      </c>
      <c r="G367" s="611">
        <f t="shared" si="46"/>
        <v>5</v>
      </c>
      <c r="H367" s="611">
        <f t="shared" si="43"/>
        <v>750</v>
      </c>
      <c r="I367" s="611"/>
      <c r="J367" s="612">
        <f t="shared" si="40"/>
        <v>0</v>
      </c>
      <c r="K367" s="611">
        <f t="shared" si="47"/>
        <v>5</v>
      </c>
      <c r="L367" s="611">
        <f t="shared" si="44"/>
        <v>750</v>
      </c>
      <c r="M367" s="611"/>
      <c r="N367" s="613">
        <f t="shared" si="41"/>
        <v>0</v>
      </c>
      <c r="O367" s="500"/>
    </row>
    <row r="368" spans="1:15" s="347" customFormat="1" ht="16.5">
      <c r="A368" s="610">
        <f t="shared" si="45"/>
        <v>356</v>
      </c>
      <c r="B368" s="726" t="s">
        <v>2042</v>
      </c>
      <c r="C368" s="724">
        <v>12</v>
      </c>
      <c r="D368" s="725" t="s">
        <v>903</v>
      </c>
      <c r="E368" s="671">
        <v>120</v>
      </c>
      <c r="F368" s="517">
        <f t="shared" si="42"/>
        <v>1440</v>
      </c>
      <c r="G368" s="611">
        <f t="shared" si="46"/>
        <v>6</v>
      </c>
      <c r="H368" s="611">
        <f t="shared" si="43"/>
        <v>720</v>
      </c>
      <c r="I368" s="611"/>
      <c r="J368" s="612">
        <f t="shared" si="40"/>
        <v>0</v>
      </c>
      <c r="K368" s="611">
        <f t="shared" si="47"/>
        <v>6</v>
      </c>
      <c r="L368" s="611">
        <f t="shared" si="44"/>
        <v>720</v>
      </c>
      <c r="M368" s="611"/>
      <c r="N368" s="613">
        <f t="shared" si="41"/>
        <v>0</v>
      </c>
      <c r="O368" s="500"/>
    </row>
    <row r="369" spans="1:15" s="347" customFormat="1" ht="16.5">
      <c r="A369" s="610">
        <f t="shared" si="45"/>
        <v>357</v>
      </c>
      <c r="B369" s="726" t="s">
        <v>2291</v>
      </c>
      <c r="C369" s="724">
        <v>24</v>
      </c>
      <c r="D369" s="725" t="s">
        <v>2063</v>
      </c>
      <c r="E369" s="671">
        <v>156.5</v>
      </c>
      <c r="F369" s="517">
        <f t="shared" si="42"/>
        <v>3756</v>
      </c>
      <c r="G369" s="611">
        <f t="shared" si="46"/>
        <v>12</v>
      </c>
      <c r="H369" s="611">
        <f t="shared" si="43"/>
        <v>1878</v>
      </c>
      <c r="I369" s="611"/>
      <c r="J369" s="612">
        <f t="shared" si="40"/>
        <v>0</v>
      </c>
      <c r="K369" s="611">
        <f t="shared" si="47"/>
        <v>12</v>
      </c>
      <c r="L369" s="611">
        <f t="shared" si="44"/>
        <v>1878</v>
      </c>
      <c r="M369" s="611"/>
      <c r="N369" s="613">
        <f t="shared" si="41"/>
        <v>0</v>
      </c>
      <c r="O369" s="500"/>
    </row>
    <row r="370" spans="1:15" s="347" customFormat="1" ht="16.5">
      <c r="A370" s="610">
        <f t="shared" si="45"/>
        <v>358</v>
      </c>
      <c r="B370" s="726" t="s">
        <v>2000</v>
      </c>
      <c r="C370" s="729">
        <v>20</v>
      </c>
      <c r="D370" s="725" t="s">
        <v>910</v>
      </c>
      <c r="E370" s="671">
        <v>90</v>
      </c>
      <c r="F370" s="517">
        <f t="shared" si="42"/>
        <v>1800</v>
      </c>
      <c r="G370" s="611">
        <f t="shared" si="46"/>
        <v>10</v>
      </c>
      <c r="H370" s="611">
        <f t="shared" si="43"/>
        <v>900</v>
      </c>
      <c r="I370" s="611"/>
      <c r="J370" s="612">
        <f t="shared" si="40"/>
        <v>0</v>
      </c>
      <c r="K370" s="611">
        <f t="shared" si="47"/>
        <v>10</v>
      </c>
      <c r="L370" s="611">
        <f t="shared" si="44"/>
        <v>900</v>
      </c>
      <c r="M370" s="611"/>
      <c r="N370" s="613">
        <f t="shared" si="41"/>
        <v>0</v>
      </c>
      <c r="O370" s="500"/>
    </row>
    <row r="371" spans="1:15" s="347" customFormat="1" ht="16.5">
      <c r="A371" s="610">
        <f t="shared" si="45"/>
        <v>359</v>
      </c>
      <c r="B371" s="726" t="s">
        <v>2292</v>
      </c>
      <c r="C371" s="724">
        <v>50</v>
      </c>
      <c r="D371" s="725" t="s">
        <v>1019</v>
      </c>
      <c r="E371" s="671">
        <v>60</v>
      </c>
      <c r="F371" s="517">
        <f t="shared" si="42"/>
        <v>3000</v>
      </c>
      <c r="G371" s="611">
        <f t="shared" si="46"/>
        <v>25</v>
      </c>
      <c r="H371" s="611">
        <f t="shared" si="43"/>
        <v>1500</v>
      </c>
      <c r="I371" s="611"/>
      <c r="J371" s="612">
        <f t="shared" si="40"/>
        <v>0</v>
      </c>
      <c r="K371" s="611">
        <f t="shared" si="47"/>
        <v>25</v>
      </c>
      <c r="L371" s="611">
        <f t="shared" si="44"/>
        <v>1500</v>
      </c>
      <c r="M371" s="611"/>
      <c r="N371" s="613">
        <f t="shared" si="41"/>
        <v>0</v>
      </c>
      <c r="O371" s="500"/>
    </row>
    <row r="372" spans="1:15" s="347" customFormat="1" ht="16.5">
      <c r="A372" s="610">
        <f t="shared" si="45"/>
        <v>360</v>
      </c>
      <c r="B372" s="726" t="s">
        <v>2293</v>
      </c>
      <c r="C372" s="724">
        <v>50</v>
      </c>
      <c r="D372" s="725" t="s">
        <v>1019</v>
      </c>
      <c r="E372" s="671">
        <v>90</v>
      </c>
      <c r="F372" s="517">
        <f t="shared" si="42"/>
        <v>4500</v>
      </c>
      <c r="G372" s="611">
        <f t="shared" si="46"/>
        <v>25</v>
      </c>
      <c r="H372" s="611">
        <f t="shared" si="43"/>
        <v>2250</v>
      </c>
      <c r="I372" s="611"/>
      <c r="J372" s="612">
        <f t="shared" si="40"/>
        <v>0</v>
      </c>
      <c r="K372" s="611">
        <f t="shared" si="47"/>
        <v>25</v>
      </c>
      <c r="L372" s="611">
        <f t="shared" si="44"/>
        <v>2250</v>
      </c>
      <c r="M372" s="611"/>
      <c r="N372" s="613">
        <f t="shared" si="41"/>
        <v>0</v>
      </c>
      <c r="O372" s="500"/>
    </row>
    <row r="373" spans="1:15" s="347" customFormat="1" ht="16.5">
      <c r="A373" s="610">
        <f t="shared" si="45"/>
        <v>361</v>
      </c>
      <c r="B373" s="726" t="s">
        <v>2294</v>
      </c>
      <c r="C373" s="724">
        <v>40</v>
      </c>
      <c r="D373" s="725" t="s">
        <v>1019</v>
      </c>
      <c r="E373" s="671">
        <v>130</v>
      </c>
      <c r="F373" s="517">
        <f t="shared" si="42"/>
        <v>5200</v>
      </c>
      <c r="G373" s="611">
        <f t="shared" si="46"/>
        <v>20</v>
      </c>
      <c r="H373" s="611">
        <f t="shared" si="43"/>
        <v>2600</v>
      </c>
      <c r="I373" s="611"/>
      <c r="J373" s="612">
        <f t="shared" si="40"/>
        <v>0</v>
      </c>
      <c r="K373" s="611">
        <f t="shared" si="47"/>
        <v>20</v>
      </c>
      <c r="L373" s="611">
        <f t="shared" si="44"/>
        <v>2600</v>
      </c>
      <c r="M373" s="611"/>
      <c r="N373" s="613">
        <f t="shared" si="41"/>
        <v>0</v>
      </c>
      <c r="O373" s="500"/>
    </row>
    <row r="374" spans="1:15" s="347" customFormat="1" ht="16.5">
      <c r="A374" s="610">
        <f t="shared" si="45"/>
        <v>362</v>
      </c>
      <c r="B374" s="231" t="s">
        <v>2051</v>
      </c>
      <c r="C374" s="231">
        <v>12</v>
      </c>
      <c r="D374" s="698" t="s">
        <v>2295</v>
      </c>
      <c r="E374" s="661">
        <v>256.45</v>
      </c>
      <c r="F374" s="517">
        <f t="shared" si="42"/>
        <v>3077.3999999999996</v>
      </c>
      <c r="G374" s="611">
        <f t="shared" si="46"/>
        <v>6</v>
      </c>
      <c r="H374" s="611">
        <f t="shared" si="43"/>
        <v>1538.6999999999998</v>
      </c>
      <c r="I374" s="611"/>
      <c r="J374" s="612">
        <f t="shared" si="40"/>
        <v>0</v>
      </c>
      <c r="K374" s="611">
        <f t="shared" si="47"/>
        <v>6</v>
      </c>
      <c r="L374" s="611">
        <f t="shared" si="44"/>
        <v>1538.6999999999998</v>
      </c>
      <c r="M374" s="611"/>
      <c r="N374" s="613">
        <f t="shared" si="41"/>
        <v>0</v>
      </c>
      <c r="O374" s="500"/>
    </row>
    <row r="375" spans="1:15" s="347" customFormat="1" ht="16.5">
      <c r="A375" s="610">
        <f t="shared" si="45"/>
        <v>363</v>
      </c>
      <c r="B375" s="231" t="s">
        <v>2296</v>
      </c>
      <c r="C375" s="231">
        <v>12</v>
      </c>
      <c r="D375" s="698" t="s">
        <v>2297</v>
      </c>
      <c r="E375" s="661">
        <v>95.55</v>
      </c>
      <c r="F375" s="517">
        <f t="shared" si="42"/>
        <v>1146.5999999999999</v>
      </c>
      <c r="G375" s="611">
        <f t="shared" si="46"/>
        <v>6</v>
      </c>
      <c r="H375" s="611">
        <f t="shared" si="43"/>
        <v>573.29999999999995</v>
      </c>
      <c r="I375" s="611"/>
      <c r="J375" s="612">
        <f t="shared" si="40"/>
        <v>0</v>
      </c>
      <c r="K375" s="611">
        <f t="shared" si="47"/>
        <v>6</v>
      </c>
      <c r="L375" s="611">
        <f t="shared" si="44"/>
        <v>573.29999999999995</v>
      </c>
      <c r="M375" s="611"/>
      <c r="N375" s="613">
        <f t="shared" si="41"/>
        <v>0</v>
      </c>
      <c r="O375" s="500"/>
    </row>
    <row r="376" spans="1:15" s="347" customFormat="1" ht="16.5">
      <c r="A376" s="610">
        <f t="shared" si="45"/>
        <v>364</v>
      </c>
      <c r="B376" s="231" t="s">
        <v>2298</v>
      </c>
      <c r="C376" s="231">
        <v>6</v>
      </c>
      <c r="D376" s="698" t="s">
        <v>2299</v>
      </c>
      <c r="E376" s="661">
        <v>203.05</v>
      </c>
      <c r="F376" s="517">
        <f t="shared" si="42"/>
        <v>1218.3000000000002</v>
      </c>
      <c r="G376" s="611">
        <f t="shared" si="46"/>
        <v>3</v>
      </c>
      <c r="H376" s="611">
        <f t="shared" si="43"/>
        <v>609.15000000000009</v>
      </c>
      <c r="I376" s="611"/>
      <c r="J376" s="612">
        <f t="shared" si="40"/>
        <v>0</v>
      </c>
      <c r="K376" s="611">
        <f t="shared" si="47"/>
        <v>3</v>
      </c>
      <c r="L376" s="611">
        <f t="shared" si="44"/>
        <v>609.15000000000009</v>
      </c>
      <c r="M376" s="611"/>
      <c r="N376" s="613">
        <f t="shared" si="41"/>
        <v>0</v>
      </c>
      <c r="O376" s="500"/>
    </row>
    <row r="377" spans="1:15" s="347" customFormat="1" ht="30">
      <c r="A377" s="610">
        <f t="shared" si="45"/>
        <v>365</v>
      </c>
      <c r="B377" s="231" t="s">
        <v>2300</v>
      </c>
      <c r="C377" s="231">
        <v>4</v>
      </c>
      <c r="D377" s="698" t="s">
        <v>2301</v>
      </c>
      <c r="E377" s="661">
        <v>186.15</v>
      </c>
      <c r="F377" s="517">
        <f t="shared" si="42"/>
        <v>744.6</v>
      </c>
      <c r="G377" s="611">
        <f t="shared" si="46"/>
        <v>2</v>
      </c>
      <c r="H377" s="611">
        <f t="shared" si="43"/>
        <v>372.3</v>
      </c>
      <c r="I377" s="611"/>
      <c r="J377" s="612">
        <f t="shared" si="40"/>
        <v>0</v>
      </c>
      <c r="K377" s="611">
        <f t="shared" si="47"/>
        <v>2</v>
      </c>
      <c r="L377" s="611">
        <f t="shared" si="44"/>
        <v>372.3</v>
      </c>
      <c r="M377" s="611"/>
      <c r="N377" s="613">
        <f t="shared" si="41"/>
        <v>0</v>
      </c>
      <c r="O377" s="500"/>
    </row>
    <row r="378" spans="1:15" s="347" customFormat="1" ht="30">
      <c r="A378" s="610">
        <f t="shared" si="45"/>
        <v>366</v>
      </c>
      <c r="B378" s="231" t="s">
        <v>2302</v>
      </c>
      <c r="C378" s="231">
        <v>8</v>
      </c>
      <c r="D378" s="698" t="s">
        <v>2301</v>
      </c>
      <c r="E378" s="661">
        <v>74.400000000000006</v>
      </c>
      <c r="F378" s="517">
        <f t="shared" si="42"/>
        <v>595.20000000000005</v>
      </c>
      <c r="G378" s="611">
        <f t="shared" si="46"/>
        <v>4</v>
      </c>
      <c r="H378" s="611">
        <f t="shared" si="43"/>
        <v>297.60000000000002</v>
      </c>
      <c r="I378" s="611"/>
      <c r="J378" s="612">
        <f t="shared" si="40"/>
        <v>0</v>
      </c>
      <c r="K378" s="611">
        <f t="shared" si="47"/>
        <v>4</v>
      </c>
      <c r="L378" s="611">
        <f t="shared" si="44"/>
        <v>297.60000000000002</v>
      </c>
      <c r="M378" s="611"/>
      <c r="N378" s="613">
        <f t="shared" si="41"/>
        <v>0</v>
      </c>
      <c r="O378" s="500"/>
    </row>
    <row r="379" spans="1:15" s="347" customFormat="1" ht="16.5">
      <c r="A379" s="610">
        <f t="shared" si="45"/>
        <v>367</v>
      </c>
      <c r="B379" s="231" t="s">
        <v>2303</v>
      </c>
      <c r="C379" s="231">
        <v>6</v>
      </c>
      <c r="D379" s="698" t="s">
        <v>2299</v>
      </c>
      <c r="E379" s="661">
        <v>180</v>
      </c>
      <c r="F379" s="517">
        <f t="shared" si="42"/>
        <v>1080</v>
      </c>
      <c r="G379" s="611">
        <f t="shared" si="46"/>
        <v>3</v>
      </c>
      <c r="H379" s="611">
        <f t="shared" si="43"/>
        <v>540</v>
      </c>
      <c r="I379" s="611"/>
      <c r="J379" s="612">
        <f t="shared" si="40"/>
        <v>0</v>
      </c>
      <c r="K379" s="611">
        <f t="shared" si="47"/>
        <v>3</v>
      </c>
      <c r="L379" s="611">
        <f t="shared" si="44"/>
        <v>540</v>
      </c>
      <c r="M379" s="611"/>
      <c r="N379" s="613">
        <f t="shared" si="41"/>
        <v>0</v>
      </c>
      <c r="O379" s="500"/>
    </row>
    <row r="380" spans="1:15" s="347" customFormat="1" ht="16.5">
      <c r="A380" s="610">
        <f t="shared" si="45"/>
        <v>368</v>
      </c>
      <c r="B380" s="726" t="s">
        <v>911</v>
      </c>
      <c r="C380" s="341">
        <v>15</v>
      </c>
      <c r="D380" s="237" t="s">
        <v>912</v>
      </c>
      <c r="E380" s="142">
        <v>110</v>
      </c>
      <c r="F380" s="517">
        <f t="shared" si="42"/>
        <v>1650</v>
      </c>
      <c r="G380" s="611">
        <v>8</v>
      </c>
      <c r="H380" s="611">
        <f t="shared" si="43"/>
        <v>880</v>
      </c>
      <c r="I380" s="611"/>
      <c r="J380" s="612">
        <f t="shared" si="40"/>
        <v>0</v>
      </c>
      <c r="K380" s="611">
        <v>7</v>
      </c>
      <c r="L380" s="611">
        <f t="shared" si="44"/>
        <v>770</v>
      </c>
      <c r="M380" s="611"/>
      <c r="N380" s="613">
        <f t="shared" si="41"/>
        <v>0</v>
      </c>
      <c r="O380" s="500"/>
    </row>
    <row r="381" spans="1:15" s="347" customFormat="1" ht="16.5">
      <c r="A381" s="610">
        <f t="shared" si="45"/>
        <v>369</v>
      </c>
      <c r="B381" s="726" t="s">
        <v>2304</v>
      </c>
      <c r="C381" s="341">
        <v>10</v>
      </c>
      <c r="D381" s="237" t="s">
        <v>2063</v>
      </c>
      <c r="E381" s="142">
        <v>240</v>
      </c>
      <c r="F381" s="517">
        <f t="shared" si="42"/>
        <v>2400</v>
      </c>
      <c r="G381" s="611">
        <f t="shared" si="46"/>
        <v>5</v>
      </c>
      <c r="H381" s="611">
        <f t="shared" si="43"/>
        <v>1200</v>
      </c>
      <c r="I381" s="611"/>
      <c r="J381" s="612">
        <f t="shared" si="40"/>
        <v>0</v>
      </c>
      <c r="K381" s="611">
        <f t="shared" si="47"/>
        <v>5</v>
      </c>
      <c r="L381" s="611">
        <f t="shared" si="44"/>
        <v>1200</v>
      </c>
      <c r="M381" s="611"/>
      <c r="N381" s="613">
        <f t="shared" si="41"/>
        <v>0</v>
      </c>
      <c r="O381" s="500"/>
    </row>
    <row r="382" spans="1:15" s="347" customFormat="1" ht="16.5">
      <c r="A382" s="610">
        <f t="shared" si="45"/>
        <v>370</v>
      </c>
      <c r="B382" s="726" t="s">
        <v>2305</v>
      </c>
      <c r="C382" s="341">
        <v>2</v>
      </c>
      <c r="D382" s="237" t="s">
        <v>919</v>
      </c>
      <c r="E382" s="142">
        <v>80</v>
      </c>
      <c r="F382" s="517">
        <f t="shared" si="42"/>
        <v>160</v>
      </c>
      <c r="G382" s="611">
        <f t="shared" si="46"/>
        <v>1</v>
      </c>
      <c r="H382" s="611">
        <f t="shared" si="43"/>
        <v>80</v>
      </c>
      <c r="I382" s="611"/>
      <c r="J382" s="612">
        <f t="shared" si="40"/>
        <v>0</v>
      </c>
      <c r="K382" s="611">
        <f t="shared" si="47"/>
        <v>1</v>
      </c>
      <c r="L382" s="611">
        <f t="shared" si="44"/>
        <v>80</v>
      </c>
      <c r="M382" s="611"/>
      <c r="N382" s="613">
        <f t="shared" si="41"/>
        <v>0</v>
      </c>
      <c r="O382" s="500"/>
    </row>
    <row r="383" spans="1:15" s="347" customFormat="1" ht="16.5">
      <c r="A383" s="610">
        <f t="shared" si="45"/>
        <v>371</v>
      </c>
      <c r="B383" s="726" t="s">
        <v>2306</v>
      </c>
      <c r="C383" s="341">
        <v>12</v>
      </c>
      <c r="D383" s="237" t="s">
        <v>912</v>
      </c>
      <c r="E383" s="142">
        <v>125</v>
      </c>
      <c r="F383" s="517">
        <f t="shared" si="42"/>
        <v>1500</v>
      </c>
      <c r="G383" s="611">
        <f t="shared" si="46"/>
        <v>6</v>
      </c>
      <c r="H383" s="611">
        <f t="shared" si="43"/>
        <v>750</v>
      </c>
      <c r="I383" s="611"/>
      <c r="J383" s="612">
        <f t="shared" si="40"/>
        <v>0</v>
      </c>
      <c r="K383" s="611">
        <f t="shared" si="47"/>
        <v>6</v>
      </c>
      <c r="L383" s="611">
        <f t="shared" si="44"/>
        <v>750</v>
      </c>
      <c r="M383" s="611"/>
      <c r="N383" s="613">
        <f t="shared" si="41"/>
        <v>0</v>
      </c>
      <c r="O383" s="500"/>
    </row>
    <row r="384" spans="1:15" s="347" customFormat="1" ht="16.5">
      <c r="A384" s="610">
        <f t="shared" si="45"/>
        <v>372</v>
      </c>
      <c r="B384" s="726" t="s">
        <v>2307</v>
      </c>
      <c r="C384" s="341">
        <v>10</v>
      </c>
      <c r="D384" s="237" t="s">
        <v>912</v>
      </c>
      <c r="E384" s="142">
        <v>110</v>
      </c>
      <c r="F384" s="517">
        <f t="shared" si="42"/>
        <v>1100</v>
      </c>
      <c r="G384" s="611">
        <f t="shared" si="46"/>
        <v>5</v>
      </c>
      <c r="H384" s="611">
        <f t="shared" si="43"/>
        <v>550</v>
      </c>
      <c r="I384" s="611"/>
      <c r="J384" s="612">
        <f t="shared" si="40"/>
        <v>0</v>
      </c>
      <c r="K384" s="611">
        <f t="shared" si="47"/>
        <v>5</v>
      </c>
      <c r="L384" s="611">
        <f t="shared" si="44"/>
        <v>550</v>
      </c>
      <c r="M384" s="611"/>
      <c r="N384" s="613">
        <f t="shared" si="41"/>
        <v>0</v>
      </c>
      <c r="O384" s="500"/>
    </row>
    <row r="385" spans="1:15" s="347" customFormat="1" ht="16.5">
      <c r="A385" s="610">
        <f t="shared" si="45"/>
        <v>373</v>
      </c>
      <c r="B385" s="726" t="s">
        <v>2026</v>
      </c>
      <c r="C385" s="341">
        <v>1</v>
      </c>
      <c r="D385" s="237" t="s">
        <v>903</v>
      </c>
      <c r="E385" s="142">
        <v>350</v>
      </c>
      <c r="F385" s="517">
        <f t="shared" si="42"/>
        <v>350</v>
      </c>
      <c r="G385" s="611">
        <v>1</v>
      </c>
      <c r="H385" s="611">
        <f t="shared" si="43"/>
        <v>350</v>
      </c>
      <c r="I385" s="611"/>
      <c r="J385" s="612">
        <f t="shared" si="40"/>
        <v>0</v>
      </c>
      <c r="K385" s="611">
        <v>0</v>
      </c>
      <c r="L385" s="611">
        <f t="shared" si="44"/>
        <v>0</v>
      </c>
      <c r="M385" s="611"/>
      <c r="N385" s="613">
        <f t="shared" si="41"/>
        <v>0</v>
      </c>
      <c r="O385" s="500"/>
    </row>
    <row r="386" spans="1:15" s="347" customFormat="1" ht="16.5">
      <c r="A386" s="610">
        <f t="shared" si="45"/>
        <v>374</v>
      </c>
      <c r="B386" s="726" t="s">
        <v>2308</v>
      </c>
      <c r="C386" s="341">
        <v>2</v>
      </c>
      <c r="D386" s="237" t="s">
        <v>903</v>
      </c>
      <c r="E386" s="142">
        <v>190</v>
      </c>
      <c r="F386" s="517">
        <f t="shared" si="42"/>
        <v>380</v>
      </c>
      <c r="G386" s="611">
        <f t="shared" si="46"/>
        <v>1</v>
      </c>
      <c r="H386" s="611">
        <f t="shared" si="43"/>
        <v>190</v>
      </c>
      <c r="I386" s="611"/>
      <c r="J386" s="612">
        <f t="shared" si="40"/>
        <v>0</v>
      </c>
      <c r="K386" s="611">
        <f t="shared" si="47"/>
        <v>1</v>
      </c>
      <c r="L386" s="611">
        <f t="shared" si="44"/>
        <v>190</v>
      </c>
      <c r="M386" s="611"/>
      <c r="N386" s="613">
        <f t="shared" si="41"/>
        <v>0</v>
      </c>
      <c r="O386" s="500"/>
    </row>
    <row r="387" spans="1:15" s="347" customFormat="1" ht="16.5">
      <c r="A387" s="610">
        <f t="shared" si="45"/>
        <v>375</v>
      </c>
      <c r="B387" s="726" t="s">
        <v>2309</v>
      </c>
      <c r="C387" s="341">
        <v>2</v>
      </c>
      <c r="D387" s="237" t="s">
        <v>903</v>
      </c>
      <c r="E387" s="142">
        <v>110</v>
      </c>
      <c r="F387" s="517">
        <f t="shared" si="42"/>
        <v>220</v>
      </c>
      <c r="G387" s="611">
        <f t="shared" si="46"/>
        <v>1</v>
      </c>
      <c r="H387" s="611">
        <f t="shared" si="43"/>
        <v>110</v>
      </c>
      <c r="I387" s="611"/>
      <c r="J387" s="612">
        <f t="shared" si="40"/>
        <v>0</v>
      </c>
      <c r="K387" s="611">
        <f t="shared" si="47"/>
        <v>1</v>
      </c>
      <c r="L387" s="611">
        <f t="shared" si="44"/>
        <v>110</v>
      </c>
      <c r="M387" s="611"/>
      <c r="N387" s="613">
        <f t="shared" si="41"/>
        <v>0</v>
      </c>
      <c r="O387" s="500"/>
    </row>
    <row r="388" spans="1:15" s="347" customFormat="1" ht="16.5">
      <c r="A388" s="610">
        <f t="shared" si="45"/>
        <v>376</v>
      </c>
      <c r="B388" s="726" t="s">
        <v>2178</v>
      </c>
      <c r="C388" s="341">
        <v>5</v>
      </c>
      <c r="D388" s="237" t="s">
        <v>903</v>
      </c>
      <c r="E388" s="142">
        <v>55</v>
      </c>
      <c r="F388" s="517">
        <f t="shared" si="42"/>
        <v>275</v>
      </c>
      <c r="G388" s="611">
        <v>3</v>
      </c>
      <c r="H388" s="611">
        <f t="shared" si="43"/>
        <v>165</v>
      </c>
      <c r="I388" s="611"/>
      <c r="J388" s="612">
        <f t="shared" si="40"/>
        <v>0</v>
      </c>
      <c r="K388" s="611">
        <v>2</v>
      </c>
      <c r="L388" s="611">
        <f t="shared" si="44"/>
        <v>110</v>
      </c>
      <c r="M388" s="611"/>
      <c r="N388" s="613">
        <f t="shared" si="41"/>
        <v>0</v>
      </c>
      <c r="O388" s="500"/>
    </row>
    <row r="389" spans="1:15" s="347" customFormat="1" ht="30">
      <c r="A389" s="610">
        <f t="shared" si="45"/>
        <v>377</v>
      </c>
      <c r="B389" s="731" t="s">
        <v>2310</v>
      </c>
      <c r="C389" s="341">
        <v>10</v>
      </c>
      <c r="D389" s="237" t="s">
        <v>1019</v>
      </c>
      <c r="E389" s="142">
        <v>140</v>
      </c>
      <c r="F389" s="517">
        <f t="shared" si="42"/>
        <v>1400</v>
      </c>
      <c r="G389" s="611">
        <f t="shared" si="46"/>
        <v>5</v>
      </c>
      <c r="H389" s="611">
        <f t="shared" si="43"/>
        <v>700</v>
      </c>
      <c r="I389" s="611"/>
      <c r="J389" s="612">
        <f t="shared" si="40"/>
        <v>0</v>
      </c>
      <c r="K389" s="611">
        <f t="shared" si="47"/>
        <v>5</v>
      </c>
      <c r="L389" s="611">
        <f t="shared" si="44"/>
        <v>700</v>
      </c>
      <c r="M389" s="611"/>
      <c r="N389" s="613">
        <f t="shared" si="41"/>
        <v>0</v>
      </c>
      <c r="O389" s="500"/>
    </row>
    <row r="390" spans="1:15" s="347" customFormat="1" ht="16.5">
      <c r="A390" s="610">
        <f t="shared" si="45"/>
        <v>378</v>
      </c>
      <c r="B390" s="726" t="s">
        <v>2057</v>
      </c>
      <c r="C390" s="341">
        <v>6</v>
      </c>
      <c r="D390" s="237" t="s">
        <v>912</v>
      </c>
      <c r="E390" s="142">
        <v>150</v>
      </c>
      <c r="F390" s="517">
        <f t="shared" si="42"/>
        <v>900</v>
      </c>
      <c r="G390" s="611">
        <f t="shared" si="46"/>
        <v>3</v>
      </c>
      <c r="H390" s="611">
        <f t="shared" si="43"/>
        <v>450</v>
      </c>
      <c r="I390" s="611"/>
      <c r="J390" s="612">
        <f t="shared" si="40"/>
        <v>0</v>
      </c>
      <c r="K390" s="611">
        <f t="shared" si="47"/>
        <v>3</v>
      </c>
      <c r="L390" s="611">
        <f t="shared" si="44"/>
        <v>450</v>
      </c>
      <c r="M390" s="611"/>
      <c r="N390" s="613">
        <f t="shared" si="41"/>
        <v>0</v>
      </c>
      <c r="O390" s="500"/>
    </row>
    <row r="391" spans="1:15" s="347" customFormat="1" ht="16.5">
      <c r="A391" s="610">
        <f t="shared" si="45"/>
        <v>379</v>
      </c>
      <c r="B391" s="726" t="s">
        <v>2311</v>
      </c>
      <c r="C391" s="341">
        <v>10</v>
      </c>
      <c r="D391" s="237" t="s">
        <v>1019</v>
      </c>
      <c r="E391" s="142">
        <v>170</v>
      </c>
      <c r="F391" s="517">
        <f t="shared" si="42"/>
        <v>1700</v>
      </c>
      <c r="G391" s="611">
        <f t="shared" si="46"/>
        <v>5</v>
      </c>
      <c r="H391" s="611">
        <f t="shared" si="43"/>
        <v>850</v>
      </c>
      <c r="I391" s="611"/>
      <c r="J391" s="612">
        <f t="shared" si="40"/>
        <v>0</v>
      </c>
      <c r="K391" s="611">
        <f t="shared" si="47"/>
        <v>5</v>
      </c>
      <c r="L391" s="611">
        <f t="shared" si="44"/>
        <v>850</v>
      </c>
      <c r="M391" s="611"/>
      <c r="N391" s="613">
        <f t="shared" si="41"/>
        <v>0</v>
      </c>
      <c r="O391" s="500"/>
    </row>
    <row r="392" spans="1:15" s="347" customFormat="1" ht="16.5">
      <c r="A392" s="610">
        <f t="shared" si="45"/>
        <v>380</v>
      </c>
      <c r="B392" s="726" t="s">
        <v>911</v>
      </c>
      <c r="C392" s="341">
        <v>15</v>
      </c>
      <c r="D392" s="237" t="s">
        <v>912</v>
      </c>
      <c r="E392" s="142">
        <v>110</v>
      </c>
      <c r="F392" s="517">
        <f t="shared" si="42"/>
        <v>1650</v>
      </c>
      <c r="G392" s="611">
        <v>8</v>
      </c>
      <c r="H392" s="611">
        <f t="shared" si="43"/>
        <v>880</v>
      </c>
      <c r="I392" s="611"/>
      <c r="J392" s="612">
        <f t="shared" si="40"/>
        <v>0</v>
      </c>
      <c r="K392" s="611">
        <v>7</v>
      </c>
      <c r="L392" s="611">
        <f t="shared" si="44"/>
        <v>770</v>
      </c>
      <c r="M392" s="611"/>
      <c r="N392" s="613">
        <f t="shared" si="41"/>
        <v>0</v>
      </c>
      <c r="O392" s="500"/>
    </row>
    <row r="393" spans="1:15" s="347" customFormat="1" ht="16.5">
      <c r="A393" s="610">
        <f t="shared" si="45"/>
        <v>381</v>
      </c>
      <c r="B393" s="726" t="s">
        <v>2304</v>
      </c>
      <c r="C393" s="341">
        <v>10</v>
      </c>
      <c r="D393" s="237" t="s">
        <v>2063</v>
      </c>
      <c r="E393" s="142">
        <v>240</v>
      </c>
      <c r="F393" s="517">
        <f t="shared" si="42"/>
        <v>2400</v>
      </c>
      <c r="G393" s="611">
        <f t="shared" si="46"/>
        <v>5</v>
      </c>
      <c r="H393" s="611">
        <f t="shared" si="43"/>
        <v>1200</v>
      </c>
      <c r="I393" s="611"/>
      <c r="J393" s="612">
        <f t="shared" si="40"/>
        <v>0</v>
      </c>
      <c r="K393" s="611">
        <f t="shared" si="47"/>
        <v>5</v>
      </c>
      <c r="L393" s="611">
        <f t="shared" si="44"/>
        <v>1200</v>
      </c>
      <c r="M393" s="611"/>
      <c r="N393" s="613">
        <f t="shared" si="41"/>
        <v>0</v>
      </c>
      <c r="O393" s="500"/>
    </row>
    <row r="394" spans="1:15" s="347" customFormat="1" ht="16.5">
      <c r="A394" s="610">
        <f t="shared" si="45"/>
        <v>382</v>
      </c>
      <c r="B394" s="726" t="s">
        <v>2305</v>
      </c>
      <c r="C394" s="341">
        <v>2</v>
      </c>
      <c r="D394" s="237" t="s">
        <v>919</v>
      </c>
      <c r="E394" s="142">
        <v>80</v>
      </c>
      <c r="F394" s="517">
        <f t="shared" si="42"/>
        <v>160</v>
      </c>
      <c r="G394" s="611">
        <f t="shared" si="46"/>
        <v>1</v>
      </c>
      <c r="H394" s="611">
        <f t="shared" si="43"/>
        <v>80</v>
      </c>
      <c r="I394" s="611"/>
      <c r="J394" s="612">
        <f t="shared" si="40"/>
        <v>0</v>
      </c>
      <c r="K394" s="611">
        <f t="shared" si="47"/>
        <v>1</v>
      </c>
      <c r="L394" s="611">
        <f t="shared" si="44"/>
        <v>80</v>
      </c>
      <c r="M394" s="611"/>
      <c r="N394" s="613">
        <f t="shared" si="41"/>
        <v>0</v>
      </c>
      <c r="O394" s="500"/>
    </row>
    <row r="395" spans="1:15" s="347" customFormat="1" ht="16.5">
      <c r="A395" s="610">
        <f t="shared" si="45"/>
        <v>383</v>
      </c>
      <c r="B395" s="726" t="s">
        <v>2306</v>
      </c>
      <c r="C395" s="341">
        <v>12</v>
      </c>
      <c r="D395" s="237" t="s">
        <v>912</v>
      </c>
      <c r="E395" s="142">
        <v>125</v>
      </c>
      <c r="F395" s="517">
        <f t="shared" si="42"/>
        <v>1500</v>
      </c>
      <c r="G395" s="611">
        <f t="shared" si="46"/>
        <v>6</v>
      </c>
      <c r="H395" s="611">
        <f t="shared" si="43"/>
        <v>750</v>
      </c>
      <c r="I395" s="611"/>
      <c r="J395" s="612">
        <f t="shared" si="40"/>
        <v>0</v>
      </c>
      <c r="K395" s="611">
        <f t="shared" si="47"/>
        <v>6</v>
      </c>
      <c r="L395" s="611">
        <f t="shared" si="44"/>
        <v>750</v>
      </c>
      <c r="M395" s="611"/>
      <c r="N395" s="613">
        <f t="shared" si="41"/>
        <v>0</v>
      </c>
      <c r="O395" s="500"/>
    </row>
    <row r="396" spans="1:15" s="347" customFormat="1" ht="16.5">
      <c r="A396" s="610">
        <f t="shared" si="45"/>
        <v>384</v>
      </c>
      <c r="B396" s="726" t="s">
        <v>2307</v>
      </c>
      <c r="C396" s="341">
        <v>10</v>
      </c>
      <c r="D396" s="237" t="s">
        <v>912</v>
      </c>
      <c r="E396" s="142">
        <v>110</v>
      </c>
      <c r="F396" s="517">
        <f t="shared" si="42"/>
        <v>1100</v>
      </c>
      <c r="G396" s="611">
        <f t="shared" si="46"/>
        <v>5</v>
      </c>
      <c r="H396" s="611">
        <f t="shared" si="43"/>
        <v>550</v>
      </c>
      <c r="I396" s="611"/>
      <c r="J396" s="612">
        <f t="shared" si="40"/>
        <v>0</v>
      </c>
      <c r="K396" s="611">
        <f t="shared" si="47"/>
        <v>5</v>
      </c>
      <c r="L396" s="611">
        <f t="shared" si="44"/>
        <v>550</v>
      </c>
      <c r="M396" s="611"/>
      <c r="N396" s="613">
        <f t="shared" si="41"/>
        <v>0</v>
      </c>
      <c r="O396" s="500"/>
    </row>
    <row r="397" spans="1:15" s="347" customFormat="1" ht="16.5">
      <c r="A397" s="610">
        <f t="shared" si="45"/>
        <v>385</v>
      </c>
      <c r="B397" s="726" t="s">
        <v>2026</v>
      </c>
      <c r="C397" s="341">
        <v>1</v>
      </c>
      <c r="D397" s="237" t="s">
        <v>903</v>
      </c>
      <c r="E397" s="142">
        <v>350</v>
      </c>
      <c r="F397" s="517">
        <f t="shared" si="42"/>
        <v>350</v>
      </c>
      <c r="G397" s="611">
        <v>1</v>
      </c>
      <c r="H397" s="611">
        <f t="shared" si="43"/>
        <v>350</v>
      </c>
      <c r="I397" s="611"/>
      <c r="J397" s="612">
        <f t="shared" ref="J397:J429" si="48">I397*E397</f>
        <v>0</v>
      </c>
      <c r="K397" s="611">
        <v>0</v>
      </c>
      <c r="L397" s="611">
        <f t="shared" si="44"/>
        <v>0</v>
      </c>
      <c r="M397" s="611"/>
      <c r="N397" s="613">
        <f t="shared" ref="N397:N429" si="49">M397*E397</f>
        <v>0</v>
      </c>
      <c r="O397" s="500"/>
    </row>
    <row r="398" spans="1:15" s="347" customFormat="1" ht="16.5">
      <c r="A398" s="610">
        <f t="shared" si="45"/>
        <v>386</v>
      </c>
      <c r="B398" s="726" t="s">
        <v>2308</v>
      </c>
      <c r="C398" s="341">
        <v>2</v>
      </c>
      <c r="D398" s="237" t="s">
        <v>903</v>
      </c>
      <c r="E398" s="142">
        <v>190</v>
      </c>
      <c r="F398" s="517">
        <f t="shared" ref="F398:F429" si="50">E398*C398</f>
        <v>380</v>
      </c>
      <c r="G398" s="611">
        <f t="shared" ref="G398:G429" si="51">C398/2</f>
        <v>1</v>
      </c>
      <c r="H398" s="611">
        <f t="shared" ref="H398:H429" si="52">G398*E398</f>
        <v>190</v>
      </c>
      <c r="I398" s="611"/>
      <c r="J398" s="612">
        <f t="shared" si="48"/>
        <v>0</v>
      </c>
      <c r="K398" s="611">
        <f t="shared" ref="K398:K429" si="53">C398/2</f>
        <v>1</v>
      </c>
      <c r="L398" s="611">
        <f t="shared" ref="L398:L429" si="54">K398*E398</f>
        <v>190</v>
      </c>
      <c r="M398" s="611"/>
      <c r="N398" s="613">
        <f t="shared" si="49"/>
        <v>0</v>
      </c>
      <c r="O398" s="500"/>
    </row>
    <row r="399" spans="1:15" s="347" customFormat="1" ht="16.5">
      <c r="A399" s="610">
        <f t="shared" ref="A399:A429" si="55">A398+1</f>
        <v>387</v>
      </c>
      <c r="B399" s="726" t="s">
        <v>2309</v>
      </c>
      <c r="C399" s="341">
        <v>2</v>
      </c>
      <c r="D399" s="237" t="s">
        <v>903</v>
      </c>
      <c r="E399" s="142">
        <v>110</v>
      </c>
      <c r="F399" s="517">
        <f t="shared" si="50"/>
        <v>220</v>
      </c>
      <c r="G399" s="611">
        <f t="shared" si="51"/>
        <v>1</v>
      </c>
      <c r="H399" s="611">
        <f t="shared" si="52"/>
        <v>110</v>
      </c>
      <c r="I399" s="611"/>
      <c r="J399" s="612">
        <f t="shared" si="48"/>
        <v>0</v>
      </c>
      <c r="K399" s="611">
        <f t="shared" si="53"/>
        <v>1</v>
      </c>
      <c r="L399" s="611">
        <f t="shared" si="54"/>
        <v>110</v>
      </c>
      <c r="M399" s="611"/>
      <c r="N399" s="613">
        <f t="shared" si="49"/>
        <v>0</v>
      </c>
      <c r="O399" s="500"/>
    </row>
    <row r="400" spans="1:15" s="347" customFormat="1" ht="16.5">
      <c r="A400" s="610">
        <f t="shared" si="55"/>
        <v>388</v>
      </c>
      <c r="B400" s="726" t="s">
        <v>2178</v>
      </c>
      <c r="C400" s="341">
        <v>5</v>
      </c>
      <c r="D400" s="237" t="s">
        <v>903</v>
      </c>
      <c r="E400" s="142">
        <v>55</v>
      </c>
      <c r="F400" s="517">
        <f t="shared" si="50"/>
        <v>275</v>
      </c>
      <c r="G400" s="611">
        <v>3</v>
      </c>
      <c r="H400" s="611">
        <f t="shared" si="52"/>
        <v>165</v>
      </c>
      <c r="I400" s="611"/>
      <c r="J400" s="612">
        <f t="shared" si="48"/>
        <v>0</v>
      </c>
      <c r="K400" s="611">
        <v>2</v>
      </c>
      <c r="L400" s="611">
        <f t="shared" si="54"/>
        <v>110</v>
      </c>
      <c r="M400" s="611"/>
      <c r="N400" s="613">
        <f t="shared" si="49"/>
        <v>0</v>
      </c>
      <c r="O400" s="500"/>
    </row>
    <row r="401" spans="1:15" s="347" customFormat="1" ht="30">
      <c r="A401" s="610">
        <f t="shared" si="55"/>
        <v>389</v>
      </c>
      <c r="B401" s="731" t="s">
        <v>2310</v>
      </c>
      <c r="C401" s="341">
        <v>10</v>
      </c>
      <c r="D401" s="237" t="s">
        <v>1019</v>
      </c>
      <c r="E401" s="142">
        <v>140</v>
      </c>
      <c r="F401" s="517">
        <f t="shared" si="50"/>
        <v>1400</v>
      </c>
      <c r="G401" s="611">
        <f t="shared" si="51"/>
        <v>5</v>
      </c>
      <c r="H401" s="611">
        <f t="shared" si="52"/>
        <v>700</v>
      </c>
      <c r="I401" s="611"/>
      <c r="J401" s="612">
        <f t="shared" si="48"/>
        <v>0</v>
      </c>
      <c r="K401" s="611">
        <f t="shared" si="53"/>
        <v>5</v>
      </c>
      <c r="L401" s="611">
        <f t="shared" si="54"/>
        <v>700</v>
      </c>
      <c r="M401" s="611"/>
      <c r="N401" s="613">
        <f t="shared" si="49"/>
        <v>0</v>
      </c>
      <c r="O401" s="500"/>
    </row>
    <row r="402" spans="1:15" s="347" customFormat="1" ht="16.5">
      <c r="A402" s="610">
        <f t="shared" si="55"/>
        <v>390</v>
      </c>
      <c r="B402" s="726" t="s">
        <v>2057</v>
      </c>
      <c r="C402" s="341">
        <v>6</v>
      </c>
      <c r="D402" s="237" t="s">
        <v>912</v>
      </c>
      <c r="E402" s="142">
        <v>150</v>
      </c>
      <c r="F402" s="517">
        <f t="shared" si="50"/>
        <v>900</v>
      </c>
      <c r="G402" s="611">
        <f t="shared" si="51"/>
        <v>3</v>
      </c>
      <c r="H402" s="611">
        <f t="shared" si="52"/>
        <v>450</v>
      </c>
      <c r="I402" s="611"/>
      <c r="J402" s="612">
        <f t="shared" si="48"/>
        <v>0</v>
      </c>
      <c r="K402" s="611">
        <f t="shared" si="53"/>
        <v>3</v>
      </c>
      <c r="L402" s="611">
        <f t="shared" si="54"/>
        <v>450</v>
      </c>
      <c r="M402" s="611"/>
      <c r="N402" s="613">
        <f t="shared" si="49"/>
        <v>0</v>
      </c>
      <c r="O402" s="500"/>
    </row>
    <row r="403" spans="1:15" s="347" customFormat="1" ht="16.5">
      <c r="A403" s="610">
        <f t="shared" si="55"/>
        <v>391</v>
      </c>
      <c r="B403" s="726" t="s">
        <v>2311</v>
      </c>
      <c r="C403" s="341">
        <v>10</v>
      </c>
      <c r="D403" s="237" t="s">
        <v>1019</v>
      </c>
      <c r="E403" s="142">
        <v>170</v>
      </c>
      <c r="F403" s="517">
        <f t="shared" si="50"/>
        <v>1700</v>
      </c>
      <c r="G403" s="611">
        <f t="shared" si="51"/>
        <v>5</v>
      </c>
      <c r="H403" s="611">
        <f t="shared" si="52"/>
        <v>850</v>
      </c>
      <c r="I403" s="611"/>
      <c r="J403" s="612">
        <f t="shared" si="48"/>
        <v>0</v>
      </c>
      <c r="K403" s="611">
        <f t="shared" si="53"/>
        <v>5</v>
      </c>
      <c r="L403" s="611">
        <f t="shared" si="54"/>
        <v>850</v>
      </c>
      <c r="M403" s="611"/>
      <c r="N403" s="613">
        <f t="shared" si="49"/>
        <v>0</v>
      </c>
      <c r="O403" s="500"/>
    </row>
    <row r="404" spans="1:15" s="347" customFormat="1" ht="16.5">
      <c r="A404" s="610">
        <f t="shared" si="55"/>
        <v>392</v>
      </c>
      <c r="B404" s="675" t="s">
        <v>2048</v>
      </c>
      <c r="C404" s="670">
        <v>10</v>
      </c>
      <c r="D404" s="221" t="s">
        <v>946</v>
      </c>
      <c r="E404" s="671">
        <v>95.52</v>
      </c>
      <c r="F404" s="517">
        <f t="shared" si="50"/>
        <v>955.19999999999993</v>
      </c>
      <c r="G404" s="611">
        <f t="shared" si="51"/>
        <v>5</v>
      </c>
      <c r="H404" s="611">
        <f t="shared" si="52"/>
        <v>477.59999999999997</v>
      </c>
      <c r="I404" s="611"/>
      <c r="J404" s="612">
        <f t="shared" si="48"/>
        <v>0</v>
      </c>
      <c r="K404" s="611">
        <f t="shared" si="53"/>
        <v>5</v>
      </c>
      <c r="L404" s="611">
        <f t="shared" si="54"/>
        <v>477.59999999999997</v>
      </c>
      <c r="M404" s="611"/>
      <c r="N404" s="613">
        <f t="shared" si="49"/>
        <v>0</v>
      </c>
      <c r="O404" s="500"/>
    </row>
    <row r="405" spans="1:15" s="347" customFormat="1" ht="16.5">
      <c r="A405" s="610">
        <f t="shared" si="55"/>
        <v>393</v>
      </c>
      <c r="B405" s="221" t="s">
        <v>2312</v>
      </c>
      <c r="C405" s="670">
        <v>10</v>
      </c>
      <c r="D405" s="221" t="s">
        <v>2313</v>
      </c>
      <c r="E405" s="671">
        <v>270</v>
      </c>
      <c r="F405" s="517">
        <f t="shared" si="50"/>
        <v>2700</v>
      </c>
      <c r="G405" s="611">
        <f t="shared" si="51"/>
        <v>5</v>
      </c>
      <c r="H405" s="611">
        <f t="shared" si="52"/>
        <v>1350</v>
      </c>
      <c r="I405" s="611"/>
      <c r="J405" s="612">
        <f t="shared" si="48"/>
        <v>0</v>
      </c>
      <c r="K405" s="611">
        <f t="shared" si="53"/>
        <v>5</v>
      </c>
      <c r="L405" s="611">
        <f t="shared" si="54"/>
        <v>1350</v>
      </c>
      <c r="M405" s="611"/>
      <c r="N405" s="613">
        <f t="shared" si="49"/>
        <v>0</v>
      </c>
      <c r="O405" s="500"/>
    </row>
    <row r="406" spans="1:15" s="347" customFormat="1" ht="16.5">
      <c r="A406" s="610">
        <f t="shared" si="55"/>
        <v>394</v>
      </c>
      <c r="B406" s="726" t="s">
        <v>911</v>
      </c>
      <c r="C406" s="341">
        <v>15</v>
      </c>
      <c r="D406" s="237" t="s">
        <v>912</v>
      </c>
      <c r="E406" s="142">
        <v>110</v>
      </c>
      <c r="F406" s="517">
        <f t="shared" si="50"/>
        <v>1650</v>
      </c>
      <c r="G406" s="611">
        <v>8</v>
      </c>
      <c r="H406" s="611">
        <f t="shared" si="52"/>
        <v>880</v>
      </c>
      <c r="I406" s="611"/>
      <c r="J406" s="612">
        <f t="shared" si="48"/>
        <v>0</v>
      </c>
      <c r="K406" s="611">
        <v>7</v>
      </c>
      <c r="L406" s="611">
        <f t="shared" si="54"/>
        <v>770</v>
      </c>
      <c r="M406" s="611"/>
      <c r="N406" s="613">
        <f t="shared" si="49"/>
        <v>0</v>
      </c>
      <c r="O406" s="500"/>
    </row>
    <row r="407" spans="1:15" s="347" customFormat="1" ht="16.5">
      <c r="A407" s="610">
        <f t="shared" si="55"/>
        <v>395</v>
      </c>
      <c r="B407" s="726" t="s">
        <v>2304</v>
      </c>
      <c r="C407" s="341">
        <v>10</v>
      </c>
      <c r="D407" s="237" t="s">
        <v>2063</v>
      </c>
      <c r="E407" s="142">
        <v>300</v>
      </c>
      <c r="F407" s="517">
        <f t="shared" si="50"/>
        <v>3000</v>
      </c>
      <c r="G407" s="611">
        <f t="shared" si="51"/>
        <v>5</v>
      </c>
      <c r="H407" s="611">
        <f t="shared" si="52"/>
        <v>1500</v>
      </c>
      <c r="I407" s="611"/>
      <c r="J407" s="612">
        <f t="shared" si="48"/>
        <v>0</v>
      </c>
      <c r="K407" s="611">
        <f t="shared" si="53"/>
        <v>5</v>
      </c>
      <c r="L407" s="611">
        <f t="shared" si="54"/>
        <v>1500</v>
      </c>
      <c r="M407" s="611"/>
      <c r="N407" s="613">
        <f t="shared" si="49"/>
        <v>0</v>
      </c>
      <c r="O407" s="500"/>
    </row>
    <row r="408" spans="1:15" s="347" customFormat="1" ht="16.5">
      <c r="A408" s="610">
        <f t="shared" si="55"/>
        <v>396</v>
      </c>
      <c r="B408" s="726" t="s">
        <v>2305</v>
      </c>
      <c r="C408" s="341">
        <v>2</v>
      </c>
      <c r="D408" s="237" t="s">
        <v>919</v>
      </c>
      <c r="E408" s="142">
        <v>70</v>
      </c>
      <c r="F408" s="517">
        <f t="shared" si="50"/>
        <v>140</v>
      </c>
      <c r="G408" s="611">
        <f t="shared" si="51"/>
        <v>1</v>
      </c>
      <c r="H408" s="611">
        <f t="shared" si="52"/>
        <v>70</v>
      </c>
      <c r="I408" s="611"/>
      <c r="J408" s="612">
        <f t="shared" si="48"/>
        <v>0</v>
      </c>
      <c r="K408" s="611">
        <f t="shared" si="53"/>
        <v>1</v>
      </c>
      <c r="L408" s="611">
        <f t="shared" si="54"/>
        <v>70</v>
      </c>
      <c r="M408" s="611"/>
      <c r="N408" s="613">
        <f t="shared" si="49"/>
        <v>0</v>
      </c>
      <c r="O408" s="500"/>
    </row>
    <row r="409" spans="1:15" s="347" customFormat="1" ht="16.5">
      <c r="A409" s="610">
        <f t="shared" si="55"/>
        <v>397</v>
      </c>
      <c r="B409" s="726" t="s">
        <v>2306</v>
      </c>
      <c r="C409" s="341">
        <v>12</v>
      </c>
      <c r="D409" s="237" t="s">
        <v>912</v>
      </c>
      <c r="E409" s="142">
        <v>135</v>
      </c>
      <c r="F409" s="517">
        <f t="shared" si="50"/>
        <v>1620</v>
      </c>
      <c r="G409" s="611">
        <f t="shared" si="51"/>
        <v>6</v>
      </c>
      <c r="H409" s="611">
        <f t="shared" si="52"/>
        <v>810</v>
      </c>
      <c r="I409" s="611"/>
      <c r="J409" s="612">
        <f t="shared" si="48"/>
        <v>0</v>
      </c>
      <c r="K409" s="611">
        <f t="shared" si="53"/>
        <v>6</v>
      </c>
      <c r="L409" s="611">
        <f t="shared" si="54"/>
        <v>810</v>
      </c>
      <c r="M409" s="611"/>
      <c r="N409" s="613">
        <f t="shared" si="49"/>
        <v>0</v>
      </c>
      <c r="O409" s="500"/>
    </row>
    <row r="410" spans="1:15" s="347" customFormat="1" ht="16.5">
      <c r="A410" s="610">
        <f t="shared" si="55"/>
        <v>398</v>
      </c>
      <c r="B410" s="726" t="s">
        <v>2307</v>
      </c>
      <c r="C410" s="341">
        <v>10</v>
      </c>
      <c r="D410" s="237" t="s">
        <v>912</v>
      </c>
      <c r="E410" s="142">
        <v>135</v>
      </c>
      <c r="F410" s="517">
        <f t="shared" si="50"/>
        <v>1350</v>
      </c>
      <c r="G410" s="611">
        <f t="shared" si="51"/>
        <v>5</v>
      </c>
      <c r="H410" s="611">
        <f t="shared" si="52"/>
        <v>675</v>
      </c>
      <c r="I410" s="611"/>
      <c r="J410" s="612">
        <f t="shared" si="48"/>
        <v>0</v>
      </c>
      <c r="K410" s="611">
        <f t="shared" si="53"/>
        <v>5</v>
      </c>
      <c r="L410" s="611">
        <f t="shared" si="54"/>
        <v>675</v>
      </c>
      <c r="M410" s="611"/>
      <c r="N410" s="613">
        <f t="shared" si="49"/>
        <v>0</v>
      </c>
      <c r="O410" s="500"/>
    </row>
    <row r="411" spans="1:15" s="347" customFormat="1" ht="16.5">
      <c r="A411" s="610">
        <f t="shared" si="55"/>
        <v>399</v>
      </c>
      <c r="B411" s="726" t="s">
        <v>2026</v>
      </c>
      <c r="C411" s="341">
        <v>1</v>
      </c>
      <c r="D411" s="237" t="s">
        <v>903</v>
      </c>
      <c r="E411" s="142">
        <v>400</v>
      </c>
      <c r="F411" s="517">
        <f t="shared" si="50"/>
        <v>400</v>
      </c>
      <c r="G411" s="611">
        <v>1</v>
      </c>
      <c r="H411" s="611">
        <f t="shared" si="52"/>
        <v>400</v>
      </c>
      <c r="I411" s="611"/>
      <c r="J411" s="612">
        <f t="shared" si="48"/>
        <v>0</v>
      </c>
      <c r="K411" s="611">
        <v>0</v>
      </c>
      <c r="L411" s="611">
        <f t="shared" si="54"/>
        <v>0</v>
      </c>
      <c r="M411" s="611"/>
      <c r="N411" s="613">
        <f t="shared" si="49"/>
        <v>0</v>
      </c>
      <c r="O411" s="500"/>
    </row>
    <row r="412" spans="1:15" s="347" customFormat="1" ht="16.5">
      <c r="A412" s="610">
        <f t="shared" si="55"/>
        <v>400</v>
      </c>
      <c r="B412" s="726" t="s">
        <v>2309</v>
      </c>
      <c r="C412" s="341">
        <v>2</v>
      </c>
      <c r="D412" s="237" t="s">
        <v>903</v>
      </c>
      <c r="E412" s="142">
        <v>100</v>
      </c>
      <c r="F412" s="517">
        <f t="shared" si="50"/>
        <v>200</v>
      </c>
      <c r="G412" s="611">
        <f t="shared" si="51"/>
        <v>1</v>
      </c>
      <c r="H412" s="611">
        <f t="shared" si="52"/>
        <v>100</v>
      </c>
      <c r="I412" s="611"/>
      <c r="J412" s="612">
        <f t="shared" si="48"/>
        <v>0</v>
      </c>
      <c r="K412" s="611">
        <f t="shared" si="53"/>
        <v>1</v>
      </c>
      <c r="L412" s="611">
        <f t="shared" si="54"/>
        <v>100</v>
      </c>
      <c r="M412" s="611"/>
      <c r="N412" s="613">
        <f t="shared" si="49"/>
        <v>0</v>
      </c>
      <c r="O412" s="500"/>
    </row>
    <row r="413" spans="1:15" s="347" customFormat="1" ht="16.5">
      <c r="A413" s="610">
        <f t="shared" si="55"/>
        <v>401</v>
      </c>
      <c r="B413" s="726" t="s">
        <v>2178</v>
      </c>
      <c r="C413" s="341">
        <v>3</v>
      </c>
      <c r="D413" s="237" t="s">
        <v>903</v>
      </c>
      <c r="E413" s="142">
        <v>58.5</v>
      </c>
      <c r="F413" s="517">
        <f t="shared" si="50"/>
        <v>175.5</v>
      </c>
      <c r="G413" s="611">
        <v>2</v>
      </c>
      <c r="H413" s="611">
        <f t="shared" si="52"/>
        <v>117</v>
      </c>
      <c r="I413" s="611"/>
      <c r="J413" s="612">
        <f t="shared" si="48"/>
        <v>0</v>
      </c>
      <c r="K413" s="611">
        <v>1</v>
      </c>
      <c r="L413" s="611">
        <f t="shared" si="54"/>
        <v>58.5</v>
      </c>
      <c r="M413" s="611"/>
      <c r="N413" s="613">
        <f t="shared" si="49"/>
        <v>0</v>
      </c>
      <c r="O413" s="500"/>
    </row>
    <row r="414" spans="1:15" s="347" customFormat="1" ht="30">
      <c r="A414" s="610">
        <f t="shared" si="55"/>
        <v>402</v>
      </c>
      <c r="B414" s="731" t="s">
        <v>2310</v>
      </c>
      <c r="C414" s="341">
        <v>8</v>
      </c>
      <c r="D414" s="237" t="s">
        <v>1019</v>
      </c>
      <c r="E414" s="142">
        <v>150</v>
      </c>
      <c r="F414" s="517">
        <f t="shared" si="50"/>
        <v>1200</v>
      </c>
      <c r="G414" s="611">
        <f t="shared" si="51"/>
        <v>4</v>
      </c>
      <c r="H414" s="611">
        <f t="shared" si="52"/>
        <v>600</v>
      </c>
      <c r="I414" s="611"/>
      <c r="J414" s="612">
        <f t="shared" si="48"/>
        <v>0</v>
      </c>
      <c r="K414" s="611">
        <f t="shared" si="53"/>
        <v>4</v>
      </c>
      <c r="L414" s="611">
        <f t="shared" si="54"/>
        <v>600</v>
      </c>
      <c r="M414" s="611"/>
      <c r="N414" s="613">
        <f t="shared" si="49"/>
        <v>0</v>
      </c>
      <c r="O414" s="500"/>
    </row>
    <row r="415" spans="1:15" s="347" customFormat="1" ht="16.5">
      <c r="A415" s="610">
        <f t="shared" si="55"/>
        <v>403</v>
      </c>
      <c r="B415" s="726" t="s">
        <v>2057</v>
      </c>
      <c r="C415" s="341">
        <v>6</v>
      </c>
      <c r="D415" s="237" t="s">
        <v>912</v>
      </c>
      <c r="E415" s="142">
        <v>150</v>
      </c>
      <c r="F415" s="517">
        <f t="shared" si="50"/>
        <v>900</v>
      </c>
      <c r="G415" s="611">
        <f t="shared" si="51"/>
        <v>3</v>
      </c>
      <c r="H415" s="611">
        <f t="shared" si="52"/>
        <v>450</v>
      </c>
      <c r="I415" s="611"/>
      <c r="J415" s="612">
        <f t="shared" si="48"/>
        <v>0</v>
      </c>
      <c r="K415" s="611">
        <f t="shared" si="53"/>
        <v>3</v>
      </c>
      <c r="L415" s="611">
        <f t="shared" si="54"/>
        <v>450</v>
      </c>
      <c r="M415" s="611"/>
      <c r="N415" s="613">
        <f t="shared" si="49"/>
        <v>0</v>
      </c>
      <c r="O415" s="500"/>
    </row>
    <row r="416" spans="1:15" s="347" customFormat="1" ht="16.5">
      <c r="A416" s="610">
        <f t="shared" si="55"/>
        <v>404</v>
      </c>
      <c r="B416" s="726" t="s">
        <v>2314</v>
      </c>
      <c r="C416" s="341">
        <v>15</v>
      </c>
      <c r="D416" s="237" t="s">
        <v>1019</v>
      </c>
      <c r="E416" s="142">
        <v>65</v>
      </c>
      <c r="F416" s="517">
        <f t="shared" si="50"/>
        <v>975</v>
      </c>
      <c r="G416" s="611">
        <v>8</v>
      </c>
      <c r="H416" s="611">
        <f t="shared" si="52"/>
        <v>520</v>
      </c>
      <c r="I416" s="611"/>
      <c r="J416" s="612">
        <f t="shared" si="48"/>
        <v>0</v>
      </c>
      <c r="K416" s="611">
        <v>7</v>
      </c>
      <c r="L416" s="611">
        <f t="shared" si="54"/>
        <v>455</v>
      </c>
      <c r="M416" s="611"/>
      <c r="N416" s="613">
        <f t="shared" si="49"/>
        <v>0</v>
      </c>
      <c r="O416" s="500"/>
    </row>
    <row r="417" spans="1:15" s="347" customFormat="1" ht="16.5">
      <c r="A417" s="610">
        <f t="shared" si="55"/>
        <v>405</v>
      </c>
      <c r="B417" s="699" t="s">
        <v>2315</v>
      </c>
      <c r="C417" s="237">
        <v>24</v>
      </c>
      <c r="D417" s="237" t="s">
        <v>2063</v>
      </c>
      <c r="E417" s="142">
        <v>256.42</v>
      </c>
      <c r="F417" s="517">
        <f t="shared" si="50"/>
        <v>6154.08</v>
      </c>
      <c r="G417" s="611">
        <f t="shared" si="51"/>
        <v>12</v>
      </c>
      <c r="H417" s="611">
        <f t="shared" si="52"/>
        <v>3077.04</v>
      </c>
      <c r="I417" s="611"/>
      <c r="J417" s="612">
        <f t="shared" si="48"/>
        <v>0</v>
      </c>
      <c r="K417" s="611">
        <f t="shared" si="53"/>
        <v>12</v>
      </c>
      <c r="L417" s="611">
        <f t="shared" si="54"/>
        <v>3077.04</v>
      </c>
      <c r="M417" s="611"/>
      <c r="N417" s="613">
        <f t="shared" si="49"/>
        <v>0</v>
      </c>
      <c r="O417" s="500"/>
    </row>
    <row r="418" spans="1:15" s="347" customFormat="1" ht="16.5">
      <c r="A418" s="610">
        <f t="shared" si="55"/>
        <v>406</v>
      </c>
      <c r="B418" s="699" t="s">
        <v>2316</v>
      </c>
      <c r="C418" s="237">
        <v>10</v>
      </c>
      <c r="D418" s="237" t="s">
        <v>2063</v>
      </c>
      <c r="E418" s="142">
        <v>257.76</v>
      </c>
      <c r="F418" s="517">
        <f t="shared" si="50"/>
        <v>2577.6</v>
      </c>
      <c r="G418" s="611">
        <f t="shared" si="51"/>
        <v>5</v>
      </c>
      <c r="H418" s="611">
        <f t="shared" si="52"/>
        <v>1288.8</v>
      </c>
      <c r="I418" s="611"/>
      <c r="J418" s="612">
        <f t="shared" si="48"/>
        <v>0</v>
      </c>
      <c r="K418" s="611">
        <f t="shared" si="53"/>
        <v>5</v>
      </c>
      <c r="L418" s="611">
        <f t="shared" si="54"/>
        <v>1288.8</v>
      </c>
      <c r="M418" s="611"/>
      <c r="N418" s="613">
        <f t="shared" si="49"/>
        <v>0</v>
      </c>
      <c r="O418" s="500"/>
    </row>
    <row r="419" spans="1:15" s="347" customFormat="1" ht="16.5">
      <c r="A419" s="610">
        <f t="shared" si="55"/>
        <v>407</v>
      </c>
      <c r="B419" s="699" t="s">
        <v>911</v>
      </c>
      <c r="C419" s="237">
        <v>30</v>
      </c>
      <c r="D419" s="237" t="s">
        <v>912</v>
      </c>
      <c r="E419" s="142">
        <v>95.52</v>
      </c>
      <c r="F419" s="517">
        <f t="shared" si="50"/>
        <v>2865.6</v>
      </c>
      <c r="G419" s="611">
        <f t="shared" si="51"/>
        <v>15</v>
      </c>
      <c r="H419" s="611">
        <f t="shared" si="52"/>
        <v>1432.8</v>
      </c>
      <c r="I419" s="611"/>
      <c r="J419" s="612">
        <f t="shared" si="48"/>
        <v>0</v>
      </c>
      <c r="K419" s="611">
        <f t="shared" si="53"/>
        <v>15</v>
      </c>
      <c r="L419" s="611">
        <f t="shared" si="54"/>
        <v>1432.8</v>
      </c>
      <c r="M419" s="611"/>
      <c r="N419" s="613">
        <f t="shared" si="49"/>
        <v>0</v>
      </c>
      <c r="O419" s="500"/>
    </row>
    <row r="420" spans="1:15" s="347" customFormat="1" ht="16.5">
      <c r="A420" s="610">
        <f t="shared" si="55"/>
        <v>408</v>
      </c>
      <c r="B420" s="699" t="s">
        <v>2338</v>
      </c>
      <c r="C420" s="237">
        <v>10</v>
      </c>
      <c r="D420" s="237" t="s">
        <v>1019</v>
      </c>
      <c r="E420" s="142">
        <v>160.69999999999999</v>
      </c>
      <c r="F420" s="517">
        <f t="shared" si="50"/>
        <v>1607</v>
      </c>
      <c r="G420" s="611">
        <f t="shared" si="51"/>
        <v>5</v>
      </c>
      <c r="H420" s="611">
        <f t="shared" si="52"/>
        <v>803.5</v>
      </c>
      <c r="I420" s="611"/>
      <c r="J420" s="612">
        <f t="shared" si="48"/>
        <v>0</v>
      </c>
      <c r="K420" s="611">
        <f t="shared" si="53"/>
        <v>5</v>
      </c>
      <c r="L420" s="611">
        <f t="shared" si="54"/>
        <v>803.5</v>
      </c>
      <c r="M420" s="611"/>
      <c r="N420" s="613">
        <f t="shared" si="49"/>
        <v>0</v>
      </c>
      <c r="O420" s="500"/>
    </row>
    <row r="421" spans="1:15" s="347" customFormat="1" ht="16.5">
      <c r="A421" s="610">
        <f t="shared" si="55"/>
        <v>409</v>
      </c>
      <c r="B421" s="699" t="s">
        <v>2019</v>
      </c>
      <c r="C421" s="237">
        <v>5</v>
      </c>
      <c r="D421" s="237" t="s">
        <v>946</v>
      </c>
      <c r="E421" s="142">
        <v>167.68</v>
      </c>
      <c r="F421" s="517">
        <f t="shared" si="50"/>
        <v>838.40000000000009</v>
      </c>
      <c r="G421" s="611">
        <v>3</v>
      </c>
      <c r="H421" s="611">
        <f t="shared" si="52"/>
        <v>503.04</v>
      </c>
      <c r="I421" s="611"/>
      <c r="J421" s="612">
        <f t="shared" si="48"/>
        <v>0</v>
      </c>
      <c r="K421" s="611">
        <v>2</v>
      </c>
      <c r="L421" s="611">
        <f t="shared" si="54"/>
        <v>335.36</v>
      </c>
      <c r="M421" s="611"/>
      <c r="N421" s="613">
        <f t="shared" si="49"/>
        <v>0</v>
      </c>
      <c r="O421" s="500"/>
    </row>
    <row r="422" spans="1:15" s="347" customFormat="1" ht="16.5">
      <c r="A422" s="610">
        <f t="shared" si="55"/>
        <v>410</v>
      </c>
      <c r="B422" s="699" t="s">
        <v>2317</v>
      </c>
      <c r="C422" s="237">
        <v>30</v>
      </c>
      <c r="D422" s="237" t="s">
        <v>912</v>
      </c>
      <c r="E422" s="142">
        <v>84</v>
      </c>
      <c r="F422" s="517">
        <f t="shared" si="50"/>
        <v>2520</v>
      </c>
      <c r="G422" s="611">
        <f t="shared" si="51"/>
        <v>15</v>
      </c>
      <c r="H422" s="611">
        <f t="shared" si="52"/>
        <v>1260</v>
      </c>
      <c r="I422" s="611"/>
      <c r="J422" s="612">
        <f t="shared" si="48"/>
        <v>0</v>
      </c>
      <c r="K422" s="611">
        <f t="shared" si="53"/>
        <v>15</v>
      </c>
      <c r="L422" s="611">
        <f t="shared" si="54"/>
        <v>1260</v>
      </c>
      <c r="M422" s="611"/>
      <c r="N422" s="613">
        <f t="shared" si="49"/>
        <v>0</v>
      </c>
      <c r="O422" s="500"/>
    </row>
    <row r="423" spans="1:15" s="347" customFormat="1" ht="16.5">
      <c r="A423" s="610">
        <f t="shared" si="55"/>
        <v>411</v>
      </c>
      <c r="B423" s="699" t="s">
        <v>2318</v>
      </c>
      <c r="C423" s="662">
        <v>24</v>
      </c>
      <c r="D423" s="237" t="s">
        <v>912</v>
      </c>
      <c r="E423" s="663">
        <v>100.8</v>
      </c>
      <c r="F423" s="517">
        <f t="shared" si="50"/>
        <v>2419.1999999999998</v>
      </c>
      <c r="G423" s="611">
        <f t="shared" si="51"/>
        <v>12</v>
      </c>
      <c r="H423" s="611">
        <f t="shared" si="52"/>
        <v>1209.5999999999999</v>
      </c>
      <c r="I423" s="611"/>
      <c r="J423" s="612">
        <f t="shared" si="48"/>
        <v>0</v>
      </c>
      <c r="K423" s="611">
        <f t="shared" si="53"/>
        <v>12</v>
      </c>
      <c r="L423" s="611">
        <f t="shared" si="54"/>
        <v>1209.5999999999999</v>
      </c>
      <c r="M423" s="611"/>
      <c r="N423" s="613">
        <f t="shared" si="49"/>
        <v>0</v>
      </c>
      <c r="O423" s="500"/>
    </row>
    <row r="424" spans="1:15" s="347" customFormat="1" ht="16.5">
      <c r="A424" s="610">
        <f t="shared" si="55"/>
        <v>412</v>
      </c>
      <c r="B424" s="699" t="s">
        <v>2053</v>
      </c>
      <c r="C424" s="662">
        <v>24</v>
      </c>
      <c r="D424" s="237" t="s">
        <v>912</v>
      </c>
      <c r="E424" s="663">
        <v>212.35</v>
      </c>
      <c r="F424" s="517">
        <f t="shared" si="50"/>
        <v>5096.3999999999996</v>
      </c>
      <c r="G424" s="611">
        <f t="shared" si="51"/>
        <v>12</v>
      </c>
      <c r="H424" s="611">
        <f t="shared" si="52"/>
        <v>2548.1999999999998</v>
      </c>
      <c r="I424" s="611"/>
      <c r="J424" s="612">
        <f t="shared" si="48"/>
        <v>0</v>
      </c>
      <c r="K424" s="611">
        <f t="shared" si="53"/>
        <v>12</v>
      </c>
      <c r="L424" s="611">
        <f t="shared" si="54"/>
        <v>2548.1999999999998</v>
      </c>
      <c r="M424" s="611"/>
      <c r="N424" s="613">
        <f t="shared" si="49"/>
        <v>0</v>
      </c>
      <c r="O424" s="500"/>
    </row>
    <row r="425" spans="1:15" s="347" customFormat="1" ht="16.5">
      <c r="A425" s="610">
        <f t="shared" si="55"/>
        <v>413</v>
      </c>
      <c r="B425" s="699" t="s">
        <v>2026</v>
      </c>
      <c r="C425" s="662">
        <v>5</v>
      </c>
      <c r="D425" s="237" t="s">
        <v>910</v>
      </c>
      <c r="E425" s="663">
        <v>336</v>
      </c>
      <c r="F425" s="517">
        <f t="shared" si="50"/>
        <v>1680</v>
      </c>
      <c r="G425" s="611">
        <v>3</v>
      </c>
      <c r="H425" s="611">
        <f t="shared" si="52"/>
        <v>1008</v>
      </c>
      <c r="I425" s="611"/>
      <c r="J425" s="612">
        <f t="shared" si="48"/>
        <v>0</v>
      </c>
      <c r="K425" s="611">
        <v>2</v>
      </c>
      <c r="L425" s="611">
        <f t="shared" si="54"/>
        <v>672</v>
      </c>
      <c r="M425" s="611"/>
      <c r="N425" s="613">
        <f t="shared" si="49"/>
        <v>0</v>
      </c>
      <c r="O425" s="500"/>
    </row>
    <row r="426" spans="1:15" s="347" customFormat="1" ht="16.5">
      <c r="A426" s="610">
        <f t="shared" si="55"/>
        <v>414</v>
      </c>
      <c r="B426" s="699" t="s">
        <v>2319</v>
      </c>
      <c r="C426" s="237">
        <v>20</v>
      </c>
      <c r="D426" s="237" t="s">
        <v>2063</v>
      </c>
      <c r="E426" s="142">
        <v>150.68</v>
      </c>
      <c r="F426" s="517">
        <f t="shared" si="50"/>
        <v>3013.6000000000004</v>
      </c>
      <c r="G426" s="611">
        <f t="shared" si="51"/>
        <v>10</v>
      </c>
      <c r="H426" s="611">
        <f t="shared" si="52"/>
        <v>1506.8000000000002</v>
      </c>
      <c r="I426" s="611"/>
      <c r="J426" s="612">
        <f t="shared" si="48"/>
        <v>0</v>
      </c>
      <c r="K426" s="611">
        <f t="shared" si="53"/>
        <v>10</v>
      </c>
      <c r="L426" s="611">
        <f t="shared" si="54"/>
        <v>1506.8000000000002</v>
      </c>
      <c r="M426" s="611"/>
      <c r="N426" s="613">
        <f t="shared" si="49"/>
        <v>0</v>
      </c>
      <c r="O426" s="500"/>
    </row>
    <row r="427" spans="1:15" s="347" customFormat="1" ht="30">
      <c r="A427" s="610">
        <f t="shared" si="55"/>
        <v>415</v>
      </c>
      <c r="B427" s="699" t="s">
        <v>2320</v>
      </c>
      <c r="C427" s="237">
        <v>24</v>
      </c>
      <c r="D427" s="237" t="s">
        <v>912</v>
      </c>
      <c r="E427" s="142">
        <v>120</v>
      </c>
      <c r="F427" s="517">
        <f t="shared" si="50"/>
        <v>2880</v>
      </c>
      <c r="G427" s="611">
        <f t="shared" si="51"/>
        <v>12</v>
      </c>
      <c r="H427" s="611">
        <f t="shared" si="52"/>
        <v>1440</v>
      </c>
      <c r="I427" s="611"/>
      <c r="J427" s="612">
        <f t="shared" si="48"/>
        <v>0</v>
      </c>
      <c r="K427" s="611">
        <f t="shared" si="53"/>
        <v>12</v>
      </c>
      <c r="L427" s="611">
        <f t="shared" si="54"/>
        <v>1440</v>
      </c>
      <c r="M427" s="611"/>
      <c r="N427" s="613">
        <f t="shared" si="49"/>
        <v>0</v>
      </c>
      <c r="O427" s="500"/>
    </row>
    <row r="428" spans="1:15" s="347" customFormat="1" ht="16.5">
      <c r="A428" s="610">
        <f t="shared" si="55"/>
        <v>416</v>
      </c>
      <c r="B428" s="699" t="s">
        <v>2321</v>
      </c>
      <c r="C428" s="237">
        <v>24</v>
      </c>
      <c r="D428" s="237" t="s">
        <v>912</v>
      </c>
      <c r="E428" s="142">
        <v>57.37</v>
      </c>
      <c r="F428" s="517">
        <f t="shared" si="50"/>
        <v>1376.8799999999999</v>
      </c>
      <c r="G428" s="611">
        <f t="shared" si="51"/>
        <v>12</v>
      </c>
      <c r="H428" s="611">
        <f t="shared" si="52"/>
        <v>688.43999999999994</v>
      </c>
      <c r="I428" s="611"/>
      <c r="J428" s="612">
        <f t="shared" si="48"/>
        <v>0</v>
      </c>
      <c r="K428" s="611">
        <f t="shared" si="53"/>
        <v>12</v>
      </c>
      <c r="L428" s="611">
        <f t="shared" si="54"/>
        <v>688.43999999999994</v>
      </c>
      <c r="M428" s="611"/>
      <c r="N428" s="613">
        <f t="shared" si="49"/>
        <v>0</v>
      </c>
      <c r="O428" s="500"/>
    </row>
    <row r="429" spans="1:15" s="347" customFormat="1" ht="17.25" thickBot="1">
      <c r="A429" s="648">
        <f t="shared" si="55"/>
        <v>417</v>
      </c>
      <c r="B429" s="159" t="s">
        <v>2322</v>
      </c>
      <c r="C429" s="700">
        <v>10</v>
      </c>
      <c r="D429" s="700" t="s">
        <v>912</v>
      </c>
      <c r="E429" s="701">
        <v>84</v>
      </c>
      <c r="F429" s="649">
        <f t="shared" si="50"/>
        <v>840</v>
      </c>
      <c r="G429" s="650">
        <f t="shared" si="51"/>
        <v>5</v>
      </c>
      <c r="H429" s="650">
        <f t="shared" si="52"/>
        <v>420</v>
      </c>
      <c r="I429" s="650"/>
      <c r="J429" s="651">
        <f t="shared" si="48"/>
        <v>0</v>
      </c>
      <c r="K429" s="650">
        <f t="shared" si="53"/>
        <v>5</v>
      </c>
      <c r="L429" s="650">
        <f t="shared" si="54"/>
        <v>420</v>
      </c>
      <c r="M429" s="650"/>
      <c r="N429" s="652">
        <f t="shared" si="49"/>
        <v>0</v>
      </c>
      <c r="O429" s="500"/>
    </row>
    <row r="430" spans="1:15" s="347" customFormat="1" ht="16.5">
      <c r="A430" s="419"/>
      <c r="B430" s="653"/>
      <c r="C430" s="654"/>
      <c r="D430" s="655"/>
      <c r="E430" s="656" t="s">
        <v>31</v>
      </c>
      <c r="F430" s="656">
        <f>SUM(F13:F429)</f>
        <v>2246175.1599999992</v>
      </c>
      <c r="G430" s="656"/>
      <c r="H430" s="656">
        <f>SUM(H13:H429)</f>
        <v>1135884.4300000004</v>
      </c>
      <c r="I430" s="656"/>
      <c r="J430" s="656">
        <f>SUM(J13:J429)</f>
        <v>0</v>
      </c>
      <c r="K430" s="656"/>
      <c r="L430" s="656">
        <f>SUM(L13:L429)</f>
        <v>1110290.73</v>
      </c>
      <c r="M430" s="656"/>
      <c r="N430" s="656">
        <f>SUM(N13:N429)</f>
        <v>0</v>
      </c>
    </row>
    <row r="433" spans="1:15" s="499" customFormat="1" ht="15.75" customHeight="1">
      <c r="A433" s="4206" t="s">
        <v>1932</v>
      </c>
      <c r="B433" s="4206"/>
      <c r="C433" s="4206"/>
      <c r="D433" s="4206"/>
      <c r="E433" s="4206"/>
      <c r="F433" s="4206"/>
      <c r="G433" s="4206"/>
      <c r="H433" s="384"/>
      <c r="I433" s="385"/>
      <c r="J433" s="384"/>
      <c r="K433" s="385"/>
      <c r="L433" s="384"/>
      <c r="M433" s="385"/>
      <c r="N433" s="384"/>
      <c r="O433" s="346"/>
    </row>
    <row r="434" spans="1:15" s="499" customFormat="1" ht="15.75" customHeight="1">
      <c r="A434" s="386"/>
      <c r="B434" s="386"/>
      <c r="C434" s="386"/>
      <c r="D434" s="386"/>
      <c r="E434" s="386"/>
      <c r="F434" s="386"/>
      <c r="G434" s="386"/>
      <c r="H434" s="384"/>
      <c r="I434" s="385"/>
      <c r="J434" s="384"/>
      <c r="K434" s="385"/>
      <c r="L434" s="384"/>
      <c r="M434" s="385"/>
      <c r="N434" s="384"/>
      <c r="O434" s="346"/>
    </row>
    <row r="435" spans="1:15" s="499" customFormat="1">
      <c r="A435" s="387"/>
      <c r="B435" s="388"/>
      <c r="C435" s="389"/>
      <c r="D435" s="389"/>
      <c r="E435" s="390"/>
      <c r="F435" s="390"/>
      <c r="G435" s="385"/>
      <c r="H435" s="385" t="s">
        <v>696</v>
      </c>
      <c r="I435" s="385"/>
      <c r="J435" s="384"/>
      <c r="K435" s="385"/>
      <c r="L435" s="384"/>
      <c r="M435" s="385"/>
      <c r="N435" s="384"/>
      <c r="O435" s="346"/>
    </row>
    <row r="436" spans="1:15" s="499" customFormat="1">
      <c r="A436" s="387"/>
      <c r="B436" s="388"/>
      <c r="C436" s="389"/>
      <c r="D436" s="389"/>
      <c r="E436" s="390"/>
      <c r="F436" s="390"/>
      <c r="G436" s="385"/>
      <c r="H436" s="384"/>
      <c r="I436" s="4260" t="s">
        <v>697</v>
      </c>
      <c r="J436" s="4260"/>
      <c r="K436" s="4260"/>
      <c r="L436" s="384"/>
      <c r="M436" s="385"/>
      <c r="N436" s="384"/>
      <c r="O436" s="346"/>
    </row>
    <row r="437" spans="1:15" s="499" customFormat="1">
      <c r="A437" s="387"/>
      <c r="B437" s="388"/>
      <c r="C437" s="389"/>
      <c r="D437" s="389"/>
      <c r="E437" s="390"/>
      <c r="F437" s="390"/>
      <c r="G437" s="385"/>
      <c r="H437" s="384"/>
      <c r="I437" s="4261" t="s">
        <v>1933</v>
      </c>
      <c r="J437" s="4261"/>
      <c r="K437" s="4261"/>
      <c r="L437" s="384"/>
      <c r="M437" s="385"/>
      <c r="N437" s="384"/>
      <c r="O437" s="346"/>
    </row>
  </sheetData>
  <mergeCells count="21">
    <mergeCell ref="A2:N2"/>
    <mergeCell ref="A3:N3"/>
    <mergeCell ref="A4:N4"/>
    <mergeCell ref="A5:F5"/>
    <mergeCell ref="G9:N9"/>
    <mergeCell ref="K6:N6"/>
    <mergeCell ref="M8:N8"/>
    <mergeCell ref="A433:G433"/>
    <mergeCell ref="I436:K436"/>
    <mergeCell ref="I437:K437"/>
    <mergeCell ref="A6:E6"/>
    <mergeCell ref="A7:E7"/>
    <mergeCell ref="A8:E8"/>
    <mergeCell ref="F6:G6"/>
    <mergeCell ref="H6:J6"/>
    <mergeCell ref="F7:J7"/>
    <mergeCell ref="K7:N7"/>
    <mergeCell ref="G11:H11"/>
    <mergeCell ref="I11:J11"/>
    <mergeCell ref="K11:L11"/>
    <mergeCell ref="M11:N11"/>
  </mergeCells>
  <pageMargins left="0.2" right="0" top="1" bottom="0.5" header="0.3" footer="0.3"/>
  <pageSetup paperSize="14" scale="91" orientation="landscape" verticalDpi="300" r:id="rId1"/>
  <drawing r:id="rId2"/>
</worksheet>
</file>

<file path=xl/worksheets/sheet16.xml><?xml version="1.0" encoding="utf-8"?>
<worksheet xmlns="http://schemas.openxmlformats.org/spreadsheetml/2006/main" xmlns:r="http://schemas.openxmlformats.org/officeDocument/2006/relationships">
  <sheetPr>
    <tabColor theme="3" tint="0.39997558519241921"/>
  </sheetPr>
  <dimension ref="A1:O410"/>
  <sheetViews>
    <sheetView zoomScaleSheetLayoutView="100" workbookViewId="0">
      <pane ySplit="12" topLeftCell="A407" activePane="bottomLeft" state="frozen"/>
      <selection pane="bottomLeft" activeCell="F410" sqref="F410"/>
    </sheetView>
  </sheetViews>
  <sheetFormatPr defaultColWidth="9.140625" defaultRowHeight="14.25"/>
  <cols>
    <col min="1" max="1" width="5.28515625" style="387" customWidth="1"/>
    <col min="2" max="2" width="38.42578125" style="388" customWidth="1"/>
    <col min="3" max="4" width="7.7109375" style="389" customWidth="1"/>
    <col min="5" max="5" width="11.140625" style="390" customWidth="1"/>
    <col min="6" max="6" width="13.42578125" style="390" customWidth="1"/>
    <col min="7" max="7" width="13.28515625" style="385" bestFit="1" customWidth="1"/>
    <col min="8" max="8" width="13.42578125" style="384" customWidth="1"/>
    <col min="9" max="9" width="6.7109375" style="385" customWidth="1"/>
    <col min="10" max="10" width="14.140625" style="384" customWidth="1"/>
    <col min="11" max="11" width="9.28515625" style="385" customWidth="1"/>
    <col min="12" max="12" width="14" style="384" customWidth="1"/>
    <col min="13" max="13" width="7.42578125" style="385" customWidth="1"/>
    <col min="14" max="14" width="15.42578125" style="384" customWidth="1"/>
    <col min="15" max="16384" width="9.140625" style="346"/>
  </cols>
  <sheetData>
    <row r="1" spans="1:15" ht="18" customHeight="1">
      <c r="A1" s="602"/>
      <c r="B1" s="603" t="s">
        <v>13</v>
      </c>
      <c r="C1" s="604"/>
      <c r="D1" s="604"/>
      <c r="E1" s="603"/>
      <c r="F1" s="605"/>
      <c r="G1" s="606"/>
      <c r="H1" s="607"/>
      <c r="I1" s="606"/>
      <c r="J1" s="607"/>
      <c r="K1" s="606"/>
      <c r="L1" s="607"/>
      <c r="M1" s="606"/>
      <c r="N1" s="607"/>
      <c r="O1" s="498"/>
    </row>
    <row r="2" spans="1:15" ht="17.25" customHeight="1">
      <c r="A2" s="4228" t="s">
        <v>12</v>
      </c>
      <c r="B2" s="4228"/>
      <c r="C2" s="4228"/>
      <c r="D2" s="4228"/>
      <c r="E2" s="4228"/>
      <c r="F2" s="4228"/>
      <c r="G2" s="4228"/>
      <c r="H2" s="4228"/>
      <c r="I2" s="4228"/>
      <c r="J2" s="4228"/>
      <c r="K2" s="4228"/>
      <c r="L2" s="4228"/>
      <c r="M2" s="4228"/>
      <c r="N2" s="4228"/>
    </row>
    <row r="3" spans="1:15" ht="17.25" customHeight="1">
      <c r="A3" s="4210" t="s">
        <v>35</v>
      </c>
      <c r="B3" s="4210"/>
      <c r="C3" s="4210"/>
      <c r="D3" s="4210"/>
      <c r="E3" s="4210"/>
      <c r="F3" s="4210"/>
      <c r="G3" s="4210"/>
      <c r="H3" s="4210"/>
      <c r="I3" s="4210"/>
      <c r="J3" s="4210"/>
      <c r="K3" s="4210"/>
      <c r="L3" s="4210"/>
      <c r="M3" s="4210"/>
      <c r="N3" s="4210"/>
    </row>
    <row r="4" spans="1:15" ht="17.25" customHeight="1">
      <c r="A4" s="4210" t="s">
        <v>3261</v>
      </c>
      <c r="B4" s="4210"/>
      <c r="C4" s="4210"/>
      <c r="D4" s="4210"/>
      <c r="E4" s="4210"/>
      <c r="F4" s="4210"/>
      <c r="G4" s="4210"/>
      <c r="H4" s="4210"/>
      <c r="I4" s="4210"/>
      <c r="J4" s="4210"/>
      <c r="K4" s="4210"/>
      <c r="L4" s="4210"/>
      <c r="M4" s="4210"/>
      <c r="N4" s="4210"/>
    </row>
    <row r="5" spans="1:15" ht="14.25" customHeight="1" thickBot="1">
      <c r="A5" s="4211" t="s">
        <v>14</v>
      </c>
      <c r="B5" s="4211"/>
      <c r="C5" s="4211"/>
      <c r="D5" s="4211"/>
      <c r="E5" s="4211"/>
      <c r="F5" s="4211"/>
      <c r="G5" s="413"/>
      <c r="H5" s="413"/>
      <c r="I5" s="413"/>
      <c r="J5" s="413"/>
      <c r="K5" s="609"/>
      <c r="L5" s="609"/>
      <c r="M5" s="609"/>
      <c r="N5" s="609"/>
    </row>
    <row r="6" spans="1:15" s="1018" customFormat="1" ht="12.75" customHeight="1">
      <c r="A6" s="440" t="s">
        <v>15</v>
      </c>
      <c r="B6" s="1098"/>
      <c r="C6" s="1099"/>
      <c r="D6" s="1100"/>
      <c r="E6" s="1101"/>
      <c r="F6" s="4264" t="s">
        <v>18</v>
      </c>
      <c r="G6" s="4267"/>
      <c r="H6" s="4247"/>
      <c r="I6" s="4248"/>
      <c r="J6" s="4249"/>
      <c r="K6" s="4264" t="s">
        <v>33</v>
      </c>
      <c r="L6" s="4265"/>
      <c r="M6" s="4265"/>
      <c r="N6" s="4266"/>
      <c r="O6" s="1017"/>
    </row>
    <row r="7" spans="1:15" s="1018" customFormat="1" ht="15.75" customHeight="1">
      <c r="A7" s="1102" t="s">
        <v>899</v>
      </c>
      <c r="B7" s="1103"/>
      <c r="C7" s="1104"/>
      <c r="D7" s="1105"/>
      <c r="E7" s="1106"/>
      <c r="F7" s="4250"/>
      <c r="G7" s="4252"/>
      <c r="H7" s="4252"/>
      <c r="I7" s="4252"/>
      <c r="J7" s="4251"/>
      <c r="K7" s="4250"/>
      <c r="L7" s="4252"/>
      <c r="M7" s="4252"/>
      <c r="N7" s="4253"/>
      <c r="O7" s="1017"/>
    </row>
    <row r="8" spans="1:15" s="1018" customFormat="1" ht="14.25" customHeight="1">
      <c r="A8" s="443" t="s">
        <v>16</v>
      </c>
      <c r="B8" s="1107"/>
      <c r="C8" s="4242"/>
      <c r="D8" s="4243"/>
      <c r="E8" s="4244"/>
      <c r="F8" s="1003" t="s">
        <v>19</v>
      </c>
      <c r="G8" s="1003" t="s">
        <v>28</v>
      </c>
      <c r="H8" s="445"/>
      <c r="I8" s="1095" t="s">
        <v>29</v>
      </c>
      <c r="J8" s="1095"/>
      <c r="K8" s="1003" t="s">
        <v>30</v>
      </c>
      <c r="L8" s="1003"/>
      <c r="M8" s="4250"/>
      <c r="N8" s="4253"/>
      <c r="O8" s="1017"/>
    </row>
    <row r="9" spans="1:15" s="1018" customFormat="1" ht="13.5" customHeight="1">
      <c r="A9" s="1096" t="s">
        <v>0</v>
      </c>
      <c r="B9" s="495" t="s">
        <v>1</v>
      </c>
      <c r="C9" s="1019" t="s">
        <v>2</v>
      </c>
      <c r="D9" s="1019" t="s">
        <v>900</v>
      </c>
      <c r="E9" s="494" t="s">
        <v>11</v>
      </c>
      <c r="F9" s="1097" t="s">
        <v>17</v>
      </c>
      <c r="G9" s="4213" t="s">
        <v>20</v>
      </c>
      <c r="H9" s="4213"/>
      <c r="I9" s="4213"/>
      <c r="J9" s="4213"/>
      <c r="K9" s="4213"/>
      <c r="L9" s="4213"/>
      <c r="M9" s="4213"/>
      <c r="N9" s="4214"/>
      <c r="O9" s="1017"/>
    </row>
    <row r="10" spans="1:15" s="1018" customFormat="1" ht="0.75" hidden="1" customHeight="1">
      <c r="A10" s="1096"/>
      <c r="B10" s="495"/>
      <c r="C10" s="1019"/>
      <c r="D10" s="1019"/>
      <c r="E10" s="494"/>
      <c r="F10" s="1097"/>
      <c r="G10" s="445" t="s">
        <v>3</v>
      </c>
      <c r="H10" s="1003" t="s">
        <v>4</v>
      </c>
      <c r="I10" s="445" t="s">
        <v>5</v>
      </c>
      <c r="J10" s="1003" t="s">
        <v>6</v>
      </c>
      <c r="K10" s="445" t="s">
        <v>7</v>
      </c>
      <c r="L10" s="1003" t="s">
        <v>10</v>
      </c>
      <c r="M10" s="445" t="s">
        <v>9</v>
      </c>
      <c r="N10" s="1005" t="s">
        <v>8</v>
      </c>
      <c r="O10" s="1017"/>
    </row>
    <row r="11" spans="1:15" s="1018" customFormat="1" ht="14.25" customHeight="1">
      <c r="A11" s="1096"/>
      <c r="B11" s="495"/>
      <c r="C11" s="1019"/>
      <c r="D11" s="1019"/>
      <c r="E11" s="494"/>
      <c r="F11" s="1097"/>
      <c r="G11" s="4213" t="s">
        <v>21</v>
      </c>
      <c r="H11" s="4213"/>
      <c r="I11" s="4213" t="s">
        <v>24</v>
      </c>
      <c r="J11" s="4213"/>
      <c r="K11" s="4213" t="s">
        <v>25</v>
      </c>
      <c r="L11" s="4213"/>
      <c r="M11" s="4213" t="s">
        <v>27</v>
      </c>
      <c r="N11" s="4214"/>
      <c r="O11" s="1017"/>
    </row>
    <row r="12" spans="1:15" s="1018" customFormat="1" ht="13.5" customHeight="1">
      <c r="A12" s="1096"/>
      <c r="B12" s="495"/>
      <c r="C12" s="1019"/>
      <c r="D12" s="1019"/>
      <c r="E12" s="494"/>
      <c r="F12" s="1097"/>
      <c r="G12" s="445" t="s">
        <v>23</v>
      </c>
      <c r="H12" s="445" t="s">
        <v>22</v>
      </c>
      <c r="I12" s="445" t="s">
        <v>23</v>
      </c>
      <c r="J12" s="445" t="s">
        <v>22</v>
      </c>
      <c r="K12" s="445" t="s">
        <v>23</v>
      </c>
      <c r="L12" s="445" t="s">
        <v>26</v>
      </c>
      <c r="M12" s="445" t="s">
        <v>23</v>
      </c>
      <c r="N12" s="1021" t="s">
        <v>22</v>
      </c>
      <c r="O12" s="1017"/>
    </row>
    <row r="13" spans="1:15" s="347" customFormat="1" ht="16.5">
      <c r="A13" s="610">
        <v>1</v>
      </c>
      <c r="B13" s="158" t="s">
        <v>2339</v>
      </c>
      <c r="C13" s="506">
        <v>20</v>
      </c>
      <c r="D13" s="506" t="s">
        <v>910</v>
      </c>
      <c r="E13" s="511">
        <v>582.97</v>
      </c>
      <c r="F13" s="517">
        <f>E13*C13</f>
        <v>11659.400000000001</v>
      </c>
      <c r="G13" s="611">
        <f>C13/2</f>
        <v>10</v>
      </c>
      <c r="H13" s="611">
        <f>G13*E13</f>
        <v>5829.7000000000007</v>
      </c>
      <c r="I13" s="611"/>
      <c r="J13" s="612">
        <f t="shared" ref="J13:J76" si="0">I13*E13</f>
        <v>0</v>
      </c>
      <c r="K13" s="611">
        <f>C13/2</f>
        <v>10</v>
      </c>
      <c r="L13" s="611">
        <f>K13*E13</f>
        <v>5829.7000000000007</v>
      </c>
      <c r="M13" s="611"/>
      <c r="N13" s="613">
        <f t="shared" ref="N13:N76" si="1">M13*E13</f>
        <v>0</v>
      </c>
      <c r="O13" s="500"/>
    </row>
    <row r="14" spans="1:15" s="347" customFormat="1" ht="16.5">
      <c r="A14" s="610">
        <f>A13+1</f>
        <v>2</v>
      </c>
      <c r="B14" s="158" t="s">
        <v>2340</v>
      </c>
      <c r="C14" s="506">
        <v>20</v>
      </c>
      <c r="D14" s="506" t="s">
        <v>910</v>
      </c>
      <c r="E14" s="511">
        <v>564.71</v>
      </c>
      <c r="F14" s="517">
        <f t="shared" ref="F14:F77" si="2">E14*C14</f>
        <v>11294.2</v>
      </c>
      <c r="G14" s="611">
        <f t="shared" ref="G14:G77" si="3">C14/2</f>
        <v>10</v>
      </c>
      <c r="H14" s="611">
        <f t="shared" ref="H14:H77" si="4">G14*E14</f>
        <v>5647.1</v>
      </c>
      <c r="I14" s="611"/>
      <c r="J14" s="612">
        <f t="shared" si="0"/>
        <v>0</v>
      </c>
      <c r="K14" s="611">
        <f t="shared" ref="K14:K77" si="5">C14/2</f>
        <v>10</v>
      </c>
      <c r="L14" s="611">
        <f t="shared" ref="L14:L77" si="6">K14*E14</f>
        <v>5647.1</v>
      </c>
      <c r="M14" s="611"/>
      <c r="N14" s="613">
        <f t="shared" si="1"/>
        <v>0</v>
      </c>
      <c r="O14" s="500"/>
    </row>
    <row r="15" spans="1:15" s="347" customFormat="1" ht="16.5">
      <c r="A15" s="610">
        <f t="shared" ref="A15:A78" si="7">A14+1</f>
        <v>3</v>
      </c>
      <c r="B15" s="158" t="s">
        <v>2341</v>
      </c>
      <c r="C15" s="506">
        <v>10</v>
      </c>
      <c r="D15" s="506" t="s">
        <v>910</v>
      </c>
      <c r="E15" s="511">
        <v>569.78</v>
      </c>
      <c r="F15" s="517">
        <f t="shared" si="2"/>
        <v>5697.7999999999993</v>
      </c>
      <c r="G15" s="611">
        <f t="shared" si="3"/>
        <v>5</v>
      </c>
      <c r="H15" s="611">
        <f t="shared" si="4"/>
        <v>2848.8999999999996</v>
      </c>
      <c r="I15" s="611"/>
      <c r="J15" s="612">
        <f t="shared" si="0"/>
        <v>0</v>
      </c>
      <c r="K15" s="611">
        <f t="shared" si="5"/>
        <v>5</v>
      </c>
      <c r="L15" s="611">
        <f t="shared" si="6"/>
        <v>2848.8999999999996</v>
      </c>
      <c r="M15" s="611"/>
      <c r="N15" s="613">
        <f t="shared" si="1"/>
        <v>0</v>
      </c>
      <c r="O15" s="500"/>
    </row>
    <row r="16" spans="1:15" s="347" customFormat="1" ht="16.5">
      <c r="A16" s="610">
        <f t="shared" si="7"/>
        <v>4</v>
      </c>
      <c r="B16" s="158" t="s">
        <v>2342</v>
      </c>
      <c r="C16" s="506">
        <v>10</v>
      </c>
      <c r="D16" s="506" t="s">
        <v>910</v>
      </c>
      <c r="E16" s="511">
        <v>583.86</v>
      </c>
      <c r="F16" s="517">
        <f t="shared" si="2"/>
        <v>5838.6</v>
      </c>
      <c r="G16" s="611">
        <f t="shared" si="3"/>
        <v>5</v>
      </c>
      <c r="H16" s="611">
        <f t="shared" si="4"/>
        <v>2919.3</v>
      </c>
      <c r="I16" s="611"/>
      <c r="J16" s="612">
        <f t="shared" si="0"/>
        <v>0</v>
      </c>
      <c r="K16" s="611">
        <f t="shared" si="5"/>
        <v>5</v>
      </c>
      <c r="L16" s="611">
        <f t="shared" si="6"/>
        <v>2919.3</v>
      </c>
      <c r="M16" s="611"/>
      <c r="N16" s="613">
        <f t="shared" si="1"/>
        <v>0</v>
      </c>
      <c r="O16" s="500"/>
    </row>
    <row r="17" spans="1:15" s="347" customFormat="1" ht="30">
      <c r="A17" s="610">
        <f t="shared" si="7"/>
        <v>5</v>
      </c>
      <c r="B17" s="158" t="s">
        <v>2343</v>
      </c>
      <c r="C17" s="506">
        <v>2</v>
      </c>
      <c r="D17" s="506" t="s">
        <v>1265</v>
      </c>
      <c r="E17" s="511">
        <v>4000</v>
      </c>
      <c r="F17" s="517">
        <f t="shared" si="2"/>
        <v>8000</v>
      </c>
      <c r="G17" s="611">
        <f t="shared" si="3"/>
        <v>1</v>
      </c>
      <c r="H17" s="611">
        <f t="shared" si="4"/>
        <v>4000</v>
      </c>
      <c r="I17" s="611"/>
      <c r="J17" s="612">
        <f t="shared" si="0"/>
        <v>0</v>
      </c>
      <c r="K17" s="611">
        <f t="shared" si="5"/>
        <v>1</v>
      </c>
      <c r="L17" s="611">
        <f t="shared" si="6"/>
        <v>4000</v>
      </c>
      <c r="M17" s="611"/>
      <c r="N17" s="613">
        <f t="shared" si="1"/>
        <v>0</v>
      </c>
      <c r="O17" s="500"/>
    </row>
    <row r="18" spans="1:15" s="347" customFormat="1" ht="16.5">
      <c r="A18" s="610">
        <f t="shared" si="7"/>
        <v>6</v>
      </c>
      <c r="B18" s="733" t="s">
        <v>2344</v>
      </c>
      <c r="C18" s="507">
        <v>14</v>
      </c>
      <c r="D18" s="506" t="s">
        <v>1265</v>
      </c>
      <c r="E18" s="517">
        <v>228.57142857142901</v>
      </c>
      <c r="F18" s="517">
        <f t="shared" si="2"/>
        <v>3200.0000000000064</v>
      </c>
      <c r="G18" s="611">
        <f t="shared" si="3"/>
        <v>7</v>
      </c>
      <c r="H18" s="611">
        <f t="shared" si="4"/>
        <v>1600.0000000000032</v>
      </c>
      <c r="I18" s="611"/>
      <c r="J18" s="612">
        <f t="shared" si="0"/>
        <v>0</v>
      </c>
      <c r="K18" s="611">
        <f t="shared" si="5"/>
        <v>7</v>
      </c>
      <c r="L18" s="611">
        <f t="shared" si="6"/>
        <v>1600.0000000000032</v>
      </c>
      <c r="M18" s="611"/>
      <c r="N18" s="613">
        <f t="shared" si="1"/>
        <v>0</v>
      </c>
      <c r="O18" s="500"/>
    </row>
    <row r="19" spans="1:15" s="347" customFormat="1" ht="16.5">
      <c r="A19" s="610">
        <f t="shared" si="7"/>
        <v>7</v>
      </c>
      <c r="B19" s="733" t="s">
        <v>2345</v>
      </c>
      <c r="C19" s="507">
        <v>14</v>
      </c>
      <c r="D19" s="506" t="s">
        <v>1265</v>
      </c>
      <c r="E19" s="517">
        <v>228.57142857142901</v>
      </c>
      <c r="F19" s="517">
        <f t="shared" si="2"/>
        <v>3200.0000000000064</v>
      </c>
      <c r="G19" s="611">
        <f t="shared" si="3"/>
        <v>7</v>
      </c>
      <c r="H19" s="611">
        <f t="shared" si="4"/>
        <v>1600.0000000000032</v>
      </c>
      <c r="I19" s="611"/>
      <c r="J19" s="612">
        <f t="shared" si="0"/>
        <v>0</v>
      </c>
      <c r="K19" s="611">
        <f t="shared" si="5"/>
        <v>7</v>
      </c>
      <c r="L19" s="611">
        <f t="shared" si="6"/>
        <v>1600.0000000000032</v>
      </c>
      <c r="M19" s="611"/>
      <c r="N19" s="613">
        <f t="shared" si="1"/>
        <v>0</v>
      </c>
      <c r="O19" s="500"/>
    </row>
    <row r="20" spans="1:15" s="347" customFormat="1" ht="16.5">
      <c r="A20" s="610">
        <f t="shared" si="7"/>
        <v>8</v>
      </c>
      <c r="B20" s="733" t="s">
        <v>2346</v>
      </c>
      <c r="C20" s="507">
        <v>14</v>
      </c>
      <c r="D20" s="506" t="s">
        <v>1265</v>
      </c>
      <c r="E20" s="517">
        <v>228.57142857142901</v>
      </c>
      <c r="F20" s="517">
        <f t="shared" si="2"/>
        <v>3200.0000000000064</v>
      </c>
      <c r="G20" s="611">
        <f t="shared" si="3"/>
        <v>7</v>
      </c>
      <c r="H20" s="611">
        <f t="shared" si="4"/>
        <v>1600.0000000000032</v>
      </c>
      <c r="I20" s="611"/>
      <c r="J20" s="612">
        <f t="shared" si="0"/>
        <v>0</v>
      </c>
      <c r="K20" s="611">
        <f t="shared" si="5"/>
        <v>7</v>
      </c>
      <c r="L20" s="611">
        <f t="shared" si="6"/>
        <v>1600.0000000000032</v>
      </c>
      <c r="M20" s="611"/>
      <c r="N20" s="613">
        <f t="shared" si="1"/>
        <v>0</v>
      </c>
      <c r="O20" s="500"/>
    </row>
    <row r="21" spans="1:15" s="347" customFormat="1" ht="16.5">
      <c r="A21" s="610">
        <f t="shared" si="7"/>
        <v>9</v>
      </c>
      <c r="B21" s="733" t="s">
        <v>2347</v>
      </c>
      <c r="C21" s="507">
        <v>14</v>
      </c>
      <c r="D21" s="506" t="s">
        <v>1265</v>
      </c>
      <c r="E21" s="517">
        <v>228.57142857142901</v>
      </c>
      <c r="F21" s="517">
        <f t="shared" si="2"/>
        <v>3200.0000000000064</v>
      </c>
      <c r="G21" s="611">
        <f t="shared" si="3"/>
        <v>7</v>
      </c>
      <c r="H21" s="611">
        <f t="shared" si="4"/>
        <v>1600.0000000000032</v>
      </c>
      <c r="I21" s="611"/>
      <c r="J21" s="612">
        <f t="shared" si="0"/>
        <v>0</v>
      </c>
      <c r="K21" s="611">
        <f t="shared" si="5"/>
        <v>7</v>
      </c>
      <c r="L21" s="611">
        <f t="shared" si="6"/>
        <v>1600.0000000000032</v>
      </c>
      <c r="M21" s="611"/>
      <c r="N21" s="613">
        <f t="shared" si="1"/>
        <v>0</v>
      </c>
      <c r="O21" s="500"/>
    </row>
    <row r="22" spans="1:15" s="347" customFormat="1" ht="16.5">
      <c r="A22" s="610">
        <f t="shared" si="7"/>
        <v>10</v>
      </c>
      <c r="B22" s="733" t="s">
        <v>2348</v>
      </c>
      <c r="C22" s="507">
        <v>16</v>
      </c>
      <c r="D22" s="506" t="s">
        <v>910</v>
      </c>
      <c r="E22" s="517">
        <v>250</v>
      </c>
      <c r="F22" s="517">
        <f t="shared" si="2"/>
        <v>4000</v>
      </c>
      <c r="G22" s="611">
        <f t="shared" si="3"/>
        <v>8</v>
      </c>
      <c r="H22" s="611">
        <f t="shared" si="4"/>
        <v>2000</v>
      </c>
      <c r="I22" s="611"/>
      <c r="J22" s="612">
        <f t="shared" si="0"/>
        <v>0</v>
      </c>
      <c r="K22" s="611">
        <f t="shared" si="5"/>
        <v>8</v>
      </c>
      <c r="L22" s="611">
        <f t="shared" si="6"/>
        <v>2000</v>
      </c>
      <c r="M22" s="611"/>
      <c r="N22" s="613">
        <f t="shared" si="1"/>
        <v>0</v>
      </c>
      <c r="O22" s="500"/>
    </row>
    <row r="23" spans="1:15" s="347" customFormat="1" ht="16.5">
      <c r="A23" s="610">
        <f t="shared" si="7"/>
        <v>11</v>
      </c>
      <c r="B23" s="733" t="s">
        <v>2349</v>
      </c>
      <c r="C23" s="507">
        <v>16</v>
      </c>
      <c r="D23" s="506" t="s">
        <v>910</v>
      </c>
      <c r="E23" s="517">
        <v>250</v>
      </c>
      <c r="F23" s="517">
        <f t="shared" si="2"/>
        <v>4000</v>
      </c>
      <c r="G23" s="611">
        <f t="shared" si="3"/>
        <v>8</v>
      </c>
      <c r="H23" s="611">
        <f t="shared" si="4"/>
        <v>2000</v>
      </c>
      <c r="I23" s="611"/>
      <c r="J23" s="612">
        <f t="shared" si="0"/>
        <v>0</v>
      </c>
      <c r="K23" s="611">
        <f t="shared" si="5"/>
        <v>8</v>
      </c>
      <c r="L23" s="611">
        <f t="shared" si="6"/>
        <v>2000</v>
      </c>
      <c r="M23" s="611"/>
      <c r="N23" s="613">
        <f t="shared" si="1"/>
        <v>0</v>
      </c>
      <c r="O23" s="500"/>
    </row>
    <row r="24" spans="1:15" s="347" customFormat="1" ht="16.5">
      <c r="A24" s="610">
        <f t="shared" si="7"/>
        <v>12</v>
      </c>
      <c r="B24" s="733" t="s">
        <v>2350</v>
      </c>
      <c r="C24" s="507">
        <v>2</v>
      </c>
      <c r="D24" s="506" t="s">
        <v>929</v>
      </c>
      <c r="E24" s="517">
        <v>4000</v>
      </c>
      <c r="F24" s="517">
        <f t="shared" si="2"/>
        <v>8000</v>
      </c>
      <c r="G24" s="611">
        <f t="shared" si="3"/>
        <v>1</v>
      </c>
      <c r="H24" s="611">
        <f t="shared" si="4"/>
        <v>4000</v>
      </c>
      <c r="I24" s="611"/>
      <c r="J24" s="612">
        <f t="shared" si="0"/>
        <v>0</v>
      </c>
      <c r="K24" s="611">
        <f t="shared" si="5"/>
        <v>1</v>
      </c>
      <c r="L24" s="611">
        <f t="shared" si="6"/>
        <v>4000</v>
      </c>
      <c r="M24" s="611"/>
      <c r="N24" s="613">
        <f t="shared" si="1"/>
        <v>0</v>
      </c>
      <c r="O24" s="500"/>
    </row>
    <row r="25" spans="1:15" s="347" customFormat="1" ht="16.5">
      <c r="A25" s="610">
        <f t="shared" si="7"/>
        <v>13</v>
      </c>
      <c r="B25" s="733" t="s">
        <v>2351</v>
      </c>
      <c r="C25" s="507">
        <v>4</v>
      </c>
      <c r="D25" s="506" t="s">
        <v>929</v>
      </c>
      <c r="E25" s="517">
        <v>4000</v>
      </c>
      <c r="F25" s="517">
        <f t="shared" si="2"/>
        <v>16000</v>
      </c>
      <c r="G25" s="611">
        <f t="shared" si="3"/>
        <v>2</v>
      </c>
      <c r="H25" s="611">
        <f t="shared" si="4"/>
        <v>8000</v>
      </c>
      <c r="I25" s="611"/>
      <c r="J25" s="612">
        <f t="shared" si="0"/>
        <v>0</v>
      </c>
      <c r="K25" s="611">
        <f t="shared" si="5"/>
        <v>2</v>
      </c>
      <c r="L25" s="611">
        <f t="shared" si="6"/>
        <v>8000</v>
      </c>
      <c r="M25" s="611"/>
      <c r="N25" s="613">
        <f t="shared" si="1"/>
        <v>0</v>
      </c>
      <c r="O25" s="500"/>
    </row>
    <row r="26" spans="1:15" s="347" customFormat="1" ht="16.5">
      <c r="A26" s="610">
        <f t="shared" si="7"/>
        <v>14</v>
      </c>
      <c r="B26" s="658" t="s">
        <v>2352</v>
      </c>
      <c r="C26" s="507">
        <v>7</v>
      </c>
      <c r="D26" s="507" t="s">
        <v>912</v>
      </c>
      <c r="E26" s="510">
        <v>381.67</v>
      </c>
      <c r="F26" s="517">
        <f t="shared" si="2"/>
        <v>2671.69</v>
      </c>
      <c r="G26" s="611">
        <v>4</v>
      </c>
      <c r="H26" s="611">
        <f t="shared" si="4"/>
        <v>1526.68</v>
      </c>
      <c r="I26" s="611"/>
      <c r="J26" s="612">
        <f t="shared" si="0"/>
        <v>0</v>
      </c>
      <c r="K26" s="611">
        <v>3</v>
      </c>
      <c r="L26" s="611">
        <f t="shared" si="6"/>
        <v>1145.01</v>
      </c>
      <c r="M26" s="611"/>
      <c r="N26" s="613">
        <f t="shared" si="1"/>
        <v>0</v>
      </c>
      <c r="O26" s="500"/>
    </row>
    <row r="27" spans="1:15" s="347" customFormat="1" ht="30">
      <c r="A27" s="610">
        <f t="shared" si="7"/>
        <v>15</v>
      </c>
      <c r="B27" s="240" t="s">
        <v>2353</v>
      </c>
      <c r="C27" s="507">
        <v>7</v>
      </c>
      <c r="D27" s="507" t="s">
        <v>912</v>
      </c>
      <c r="E27" s="510">
        <v>382.29</v>
      </c>
      <c r="F27" s="517">
        <f t="shared" si="2"/>
        <v>2676.03</v>
      </c>
      <c r="G27" s="611">
        <v>4</v>
      </c>
      <c r="H27" s="611">
        <f t="shared" si="4"/>
        <v>1529.16</v>
      </c>
      <c r="I27" s="611"/>
      <c r="J27" s="612">
        <f t="shared" si="0"/>
        <v>0</v>
      </c>
      <c r="K27" s="611">
        <v>3</v>
      </c>
      <c r="L27" s="611">
        <f t="shared" si="6"/>
        <v>1146.8700000000001</v>
      </c>
      <c r="M27" s="611"/>
      <c r="N27" s="613">
        <f t="shared" si="1"/>
        <v>0</v>
      </c>
      <c r="O27" s="500"/>
    </row>
    <row r="28" spans="1:15" s="347" customFormat="1" ht="16.5">
      <c r="A28" s="610">
        <f t="shared" si="7"/>
        <v>16</v>
      </c>
      <c r="B28" s="658" t="s">
        <v>2354</v>
      </c>
      <c r="C28" s="507">
        <v>7</v>
      </c>
      <c r="D28" s="507" t="s">
        <v>912</v>
      </c>
      <c r="E28" s="510">
        <v>382.27</v>
      </c>
      <c r="F28" s="517">
        <f t="shared" si="2"/>
        <v>2675.89</v>
      </c>
      <c r="G28" s="611">
        <v>4</v>
      </c>
      <c r="H28" s="611">
        <f t="shared" si="4"/>
        <v>1529.08</v>
      </c>
      <c r="I28" s="611"/>
      <c r="J28" s="612">
        <f t="shared" si="0"/>
        <v>0</v>
      </c>
      <c r="K28" s="611">
        <v>3</v>
      </c>
      <c r="L28" s="611">
        <f t="shared" si="6"/>
        <v>1146.81</v>
      </c>
      <c r="M28" s="611"/>
      <c r="N28" s="613">
        <f t="shared" si="1"/>
        <v>0</v>
      </c>
      <c r="O28" s="500"/>
    </row>
    <row r="29" spans="1:15" s="347" customFormat="1" ht="30">
      <c r="A29" s="610">
        <f t="shared" si="7"/>
        <v>17</v>
      </c>
      <c r="B29" s="544" t="s">
        <v>2355</v>
      </c>
      <c r="C29" s="507">
        <v>7</v>
      </c>
      <c r="D29" s="507" t="s">
        <v>912</v>
      </c>
      <c r="E29" s="510">
        <v>382.27</v>
      </c>
      <c r="F29" s="517">
        <f t="shared" si="2"/>
        <v>2675.89</v>
      </c>
      <c r="G29" s="611">
        <v>4</v>
      </c>
      <c r="H29" s="611">
        <f t="shared" si="4"/>
        <v>1529.08</v>
      </c>
      <c r="I29" s="611"/>
      <c r="J29" s="612">
        <f t="shared" si="0"/>
        <v>0</v>
      </c>
      <c r="K29" s="611">
        <v>3</v>
      </c>
      <c r="L29" s="611">
        <f t="shared" si="6"/>
        <v>1146.81</v>
      </c>
      <c r="M29" s="611"/>
      <c r="N29" s="613">
        <f t="shared" si="1"/>
        <v>0</v>
      </c>
      <c r="O29" s="500"/>
    </row>
    <row r="30" spans="1:15" s="347" customFormat="1" ht="16.5">
      <c r="A30" s="610">
        <f t="shared" si="7"/>
        <v>18</v>
      </c>
      <c r="B30" s="544" t="s">
        <v>2356</v>
      </c>
      <c r="C30" s="507">
        <v>8</v>
      </c>
      <c r="D30" s="507" t="s">
        <v>910</v>
      </c>
      <c r="E30" s="510">
        <v>348</v>
      </c>
      <c r="F30" s="517">
        <f t="shared" si="2"/>
        <v>2784</v>
      </c>
      <c r="G30" s="611">
        <f t="shared" si="3"/>
        <v>4</v>
      </c>
      <c r="H30" s="611">
        <f t="shared" si="4"/>
        <v>1392</v>
      </c>
      <c r="I30" s="611"/>
      <c r="J30" s="612">
        <f t="shared" si="0"/>
        <v>0</v>
      </c>
      <c r="K30" s="611">
        <f t="shared" si="5"/>
        <v>4</v>
      </c>
      <c r="L30" s="611">
        <f t="shared" si="6"/>
        <v>1392</v>
      </c>
      <c r="M30" s="611"/>
      <c r="N30" s="613">
        <f t="shared" si="1"/>
        <v>0</v>
      </c>
      <c r="O30" s="500"/>
    </row>
    <row r="31" spans="1:15" s="347" customFormat="1" ht="16.5">
      <c r="A31" s="610">
        <f t="shared" si="7"/>
        <v>19</v>
      </c>
      <c r="B31" s="544" t="s">
        <v>2357</v>
      </c>
      <c r="C31" s="507">
        <v>8</v>
      </c>
      <c r="D31" s="507" t="s">
        <v>910</v>
      </c>
      <c r="E31" s="510">
        <v>348</v>
      </c>
      <c r="F31" s="517">
        <f t="shared" si="2"/>
        <v>2784</v>
      </c>
      <c r="G31" s="611">
        <f t="shared" si="3"/>
        <v>4</v>
      </c>
      <c r="H31" s="611">
        <f t="shared" si="4"/>
        <v>1392</v>
      </c>
      <c r="I31" s="611"/>
      <c r="J31" s="612">
        <f t="shared" si="0"/>
        <v>0</v>
      </c>
      <c r="K31" s="611">
        <f t="shared" si="5"/>
        <v>4</v>
      </c>
      <c r="L31" s="611">
        <f t="shared" si="6"/>
        <v>1392</v>
      </c>
      <c r="M31" s="611"/>
      <c r="N31" s="613">
        <f t="shared" si="1"/>
        <v>0</v>
      </c>
      <c r="O31" s="500"/>
    </row>
    <row r="32" spans="1:15" s="347" customFormat="1" ht="16.5">
      <c r="A32" s="610">
        <f t="shared" si="7"/>
        <v>20</v>
      </c>
      <c r="B32" s="544" t="s">
        <v>2358</v>
      </c>
      <c r="C32" s="507">
        <v>8</v>
      </c>
      <c r="D32" s="507" t="s">
        <v>910</v>
      </c>
      <c r="E32" s="510">
        <v>348</v>
      </c>
      <c r="F32" s="517">
        <f t="shared" si="2"/>
        <v>2784</v>
      </c>
      <c r="G32" s="611">
        <f t="shared" si="3"/>
        <v>4</v>
      </c>
      <c r="H32" s="611">
        <f t="shared" si="4"/>
        <v>1392</v>
      </c>
      <c r="I32" s="611"/>
      <c r="J32" s="612">
        <f t="shared" si="0"/>
        <v>0</v>
      </c>
      <c r="K32" s="611">
        <f t="shared" si="5"/>
        <v>4</v>
      </c>
      <c r="L32" s="611">
        <f t="shared" si="6"/>
        <v>1392</v>
      </c>
      <c r="M32" s="611"/>
      <c r="N32" s="613">
        <f t="shared" si="1"/>
        <v>0</v>
      </c>
      <c r="O32" s="500"/>
    </row>
    <row r="33" spans="1:15" s="347" customFormat="1" ht="16.5">
      <c r="A33" s="610">
        <f t="shared" si="7"/>
        <v>21</v>
      </c>
      <c r="B33" s="544" t="s">
        <v>2359</v>
      </c>
      <c r="C33" s="507">
        <v>8</v>
      </c>
      <c r="D33" s="507" t="s">
        <v>910</v>
      </c>
      <c r="E33" s="510">
        <v>348</v>
      </c>
      <c r="F33" s="517">
        <f t="shared" si="2"/>
        <v>2784</v>
      </c>
      <c r="G33" s="611">
        <f t="shared" si="3"/>
        <v>4</v>
      </c>
      <c r="H33" s="611">
        <f t="shared" si="4"/>
        <v>1392</v>
      </c>
      <c r="I33" s="611"/>
      <c r="J33" s="612">
        <f t="shared" si="0"/>
        <v>0</v>
      </c>
      <c r="K33" s="611">
        <f t="shared" si="5"/>
        <v>4</v>
      </c>
      <c r="L33" s="611">
        <f t="shared" si="6"/>
        <v>1392</v>
      </c>
      <c r="M33" s="611"/>
      <c r="N33" s="613">
        <f t="shared" si="1"/>
        <v>0</v>
      </c>
      <c r="O33" s="500"/>
    </row>
    <row r="34" spans="1:15" s="347" customFormat="1" ht="16.5">
      <c r="A34" s="610">
        <f t="shared" si="7"/>
        <v>22</v>
      </c>
      <c r="B34" s="544" t="s">
        <v>2360</v>
      </c>
      <c r="C34" s="507">
        <v>5</v>
      </c>
      <c r="D34" s="507" t="s">
        <v>910</v>
      </c>
      <c r="E34" s="510">
        <v>1252.3699999999999</v>
      </c>
      <c r="F34" s="517">
        <f t="shared" si="2"/>
        <v>6261.8499999999995</v>
      </c>
      <c r="G34" s="611">
        <v>3</v>
      </c>
      <c r="H34" s="611">
        <f t="shared" si="4"/>
        <v>3757.1099999999997</v>
      </c>
      <c r="I34" s="611"/>
      <c r="J34" s="612">
        <f t="shared" si="0"/>
        <v>0</v>
      </c>
      <c r="K34" s="611">
        <v>2</v>
      </c>
      <c r="L34" s="611">
        <f t="shared" si="6"/>
        <v>2504.7399999999998</v>
      </c>
      <c r="M34" s="611"/>
      <c r="N34" s="613">
        <f t="shared" si="1"/>
        <v>0</v>
      </c>
      <c r="O34" s="500"/>
    </row>
    <row r="35" spans="1:15" s="347" customFormat="1" ht="16.5">
      <c r="A35" s="610">
        <f t="shared" si="7"/>
        <v>23</v>
      </c>
      <c r="B35" s="658" t="s">
        <v>2361</v>
      </c>
      <c r="C35" s="507">
        <v>5</v>
      </c>
      <c r="D35" s="507" t="s">
        <v>910</v>
      </c>
      <c r="E35" s="510">
        <v>1366.2</v>
      </c>
      <c r="F35" s="517">
        <f t="shared" si="2"/>
        <v>6831</v>
      </c>
      <c r="G35" s="611">
        <v>3</v>
      </c>
      <c r="H35" s="611">
        <f t="shared" si="4"/>
        <v>4098.6000000000004</v>
      </c>
      <c r="I35" s="611"/>
      <c r="J35" s="612">
        <f t="shared" si="0"/>
        <v>0</v>
      </c>
      <c r="K35" s="611">
        <v>2</v>
      </c>
      <c r="L35" s="611">
        <f t="shared" si="6"/>
        <v>2732.4</v>
      </c>
      <c r="M35" s="611"/>
      <c r="N35" s="613">
        <f t="shared" si="1"/>
        <v>0</v>
      </c>
      <c r="O35" s="500"/>
    </row>
    <row r="36" spans="1:15" s="347" customFormat="1" ht="16.5">
      <c r="A36" s="610">
        <f t="shared" si="7"/>
        <v>24</v>
      </c>
      <c r="B36" s="658" t="s">
        <v>2362</v>
      </c>
      <c r="C36" s="507">
        <v>3</v>
      </c>
      <c r="D36" s="507" t="s">
        <v>1010</v>
      </c>
      <c r="E36" s="510">
        <v>6875</v>
      </c>
      <c r="F36" s="517">
        <f t="shared" si="2"/>
        <v>20625</v>
      </c>
      <c r="G36" s="611">
        <v>2</v>
      </c>
      <c r="H36" s="611">
        <f t="shared" si="4"/>
        <v>13750</v>
      </c>
      <c r="I36" s="611"/>
      <c r="J36" s="612">
        <f t="shared" si="0"/>
        <v>0</v>
      </c>
      <c r="K36" s="611">
        <v>1</v>
      </c>
      <c r="L36" s="611">
        <f t="shared" si="6"/>
        <v>6875</v>
      </c>
      <c r="M36" s="611"/>
      <c r="N36" s="613">
        <f t="shared" si="1"/>
        <v>0</v>
      </c>
      <c r="O36" s="500"/>
    </row>
    <row r="37" spans="1:15" s="347" customFormat="1" ht="16.5">
      <c r="A37" s="610">
        <f t="shared" si="7"/>
        <v>25</v>
      </c>
      <c r="B37" s="664" t="s">
        <v>2363</v>
      </c>
      <c r="C37" s="506">
        <v>4</v>
      </c>
      <c r="D37" s="703" t="s">
        <v>2364</v>
      </c>
      <c r="E37" s="571">
        <v>569.78</v>
      </c>
      <c r="F37" s="517">
        <f t="shared" si="2"/>
        <v>2279.12</v>
      </c>
      <c r="G37" s="611">
        <f t="shared" si="3"/>
        <v>2</v>
      </c>
      <c r="H37" s="611">
        <f t="shared" si="4"/>
        <v>1139.56</v>
      </c>
      <c r="I37" s="611"/>
      <c r="J37" s="612">
        <f t="shared" si="0"/>
        <v>0</v>
      </c>
      <c r="K37" s="611">
        <f t="shared" si="5"/>
        <v>2</v>
      </c>
      <c r="L37" s="611">
        <f t="shared" si="6"/>
        <v>1139.56</v>
      </c>
      <c r="M37" s="611"/>
      <c r="N37" s="613">
        <f t="shared" si="1"/>
        <v>0</v>
      </c>
      <c r="O37" s="500"/>
    </row>
    <row r="38" spans="1:15" s="347" customFormat="1" ht="16.5" customHeight="1">
      <c r="A38" s="610">
        <f t="shared" si="7"/>
        <v>26</v>
      </c>
      <c r="B38" s="158" t="s">
        <v>2713</v>
      </c>
      <c r="C38" s="506">
        <v>4</v>
      </c>
      <c r="D38" s="703" t="s">
        <v>2364</v>
      </c>
      <c r="E38" s="571">
        <v>583.86</v>
      </c>
      <c r="F38" s="517">
        <f t="shared" si="2"/>
        <v>2335.44</v>
      </c>
      <c r="G38" s="611">
        <f t="shared" si="3"/>
        <v>2</v>
      </c>
      <c r="H38" s="611">
        <f t="shared" si="4"/>
        <v>1167.72</v>
      </c>
      <c r="I38" s="611"/>
      <c r="J38" s="612">
        <f t="shared" si="0"/>
        <v>0</v>
      </c>
      <c r="K38" s="611">
        <f t="shared" si="5"/>
        <v>2</v>
      </c>
      <c r="L38" s="611">
        <f t="shared" si="6"/>
        <v>1167.72</v>
      </c>
      <c r="M38" s="611"/>
      <c r="N38" s="613">
        <f t="shared" si="1"/>
        <v>0</v>
      </c>
      <c r="O38" s="500"/>
    </row>
    <row r="39" spans="1:15" s="347" customFormat="1" ht="16.5">
      <c r="A39" s="610">
        <f t="shared" si="7"/>
        <v>27</v>
      </c>
      <c r="B39" s="158" t="s">
        <v>2365</v>
      </c>
      <c r="C39" s="506">
        <v>10</v>
      </c>
      <c r="D39" s="664" t="s">
        <v>912</v>
      </c>
      <c r="E39" s="533">
        <v>381.23</v>
      </c>
      <c r="F39" s="517">
        <f t="shared" si="2"/>
        <v>3812.3</v>
      </c>
      <c r="G39" s="611">
        <f t="shared" si="3"/>
        <v>5</v>
      </c>
      <c r="H39" s="611">
        <f t="shared" si="4"/>
        <v>1906.15</v>
      </c>
      <c r="I39" s="611"/>
      <c r="J39" s="612">
        <f t="shared" si="0"/>
        <v>0</v>
      </c>
      <c r="K39" s="611">
        <f t="shared" si="5"/>
        <v>5</v>
      </c>
      <c r="L39" s="611">
        <f t="shared" si="6"/>
        <v>1906.15</v>
      </c>
      <c r="M39" s="611"/>
      <c r="N39" s="613">
        <f t="shared" si="1"/>
        <v>0</v>
      </c>
      <c r="O39" s="500"/>
    </row>
    <row r="40" spans="1:15" s="347" customFormat="1" ht="16.5">
      <c r="A40" s="610">
        <f t="shared" si="7"/>
        <v>28</v>
      </c>
      <c r="B40" s="664" t="s">
        <v>2366</v>
      </c>
      <c r="C40" s="506">
        <v>10</v>
      </c>
      <c r="D40" s="664" t="s">
        <v>912</v>
      </c>
      <c r="E40" s="533">
        <v>381.23</v>
      </c>
      <c r="F40" s="517">
        <f t="shared" si="2"/>
        <v>3812.3</v>
      </c>
      <c r="G40" s="611">
        <f t="shared" si="3"/>
        <v>5</v>
      </c>
      <c r="H40" s="611">
        <f t="shared" si="4"/>
        <v>1906.15</v>
      </c>
      <c r="I40" s="611"/>
      <c r="J40" s="612">
        <f t="shared" si="0"/>
        <v>0</v>
      </c>
      <c r="K40" s="611">
        <f t="shared" si="5"/>
        <v>5</v>
      </c>
      <c r="L40" s="611">
        <f t="shared" si="6"/>
        <v>1906.15</v>
      </c>
      <c r="M40" s="611"/>
      <c r="N40" s="613">
        <f t="shared" si="1"/>
        <v>0</v>
      </c>
      <c r="O40" s="500"/>
    </row>
    <row r="41" spans="1:15" s="347" customFormat="1" ht="16.5">
      <c r="A41" s="610">
        <f t="shared" si="7"/>
        <v>29</v>
      </c>
      <c r="B41" s="664" t="s">
        <v>2367</v>
      </c>
      <c r="C41" s="506">
        <v>10</v>
      </c>
      <c r="D41" s="664" t="s">
        <v>912</v>
      </c>
      <c r="E41" s="533">
        <v>379.68</v>
      </c>
      <c r="F41" s="517">
        <f t="shared" si="2"/>
        <v>3796.8</v>
      </c>
      <c r="G41" s="611">
        <f t="shared" si="3"/>
        <v>5</v>
      </c>
      <c r="H41" s="611">
        <f t="shared" si="4"/>
        <v>1898.4</v>
      </c>
      <c r="I41" s="611"/>
      <c r="J41" s="612">
        <f t="shared" si="0"/>
        <v>0</v>
      </c>
      <c r="K41" s="611">
        <f t="shared" si="5"/>
        <v>5</v>
      </c>
      <c r="L41" s="611">
        <f t="shared" si="6"/>
        <v>1898.4</v>
      </c>
      <c r="M41" s="611"/>
      <c r="N41" s="613">
        <f t="shared" si="1"/>
        <v>0</v>
      </c>
      <c r="O41" s="500"/>
    </row>
    <row r="42" spans="1:15" s="347" customFormat="1" ht="16.5">
      <c r="A42" s="610">
        <f t="shared" si="7"/>
        <v>30</v>
      </c>
      <c r="B42" s="664" t="s">
        <v>2368</v>
      </c>
      <c r="C42" s="506">
        <v>10</v>
      </c>
      <c r="D42" s="664" t="s">
        <v>912</v>
      </c>
      <c r="E42" s="533">
        <v>383.79</v>
      </c>
      <c r="F42" s="517">
        <f t="shared" si="2"/>
        <v>3837.9</v>
      </c>
      <c r="G42" s="611">
        <f t="shared" si="3"/>
        <v>5</v>
      </c>
      <c r="H42" s="611">
        <f t="shared" si="4"/>
        <v>1918.95</v>
      </c>
      <c r="I42" s="611"/>
      <c r="J42" s="612">
        <f t="shared" si="0"/>
        <v>0</v>
      </c>
      <c r="K42" s="611">
        <f t="shared" si="5"/>
        <v>5</v>
      </c>
      <c r="L42" s="611">
        <f t="shared" si="6"/>
        <v>1918.95</v>
      </c>
      <c r="M42" s="611"/>
      <c r="N42" s="613">
        <f t="shared" si="1"/>
        <v>0</v>
      </c>
      <c r="O42" s="500"/>
    </row>
    <row r="43" spans="1:15" s="347" customFormat="1" ht="16.5">
      <c r="A43" s="610">
        <f t="shared" si="7"/>
        <v>31</v>
      </c>
      <c r="B43" s="664" t="s">
        <v>2369</v>
      </c>
      <c r="C43" s="506">
        <v>4</v>
      </c>
      <c r="D43" s="664" t="s">
        <v>903</v>
      </c>
      <c r="E43" s="533">
        <v>3900</v>
      </c>
      <c r="F43" s="517">
        <f t="shared" si="2"/>
        <v>15600</v>
      </c>
      <c r="G43" s="611">
        <f t="shared" si="3"/>
        <v>2</v>
      </c>
      <c r="H43" s="611">
        <f t="shared" si="4"/>
        <v>7800</v>
      </c>
      <c r="I43" s="611"/>
      <c r="J43" s="612">
        <f t="shared" si="0"/>
        <v>0</v>
      </c>
      <c r="K43" s="611">
        <f t="shared" si="5"/>
        <v>2</v>
      </c>
      <c r="L43" s="611">
        <f t="shared" si="6"/>
        <v>7800</v>
      </c>
      <c r="M43" s="611"/>
      <c r="N43" s="613">
        <f t="shared" si="1"/>
        <v>0</v>
      </c>
      <c r="O43" s="500"/>
    </row>
    <row r="44" spans="1:15" s="347" customFormat="1" ht="16.5">
      <c r="A44" s="610">
        <f t="shared" si="7"/>
        <v>32</v>
      </c>
      <c r="B44" s="158" t="s">
        <v>2370</v>
      </c>
      <c r="C44" s="734">
        <v>1</v>
      </c>
      <c r="D44" s="703" t="s">
        <v>995</v>
      </c>
      <c r="E44" s="511">
        <v>6498</v>
      </c>
      <c r="F44" s="517">
        <f t="shared" si="2"/>
        <v>6498</v>
      </c>
      <c r="G44" s="611">
        <v>1</v>
      </c>
      <c r="H44" s="611">
        <f t="shared" si="4"/>
        <v>6498</v>
      </c>
      <c r="I44" s="611"/>
      <c r="J44" s="612">
        <f t="shared" si="0"/>
        <v>0</v>
      </c>
      <c r="K44" s="611">
        <v>0</v>
      </c>
      <c r="L44" s="611">
        <f t="shared" si="6"/>
        <v>0</v>
      </c>
      <c r="M44" s="611"/>
      <c r="N44" s="613">
        <f t="shared" si="1"/>
        <v>0</v>
      </c>
      <c r="O44" s="500"/>
    </row>
    <row r="45" spans="1:15" s="347" customFormat="1" ht="30">
      <c r="A45" s="610">
        <f t="shared" si="7"/>
        <v>33</v>
      </c>
      <c r="B45" s="158" t="s">
        <v>2371</v>
      </c>
      <c r="C45" s="734">
        <v>4</v>
      </c>
      <c r="D45" s="703" t="s">
        <v>2372</v>
      </c>
      <c r="E45" s="511">
        <v>917.4</v>
      </c>
      <c r="F45" s="517">
        <f t="shared" si="2"/>
        <v>3669.6</v>
      </c>
      <c r="G45" s="611">
        <f t="shared" si="3"/>
        <v>2</v>
      </c>
      <c r="H45" s="611">
        <f t="shared" si="4"/>
        <v>1834.8</v>
      </c>
      <c r="I45" s="611"/>
      <c r="J45" s="612">
        <f t="shared" si="0"/>
        <v>0</v>
      </c>
      <c r="K45" s="611">
        <f t="shared" si="5"/>
        <v>2</v>
      </c>
      <c r="L45" s="611">
        <f t="shared" si="6"/>
        <v>1834.8</v>
      </c>
      <c r="M45" s="611"/>
      <c r="N45" s="613">
        <f t="shared" si="1"/>
        <v>0</v>
      </c>
      <c r="O45" s="500"/>
    </row>
    <row r="46" spans="1:15" s="347" customFormat="1" ht="16.5">
      <c r="A46" s="610">
        <f t="shared" si="7"/>
        <v>34</v>
      </c>
      <c r="B46" s="158" t="s">
        <v>2373</v>
      </c>
      <c r="C46" s="734">
        <v>1</v>
      </c>
      <c r="D46" s="703" t="s">
        <v>903</v>
      </c>
      <c r="E46" s="511">
        <v>959.97</v>
      </c>
      <c r="F46" s="517">
        <f t="shared" si="2"/>
        <v>959.97</v>
      </c>
      <c r="G46" s="611">
        <v>1</v>
      </c>
      <c r="H46" s="611">
        <f t="shared" si="4"/>
        <v>959.97</v>
      </c>
      <c r="I46" s="611"/>
      <c r="J46" s="612">
        <f t="shared" si="0"/>
        <v>0</v>
      </c>
      <c r="K46" s="611">
        <v>0</v>
      </c>
      <c r="L46" s="611">
        <f t="shared" si="6"/>
        <v>0</v>
      </c>
      <c r="M46" s="611"/>
      <c r="N46" s="613">
        <f t="shared" si="1"/>
        <v>0</v>
      </c>
      <c r="O46" s="500"/>
    </row>
    <row r="47" spans="1:15" s="347" customFormat="1" ht="16.5">
      <c r="A47" s="610">
        <f t="shared" si="7"/>
        <v>35</v>
      </c>
      <c r="B47" s="158" t="s">
        <v>2374</v>
      </c>
      <c r="C47" s="734">
        <v>2</v>
      </c>
      <c r="D47" s="664" t="s">
        <v>903</v>
      </c>
      <c r="E47" s="511">
        <v>187</v>
      </c>
      <c r="F47" s="517">
        <f t="shared" si="2"/>
        <v>374</v>
      </c>
      <c r="G47" s="611">
        <f t="shared" si="3"/>
        <v>1</v>
      </c>
      <c r="H47" s="611">
        <f t="shared" si="4"/>
        <v>187</v>
      </c>
      <c r="I47" s="611"/>
      <c r="J47" s="612">
        <f t="shared" si="0"/>
        <v>0</v>
      </c>
      <c r="K47" s="611">
        <f t="shared" si="5"/>
        <v>1</v>
      </c>
      <c r="L47" s="611">
        <f t="shared" si="6"/>
        <v>187</v>
      </c>
      <c r="M47" s="611"/>
      <c r="N47" s="613">
        <f t="shared" si="1"/>
        <v>0</v>
      </c>
      <c r="O47" s="500"/>
    </row>
    <row r="48" spans="1:15" s="347" customFormat="1" ht="16.5">
      <c r="A48" s="610">
        <f t="shared" si="7"/>
        <v>36</v>
      </c>
      <c r="B48" s="708" t="s">
        <v>2375</v>
      </c>
      <c r="C48" s="735">
        <v>5</v>
      </c>
      <c r="D48" s="664" t="s">
        <v>2372</v>
      </c>
      <c r="E48" s="517">
        <v>288.37</v>
      </c>
      <c r="F48" s="517">
        <f t="shared" si="2"/>
        <v>1441.85</v>
      </c>
      <c r="G48" s="611">
        <v>3</v>
      </c>
      <c r="H48" s="611">
        <f t="shared" si="4"/>
        <v>865.11</v>
      </c>
      <c r="I48" s="611"/>
      <c r="J48" s="612">
        <f t="shared" si="0"/>
        <v>0</v>
      </c>
      <c r="K48" s="611">
        <v>2</v>
      </c>
      <c r="L48" s="611">
        <f t="shared" si="6"/>
        <v>576.74</v>
      </c>
      <c r="M48" s="611"/>
      <c r="N48" s="613">
        <f t="shared" si="1"/>
        <v>0</v>
      </c>
      <c r="O48" s="500"/>
    </row>
    <row r="49" spans="1:15" s="347" customFormat="1" ht="16.5">
      <c r="A49" s="610">
        <f t="shared" si="7"/>
        <v>37</v>
      </c>
      <c r="B49" s="158" t="s">
        <v>2376</v>
      </c>
      <c r="C49" s="734">
        <v>3</v>
      </c>
      <c r="D49" s="703" t="s">
        <v>2372</v>
      </c>
      <c r="E49" s="511">
        <v>380</v>
      </c>
      <c r="F49" s="517">
        <f t="shared" si="2"/>
        <v>1140</v>
      </c>
      <c r="G49" s="611">
        <v>2</v>
      </c>
      <c r="H49" s="611">
        <f t="shared" si="4"/>
        <v>760</v>
      </c>
      <c r="I49" s="611"/>
      <c r="J49" s="612">
        <f t="shared" si="0"/>
        <v>0</v>
      </c>
      <c r="K49" s="611">
        <v>1</v>
      </c>
      <c r="L49" s="611">
        <f t="shared" si="6"/>
        <v>380</v>
      </c>
      <c r="M49" s="611"/>
      <c r="N49" s="613">
        <f t="shared" si="1"/>
        <v>0</v>
      </c>
      <c r="O49" s="500"/>
    </row>
    <row r="50" spans="1:15" s="347" customFormat="1" ht="16.5">
      <c r="A50" s="610">
        <f t="shared" si="7"/>
        <v>38</v>
      </c>
      <c r="B50" s="158" t="s">
        <v>2377</v>
      </c>
      <c r="C50" s="736">
        <v>3</v>
      </c>
      <c r="D50" s="703" t="s">
        <v>2378</v>
      </c>
      <c r="E50" s="571">
        <v>3500</v>
      </c>
      <c r="F50" s="517">
        <f t="shared" si="2"/>
        <v>10500</v>
      </c>
      <c r="G50" s="611">
        <v>2</v>
      </c>
      <c r="H50" s="611">
        <f t="shared" si="4"/>
        <v>7000</v>
      </c>
      <c r="I50" s="611"/>
      <c r="J50" s="612">
        <f t="shared" si="0"/>
        <v>0</v>
      </c>
      <c r="K50" s="611">
        <v>1</v>
      </c>
      <c r="L50" s="611">
        <f t="shared" si="6"/>
        <v>3500</v>
      </c>
      <c r="M50" s="611"/>
      <c r="N50" s="613">
        <f t="shared" si="1"/>
        <v>0</v>
      </c>
      <c r="O50" s="500"/>
    </row>
    <row r="51" spans="1:15" s="347" customFormat="1" ht="16.5">
      <c r="A51" s="610">
        <f t="shared" si="7"/>
        <v>39</v>
      </c>
      <c r="B51" s="664" t="s">
        <v>2379</v>
      </c>
      <c r="C51" s="735">
        <v>1</v>
      </c>
      <c r="D51" s="664" t="s">
        <v>2372</v>
      </c>
      <c r="E51" s="517">
        <v>900</v>
      </c>
      <c r="F51" s="517">
        <f t="shared" si="2"/>
        <v>900</v>
      </c>
      <c r="G51" s="611">
        <v>1</v>
      </c>
      <c r="H51" s="611">
        <f t="shared" si="4"/>
        <v>900</v>
      </c>
      <c r="I51" s="611"/>
      <c r="J51" s="612">
        <f t="shared" si="0"/>
        <v>0</v>
      </c>
      <c r="K51" s="611">
        <v>0</v>
      </c>
      <c r="L51" s="611">
        <f t="shared" si="6"/>
        <v>0</v>
      </c>
      <c r="M51" s="611"/>
      <c r="N51" s="613">
        <f t="shared" si="1"/>
        <v>0</v>
      </c>
      <c r="O51" s="500"/>
    </row>
    <row r="52" spans="1:15" s="347" customFormat="1" ht="16.5">
      <c r="A52" s="610">
        <f t="shared" si="7"/>
        <v>40</v>
      </c>
      <c r="B52" s="658" t="s">
        <v>2380</v>
      </c>
      <c r="C52" s="516">
        <v>3</v>
      </c>
      <c r="D52" s="737" t="s">
        <v>910</v>
      </c>
      <c r="E52" s="508">
        <v>3125</v>
      </c>
      <c r="F52" s="517">
        <f t="shared" si="2"/>
        <v>9375</v>
      </c>
      <c r="G52" s="611">
        <f t="shared" si="3"/>
        <v>1.5</v>
      </c>
      <c r="H52" s="611">
        <f t="shared" si="4"/>
        <v>4687.5</v>
      </c>
      <c r="I52" s="611"/>
      <c r="J52" s="612">
        <f t="shared" si="0"/>
        <v>0</v>
      </c>
      <c r="K52" s="611">
        <f t="shared" si="5"/>
        <v>1.5</v>
      </c>
      <c r="L52" s="611">
        <f t="shared" si="6"/>
        <v>4687.5</v>
      </c>
      <c r="M52" s="611"/>
      <c r="N52" s="613">
        <f t="shared" si="1"/>
        <v>0</v>
      </c>
      <c r="O52" s="500"/>
    </row>
    <row r="53" spans="1:15" s="347" customFormat="1" ht="30">
      <c r="A53" s="610">
        <f t="shared" si="7"/>
        <v>41</v>
      </c>
      <c r="B53" s="158" t="s">
        <v>2381</v>
      </c>
      <c r="C53" s="516">
        <v>8</v>
      </c>
      <c r="D53" s="737" t="s">
        <v>1213</v>
      </c>
      <c r="E53" s="517">
        <v>348</v>
      </c>
      <c r="F53" s="517">
        <f t="shared" si="2"/>
        <v>2784</v>
      </c>
      <c r="G53" s="611">
        <f t="shared" si="3"/>
        <v>4</v>
      </c>
      <c r="H53" s="611">
        <f t="shared" si="4"/>
        <v>1392</v>
      </c>
      <c r="I53" s="611"/>
      <c r="J53" s="612">
        <f t="shared" si="0"/>
        <v>0</v>
      </c>
      <c r="K53" s="611">
        <f t="shared" si="5"/>
        <v>4</v>
      </c>
      <c r="L53" s="611">
        <f t="shared" si="6"/>
        <v>1392</v>
      </c>
      <c r="M53" s="611"/>
      <c r="N53" s="613">
        <f t="shared" si="1"/>
        <v>0</v>
      </c>
      <c r="O53" s="500"/>
    </row>
    <row r="54" spans="1:15" s="347" customFormat="1" ht="30">
      <c r="A54" s="610">
        <f t="shared" si="7"/>
        <v>42</v>
      </c>
      <c r="B54" s="158" t="s">
        <v>2382</v>
      </c>
      <c r="C54" s="516">
        <v>5</v>
      </c>
      <c r="D54" s="737" t="s">
        <v>1213</v>
      </c>
      <c r="E54" s="517">
        <v>348</v>
      </c>
      <c r="F54" s="517">
        <f t="shared" si="2"/>
        <v>1740</v>
      </c>
      <c r="G54" s="611">
        <v>3</v>
      </c>
      <c r="H54" s="611">
        <f t="shared" si="4"/>
        <v>1044</v>
      </c>
      <c r="I54" s="611"/>
      <c r="J54" s="612">
        <f t="shared" si="0"/>
        <v>0</v>
      </c>
      <c r="K54" s="611">
        <v>2</v>
      </c>
      <c r="L54" s="611">
        <f t="shared" si="6"/>
        <v>696</v>
      </c>
      <c r="M54" s="611"/>
      <c r="N54" s="613">
        <f t="shared" si="1"/>
        <v>0</v>
      </c>
      <c r="O54" s="500"/>
    </row>
    <row r="55" spans="1:15" s="347" customFormat="1" ht="30">
      <c r="A55" s="610">
        <f t="shared" si="7"/>
        <v>43</v>
      </c>
      <c r="B55" s="158" t="s">
        <v>2383</v>
      </c>
      <c r="C55" s="516">
        <v>5</v>
      </c>
      <c r="D55" s="737" t="s">
        <v>1213</v>
      </c>
      <c r="E55" s="517">
        <v>348</v>
      </c>
      <c r="F55" s="517">
        <f t="shared" si="2"/>
        <v>1740</v>
      </c>
      <c r="G55" s="611">
        <v>3</v>
      </c>
      <c r="H55" s="611">
        <f t="shared" si="4"/>
        <v>1044</v>
      </c>
      <c r="I55" s="611"/>
      <c r="J55" s="612">
        <f t="shared" si="0"/>
        <v>0</v>
      </c>
      <c r="K55" s="611">
        <v>2</v>
      </c>
      <c r="L55" s="611">
        <f t="shared" si="6"/>
        <v>696</v>
      </c>
      <c r="M55" s="611"/>
      <c r="N55" s="613">
        <f t="shared" si="1"/>
        <v>0</v>
      </c>
      <c r="O55" s="500"/>
    </row>
    <row r="56" spans="1:15" s="347" customFormat="1" ht="30">
      <c r="A56" s="610">
        <f t="shared" si="7"/>
        <v>44</v>
      </c>
      <c r="B56" s="158" t="s">
        <v>2384</v>
      </c>
      <c r="C56" s="516">
        <v>5</v>
      </c>
      <c r="D56" s="737" t="s">
        <v>1213</v>
      </c>
      <c r="E56" s="517">
        <v>348</v>
      </c>
      <c r="F56" s="517">
        <f t="shared" si="2"/>
        <v>1740</v>
      </c>
      <c r="G56" s="611">
        <v>3</v>
      </c>
      <c r="H56" s="611">
        <f t="shared" si="4"/>
        <v>1044</v>
      </c>
      <c r="I56" s="611"/>
      <c r="J56" s="612">
        <f t="shared" si="0"/>
        <v>0</v>
      </c>
      <c r="K56" s="611">
        <v>2</v>
      </c>
      <c r="L56" s="611">
        <f t="shared" si="6"/>
        <v>696</v>
      </c>
      <c r="M56" s="611"/>
      <c r="N56" s="613">
        <f t="shared" si="1"/>
        <v>0</v>
      </c>
      <c r="O56" s="500"/>
    </row>
    <row r="57" spans="1:15" s="347" customFormat="1" ht="16.5">
      <c r="A57" s="610">
        <f t="shared" si="7"/>
        <v>45</v>
      </c>
      <c r="B57" s="664" t="s">
        <v>2385</v>
      </c>
      <c r="C57" s="516">
        <v>7</v>
      </c>
      <c r="D57" s="737" t="s">
        <v>1213</v>
      </c>
      <c r="E57" s="508">
        <v>372</v>
      </c>
      <c r="F57" s="517">
        <f t="shared" si="2"/>
        <v>2604</v>
      </c>
      <c r="G57" s="611">
        <v>4</v>
      </c>
      <c r="H57" s="611">
        <f t="shared" si="4"/>
        <v>1488</v>
      </c>
      <c r="I57" s="611"/>
      <c r="J57" s="612">
        <f t="shared" si="0"/>
        <v>0</v>
      </c>
      <c r="K57" s="611">
        <v>3</v>
      </c>
      <c r="L57" s="611">
        <f t="shared" si="6"/>
        <v>1116</v>
      </c>
      <c r="M57" s="611"/>
      <c r="N57" s="613">
        <f t="shared" si="1"/>
        <v>0</v>
      </c>
      <c r="O57" s="500"/>
    </row>
    <row r="58" spans="1:15" s="347" customFormat="1" ht="16.5">
      <c r="A58" s="610">
        <f t="shared" si="7"/>
        <v>46</v>
      </c>
      <c r="B58" s="664" t="s">
        <v>2386</v>
      </c>
      <c r="C58" s="516">
        <v>4</v>
      </c>
      <c r="D58" s="737" t="s">
        <v>1213</v>
      </c>
      <c r="E58" s="508">
        <v>372</v>
      </c>
      <c r="F58" s="517">
        <f t="shared" si="2"/>
        <v>1488</v>
      </c>
      <c r="G58" s="611">
        <f t="shared" si="3"/>
        <v>2</v>
      </c>
      <c r="H58" s="611">
        <f t="shared" si="4"/>
        <v>744</v>
      </c>
      <c r="I58" s="611"/>
      <c r="J58" s="612">
        <f t="shared" si="0"/>
        <v>0</v>
      </c>
      <c r="K58" s="611">
        <f t="shared" si="5"/>
        <v>2</v>
      </c>
      <c r="L58" s="611">
        <f t="shared" si="6"/>
        <v>744</v>
      </c>
      <c r="M58" s="611"/>
      <c r="N58" s="613">
        <f t="shared" si="1"/>
        <v>0</v>
      </c>
      <c r="O58" s="500"/>
    </row>
    <row r="59" spans="1:15" s="347" customFormat="1" ht="16.5">
      <c r="A59" s="610">
        <f t="shared" si="7"/>
        <v>47</v>
      </c>
      <c r="B59" s="664" t="s">
        <v>2387</v>
      </c>
      <c r="C59" s="516">
        <v>4</v>
      </c>
      <c r="D59" s="737" t="s">
        <v>1213</v>
      </c>
      <c r="E59" s="508">
        <v>372</v>
      </c>
      <c r="F59" s="517">
        <f t="shared" si="2"/>
        <v>1488</v>
      </c>
      <c r="G59" s="611">
        <f t="shared" si="3"/>
        <v>2</v>
      </c>
      <c r="H59" s="611">
        <f t="shared" si="4"/>
        <v>744</v>
      </c>
      <c r="I59" s="611"/>
      <c r="J59" s="612">
        <f t="shared" si="0"/>
        <v>0</v>
      </c>
      <c r="K59" s="611">
        <f t="shared" si="5"/>
        <v>2</v>
      </c>
      <c r="L59" s="611">
        <f t="shared" si="6"/>
        <v>744</v>
      </c>
      <c r="M59" s="611"/>
      <c r="N59" s="613">
        <f t="shared" si="1"/>
        <v>0</v>
      </c>
      <c r="O59" s="500"/>
    </row>
    <row r="60" spans="1:15" s="347" customFormat="1" ht="16.5">
      <c r="A60" s="610">
        <f t="shared" si="7"/>
        <v>48</v>
      </c>
      <c r="B60" s="664" t="s">
        <v>2388</v>
      </c>
      <c r="C60" s="516">
        <v>4</v>
      </c>
      <c r="D60" s="737" t="s">
        <v>1213</v>
      </c>
      <c r="E60" s="508">
        <v>372</v>
      </c>
      <c r="F60" s="517">
        <f t="shared" si="2"/>
        <v>1488</v>
      </c>
      <c r="G60" s="611">
        <f t="shared" si="3"/>
        <v>2</v>
      </c>
      <c r="H60" s="611">
        <f t="shared" si="4"/>
        <v>744</v>
      </c>
      <c r="I60" s="611"/>
      <c r="J60" s="612">
        <f t="shared" si="0"/>
        <v>0</v>
      </c>
      <c r="K60" s="611">
        <f t="shared" si="5"/>
        <v>2</v>
      </c>
      <c r="L60" s="611">
        <f t="shared" si="6"/>
        <v>744</v>
      </c>
      <c r="M60" s="611"/>
      <c r="N60" s="613">
        <f t="shared" si="1"/>
        <v>0</v>
      </c>
      <c r="O60" s="500"/>
    </row>
    <row r="61" spans="1:15" s="347" customFormat="1" ht="16.5">
      <c r="A61" s="610">
        <f t="shared" si="7"/>
        <v>49</v>
      </c>
      <c r="B61" s="664" t="s">
        <v>2389</v>
      </c>
      <c r="C61" s="516">
        <v>7</v>
      </c>
      <c r="D61" s="516" t="s">
        <v>910</v>
      </c>
      <c r="E61" s="508">
        <v>582.97</v>
      </c>
      <c r="F61" s="517">
        <f t="shared" si="2"/>
        <v>4080.79</v>
      </c>
      <c r="G61" s="611">
        <v>4</v>
      </c>
      <c r="H61" s="611">
        <f t="shared" si="4"/>
        <v>2331.88</v>
      </c>
      <c r="I61" s="611"/>
      <c r="J61" s="612">
        <f t="shared" si="0"/>
        <v>0</v>
      </c>
      <c r="K61" s="611">
        <v>3</v>
      </c>
      <c r="L61" s="611">
        <f t="shared" si="6"/>
        <v>1748.91</v>
      </c>
      <c r="M61" s="611"/>
      <c r="N61" s="613">
        <f t="shared" si="1"/>
        <v>0</v>
      </c>
      <c r="O61" s="500"/>
    </row>
    <row r="62" spans="1:15" s="347" customFormat="1" ht="16.5">
      <c r="A62" s="610">
        <f t="shared" si="7"/>
        <v>50</v>
      </c>
      <c r="B62" s="664" t="s">
        <v>2390</v>
      </c>
      <c r="C62" s="516">
        <v>5</v>
      </c>
      <c r="D62" s="516" t="s">
        <v>910</v>
      </c>
      <c r="E62" s="508">
        <v>564.71</v>
      </c>
      <c r="F62" s="517">
        <f t="shared" si="2"/>
        <v>2823.55</v>
      </c>
      <c r="G62" s="611">
        <v>3</v>
      </c>
      <c r="H62" s="611">
        <f t="shared" si="4"/>
        <v>1694.13</v>
      </c>
      <c r="I62" s="611"/>
      <c r="J62" s="612">
        <f t="shared" si="0"/>
        <v>0</v>
      </c>
      <c r="K62" s="611">
        <v>2</v>
      </c>
      <c r="L62" s="611">
        <f t="shared" si="6"/>
        <v>1129.42</v>
      </c>
      <c r="M62" s="611"/>
      <c r="N62" s="613">
        <f t="shared" si="1"/>
        <v>0</v>
      </c>
      <c r="O62" s="500"/>
    </row>
    <row r="63" spans="1:15" s="347" customFormat="1" ht="30">
      <c r="A63" s="610">
        <f t="shared" si="7"/>
        <v>51</v>
      </c>
      <c r="B63" s="512" t="s">
        <v>2391</v>
      </c>
      <c r="C63" s="738">
        <v>10</v>
      </c>
      <c r="D63" s="514" t="s">
        <v>919</v>
      </c>
      <c r="E63" s="511">
        <v>1010</v>
      </c>
      <c r="F63" s="517">
        <f t="shared" si="2"/>
        <v>10100</v>
      </c>
      <c r="G63" s="611">
        <f t="shared" si="3"/>
        <v>5</v>
      </c>
      <c r="H63" s="611">
        <f t="shared" si="4"/>
        <v>5050</v>
      </c>
      <c r="I63" s="611"/>
      <c r="J63" s="612">
        <f t="shared" si="0"/>
        <v>0</v>
      </c>
      <c r="K63" s="611">
        <f t="shared" si="5"/>
        <v>5</v>
      </c>
      <c r="L63" s="611">
        <f t="shared" si="6"/>
        <v>5050</v>
      </c>
      <c r="M63" s="611"/>
      <c r="N63" s="613">
        <f t="shared" si="1"/>
        <v>0</v>
      </c>
      <c r="O63" s="500"/>
    </row>
    <row r="64" spans="1:15" s="347" customFormat="1" ht="30">
      <c r="A64" s="610">
        <f t="shared" si="7"/>
        <v>52</v>
      </c>
      <c r="B64" s="512" t="s">
        <v>2392</v>
      </c>
      <c r="C64" s="738">
        <v>5</v>
      </c>
      <c r="D64" s="514" t="s">
        <v>919</v>
      </c>
      <c r="E64" s="511">
        <v>1500</v>
      </c>
      <c r="F64" s="517">
        <f t="shared" si="2"/>
        <v>7500</v>
      </c>
      <c r="G64" s="611">
        <v>3</v>
      </c>
      <c r="H64" s="611">
        <f t="shared" si="4"/>
        <v>4500</v>
      </c>
      <c r="I64" s="611"/>
      <c r="J64" s="612">
        <f t="shared" si="0"/>
        <v>0</v>
      </c>
      <c r="K64" s="611">
        <v>2</v>
      </c>
      <c r="L64" s="611">
        <f t="shared" si="6"/>
        <v>3000</v>
      </c>
      <c r="M64" s="611"/>
      <c r="N64" s="613">
        <f t="shared" si="1"/>
        <v>0</v>
      </c>
      <c r="O64" s="500"/>
    </row>
    <row r="65" spans="1:15" s="347" customFormat="1" ht="30">
      <c r="A65" s="610">
        <f t="shared" si="7"/>
        <v>53</v>
      </c>
      <c r="B65" s="512" t="s">
        <v>2393</v>
      </c>
      <c r="C65" s="738">
        <v>10</v>
      </c>
      <c r="D65" s="514" t="s">
        <v>919</v>
      </c>
      <c r="E65" s="511">
        <v>945</v>
      </c>
      <c r="F65" s="517">
        <f t="shared" si="2"/>
        <v>9450</v>
      </c>
      <c r="G65" s="611">
        <f t="shared" si="3"/>
        <v>5</v>
      </c>
      <c r="H65" s="611">
        <f t="shared" si="4"/>
        <v>4725</v>
      </c>
      <c r="I65" s="611"/>
      <c r="J65" s="612">
        <f t="shared" si="0"/>
        <v>0</v>
      </c>
      <c r="K65" s="611">
        <f t="shared" si="5"/>
        <v>5</v>
      </c>
      <c r="L65" s="611">
        <f t="shared" si="6"/>
        <v>4725</v>
      </c>
      <c r="M65" s="611"/>
      <c r="N65" s="613">
        <f t="shared" si="1"/>
        <v>0</v>
      </c>
      <c r="O65" s="500"/>
    </row>
    <row r="66" spans="1:15" s="347" customFormat="1" ht="30">
      <c r="A66" s="610">
        <f t="shared" si="7"/>
        <v>54</v>
      </c>
      <c r="B66" s="512" t="s">
        <v>2394</v>
      </c>
      <c r="C66" s="738">
        <v>5</v>
      </c>
      <c r="D66" s="514" t="s">
        <v>919</v>
      </c>
      <c r="E66" s="511">
        <v>1260</v>
      </c>
      <c r="F66" s="517">
        <f t="shared" si="2"/>
        <v>6300</v>
      </c>
      <c r="G66" s="611">
        <v>3</v>
      </c>
      <c r="H66" s="611">
        <f t="shared" si="4"/>
        <v>3780</v>
      </c>
      <c r="I66" s="611"/>
      <c r="J66" s="612">
        <f t="shared" si="0"/>
        <v>0</v>
      </c>
      <c r="K66" s="611">
        <v>2</v>
      </c>
      <c r="L66" s="611">
        <f t="shared" si="6"/>
        <v>2520</v>
      </c>
      <c r="M66" s="611"/>
      <c r="N66" s="613">
        <f t="shared" si="1"/>
        <v>0</v>
      </c>
      <c r="O66" s="500"/>
    </row>
    <row r="67" spans="1:15" s="347" customFormat="1" ht="30">
      <c r="A67" s="610">
        <f t="shared" si="7"/>
        <v>55</v>
      </c>
      <c r="B67" s="512" t="s">
        <v>2395</v>
      </c>
      <c r="C67" s="738">
        <v>10</v>
      </c>
      <c r="D67" s="514" t="s">
        <v>919</v>
      </c>
      <c r="E67" s="511">
        <v>310</v>
      </c>
      <c r="F67" s="517">
        <f t="shared" si="2"/>
        <v>3100</v>
      </c>
      <c r="G67" s="611">
        <f t="shared" si="3"/>
        <v>5</v>
      </c>
      <c r="H67" s="611">
        <f t="shared" si="4"/>
        <v>1550</v>
      </c>
      <c r="I67" s="611"/>
      <c r="J67" s="612">
        <f t="shared" si="0"/>
        <v>0</v>
      </c>
      <c r="K67" s="611">
        <f t="shared" si="5"/>
        <v>5</v>
      </c>
      <c r="L67" s="611">
        <f t="shared" si="6"/>
        <v>1550</v>
      </c>
      <c r="M67" s="611"/>
      <c r="N67" s="613">
        <f t="shared" si="1"/>
        <v>0</v>
      </c>
      <c r="O67" s="500"/>
    </row>
    <row r="68" spans="1:15" s="347" customFormat="1" ht="30">
      <c r="A68" s="610">
        <f t="shared" si="7"/>
        <v>56</v>
      </c>
      <c r="B68" s="512" t="s">
        <v>2396</v>
      </c>
      <c r="C68" s="738">
        <v>5</v>
      </c>
      <c r="D68" s="514" t="s">
        <v>919</v>
      </c>
      <c r="E68" s="511">
        <v>310</v>
      </c>
      <c r="F68" s="517">
        <f t="shared" si="2"/>
        <v>1550</v>
      </c>
      <c r="G68" s="611">
        <v>3</v>
      </c>
      <c r="H68" s="611">
        <f t="shared" si="4"/>
        <v>930</v>
      </c>
      <c r="I68" s="611"/>
      <c r="J68" s="612">
        <f t="shared" si="0"/>
        <v>0</v>
      </c>
      <c r="K68" s="611">
        <v>2</v>
      </c>
      <c r="L68" s="611">
        <f t="shared" si="6"/>
        <v>620</v>
      </c>
      <c r="M68" s="611"/>
      <c r="N68" s="613">
        <f t="shared" si="1"/>
        <v>0</v>
      </c>
      <c r="O68" s="500"/>
    </row>
    <row r="69" spans="1:15" s="347" customFormat="1" ht="30">
      <c r="A69" s="610">
        <f t="shared" si="7"/>
        <v>57</v>
      </c>
      <c r="B69" s="512" t="s">
        <v>2397</v>
      </c>
      <c r="C69" s="738">
        <v>5</v>
      </c>
      <c r="D69" s="514" t="s">
        <v>919</v>
      </c>
      <c r="E69" s="511">
        <v>310</v>
      </c>
      <c r="F69" s="517">
        <f t="shared" si="2"/>
        <v>1550</v>
      </c>
      <c r="G69" s="611">
        <v>3</v>
      </c>
      <c r="H69" s="611">
        <f t="shared" si="4"/>
        <v>930</v>
      </c>
      <c r="I69" s="611"/>
      <c r="J69" s="612">
        <f t="shared" si="0"/>
        <v>0</v>
      </c>
      <c r="K69" s="611">
        <v>2</v>
      </c>
      <c r="L69" s="611">
        <f t="shared" si="6"/>
        <v>620</v>
      </c>
      <c r="M69" s="611"/>
      <c r="N69" s="613">
        <f t="shared" si="1"/>
        <v>0</v>
      </c>
      <c r="O69" s="500"/>
    </row>
    <row r="70" spans="1:15" s="347" customFormat="1" ht="30">
      <c r="A70" s="610">
        <f t="shared" si="7"/>
        <v>58</v>
      </c>
      <c r="B70" s="512" t="s">
        <v>2398</v>
      </c>
      <c r="C70" s="738">
        <v>5</v>
      </c>
      <c r="D70" s="514" t="s">
        <v>919</v>
      </c>
      <c r="E70" s="511">
        <v>310</v>
      </c>
      <c r="F70" s="517">
        <f t="shared" si="2"/>
        <v>1550</v>
      </c>
      <c r="G70" s="611">
        <v>3</v>
      </c>
      <c r="H70" s="611">
        <f t="shared" si="4"/>
        <v>930</v>
      </c>
      <c r="I70" s="611"/>
      <c r="J70" s="612">
        <f t="shared" si="0"/>
        <v>0</v>
      </c>
      <c r="K70" s="611">
        <v>2</v>
      </c>
      <c r="L70" s="611">
        <f t="shared" si="6"/>
        <v>620</v>
      </c>
      <c r="M70" s="611"/>
      <c r="N70" s="613">
        <f t="shared" si="1"/>
        <v>0</v>
      </c>
      <c r="O70" s="500"/>
    </row>
    <row r="71" spans="1:15" s="347" customFormat="1" ht="16.5">
      <c r="A71" s="610">
        <f t="shared" si="7"/>
        <v>59</v>
      </c>
      <c r="B71" s="512" t="s">
        <v>1576</v>
      </c>
      <c r="C71" s="738">
        <v>20</v>
      </c>
      <c r="D71" s="514" t="s">
        <v>1418</v>
      </c>
      <c r="E71" s="511">
        <v>350</v>
      </c>
      <c r="F71" s="517">
        <f t="shared" si="2"/>
        <v>7000</v>
      </c>
      <c r="G71" s="611">
        <f t="shared" si="3"/>
        <v>10</v>
      </c>
      <c r="H71" s="611">
        <f t="shared" si="4"/>
        <v>3500</v>
      </c>
      <c r="I71" s="611"/>
      <c r="J71" s="612">
        <f t="shared" si="0"/>
        <v>0</v>
      </c>
      <c r="K71" s="611">
        <f t="shared" si="5"/>
        <v>10</v>
      </c>
      <c r="L71" s="611">
        <f t="shared" si="6"/>
        <v>3500</v>
      </c>
      <c r="M71" s="611"/>
      <c r="N71" s="613">
        <f t="shared" si="1"/>
        <v>0</v>
      </c>
      <c r="O71" s="500"/>
    </row>
    <row r="72" spans="1:15" s="347" customFormat="1" ht="16.5">
      <c r="A72" s="610">
        <f t="shared" si="7"/>
        <v>60</v>
      </c>
      <c r="B72" s="544" t="s">
        <v>2399</v>
      </c>
      <c r="C72" s="507">
        <v>5</v>
      </c>
      <c r="D72" s="241" t="s">
        <v>2400</v>
      </c>
      <c r="E72" s="571">
        <v>4818</v>
      </c>
      <c r="F72" s="517">
        <f t="shared" si="2"/>
        <v>24090</v>
      </c>
      <c r="G72" s="611">
        <v>3</v>
      </c>
      <c r="H72" s="611">
        <f t="shared" si="4"/>
        <v>14454</v>
      </c>
      <c r="I72" s="611"/>
      <c r="J72" s="612">
        <f t="shared" si="0"/>
        <v>0</v>
      </c>
      <c r="K72" s="611">
        <v>2</v>
      </c>
      <c r="L72" s="611">
        <f t="shared" si="6"/>
        <v>9636</v>
      </c>
      <c r="M72" s="611"/>
      <c r="N72" s="613">
        <f t="shared" si="1"/>
        <v>0</v>
      </c>
      <c r="O72" s="500"/>
    </row>
    <row r="73" spans="1:15" s="347" customFormat="1" ht="16.5">
      <c r="A73" s="610">
        <f t="shared" si="7"/>
        <v>61</v>
      </c>
      <c r="B73" s="544" t="s">
        <v>2401</v>
      </c>
      <c r="C73" s="507">
        <v>5</v>
      </c>
      <c r="D73" s="241" t="s">
        <v>2036</v>
      </c>
      <c r="E73" s="571">
        <v>382.67</v>
      </c>
      <c r="F73" s="517">
        <f t="shared" si="2"/>
        <v>1913.3500000000001</v>
      </c>
      <c r="G73" s="611">
        <v>3</v>
      </c>
      <c r="H73" s="611">
        <f t="shared" si="4"/>
        <v>1148.01</v>
      </c>
      <c r="I73" s="611"/>
      <c r="J73" s="612">
        <f t="shared" si="0"/>
        <v>0</v>
      </c>
      <c r="K73" s="611">
        <v>2</v>
      </c>
      <c r="L73" s="611">
        <f t="shared" si="6"/>
        <v>765.34</v>
      </c>
      <c r="M73" s="611"/>
      <c r="N73" s="613">
        <f t="shared" si="1"/>
        <v>0</v>
      </c>
      <c r="O73" s="500"/>
    </row>
    <row r="74" spans="1:15" s="347" customFormat="1" ht="16.5">
      <c r="A74" s="610">
        <f t="shared" si="7"/>
        <v>62</v>
      </c>
      <c r="B74" s="544" t="s">
        <v>2402</v>
      </c>
      <c r="C74" s="507">
        <v>30</v>
      </c>
      <c r="D74" s="241" t="s">
        <v>2036</v>
      </c>
      <c r="E74" s="571">
        <v>386.67</v>
      </c>
      <c r="F74" s="517">
        <f t="shared" si="2"/>
        <v>11600.1</v>
      </c>
      <c r="G74" s="611">
        <f t="shared" si="3"/>
        <v>15</v>
      </c>
      <c r="H74" s="611">
        <f t="shared" si="4"/>
        <v>5800.05</v>
      </c>
      <c r="I74" s="611"/>
      <c r="J74" s="612">
        <f t="shared" si="0"/>
        <v>0</v>
      </c>
      <c r="K74" s="611">
        <f t="shared" si="5"/>
        <v>15</v>
      </c>
      <c r="L74" s="611">
        <f t="shared" si="6"/>
        <v>5800.05</v>
      </c>
      <c r="M74" s="611"/>
      <c r="N74" s="613">
        <f t="shared" si="1"/>
        <v>0</v>
      </c>
      <c r="O74" s="500"/>
    </row>
    <row r="75" spans="1:15" s="347" customFormat="1" ht="16.5">
      <c r="A75" s="610">
        <f t="shared" si="7"/>
        <v>63</v>
      </c>
      <c r="B75" s="544" t="s">
        <v>2403</v>
      </c>
      <c r="C75" s="507">
        <v>5</v>
      </c>
      <c r="D75" s="241" t="s">
        <v>2036</v>
      </c>
      <c r="E75" s="571">
        <v>382.67</v>
      </c>
      <c r="F75" s="517">
        <f t="shared" si="2"/>
        <v>1913.3500000000001</v>
      </c>
      <c r="G75" s="611">
        <v>3</v>
      </c>
      <c r="H75" s="611">
        <f t="shared" si="4"/>
        <v>1148.01</v>
      </c>
      <c r="I75" s="611"/>
      <c r="J75" s="612">
        <f t="shared" si="0"/>
        <v>0</v>
      </c>
      <c r="K75" s="611">
        <v>2</v>
      </c>
      <c r="L75" s="611">
        <f t="shared" si="6"/>
        <v>765.34</v>
      </c>
      <c r="M75" s="611"/>
      <c r="N75" s="613">
        <f t="shared" si="1"/>
        <v>0</v>
      </c>
      <c r="O75" s="500"/>
    </row>
    <row r="76" spans="1:15" s="347" customFormat="1" ht="16.5">
      <c r="A76" s="610">
        <f t="shared" si="7"/>
        <v>64</v>
      </c>
      <c r="B76" s="240" t="s">
        <v>2404</v>
      </c>
      <c r="C76" s="507">
        <v>5</v>
      </c>
      <c r="D76" s="507" t="s">
        <v>2036</v>
      </c>
      <c r="E76" s="571">
        <v>382.67</v>
      </c>
      <c r="F76" s="517">
        <f t="shared" si="2"/>
        <v>1913.3500000000001</v>
      </c>
      <c r="G76" s="611">
        <v>3</v>
      </c>
      <c r="H76" s="611">
        <f t="shared" si="4"/>
        <v>1148.01</v>
      </c>
      <c r="I76" s="611"/>
      <c r="J76" s="612">
        <f t="shared" si="0"/>
        <v>0</v>
      </c>
      <c r="K76" s="611">
        <v>2</v>
      </c>
      <c r="L76" s="611">
        <f t="shared" si="6"/>
        <v>765.34</v>
      </c>
      <c r="M76" s="611"/>
      <c r="N76" s="613">
        <f t="shared" si="1"/>
        <v>0</v>
      </c>
      <c r="O76" s="500"/>
    </row>
    <row r="77" spans="1:15" s="347" customFormat="1" ht="16.5">
      <c r="A77" s="610">
        <f t="shared" si="7"/>
        <v>65</v>
      </c>
      <c r="B77" s="658" t="s">
        <v>2405</v>
      </c>
      <c r="C77" s="507">
        <v>4</v>
      </c>
      <c r="D77" s="507" t="s">
        <v>995</v>
      </c>
      <c r="E77" s="510">
        <v>4850</v>
      </c>
      <c r="F77" s="517">
        <f t="shared" si="2"/>
        <v>19400</v>
      </c>
      <c r="G77" s="611">
        <f t="shared" si="3"/>
        <v>2</v>
      </c>
      <c r="H77" s="611">
        <f t="shared" si="4"/>
        <v>9700</v>
      </c>
      <c r="I77" s="611"/>
      <c r="J77" s="612">
        <f t="shared" ref="J77:J140" si="8">I77*E77</f>
        <v>0</v>
      </c>
      <c r="K77" s="611">
        <f t="shared" si="5"/>
        <v>2</v>
      </c>
      <c r="L77" s="611">
        <f t="shared" si="6"/>
        <v>9700</v>
      </c>
      <c r="M77" s="611"/>
      <c r="N77" s="613">
        <f t="shared" ref="N77:N140" si="9">M77*E77</f>
        <v>0</v>
      </c>
      <c r="O77" s="500"/>
    </row>
    <row r="78" spans="1:15" s="347" customFormat="1" ht="16.5">
      <c r="A78" s="610">
        <f t="shared" si="7"/>
        <v>66</v>
      </c>
      <c r="B78" s="658" t="s">
        <v>2406</v>
      </c>
      <c r="C78" s="507">
        <v>100</v>
      </c>
      <c r="D78" s="507" t="s">
        <v>1641</v>
      </c>
      <c r="E78" s="510">
        <v>1690</v>
      </c>
      <c r="F78" s="517">
        <f t="shared" ref="F78:F141" si="10">E78*C78</f>
        <v>169000</v>
      </c>
      <c r="G78" s="611">
        <f t="shared" ref="G78:G138" si="11">C78/2</f>
        <v>50</v>
      </c>
      <c r="H78" s="611">
        <f t="shared" ref="H78:H141" si="12">G78*E78</f>
        <v>84500</v>
      </c>
      <c r="I78" s="611"/>
      <c r="J78" s="612">
        <f t="shared" si="8"/>
        <v>0</v>
      </c>
      <c r="K78" s="611">
        <f t="shared" ref="K78:K138" si="13">C78/2</f>
        <v>50</v>
      </c>
      <c r="L78" s="611">
        <f t="shared" ref="L78:L141" si="14">K78*E78</f>
        <v>84500</v>
      </c>
      <c r="M78" s="611"/>
      <c r="N78" s="613">
        <f t="shared" si="9"/>
        <v>0</v>
      </c>
      <c r="O78" s="500"/>
    </row>
    <row r="79" spans="1:15" s="347" customFormat="1" ht="30">
      <c r="A79" s="610">
        <f t="shared" ref="A79:A142" si="15">A78+1</f>
        <v>67</v>
      </c>
      <c r="B79" s="288" t="s">
        <v>2407</v>
      </c>
      <c r="C79" s="507">
        <v>150</v>
      </c>
      <c r="D79" s="241" t="s">
        <v>903</v>
      </c>
      <c r="E79" s="571">
        <v>1790</v>
      </c>
      <c r="F79" s="517">
        <f t="shared" si="10"/>
        <v>268500</v>
      </c>
      <c r="G79" s="611">
        <f t="shared" si="11"/>
        <v>75</v>
      </c>
      <c r="H79" s="611">
        <f t="shared" si="12"/>
        <v>134250</v>
      </c>
      <c r="I79" s="611"/>
      <c r="J79" s="612">
        <f t="shared" si="8"/>
        <v>0</v>
      </c>
      <c r="K79" s="611">
        <f t="shared" si="13"/>
        <v>75</v>
      </c>
      <c r="L79" s="611">
        <f t="shared" si="14"/>
        <v>134250</v>
      </c>
      <c r="M79" s="611"/>
      <c r="N79" s="613">
        <f t="shared" si="9"/>
        <v>0</v>
      </c>
      <c r="O79" s="500"/>
    </row>
    <row r="80" spans="1:15" s="347" customFormat="1" ht="30">
      <c r="A80" s="610">
        <f t="shared" si="15"/>
        <v>68</v>
      </c>
      <c r="B80" s="288" t="s">
        <v>2408</v>
      </c>
      <c r="C80" s="507">
        <v>50</v>
      </c>
      <c r="D80" s="241"/>
      <c r="E80" s="571">
        <v>1860</v>
      </c>
      <c r="F80" s="517">
        <f t="shared" si="10"/>
        <v>93000</v>
      </c>
      <c r="G80" s="611">
        <f t="shared" si="11"/>
        <v>25</v>
      </c>
      <c r="H80" s="611">
        <f t="shared" si="12"/>
        <v>46500</v>
      </c>
      <c r="I80" s="611"/>
      <c r="J80" s="612">
        <f t="shared" si="8"/>
        <v>0</v>
      </c>
      <c r="K80" s="611">
        <f t="shared" si="13"/>
        <v>25</v>
      </c>
      <c r="L80" s="611">
        <f t="shared" si="14"/>
        <v>46500</v>
      </c>
      <c r="M80" s="611"/>
      <c r="N80" s="613">
        <f t="shared" si="9"/>
        <v>0</v>
      </c>
      <c r="O80" s="500"/>
    </row>
    <row r="81" spans="1:15" s="347" customFormat="1" ht="16.5">
      <c r="A81" s="610">
        <f t="shared" si="15"/>
        <v>69</v>
      </c>
      <c r="B81" s="240" t="s">
        <v>2409</v>
      </c>
      <c r="C81" s="507">
        <v>5</v>
      </c>
      <c r="D81" s="507" t="s">
        <v>2400</v>
      </c>
      <c r="E81" s="510">
        <v>7500</v>
      </c>
      <c r="F81" s="517">
        <f t="shared" si="10"/>
        <v>37500</v>
      </c>
      <c r="G81" s="611">
        <v>3</v>
      </c>
      <c r="H81" s="611">
        <f t="shared" si="12"/>
        <v>22500</v>
      </c>
      <c r="I81" s="611"/>
      <c r="J81" s="612">
        <f t="shared" si="8"/>
        <v>0</v>
      </c>
      <c r="K81" s="611">
        <v>2</v>
      </c>
      <c r="L81" s="611">
        <f t="shared" si="14"/>
        <v>15000</v>
      </c>
      <c r="M81" s="611"/>
      <c r="N81" s="613">
        <f t="shared" si="9"/>
        <v>0</v>
      </c>
      <c r="O81" s="500"/>
    </row>
    <row r="82" spans="1:15" s="347" customFormat="1" ht="16.5">
      <c r="A82" s="610">
        <f t="shared" si="15"/>
        <v>70</v>
      </c>
      <c r="B82" s="544" t="s">
        <v>2410</v>
      </c>
      <c r="C82" s="507">
        <v>4</v>
      </c>
      <c r="D82" s="571" t="s">
        <v>2411</v>
      </c>
      <c r="E82" s="571">
        <v>4850</v>
      </c>
      <c r="F82" s="517">
        <f t="shared" si="10"/>
        <v>19400</v>
      </c>
      <c r="G82" s="611">
        <f t="shared" si="11"/>
        <v>2</v>
      </c>
      <c r="H82" s="611">
        <f t="shared" si="12"/>
        <v>9700</v>
      </c>
      <c r="I82" s="611"/>
      <c r="J82" s="612">
        <f t="shared" si="8"/>
        <v>0</v>
      </c>
      <c r="K82" s="611">
        <f t="shared" si="13"/>
        <v>2</v>
      </c>
      <c r="L82" s="611">
        <f t="shared" si="14"/>
        <v>9700</v>
      </c>
      <c r="M82" s="611"/>
      <c r="N82" s="613">
        <f t="shared" si="9"/>
        <v>0</v>
      </c>
      <c r="O82" s="500"/>
    </row>
    <row r="83" spans="1:15" s="347" customFormat="1" ht="16.5">
      <c r="A83" s="610">
        <f t="shared" si="15"/>
        <v>71</v>
      </c>
      <c r="B83" s="544" t="s">
        <v>2412</v>
      </c>
      <c r="C83" s="506">
        <v>35</v>
      </c>
      <c r="D83" s="506" t="s">
        <v>907</v>
      </c>
      <c r="E83" s="533">
        <v>592.80999999999995</v>
      </c>
      <c r="F83" s="517">
        <f t="shared" si="10"/>
        <v>20748.349999999999</v>
      </c>
      <c r="G83" s="611">
        <v>18</v>
      </c>
      <c r="H83" s="611">
        <f t="shared" si="12"/>
        <v>10670.579999999998</v>
      </c>
      <c r="I83" s="611"/>
      <c r="J83" s="612">
        <f t="shared" si="8"/>
        <v>0</v>
      </c>
      <c r="K83" s="611">
        <v>17</v>
      </c>
      <c r="L83" s="611">
        <f t="shared" si="14"/>
        <v>10077.769999999999</v>
      </c>
      <c r="M83" s="611"/>
      <c r="N83" s="613">
        <f t="shared" si="9"/>
        <v>0</v>
      </c>
      <c r="O83" s="500"/>
    </row>
    <row r="84" spans="1:15" s="347" customFormat="1" ht="16.5">
      <c r="A84" s="610">
        <f t="shared" si="15"/>
        <v>72</v>
      </c>
      <c r="B84" s="544" t="s">
        <v>2413</v>
      </c>
      <c r="C84" s="506">
        <v>40</v>
      </c>
      <c r="D84" s="506" t="s">
        <v>907</v>
      </c>
      <c r="E84" s="533">
        <v>516</v>
      </c>
      <c r="F84" s="517">
        <f t="shared" si="10"/>
        <v>20640</v>
      </c>
      <c r="G84" s="611">
        <f t="shared" si="11"/>
        <v>20</v>
      </c>
      <c r="H84" s="611">
        <f t="shared" si="12"/>
        <v>10320</v>
      </c>
      <c r="I84" s="611"/>
      <c r="J84" s="612">
        <f t="shared" si="8"/>
        <v>0</v>
      </c>
      <c r="K84" s="611">
        <f t="shared" si="13"/>
        <v>20</v>
      </c>
      <c r="L84" s="611">
        <f t="shared" si="14"/>
        <v>10320</v>
      </c>
      <c r="M84" s="611"/>
      <c r="N84" s="613">
        <f t="shared" si="9"/>
        <v>0</v>
      </c>
      <c r="O84" s="500"/>
    </row>
    <row r="85" spans="1:15" s="347" customFormat="1" ht="16.5">
      <c r="A85" s="610">
        <f t="shared" si="15"/>
        <v>73</v>
      </c>
      <c r="B85" s="544" t="s">
        <v>2414</v>
      </c>
      <c r="C85" s="506">
        <v>22</v>
      </c>
      <c r="D85" s="506" t="s">
        <v>907</v>
      </c>
      <c r="E85" s="533">
        <v>569.78</v>
      </c>
      <c r="F85" s="517">
        <f t="shared" si="10"/>
        <v>12535.16</v>
      </c>
      <c r="G85" s="611">
        <f t="shared" si="11"/>
        <v>11</v>
      </c>
      <c r="H85" s="611">
        <f t="shared" si="12"/>
        <v>6267.58</v>
      </c>
      <c r="I85" s="611"/>
      <c r="J85" s="612">
        <f t="shared" si="8"/>
        <v>0</v>
      </c>
      <c r="K85" s="611">
        <f t="shared" si="13"/>
        <v>11</v>
      </c>
      <c r="L85" s="611">
        <f t="shared" si="14"/>
        <v>6267.58</v>
      </c>
      <c r="M85" s="611"/>
      <c r="N85" s="613">
        <f t="shared" si="9"/>
        <v>0</v>
      </c>
      <c r="O85" s="500"/>
    </row>
    <row r="86" spans="1:15" s="347" customFormat="1" ht="16.5">
      <c r="A86" s="610">
        <f t="shared" si="15"/>
        <v>74</v>
      </c>
      <c r="B86" s="544" t="s">
        <v>2415</v>
      </c>
      <c r="C86" s="506">
        <v>21</v>
      </c>
      <c r="D86" s="506" t="s">
        <v>907</v>
      </c>
      <c r="E86" s="533">
        <v>583.86</v>
      </c>
      <c r="F86" s="517">
        <f t="shared" si="10"/>
        <v>12261.06</v>
      </c>
      <c r="G86" s="611">
        <v>11</v>
      </c>
      <c r="H86" s="611">
        <f t="shared" si="12"/>
        <v>6422.46</v>
      </c>
      <c r="I86" s="611"/>
      <c r="J86" s="612">
        <f t="shared" si="8"/>
        <v>0</v>
      </c>
      <c r="K86" s="611">
        <v>10</v>
      </c>
      <c r="L86" s="611">
        <f t="shared" si="14"/>
        <v>5838.6</v>
      </c>
      <c r="M86" s="611"/>
      <c r="N86" s="613">
        <f t="shared" si="9"/>
        <v>0</v>
      </c>
      <c r="O86" s="500"/>
    </row>
    <row r="87" spans="1:15" s="347" customFormat="1" ht="16.5">
      <c r="A87" s="610">
        <f t="shared" si="15"/>
        <v>75</v>
      </c>
      <c r="B87" s="544" t="s">
        <v>2416</v>
      </c>
      <c r="C87" s="506">
        <v>40</v>
      </c>
      <c r="D87" s="506" t="s">
        <v>907</v>
      </c>
      <c r="E87" s="533">
        <v>582.97</v>
      </c>
      <c r="F87" s="517">
        <f t="shared" si="10"/>
        <v>23318.800000000003</v>
      </c>
      <c r="G87" s="611">
        <f t="shared" si="11"/>
        <v>20</v>
      </c>
      <c r="H87" s="611">
        <f t="shared" si="12"/>
        <v>11659.400000000001</v>
      </c>
      <c r="I87" s="611"/>
      <c r="J87" s="612">
        <f t="shared" si="8"/>
        <v>0</v>
      </c>
      <c r="K87" s="611">
        <f t="shared" si="13"/>
        <v>20</v>
      </c>
      <c r="L87" s="611">
        <f t="shared" si="14"/>
        <v>11659.400000000001</v>
      </c>
      <c r="M87" s="611"/>
      <c r="N87" s="613">
        <f t="shared" si="9"/>
        <v>0</v>
      </c>
      <c r="O87" s="500"/>
    </row>
    <row r="88" spans="1:15" s="347" customFormat="1" ht="16.5">
      <c r="A88" s="610">
        <f t="shared" si="15"/>
        <v>76</v>
      </c>
      <c r="B88" s="544" t="s">
        <v>2417</v>
      </c>
      <c r="C88" s="506">
        <v>34</v>
      </c>
      <c r="D88" s="506" t="s">
        <v>907</v>
      </c>
      <c r="E88" s="533">
        <v>564.71</v>
      </c>
      <c r="F88" s="517">
        <f t="shared" si="10"/>
        <v>19200.14</v>
      </c>
      <c r="G88" s="611">
        <f t="shared" si="11"/>
        <v>17</v>
      </c>
      <c r="H88" s="611">
        <f t="shared" si="12"/>
        <v>9600.07</v>
      </c>
      <c r="I88" s="611"/>
      <c r="J88" s="612">
        <f t="shared" si="8"/>
        <v>0</v>
      </c>
      <c r="K88" s="611">
        <f t="shared" si="13"/>
        <v>17</v>
      </c>
      <c r="L88" s="611">
        <f t="shared" si="14"/>
        <v>9600.07</v>
      </c>
      <c r="M88" s="611"/>
      <c r="N88" s="613">
        <f t="shared" si="9"/>
        <v>0</v>
      </c>
      <c r="O88" s="500"/>
    </row>
    <row r="89" spans="1:15" s="347" customFormat="1" ht="16.5">
      <c r="A89" s="610">
        <f t="shared" si="15"/>
        <v>77</v>
      </c>
      <c r="B89" s="544" t="s">
        <v>2418</v>
      </c>
      <c r="C89" s="506">
        <v>19</v>
      </c>
      <c r="D89" s="506" t="s">
        <v>1265</v>
      </c>
      <c r="E89" s="533">
        <v>384.24</v>
      </c>
      <c r="F89" s="517">
        <f t="shared" si="10"/>
        <v>7300.56</v>
      </c>
      <c r="G89" s="611">
        <v>10</v>
      </c>
      <c r="H89" s="611">
        <f t="shared" si="12"/>
        <v>3842.4</v>
      </c>
      <c r="I89" s="611"/>
      <c r="J89" s="612">
        <f t="shared" si="8"/>
        <v>0</v>
      </c>
      <c r="K89" s="611">
        <v>7</v>
      </c>
      <c r="L89" s="611">
        <f t="shared" si="14"/>
        <v>2689.6800000000003</v>
      </c>
      <c r="M89" s="611"/>
      <c r="N89" s="613">
        <f t="shared" si="9"/>
        <v>0</v>
      </c>
      <c r="O89" s="500"/>
    </row>
    <row r="90" spans="1:15" s="347" customFormat="1" ht="16.5">
      <c r="A90" s="610">
        <f t="shared" si="15"/>
        <v>78</v>
      </c>
      <c r="B90" s="544" t="s">
        <v>2419</v>
      </c>
      <c r="C90" s="506">
        <v>9</v>
      </c>
      <c r="D90" s="506" t="s">
        <v>1265</v>
      </c>
      <c r="E90" s="533">
        <v>380.56</v>
      </c>
      <c r="F90" s="517">
        <f t="shared" si="10"/>
        <v>3425.04</v>
      </c>
      <c r="G90" s="611">
        <v>5</v>
      </c>
      <c r="H90" s="611">
        <f t="shared" si="12"/>
        <v>1902.8</v>
      </c>
      <c r="I90" s="611"/>
      <c r="J90" s="612">
        <f t="shared" si="8"/>
        <v>0</v>
      </c>
      <c r="K90" s="611">
        <v>4</v>
      </c>
      <c r="L90" s="611">
        <f t="shared" si="14"/>
        <v>1522.24</v>
      </c>
      <c r="M90" s="611"/>
      <c r="N90" s="613">
        <f t="shared" si="9"/>
        <v>0</v>
      </c>
      <c r="O90" s="500"/>
    </row>
    <row r="91" spans="1:15" s="347" customFormat="1" ht="16.5">
      <c r="A91" s="610">
        <f t="shared" si="15"/>
        <v>79</v>
      </c>
      <c r="B91" s="673" t="s">
        <v>2420</v>
      </c>
      <c r="C91" s="506">
        <v>9</v>
      </c>
      <c r="D91" s="506" t="s">
        <v>1265</v>
      </c>
      <c r="E91" s="533">
        <v>380.56</v>
      </c>
      <c r="F91" s="517">
        <f t="shared" si="10"/>
        <v>3425.04</v>
      </c>
      <c r="G91" s="611">
        <v>5</v>
      </c>
      <c r="H91" s="611">
        <f t="shared" si="12"/>
        <v>1902.8</v>
      </c>
      <c r="I91" s="611"/>
      <c r="J91" s="612">
        <f t="shared" si="8"/>
        <v>0</v>
      </c>
      <c r="K91" s="611">
        <v>4</v>
      </c>
      <c r="L91" s="611">
        <f t="shared" si="14"/>
        <v>1522.24</v>
      </c>
      <c r="M91" s="611"/>
      <c r="N91" s="613">
        <f t="shared" si="9"/>
        <v>0</v>
      </c>
      <c r="O91" s="500"/>
    </row>
    <row r="92" spans="1:15" s="347" customFormat="1" ht="16.5">
      <c r="A92" s="610">
        <f t="shared" si="15"/>
        <v>80</v>
      </c>
      <c r="B92" s="673" t="s">
        <v>2421</v>
      </c>
      <c r="C92" s="506">
        <v>9</v>
      </c>
      <c r="D92" s="506" t="s">
        <v>1265</v>
      </c>
      <c r="E92" s="533">
        <v>380.56</v>
      </c>
      <c r="F92" s="517">
        <f t="shared" si="10"/>
        <v>3425.04</v>
      </c>
      <c r="G92" s="611">
        <v>5</v>
      </c>
      <c r="H92" s="611">
        <f t="shared" si="12"/>
        <v>1902.8</v>
      </c>
      <c r="I92" s="611"/>
      <c r="J92" s="612">
        <f t="shared" si="8"/>
        <v>0</v>
      </c>
      <c r="K92" s="611">
        <v>4</v>
      </c>
      <c r="L92" s="611">
        <f t="shared" si="14"/>
        <v>1522.24</v>
      </c>
      <c r="M92" s="611"/>
      <c r="N92" s="613">
        <f t="shared" si="9"/>
        <v>0</v>
      </c>
      <c r="O92" s="500"/>
    </row>
    <row r="93" spans="1:15" s="347" customFormat="1" ht="16.5">
      <c r="A93" s="610">
        <f t="shared" si="15"/>
        <v>81</v>
      </c>
      <c r="B93" s="673" t="s">
        <v>2712</v>
      </c>
      <c r="C93" s="588">
        <v>12</v>
      </c>
      <c r="D93" s="506" t="s">
        <v>1265</v>
      </c>
      <c r="E93" s="533">
        <v>384.24</v>
      </c>
      <c r="F93" s="517">
        <f t="shared" si="10"/>
        <v>4610.88</v>
      </c>
      <c r="G93" s="611">
        <f t="shared" si="11"/>
        <v>6</v>
      </c>
      <c r="H93" s="611">
        <f t="shared" si="12"/>
        <v>2305.44</v>
      </c>
      <c r="I93" s="611"/>
      <c r="J93" s="612">
        <f t="shared" si="8"/>
        <v>0</v>
      </c>
      <c r="K93" s="611">
        <f t="shared" si="13"/>
        <v>6</v>
      </c>
      <c r="L93" s="611">
        <f t="shared" si="14"/>
        <v>2305.44</v>
      </c>
      <c r="M93" s="611"/>
      <c r="N93" s="613">
        <f t="shared" si="9"/>
        <v>0</v>
      </c>
      <c r="O93" s="500"/>
    </row>
    <row r="94" spans="1:15" s="347" customFormat="1" ht="16.5">
      <c r="A94" s="610">
        <f t="shared" si="15"/>
        <v>82</v>
      </c>
      <c r="B94" s="673" t="s">
        <v>2422</v>
      </c>
      <c r="C94" s="588">
        <v>5</v>
      </c>
      <c r="D94" s="506" t="s">
        <v>1265</v>
      </c>
      <c r="E94" s="533">
        <v>380.56</v>
      </c>
      <c r="F94" s="517">
        <f t="shared" si="10"/>
        <v>1902.8</v>
      </c>
      <c r="G94" s="611">
        <v>3</v>
      </c>
      <c r="H94" s="611">
        <f t="shared" si="12"/>
        <v>1141.68</v>
      </c>
      <c r="I94" s="611"/>
      <c r="J94" s="612">
        <f t="shared" si="8"/>
        <v>0</v>
      </c>
      <c r="K94" s="611">
        <v>2</v>
      </c>
      <c r="L94" s="611">
        <f t="shared" si="14"/>
        <v>761.12</v>
      </c>
      <c r="M94" s="611"/>
      <c r="N94" s="613">
        <f t="shared" si="9"/>
        <v>0</v>
      </c>
      <c r="O94" s="500"/>
    </row>
    <row r="95" spans="1:15" s="347" customFormat="1" ht="16.5">
      <c r="A95" s="610">
        <f t="shared" si="15"/>
        <v>83</v>
      </c>
      <c r="B95" s="673" t="s">
        <v>2423</v>
      </c>
      <c r="C95" s="588">
        <v>5</v>
      </c>
      <c r="D95" s="506" t="s">
        <v>1265</v>
      </c>
      <c r="E95" s="533">
        <v>380.56</v>
      </c>
      <c r="F95" s="517">
        <f t="shared" si="10"/>
        <v>1902.8</v>
      </c>
      <c r="G95" s="611">
        <v>3</v>
      </c>
      <c r="H95" s="611">
        <f t="shared" si="12"/>
        <v>1141.68</v>
      </c>
      <c r="I95" s="611"/>
      <c r="J95" s="612">
        <f t="shared" si="8"/>
        <v>0</v>
      </c>
      <c r="K95" s="611">
        <v>2</v>
      </c>
      <c r="L95" s="611">
        <f t="shared" si="14"/>
        <v>761.12</v>
      </c>
      <c r="M95" s="611"/>
      <c r="N95" s="613">
        <f t="shared" si="9"/>
        <v>0</v>
      </c>
      <c r="O95" s="500"/>
    </row>
    <row r="96" spans="1:15" s="347" customFormat="1" ht="16.5">
      <c r="A96" s="610">
        <f t="shared" si="15"/>
        <v>84</v>
      </c>
      <c r="B96" s="673" t="s">
        <v>2424</v>
      </c>
      <c r="C96" s="506">
        <v>5</v>
      </c>
      <c r="D96" s="588" t="s">
        <v>1265</v>
      </c>
      <c r="E96" s="533">
        <v>380.56</v>
      </c>
      <c r="F96" s="517">
        <f t="shared" si="10"/>
        <v>1902.8</v>
      </c>
      <c r="G96" s="611">
        <v>3</v>
      </c>
      <c r="H96" s="611">
        <f t="shared" si="12"/>
        <v>1141.68</v>
      </c>
      <c r="I96" s="611"/>
      <c r="J96" s="612">
        <f t="shared" si="8"/>
        <v>0</v>
      </c>
      <c r="K96" s="611">
        <v>2</v>
      </c>
      <c r="L96" s="611">
        <f t="shared" si="14"/>
        <v>761.12</v>
      </c>
      <c r="M96" s="611"/>
      <c r="N96" s="613">
        <f t="shared" si="9"/>
        <v>0</v>
      </c>
      <c r="O96" s="500"/>
    </row>
    <row r="97" spans="1:15" s="347" customFormat="1" ht="16.5">
      <c r="A97" s="610">
        <f t="shared" si="15"/>
        <v>85</v>
      </c>
      <c r="B97" s="673" t="s">
        <v>2714</v>
      </c>
      <c r="C97" s="506">
        <v>47</v>
      </c>
      <c r="D97" s="588" t="s">
        <v>1265</v>
      </c>
      <c r="E97" s="589">
        <v>382.8</v>
      </c>
      <c r="F97" s="517">
        <f t="shared" si="10"/>
        <v>17991.600000000002</v>
      </c>
      <c r="G97" s="611">
        <v>24</v>
      </c>
      <c r="H97" s="611">
        <f t="shared" si="12"/>
        <v>9187.2000000000007</v>
      </c>
      <c r="I97" s="611"/>
      <c r="J97" s="612">
        <f t="shared" si="8"/>
        <v>0</v>
      </c>
      <c r="K97" s="611">
        <v>23</v>
      </c>
      <c r="L97" s="611">
        <f t="shared" si="14"/>
        <v>8804.4</v>
      </c>
      <c r="M97" s="611"/>
      <c r="N97" s="613">
        <f t="shared" si="9"/>
        <v>0</v>
      </c>
      <c r="O97" s="500"/>
    </row>
    <row r="98" spans="1:15" s="347" customFormat="1" ht="16.5">
      <c r="A98" s="610">
        <f t="shared" si="15"/>
        <v>86</v>
      </c>
      <c r="B98" s="673" t="s">
        <v>2425</v>
      </c>
      <c r="C98" s="506">
        <v>23</v>
      </c>
      <c r="D98" s="588" t="s">
        <v>1265</v>
      </c>
      <c r="E98" s="589">
        <v>382.8</v>
      </c>
      <c r="F98" s="517">
        <f t="shared" si="10"/>
        <v>8804.4</v>
      </c>
      <c r="G98" s="611">
        <v>12</v>
      </c>
      <c r="H98" s="611">
        <f t="shared" si="12"/>
        <v>4593.6000000000004</v>
      </c>
      <c r="I98" s="611"/>
      <c r="J98" s="612">
        <f t="shared" si="8"/>
        <v>0</v>
      </c>
      <c r="K98" s="611">
        <v>11</v>
      </c>
      <c r="L98" s="611">
        <f t="shared" si="14"/>
        <v>4210.8</v>
      </c>
      <c r="M98" s="611"/>
      <c r="N98" s="613">
        <f t="shared" si="9"/>
        <v>0</v>
      </c>
      <c r="O98" s="500"/>
    </row>
    <row r="99" spans="1:15" s="347" customFormat="1" ht="16.5">
      <c r="A99" s="610">
        <f t="shared" si="15"/>
        <v>87</v>
      </c>
      <c r="B99" s="673" t="s">
        <v>2426</v>
      </c>
      <c r="C99" s="506">
        <v>23</v>
      </c>
      <c r="D99" s="588" t="s">
        <v>1265</v>
      </c>
      <c r="E99" s="589">
        <v>382.8</v>
      </c>
      <c r="F99" s="517">
        <f t="shared" si="10"/>
        <v>8804.4</v>
      </c>
      <c r="G99" s="611">
        <v>12</v>
      </c>
      <c r="H99" s="611">
        <f t="shared" si="12"/>
        <v>4593.6000000000004</v>
      </c>
      <c r="I99" s="611"/>
      <c r="J99" s="612">
        <f t="shared" si="8"/>
        <v>0</v>
      </c>
      <c r="K99" s="611">
        <v>11</v>
      </c>
      <c r="L99" s="611">
        <f t="shared" si="14"/>
        <v>4210.8</v>
      </c>
      <c r="M99" s="611"/>
      <c r="N99" s="613">
        <f t="shared" si="9"/>
        <v>0</v>
      </c>
      <c r="O99" s="500"/>
    </row>
    <row r="100" spans="1:15" s="347" customFormat="1" ht="16.5">
      <c r="A100" s="610">
        <f t="shared" si="15"/>
        <v>88</v>
      </c>
      <c r="B100" s="673" t="s">
        <v>2427</v>
      </c>
      <c r="C100" s="506">
        <v>23</v>
      </c>
      <c r="D100" s="588" t="s">
        <v>1265</v>
      </c>
      <c r="E100" s="589">
        <v>382.8</v>
      </c>
      <c r="F100" s="517">
        <f t="shared" si="10"/>
        <v>8804.4</v>
      </c>
      <c r="G100" s="611">
        <v>12</v>
      </c>
      <c r="H100" s="611">
        <f t="shared" si="12"/>
        <v>4593.6000000000004</v>
      </c>
      <c r="I100" s="611"/>
      <c r="J100" s="612">
        <f t="shared" si="8"/>
        <v>0</v>
      </c>
      <c r="K100" s="611">
        <v>11</v>
      </c>
      <c r="L100" s="611">
        <f t="shared" si="14"/>
        <v>4210.8</v>
      </c>
      <c r="M100" s="611"/>
      <c r="N100" s="613">
        <f t="shared" si="9"/>
        <v>0</v>
      </c>
      <c r="O100" s="500"/>
    </row>
    <row r="101" spans="1:15" s="347" customFormat="1" ht="16.5">
      <c r="A101" s="610">
        <f t="shared" si="15"/>
        <v>89</v>
      </c>
      <c r="B101" s="673" t="s">
        <v>2428</v>
      </c>
      <c r="C101" s="506">
        <v>41</v>
      </c>
      <c r="D101" s="506" t="s">
        <v>903</v>
      </c>
      <c r="E101" s="533">
        <v>1077.1300000000001</v>
      </c>
      <c r="F101" s="517">
        <f t="shared" si="10"/>
        <v>44162.33</v>
      </c>
      <c r="G101" s="611">
        <v>21</v>
      </c>
      <c r="H101" s="611">
        <f t="shared" si="12"/>
        <v>22619.730000000003</v>
      </c>
      <c r="I101" s="611"/>
      <c r="J101" s="612">
        <f t="shared" si="8"/>
        <v>0</v>
      </c>
      <c r="K101" s="611">
        <v>20</v>
      </c>
      <c r="L101" s="611">
        <f t="shared" si="14"/>
        <v>21542.600000000002</v>
      </c>
      <c r="M101" s="611"/>
      <c r="N101" s="613">
        <f t="shared" si="9"/>
        <v>0</v>
      </c>
      <c r="O101" s="500"/>
    </row>
    <row r="102" spans="1:15" s="347" customFormat="1" ht="16.5">
      <c r="A102" s="610">
        <f t="shared" si="15"/>
        <v>90</v>
      </c>
      <c r="B102" s="673" t="s">
        <v>2429</v>
      </c>
      <c r="C102" s="506">
        <v>18</v>
      </c>
      <c r="D102" s="506" t="s">
        <v>903</v>
      </c>
      <c r="E102" s="533">
        <v>1582.7</v>
      </c>
      <c r="F102" s="517">
        <f t="shared" si="10"/>
        <v>28488.600000000002</v>
      </c>
      <c r="G102" s="611">
        <f t="shared" si="11"/>
        <v>9</v>
      </c>
      <c r="H102" s="611">
        <f t="shared" si="12"/>
        <v>14244.300000000001</v>
      </c>
      <c r="I102" s="611"/>
      <c r="J102" s="612">
        <f t="shared" si="8"/>
        <v>0</v>
      </c>
      <c r="K102" s="611">
        <f t="shared" si="13"/>
        <v>9</v>
      </c>
      <c r="L102" s="611">
        <f t="shared" si="14"/>
        <v>14244.300000000001</v>
      </c>
      <c r="M102" s="611"/>
      <c r="N102" s="613">
        <f t="shared" si="9"/>
        <v>0</v>
      </c>
      <c r="O102" s="500"/>
    </row>
    <row r="103" spans="1:15" s="347" customFormat="1" ht="16.5">
      <c r="A103" s="610">
        <f t="shared" si="15"/>
        <v>91</v>
      </c>
      <c r="B103" s="673" t="s">
        <v>2430</v>
      </c>
      <c r="C103" s="506">
        <v>5</v>
      </c>
      <c r="D103" s="506" t="s">
        <v>790</v>
      </c>
      <c r="E103" s="533">
        <v>1335</v>
      </c>
      <c r="F103" s="517">
        <f t="shared" si="10"/>
        <v>6675</v>
      </c>
      <c r="G103" s="611">
        <v>3</v>
      </c>
      <c r="H103" s="611">
        <f t="shared" si="12"/>
        <v>4005</v>
      </c>
      <c r="I103" s="611"/>
      <c r="J103" s="612">
        <f t="shared" si="8"/>
        <v>0</v>
      </c>
      <c r="K103" s="611">
        <v>2</v>
      </c>
      <c r="L103" s="611">
        <f t="shared" si="14"/>
        <v>2670</v>
      </c>
      <c r="M103" s="611"/>
      <c r="N103" s="613">
        <f t="shared" si="9"/>
        <v>0</v>
      </c>
      <c r="O103" s="500"/>
    </row>
    <row r="104" spans="1:15" s="347" customFormat="1" ht="16.5">
      <c r="A104" s="610">
        <f t="shared" si="15"/>
        <v>92</v>
      </c>
      <c r="B104" s="673" t="s">
        <v>2431</v>
      </c>
      <c r="C104" s="506">
        <v>11</v>
      </c>
      <c r="D104" s="506" t="s">
        <v>907</v>
      </c>
      <c r="E104" s="533">
        <v>3900</v>
      </c>
      <c r="F104" s="517">
        <f t="shared" si="10"/>
        <v>42900</v>
      </c>
      <c r="G104" s="611">
        <v>6</v>
      </c>
      <c r="H104" s="611">
        <f t="shared" si="12"/>
        <v>23400</v>
      </c>
      <c r="I104" s="611"/>
      <c r="J104" s="612">
        <f t="shared" si="8"/>
        <v>0</v>
      </c>
      <c r="K104" s="611">
        <v>5</v>
      </c>
      <c r="L104" s="611">
        <f t="shared" si="14"/>
        <v>19500</v>
      </c>
      <c r="M104" s="611"/>
      <c r="N104" s="613">
        <f t="shared" si="9"/>
        <v>0</v>
      </c>
      <c r="O104" s="500"/>
    </row>
    <row r="105" spans="1:15" s="347" customFormat="1" ht="16.5">
      <c r="A105" s="610">
        <f t="shared" si="15"/>
        <v>93</v>
      </c>
      <c r="B105" s="673" t="s">
        <v>2432</v>
      </c>
      <c r="C105" s="588">
        <v>5</v>
      </c>
      <c r="D105" s="506" t="s">
        <v>1641</v>
      </c>
      <c r="E105" s="533">
        <v>2780</v>
      </c>
      <c r="F105" s="517">
        <f t="shared" si="10"/>
        <v>13900</v>
      </c>
      <c r="G105" s="611">
        <v>3</v>
      </c>
      <c r="H105" s="611">
        <f t="shared" si="12"/>
        <v>8340</v>
      </c>
      <c r="I105" s="611"/>
      <c r="J105" s="612">
        <f t="shared" si="8"/>
        <v>0</v>
      </c>
      <c r="K105" s="611">
        <v>2</v>
      </c>
      <c r="L105" s="611">
        <f t="shared" si="14"/>
        <v>5560</v>
      </c>
      <c r="M105" s="611"/>
      <c r="N105" s="613">
        <f t="shared" si="9"/>
        <v>0</v>
      </c>
      <c r="O105" s="500"/>
    </row>
    <row r="106" spans="1:15" s="347" customFormat="1" ht="16.5">
      <c r="A106" s="610">
        <f t="shared" si="15"/>
        <v>94</v>
      </c>
      <c r="B106" s="664" t="s">
        <v>2433</v>
      </c>
      <c r="C106" s="514">
        <v>6</v>
      </c>
      <c r="D106" s="516" t="s">
        <v>903</v>
      </c>
      <c r="E106" s="508">
        <v>516</v>
      </c>
      <c r="F106" s="517">
        <f t="shared" si="10"/>
        <v>3096</v>
      </c>
      <c r="G106" s="611">
        <f t="shared" si="11"/>
        <v>3</v>
      </c>
      <c r="H106" s="611">
        <f t="shared" si="12"/>
        <v>1548</v>
      </c>
      <c r="I106" s="611"/>
      <c r="J106" s="612">
        <f t="shared" si="8"/>
        <v>0</v>
      </c>
      <c r="K106" s="611">
        <f t="shared" si="13"/>
        <v>3</v>
      </c>
      <c r="L106" s="611">
        <f t="shared" si="14"/>
        <v>1548</v>
      </c>
      <c r="M106" s="611"/>
      <c r="N106" s="613">
        <f t="shared" si="9"/>
        <v>0</v>
      </c>
      <c r="O106" s="500"/>
    </row>
    <row r="107" spans="1:15" s="347" customFormat="1" ht="16.5">
      <c r="A107" s="610">
        <f t="shared" si="15"/>
        <v>95</v>
      </c>
      <c r="B107" s="664" t="s">
        <v>2434</v>
      </c>
      <c r="C107" s="514">
        <v>6</v>
      </c>
      <c r="D107" s="516" t="s">
        <v>903</v>
      </c>
      <c r="E107" s="508">
        <v>516</v>
      </c>
      <c r="F107" s="517">
        <f t="shared" si="10"/>
        <v>3096</v>
      </c>
      <c r="G107" s="611">
        <f t="shared" si="11"/>
        <v>3</v>
      </c>
      <c r="H107" s="611">
        <f t="shared" si="12"/>
        <v>1548</v>
      </c>
      <c r="I107" s="611"/>
      <c r="J107" s="612">
        <f t="shared" si="8"/>
        <v>0</v>
      </c>
      <c r="K107" s="611">
        <f t="shared" si="13"/>
        <v>3</v>
      </c>
      <c r="L107" s="611">
        <f t="shared" si="14"/>
        <v>1548</v>
      </c>
      <c r="M107" s="611"/>
      <c r="N107" s="613">
        <f t="shared" si="9"/>
        <v>0</v>
      </c>
      <c r="O107" s="500"/>
    </row>
    <row r="108" spans="1:15" s="347" customFormat="1" ht="16.5">
      <c r="A108" s="610">
        <f t="shared" si="15"/>
        <v>96</v>
      </c>
      <c r="B108" s="664" t="s">
        <v>2435</v>
      </c>
      <c r="C108" s="514">
        <v>7</v>
      </c>
      <c r="D108" s="516" t="s">
        <v>903</v>
      </c>
      <c r="E108" s="508">
        <v>544</v>
      </c>
      <c r="F108" s="517">
        <f t="shared" si="10"/>
        <v>3808</v>
      </c>
      <c r="G108" s="611">
        <f t="shared" si="11"/>
        <v>3.5</v>
      </c>
      <c r="H108" s="611">
        <f t="shared" si="12"/>
        <v>1904</v>
      </c>
      <c r="I108" s="611"/>
      <c r="J108" s="612">
        <f t="shared" si="8"/>
        <v>0</v>
      </c>
      <c r="K108" s="611">
        <f t="shared" si="13"/>
        <v>3.5</v>
      </c>
      <c r="L108" s="611">
        <f t="shared" si="14"/>
        <v>1904</v>
      </c>
      <c r="M108" s="611"/>
      <c r="N108" s="613">
        <f t="shared" si="9"/>
        <v>0</v>
      </c>
      <c r="O108" s="500"/>
    </row>
    <row r="109" spans="1:15" s="347" customFormat="1" ht="16.5">
      <c r="A109" s="610">
        <f t="shared" si="15"/>
        <v>97</v>
      </c>
      <c r="B109" s="664" t="s">
        <v>2436</v>
      </c>
      <c r="C109" s="514">
        <v>4</v>
      </c>
      <c r="D109" s="516" t="s">
        <v>903</v>
      </c>
      <c r="E109" s="508">
        <v>544</v>
      </c>
      <c r="F109" s="517">
        <f t="shared" si="10"/>
        <v>2176</v>
      </c>
      <c r="G109" s="611">
        <f t="shared" si="11"/>
        <v>2</v>
      </c>
      <c r="H109" s="611">
        <f t="shared" si="12"/>
        <v>1088</v>
      </c>
      <c r="I109" s="611"/>
      <c r="J109" s="612">
        <f t="shared" si="8"/>
        <v>0</v>
      </c>
      <c r="K109" s="611">
        <f t="shared" si="13"/>
        <v>2</v>
      </c>
      <c r="L109" s="611">
        <f t="shared" si="14"/>
        <v>1088</v>
      </c>
      <c r="M109" s="611"/>
      <c r="N109" s="613">
        <f t="shared" si="9"/>
        <v>0</v>
      </c>
      <c r="O109" s="500"/>
    </row>
    <row r="110" spans="1:15" s="347" customFormat="1" ht="16.5">
      <c r="A110" s="610">
        <f t="shared" si="15"/>
        <v>98</v>
      </c>
      <c r="B110" s="664" t="s">
        <v>2437</v>
      </c>
      <c r="C110" s="514">
        <v>8</v>
      </c>
      <c r="D110" s="514" t="s">
        <v>903</v>
      </c>
      <c r="E110" s="508">
        <v>610</v>
      </c>
      <c r="F110" s="517">
        <f t="shared" si="10"/>
        <v>4880</v>
      </c>
      <c r="G110" s="611">
        <f t="shared" si="11"/>
        <v>4</v>
      </c>
      <c r="H110" s="611">
        <f t="shared" si="12"/>
        <v>2440</v>
      </c>
      <c r="I110" s="611"/>
      <c r="J110" s="612">
        <f t="shared" si="8"/>
        <v>0</v>
      </c>
      <c r="K110" s="611">
        <f t="shared" si="13"/>
        <v>4</v>
      </c>
      <c r="L110" s="611">
        <f t="shared" si="14"/>
        <v>2440</v>
      </c>
      <c r="M110" s="611"/>
      <c r="N110" s="613">
        <f t="shared" si="9"/>
        <v>0</v>
      </c>
      <c r="O110" s="500"/>
    </row>
    <row r="111" spans="1:15" s="347" customFormat="1" ht="16.5">
      <c r="A111" s="610">
        <f t="shared" si="15"/>
        <v>99</v>
      </c>
      <c r="B111" s="664" t="s">
        <v>2438</v>
      </c>
      <c r="C111" s="514">
        <v>4</v>
      </c>
      <c r="D111" s="514" t="s">
        <v>903</v>
      </c>
      <c r="E111" s="508">
        <v>610</v>
      </c>
      <c r="F111" s="517">
        <f t="shared" si="10"/>
        <v>2440</v>
      </c>
      <c r="G111" s="611">
        <f t="shared" si="11"/>
        <v>2</v>
      </c>
      <c r="H111" s="611">
        <f t="shared" si="12"/>
        <v>1220</v>
      </c>
      <c r="I111" s="611"/>
      <c r="J111" s="612">
        <f t="shared" si="8"/>
        <v>0</v>
      </c>
      <c r="K111" s="611">
        <f t="shared" si="13"/>
        <v>2</v>
      </c>
      <c r="L111" s="611">
        <f t="shared" si="14"/>
        <v>1220</v>
      </c>
      <c r="M111" s="611"/>
      <c r="N111" s="613">
        <f t="shared" si="9"/>
        <v>0</v>
      </c>
      <c r="O111" s="500"/>
    </row>
    <row r="112" spans="1:15" s="502" customFormat="1" ht="16.5">
      <c r="A112" s="610">
        <f t="shared" si="15"/>
        <v>100</v>
      </c>
      <c r="B112" s="664" t="s">
        <v>2439</v>
      </c>
      <c r="C112" s="514">
        <v>4</v>
      </c>
      <c r="D112" s="516" t="s">
        <v>912</v>
      </c>
      <c r="E112" s="508">
        <v>348</v>
      </c>
      <c r="F112" s="517">
        <f t="shared" si="10"/>
        <v>1392</v>
      </c>
      <c r="G112" s="611">
        <f t="shared" si="11"/>
        <v>2</v>
      </c>
      <c r="H112" s="611">
        <f t="shared" si="12"/>
        <v>696</v>
      </c>
      <c r="I112" s="611"/>
      <c r="J112" s="612">
        <f t="shared" si="8"/>
        <v>0</v>
      </c>
      <c r="K112" s="611">
        <f t="shared" si="13"/>
        <v>2</v>
      </c>
      <c r="L112" s="611">
        <f t="shared" si="14"/>
        <v>696</v>
      </c>
      <c r="M112" s="611"/>
      <c r="N112" s="613">
        <f t="shared" si="9"/>
        <v>0</v>
      </c>
      <c r="O112" s="501"/>
    </row>
    <row r="113" spans="1:15" s="347" customFormat="1" ht="16.5">
      <c r="A113" s="610">
        <f t="shared" si="15"/>
        <v>101</v>
      </c>
      <c r="B113" s="664" t="s">
        <v>2440</v>
      </c>
      <c r="C113" s="514">
        <v>2</v>
      </c>
      <c r="D113" s="516" t="s">
        <v>912</v>
      </c>
      <c r="E113" s="508">
        <v>348</v>
      </c>
      <c r="F113" s="517">
        <f t="shared" si="10"/>
        <v>696</v>
      </c>
      <c r="G113" s="611">
        <f t="shared" si="11"/>
        <v>1</v>
      </c>
      <c r="H113" s="611">
        <f t="shared" si="12"/>
        <v>348</v>
      </c>
      <c r="I113" s="611"/>
      <c r="J113" s="612">
        <f t="shared" si="8"/>
        <v>0</v>
      </c>
      <c r="K113" s="611">
        <f t="shared" si="13"/>
        <v>1</v>
      </c>
      <c r="L113" s="611">
        <f t="shared" si="14"/>
        <v>348</v>
      </c>
      <c r="M113" s="611"/>
      <c r="N113" s="613">
        <f t="shared" si="9"/>
        <v>0</v>
      </c>
      <c r="O113" s="500"/>
    </row>
    <row r="114" spans="1:15" s="347" customFormat="1" ht="16.5">
      <c r="A114" s="610">
        <f t="shared" si="15"/>
        <v>102</v>
      </c>
      <c r="B114" s="664" t="s">
        <v>2441</v>
      </c>
      <c r="C114" s="514">
        <v>2</v>
      </c>
      <c r="D114" s="516" t="s">
        <v>912</v>
      </c>
      <c r="E114" s="508">
        <v>348</v>
      </c>
      <c r="F114" s="517">
        <f t="shared" si="10"/>
        <v>696</v>
      </c>
      <c r="G114" s="611">
        <f t="shared" si="11"/>
        <v>1</v>
      </c>
      <c r="H114" s="611">
        <f t="shared" si="12"/>
        <v>348</v>
      </c>
      <c r="I114" s="611"/>
      <c r="J114" s="612">
        <f t="shared" si="8"/>
        <v>0</v>
      </c>
      <c r="K114" s="611">
        <f t="shared" si="13"/>
        <v>1</v>
      </c>
      <c r="L114" s="611">
        <f t="shared" si="14"/>
        <v>348</v>
      </c>
      <c r="M114" s="611"/>
      <c r="N114" s="613">
        <f t="shared" si="9"/>
        <v>0</v>
      </c>
      <c r="O114" s="500"/>
    </row>
    <row r="115" spans="1:15" s="347" customFormat="1" ht="16.5">
      <c r="A115" s="610">
        <f t="shared" si="15"/>
        <v>103</v>
      </c>
      <c r="B115" s="664" t="s">
        <v>2442</v>
      </c>
      <c r="C115" s="514">
        <v>2</v>
      </c>
      <c r="D115" s="516" t="s">
        <v>912</v>
      </c>
      <c r="E115" s="508">
        <v>348</v>
      </c>
      <c r="F115" s="517">
        <f t="shared" si="10"/>
        <v>696</v>
      </c>
      <c r="G115" s="611">
        <f t="shared" si="11"/>
        <v>1</v>
      </c>
      <c r="H115" s="611">
        <f t="shared" si="12"/>
        <v>348</v>
      </c>
      <c r="I115" s="611"/>
      <c r="J115" s="612">
        <f t="shared" si="8"/>
        <v>0</v>
      </c>
      <c r="K115" s="611">
        <f t="shared" si="13"/>
        <v>1</v>
      </c>
      <c r="L115" s="611">
        <f t="shared" si="14"/>
        <v>348</v>
      </c>
      <c r="M115" s="611"/>
      <c r="N115" s="613">
        <f t="shared" si="9"/>
        <v>0</v>
      </c>
      <c r="O115" s="500"/>
    </row>
    <row r="116" spans="1:15" s="347" customFormat="1" ht="16.5">
      <c r="A116" s="610">
        <f t="shared" si="15"/>
        <v>104</v>
      </c>
      <c r="B116" s="664" t="s">
        <v>2443</v>
      </c>
      <c r="C116" s="514">
        <v>4</v>
      </c>
      <c r="D116" s="516" t="s">
        <v>903</v>
      </c>
      <c r="E116" s="508">
        <v>348</v>
      </c>
      <c r="F116" s="517">
        <f t="shared" si="10"/>
        <v>1392</v>
      </c>
      <c r="G116" s="611">
        <f t="shared" si="11"/>
        <v>2</v>
      </c>
      <c r="H116" s="611">
        <f t="shared" si="12"/>
        <v>696</v>
      </c>
      <c r="I116" s="611"/>
      <c r="J116" s="612">
        <f t="shared" si="8"/>
        <v>0</v>
      </c>
      <c r="K116" s="611">
        <f t="shared" si="13"/>
        <v>2</v>
      </c>
      <c r="L116" s="611">
        <f t="shared" si="14"/>
        <v>696</v>
      </c>
      <c r="M116" s="611"/>
      <c r="N116" s="613">
        <f t="shared" si="9"/>
        <v>0</v>
      </c>
      <c r="O116" s="500"/>
    </row>
    <row r="117" spans="1:15" s="347" customFormat="1" ht="16.5">
      <c r="A117" s="610">
        <f t="shared" si="15"/>
        <v>105</v>
      </c>
      <c r="B117" s="664" t="s">
        <v>2444</v>
      </c>
      <c r="C117" s="514">
        <v>2</v>
      </c>
      <c r="D117" s="516" t="s">
        <v>903</v>
      </c>
      <c r="E117" s="508">
        <v>348</v>
      </c>
      <c r="F117" s="517">
        <f t="shared" si="10"/>
        <v>696</v>
      </c>
      <c r="G117" s="611">
        <f t="shared" si="11"/>
        <v>1</v>
      </c>
      <c r="H117" s="611">
        <f t="shared" si="12"/>
        <v>348</v>
      </c>
      <c r="I117" s="611"/>
      <c r="J117" s="612">
        <f t="shared" si="8"/>
        <v>0</v>
      </c>
      <c r="K117" s="611">
        <f t="shared" si="13"/>
        <v>1</v>
      </c>
      <c r="L117" s="611">
        <f t="shared" si="14"/>
        <v>348</v>
      </c>
      <c r="M117" s="611"/>
      <c r="N117" s="613">
        <f t="shared" si="9"/>
        <v>0</v>
      </c>
      <c r="O117" s="500"/>
    </row>
    <row r="118" spans="1:15" s="347" customFormat="1" ht="16.5">
      <c r="A118" s="610">
        <f t="shared" si="15"/>
        <v>106</v>
      </c>
      <c r="B118" s="664" t="s">
        <v>2445</v>
      </c>
      <c r="C118" s="514">
        <v>2</v>
      </c>
      <c r="D118" s="516" t="s">
        <v>903</v>
      </c>
      <c r="E118" s="508">
        <v>348</v>
      </c>
      <c r="F118" s="517">
        <f t="shared" si="10"/>
        <v>696</v>
      </c>
      <c r="G118" s="611">
        <f t="shared" si="11"/>
        <v>1</v>
      </c>
      <c r="H118" s="611">
        <f t="shared" si="12"/>
        <v>348</v>
      </c>
      <c r="I118" s="611"/>
      <c r="J118" s="612">
        <f t="shared" si="8"/>
        <v>0</v>
      </c>
      <c r="K118" s="611">
        <f t="shared" si="13"/>
        <v>1</v>
      </c>
      <c r="L118" s="611">
        <f t="shared" si="14"/>
        <v>348</v>
      </c>
      <c r="M118" s="611"/>
      <c r="N118" s="613">
        <f t="shared" si="9"/>
        <v>0</v>
      </c>
      <c r="O118" s="500"/>
    </row>
    <row r="119" spans="1:15" s="347" customFormat="1" ht="16.5">
      <c r="A119" s="610">
        <f t="shared" si="15"/>
        <v>107</v>
      </c>
      <c r="B119" s="664" t="s">
        <v>2446</v>
      </c>
      <c r="C119" s="514">
        <v>2</v>
      </c>
      <c r="D119" s="516" t="s">
        <v>903</v>
      </c>
      <c r="E119" s="508">
        <v>348</v>
      </c>
      <c r="F119" s="517">
        <f t="shared" si="10"/>
        <v>696</v>
      </c>
      <c r="G119" s="611">
        <f t="shared" si="11"/>
        <v>1</v>
      </c>
      <c r="H119" s="611">
        <f t="shared" si="12"/>
        <v>348</v>
      </c>
      <c r="I119" s="611"/>
      <c r="J119" s="612">
        <f t="shared" si="8"/>
        <v>0</v>
      </c>
      <c r="K119" s="611">
        <f t="shared" si="13"/>
        <v>1</v>
      </c>
      <c r="L119" s="611">
        <f t="shared" si="14"/>
        <v>348</v>
      </c>
      <c r="M119" s="611"/>
      <c r="N119" s="613">
        <f t="shared" si="9"/>
        <v>0</v>
      </c>
      <c r="O119" s="500"/>
    </row>
    <row r="120" spans="1:15" s="347" customFormat="1" ht="16.5">
      <c r="A120" s="610">
        <f t="shared" si="15"/>
        <v>108</v>
      </c>
      <c r="B120" s="664" t="s">
        <v>2447</v>
      </c>
      <c r="C120" s="514">
        <v>3</v>
      </c>
      <c r="D120" s="516" t="s">
        <v>1038</v>
      </c>
      <c r="E120" s="508">
        <v>1150</v>
      </c>
      <c r="F120" s="517">
        <f t="shared" si="10"/>
        <v>3450</v>
      </c>
      <c r="G120" s="611">
        <v>2</v>
      </c>
      <c r="H120" s="611">
        <f t="shared" si="12"/>
        <v>2300</v>
      </c>
      <c r="I120" s="611"/>
      <c r="J120" s="612">
        <f t="shared" si="8"/>
        <v>0</v>
      </c>
      <c r="K120" s="611">
        <v>1</v>
      </c>
      <c r="L120" s="611">
        <f t="shared" si="14"/>
        <v>1150</v>
      </c>
      <c r="M120" s="611"/>
      <c r="N120" s="613">
        <f t="shared" si="9"/>
        <v>0</v>
      </c>
      <c r="O120" s="500"/>
    </row>
    <row r="121" spans="1:15" s="347" customFormat="1" ht="16.5">
      <c r="A121" s="610">
        <f t="shared" si="15"/>
        <v>109</v>
      </c>
      <c r="B121" s="664" t="s">
        <v>2448</v>
      </c>
      <c r="C121" s="514">
        <v>2</v>
      </c>
      <c r="D121" s="516" t="s">
        <v>903</v>
      </c>
      <c r="E121" s="508">
        <v>1320</v>
      </c>
      <c r="F121" s="517">
        <f t="shared" si="10"/>
        <v>2640</v>
      </c>
      <c r="G121" s="611">
        <f t="shared" si="11"/>
        <v>1</v>
      </c>
      <c r="H121" s="611">
        <f t="shared" si="12"/>
        <v>1320</v>
      </c>
      <c r="I121" s="611"/>
      <c r="J121" s="612">
        <f t="shared" si="8"/>
        <v>0</v>
      </c>
      <c r="K121" s="611">
        <f t="shared" si="13"/>
        <v>1</v>
      </c>
      <c r="L121" s="611">
        <f t="shared" si="14"/>
        <v>1320</v>
      </c>
      <c r="M121" s="611"/>
      <c r="N121" s="613">
        <f t="shared" si="9"/>
        <v>0</v>
      </c>
      <c r="O121" s="500"/>
    </row>
    <row r="122" spans="1:15" s="347" customFormat="1" ht="16.5">
      <c r="A122" s="610">
        <f t="shared" si="15"/>
        <v>110</v>
      </c>
      <c r="B122" s="664" t="s">
        <v>2449</v>
      </c>
      <c r="C122" s="514">
        <v>14</v>
      </c>
      <c r="D122" s="516" t="s">
        <v>1038</v>
      </c>
      <c r="E122" s="508">
        <v>4380</v>
      </c>
      <c r="F122" s="517">
        <f t="shared" si="10"/>
        <v>61320</v>
      </c>
      <c r="G122" s="611">
        <f t="shared" si="11"/>
        <v>7</v>
      </c>
      <c r="H122" s="611">
        <f t="shared" si="12"/>
        <v>30660</v>
      </c>
      <c r="I122" s="611"/>
      <c r="J122" s="612">
        <f t="shared" si="8"/>
        <v>0</v>
      </c>
      <c r="K122" s="611">
        <f t="shared" si="13"/>
        <v>7</v>
      </c>
      <c r="L122" s="611">
        <f t="shared" si="14"/>
        <v>30660</v>
      </c>
      <c r="M122" s="611"/>
      <c r="N122" s="613">
        <f t="shared" si="9"/>
        <v>0</v>
      </c>
      <c r="O122" s="500"/>
    </row>
    <row r="123" spans="1:15" s="347" customFormat="1" ht="16.5">
      <c r="A123" s="610">
        <f t="shared" si="15"/>
        <v>111</v>
      </c>
      <c r="B123" s="664" t="s">
        <v>2450</v>
      </c>
      <c r="C123" s="514">
        <v>5</v>
      </c>
      <c r="D123" s="516" t="s">
        <v>912</v>
      </c>
      <c r="E123" s="508">
        <v>3125</v>
      </c>
      <c r="F123" s="517">
        <f t="shared" si="10"/>
        <v>15625</v>
      </c>
      <c r="G123" s="611">
        <v>3</v>
      </c>
      <c r="H123" s="611">
        <f t="shared" si="12"/>
        <v>9375</v>
      </c>
      <c r="I123" s="611"/>
      <c r="J123" s="612">
        <f t="shared" si="8"/>
        <v>0</v>
      </c>
      <c r="K123" s="611">
        <v>2</v>
      </c>
      <c r="L123" s="611">
        <f t="shared" si="14"/>
        <v>6250</v>
      </c>
      <c r="M123" s="611"/>
      <c r="N123" s="613">
        <f t="shared" si="9"/>
        <v>0</v>
      </c>
      <c r="O123" s="500"/>
    </row>
    <row r="124" spans="1:15" s="347" customFormat="1" ht="16.5">
      <c r="A124" s="610">
        <f t="shared" si="15"/>
        <v>112</v>
      </c>
      <c r="B124" s="664" t="s">
        <v>2451</v>
      </c>
      <c r="C124" s="514">
        <v>3</v>
      </c>
      <c r="D124" s="516" t="s">
        <v>1916</v>
      </c>
      <c r="E124" s="508">
        <v>3437.5</v>
      </c>
      <c r="F124" s="517">
        <f t="shared" si="10"/>
        <v>10312.5</v>
      </c>
      <c r="G124" s="611">
        <v>2</v>
      </c>
      <c r="H124" s="611">
        <f t="shared" si="12"/>
        <v>6875</v>
      </c>
      <c r="I124" s="611"/>
      <c r="J124" s="612">
        <f t="shared" si="8"/>
        <v>0</v>
      </c>
      <c r="K124" s="611">
        <v>1</v>
      </c>
      <c r="L124" s="611">
        <f t="shared" si="14"/>
        <v>3437.5</v>
      </c>
      <c r="M124" s="611"/>
      <c r="N124" s="613">
        <f t="shared" si="9"/>
        <v>0</v>
      </c>
      <c r="O124" s="500"/>
    </row>
    <row r="125" spans="1:15" s="347" customFormat="1" ht="16.5">
      <c r="A125" s="610">
        <f t="shared" si="15"/>
        <v>113</v>
      </c>
      <c r="B125" s="664" t="s">
        <v>2452</v>
      </c>
      <c r="C125" s="516">
        <v>5</v>
      </c>
      <c r="D125" s="516" t="s">
        <v>2036</v>
      </c>
      <c r="E125" s="517">
        <v>260</v>
      </c>
      <c r="F125" s="517">
        <f t="shared" si="10"/>
        <v>1300</v>
      </c>
      <c r="G125" s="611">
        <v>3</v>
      </c>
      <c r="H125" s="611">
        <f t="shared" si="12"/>
        <v>780</v>
      </c>
      <c r="I125" s="611"/>
      <c r="J125" s="612">
        <f t="shared" si="8"/>
        <v>0</v>
      </c>
      <c r="K125" s="611">
        <v>2</v>
      </c>
      <c r="L125" s="611">
        <f t="shared" si="14"/>
        <v>520</v>
      </c>
      <c r="M125" s="611"/>
      <c r="N125" s="613">
        <f t="shared" si="9"/>
        <v>0</v>
      </c>
      <c r="O125" s="500"/>
    </row>
    <row r="126" spans="1:15" s="347" customFormat="1" ht="16.5">
      <c r="A126" s="610">
        <f t="shared" si="15"/>
        <v>114</v>
      </c>
      <c r="B126" s="544" t="s">
        <v>2453</v>
      </c>
      <c r="C126" s="516">
        <v>3</v>
      </c>
      <c r="D126" s="516" t="s">
        <v>2036</v>
      </c>
      <c r="E126" s="517">
        <v>260</v>
      </c>
      <c r="F126" s="517">
        <f t="shared" si="10"/>
        <v>780</v>
      </c>
      <c r="G126" s="611">
        <v>2</v>
      </c>
      <c r="H126" s="611">
        <f t="shared" si="12"/>
        <v>520</v>
      </c>
      <c r="I126" s="611"/>
      <c r="J126" s="612">
        <f t="shared" si="8"/>
        <v>0</v>
      </c>
      <c r="K126" s="611">
        <v>1</v>
      </c>
      <c r="L126" s="611">
        <f t="shared" si="14"/>
        <v>260</v>
      </c>
      <c r="M126" s="611"/>
      <c r="N126" s="613">
        <f t="shared" si="9"/>
        <v>0</v>
      </c>
      <c r="O126" s="500"/>
    </row>
    <row r="127" spans="1:15" s="347" customFormat="1" ht="16.5">
      <c r="A127" s="610">
        <f t="shared" si="15"/>
        <v>115</v>
      </c>
      <c r="B127" s="544" t="s">
        <v>2454</v>
      </c>
      <c r="C127" s="516">
        <v>3</v>
      </c>
      <c r="D127" s="516" t="s">
        <v>2036</v>
      </c>
      <c r="E127" s="517">
        <v>260</v>
      </c>
      <c r="F127" s="517">
        <f t="shared" si="10"/>
        <v>780</v>
      </c>
      <c r="G127" s="611">
        <v>2</v>
      </c>
      <c r="H127" s="611">
        <f t="shared" si="12"/>
        <v>520</v>
      </c>
      <c r="I127" s="611"/>
      <c r="J127" s="612">
        <f t="shared" si="8"/>
        <v>0</v>
      </c>
      <c r="K127" s="611">
        <v>1</v>
      </c>
      <c r="L127" s="611">
        <f t="shared" si="14"/>
        <v>260</v>
      </c>
      <c r="M127" s="611"/>
      <c r="N127" s="613">
        <f t="shared" si="9"/>
        <v>0</v>
      </c>
      <c r="O127" s="500"/>
    </row>
    <row r="128" spans="1:15" s="347" customFormat="1" ht="16.5">
      <c r="A128" s="610">
        <f t="shared" si="15"/>
        <v>116</v>
      </c>
      <c r="B128" s="544" t="s">
        <v>2455</v>
      </c>
      <c r="C128" s="516">
        <v>3</v>
      </c>
      <c r="D128" s="516" t="s">
        <v>2036</v>
      </c>
      <c r="E128" s="517">
        <v>260</v>
      </c>
      <c r="F128" s="517">
        <f t="shared" si="10"/>
        <v>780</v>
      </c>
      <c r="G128" s="611">
        <v>2</v>
      </c>
      <c r="H128" s="611">
        <f t="shared" si="12"/>
        <v>520</v>
      </c>
      <c r="I128" s="611"/>
      <c r="J128" s="612">
        <f t="shared" si="8"/>
        <v>0</v>
      </c>
      <c r="K128" s="611">
        <v>1</v>
      </c>
      <c r="L128" s="611">
        <f t="shared" si="14"/>
        <v>260</v>
      </c>
      <c r="M128" s="611"/>
      <c r="N128" s="613">
        <f t="shared" si="9"/>
        <v>0</v>
      </c>
      <c r="O128" s="500"/>
    </row>
    <row r="129" spans="1:15" s="347" customFormat="1" ht="30">
      <c r="A129" s="610">
        <f t="shared" si="15"/>
        <v>117</v>
      </c>
      <c r="B129" s="544" t="s">
        <v>2456</v>
      </c>
      <c r="C129" s="507">
        <v>5</v>
      </c>
      <c r="D129" s="507"/>
      <c r="E129" s="592">
        <v>856.68</v>
      </c>
      <c r="F129" s="517">
        <f t="shared" si="10"/>
        <v>4283.3999999999996</v>
      </c>
      <c r="G129" s="611">
        <f t="shared" si="11"/>
        <v>2.5</v>
      </c>
      <c r="H129" s="611">
        <f t="shared" si="12"/>
        <v>2141.6999999999998</v>
      </c>
      <c r="I129" s="611"/>
      <c r="J129" s="612">
        <f t="shared" si="8"/>
        <v>0</v>
      </c>
      <c r="K129" s="611">
        <f t="shared" si="13"/>
        <v>2.5</v>
      </c>
      <c r="L129" s="611">
        <f t="shared" si="14"/>
        <v>2141.6999999999998</v>
      </c>
      <c r="M129" s="611"/>
      <c r="N129" s="613">
        <f t="shared" si="9"/>
        <v>0</v>
      </c>
      <c r="O129" s="500"/>
    </row>
    <row r="130" spans="1:15" s="347" customFormat="1" ht="30">
      <c r="A130" s="610">
        <f t="shared" si="15"/>
        <v>118</v>
      </c>
      <c r="B130" s="544" t="s">
        <v>2457</v>
      </c>
      <c r="C130" s="507">
        <v>5</v>
      </c>
      <c r="D130" s="507"/>
      <c r="E130" s="592">
        <v>1067</v>
      </c>
      <c r="F130" s="517">
        <f t="shared" si="10"/>
        <v>5335</v>
      </c>
      <c r="G130" s="611">
        <f t="shared" si="11"/>
        <v>2.5</v>
      </c>
      <c r="H130" s="611">
        <f t="shared" si="12"/>
        <v>2667.5</v>
      </c>
      <c r="I130" s="611"/>
      <c r="J130" s="612">
        <f t="shared" si="8"/>
        <v>0</v>
      </c>
      <c r="K130" s="611">
        <f t="shared" si="13"/>
        <v>2.5</v>
      </c>
      <c r="L130" s="611">
        <f t="shared" si="14"/>
        <v>2667.5</v>
      </c>
      <c r="M130" s="611"/>
      <c r="N130" s="613">
        <f t="shared" si="9"/>
        <v>0</v>
      </c>
      <c r="O130" s="500"/>
    </row>
    <row r="131" spans="1:15" s="502" customFormat="1" ht="30">
      <c r="A131" s="610">
        <f t="shared" si="15"/>
        <v>119</v>
      </c>
      <c r="B131" s="544" t="s">
        <v>2458</v>
      </c>
      <c r="C131" s="507">
        <v>80</v>
      </c>
      <c r="D131" s="507" t="s">
        <v>903</v>
      </c>
      <c r="E131" s="592">
        <v>381.67</v>
      </c>
      <c r="F131" s="517">
        <f t="shared" si="10"/>
        <v>30533.600000000002</v>
      </c>
      <c r="G131" s="611">
        <f t="shared" si="11"/>
        <v>40</v>
      </c>
      <c r="H131" s="611">
        <f t="shared" si="12"/>
        <v>15266.800000000001</v>
      </c>
      <c r="I131" s="611"/>
      <c r="J131" s="612">
        <f t="shared" si="8"/>
        <v>0</v>
      </c>
      <c r="K131" s="611">
        <f t="shared" si="13"/>
        <v>40</v>
      </c>
      <c r="L131" s="611">
        <f t="shared" si="14"/>
        <v>15266.800000000001</v>
      </c>
      <c r="M131" s="611"/>
      <c r="N131" s="613">
        <f t="shared" si="9"/>
        <v>0</v>
      </c>
      <c r="O131" s="501"/>
    </row>
    <row r="132" spans="1:15" s="347" customFormat="1" ht="30">
      <c r="A132" s="610">
        <f t="shared" si="15"/>
        <v>120</v>
      </c>
      <c r="B132" s="544" t="s">
        <v>2459</v>
      </c>
      <c r="C132" s="507">
        <v>40</v>
      </c>
      <c r="D132" s="507"/>
      <c r="E132" s="592">
        <v>382.29</v>
      </c>
      <c r="F132" s="517">
        <f t="shared" si="10"/>
        <v>15291.6</v>
      </c>
      <c r="G132" s="611">
        <f t="shared" si="11"/>
        <v>20</v>
      </c>
      <c r="H132" s="611">
        <f t="shared" si="12"/>
        <v>7645.8</v>
      </c>
      <c r="I132" s="611"/>
      <c r="J132" s="612">
        <f t="shared" si="8"/>
        <v>0</v>
      </c>
      <c r="K132" s="611">
        <f t="shared" si="13"/>
        <v>20</v>
      </c>
      <c r="L132" s="611">
        <f t="shared" si="14"/>
        <v>7645.8</v>
      </c>
      <c r="M132" s="611"/>
      <c r="N132" s="613">
        <f t="shared" si="9"/>
        <v>0</v>
      </c>
      <c r="O132" s="500"/>
    </row>
    <row r="133" spans="1:15" s="347" customFormat="1" ht="30">
      <c r="A133" s="610">
        <f t="shared" si="15"/>
        <v>121</v>
      </c>
      <c r="B133" s="544" t="s">
        <v>2460</v>
      </c>
      <c r="C133" s="507">
        <v>40</v>
      </c>
      <c r="D133" s="507"/>
      <c r="E133" s="592">
        <v>382.27</v>
      </c>
      <c r="F133" s="517">
        <f t="shared" si="10"/>
        <v>15290.8</v>
      </c>
      <c r="G133" s="611">
        <f t="shared" si="11"/>
        <v>20</v>
      </c>
      <c r="H133" s="611">
        <f t="shared" si="12"/>
        <v>7645.4</v>
      </c>
      <c r="I133" s="611"/>
      <c r="J133" s="612">
        <f t="shared" si="8"/>
        <v>0</v>
      </c>
      <c r="K133" s="611">
        <f t="shared" si="13"/>
        <v>20</v>
      </c>
      <c r="L133" s="611">
        <f t="shared" si="14"/>
        <v>7645.4</v>
      </c>
      <c r="M133" s="611"/>
      <c r="N133" s="613">
        <f t="shared" si="9"/>
        <v>0</v>
      </c>
      <c r="O133" s="500"/>
    </row>
    <row r="134" spans="1:15" s="347" customFormat="1" ht="30">
      <c r="A134" s="610">
        <f t="shared" si="15"/>
        <v>122</v>
      </c>
      <c r="B134" s="544" t="s">
        <v>2461</v>
      </c>
      <c r="C134" s="507">
        <v>40</v>
      </c>
      <c r="D134" s="507"/>
      <c r="E134" s="592">
        <v>382.27</v>
      </c>
      <c r="F134" s="517">
        <f t="shared" si="10"/>
        <v>15290.8</v>
      </c>
      <c r="G134" s="611">
        <f t="shared" si="11"/>
        <v>20</v>
      </c>
      <c r="H134" s="611">
        <f t="shared" si="12"/>
        <v>7645.4</v>
      </c>
      <c r="I134" s="611"/>
      <c r="J134" s="612">
        <f t="shared" si="8"/>
        <v>0</v>
      </c>
      <c r="K134" s="611">
        <f t="shared" si="13"/>
        <v>20</v>
      </c>
      <c r="L134" s="611">
        <f t="shared" si="14"/>
        <v>7645.4</v>
      </c>
      <c r="M134" s="611"/>
      <c r="N134" s="613">
        <f t="shared" si="9"/>
        <v>0</v>
      </c>
      <c r="O134" s="500"/>
    </row>
    <row r="135" spans="1:15" s="347" customFormat="1" ht="16.5">
      <c r="A135" s="610">
        <f t="shared" si="15"/>
        <v>123</v>
      </c>
      <c r="B135" s="544" t="s">
        <v>2462</v>
      </c>
      <c r="C135" s="507">
        <v>30</v>
      </c>
      <c r="D135" s="507" t="s">
        <v>1916</v>
      </c>
      <c r="E135" s="592">
        <v>4818</v>
      </c>
      <c r="F135" s="517">
        <f t="shared" si="10"/>
        <v>144540</v>
      </c>
      <c r="G135" s="611">
        <f t="shared" si="11"/>
        <v>15</v>
      </c>
      <c r="H135" s="611">
        <f t="shared" si="12"/>
        <v>72270</v>
      </c>
      <c r="I135" s="611"/>
      <c r="J135" s="612">
        <f t="shared" si="8"/>
        <v>0</v>
      </c>
      <c r="K135" s="611">
        <f t="shared" si="13"/>
        <v>15</v>
      </c>
      <c r="L135" s="611">
        <f t="shared" si="14"/>
        <v>72270</v>
      </c>
      <c r="M135" s="611"/>
      <c r="N135" s="613">
        <f t="shared" si="9"/>
        <v>0</v>
      </c>
      <c r="O135" s="500"/>
    </row>
    <row r="136" spans="1:15" s="347" customFormat="1" ht="16.5">
      <c r="A136" s="610">
        <f t="shared" si="15"/>
        <v>124</v>
      </c>
      <c r="B136" s="703" t="s">
        <v>2463</v>
      </c>
      <c r="C136" s="507">
        <v>7</v>
      </c>
      <c r="D136" s="507" t="s">
        <v>1916</v>
      </c>
      <c r="E136" s="508">
        <f>3437.5</f>
        <v>3437.5</v>
      </c>
      <c r="F136" s="517">
        <f t="shared" si="10"/>
        <v>24062.5</v>
      </c>
      <c r="G136" s="611">
        <v>4</v>
      </c>
      <c r="H136" s="611">
        <f t="shared" si="12"/>
        <v>13750</v>
      </c>
      <c r="I136" s="611"/>
      <c r="J136" s="612">
        <f t="shared" si="8"/>
        <v>0</v>
      </c>
      <c r="K136" s="611">
        <v>3</v>
      </c>
      <c r="L136" s="611">
        <f t="shared" si="14"/>
        <v>10312.5</v>
      </c>
      <c r="M136" s="611"/>
      <c r="N136" s="613">
        <f t="shared" si="9"/>
        <v>0</v>
      </c>
      <c r="O136" s="500"/>
    </row>
    <row r="137" spans="1:15" s="347" customFormat="1" ht="30">
      <c r="A137" s="610">
        <f t="shared" si="15"/>
        <v>125</v>
      </c>
      <c r="B137" s="544" t="s">
        <v>2464</v>
      </c>
      <c r="C137" s="507">
        <v>4</v>
      </c>
      <c r="D137" s="507" t="s">
        <v>903</v>
      </c>
      <c r="E137" s="592">
        <v>14560</v>
      </c>
      <c r="F137" s="517">
        <f t="shared" si="10"/>
        <v>58240</v>
      </c>
      <c r="G137" s="611">
        <f t="shared" si="11"/>
        <v>2</v>
      </c>
      <c r="H137" s="611">
        <f t="shared" si="12"/>
        <v>29120</v>
      </c>
      <c r="I137" s="611"/>
      <c r="J137" s="612">
        <f t="shared" si="8"/>
        <v>0</v>
      </c>
      <c r="K137" s="611">
        <f t="shared" si="13"/>
        <v>2</v>
      </c>
      <c r="L137" s="611">
        <f t="shared" si="14"/>
        <v>29120</v>
      </c>
      <c r="M137" s="611"/>
      <c r="N137" s="613">
        <f t="shared" si="9"/>
        <v>0</v>
      </c>
      <c r="O137" s="500"/>
    </row>
    <row r="138" spans="1:15" s="347" customFormat="1" ht="16.5">
      <c r="A138" s="610">
        <f t="shared" si="15"/>
        <v>126</v>
      </c>
      <c r="B138" s="703" t="s">
        <v>2465</v>
      </c>
      <c r="C138" s="507">
        <v>16</v>
      </c>
      <c r="D138" s="507" t="s">
        <v>903</v>
      </c>
      <c r="E138" s="592">
        <v>1335</v>
      </c>
      <c r="F138" s="517">
        <f t="shared" si="10"/>
        <v>21360</v>
      </c>
      <c r="G138" s="611">
        <f t="shared" si="11"/>
        <v>8</v>
      </c>
      <c r="H138" s="611">
        <f t="shared" si="12"/>
        <v>10680</v>
      </c>
      <c r="I138" s="611"/>
      <c r="J138" s="612">
        <f t="shared" si="8"/>
        <v>0</v>
      </c>
      <c r="K138" s="611">
        <f t="shared" si="13"/>
        <v>8</v>
      </c>
      <c r="L138" s="611">
        <f t="shared" si="14"/>
        <v>10680</v>
      </c>
      <c r="M138" s="611"/>
      <c r="N138" s="613">
        <f t="shared" si="9"/>
        <v>0</v>
      </c>
      <c r="O138" s="500"/>
    </row>
    <row r="139" spans="1:15" s="347" customFormat="1" ht="16.5">
      <c r="A139" s="610">
        <f t="shared" si="15"/>
        <v>127</v>
      </c>
      <c r="B139" s="703" t="s">
        <v>2466</v>
      </c>
      <c r="C139" s="507">
        <v>5</v>
      </c>
      <c r="D139" s="507" t="s">
        <v>903</v>
      </c>
      <c r="E139" s="592">
        <v>2780</v>
      </c>
      <c r="F139" s="517">
        <f t="shared" si="10"/>
        <v>13900</v>
      </c>
      <c r="G139" s="611">
        <v>3</v>
      </c>
      <c r="H139" s="611">
        <f t="shared" si="12"/>
        <v>8340</v>
      </c>
      <c r="I139" s="611"/>
      <c r="J139" s="612">
        <f t="shared" si="8"/>
        <v>0</v>
      </c>
      <c r="K139" s="611">
        <v>2</v>
      </c>
      <c r="L139" s="611">
        <f t="shared" si="14"/>
        <v>5560</v>
      </c>
      <c r="M139" s="611"/>
      <c r="N139" s="613">
        <f t="shared" si="9"/>
        <v>0</v>
      </c>
      <c r="O139" s="500"/>
    </row>
    <row r="140" spans="1:15" s="347" customFormat="1" ht="16.5">
      <c r="A140" s="610">
        <f t="shared" si="15"/>
        <v>128</v>
      </c>
      <c r="B140" s="512" t="s">
        <v>2467</v>
      </c>
      <c r="C140" s="514">
        <v>3</v>
      </c>
      <c r="D140" s="514" t="s">
        <v>2468</v>
      </c>
      <c r="E140" s="511">
        <v>970.8</v>
      </c>
      <c r="F140" s="517">
        <f t="shared" si="10"/>
        <v>2912.3999999999996</v>
      </c>
      <c r="G140" s="611">
        <v>2</v>
      </c>
      <c r="H140" s="611">
        <f t="shared" si="12"/>
        <v>1941.6</v>
      </c>
      <c r="I140" s="611"/>
      <c r="J140" s="612">
        <f t="shared" si="8"/>
        <v>0</v>
      </c>
      <c r="K140" s="611">
        <v>1</v>
      </c>
      <c r="L140" s="611">
        <f t="shared" si="14"/>
        <v>970.8</v>
      </c>
      <c r="M140" s="611"/>
      <c r="N140" s="613">
        <f t="shared" si="9"/>
        <v>0</v>
      </c>
      <c r="O140" s="500"/>
    </row>
    <row r="141" spans="1:15" s="347" customFormat="1" ht="30">
      <c r="A141" s="610">
        <f t="shared" si="15"/>
        <v>129</v>
      </c>
      <c r="B141" s="512" t="s">
        <v>2469</v>
      </c>
      <c r="C141" s="514">
        <v>3</v>
      </c>
      <c r="D141" s="514" t="s">
        <v>2468</v>
      </c>
      <c r="E141" s="511">
        <v>1100</v>
      </c>
      <c r="F141" s="517">
        <f t="shared" si="10"/>
        <v>3300</v>
      </c>
      <c r="G141" s="611">
        <v>2</v>
      </c>
      <c r="H141" s="611">
        <f t="shared" si="12"/>
        <v>2200</v>
      </c>
      <c r="I141" s="611"/>
      <c r="J141" s="612">
        <f t="shared" ref="J141:J204" si="16">I141*E141</f>
        <v>0</v>
      </c>
      <c r="K141" s="611">
        <v>1</v>
      </c>
      <c r="L141" s="611">
        <f t="shared" si="14"/>
        <v>1100</v>
      </c>
      <c r="M141" s="611"/>
      <c r="N141" s="613">
        <f t="shared" ref="N141:N204" si="17">M141*E141</f>
        <v>0</v>
      </c>
      <c r="O141" s="500"/>
    </row>
    <row r="142" spans="1:15" s="347" customFormat="1" ht="30">
      <c r="A142" s="610">
        <f t="shared" si="15"/>
        <v>130</v>
      </c>
      <c r="B142" s="512" t="s">
        <v>2470</v>
      </c>
      <c r="C142" s="514">
        <v>1</v>
      </c>
      <c r="D142" s="514" t="s">
        <v>2471</v>
      </c>
      <c r="E142" s="511">
        <v>3125</v>
      </c>
      <c r="F142" s="517">
        <f t="shared" ref="F142:F205" si="18">E142*C142</f>
        <v>3125</v>
      </c>
      <c r="G142" s="611">
        <v>1</v>
      </c>
      <c r="H142" s="611">
        <f t="shared" ref="H142:H205" si="19">G142*E142</f>
        <v>3125</v>
      </c>
      <c r="I142" s="611"/>
      <c r="J142" s="612">
        <f t="shared" si="16"/>
        <v>0</v>
      </c>
      <c r="K142" s="611">
        <v>0</v>
      </c>
      <c r="L142" s="611">
        <f t="shared" ref="L142:L205" si="20">K142*E142</f>
        <v>0</v>
      </c>
      <c r="M142" s="611"/>
      <c r="N142" s="613">
        <f t="shared" si="17"/>
        <v>0</v>
      </c>
      <c r="O142" s="500"/>
    </row>
    <row r="143" spans="1:15" s="347" customFormat="1" ht="30">
      <c r="A143" s="610">
        <f t="shared" ref="A143:A206" si="21">A142+1</f>
        <v>131</v>
      </c>
      <c r="B143" s="512" t="s">
        <v>2472</v>
      </c>
      <c r="C143" s="514">
        <v>2</v>
      </c>
      <c r="D143" s="514" t="s">
        <v>2471</v>
      </c>
      <c r="E143" s="511">
        <v>3000</v>
      </c>
      <c r="F143" s="517">
        <f t="shared" si="18"/>
        <v>6000</v>
      </c>
      <c r="G143" s="611">
        <f t="shared" ref="G143:G206" si="22">C143/2</f>
        <v>1</v>
      </c>
      <c r="H143" s="611">
        <f t="shared" si="19"/>
        <v>3000</v>
      </c>
      <c r="I143" s="611"/>
      <c r="J143" s="612">
        <f t="shared" si="16"/>
        <v>0</v>
      </c>
      <c r="K143" s="611">
        <f t="shared" ref="K143:K206" si="23">C143/2</f>
        <v>1</v>
      </c>
      <c r="L143" s="611">
        <f t="shared" si="20"/>
        <v>3000</v>
      </c>
      <c r="M143" s="611"/>
      <c r="N143" s="613">
        <f t="shared" si="17"/>
        <v>0</v>
      </c>
      <c r="O143" s="500"/>
    </row>
    <row r="144" spans="1:15" s="347" customFormat="1" ht="16.5">
      <c r="A144" s="610">
        <f t="shared" si="21"/>
        <v>132</v>
      </c>
      <c r="B144" s="544" t="s">
        <v>2473</v>
      </c>
      <c r="C144" s="509">
        <v>8</v>
      </c>
      <c r="D144" s="509" t="s">
        <v>910</v>
      </c>
      <c r="E144" s="510">
        <v>582.97</v>
      </c>
      <c r="F144" s="517">
        <f t="shared" si="18"/>
        <v>4663.76</v>
      </c>
      <c r="G144" s="611">
        <f t="shared" si="22"/>
        <v>4</v>
      </c>
      <c r="H144" s="611">
        <f t="shared" si="19"/>
        <v>2331.88</v>
      </c>
      <c r="I144" s="611"/>
      <c r="J144" s="612">
        <f t="shared" si="16"/>
        <v>0</v>
      </c>
      <c r="K144" s="611">
        <f t="shared" si="23"/>
        <v>4</v>
      </c>
      <c r="L144" s="611">
        <f t="shared" si="20"/>
        <v>2331.88</v>
      </c>
      <c r="M144" s="611"/>
      <c r="N144" s="613">
        <f t="shared" si="17"/>
        <v>0</v>
      </c>
      <c r="O144" s="500"/>
    </row>
    <row r="145" spans="1:15" s="347" customFormat="1" ht="16.5">
      <c r="A145" s="610">
        <f t="shared" si="21"/>
        <v>133</v>
      </c>
      <c r="B145" s="544" t="s">
        <v>2474</v>
      </c>
      <c r="C145" s="509">
        <v>4</v>
      </c>
      <c r="D145" s="509" t="s">
        <v>910</v>
      </c>
      <c r="E145" s="510">
        <v>650</v>
      </c>
      <c r="F145" s="517">
        <f t="shared" si="18"/>
        <v>2600</v>
      </c>
      <c r="G145" s="611">
        <f t="shared" si="22"/>
        <v>2</v>
      </c>
      <c r="H145" s="611">
        <f t="shared" si="19"/>
        <v>1300</v>
      </c>
      <c r="I145" s="611"/>
      <c r="J145" s="612">
        <f t="shared" si="16"/>
        <v>0</v>
      </c>
      <c r="K145" s="611">
        <f t="shared" si="23"/>
        <v>2</v>
      </c>
      <c r="L145" s="611">
        <f t="shared" si="20"/>
        <v>1300</v>
      </c>
      <c r="M145" s="611"/>
      <c r="N145" s="613">
        <f t="shared" si="17"/>
        <v>0</v>
      </c>
      <c r="O145" s="500"/>
    </row>
    <row r="146" spans="1:15" s="347" customFormat="1" ht="30">
      <c r="A146" s="610">
        <f t="shared" si="21"/>
        <v>134</v>
      </c>
      <c r="B146" s="544" t="s">
        <v>2475</v>
      </c>
      <c r="C146" s="509">
        <v>20</v>
      </c>
      <c r="D146" s="509" t="s">
        <v>912</v>
      </c>
      <c r="E146" s="510">
        <v>382.8</v>
      </c>
      <c r="F146" s="517">
        <f t="shared" si="18"/>
        <v>7656</v>
      </c>
      <c r="G146" s="611">
        <f t="shared" si="22"/>
        <v>10</v>
      </c>
      <c r="H146" s="611">
        <f t="shared" si="19"/>
        <v>3828</v>
      </c>
      <c r="I146" s="611"/>
      <c r="J146" s="612">
        <f t="shared" si="16"/>
        <v>0</v>
      </c>
      <c r="K146" s="611">
        <f t="shared" si="23"/>
        <v>10</v>
      </c>
      <c r="L146" s="611">
        <f t="shared" si="20"/>
        <v>3828</v>
      </c>
      <c r="M146" s="611"/>
      <c r="N146" s="613">
        <f t="shared" si="17"/>
        <v>0</v>
      </c>
      <c r="O146" s="500"/>
    </row>
    <row r="147" spans="1:15" s="347" customFormat="1" ht="16.5">
      <c r="A147" s="610">
        <f t="shared" si="21"/>
        <v>135</v>
      </c>
      <c r="B147" s="544" t="s">
        <v>2476</v>
      </c>
      <c r="C147" s="507">
        <v>3</v>
      </c>
      <c r="D147" s="507" t="s">
        <v>1265</v>
      </c>
      <c r="E147" s="510">
        <v>3125</v>
      </c>
      <c r="F147" s="517">
        <f t="shared" si="18"/>
        <v>9375</v>
      </c>
      <c r="G147" s="611">
        <v>2</v>
      </c>
      <c r="H147" s="611">
        <f t="shared" si="19"/>
        <v>6250</v>
      </c>
      <c r="I147" s="611"/>
      <c r="J147" s="612">
        <f t="shared" si="16"/>
        <v>0</v>
      </c>
      <c r="K147" s="611">
        <v>1</v>
      </c>
      <c r="L147" s="611">
        <f t="shared" si="20"/>
        <v>3125</v>
      </c>
      <c r="M147" s="611"/>
      <c r="N147" s="613">
        <f t="shared" si="17"/>
        <v>0</v>
      </c>
      <c r="O147" s="500"/>
    </row>
    <row r="148" spans="1:15" s="347" customFormat="1" ht="16.5">
      <c r="A148" s="610">
        <f t="shared" si="21"/>
        <v>136</v>
      </c>
      <c r="B148" s="544" t="s">
        <v>2477</v>
      </c>
      <c r="C148" s="507">
        <v>16</v>
      </c>
      <c r="D148" s="507" t="s">
        <v>1220</v>
      </c>
      <c r="E148" s="510">
        <v>380</v>
      </c>
      <c r="F148" s="517">
        <f t="shared" si="18"/>
        <v>6080</v>
      </c>
      <c r="G148" s="611">
        <f t="shared" si="22"/>
        <v>8</v>
      </c>
      <c r="H148" s="611">
        <f t="shared" si="19"/>
        <v>3040</v>
      </c>
      <c r="I148" s="611"/>
      <c r="J148" s="612">
        <f t="shared" si="16"/>
        <v>0</v>
      </c>
      <c r="K148" s="611">
        <f t="shared" si="23"/>
        <v>8</v>
      </c>
      <c r="L148" s="611">
        <f t="shared" si="20"/>
        <v>3040</v>
      </c>
      <c r="M148" s="611"/>
      <c r="N148" s="613">
        <f t="shared" si="17"/>
        <v>0</v>
      </c>
      <c r="O148" s="500"/>
    </row>
    <row r="149" spans="1:15" s="347" customFormat="1" ht="16.5">
      <c r="A149" s="610">
        <f t="shared" si="21"/>
        <v>137</v>
      </c>
      <c r="B149" s="544" t="s">
        <v>2478</v>
      </c>
      <c r="C149" s="507">
        <v>5</v>
      </c>
      <c r="D149" s="507" t="s">
        <v>1220</v>
      </c>
      <c r="E149" s="510">
        <v>375</v>
      </c>
      <c r="F149" s="517">
        <f t="shared" si="18"/>
        <v>1875</v>
      </c>
      <c r="G149" s="611">
        <v>3</v>
      </c>
      <c r="H149" s="611">
        <f t="shared" si="19"/>
        <v>1125</v>
      </c>
      <c r="I149" s="611"/>
      <c r="J149" s="612">
        <f t="shared" si="16"/>
        <v>0</v>
      </c>
      <c r="K149" s="611">
        <v>2</v>
      </c>
      <c r="L149" s="611">
        <f t="shared" si="20"/>
        <v>750</v>
      </c>
      <c r="M149" s="611"/>
      <c r="N149" s="613">
        <f t="shared" si="17"/>
        <v>0</v>
      </c>
      <c r="O149" s="500"/>
    </row>
    <row r="150" spans="1:15" s="347" customFormat="1" ht="16.5">
      <c r="A150" s="610">
        <f t="shared" si="21"/>
        <v>138</v>
      </c>
      <c r="B150" s="544" t="s">
        <v>2479</v>
      </c>
      <c r="C150" s="507">
        <v>5</v>
      </c>
      <c r="D150" s="507" t="s">
        <v>1220</v>
      </c>
      <c r="E150" s="510">
        <v>375</v>
      </c>
      <c r="F150" s="517">
        <f t="shared" si="18"/>
        <v>1875</v>
      </c>
      <c r="G150" s="611">
        <v>3</v>
      </c>
      <c r="H150" s="611">
        <f t="shared" si="19"/>
        <v>1125</v>
      </c>
      <c r="I150" s="611"/>
      <c r="J150" s="612">
        <f t="shared" si="16"/>
        <v>0</v>
      </c>
      <c r="K150" s="611">
        <v>2</v>
      </c>
      <c r="L150" s="611">
        <f t="shared" si="20"/>
        <v>750</v>
      </c>
      <c r="M150" s="611"/>
      <c r="N150" s="613">
        <f t="shared" si="17"/>
        <v>0</v>
      </c>
      <c r="O150" s="500"/>
    </row>
    <row r="151" spans="1:15" s="347" customFormat="1" ht="16.5">
      <c r="A151" s="610">
        <f t="shared" si="21"/>
        <v>139</v>
      </c>
      <c r="B151" s="544" t="s">
        <v>2480</v>
      </c>
      <c r="C151" s="507">
        <v>5</v>
      </c>
      <c r="D151" s="507" t="s">
        <v>1220</v>
      </c>
      <c r="E151" s="510">
        <v>375</v>
      </c>
      <c r="F151" s="517">
        <f t="shared" si="18"/>
        <v>1875</v>
      </c>
      <c r="G151" s="611">
        <v>3</v>
      </c>
      <c r="H151" s="611">
        <f t="shared" si="19"/>
        <v>1125</v>
      </c>
      <c r="I151" s="611"/>
      <c r="J151" s="612">
        <f t="shared" si="16"/>
        <v>0</v>
      </c>
      <c r="K151" s="611">
        <v>2</v>
      </c>
      <c r="L151" s="611">
        <f t="shared" si="20"/>
        <v>750</v>
      </c>
      <c r="M151" s="611"/>
      <c r="N151" s="613">
        <f t="shared" si="17"/>
        <v>0</v>
      </c>
      <c r="O151" s="500"/>
    </row>
    <row r="152" spans="1:15" s="347" customFormat="1" ht="16.5">
      <c r="A152" s="610">
        <f t="shared" si="21"/>
        <v>140</v>
      </c>
      <c r="B152" s="544" t="s">
        <v>2481</v>
      </c>
      <c r="C152" s="507">
        <v>25</v>
      </c>
      <c r="D152" s="507" t="s">
        <v>1010</v>
      </c>
      <c r="E152" s="510">
        <v>3000</v>
      </c>
      <c r="F152" s="517">
        <f t="shared" si="18"/>
        <v>75000</v>
      </c>
      <c r="G152" s="611">
        <v>13</v>
      </c>
      <c r="H152" s="611">
        <f t="shared" si="19"/>
        <v>39000</v>
      </c>
      <c r="I152" s="611"/>
      <c r="J152" s="612">
        <f t="shared" si="16"/>
        <v>0</v>
      </c>
      <c r="K152" s="611">
        <v>12</v>
      </c>
      <c r="L152" s="611">
        <f t="shared" si="20"/>
        <v>36000</v>
      </c>
      <c r="M152" s="611"/>
      <c r="N152" s="613">
        <f t="shared" si="17"/>
        <v>0</v>
      </c>
      <c r="O152" s="500"/>
    </row>
    <row r="153" spans="1:15" s="347" customFormat="1" ht="16.5">
      <c r="A153" s="610">
        <f t="shared" si="21"/>
        <v>141</v>
      </c>
      <c r="B153" s="544" t="s">
        <v>2482</v>
      </c>
      <c r="C153" s="241">
        <v>25</v>
      </c>
      <c r="D153" s="241" t="s">
        <v>910</v>
      </c>
      <c r="E153" s="520">
        <v>3000</v>
      </c>
      <c r="F153" s="517">
        <f t="shared" si="18"/>
        <v>75000</v>
      </c>
      <c r="G153" s="611">
        <v>13</v>
      </c>
      <c r="H153" s="611">
        <f t="shared" si="19"/>
        <v>39000</v>
      </c>
      <c r="I153" s="611"/>
      <c r="J153" s="612">
        <f t="shared" si="16"/>
        <v>0</v>
      </c>
      <c r="K153" s="611">
        <v>12</v>
      </c>
      <c r="L153" s="611">
        <f t="shared" si="20"/>
        <v>36000</v>
      </c>
      <c r="M153" s="611"/>
      <c r="N153" s="613">
        <f t="shared" si="17"/>
        <v>0</v>
      </c>
      <c r="O153" s="500"/>
    </row>
    <row r="154" spans="1:15" s="347" customFormat="1" ht="16.5">
      <c r="A154" s="610">
        <f t="shared" si="21"/>
        <v>142</v>
      </c>
      <c r="B154" s="703" t="s">
        <v>2483</v>
      </c>
      <c r="C154" s="507">
        <v>25</v>
      </c>
      <c r="D154" s="507" t="s">
        <v>910</v>
      </c>
      <c r="E154" s="510">
        <v>894</v>
      </c>
      <c r="F154" s="517">
        <f t="shared" si="18"/>
        <v>22350</v>
      </c>
      <c r="G154" s="611">
        <v>13</v>
      </c>
      <c r="H154" s="611">
        <f t="shared" si="19"/>
        <v>11622</v>
      </c>
      <c r="I154" s="611"/>
      <c r="J154" s="612">
        <f t="shared" si="16"/>
        <v>0</v>
      </c>
      <c r="K154" s="611">
        <v>12</v>
      </c>
      <c r="L154" s="611">
        <f t="shared" si="20"/>
        <v>10728</v>
      </c>
      <c r="M154" s="611"/>
      <c r="N154" s="613">
        <f t="shared" si="17"/>
        <v>0</v>
      </c>
      <c r="O154" s="500"/>
    </row>
    <row r="155" spans="1:15" s="347" customFormat="1" ht="16.5">
      <c r="A155" s="610">
        <f t="shared" si="21"/>
        <v>143</v>
      </c>
      <c r="B155" s="703" t="s">
        <v>2484</v>
      </c>
      <c r="C155" s="507">
        <v>4</v>
      </c>
      <c r="D155" s="507" t="s">
        <v>910</v>
      </c>
      <c r="E155" s="510">
        <v>2500</v>
      </c>
      <c r="F155" s="517">
        <f t="shared" si="18"/>
        <v>10000</v>
      </c>
      <c r="G155" s="611">
        <f t="shared" si="22"/>
        <v>2</v>
      </c>
      <c r="H155" s="611">
        <f t="shared" si="19"/>
        <v>5000</v>
      </c>
      <c r="I155" s="611"/>
      <c r="J155" s="612">
        <f t="shared" si="16"/>
        <v>0</v>
      </c>
      <c r="K155" s="611">
        <f t="shared" si="23"/>
        <v>2</v>
      </c>
      <c r="L155" s="611">
        <f t="shared" si="20"/>
        <v>5000</v>
      </c>
      <c r="M155" s="611"/>
      <c r="N155" s="613">
        <f t="shared" si="17"/>
        <v>0</v>
      </c>
      <c r="O155" s="500"/>
    </row>
    <row r="156" spans="1:15" s="347" customFormat="1" ht="16.5">
      <c r="A156" s="610">
        <f t="shared" si="21"/>
        <v>144</v>
      </c>
      <c r="B156" s="703" t="s">
        <v>2485</v>
      </c>
      <c r="C156" s="507">
        <v>2</v>
      </c>
      <c r="D156" s="507" t="s">
        <v>910</v>
      </c>
      <c r="E156" s="510">
        <v>2000</v>
      </c>
      <c r="F156" s="517">
        <f t="shared" si="18"/>
        <v>4000</v>
      </c>
      <c r="G156" s="611">
        <f t="shared" si="22"/>
        <v>1</v>
      </c>
      <c r="H156" s="611">
        <f t="shared" si="19"/>
        <v>2000</v>
      </c>
      <c r="I156" s="611"/>
      <c r="J156" s="612">
        <f t="shared" si="16"/>
        <v>0</v>
      </c>
      <c r="K156" s="611">
        <f t="shared" si="23"/>
        <v>1</v>
      </c>
      <c r="L156" s="611">
        <f t="shared" si="20"/>
        <v>2000</v>
      </c>
      <c r="M156" s="611"/>
      <c r="N156" s="613">
        <f t="shared" si="17"/>
        <v>0</v>
      </c>
      <c r="O156" s="500"/>
    </row>
    <row r="157" spans="1:15" s="347" customFormat="1" ht="16.5">
      <c r="A157" s="610">
        <f t="shared" si="21"/>
        <v>145</v>
      </c>
      <c r="B157" s="703" t="s">
        <v>2486</v>
      </c>
      <c r="C157" s="507">
        <v>2</v>
      </c>
      <c r="D157" s="507" t="s">
        <v>910</v>
      </c>
      <c r="E157" s="510">
        <v>2000</v>
      </c>
      <c r="F157" s="517">
        <f t="shared" si="18"/>
        <v>4000</v>
      </c>
      <c r="G157" s="611">
        <f t="shared" si="22"/>
        <v>1</v>
      </c>
      <c r="H157" s="611">
        <f t="shared" si="19"/>
        <v>2000</v>
      </c>
      <c r="I157" s="611"/>
      <c r="J157" s="612">
        <f t="shared" si="16"/>
        <v>0</v>
      </c>
      <c r="K157" s="611">
        <f t="shared" si="23"/>
        <v>1</v>
      </c>
      <c r="L157" s="611">
        <f t="shared" si="20"/>
        <v>2000</v>
      </c>
      <c r="M157" s="611"/>
      <c r="N157" s="613">
        <f t="shared" si="17"/>
        <v>0</v>
      </c>
      <c r="O157" s="500"/>
    </row>
    <row r="158" spans="1:15" s="347" customFormat="1" ht="16.5">
      <c r="A158" s="610">
        <f t="shared" si="21"/>
        <v>146</v>
      </c>
      <c r="B158" s="703" t="s">
        <v>2487</v>
      </c>
      <c r="C158" s="507">
        <v>2</v>
      </c>
      <c r="D158" s="507" t="s">
        <v>910</v>
      </c>
      <c r="E158" s="510">
        <v>2000</v>
      </c>
      <c r="F158" s="517">
        <f t="shared" si="18"/>
        <v>4000</v>
      </c>
      <c r="G158" s="611">
        <f t="shared" si="22"/>
        <v>1</v>
      </c>
      <c r="H158" s="611">
        <f t="shared" si="19"/>
        <v>2000</v>
      </c>
      <c r="I158" s="611"/>
      <c r="J158" s="612">
        <f t="shared" si="16"/>
        <v>0</v>
      </c>
      <c r="K158" s="611">
        <f t="shared" si="23"/>
        <v>1</v>
      </c>
      <c r="L158" s="611">
        <f t="shared" si="20"/>
        <v>2000</v>
      </c>
      <c r="M158" s="611"/>
      <c r="N158" s="613">
        <f t="shared" si="17"/>
        <v>0</v>
      </c>
      <c r="O158" s="500"/>
    </row>
    <row r="159" spans="1:15" s="347" customFormat="1" ht="16.5">
      <c r="A159" s="610">
        <f t="shared" si="21"/>
        <v>147</v>
      </c>
      <c r="B159" s="703" t="s">
        <v>2488</v>
      </c>
      <c r="C159" s="507">
        <v>2</v>
      </c>
      <c r="D159" s="507" t="s">
        <v>1010</v>
      </c>
      <c r="E159" s="510">
        <v>2500</v>
      </c>
      <c r="F159" s="517">
        <f t="shared" si="18"/>
        <v>5000</v>
      </c>
      <c r="G159" s="611">
        <f t="shared" si="22"/>
        <v>1</v>
      </c>
      <c r="H159" s="611">
        <f t="shared" si="19"/>
        <v>2500</v>
      </c>
      <c r="I159" s="611"/>
      <c r="J159" s="612">
        <f t="shared" si="16"/>
        <v>0</v>
      </c>
      <c r="K159" s="611">
        <f t="shared" si="23"/>
        <v>1</v>
      </c>
      <c r="L159" s="611">
        <f t="shared" si="20"/>
        <v>2500</v>
      </c>
      <c r="M159" s="611"/>
      <c r="N159" s="613">
        <f t="shared" si="17"/>
        <v>0</v>
      </c>
      <c r="O159" s="500"/>
    </row>
    <row r="160" spans="1:15" s="347" customFormat="1" ht="16.5">
      <c r="A160" s="610">
        <f t="shared" si="21"/>
        <v>148</v>
      </c>
      <c r="B160" s="703" t="s">
        <v>2489</v>
      </c>
      <c r="C160" s="507">
        <v>2</v>
      </c>
      <c r="D160" s="507" t="s">
        <v>1010</v>
      </c>
      <c r="E160" s="510">
        <v>4500</v>
      </c>
      <c r="F160" s="517">
        <f t="shared" si="18"/>
        <v>9000</v>
      </c>
      <c r="G160" s="611">
        <f t="shared" si="22"/>
        <v>1</v>
      </c>
      <c r="H160" s="611">
        <f t="shared" si="19"/>
        <v>4500</v>
      </c>
      <c r="I160" s="611"/>
      <c r="J160" s="612">
        <f t="shared" si="16"/>
        <v>0</v>
      </c>
      <c r="K160" s="611">
        <f t="shared" si="23"/>
        <v>1</v>
      </c>
      <c r="L160" s="611">
        <f t="shared" si="20"/>
        <v>4500</v>
      </c>
      <c r="M160" s="611"/>
      <c r="N160" s="613">
        <f t="shared" si="17"/>
        <v>0</v>
      </c>
      <c r="O160" s="500"/>
    </row>
    <row r="161" spans="1:15" s="347" customFormat="1" ht="30">
      <c r="A161" s="610">
        <f t="shared" si="21"/>
        <v>149</v>
      </c>
      <c r="B161" s="544" t="s">
        <v>2490</v>
      </c>
      <c r="C161" s="507">
        <v>4</v>
      </c>
      <c r="D161" s="507" t="s">
        <v>1010</v>
      </c>
      <c r="E161" s="510">
        <v>8000</v>
      </c>
      <c r="F161" s="517">
        <f t="shared" si="18"/>
        <v>32000</v>
      </c>
      <c r="G161" s="611">
        <f t="shared" si="22"/>
        <v>2</v>
      </c>
      <c r="H161" s="611">
        <f t="shared" si="19"/>
        <v>16000</v>
      </c>
      <c r="I161" s="611"/>
      <c r="J161" s="612">
        <f t="shared" si="16"/>
        <v>0</v>
      </c>
      <c r="K161" s="611">
        <f t="shared" si="23"/>
        <v>2</v>
      </c>
      <c r="L161" s="611">
        <f t="shared" si="20"/>
        <v>16000</v>
      </c>
      <c r="M161" s="611"/>
      <c r="N161" s="613">
        <f t="shared" si="17"/>
        <v>0</v>
      </c>
      <c r="O161" s="500"/>
    </row>
    <row r="162" spans="1:15" s="347" customFormat="1" ht="30">
      <c r="A162" s="610">
        <f t="shared" si="21"/>
        <v>150</v>
      </c>
      <c r="B162" s="544" t="s">
        <v>2491</v>
      </c>
      <c r="C162" s="507">
        <v>2</v>
      </c>
      <c r="D162" s="507" t="s">
        <v>1010</v>
      </c>
      <c r="E162" s="510">
        <v>4500</v>
      </c>
      <c r="F162" s="517">
        <f t="shared" si="18"/>
        <v>9000</v>
      </c>
      <c r="G162" s="611">
        <f t="shared" si="22"/>
        <v>1</v>
      </c>
      <c r="H162" s="611">
        <f t="shared" si="19"/>
        <v>4500</v>
      </c>
      <c r="I162" s="611"/>
      <c r="J162" s="612">
        <f t="shared" si="16"/>
        <v>0</v>
      </c>
      <c r="K162" s="611">
        <f t="shared" si="23"/>
        <v>1</v>
      </c>
      <c r="L162" s="611">
        <f t="shared" si="20"/>
        <v>4500</v>
      </c>
      <c r="M162" s="611"/>
      <c r="N162" s="613">
        <f t="shared" si="17"/>
        <v>0</v>
      </c>
      <c r="O162" s="500"/>
    </row>
    <row r="163" spans="1:15" s="347" customFormat="1" ht="16.5">
      <c r="A163" s="610">
        <f t="shared" si="21"/>
        <v>151</v>
      </c>
      <c r="B163" s="288" t="s">
        <v>2492</v>
      </c>
      <c r="C163" s="506">
        <v>1</v>
      </c>
      <c r="D163" s="506" t="s">
        <v>907</v>
      </c>
      <c r="E163" s="517">
        <v>18739</v>
      </c>
      <c r="F163" s="517">
        <f t="shared" si="18"/>
        <v>18739</v>
      </c>
      <c r="G163" s="611">
        <v>1</v>
      </c>
      <c r="H163" s="611">
        <f t="shared" si="19"/>
        <v>18739</v>
      </c>
      <c r="I163" s="611"/>
      <c r="J163" s="612">
        <f t="shared" si="16"/>
        <v>0</v>
      </c>
      <c r="K163" s="611">
        <v>0</v>
      </c>
      <c r="L163" s="611">
        <f t="shared" si="20"/>
        <v>0</v>
      </c>
      <c r="M163" s="611"/>
      <c r="N163" s="613">
        <f t="shared" si="17"/>
        <v>0</v>
      </c>
      <c r="O163" s="500"/>
    </row>
    <row r="164" spans="1:15" s="347" customFormat="1" ht="16.5">
      <c r="A164" s="610">
        <f t="shared" si="21"/>
        <v>152</v>
      </c>
      <c r="B164" s="288" t="s">
        <v>2493</v>
      </c>
      <c r="C164" s="506">
        <v>1</v>
      </c>
      <c r="D164" s="506" t="s">
        <v>946</v>
      </c>
      <c r="E164" s="517">
        <v>4500</v>
      </c>
      <c r="F164" s="517">
        <f t="shared" si="18"/>
        <v>4500</v>
      </c>
      <c r="G164" s="611">
        <v>1</v>
      </c>
      <c r="H164" s="611">
        <f t="shared" si="19"/>
        <v>4500</v>
      </c>
      <c r="I164" s="611"/>
      <c r="J164" s="612">
        <f t="shared" si="16"/>
        <v>0</v>
      </c>
      <c r="K164" s="611">
        <v>0</v>
      </c>
      <c r="L164" s="611">
        <f t="shared" si="20"/>
        <v>0</v>
      </c>
      <c r="M164" s="611"/>
      <c r="N164" s="613">
        <f t="shared" si="17"/>
        <v>0</v>
      </c>
      <c r="O164" s="500"/>
    </row>
    <row r="165" spans="1:15" s="347" customFormat="1" ht="16.5">
      <c r="A165" s="610">
        <f t="shared" si="21"/>
        <v>153</v>
      </c>
      <c r="B165" s="288" t="s">
        <v>2494</v>
      </c>
      <c r="C165" s="506">
        <v>1</v>
      </c>
      <c r="D165" s="506" t="s">
        <v>907</v>
      </c>
      <c r="E165" s="517">
        <v>9434</v>
      </c>
      <c r="F165" s="517">
        <f t="shared" si="18"/>
        <v>9434</v>
      </c>
      <c r="G165" s="611">
        <v>1</v>
      </c>
      <c r="H165" s="611">
        <f t="shared" si="19"/>
        <v>9434</v>
      </c>
      <c r="I165" s="611"/>
      <c r="J165" s="612">
        <f t="shared" si="16"/>
        <v>0</v>
      </c>
      <c r="K165" s="611">
        <v>0</v>
      </c>
      <c r="L165" s="611">
        <f t="shared" si="20"/>
        <v>0</v>
      </c>
      <c r="M165" s="611"/>
      <c r="N165" s="613">
        <f t="shared" si="17"/>
        <v>0</v>
      </c>
      <c r="O165" s="500"/>
    </row>
    <row r="166" spans="1:15" s="347" customFormat="1" ht="16.5">
      <c r="A166" s="610">
        <f t="shared" si="21"/>
        <v>154</v>
      </c>
      <c r="B166" s="288" t="s">
        <v>2495</v>
      </c>
      <c r="C166" s="506">
        <v>4</v>
      </c>
      <c r="D166" s="506" t="s">
        <v>1641</v>
      </c>
      <c r="E166" s="517">
        <v>4000</v>
      </c>
      <c r="F166" s="517">
        <f t="shared" si="18"/>
        <v>16000</v>
      </c>
      <c r="G166" s="611">
        <f t="shared" si="22"/>
        <v>2</v>
      </c>
      <c r="H166" s="611">
        <f t="shared" si="19"/>
        <v>8000</v>
      </c>
      <c r="I166" s="611"/>
      <c r="J166" s="612">
        <f t="shared" si="16"/>
        <v>0</v>
      </c>
      <c r="K166" s="611">
        <f t="shared" si="23"/>
        <v>2</v>
      </c>
      <c r="L166" s="611">
        <f t="shared" si="20"/>
        <v>8000</v>
      </c>
      <c r="M166" s="611"/>
      <c r="N166" s="613">
        <f t="shared" si="17"/>
        <v>0</v>
      </c>
      <c r="O166" s="500"/>
    </row>
    <row r="167" spans="1:15" s="347" customFormat="1" ht="30">
      <c r="A167" s="610">
        <f t="shared" si="21"/>
        <v>155</v>
      </c>
      <c r="B167" s="288" t="s">
        <v>2496</v>
      </c>
      <c r="C167" s="506">
        <v>2</v>
      </c>
      <c r="D167" s="506" t="s">
        <v>910</v>
      </c>
      <c r="E167" s="517">
        <v>5000</v>
      </c>
      <c r="F167" s="517">
        <f t="shared" si="18"/>
        <v>10000</v>
      </c>
      <c r="G167" s="611">
        <f t="shared" si="22"/>
        <v>1</v>
      </c>
      <c r="H167" s="611">
        <f t="shared" si="19"/>
        <v>5000</v>
      </c>
      <c r="I167" s="611"/>
      <c r="J167" s="612">
        <f t="shared" si="16"/>
        <v>0</v>
      </c>
      <c r="K167" s="611">
        <f t="shared" si="23"/>
        <v>1</v>
      </c>
      <c r="L167" s="611">
        <f t="shared" si="20"/>
        <v>5000</v>
      </c>
      <c r="M167" s="611"/>
      <c r="N167" s="613">
        <f t="shared" si="17"/>
        <v>0</v>
      </c>
      <c r="O167" s="500"/>
    </row>
    <row r="168" spans="1:15" s="347" customFormat="1" ht="30">
      <c r="A168" s="610">
        <f t="shared" si="21"/>
        <v>156</v>
      </c>
      <c r="B168" s="288" t="s">
        <v>2497</v>
      </c>
      <c r="C168" s="506">
        <v>1</v>
      </c>
      <c r="D168" s="506" t="s">
        <v>910</v>
      </c>
      <c r="E168" s="517">
        <v>5500</v>
      </c>
      <c r="F168" s="517">
        <f t="shared" si="18"/>
        <v>5500</v>
      </c>
      <c r="G168" s="611">
        <v>1</v>
      </c>
      <c r="H168" s="611">
        <f t="shared" si="19"/>
        <v>5500</v>
      </c>
      <c r="I168" s="611"/>
      <c r="J168" s="612">
        <f t="shared" si="16"/>
        <v>0</v>
      </c>
      <c r="K168" s="611">
        <v>0</v>
      </c>
      <c r="L168" s="611">
        <f t="shared" si="20"/>
        <v>0</v>
      </c>
      <c r="M168" s="611"/>
      <c r="N168" s="613">
        <f t="shared" si="17"/>
        <v>0</v>
      </c>
      <c r="O168" s="500"/>
    </row>
    <row r="169" spans="1:15" s="347" customFormat="1" ht="16.5">
      <c r="A169" s="610">
        <f t="shared" si="21"/>
        <v>157</v>
      </c>
      <c r="B169" s="288" t="s">
        <v>2498</v>
      </c>
      <c r="C169" s="506">
        <v>1</v>
      </c>
      <c r="D169" s="506" t="s">
        <v>907</v>
      </c>
      <c r="E169" s="517">
        <v>7500</v>
      </c>
      <c r="F169" s="517">
        <f t="shared" si="18"/>
        <v>7500</v>
      </c>
      <c r="G169" s="611">
        <v>1</v>
      </c>
      <c r="H169" s="611">
        <f t="shared" si="19"/>
        <v>7500</v>
      </c>
      <c r="I169" s="611"/>
      <c r="J169" s="612">
        <f t="shared" si="16"/>
        <v>0</v>
      </c>
      <c r="K169" s="611">
        <v>0</v>
      </c>
      <c r="L169" s="611">
        <f t="shared" si="20"/>
        <v>0</v>
      </c>
      <c r="M169" s="611"/>
      <c r="N169" s="613">
        <f t="shared" si="17"/>
        <v>0</v>
      </c>
      <c r="O169" s="500"/>
    </row>
    <row r="170" spans="1:15" s="347" customFormat="1" ht="16.5">
      <c r="A170" s="610">
        <f t="shared" si="21"/>
        <v>158</v>
      </c>
      <c r="B170" s="288" t="s">
        <v>2499</v>
      </c>
      <c r="C170" s="506">
        <v>1</v>
      </c>
      <c r="D170" s="506" t="s">
        <v>907</v>
      </c>
      <c r="E170" s="517">
        <v>2280</v>
      </c>
      <c r="F170" s="517">
        <f t="shared" si="18"/>
        <v>2280</v>
      </c>
      <c r="G170" s="611">
        <v>1</v>
      </c>
      <c r="H170" s="611">
        <f t="shared" si="19"/>
        <v>2280</v>
      </c>
      <c r="I170" s="611"/>
      <c r="J170" s="612">
        <f t="shared" si="16"/>
        <v>0</v>
      </c>
      <c r="K170" s="611">
        <v>0</v>
      </c>
      <c r="L170" s="611">
        <f t="shared" si="20"/>
        <v>0</v>
      </c>
      <c r="M170" s="611"/>
      <c r="N170" s="613">
        <f t="shared" si="17"/>
        <v>0</v>
      </c>
      <c r="O170" s="500"/>
    </row>
    <row r="171" spans="1:15" s="347" customFormat="1" ht="16.5">
      <c r="A171" s="610">
        <f t="shared" si="21"/>
        <v>159</v>
      </c>
      <c r="B171" s="288" t="s">
        <v>2500</v>
      </c>
      <c r="C171" s="506">
        <v>6</v>
      </c>
      <c r="D171" s="506" t="s">
        <v>910</v>
      </c>
      <c r="E171" s="517">
        <v>601</v>
      </c>
      <c r="F171" s="517">
        <f t="shared" si="18"/>
        <v>3606</v>
      </c>
      <c r="G171" s="611">
        <f t="shared" si="22"/>
        <v>3</v>
      </c>
      <c r="H171" s="611">
        <f t="shared" si="19"/>
        <v>1803</v>
      </c>
      <c r="I171" s="611"/>
      <c r="J171" s="612">
        <f t="shared" si="16"/>
        <v>0</v>
      </c>
      <c r="K171" s="611">
        <f t="shared" si="23"/>
        <v>3</v>
      </c>
      <c r="L171" s="611">
        <f t="shared" si="20"/>
        <v>1803</v>
      </c>
      <c r="M171" s="611"/>
      <c r="N171" s="613">
        <f t="shared" si="17"/>
        <v>0</v>
      </c>
      <c r="O171" s="500"/>
    </row>
    <row r="172" spans="1:15" s="347" customFormat="1" ht="16.5">
      <c r="A172" s="610">
        <f t="shared" si="21"/>
        <v>160</v>
      </c>
      <c r="B172" s="739" t="s">
        <v>2501</v>
      </c>
      <c r="C172" s="631">
        <v>20</v>
      </c>
      <c r="D172" s="631" t="s">
        <v>2036</v>
      </c>
      <c r="E172" s="740">
        <v>381.67</v>
      </c>
      <c r="F172" s="517">
        <f t="shared" si="18"/>
        <v>7633.4000000000005</v>
      </c>
      <c r="G172" s="611">
        <f t="shared" si="22"/>
        <v>10</v>
      </c>
      <c r="H172" s="611">
        <f t="shared" si="19"/>
        <v>3816.7000000000003</v>
      </c>
      <c r="I172" s="611"/>
      <c r="J172" s="612">
        <f t="shared" si="16"/>
        <v>0</v>
      </c>
      <c r="K172" s="611">
        <f t="shared" si="23"/>
        <v>10</v>
      </c>
      <c r="L172" s="611">
        <f t="shared" si="20"/>
        <v>3816.7000000000003</v>
      </c>
      <c r="M172" s="611"/>
      <c r="N172" s="613">
        <f t="shared" si="17"/>
        <v>0</v>
      </c>
      <c r="O172" s="500"/>
    </row>
    <row r="173" spans="1:15" s="347" customFormat="1" ht="16.5">
      <c r="A173" s="610">
        <f t="shared" si="21"/>
        <v>161</v>
      </c>
      <c r="B173" s="739" t="s">
        <v>2502</v>
      </c>
      <c r="C173" s="631">
        <v>10</v>
      </c>
      <c r="D173" s="631" t="s">
        <v>2036</v>
      </c>
      <c r="E173" s="740">
        <v>382.29</v>
      </c>
      <c r="F173" s="517">
        <f t="shared" si="18"/>
        <v>3822.9</v>
      </c>
      <c r="G173" s="611">
        <f t="shared" si="22"/>
        <v>5</v>
      </c>
      <c r="H173" s="611">
        <f t="shared" si="19"/>
        <v>1911.45</v>
      </c>
      <c r="I173" s="611"/>
      <c r="J173" s="612">
        <f t="shared" si="16"/>
        <v>0</v>
      </c>
      <c r="K173" s="611">
        <f t="shared" si="23"/>
        <v>5</v>
      </c>
      <c r="L173" s="611">
        <f t="shared" si="20"/>
        <v>1911.45</v>
      </c>
      <c r="M173" s="611"/>
      <c r="N173" s="613">
        <f t="shared" si="17"/>
        <v>0</v>
      </c>
      <c r="O173" s="500"/>
    </row>
    <row r="174" spans="1:15" s="347" customFormat="1" ht="16.5">
      <c r="A174" s="610">
        <f t="shared" si="21"/>
        <v>162</v>
      </c>
      <c r="B174" s="739" t="s">
        <v>2503</v>
      </c>
      <c r="C174" s="631">
        <v>10</v>
      </c>
      <c r="D174" s="631" t="s">
        <v>2036</v>
      </c>
      <c r="E174" s="740">
        <v>382.29</v>
      </c>
      <c r="F174" s="517">
        <f t="shared" si="18"/>
        <v>3822.9</v>
      </c>
      <c r="G174" s="611">
        <f t="shared" si="22"/>
        <v>5</v>
      </c>
      <c r="H174" s="611">
        <f t="shared" si="19"/>
        <v>1911.45</v>
      </c>
      <c r="I174" s="611"/>
      <c r="J174" s="612">
        <f t="shared" si="16"/>
        <v>0</v>
      </c>
      <c r="K174" s="611">
        <f t="shared" si="23"/>
        <v>5</v>
      </c>
      <c r="L174" s="611">
        <f t="shared" si="20"/>
        <v>1911.45</v>
      </c>
      <c r="M174" s="611"/>
      <c r="N174" s="613">
        <f t="shared" si="17"/>
        <v>0</v>
      </c>
      <c r="O174" s="500"/>
    </row>
    <row r="175" spans="1:15" s="347" customFormat="1" ht="16.5">
      <c r="A175" s="610">
        <f t="shared" si="21"/>
        <v>163</v>
      </c>
      <c r="B175" s="739" t="s">
        <v>2504</v>
      </c>
      <c r="C175" s="631">
        <v>10</v>
      </c>
      <c r="D175" s="631" t="s">
        <v>2036</v>
      </c>
      <c r="E175" s="740">
        <v>382.29</v>
      </c>
      <c r="F175" s="517">
        <f t="shared" si="18"/>
        <v>3822.9</v>
      </c>
      <c r="G175" s="611">
        <f t="shared" si="22"/>
        <v>5</v>
      </c>
      <c r="H175" s="611">
        <f t="shared" si="19"/>
        <v>1911.45</v>
      </c>
      <c r="I175" s="611"/>
      <c r="J175" s="612">
        <f t="shared" si="16"/>
        <v>0</v>
      </c>
      <c r="K175" s="611">
        <f t="shared" si="23"/>
        <v>5</v>
      </c>
      <c r="L175" s="611">
        <f t="shared" si="20"/>
        <v>1911.45</v>
      </c>
      <c r="M175" s="611"/>
      <c r="N175" s="613">
        <f t="shared" si="17"/>
        <v>0</v>
      </c>
      <c r="O175" s="500"/>
    </row>
    <row r="176" spans="1:15" s="347" customFormat="1" ht="16.5">
      <c r="A176" s="610">
        <f t="shared" si="21"/>
        <v>164</v>
      </c>
      <c r="B176" s="739" t="s">
        <v>2505</v>
      </c>
      <c r="C176" s="615">
        <v>60</v>
      </c>
      <c r="D176" s="615" t="s">
        <v>2036</v>
      </c>
      <c r="E176" s="740">
        <v>382.8</v>
      </c>
      <c r="F176" s="517">
        <f t="shared" si="18"/>
        <v>22968</v>
      </c>
      <c r="G176" s="611">
        <f t="shared" si="22"/>
        <v>30</v>
      </c>
      <c r="H176" s="611">
        <f t="shared" si="19"/>
        <v>11484</v>
      </c>
      <c r="I176" s="611"/>
      <c r="J176" s="612">
        <f t="shared" si="16"/>
        <v>0</v>
      </c>
      <c r="K176" s="611">
        <f t="shared" si="23"/>
        <v>30</v>
      </c>
      <c r="L176" s="611">
        <f t="shared" si="20"/>
        <v>11484</v>
      </c>
      <c r="M176" s="611"/>
      <c r="N176" s="613">
        <f t="shared" si="17"/>
        <v>0</v>
      </c>
      <c r="O176" s="500"/>
    </row>
    <row r="177" spans="1:15" s="347" customFormat="1" ht="16.5">
      <c r="A177" s="610">
        <f t="shared" si="21"/>
        <v>165</v>
      </c>
      <c r="B177" s="739" t="s">
        <v>2506</v>
      </c>
      <c r="C177" s="615">
        <v>50</v>
      </c>
      <c r="D177" s="615" t="s">
        <v>2036</v>
      </c>
      <c r="E177" s="740">
        <v>382.8</v>
      </c>
      <c r="F177" s="517">
        <f t="shared" si="18"/>
        <v>19140</v>
      </c>
      <c r="G177" s="611">
        <f t="shared" si="22"/>
        <v>25</v>
      </c>
      <c r="H177" s="611">
        <f t="shared" si="19"/>
        <v>9570</v>
      </c>
      <c r="I177" s="611"/>
      <c r="J177" s="612">
        <f t="shared" si="16"/>
        <v>0</v>
      </c>
      <c r="K177" s="611">
        <f t="shared" si="23"/>
        <v>25</v>
      </c>
      <c r="L177" s="611">
        <f t="shared" si="20"/>
        <v>9570</v>
      </c>
      <c r="M177" s="611"/>
      <c r="N177" s="613">
        <f t="shared" si="17"/>
        <v>0</v>
      </c>
      <c r="O177" s="500"/>
    </row>
    <row r="178" spans="1:15" s="347" customFormat="1" ht="16.5">
      <c r="A178" s="610">
        <f t="shared" si="21"/>
        <v>166</v>
      </c>
      <c r="B178" s="739" t="s">
        <v>2507</v>
      </c>
      <c r="C178" s="615">
        <v>50</v>
      </c>
      <c r="D178" s="615" t="s">
        <v>2036</v>
      </c>
      <c r="E178" s="740">
        <v>382.8</v>
      </c>
      <c r="F178" s="517">
        <f t="shared" si="18"/>
        <v>19140</v>
      </c>
      <c r="G178" s="611">
        <f t="shared" si="22"/>
        <v>25</v>
      </c>
      <c r="H178" s="611">
        <f t="shared" si="19"/>
        <v>9570</v>
      </c>
      <c r="I178" s="611"/>
      <c r="J178" s="612">
        <f t="shared" si="16"/>
        <v>0</v>
      </c>
      <c r="K178" s="611">
        <f t="shared" si="23"/>
        <v>25</v>
      </c>
      <c r="L178" s="611">
        <f t="shared" si="20"/>
        <v>9570</v>
      </c>
      <c r="M178" s="611"/>
      <c r="N178" s="613">
        <f t="shared" si="17"/>
        <v>0</v>
      </c>
      <c r="O178" s="500"/>
    </row>
    <row r="179" spans="1:15" s="347" customFormat="1" ht="16.5">
      <c r="A179" s="610">
        <f t="shared" si="21"/>
        <v>167</v>
      </c>
      <c r="B179" s="739" t="s">
        <v>2508</v>
      </c>
      <c r="C179" s="615">
        <v>50</v>
      </c>
      <c r="D179" s="615" t="s">
        <v>2036</v>
      </c>
      <c r="E179" s="740">
        <v>382.8</v>
      </c>
      <c r="F179" s="517">
        <f t="shared" si="18"/>
        <v>19140</v>
      </c>
      <c r="G179" s="611">
        <f t="shared" si="22"/>
        <v>25</v>
      </c>
      <c r="H179" s="611">
        <f t="shared" si="19"/>
        <v>9570</v>
      </c>
      <c r="I179" s="611"/>
      <c r="J179" s="612">
        <f t="shared" si="16"/>
        <v>0</v>
      </c>
      <c r="K179" s="611">
        <f t="shared" si="23"/>
        <v>25</v>
      </c>
      <c r="L179" s="611">
        <f t="shared" si="20"/>
        <v>9570</v>
      </c>
      <c r="M179" s="611"/>
      <c r="N179" s="613">
        <f t="shared" si="17"/>
        <v>0</v>
      </c>
      <c r="O179" s="500"/>
    </row>
    <row r="180" spans="1:15" s="347" customFormat="1" ht="16.5">
      <c r="A180" s="610">
        <f t="shared" si="21"/>
        <v>168</v>
      </c>
      <c r="B180" s="739" t="s">
        <v>2509</v>
      </c>
      <c r="C180" s="631">
        <v>10</v>
      </c>
      <c r="D180" s="631" t="s">
        <v>2036</v>
      </c>
      <c r="E180" s="740">
        <v>382.8</v>
      </c>
      <c r="F180" s="517">
        <f t="shared" si="18"/>
        <v>3828</v>
      </c>
      <c r="G180" s="611">
        <f t="shared" si="22"/>
        <v>5</v>
      </c>
      <c r="H180" s="611">
        <f t="shared" si="19"/>
        <v>1914</v>
      </c>
      <c r="I180" s="611"/>
      <c r="J180" s="612">
        <f t="shared" si="16"/>
        <v>0</v>
      </c>
      <c r="K180" s="611">
        <f t="shared" si="23"/>
        <v>5</v>
      </c>
      <c r="L180" s="611">
        <f t="shared" si="20"/>
        <v>1914</v>
      </c>
      <c r="M180" s="611"/>
      <c r="N180" s="613">
        <f t="shared" si="17"/>
        <v>0</v>
      </c>
      <c r="O180" s="500"/>
    </row>
    <row r="181" spans="1:15" s="347" customFormat="1" ht="16.5">
      <c r="A181" s="610">
        <f t="shared" si="21"/>
        <v>169</v>
      </c>
      <c r="B181" s="739" t="s">
        <v>2510</v>
      </c>
      <c r="C181" s="631">
        <v>10</v>
      </c>
      <c r="D181" s="631" t="s">
        <v>2036</v>
      </c>
      <c r="E181" s="740">
        <v>382.8</v>
      </c>
      <c r="F181" s="517">
        <f t="shared" si="18"/>
        <v>3828</v>
      </c>
      <c r="G181" s="611">
        <f t="shared" si="22"/>
        <v>5</v>
      </c>
      <c r="H181" s="611">
        <f t="shared" si="19"/>
        <v>1914</v>
      </c>
      <c r="I181" s="611"/>
      <c r="J181" s="612">
        <f t="shared" si="16"/>
        <v>0</v>
      </c>
      <c r="K181" s="611">
        <f t="shared" si="23"/>
        <v>5</v>
      </c>
      <c r="L181" s="611">
        <f t="shared" si="20"/>
        <v>1914</v>
      </c>
      <c r="M181" s="611"/>
      <c r="N181" s="613">
        <f t="shared" si="17"/>
        <v>0</v>
      </c>
      <c r="O181" s="500"/>
    </row>
    <row r="182" spans="1:15" s="347" customFormat="1" ht="16.5">
      <c r="A182" s="610">
        <f t="shared" si="21"/>
        <v>170</v>
      </c>
      <c r="B182" s="739" t="s">
        <v>2511</v>
      </c>
      <c r="C182" s="631">
        <v>10</v>
      </c>
      <c r="D182" s="631" t="s">
        <v>2036</v>
      </c>
      <c r="E182" s="740">
        <v>382.8</v>
      </c>
      <c r="F182" s="517">
        <f t="shared" si="18"/>
        <v>3828</v>
      </c>
      <c r="G182" s="611">
        <f t="shared" si="22"/>
        <v>5</v>
      </c>
      <c r="H182" s="611">
        <f t="shared" si="19"/>
        <v>1914</v>
      </c>
      <c r="I182" s="611"/>
      <c r="J182" s="612">
        <f t="shared" si="16"/>
        <v>0</v>
      </c>
      <c r="K182" s="611">
        <f t="shared" si="23"/>
        <v>5</v>
      </c>
      <c r="L182" s="611">
        <f t="shared" si="20"/>
        <v>1914</v>
      </c>
      <c r="M182" s="611"/>
      <c r="N182" s="613">
        <f t="shared" si="17"/>
        <v>0</v>
      </c>
      <c r="O182" s="500"/>
    </row>
    <row r="183" spans="1:15" s="347" customFormat="1" ht="16.5">
      <c r="A183" s="610">
        <f t="shared" si="21"/>
        <v>171</v>
      </c>
      <c r="B183" s="739" t="s">
        <v>2512</v>
      </c>
      <c r="C183" s="631">
        <v>10</v>
      </c>
      <c r="D183" s="631" t="s">
        <v>2036</v>
      </c>
      <c r="E183" s="740">
        <v>382.8</v>
      </c>
      <c r="F183" s="517">
        <f t="shared" si="18"/>
        <v>3828</v>
      </c>
      <c r="G183" s="611">
        <f t="shared" si="22"/>
        <v>5</v>
      </c>
      <c r="H183" s="611">
        <f t="shared" si="19"/>
        <v>1914</v>
      </c>
      <c r="I183" s="611"/>
      <c r="J183" s="612">
        <f t="shared" si="16"/>
        <v>0</v>
      </c>
      <c r="K183" s="611">
        <f t="shared" si="23"/>
        <v>5</v>
      </c>
      <c r="L183" s="611">
        <f t="shared" si="20"/>
        <v>1914</v>
      </c>
      <c r="M183" s="611"/>
      <c r="N183" s="613">
        <f t="shared" si="17"/>
        <v>0</v>
      </c>
      <c r="O183" s="500"/>
    </row>
    <row r="184" spans="1:15" s="347" customFormat="1" ht="16.5">
      <c r="A184" s="610">
        <f t="shared" si="21"/>
        <v>172</v>
      </c>
      <c r="B184" s="664" t="s">
        <v>2513</v>
      </c>
      <c r="C184" s="516">
        <v>35</v>
      </c>
      <c r="D184" s="516" t="s">
        <v>960</v>
      </c>
      <c r="E184" s="741">
        <v>569.78</v>
      </c>
      <c r="F184" s="517">
        <f t="shared" si="18"/>
        <v>19942.3</v>
      </c>
      <c r="G184" s="611">
        <v>18</v>
      </c>
      <c r="H184" s="611">
        <f t="shared" si="19"/>
        <v>10256.039999999999</v>
      </c>
      <c r="I184" s="611"/>
      <c r="J184" s="612">
        <f t="shared" si="16"/>
        <v>0</v>
      </c>
      <c r="K184" s="611">
        <v>17</v>
      </c>
      <c r="L184" s="611">
        <f t="shared" si="20"/>
        <v>9686.26</v>
      </c>
      <c r="M184" s="611"/>
      <c r="N184" s="613">
        <f t="shared" si="17"/>
        <v>0</v>
      </c>
      <c r="O184" s="500"/>
    </row>
    <row r="185" spans="1:15" s="347" customFormat="1" ht="16.5">
      <c r="A185" s="610">
        <f t="shared" si="21"/>
        <v>173</v>
      </c>
      <c r="B185" s="664" t="s">
        <v>2514</v>
      </c>
      <c r="C185" s="516">
        <v>15</v>
      </c>
      <c r="D185" s="516" t="s">
        <v>960</v>
      </c>
      <c r="E185" s="741">
        <v>583.86</v>
      </c>
      <c r="F185" s="517">
        <f t="shared" si="18"/>
        <v>8757.9</v>
      </c>
      <c r="G185" s="611">
        <v>8</v>
      </c>
      <c r="H185" s="611">
        <f t="shared" si="19"/>
        <v>4670.88</v>
      </c>
      <c r="I185" s="611"/>
      <c r="J185" s="612">
        <f t="shared" si="16"/>
        <v>0</v>
      </c>
      <c r="K185" s="611">
        <v>7</v>
      </c>
      <c r="L185" s="611">
        <f t="shared" si="20"/>
        <v>4087.02</v>
      </c>
      <c r="M185" s="611"/>
      <c r="N185" s="613">
        <f t="shared" si="17"/>
        <v>0</v>
      </c>
      <c r="O185" s="500"/>
    </row>
    <row r="186" spans="1:15" s="347" customFormat="1" ht="16.5">
      <c r="A186" s="610">
        <f t="shared" si="21"/>
        <v>174</v>
      </c>
      <c r="B186" s="158" t="s">
        <v>2515</v>
      </c>
      <c r="C186" s="516">
        <v>30</v>
      </c>
      <c r="D186" s="516" t="s">
        <v>1275</v>
      </c>
      <c r="E186" s="741">
        <v>381.67</v>
      </c>
      <c r="F186" s="517">
        <f t="shared" si="18"/>
        <v>11450.1</v>
      </c>
      <c r="G186" s="611">
        <f t="shared" si="22"/>
        <v>15</v>
      </c>
      <c r="H186" s="611">
        <f t="shared" si="19"/>
        <v>5725.05</v>
      </c>
      <c r="I186" s="611"/>
      <c r="J186" s="612">
        <f t="shared" si="16"/>
        <v>0</v>
      </c>
      <c r="K186" s="611">
        <f t="shared" si="23"/>
        <v>15</v>
      </c>
      <c r="L186" s="611">
        <f t="shared" si="20"/>
        <v>5725.05</v>
      </c>
      <c r="M186" s="611"/>
      <c r="N186" s="613">
        <f t="shared" si="17"/>
        <v>0</v>
      </c>
      <c r="O186" s="500"/>
    </row>
    <row r="187" spans="1:15" s="347" customFormat="1" ht="16.5">
      <c r="A187" s="610">
        <f t="shared" si="21"/>
        <v>175</v>
      </c>
      <c r="B187" s="158" t="s">
        <v>2516</v>
      </c>
      <c r="C187" s="516">
        <v>5</v>
      </c>
      <c r="D187" s="516" t="s">
        <v>1275</v>
      </c>
      <c r="E187" s="741">
        <v>382.29</v>
      </c>
      <c r="F187" s="517">
        <f t="shared" si="18"/>
        <v>1911.45</v>
      </c>
      <c r="G187" s="611">
        <v>3</v>
      </c>
      <c r="H187" s="611">
        <f t="shared" si="19"/>
        <v>1146.8700000000001</v>
      </c>
      <c r="I187" s="611"/>
      <c r="J187" s="612">
        <f t="shared" si="16"/>
        <v>0</v>
      </c>
      <c r="K187" s="611">
        <v>2</v>
      </c>
      <c r="L187" s="611">
        <f t="shared" si="20"/>
        <v>764.58</v>
      </c>
      <c r="M187" s="611"/>
      <c r="N187" s="613">
        <f t="shared" si="17"/>
        <v>0</v>
      </c>
      <c r="O187" s="500"/>
    </row>
    <row r="188" spans="1:15" s="347" customFormat="1" ht="16.5">
      <c r="A188" s="610">
        <f t="shared" si="21"/>
        <v>176</v>
      </c>
      <c r="B188" s="158" t="s">
        <v>2517</v>
      </c>
      <c r="C188" s="516">
        <v>10</v>
      </c>
      <c r="D188" s="516" t="s">
        <v>1275</v>
      </c>
      <c r="E188" s="741">
        <v>382.27</v>
      </c>
      <c r="F188" s="517">
        <f t="shared" si="18"/>
        <v>3822.7</v>
      </c>
      <c r="G188" s="611">
        <f t="shared" si="22"/>
        <v>5</v>
      </c>
      <c r="H188" s="611">
        <f t="shared" si="19"/>
        <v>1911.35</v>
      </c>
      <c r="I188" s="611"/>
      <c r="J188" s="612">
        <f t="shared" si="16"/>
        <v>0</v>
      </c>
      <c r="K188" s="611">
        <f t="shared" si="23"/>
        <v>5</v>
      </c>
      <c r="L188" s="611">
        <f t="shared" si="20"/>
        <v>1911.35</v>
      </c>
      <c r="M188" s="611"/>
      <c r="N188" s="613">
        <f t="shared" si="17"/>
        <v>0</v>
      </c>
      <c r="O188" s="500"/>
    </row>
    <row r="189" spans="1:15" s="347" customFormat="1" ht="16.5">
      <c r="A189" s="610">
        <f t="shared" si="21"/>
        <v>177</v>
      </c>
      <c r="B189" s="158" t="s">
        <v>2518</v>
      </c>
      <c r="C189" s="516">
        <v>6</v>
      </c>
      <c r="D189" s="516" t="s">
        <v>1038</v>
      </c>
      <c r="E189" s="741">
        <v>3125</v>
      </c>
      <c r="F189" s="517">
        <f t="shared" si="18"/>
        <v>18750</v>
      </c>
      <c r="G189" s="611">
        <f t="shared" si="22"/>
        <v>3</v>
      </c>
      <c r="H189" s="611">
        <f t="shared" si="19"/>
        <v>9375</v>
      </c>
      <c r="I189" s="611"/>
      <c r="J189" s="612">
        <f t="shared" si="16"/>
        <v>0</v>
      </c>
      <c r="K189" s="611">
        <f t="shared" si="23"/>
        <v>3</v>
      </c>
      <c r="L189" s="611">
        <f t="shared" si="20"/>
        <v>9375</v>
      </c>
      <c r="M189" s="611"/>
      <c r="N189" s="613">
        <f t="shared" si="17"/>
        <v>0</v>
      </c>
      <c r="O189" s="500"/>
    </row>
    <row r="190" spans="1:15" s="347" customFormat="1" ht="16.5">
      <c r="A190" s="610">
        <f t="shared" si="21"/>
        <v>178</v>
      </c>
      <c r="B190" s="158" t="s">
        <v>2519</v>
      </c>
      <c r="C190" s="516">
        <v>59</v>
      </c>
      <c r="D190" s="516" t="s">
        <v>960</v>
      </c>
      <c r="E190" s="741">
        <v>1958</v>
      </c>
      <c r="F190" s="517">
        <f t="shared" si="18"/>
        <v>115522</v>
      </c>
      <c r="G190" s="611">
        <v>30</v>
      </c>
      <c r="H190" s="611">
        <f t="shared" si="19"/>
        <v>58740</v>
      </c>
      <c r="I190" s="611"/>
      <c r="J190" s="612">
        <f t="shared" si="16"/>
        <v>0</v>
      </c>
      <c r="K190" s="611">
        <v>29</v>
      </c>
      <c r="L190" s="611">
        <f t="shared" si="20"/>
        <v>56782</v>
      </c>
      <c r="M190" s="611"/>
      <c r="N190" s="613">
        <f t="shared" si="17"/>
        <v>0</v>
      </c>
      <c r="O190" s="500"/>
    </row>
    <row r="191" spans="1:15" s="347" customFormat="1" ht="16.5">
      <c r="A191" s="610">
        <f t="shared" si="21"/>
        <v>179</v>
      </c>
      <c r="B191" s="158" t="s">
        <v>2520</v>
      </c>
      <c r="C191" s="516">
        <v>2</v>
      </c>
      <c r="D191" s="516" t="s">
        <v>1112</v>
      </c>
      <c r="E191" s="741">
        <v>32065</v>
      </c>
      <c r="F191" s="517">
        <f t="shared" si="18"/>
        <v>64130</v>
      </c>
      <c r="G191" s="611">
        <f t="shared" si="22"/>
        <v>1</v>
      </c>
      <c r="H191" s="611">
        <f t="shared" si="19"/>
        <v>32065</v>
      </c>
      <c r="I191" s="611"/>
      <c r="J191" s="612">
        <f t="shared" si="16"/>
        <v>0</v>
      </c>
      <c r="K191" s="611">
        <f t="shared" si="23"/>
        <v>1</v>
      </c>
      <c r="L191" s="611">
        <f t="shared" si="20"/>
        <v>32065</v>
      </c>
      <c r="M191" s="611"/>
      <c r="N191" s="613">
        <f t="shared" si="17"/>
        <v>0</v>
      </c>
      <c r="O191" s="500"/>
    </row>
    <row r="192" spans="1:15" s="347" customFormat="1" ht="30">
      <c r="A192" s="610">
        <f t="shared" si="21"/>
        <v>180</v>
      </c>
      <c r="B192" s="158" t="s">
        <v>2521</v>
      </c>
      <c r="C192" s="516">
        <v>6</v>
      </c>
      <c r="D192" s="516" t="s">
        <v>910</v>
      </c>
      <c r="E192" s="741">
        <v>8016.25</v>
      </c>
      <c r="F192" s="517">
        <f t="shared" si="18"/>
        <v>48097.5</v>
      </c>
      <c r="G192" s="611">
        <f t="shared" si="22"/>
        <v>3</v>
      </c>
      <c r="H192" s="611">
        <f t="shared" si="19"/>
        <v>24048.75</v>
      </c>
      <c r="I192" s="611"/>
      <c r="J192" s="612">
        <f t="shared" si="16"/>
        <v>0</v>
      </c>
      <c r="K192" s="611">
        <f t="shared" si="23"/>
        <v>3</v>
      </c>
      <c r="L192" s="611">
        <f t="shared" si="20"/>
        <v>24048.75</v>
      </c>
      <c r="M192" s="611"/>
      <c r="N192" s="613">
        <f t="shared" si="17"/>
        <v>0</v>
      </c>
      <c r="O192" s="500"/>
    </row>
    <row r="193" spans="1:15" s="347" customFormat="1" ht="16.5">
      <c r="A193" s="610">
        <f t="shared" si="21"/>
        <v>181</v>
      </c>
      <c r="B193" s="158" t="s">
        <v>2522</v>
      </c>
      <c r="C193" s="516">
        <v>4</v>
      </c>
      <c r="D193" s="516" t="s">
        <v>910</v>
      </c>
      <c r="E193" s="741">
        <v>8650</v>
      </c>
      <c r="F193" s="517">
        <f t="shared" si="18"/>
        <v>34600</v>
      </c>
      <c r="G193" s="611">
        <f t="shared" si="22"/>
        <v>2</v>
      </c>
      <c r="H193" s="611">
        <f t="shared" si="19"/>
        <v>17300</v>
      </c>
      <c r="I193" s="611"/>
      <c r="J193" s="612">
        <f t="shared" si="16"/>
        <v>0</v>
      </c>
      <c r="K193" s="611">
        <f t="shared" si="23"/>
        <v>2</v>
      </c>
      <c r="L193" s="611">
        <f t="shared" si="20"/>
        <v>17300</v>
      </c>
      <c r="M193" s="611"/>
      <c r="N193" s="613">
        <f t="shared" si="17"/>
        <v>0</v>
      </c>
      <c r="O193" s="500"/>
    </row>
    <row r="194" spans="1:15" s="347" customFormat="1" ht="16.5">
      <c r="A194" s="610">
        <f t="shared" si="21"/>
        <v>182</v>
      </c>
      <c r="B194" s="158" t="s">
        <v>2523</v>
      </c>
      <c r="C194" s="516">
        <v>1</v>
      </c>
      <c r="D194" s="516" t="s">
        <v>960</v>
      </c>
      <c r="E194" s="741">
        <v>9250</v>
      </c>
      <c r="F194" s="517">
        <f t="shared" si="18"/>
        <v>9250</v>
      </c>
      <c r="G194" s="611">
        <v>1</v>
      </c>
      <c r="H194" s="611">
        <f t="shared" si="19"/>
        <v>9250</v>
      </c>
      <c r="I194" s="611"/>
      <c r="J194" s="612">
        <f t="shared" si="16"/>
        <v>0</v>
      </c>
      <c r="K194" s="611">
        <v>0</v>
      </c>
      <c r="L194" s="611">
        <f t="shared" si="20"/>
        <v>0</v>
      </c>
      <c r="M194" s="611"/>
      <c r="N194" s="613">
        <f t="shared" si="17"/>
        <v>0</v>
      </c>
      <c r="O194" s="500"/>
    </row>
    <row r="195" spans="1:15" s="347" customFormat="1" ht="16.5">
      <c r="A195" s="610">
        <f t="shared" si="21"/>
        <v>183</v>
      </c>
      <c r="B195" s="158" t="s">
        <v>2524</v>
      </c>
      <c r="C195" s="516">
        <v>3</v>
      </c>
      <c r="D195" s="516" t="s">
        <v>960</v>
      </c>
      <c r="E195" s="741">
        <v>16500</v>
      </c>
      <c r="F195" s="517">
        <f t="shared" si="18"/>
        <v>49500</v>
      </c>
      <c r="G195" s="611">
        <v>2</v>
      </c>
      <c r="H195" s="611">
        <f t="shared" si="19"/>
        <v>33000</v>
      </c>
      <c r="I195" s="611"/>
      <c r="J195" s="612">
        <f t="shared" si="16"/>
        <v>0</v>
      </c>
      <c r="K195" s="611">
        <v>1</v>
      </c>
      <c r="L195" s="611">
        <f t="shared" si="20"/>
        <v>16500</v>
      </c>
      <c r="M195" s="611"/>
      <c r="N195" s="613">
        <f t="shared" si="17"/>
        <v>0</v>
      </c>
      <c r="O195" s="500"/>
    </row>
    <row r="196" spans="1:15" s="347" customFormat="1" ht="16.5">
      <c r="A196" s="610">
        <f t="shared" si="21"/>
        <v>184</v>
      </c>
      <c r="B196" s="710" t="s">
        <v>2525</v>
      </c>
      <c r="C196" s="586">
        <v>8</v>
      </c>
      <c r="D196" s="586" t="s">
        <v>929</v>
      </c>
      <c r="E196" s="742">
        <v>2700</v>
      </c>
      <c r="F196" s="517">
        <f t="shared" si="18"/>
        <v>21600</v>
      </c>
      <c r="G196" s="611">
        <f t="shared" si="22"/>
        <v>4</v>
      </c>
      <c r="H196" s="611">
        <f t="shared" si="19"/>
        <v>10800</v>
      </c>
      <c r="I196" s="611"/>
      <c r="J196" s="612">
        <f t="shared" si="16"/>
        <v>0</v>
      </c>
      <c r="K196" s="611">
        <f t="shared" si="23"/>
        <v>4</v>
      </c>
      <c r="L196" s="611">
        <f t="shared" si="20"/>
        <v>10800</v>
      </c>
      <c r="M196" s="611"/>
      <c r="N196" s="613">
        <f t="shared" si="17"/>
        <v>0</v>
      </c>
      <c r="O196" s="500"/>
    </row>
    <row r="197" spans="1:15" s="347" customFormat="1" ht="16.5">
      <c r="A197" s="610">
        <f t="shared" si="21"/>
        <v>185</v>
      </c>
      <c r="B197" s="743" t="s">
        <v>2526</v>
      </c>
      <c r="C197" s="586">
        <v>20</v>
      </c>
      <c r="D197" s="586"/>
      <c r="E197" s="742">
        <v>382.8</v>
      </c>
      <c r="F197" s="517">
        <f t="shared" si="18"/>
        <v>7656</v>
      </c>
      <c r="G197" s="611">
        <f t="shared" si="22"/>
        <v>10</v>
      </c>
      <c r="H197" s="611">
        <f t="shared" si="19"/>
        <v>3828</v>
      </c>
      <c r="I197" s="611"/>
      <c r="J197" s="612">
        <f t="shared" si="16"/>
        <v>0</v>
      </c>
      <c r="K197" s="611">
        <f t="shared" si="23"/>
        <v>10</v>
      </c>
      <c r="L197" s="611">
        <f t="shared" si="20"/>
        <v>3828</v>
      </c>
      <c r="M197" s="611"/>
      <c r="N197" s="613">
        <f t="shared" si="17"/>
        <v>0</v>
      </c>
      <c r="O197" s="500"/>
    </row>
    <row r="198" spans="1:15" s="347" customFormat="1" ht="16.5">
      <c r="A198" s="610">
        <f t="shared" si="21"/>
        <v>186</v>
      </c>
      <c r="B198" s="743" t="s">
        <v>2527</v>
      </c>
      <c r="C198" s="586">
        <v>10</v>
      </c>
      <c r="D198" s="586"/>
      <c r="E198" s="742">
        <v>382.8</v>
      </c>
      <c r="F198" s="517">
        <f t="shared" si="18"/>
        <v>3828</v>
      </c>
      <c r="G198" s="611">
        <f t="shared" si="22"/>
        <v>5</v>
      </c>
      <c r="H198" s="611">
        <f t="shared" si="19"/>
        <v>1914</v>
      </c>
      <c r="I198" s="611"/>
      <c r="J198" s="612">
        <f t="shared" si="16"/>
        <v>0</v>
      </c>
      <c r="K198" s="611">
        <f t="shared" si="23"/>
        <v>5</v>
      </c>
      <c r="L198" s="611">
        <f t="shared" si="20"/>
        <v>1914</v>
      </c>
      <c r="M198" s="611"/>
      <c r="N198" s="613">
        <f t="shared" si="17"/>
        <v>0</v>
      </c>
      <c r="O198" s="500"/>
    </row>
    <row r="199" spans="1:15" s="347" customFormat="1" ht="16.5">
      <c r="A199" s="610">
        <f t="shared" si="21"/>
        <v>187</v>
      </c>
      <c r="B199" s="743" t="s">
        <v>2528</v>
      </c>
      <c r="C199" s="586">
        <v>10</v>
      </c>
      <c r="D199" s="586"/>
      <c r="E199" s="742">
        <v>382.8</v>
      </c>
      <c r="F199" s="517">
        <f t="shared" si="18"/>
        <v>3828</v>
      </c>
      <c r="G199" s="611">
        <f t="shared" si="22"/>
        <v>5</v>
      </c>
      <c r="H199" s="611">
        <f t="shared" si="19"/>
        <v>1914</v>
      </c>
      <c r="I199" s="611"/>
      <c r="J199" s="612">
        <f t="shared" si="16"/>
        <v>0</v>
      </c>
      <c r="K199" s="611">
        <f t="shared" si="23"/>
        <v>5</v>
      </c>
      <c r="L199" s="611">
        <f t="shared" si="20"/>
        <v>1914</v>
      </c>
      <c r="M199" s="611"/>
      <c r="N199" s="613">
        <f t="shared" si="17"/>
        <v>0</v>
      </c>
      <c r="O199" s="500"/>
    </row>
    <row r="200" spans="1:15" s="347" customFormat="1" ht="16.5">
      <c r="A200" s="610">
        <f t="shared" si="21"/>
        <v>188</v>
      </c>
      <c r="B200" s="743" t="s">
        <v>2529</v>
      </c>
      <c r="C200" s="586">
        <v>10</v>
      </c>
      <c r="D200" s="586"/>
      <c r="E200" s="742">
        <v>382.8</v>
      </c>
      <c r="F200" s="517">
        <f t="shared" si="18"/>
        <v>3828</v>
      </c>
      <c r="G200" s="611">
        <f t="shared" si="22"/>
        <v>5</v>
      </c>
      <c r="H200" s="611">
        <f t="shared" si="19"/>
        <v>1914</v>
      </c>
      <c r="I200" s="611"/>
      <c r="J200" s="612">
        <f t="shared" si="16"/>
        <v>0</v>
      </c>
      <c r="K200" s="611">
        <f t="shared" si="23"/>
        <v>5</v>
      </c>
      <c r="L200" s="611">
        <f t="shared" si="20"/>
        <v>1914</v>
      </c>
      <c r="M200" s="611"/>
      <c r="N200" s="613">
        <f t="shared" si="17"/>
        <v>0</v>
      </c>
      <c r="O200" s="500"/>
    </row>
    <row r="201" spans="1:15" s="347" customFormat="1" ht="16.5">
      <c r="A201" s="610">
        <f t="shared" si="21"/>
        <v>189</v>
      </c>
      <c r="B201" s="743" t="s">
        <v>2530</v>
      </c>
      <c r="C201" s="586">
        <v>5</v>
      </c>
      <c r="D201" s="586"/>
      <c r="E201" s="742">
        <v>582.97</v>
      </c>
      <c r="F201" s="517">
        <f t="shared" si="18"/>
        <v>2914.8500000000004</v>
      </c>
      <c r="G201" s="611">
        <v>3</v>
      </c>
      <c r="H201" s="611">
        <f t="shared" si="19"/>
        <v>1748.91</v>
      </c>
      <c r="I201" s="611"/>
      <c r="J201" s="612">
        <f t="shared" si="16"/>
        <v>0</v>
      </c>
      <c r="K201" s="611">
        <v>2</v>
      </c>
      <c r="L201" s="611">
        <f t="shared" si="20"/>
        <v>1165.94</v>
      </c>
      <c r="M201" s="611"/>
      <c r="N201" s="613">
        <f t="shared" si="17"/>
        <v>0</v>
      </c>
      <c r="O201" s="500"/>
    </row>
    <row r="202" spans="1:15" s="347" customFormat="1" ht="16.5">
      <c r="A202" s="610">
        <f t="shared" si="21"/>
        <v>190</v>
      </c>
      <c r="B202" s="743" t="s">
        <v>2531</v>
      </c>
      <c r="C202" s="586">
        <v>2</v>
      </c>
      <c r="D202" s="586"/>
      <c r="E202" s="742">
        <v>564.71</v>
      </c>
      <c r="F202" s="517">
        <f t="shared" si="18"/>
        <v>1129.42</v>
      </c>
      <c r="G202" s="611">
        <f t="shared" si="22"/>
        <v>1</v>
      </c>
      <c r="H202" s="611">
        <f t="shared" si="19"/>
        <v>564.71</v>
      </c>
      <c r="I202" s="611"/>
      <c r="J202" s="612">
        <f t="shared" si="16"/>
        <v>0</v>
      </c>
      <c r="K202" s="611">
        <f t="shared" si="23"/>
        <v>1</v>
      </c>
      <c r="L202" s="611">
        <f t="shared" si="20"/>
        <v>564.71</v>
      </c>
      <c r="M202" s="611"/>
      <c r="N202" s="613">
        <f t="shared" si="17"/>
        <v>0</v>
      </c>
      <c r="O202" s="500"/>
    </row>
    <row r="203" spans="1:15" s="347" customFormat="1" ht="16.5">
      <c r="A203" s="610">
        <f t="shared" si="21"/>
        <v>191</v>
      </c>
      <c r="B203" s="743" t="s">
        <v>2532</v>
      </c>
      <c r="C203" s="586">
        <v>2</v>
      </c>
      <c r="D203" s="586"/>
      <c r="E203" s="742">
        <v>1700</v>
      </c>
      <c r="F203" s="517">
        <f t="shared" si="18"/>
        <v>3400</v>
      </c>
      <c r="G203" s="611">
        <f t="shared" si="22"/>
        <v>1</v>
      </c>
      <c r="H203" s="611">
        <f t="shared" si="19"/>
        <v>1700</v>
      </c>
      <c r="I203" s="611"/>
      <c r="J203" s="612">
        <f t="shared" si="16"/>
        <v>0</v>
      </c>
      <c r="K203" s="611">
        <f t="shared" si="23"/>
        <v>1</v>
      </c>
      <c r="L203" s="611">
        <f t="shared" si="20"/>
        <v>1700</v>
      </c>
      <c r="M203" s="611"/>
      <c r="N203" s="613">
        <f t="shared" si="17"/>
        <v>0</v>
      </c>
      <c r="O203" s="500"/>
    </row>
    <row r="204" spans="1:15" s="347" customFormat="1" ht="16.5">
      <c r="A204" s="610">
        <f t="shared" si="21"/>
        <v>192</v>
      </c>
      <c r="B204" s="743" t="s">
        <v>2405</v>
      </c>
      <c r="C204" s="586">
        <v>2</v>
      </c>
      <c r="D204" s="586"/>
      <c r="E204" s="742">
        <v>6000</v>
      </c>
      <c r="F204" s="517">
        <f t="shared" si="18"/>
        <v>12000</v>
      </c>
      <c r="G204" s="611">
        <f t="shared" si="22"/>
        <v>1</v>
      </c>
      <c r="H204" s="611">
        <f t="shared" si="19"/>
        <v>6000</v>
      </c>
      <c r="I204" s="611"/>
      <c r="J204" s="612">
        <f t="shared" si="16"/>
        <v>0</v>
      </c>
      <c r="K204" s="611">
        <f t="shared" si="23"/>
        <v>1</v>
      </c>
      <c r="L204" s="611">
        <f t="shared" si="20"/>
        <v>6000</v>
      </c>
      <c r="M204" s="611"/>
      <c r="N204" s="613">
        <f t="shared" si="17"/>
        <v>0</v>
      </c>
      <c r="O204" s="500"/>
    </row>
    <row r="205" spans="1:15" s="347" customFormat="1" ht="16.5">
      <c r="A205" s="610">
        <f t="shared" si="21"/>
        <v>193</v>
      </c>
      <c r="B205" s="743" t="s">
        <v>2533</v>
      </c>
      <c r="C205" s="586">
        <v>2</v>
      </c>
      <c r="D205" s="586"/>
      <c r="E205" s="744">
        <v>3125</v>
      </c>
      <c r="F205" s="517">
        <f t="shared" si="18"/>
        <v>6250</v>
      </c>
      <c r="G205" s="611">
        <f t="shared" si="22"/>
        <v>1</v>
      </c>
      <c r="H205" s="611">
        <f t="shared" si="19"/>
        <v>3125</v>
      </c>
      <c r="I205" s="611"/>
      <c r="J205" s="612">
        <f t="shared" ref="J205:J268" si="24">I205*E205</f>
        <v>0</v>
      </c>
      <c r="K205" s="611">
        <f t="shared" si="23"/>
        <v>1</v>
      </c>
      <c r="L205" s="611">
        <f t="shared" si="20"/>
        <v>3125</v>
      </c>
      <c r="M205" s="611"/>
      <c r="N205" s="613">
        <f t="shared" ref="N205:N268" si="25">M205*E205</f>
        <v>0</v>
      </c>
      <c r="O205" s="500"/>
    </row>
    <row r="206" spans="1:15" s="347" customFormat="1" ht="16.5">
      <c r="A206" s="610">
        <f t="shared" si="21"/>
        <v>194</v>
      </c>
      <c r="B206" s="743" t="s">
        <v>2534</v>
      </c>
      <c r="C206" s="586">
        <v>4</v>
      </c>
      <c r="D206" s="586"/>
      <c r="E206" s="742">
        <v>7638.5</v>
      </c>
      <c r="F206" s="517">
        <f t="shared" ref="F206:F269" si="26">E206*C206</f>
        <v>30554</v>
      </c>
      <c r="G206" s="611">
        <f t="shared" si="22"/>
        <v>2</v>
      </c>
      <c r="H206" s="611">
        <f t="shared" ref="H206:H269" si="27">G206*E206</f>
        <v>15277</v>
      </c>
      <c r="I206" s="611"/>
      <c r="J206" s="612">
        <f t="shared" si="24"/>
        <v>0</v>
      </c>
      <c r="K206" s="611">
        <f t="shared" si="23"/>
        <v>2</v>
      </c>
      <c r="L206" s="611">
        <f t="shared" ref="L206:L269" si="28">K206*E206</f>
        <v>15277</v>
      </c>
      <c r="M206" s="611"/>
      <c r="N206" s="613">
        <f t="shared" si="25"/>
        <v>0</v>
      </c>
      <c r="O206" s="500"/>
    </row>
    <row r="207" spans="1:15" s="347" customFormat="1" ht="16.5">
      <c r="A207" s="610">
        <f t="shared" ref="A207:A270" si="29">A206+1</f>
        <v>195</v>
      </c>
      <c r="B207" s="664" t="s">
        <v>2535</v>
      </c>
      <c r="C207" s="745">
        <v>2</v>
      </c>
      <c r="D207" s="745"/>
      <c r="E207" s="745">
        <v>200</v>
      </c>
      <c r="F207" s="517">
        <f t="shared" si="26"/>
        <v>400</v>
      </c>
      <c r="G207" s="611">
        <f t="shared" ref="G207:G265" si="30">C207/2</f>
        <v>1</v>
      </c>
      <c r="H207" s="611">
        <f t="shared" si="27"/>
        <v>200</v>
      </c>
      <c r="I207" s="611"/>
      <c r="J207" s="612">
        <f t="shared" si="24"/>
        <v>0</v>
      </c>
      <c r="K207" s="611">
        <f t="shared" ref="K207:K265" si="31">C207/2</f>
        <v>1</v>
      </c>
      <c r="L207" s="611">
        <f t="shared" si="28"/>
        <v>200</v>
      </c>
      <c r="M207" s="611"/>
      <c r="N207" s="613">
        <f t="shared" si="25"/>
        <v>0</v>
      </c>
      <c r="O207" s="500"/>
    </row>
    <row r="208" spans="1:15" s="347" customFormat="1" ht="30">
      <c r="A208" s="610">
        <f t="shared" si="29"/>
        <v>196</v>
      </c>
      <c r="B208" s="158" t="s">
        <v>2536</v>
      </c>
      <c r="C208" s="158">
        <v>4</v>
      </c>
      <c r="D208" s="158"/>
      <c r="E208" s="158">
        <v>2000</v>
      </c>
      <c r="F208" s="517">
        <f t="shared" si="26"/>
        <v>8000</v>
      </c>
      <c r="G208" s="611">
        <f t="shared" si="30"/>
        <v>2</v>
      </c>
      <c r="H208" s="611">
        <f t="shared" si="27"/>
        <v>4000</v>
      </c>
      <c r="I208" s="611"/>
      <c r="J208" s="612">
        <f t="shared" si="24"/>
        <v>0</v>
      </c>
      <c r="K208" s="611">
        <f t="shared" si="31"/>
        <v>2</v>
      </c>
      <c r="L208" s="611">
        <f t="shared" si="28"/>
        <v>4000</v>
      </c>
      <c r="M208" s="611"/>
      <c r="N208" s="613">
        <f t="shared" si="25"/>
        <v>0</v>
      </c>
      <c r="O208" s="500"/>
    </row>
    <row r="209" spans="1:15" s="347" customFormat="1" ht="16.5">
      <c r="A209" s="610">
        <f t="shared" si="29"/>
        <v>197</v>
      </c>
      <c r="B209" s="518" t="s">
        <v>2537</v>
      </c>
      <c r="C209" s="518">
        <v>2</v>
      </c>
      <c r="D209" s="518" t="s">
        <v>907</v>
      </c>
      <c r="E209" s="746">
        <v>1150</v>
      </c>
      <c r="F209" s="517">
        <f t="shared" si="26"/>
        <v>2300</v>
      </c>
      <c r="G209" s="611">
        <f t="shared" si="30"/>
        <v>1</v>
      </c>
      <c r="H209" s="611">
        <f t="shared" si="27"/>
        <v>1150</v>
      </c>
      <c r="I209" s="611"/>
      <c r="J209" s="612">
        <f t="shared" si="24"/>
        <v>0</v>
      </c>
      <c r="K209" s="611">
        <f t="shared" si="31"/>
        <v>1</v>
      </c>
      <c r="L209" s="611">
        <f t="shared" si="28"/>
        <v>1150</v>
      </c>
      <c r="M209" s="611"/>
      <c r="N209" s="613">
        <f t="shared" si="25"/>
        <v>0</v>
      </c>
      <c r="O209" s="500"/>
    </row>
    <row r="210" spans="1:15" s="347" customFormat="1" ht="16.5">
      <c r="A210" s="610">
        <f t="shared" si="29"/>
        <v>198</v>
      </c>
      <c r="B210" s="518" t="s">
        <v>2538</v>
      </c>
      <c r="C210" s="518">
        <v>2</v>
      </c>
      <c r="D210" s="518" t="s">
        <v>907</v>
      </c>
      <c r="E210" s="746">
        <v>1350</v>
      </c>
      <c r="F210" s="517">
        <f t="shared" si="26"/>
        <v>2700</v>
      </c>
      <c r="G210" s="611">
        <f t="shared" si="30"/>
        <v>1</v>
      </c>
      <c r="H210" s="611">
        <f t="shared" si="27"/>
        <v>1350</v>
      </c>
      <c r="I210" s="611"/>
      <c r="J210" s="612">
        <f t="shared" si="24"/>
        <v>0</v>
      </c>
      <c r="K210" s="611">
        <f t="shared" si="31"/>
        <v>1</v>
      </c>
      <c r="L210" s="611">
        <f t="shared" si="28"/>
        <v>1350</v>
      </c>
      <c r="M210" s="611"/>
      <c r="N210" s="613">
        <f t="shared" si="25"/>
        <v>0</v>
      </c>
      <c r="O210" s="500"/>
    </row>
    <row r="211" spans="1:15" s="347" customFormat="1" ht="16.5">
      <c r="A211" s="610">
        <f t="shared" si="29"/>
        <v>199</v>
      </c>
      <c r="B211" s="518" t="s">
        <v>2539</v>
      </c>
      <c r="C211" s="747">
        <v>1</v>
      </c>
      <c r="D211" s="748" t="s">
        <v>907</v>
      </c>
      <c r="E211" s="749">
        <v>3000</v>
      </c>
      <c r="F211" s="517">
        <f t="shared" si="26"/>
        <v>3000</v>
      </c>
      <c r="G211" s="611">
        <v>1</v>
      </c>
      <c r="H211" s="611">
        <f t="shared" si="27"/>
        <v>3000</v>
      </c>
      <c r="I211" s="611"/>
      <c r="J211" s="612">
        <f t="shared" si="24"/>
        <v>0</v>
      </c>
      <c r="K211" s="611">
        <v>0</v>
      </c>
      <c r="L211" s="611">
        <f t="shared" si="28"/>
        <v>0</v>
      </c>
      <c r="M211" s="611"/>
      <c r="N211" s="613">
        <f t="shared" si="25"/>
        <v>0</v>
      </c>
      <c r="O211" s="500"/>
    </row>
    <row r="212" spans="1:15" s="347" customFormat="1" ht="16.5">
      <c r="A212" s="610">
        <f t="shared" si="29"/>
        <v>200</v>
      </c>
      <c r="B212" s="518" t="s">
        <v>2540</v>
      </c>
      <c r="C212" s="747">
        <v>8</v>
      </c>
      <c r="D212" s="748" t="s">
        <v>1220</v>
      </c>
      <c r="E212" s="749">
        <v>382.8</v>
      </c>
      <c r="F212" s="517">
        <f t="shared" si="26"/>
        <v>3062.4</v>
      </c>
      <c r="G212" s="611">
        <f t="shared" si="30"/>
        <v>4</v>
      </c>
      <c r="H212" s="611">
        <f t="shared" si="27"/>
        <v>1531.2</v>
      </c>
      <c r="I212" s="611"/>
      <c r="J212" s="612">
        <f t="shared" si="24"/>
        <v>0</v>
      </c>
      <c r="K212" s="611">
        <f t="shared" si="31"/>
        <v>4</v>
      </c>
      <c r="L212" s="611">
        <f t="shared" si="28"/>
        <v>1531.2</v>
      </c>
      <c r="M212" s="611"/>
      <c r="N212" s="613">
        <f t="shared" si="25"/>
        <v>0</v>
      </c>
      <c r="O212" s="500"/>
    </row>
    <row r="213" spans="1:15" s="347" customFormat="1" ht="16.5">
      <c r="A213" s="610">
        <f t="shared" si="29"/>
        <v>201</v>
      </c>
      <c r="B213" s="518" t="s">
        <v>2541</v>
      </c>
      <c r="C213" s="747">
        <v>4</v>
      </c>
      <c r="D213" s="748" t="s">
        <v>1220</v>
      </c>
      <c r="E213" s="749">
        <v>382.8</v>
      </c>
      <c r="F213" s="517">
        <f t="shared" si="26"/>
        <v>1531.2</v>
      </c>
      <c r="G213" s="611">
        <f t="shared" si="30"/>
        <v>2</v>
      </c>
      <c r="H213" s="611">
        <f t="shared" si="27"/>
        <v>765.6</v>
      </c>
      <c r="I213" s="611"/>
      <c r="J213" s="612">
        <f t="shared" si="24"/>
        <v>0</v>
      </c>
      <c r="K213" s="611">
        <f t="shared" si="31"/>
        <v>2</v>
      </c>
      <c r="L213" s="611">
        <f t="shared" si="28"/>
        <v>765.6</v>
      </c>
      <c r="M213" s="611"/>
      <c r="N213" s="613">
        <f t="shared" si="25"/>
        <v>0</v>
      </c>
      <c r="O213" s="500"/>
    </row>
    <row r="214" spans="1:15" s="347" customFormat="1" ht="16.5">
      <c r="A214" s="610">
        <f t="shared" si="29"/>
        <v>202</v>
      </c>
      <c r="B214" s="518" t="s">
        <v>2542</v>
      </c>
      <c r="C214" s="747">
        <v>4</v>
      </c>
      <c r="D214" s="748" t="s">
        <v>1220</v>
      </c>
      <c r="E214" s="749">
        <v>382.8</v>
      </c>
      <c r="F214" s="517">
        <f t="shared" si="26"/>
        <v>1531.2</v>
      </c>
      <c r="G214" s="611">
        <f t="shared" si="30"/>
        <v>2</v>
      </c>
      <c r="H214" s="611">
        <f t="shared" si="27"/>
        <v>765.6</v>
      </c>
      <c r="I214" s="611"/>
      <c r="J214" s="612">
        <f t="shared" si="24"/>
        <v>0</v>
      </c>
      <c r="K214" s="611">
        <f t="shared" si="31"/>
        <v>2</v>
      </c>
      <c r="L214" s="611">
        <f t="shared" si="28"/>
        <v>765.6</v>
      </c>
      <c r="M214" s="611"/>
      <c r="N214" s="613">
        <f t="shared" si="25"/>
        <v>0</v>
      </c>
      <c r="O214" s="500"/>
    </row>
    <row r="215" spans="1:15" s="347" customFormat="1" ht="16.5">
      <c r="A215" s="610">
        <f t="shared" si="29"/>
        <v>203</v>
      </c>
      <c r="B215" s="518" t="s">
        <v>2543</v>
      </c>
      <c r="C215" s="747">
        <v>4</v>
      </c>
      <c r="D215" s="748" t="s">
        <v>1220</v>
      </c>
      <c r="E215" s="749">
        <v>382.8</v>
      </c>
      <c r="F215" s="517">
        <f t="shared" si="26"/>
        <v>1531.2</v>
      </c>
      <c r="G215" s="611">
        <f t="shared" si="30"/>
        <v>2</v>
      </c>
      <c r="H215" s="611">
        <f t="shared" si="27"/>
        <v>765.6</v>
      </c>
      <c r="I215" s="611"/>
      <c r="J215" s="612">
        <f t="shared" si="24"/>
        <v>0</v>
      </c>
      <c r="K215" s="611">
        <f t="shared" si="31"/>
        <v>2</v>
      </c>
      <c r="L215" s="611">
        <f t="shared" si="28"/>
        <v>765.6</v>
      </c>
      <c r="M215" s="611"/>
      <c r="N215" s="613">
        <f t="shared" si="25"/>
        <v>0</v>
      </c>
      <c r="O215" s="500"/>
    </row>
    <row r="216" spans="1:15" s="347" customFormat="1" ht="16.5">
      <c r="A216" s="610">
        <f t="shared" si="29"/>
        <v>204</v>
      </c>
      <c r="B216" s="518" t="s">
        <v>2544</v>
      </c>
      <c r="C216" s="747">
        <v>4</v>
      </c>
      <c r="D216" s="748" t="s">
        <v>907</v>
      </c>
      <c r="E216" s="749">
        <v>1800</v>
      </c>
      <c r="F216" s="517">
        <f t="shared" si="26"/>
        <v>7200</v>
      </c>
      <c r="G216" s="611">
        <f t="shared" si="30"/>
        <v>2</v>
      </c>
      <c r="H216" s="611">
        <f t="shared" si="27"/>
        <v>3600</v>
      </c>
      <c r="I216" s="611"/>
      <c r="J216" s="612">
        <f t="shared" si="24"/>
        <v>0</v>
      </c>
      <c r="K216" s="611">
        <f t="shared" si="31"/>
        <v>2</v>
      </c>
      <c r="L216" s="611">
        <f t="shared" si="28"/>
        <v>3600</v>
      </c>
      <c r="M216" s="611"/>
      <c r="N216" s="613">
        <f t="shared" si="25"/>
        <v>0</v>
      </c>
      <c r="O216" s="500"/>
    </row>
    <row r="217" spans="1:15" s="347" customFormat="1" ht="16.5">
      <c r="A217" s="610">
        <f t="shared" si="29"/>
        <v>205</v>
      </c>
      <c r="B217" s="518" t="s">
        <v>2545</v>
      </c>
      <c r="C217" s="747">
        <v>6</v>
      </c>
      <c r="D217" s="748" t="s">
        <v>907</v>
      </c>
      <c r="E217" s="749">
        <v>2200</v>
      </c>
      <c r="F217" s="517">
        <f t="shared" si="26"/>
        <v>13200</v>
      </c>
      <c r="G217" s="611">
        <f t="shared" si="30"/>
        <v>3</v>
      </c>
      <c r="H217" s="611">
        <f t="shared" si="27"/>
        <v>6600</v>
      </c>
      <c r="I217" s="611"/>
      <c r="J217" s="612">
        <f t="shared" si="24"/>
        <v>0</v>
      </c>
      <c r="K217" s="611">
        <f t="shared" si="31"/>
        <v>3</v>
      </c>
      <c r="L217" s="611">
        <f t="shared" si="28"/>
        <v>6600</v>
      </c>
      <c r="M217" s="611"/>
      <c r="N217" s="613">
        <f t="shared" si="25"/>
        <v>0</v>
      </c>
      <c r="O217" s="500"/>
    </row>
    <row r="218" spans="1:15" s="347" customFormat="1" ht="16.5">
      <c r="A218" s="610">
        <f t="shared" si="29"/>
        <v>206</v>
      </c>
      <c r="B218" s="518" t="s">
        <v>2546</v>
      </c>
      <c r="C218" s="747">
        <v>4</v>
      </c>
      <c r="D218" s="748" t="s">
        <v>907</v>
      </c>
      <c r="E218" s="749">
        <v>2200</v>
      </c>
      <c r="F218" s="517">
        <f t="shared" si="26"/>
        <v>8800</v>
      </c>
      <c r="G218" s="611">
        <f t="shared" si="30"/>
        <v>2</v>
      </c>
      <c r="H218" s="611">
        <f t="shared" si="27"/>
        <v>4400</v>
      </c>
      <c r="I218" s="611"/>
      <c r="J218" s="612">
        <f t="shared" si="24"/>
        <v>0</v>
      </c>
      <c r="K218" s="611">
        <f t="shared" si="31"/>
        <v>2</v>
      </c>
      <c r="L218" s="611">
        <f t="shared" si="28"/>
        <v>4400</v>
      </c>
      <c r="M218" s="611"/>
      <c r="N218" s="613">
        <f t="shared" si="25"/>
        <v>0</v>
      </c>
      <c r="O218" s="500"/>
    </row>
    <row r="219" spans="1:15" s="347" customFormat="1" ht="16.5">
      <c r="A219" s="610">
        <f t="shared" si="29"/>
        <v>207</v>
      </c>
      <c r="B219" s="518" t="s">
        <v>2547</v>
      </c>
      <c r="C219" s="747">
        <v>4</v>
      </c>
      <c r="D219" s="748" t="s">
        <v>907</v>
      </c>
      <c r="E219" s="749">
        <v>2200</v>
      </c>
      <c r="F219" s="517">
        <f t="shared" si="26"/>
        <v>8800</v>
      </c>
      <c r="G219" s="611">
        <f t="shared" si="30"/>
        <v>2</v>
      </c>
      <c r="H219" s="611">
        <f t="shared" si="27"/>
        <v>4400</v>
      </c>
      <c r="I219" s="611"/>
      <c r="J219" s="612">
        <f t="shared" si="24"/>
        <v>0</v>
      </c>
      <c r="K219" s="611">
        <f t="shared" si="31"/>
        <v>2</v>
      </c>
      <c r="L219" s="611">
        <f t="shared" si="28"/>
        <v>4400</v>
      </c>
      <c r="M219" s="611"/>
      <c r="N219" s="613">
        <f t="shared" si="25"/>
        <v>0</v>
      </c>
      <c r="O219" s="500"/>
    </row>
    <row r="220" spans="1:15" s="347" customFormat="1" ht="16.5">
      <c r="A220" s="610">
        <f t="shared" si="29"/>
        <v>208</v>
      </c>
      <c r="B220" s="518" t="s">
        <v>2548</v>
      </c>
      <c r="C220" s="747">
        <v>4</v>
      </c>
      <c r="D220" s="748" t="s">
        <v>907</v>
      </c>
      <c r="E220" s="749">
        <v>2200</v>
      </c>
      <c r="F220" s="517">
        <f t="shared" si="26"/>
        <v>8800</v>
      </c>
      <c r="G220" s="611">
        <f t="shared" si="30"/>
        <v>2</v>
      </c>
      <c r="H220" s="611">
        <f t="shared" si="27"/>
        <v>4400</v>
      </c>
      <c r="I220" s="611"/>
      <c r="J220" s="612">
        <f t="shared" si="24"/>
        <v>0</v>
      </c>
      <c r="K220" s="611">
        <f t="shared" si="31"/>
        <v>2</v>
      </c>
      <c r="L220" s="611">
        <f t="shared" si="28"/>
        <v>4400</v>
      </c>
      <c r="M220" s="611"/>
      <c r="N220" s="613">
        <f t="shared" si="25"/>
        <v>0</v>
      </c>
      <c r="O220" s="500"/>
    </row>
    <row r="221" spans="1:15" s="347" customFormat="1" ht="16.5">
      <c r="A221" s="610">
        <f t="shared" si="29"/>
        <v>209</v>
      </c>
      <c r="B221" s="518" t="s">
        <v>2549</v>
      </c>
      <c r="C221" s="747">
        <v>14</v>
      </c>
      <c r="D221" s="748" t="s">
        <v>907</v>
      </c>
      <c r="E221" s="749">
        <v>2700</v>
      </c>
      <c r="F221" s="517">
        <f t="shared" si="26"/>
        <v>37800</v>
      </c>
      <c r="G221" s="611">
        <f t="shared" si="30"/>
        <v>7</v>
      </c>
      <c r="H221" s="611">
        <f t="shared" si="27"/>
        <v>18900</v>
      </c>
      <c r="I221" s="611"/>
      <c r="J221" s="612">
        <f t="shared" si="24"/>
        <v>0</v>
      </c>
      <c r="K221" s="611">
        <f t="shared" si="31"/>
        <v>7</v>
      </c>
      <c r="L221" s="611">
        <f t="shared" si="28"/>
        <v>18900</v>
      </c>
      <c r="M221" s="611"/>
      <c r="N221" s="613">
        <f t="shared" si="25"/>
        <v>0</v>
      </c>
      <c r="O221" s="500"/>
    </row>
    <row r="222" spans="1:15" s="347" customFormat="1" ht="16.5">
      <c r="A222" s="610">
        <f t="shared" si="29"/>
        <v>210</v>
      </c>
      <c r="B222" s="518" t="s">
        <v>2550</v>
      </c>
      <c r="C222" s="747">
        <v>4</v>
      </c>
      <c r="D222" s="748" t="s">
        <v>907</v>
      </c>
      <c r="E222" s="749">
        <v>3437.5</v>
      </c>
      <c r="F222" s="517">
        <f t="shared" si="26"/>
        <v>13750</v>
      </c>
      <c r="G222" s="611">
        <f t="shared" si="30"/>
        <v>2</v>
      </c>
      <c r="H222" s="611">
        <f t="shared" si="27"/>
        <v>6875</v>
      </c>
      <c r="I222" s="611"/>
      <c r="J222" s="612">
        <f t="shared" si="24"/>
        <v>0</v>
      </c>
      <c r="K222" s="611">
        <f t="shared" si="31"/>
        <v>2</v>
      </c>
      <c r="L222" s="611">
        <f t="shared" si="28"/>
        <v>6875</v>
      </c>
      <c r="M222" s="611"/>
      <c r="N222" s="613">
        <f t="shared" si="25"/>
        <v>0</v>
      </c>
      <c r="O222" s="500"/>
    </row>
    <row r="223" spans="1:15" s="347" customFormat="1" ht="16.5">
      <c r="A223" s="610">
        <f t="shared" si="29"/>
        <v>211</v>
      </c>
      <c r="B223" s="518" t="s">
        <v>2551</v>
      </c>
      <c r="C223" s="747">
        <v>8</v>
      </c>
      <c r="D223" s="748" t="s">
        <v>907</v>
      </c>
      <c r="E223" s="749">
        <v>3437.5</v>
      </c>
      <c r="F223" s="517">
        <f t="shared" si="26"/>
        <v>27500</v>
      </c>
      <c r="G223" s="611">
        <f t="shared" si="30"/>
        <v>4</v>
      </c>
      <c r="H223" s="611">
        <f t="shared" si="27"/>
        <v>13750</v>
      </c>
      <c r="I223" s="611"/>
      <c r="J223" s="612">
        <f t="shared" si="24"/>
        <v>0</v>
      </c>
      <c r="K223" s="611">
        <f t="shared" si="31"/>
        <v>4</v>
      </c>
      <c r="L223" s="611">
        <f t="shared" si="28"/>
        <v>13750</v>
      </c>
      <c r="M223" s="611"/>
      <c r="N223" s="613">
        <f t="shared" si="25"/>
        <v>0</v>
      </c>
      <c r="O223" s="500"/>
    </row>
    <row r="224" spans="1:15" s="347" customFormat="1" ht="16.5">
      <c r="A224" s="610">
        <f t="shared" si="29"/>
        <v>212</v>
      </c>
      <c r="B224" s="518" t="s">
        <v>2552</v>
      </c>
      <c r="C224" s="747">
        <v>6</v>
      </c>
      <c r="D224" s="748" t="s">
        <v>903</v>
      </c>
      <c r="E224" s="749">
        <v>1150</v>
      </c>
      <c r="F224" s="517">
        <f t="shared" si="26"/>
        <v>6900</v>
      </c>
      <c r="G224" s="611">
        <f t="shared" si="30"/>
        <v>3</v>
      </c>
      <c r="H224" s="611">
        <f t="shared" si="27"/>
        <v>3450</v>
      </c>
      <c r="I224" s="611"/>
      <c r="J224" s="612">
        <f t="shared" si="24"/>
        <v>0</v>
      </c>
      <c r="K224" s="611">
        <f t="shared" si="31"/>
        <v>3</v>
      </c>
      <c r="L224" s="611">
        <f t="shared" si="28"/>
        <v>3450</v>
      </c>
      <c r="M224" s="611"/>
      <c r="N224" s="613">
        <f t="shared" si="25"/>
        <v>0</v>
      </c>
      <c r="O224" s="500"/>
    </row>
    <row r="225" spans="1:15" s="347" customFormat="1" ht="16.5">
      <c r="A225" s="610">
        <f t="shared" si="29"/>
        <v>213</v>
      </c>
      <c r="B225" s="750" t="s">
        <v>2553</v>
      </c>
      <c r="C225" s="747">
        <v>2</v>
      </c>
      <c r="D225" s="506" t="s">
        <v>934</v>
      </c>
      <c r="E225" s="506">
        <v>1500</v>
      </c>
      <c r="F225" s="517">
        <f t="shared" si="26"/>
        <v>3000</v>
      </c>
      <c r="G225" s="611">
        <f t="shared" si="30"/>
        <v>1</v>
      </c>
      <c r="H225" s="611">
        <f t="shared" si="27"/>
        <v>1500</v>
      </c>
      <c r="I225" s="611"/>
      <c r="J225" s="612">
        <f t="shared" si="24"/>
        <v>0</v>
      </c>
      <c r="K225" s="611">
        <f t="shared" si="31"/>
        <v>1</v>
      </c>
      <c r="L225" s="611">
        <f t="shared" si="28"/>
        <v>1500</v>
      </c>
      <c r="M225" s="611"/>
      <c r="N225" s="613">
        <f t="shared" si="25"/>
        <v>0</v>
      </c>
      <c r="O225" s="500"/>
    </row>
    <row r="226" spans="1:15" s="347" customFormat="1" ht="16.5">
      <c r="A226" s="610">
        <f t="shared" si="29"/>
        <v>214</v>
      </c>
      <c r="B226" s="664" t="s">
        <v>2554</v>
      </c>
      <c r="C226" s="747">
        <v>4</v>
      </c>
      <c r="D226" s="664" t="s">
        <v>934</v>
      </c>
      <c r="E226" s="517">
        <v>380</v>
      </c>
      <c r="F226" s="517">
        <f t="shared" si="26"/>
        <v>1520</v>
      </c>
      <c r="G226" s="611">
        <f t="shared" si="30"/>
        <v>2</v>
      </c>
      <c r="H226" s="611">
        <f t="shared" si="27"/>
        <v>760</v>
      </c>
      <c r="I226" s="611"/>
      <c r="J226" s="612">
        <f t="shared" si="24"/>
        <v>0</v>
      </c>
      <c r="K226" s="611">
        <f t="shared" si="31"/>
        <v>2</v>
      </c>
      <c r="L226" s="611">
        <f t="shared" si="28"/>
        <v>760</v>
      </c>
      <c r="M226" s="611"/>
      <c r="N226" s="613">
        <f t="shared" si="25"/>
        <v>0</v>
      </c>
      <c r="O226" s="500"/>
    </row>
    <row r="227" spans="1:15" s="347" customFormat="1" ht="16.5">
      <c r="A227" s="610">
        <f t="shared" si="29"/>
        <v>215</v>
      </c>
      <c r="B227" s="664" t="s">
        <v>2555</v>
      </c>
      <c r="C227" s="664">
        <v>4</v>
      </c>
      <c r="D227" s="664" t="s">
        <v>934</v>
      </c>
      <c r="E227" s="517">
        <v>380</v>
      </c>
      <c r="F227" s="517">
        <f t="shared" si="26"/>
        <v>1520</v>
      </c>
      <c r="G227" s="611">
        <f t="shared" si="30"/>
        <v>2</v>
      </c>
      <c r="H227" s="611">
        <f t="shared" si="27"/>
        <v>760</v>
      </c>
      <c r="I227" s="611"/>
      <c r="J227" s="612">
        <f t="shared" si="24"/>
        <v>0</v>
      </c>
      <c r="K227" s="611">
        <f t="shared" si="31"/>
        <v>2</v>
      </c>
      <c r="L227" s="611">
        <f t="shared" si="28"/>
        <v>760</v>
      </c>
      <c r="M227" s="611"/>
      <c r="N227" s="613">
        <f t="shared" si="25"/>
        <v>0</v>
      </c>
      <c r="O227" s="500"/>
    </row>
    <row r="228" spans="1:15" s="347" customFormat="1" ht="16.5">
      <c r="A228" s="610">
        <f t="shared" si="29"/>
        <v>216</v>
      </c>
      <c r="B228" s="664" t="s">
        <v>2556</v>
      </c>
      <c r="C228" s="747">
        <v>4</v>
      </c>
      <c r="D228" s="664" t="s">
        <v>934</v>
      </c>
      <c r="E228" s="517">
        <v>380</v>
      </c>
      <c r="F228" s="517">
        <f t="shared" si="26"/>
        <v>1520</v>
      </c>
      <c r="G228" s="611">
        <f t="shared" si="30"/>
        <v>2</v>
      </c>
      <c r="H228" s="611">
        <f t="shared" si="27"/>
        <v>760</v>
      </c>
      <c r="I228" s="611"/>
      <c r="J228" s="612">
        <f t="shared" si="24"/>
        <v>0</v>
      </c>
      <c r="K228" s="611">
        <f t="shared" si="31"/>
        <v>2</v>
      </c>
      <c r="L228" s="611">
        <f t="shared" si="28"/>
        <v>760</v>
      </c>
      <c r="M228" s="611"/>
      <c r="N228" s="613">
        <f t="shared" si="25"/>
        <v>0</v>
      </c>
      <c r="O228" s="500"/>
    </row>
    <row r="229" spans="1:15" s="347" customFormat="1" ht="16.5">
      <c r="A229" s="610">
        <f t="shared" si="29"/>
        <v>217</v>
      </c>
      <c r="B229" s="664" t="s">
        <v>2557</v>
      </c>
      <c r="C229" s="664">
        <v>7</v>
      </c>
      <c r="D229" s="664" t="s">
        <v>934</v>
      </c>
      <c r="E229" s="517">
        <v>380</v>
      </c>
      <c r="F229" s="517">
        <f t="shared" si="26"/>
        <v>2660</v>
      </c>
      <c r="G229" s="611">
        <v>4</v>
      </c>
      <c r="H229" s="611">
        <f t="shared" si="27"/>
        <v>1520</v>
      </c>
      <c r="I229" s="611"/>
      <c r="J229" s="612">
        <f t="shared" si="24"/>
        <v>0</v>
      </c>
      <c r="K229" s="611">
        <v>3</v>
      </c>
      <c r="L229" s="611">
        <f t="shared" si="28"/>
        <v>1140</v>
      </c>
      <c r="M229" s="611"/>
      <c r="N229" s="613">
        <f t="shared" si="25"/>
        <v>0</v>
      </c>
      <c r="O229" s="500"/>
    </row>
    <row r="230" spans="1:15" s="347" customFormat="1" ht="16.5">
      <c r="A230" s="610">
        <f t="shared" si="29"/>
        <v>218</v>
      </c>
      <c r="B230" s="664" t="s">
        <v>2558</v>
      </c>
      <c r="C230" s="288">
        <v>1</v>
      </c>
      <c r="D230" s="288"/>
      <c r="E230" s="288">
        <v>10000</v>
      </c>
      <c r="F230" s="517">
        <f t="shared" si="26"/>
        <v>10000</v>
      </c>
      <c r="G230" s="611">
        <v>1</v>
      </c>
      <c r="H230" s="611">
        <f t="shared" si="27"/>
        <v>10000</v>
      </c>
      <c r="I230" s="611"/>
      <c r="J230" s="612">
        <f t="shared" si="24"/>
        <v>0</v>
      </c>
      <c r="K230" s="611">
        <v>0</v>
      </c>
      <c r="L230" s="611">
        <f t="shared" si="28"/>
        <v>0</v>
      </c>
      <c r="M230" s="611"/>
      <c r="N230" s="613">
        <f t="shared" si="25"/>
        <v>0</v>
      </c>
      <c r="O230" s="500"/>
    </row>
    <row r="231" spans="1:15" s="347" customFormat="1" ht="16.5">
      <c r="A231" s="610">
        <f t="shared" si="29"/>
        <v>219</v>
      </c>
      <c r="B231" s="288" t="s">
        <v>2559</v>
      </c>
      <c r="C231" s="288">
        <v>3</v>
      </c>
      <c r="D231" s="288"/>
      <c r="E231" s="288">
        <v>3948</v>
      </c>
      <c r="F231" s="517">
        <f t="shared" si="26"/>
        <v>11844</v>
      </c>
      <c r="G231" s="611">
        <v>2</v>
      </c>
      <c r="H231" s="611">
        <f t="shared" si="27"/>
        <v>7896</v>
      </c>
      <c r="I231" s="611"/>
      <c r="J231" s="612">
        <f t="shared" si="24"/>
        <v>0</v>
      </c>
      <c r="K231" s="611">
        <v>1</v>
      </c>
      <c r="L231" s="611">
        <f t="shared" si="28"/>
        <v>3948</v>
      </c>
      <c r="M231" s="611"/>
      <c r="N231" s="613">
        <f t="shared" si="25"/>
        <v>0</v>
      </c>
      <c r="O231" s="500"/>
    </row>
    <row r="232" spans="1:15" s="347" customFormat="1" ht="16.5">
      <c r="A232" s="610">
        <f t="shared" si="29"/>
        <v>220</v>
      </c>
      <c r="B232" s="158" t="s">
        <v>2560</v>
      </c>
      <c r="C232" s="158">
        <v>5</v>
      </c>
      <c r="D232" s="158"/>
      <c r="E232" s="158">
        <v>380</v>
      </c>
      <c r="F232" s="517">
        <f t="shared" si="26"/>
        <v>1900</v>
      </c>
      <c r="G232" s="611">
        <v>3</v>
      </c>
      <c r="H232" s="611">
        <f t="shared" si="27"/>
        <v>1140</v>
      </c>
      <c r="I232" s="611"/>
      <c r="J232" s="612">
        <f t="shared" si="24"/>
        <v>0</v>
      </c>
      <c r="K232" s="611">
        <v>2</v>
      </c>
      <c r="L232" s="611">
        <f t="shared" si="28"/>
        <v>760</v>
      </c>
      <c r="M232" s="611"/>
      <c r="N232" s="613">
        <f t="shared" si="25"/>
        <v>0</v>
      </c>
      <c r="O232" s="500"/>
    </row>
    <row r="233" spans="1:15" s="347" customFormat="1" ht="16.5">
      <c r="A233" s="610">
        <f t="shared" si="29"/>
        <v>221</v>
      </c>
      <c r="B233" s="158" t="s">
        <v>2561</v>
      </c>
      <c r="C233" s="158">
        <v>5</v>
      </c>
      <c r="D233" s="158"/>
      <c r="E233" s="158">
        <v>380</v>
      </c>
      <c r="F233" s="517">
        <f t="shared" si="26"/>
        <v>1900</v>
      </c>
      <c r="G233" s="611">
        <v>3</v>
      </c>
      <c r="H233" s="611">
        <f t="shared" si="27"/>
        <v>1140</v>
      </c>
      <c r="I233" s="611"/>
      <c r="J233" s="612">
        <f t="shared" si="24"/>
        <v>0</v>
      </c>
      <c r="K233" s="611">
        <v>2</v>
      </c>
      <c r="L233" s="611">
        <f t="shared" si="28"/>
        <v>760</v>
      </c>
      <c r="M233" s="611"/>
      <c r="N233" s="613">
        <f t="shared" si="25"/>
        <v>0</v>
      </c>
      <c r="O233" s="500"/>
    </row>
    <row r="234" spans="1:15" s="347" customFormat="1" ht="16.5">
      <c r="A234" s="610">
        <f t="shared" si="29"/>
        <v>222</v>
      </c>
      <c r="B234" s="158" t="s">
        <v>2562</v>
      </c>
      <c r="C234" s="158">
        <v>5</v>
      </c>
      <c r="D234" s="158"/>
      <c r="E234" s="158">
        <v>380</v>
      </c>
      <c r="F234" s="517">
        <f t="shared" si="26"/>
        <v>1900</v>
      </c>
      <c r="G234" s="611">
        <v>3</v>
      </c>
      <c r="H234" s="611">
        <f t="shared" si="27"/>
        <v>1140</v>
      </c>
      <c r="I234" s="611"/>
      <c r="J234" s="612">
        <f t="shared" si="24"/>
        <v>0</v>
      </c>
      <c r="K234" s="611">
        <v>2</v>
      </c>
      <c r="L234" s="611">
        <f t="shared" si="28"/>
        <v>760</v>
      </c>
      <c r="M234" s="611"/>
      <c r="N234" s="613">
        <f t="shared" si="25"/>
        <v>0</v>
      </c>
      <c r="O234" s="500"/>
    </row>
    <row r="235" spans="1:15" s="347" customFormat="1" ht="16.5">
      <c r="A235" s="610">
        <f t="shared" si="29"/>
        <v>223</v>
      </c>
      <c r="B235" s="158" t="s">
        <v>2563</v>
      </c>
      <c r="C235" s="158">
        <v>5</v>
      </c>
      <c r="D235" s="158"/>
      <c r="E235" s="158">
        <v>380</v>
      </c>
      <c r="F235" s="517">
        <f t="shared" si="26"/>
        <v>1900</v>
      </c>
      <c r="G235" s="611">
        <v>3</v>
      </c>
      <c r="H235" s="611">
        <f t="shared" si="27"/>
        <v>1140</v>
      </c>
      <c r="I235" s="611"/>
      <c r="J235" s="612">
        <f t="shared" si="24"/>
        <v>0</v>
      </c>
      <c r="K235" s="611">
        <v>2</v>
      </c>
      <c r="L235" s="611">
        <f t="shared" si="28"/>
        <v>760</v>
      </c>
      <c r="M235" s="611"/>
      <c r="N235" s="613">
        <f t="shared" si="25"/>
        <v>0</v>
      </c>
      <c r="O235" s="500"/>
    </row>
    <row r="236" spans="1:15" s="347" customFormat="1" ht="30">
      <c r="A236" s="610">
        <f t="shared" si="29"/>
        <v>224</v>
      </c>
      <c r="B236" s="544" t="s">
        <v>2564</v>
      </c>
      <c r="C236" s="519">
        <v>10</v>
      </c>
      <c r="D236" s="241" t="s">
        <v>907</v>
      </c>
      <c r="E236" s="241">
        <v>384.24</v>
      </c>
      <c r="F236" s="517">
        <f t="shared" si="26"/>
        <v>3842.4</v>
      </c>
      <c r="G236" s="611">
        <f t="shared" si="30"/>
        <v>5</v>
      </c>
      <c r="H236" s="611">
        <f t="shared" si="27"/>
        <v>1921.2</v>
      </c>
      <c r="I236" s="611"/>
      <c r="J236" s="612">
        <f t="shared" si="24"/>
        <v>0</v>
      </c>
      <c r="K236" s="611">
        <f t="shared" si="31"/>
        <v>5</v>
      </c>
      <c r="L236" s="611">
        <f t="shared" si="28"/>
        <v>1921.2</v>
      </c>
      <c r="M236" s="611"/>
      <c r="N236" s="613">
        <f t="shared" si="25"/>
        <v>0</v>
      </c>
      <c r="O236" s="500"/>
    </row>
    <row r="237" spans="1:15" s="502" customFormat="1" ht="30">
      <c r="A237" s="610">
        <f t="shared" si="29"/>
        <v>225</v>
      </c>
      <c r="B237" s="544" t="s">
        <v>2565</v>
      </c>
      <c r="C237" s="519">
        <v>5</v>
      </c>
      <c r="D237" s="241" t="s">
        <v>907</v>
      </c>
      <c r="E237" s="241">
        <v>380.56</v>
      </c>
      <c r="F237" s="517">
        <f t="shared" si="26"/>
        <v>1902.8</v>
      </c>
      <c r="G237" s="611">
        <v>3</v>
      </c>
      <c r="H237" s="611">
        <f t="shared" si="27"/>
        <v>1141.68</v>
      </c>
      <c r="I237" s="611"/>
      <c r="J237" s="612">
        <f t="shared" si="24"/>
        <v>0</v>
      </c>
      <c r="K237" s="611">
        <v>2</v>
      </c>
      <c r="L237" s="611">
        <f t="shared" si="28"/>
        <v>761.12</v>
      </c>
      <c r="M237" s="611"/>
      <c r="N237" s="613">
        <f t="shared" si="25"/>
        <v>0</v>
      </c>
      <c r="O237" s="501"/>
    </row>
    <row r="238" spans="1:15" s="347" customFormat="1" ht="30">
      <c r="A238" s="610">
        <f t="shared" si="29"/>
        <v>226</v>
      </c>
      <c r="B238" s="544" t="s">
        <v>2566</v>
      </c>
      <c r="C238" s="519">
        <v>5</v>
      </c>
      <c r="D238" s="241" t="s">
        <v>907</v>
      </c>
      <c r="E238" s="241">
        <v>380.56</v>
      </c>
      <c r="F238" s="517">
        <f t="shared" si="26"/>
        <v>1902.8</v>
      </c>
      <c r="G238" s="611">
        <v>3</v>
      </c>
      <c r="H238" s="611">
        <f t="shared" si="27"/>
        <v>1141.68</v>
      </c>
      <c r="I238" s="611"/>
      <c r="J238" s="612">
        <f t="shared" si="24"/>
        <v>0</v>
      </c>
      <c r="K238" s="611">
        <v>2</v>
      </c>
      <c r="L238" s="611">
        <f t="shared" si="28"/>
        <v>761.12</v>
      </c>
      <c r="M238" s="611"/>
      <c r="N238" s="613">
        <f t="shared" si="25"/>
        <v>0</v>
      </c>
      <c r="O238" s="500"/>
    </row>
    <row r="239" spans="1:15" s="347" customFormat="1" ht="30">
      <c r="A239" s="610">
        <f t="shared" si="29"/>
        <v>227</v>
      </c>
      <c r="B239" s="544" t="s">
        <v>2567</v>
      </c>
      <c r="C239" s="519">
        <v>5</v>
      </c>
      <c r="D239" s="241" t="s">
        <v>907</v>
      </c>
      <c r="E239" s="241">
        <v>380.56</v>
      </c>
      <c r="F239" s="517">
        <f t="shared" si="26"/>
        <v>1902.8</v>
      </c>
      <c r="G239" s="611">
        <v>3</v>
      </c>
      <c r="H239" s="611">
        <f t="shared" si="27"/>
        <v>1141.68</v>
      </c>
      <c r="I239" s="611"/>
      <c r="J239" s="612">
        <f t="shared" si="24"/>
        <v>0</v>
      </c>
      <c r="K239" s="611">
        <v>2</v>
      </c>
      <c r="L239" s="611">
        <f t="shared" si="28"/>
        <v>761.12</v>
      </c>
      <c r="M239" s="611"/>
      <c r="N239" s="613">
        <f t="shared" si="25"/>
        <v>0</v>
      </c>
      <c r="O239" s="500"/>
    </row>
    <row r="240" spans="1:15" s="347" customFormat="1" ht="16.5">
      <c r="A240" s="610">
        <f t="shared" si="29"/>
        <v>228</v>
      </c>
      <c r="B240" s="544" t="s">
        <v>2568</v>
      </c>
      <c r="C240" s="519">
        <v>4</v>
      </c>
      <c r="D240" s="241" t="s">
        <v>919</v>
      </c>
      <c r="E240" s="571">
        <v>4000</v>
      </c>
      <c r="F240" s="517">
        <f t="shared" si="26"/>
        <v>16000</v>
      </c>
      <c r="G240" s="611">
        <f t="shared" si="30"/>
        <v>2</v>
      </c>
      <c r="H240" s="611">
        <f t="shared" si="27"/>
        <v>8000</v>
      </c>
      <c r="I240" s="611"/>
      <c r="J240" s="612">
        <f t="shared" si="24"/>
        <v>0</v>
      </c>
      <c r="K240" s="611">
        <f t="shared" si="31"/>
        <v>2</v>
      </c>
      <c r="L240" s="611">
        <f t="shared" si="28"/>
        <v>8000</v>
      </c>
      <c r="M240" s="611"/>
      <c r="N240" s="613">
        <f t="shared" si="25"/>
        <v>0</v>
      </c>
      <c r="O240" s="500"/>
    </row>
    <row r="241" spans="1:15" s="347" customFormat="1" ht="30">
      <c r="A241" s="610">
        <f t="shared" si="29"/>
        <v>229</v>
      </c>
      <c r="B241" s="544" t="s">
        <v>2569</v>
      </c>
      <c r="C241" s="241">
        <v>2</v>
      </c>
      <c r="D241" s="544"/>
      <c r="E241" s="545">
        <v>1498.81</v>
      </c>
      <c r="F241" s="517">
        <f t="shared" si="26"/>
        <v>2997.62</v>
      </c>
      <c r="G241" s="611">
        <f t="shared" si="30"/>
        <v>1</v>
      </c>
      <c r="H241" s="611">
        <f t="shared" si="27"/>
        <v>1498.81</v>
      </c>
      <c r="I241" s="611"/>
      <c r="J241" s="612">
        <f t="shared" si="24"/>
        <v>0</v>
      </c>
      <c r="K241" s="611">
        <f t="shared" si="31"/>
        <v>1</v>
      </c>
      <c r="L241" s="611">
        <f t="shared" si="28"/>
        <v>1498.81</v>
      </c>
      <c r="M241" s="611"/>
      <c r="N241" s="613">
        <f t="shared" si="25"/>
        <v>0</v>
      </c>
      <c r="O241" s="500"/>
    </row>
    <row r="242" spans="1:15" s="347" customFormat="1" ht="30">
      <c r="A242" s="610">
        <f t="shared" si="29"/>
        <v>230</v>
      </c>
      <c r="B242" s="544" t="s">
        <v>2570</v>
      </c>
      <c r="C242" s="241">
        <v>2</v>
      </c>
      <c r="D242" s="544"/>
      <c r="E242" s="545">
        <v>979.2</v>
      </c>
      <c r="F242" s="517">
        <f t="shared" si="26"/>
        <v>1958.4</v>
      </c>
      <c r="G242" s="611">
        <f t="shared" si="30"/>
        <v>1</v>
      </c>
      <c r="H242" s="611">
        <f t="shared" si="27"/>
        <v>979.2</v>
      </c>
      <c r="I242" s="611"/>
      <c r="J242" s="612">
        <f t="shared" si="24"/>
        <v>0</v>
      </c>
      <c r="K242" s="611">
        <f t="shared" si="31"/>
        <v>1</v>
      </c>
      <c r="L242" s="611">
        <f t="shared" si="28"/>
        <v>979.2</v>
      </c>
      <c r="M242" s="611"/>
      <c r="N242" s="613">
        <f t="shared" si="25"/>
        <v>0</v>
      </c>
      <c r="O242" s="500"/>
    </row>
    <row r="243" spans="1:15" s="347" customFormat="1" ht="16.5">
      <c r="A243" s="610">
        <f t="shared" si="29"/>
        <v>231</v>
      </c>
      <c r="B243" s="544" t="s">
        <v>2571</v>
      </c>
      <c r="C243" s="241">
        <v>3</v>
      </c>
      <c r="D243" s="544"/>
      <c r="E243" s="545">
        <v>10175</v>
      </c>
      <c r="F243" s="517">
        <f t="shared" si="26"/>
        <v>30525</v>
      </c>
      <c r="G243" s="611">
        <v>2</v>
      </c>
      <c r="H243" s="611">
        <f t="shared" si="27"/>
        <v>20350</v>
      </c>
      <c r="I243" s="611"/>
      <c r="J243" s="612">
        <f t="shared" si="24"/>
        <v>0</v>
      </c>
      <c r="K243" s="611">
        <v>1</v>
      </c>
      <c r="L243" s="611">
        <f t="shared" si="28"/>
        <v>10175</v>
      </c>
      <c r="M243" s="611"/>
      <c r="N243" s="613">
        <f t="shared" si="25"/>
        <v>0</v>
      </c>
      <c r="O243" s="500"/>
    </row>
    <row r="244" spans="1:15" s="347" customFormat="1" ht="16.5">
      <c r="A244" s="610">
        <f t="shared" si="29"/>
        <v>232</v>
      </c>
      <c r="B244" s="544" t="s">
        <v>2572</v>
      </c>
      <c r="C244" s="241">
        <v>1</v>
      </c>
      <c r="D244" s="544"/>
      <c r="E244" s="545">
        <v>18150</v>
      </c>
      <c r="F244" s="517">
        <f t="shared" si="26"/>
        <v>18150</v>
      </c>
      <c r="G244" s="611">
        <v>1</v>
      </c>
      <c r="H244" s="611">
        <f t="shared" si="27"/>
        <v>18150</v>
      </c>
      <c r="I244" s="611"/>
      <c r="J244" s="612">
        <f t="shared" si="24"/>
        <v>0</v>
      </c>
      <c r="K244" s="611">
        <v>0</v>
      </c>
      <c r="L244" s="611">
        <f t="shared" si="28"/>
        <v>0</v>
      </c>
      <c r="M244" s="611"/>
      <c r="N244" s="613">
        <f t="shared" si="25"/>
        <v>0</v>
      </c>
      <c r="O244" s="500"/>
    </row>
    <row r="245" spans="1:15" s="347" customFormat="1" ht="16.5">
      <c r="A245" s="610">
        <f t="shared" si="29"/>
        <v>233</v>
      </c>
      <c r="B245" s="544" t="s">
        <v>2573</v>
      </c>
      <c r="C245" s="241">
        <v>1</v>
      </c>
      <c r="D245" s="544"/>
      <c r="E245" s="545">
        <v>18150</v>
      </c>
      <c r="F245" s="517">
        <f t="shared" si="26"/>
        <v>18150</v>
      </c>
      <c r="G245" s="611">
        <v>1</v>
      </c>
      <c r="H245" s="611">
        <f t="shared" si="27"/>
        <v>18150</v>
      </c>
      <c r="I245" s="611"/>
      <c r="J245" s="612">
        <f t="shared" si="24"/>
        <v>0</v>
      </c>
      <c r="K245" s="611">
        <v>0</v>
      </c>
      <c r="L245" s="611">
        <f t="shared" si="28"/>
        <v>0</v>
      </c>
      <c r="M245" s="611"/>
      <c r="N245" s="613">
        <f t="shared" si="25"/>
        <v>0</v>
      </c>
      <c r="O245" s="500"/>
    </row>
    <row r="246" spans="1:15" s="347" customFormat="1" ht="16.5">
      <c r="A246" s="610">
        <f t="shared" si="29"/>
        <v>234</v>
      </c>
      <c r="B246" s="544" t="s">
        <v>2574</v>
      </c>
      <c r="C246" s="241">
        <v>1</v>
      </c>
      <c r="D246" s="544"/>
      <c r="E246" s="545">
        <v>18150</v>
      </c>
      <c r="F246" s="517">
        <f t="shared" si="26"/>
        <v>18150</v>
      </c>
      <c r="G246" s="611">
        <v>1</v>
      </c>
      <c r="H246" s="611">
        <f t="shared" si="27"/>
        <v>18150</v>
      </c>
      <c r="I246" s="611"/>
      <c r="J246" s="612">
        <f t="shared" si="24"/>
        <v>0</v>
      </c>
      <c r="K246" s="611">
        <v>0</v>
      </c>
      <c r="L246" s="611">
        <f t="shared" si="28"/>
        <v>0</v>
      </c>
      <c r="M246" s="611"/>
      <c r="N246" s="613">
        <f t="shared" si="25"/>
        <v>0</v>
      </c>
      <c r="O246" s="500"/>
    </row>
    <row r="247" spans="1:15" s="347" customFormat="1" ht="16.5">
      <c r="A247" s="610">
        <f t="shared" si="29"/>
        <v>235</v>
      </c>
      <c r="B247" s="708" t="s">
        <v>2575</v>
      </c>
      <c r="C247" s="516">
        <v>60</v>
      </c>
      <c r="D247" s="516" t="s">
        <v>907</v>
      </c>
      <c r="E247" s="575">
        <v>520</v>
      </c>
      <c r="F247" s="517">
        <f t="shared" si="26"/>
        <v>31200</v>
      </c>
      <c r="G247" s="611">
        <f t="shared" si="30"/>
        <v>30</v>
      </c>
      <c r="H247" s="611">
        <f t="shared" si="27"/>
        <v>15600</v>
      </c>
      <c r="I247" s="611"/>
      <c r="J247" s="612">
        <f t="shared" si="24"/>
        <v>0</v>
      </c>
      <c r="K247" s="611">
        <f t="shared" si="31"/>
        <v>30</v>
      </c>
      <c r="L247" s="611">
        <f t="shared" si="28"/>
        <v>15600</v>
      </c>
      <c r="M247" s="611"/>
      <c r="N247" s="613">
        <f t="shared" si="25"/>
        <v>0</v>
      </c>
      <c r="O247" s="500"/>
    </row>
    <row r="248" spans="1:15" s="347" customFormat="1" ht="16.5">
      <c r="A248" s="610">
        <f t="shared" si="29"/>
        <v>236</v>
      </c>
      <c r="B248" s="708" t="s">
        <v>2576</v>
      </c>
      <c r="C248" s="516">
        <v>20</v>
      </c>
      <c r="D248" s="516" t="s">
        <v>907</v>
      </c>
      <c r="E248" s="575">
        <v>570</v>
      </c>
      <c r="F248" s="517">
        <f t="shared" si="26"/>
        <v>11400</v>
      </c>
      <c r="G248" s="611">
        <f t="shared" si="30"/>
        <v>10</v>
      </c>
      <c r="H248" s="611">
        <f t="shared" si="27"/>
        <v>5700</v>
      </c>
      <c r="I248" s="611"/>
      <c r="J248" s="612">
        <f t="shared" si="24"/>
        <v>0</v>
      </c>
      <c r="K248" s="611">
        <f t="shared" si="31"/>
        <v>10</v>
      </c>
      <c r="L248" s="611">
        <f t="shared" si="28"/>
        <v>5700</v>
      </c>
      <c r="M248" s="611"/>
      <c r="N248" s="613">
        <f t="shared" si="25"/>
        <v>0</v>
      </c>
      <c r="O248" s="500"/>
    </row>
    <row r="249" spans="1:15" s="347" customFormat="1" ht="16.5">
      <c r="A249" s="610">
        <f t="shared" si="29"/>
        <v>237</v>
      </c>
      <c r="B249" s="158" t="s">
        <v>2577</v>
      </c>
      <c r="C249" s="516">
        <v>8</v>
      </c>
      <c r="D249" s="516" t="s">
        <v>912</v>
      </c>
      <c r="E249" s="575">
        <v>3500</v>
      </c>
      <c r="F249" s="517">
        <f t="shared" si="26"/>
        <v>28000</v>
      </c>
      <c r="G249" s="611">
        <f t="shared" si="30"/>
        <v>4</v>
      </c>
      <c r="H249" s="611">
        <f t="shared" si="27"/>
        <v>14000</v>
      </c>
      <c r="I249" s="611"/>
      <c r="J249" s="612">
        <f t="shared" si="24"/>
        <v>0</v>
      </c>
      <c r="K249" s="611">
        <f t="shared" si="31"/>
        <v>4</v>
      </c>
      <c r="L249" s="611">
        <f t="shared" si="28"/>
        <v>14000</v>
      </c>
      <c r="M249" s="611"/>
      <c r="N249" s="613">
        <f t="shared" si="25"/>
        <v>0</v>
      </c>
      <c r="O249" s="500"/>
    </row>
    <row r="250" spans="1:15" s="347" customFormat="1" ht="45">
      <c r="A250" s="610">
        <f t="shared" si="29"/>
        <v>238</v>
      </c>
      <c r="B250" s="614" t="s">
        <v>2578</v>
      </c>
      <c r="C250" s="751">
        <v>3</v>
      </c>
      <c r="D250" s="751" t="s">
        <v>960</v>
      </c>
      <c r="E250" s="752">
        <v>5000</v>
      </c>
      <c r="F250" s="517">
        <f t="shared" si="26"/>
        <v>15000</v>
      </c>
      <c r="G250" s="611">
        <v>2</v>
      </c>
      <c r="H250" s="611">
        <f t="shared" si="27"/>
        <v>10000</v>
      </c>
      <c r="I250" s="611"/>
      <c r="J250" s="612">
        <f t="shared" si="24"/>
        <v>0</v>
      </c>
      <c r="K250" s="611">
        <v>1</v>
      </c>
      <c r="L250" s="611">
        <f t="shared" si="28"/>
        <v>5000</v>
      </c>
      <c r="M250" s="611"/>
      <c r="N250" s="613">
        <f t="shared" si="25"/>
        <v>0</v>
      </c>
      <c r="O250" s="500"/>
    </row>
    <row r="251" spans="1:15" s="347" customFormat="1" ht="45">
      <c r="A251" s="610">
        <f t="shared" si="29"/>
        <v>239</v>
      </c>
      <c r="B251" s="614" t="s">
        <v>2579</v>
      </c>
      <c r="C251" s="751">
        <v>3</v>
      </c>
      <c r="D251" s="751" t="s">
        <v>960</v>
      </c>
      <c r="E251" s="752">
        <v>5000</v>
      </c>
      <c r="F251" s="517">
        <f t="shared" si="26"/>
        <v>15000</v>
      </c>
      <c r="G251" s="611">
        <v>2</v>
      </c>
      <c r="H251" s="611">
        <f t="shared" si="27"/>
        <v>10000</v>
      </c>
      <c r="I251" s="611"/>
      <c r="J251" s="612">
        <f t="shared" si="24"/>
        <v>0</v>
      </c>
      <c r="K251" s="611">
        <v>1</v>
      </c>
      <c r="L251" s="611">
        <f t="shared" si="28"/>
        <v>5000</v>
      </c>
      <c r="M251" s="611"/>
      <c r="N251" s="613">
        <f t="shared" si="25"/>
        <v>0</v>
      </c>
      <c r="O251" s="500"/>
    </row>
    <row r="252" spans="1:15" s="347" customFormat="1" ht="30">
      <c r="A252" s="610">
        <f t="shared" si="29"/>
        <v>240</v>
      </c>
      <c r="B252" s="614" t="s">
        <v>2580</v>
      </c>
      <c r="C252" s="751">
        <v>3</v>
      </c>
      <c r="D252" s="751" t="s">
        <v>960</v>
      </c>
      <c r="E252" s="752">
        <v>5000</v>
      </c>
      <c r="F252" s="517">
        <f t="shared" si="26"/>
        <v>15000</v>
      </c>
      <c r="G252" s="611">
        <v>2</v>
      </c>
      <c r="H252" s="611">
        <f t="shared" si="27"/>
        <v>10000</v>
      </c>
      <c r="I252" s="611"/>
      <c r="J252" s="612">
        <f t="shared" si="24"/>
        <v>0</v>
      </c>
      <c r="K252" s="611">
        <v>1</v>
      </c>
      <c r="L252" s="611">
        <f t="shared" si="28"/>
        <v>5000</v>
      </c>
      <c r="M252" s="611"/>
      <c r="N252" s="613">
        <f t="shared" si="25"/>
        <v>0</v>
      </c>
      <c r="O252" s="500"/>
    </row>
    <row r="253" spans="1:15" s="347" customFormat="1" ht="30">
      <c r="A253" s="610">
        <f t="shared" si="29"/>
        <v>241</v>
      </c>
      <c r="B253" s="614" t="s">
        <v>2581</v>
      </c>
      <c r="C253" s="751">
        <v>3</v>
      </c>
      <c r="D253" s="751" t="s">
        <v>960</v>
      </c>
      <c r="E253" s="752">
        <v>5000</v>
      </c>
      <c r="F253" s="517">
        <f t="shared" si="26"/>
        <v>15000</v>
      </c>
      <c r="G253" s="611">
        <v>2</v>
      </c>
      <c r="H253" s="611">
        <f t="shared" si="27"/>
        <v>10000</v>
      </c>
      <c r="I253" s="611"/>
      <c r="J253" s="612">
        <f t="shared" si="24"/>
        <v>0</v>
      </c>
      <c r="K253" s="611">
        <v>1</v>
      </c>
      <c r="L253" s="611">
        <f t="shared" si="28"/>
        <v>5000</v>
      </c>
      <c r="M253" s="611"/>
      <c r="N253" s="613">
        <f t="shared" si="25"/>
        <v>0</v>
      </c>
      <c r="O253" s="500"/>
    </row>
    <row r="254" spans="1:15" s="347" customFormat="1" ht="30">
      <c r="A254" s="610">
        <f t="shared" si="29"/>
        <v>242</v>
      </c>
      <c r="B254" s="614" t="s">
        <v>2582</v>
      </c>
      <c r="C254" s="751">
        <v>3</v>
      </c>
      <c r="D254" s="751" t="s">
        <v>960</v>
      </c>
      <c r="E254" s="752">
        <v>5000</v>
      </c>
      <c r="F254" s="517">
        <f t="shared" si="26"/>
        <v>15000</v>
      </c>
      <c r="G254" s="611">
        <v>2</v>
      </c>
      <c r="H254" s="611">
        <f t="shared" si="27"/>
        <v>10000</v>
      </c>
      <c r="I254" s="611"/>
      <c r="J254" s="612">
        <f t="shared" si="24"/>
        <v>0</v>
      </c>
      <c r="K254" s="611">
        <v>1</v>
      </c>
      <c r="L254" s="611">
        <f t="shared" si="28"/>
        <v>5000</v>
      </c>
      <c r="M254" s="611"/>
      <c r="N254" s="613">
        <f t="shared" si="25"/>
        <v>0</v>
      </c>
      <c r="O254" s="500"/>
    </row>
    <row r="255" spans="1:15" s="347" customFormat="1" ht="30">
      <c r="A255" s="610">
        <f t="shared" si="29"/>
        <v>243</v>
      </c>
      <c r="B255" s="614" t="s">
        <v>2583</v>
      </c>
      <c r="C255" s="751">
        <v>3</v>
      </c>
      <c r="D255" s="751" t="s">
        <v>960</v>
      </c>
      <c r="E255" s="752">
        <v>5000</v>
      </c>
      <c r="F255" s="517">
        <f t="shared" si="26"/>
        <v>15000</v>
      </c>
      <c r="G255" s="611">
        <v>2</v>
      </c>
      <c r="H255" s="611">
        <f t="shared" si="27"/>
        <v>10000</v>
      </c>
      <c r="I255" s="611"/>
      <c r="J255" s="612">
        <f t="shared" si="24"/>
        <v>0</v>
      </c>
      <c r="K255" s="611">
        <v>1</v>
      </c>
      <c r="L255" s="611">
        <f t="shared" si="28"/>
        <v>5000</v>
      </c>
      <c r="M255" s="611"/>
      <c r="N255" s="613">
        <f t="shared" si="25"/>
        <v>0</v>
      </c>
      <c r="O255" s="500"/>
    </row>
    <row r="256" spans="1:15" s="347" customFormat="1" ht="45">
      <c r="A256" s="610">
        <f t="shared" si="29"/>
        <v>244</v>
      </c>
      <c r="B256" s="614" t="s">
        <v>2584</v>
      </c>
      <c r="C256" s="751">
        <v>3</v>
      </c>
      <c r="D256" s="751" t="s">
        <v>960</v>
      </c>
      <c r="E256" s="752">
        <v>5000</v>
      </c>
      <c r="F256" s="517">
        <f t="shared" si="26"/>
        <v>15000</v>
      </c>
      <c r="G256" s="611">
        <v>2</v>
      </c>
      <c r="H256" s="611">
        <f t="shared" si="27"/>
        <v>10000</v>
      </c>
      <c r="I256" s="611"/>
      <c r="J256" s="612">
        <f t="shared" si="24"/>
        <v>0</v>
      </c>
      <c r="K256" s="611">
        <v>1</v>
      </c>
      <c r="L256" s="611">
        <f t="shared" si="28"/>
        <v>5000</v>
      </c>
      <c r="M256" s="611"/>
      <c r="N256" s="613">
        <f t="shared" si="25"/>
        <v>0</v>
      </c>
      <c r="O256" s="500"/>
    </row>
    <row r="257" spans="1:15" s="347" customFormat="1" ht="30">
      <c r="A257" s="610">
        <f t="shared" si="29"/>
        <v>245</v>
      </c>
      <c r="B257" s="614" t="s">
        <v>2585</v>
      </c>
      <c r="C257" s="751">
        <v>3</v>
      </c>
      <c r="D257" s="751" t="s">
        <v>960</v>
      </c>
      <c r="E257" s="752">
        <v>5000</v>
      </c>
      <c r="F257" s="517">
        <f t="shared" si="26"/>
        <v>15000</v>
      </c>
      <c r="G257" s="611">
        <v>2</v>
      </c>
      <c r="H257" s="611">
        <f t="shared" si="27"/>
        <v>10000</v>
      </c>
      <c r="I257" s="611"/>
      <c r="J257" s="612">
        <f t="shared" si="24"/>
        <v>0</v>
      </c>
      <c r="K257" s="611">
        <v>1</v>
      </c>
      <c r="L257" s="611">
        <f t="shared" si="28"/>
        <v>5000</v>
      </c>
      <c r="M257" s="611"/>
      <c r="N257" s="613">
        <f t="shared" si="25"/>
        <v>0</v>
      </c>
      <c r="O257" s="500"/>
    </row>
    <row r="258" spans="1:15" s="347" customFormat="1" ht="30">
      <c r="A258" s="610">
        <f t="shared" si="29"/>
        <v>246</v>
      </c>
      <c r="B258" s="614" t="s">
        <v>2586</v>
      </c>
      <c r="C258" s="751">
        <v>20</v>
      </c>
      <c r="D258" s="751" t="s">
        <v>1209</v>
      </c>
      <c r="E258" s="752">
        <v>348</v>
      </c>
      <c r="F258" s="517">
        <f t="shared" si="26"/>
        <v>6960</v>
      </c>
      <c r="G258" s="611">
        <f t="shared" si="30"/>
        <v>10</v>
      </c>
      <c r="H258" s="611">
        <f t="shared" si="27"/>
        <v>3480</v>
      </c>
      <c r="I258" s="611"/>
      <c r="J258" s="612">
        <f t="shared" si="24"/>
        <v>0</v>
      </c>
      <c r="K258" s="611">
        <f t="shared" si="31"/>
        <v>10</v>
      </c>
      <c r="L258" s="611">
        <f t="shared" si="28"/>
        <v>3480</v>
      </c>
      <c r="M258" s="611"/>
      <c r="N258" s="613">
        <f t="shared" si="25"/>
        <v>0</v>
      </c>
      <c r="O258" s="500"/>
    </row>
    <row r="259" spans="1:15" s="347" customFormat="1" ht="30">
      <c r="A259" s="610">
        <f t="shared" si="29"/>
        <v>247</v>
      </c>
      <c r="B259" s="614" t="s">
        <v>2587</v>
      </c>
      <c r="C259" s="751">
        <v>20</v>
      </c>
      <c r="D259" s="751" t="s">
        <v>1209</v>
      </c>
      <c r="E259" s="752">
        <v>348</v>
      </c>
      <c r="F259" s="517">
        <f t="shared" si="26"/>
        <v>6960</v>
      </c>
      <c r="G259" s="611">
        <f t="shared" si="30"/>
        <v>10</v>
      </c>
      <c r="H259" s="611">
        <f t="shared" si="27"/>
        <v>3480</v>
      </c>
      <c r="I259" s="611"/>
      <c r="J259" s="612">
        <f t="shared" si="24"/>
        <v>0</v>
      </c>
      <c r="K259" s="611">
        <f t="shared" si="31"/>
        <v>10</v>
      </c>
      <c r="L259" s="611">
        <f t="shared" si="28"/>
        <v>3480</v>
      </c>
      <c r="M259" s="611"/>
      <c r="N259" s="613">
        <f t="shared" si="25"/>
        <v>0</v>
      </c>
      <c r="O259" s="500"/>
    </row>
    <row r="260" spans="1:15" s="347" customFormat="1" ht="30">
      <c r="A260" s="610">
        <f t="shared" si="29"/>
        <v>248</v>
      </c>
      <c r="B260" s="614" t="s">
        <v>2588</v>
      </c>
      <c r="C260" s="751">
        <v>20</v>
      </c>
      <c r="D260" s="751" t="s">
        <v>1209</v>
      </c>
      <c r="E260" s="752">
        <v>348</v>
      </c>
      <c r="F260" s="517">
        <f t="shared" si="26"/>
        <v>6960</v>
      </c>
      <c r="G260" s="611">
        <f t="shared" si="30"/>
        <v>10</v>
      </c>
      <c r="H260" s="611">
        <f t="shared" si="27"/>
        <v>3480</v>
      </c>
      <c r="I260" s="611"/>
      <c r="J260" s="612">
        <f t="shared" si="24"/>
        <v>0</v>
      </c>
      <c r="K260" s="611">
        <f t="shared" si="31"/>
        <v>10</v>
      </c>
      <c r="L260" s="611">
        <f t="shared" si="28"/>
        <v>3480</v>
      </c>
      <c r="M260" s="611"/>
      <c r="N260" s="613">
        <f t="shared" si="25"/>
        <v>0</v>
      </c>
      <c r="O260" s="500"/>
    </row>
    <row r="261" spans="1:15" s="347" customFormat="1" ht="30">
      <c r="A261" s="610">
        <f t="shared" si="29"/>
        <v>249</v>
      </c>
      <c r="B261" s="614" t="s">
        <v>2589</v>
      </c>
      <c r="C261" s="751">
        <v>20</v>
      </c>
      <c r="D261" s="751" t="s">
        <v>1209</v>
      </c>
      <c r="E261" s="752">
        <v>348</v>
      </c>
      <c r="F261" s="517">
        <f t="shared" si="26"/>
        <v>6960</v>
      </c>
      <c r="G261" s="611">
        <f t="shared" si="30"/>
        <v>10</v>
      </c>
      <c r="H261" s="611">
        <f t="shared" si="27"/>
        <v>3480</v>
      </c>
      <c r="I261" s="611"/>
      <c r="J261" s="612">
        <f t="shared" si="24"/>
        <v>0</v>
      </c>
      <c r="K261" s="611">
        <f t="shared" si="31"/>
        <v>10</v>
      </c>
      <c r="L261" s="611">
        <f t="shared" si="28"/>
        <v>3480</v>
      </c>
      <c r="M261" s="611"/>
      <c r="N261" s="613">
        <f t="shared" si="25"/>
        <v>0</v>
      </c>
      <c r="O261" s="500"/>
    </row>
    <row r="262" spans="1:15" s="347" customFormat="1" ht="30">
      <c r="A262" s="610">
        <f t="shared" si="29"/>
        <v>250</v>
      </c>
      <c r="B262" s="614" t="s">
        <v>2590</v>
      </c>
      <c r="C262" s="751">
        <v>4</v>
      </c>
      <c r="D262" s="751" t="s">
        <v>960</v>
      </c>
      <c r="E262" s="752">
        <v>8000</v>
      </c>
      <c r="F262" s="517">
        <f t="shared" si="26"/>
        <v>32000</v>
      </c>
      <c r="G262" s="611">
        <f t="shared" si="30"/>
        <v>2</v>
      </c>
      <c r="H262" s="611">
        <f t="shared" si="27"/>
        <v>16000</v>
      </c>
      <c r="I262" s="611"/>
      <c r="J262" s="612">
        <f t="shared" si="24"/>
        <v>0</v>
      </c>
      <c r="K262" s="611">
        <f t="shared" si="31"/>
        <v>2</v>
      </c>
      <c r="L262" s="611">
        <f t="shared" si="28"/>
        <v>16000</v>
      </c>
      <c r="M262" s="611"/>
      <c r="N262" s="613">
        <f t="shared" si="25"/>
        <v>0</v>
      </c>
      <c r="O262" s="500"/>
    </row>
    <row r="263" spans="1:15" s="347" customFormat="1" ht="16.5">
      <c r="A263" s="610">
        <f t="shared" si="29"/>
        <v>251</v>
      </c>
      <c r="B263" s="614" t="s">
        <v>2591</v>
      </c>
      <c r="C263" s="751">
        <v>12</v>
      </c>
      <c r="D263" s="751" t="s">
        <v>960</v>
      </c>
      <c r="E263" s="752">
        <v>3200</v>
      </c>
      <c r="F263" s="517">
        <f t="shared" si="26"/>
        <v>38400</v>
      </c>
      <c r="G263" s="611">
        <f t="shared" si="30"/>
        <v>6</v>
      </c>
      <c r="H263" s="611">
        <f t="shared" si="27"/>
        <v>19200</v>
      </c>
      <c r="I263" s="611"/>
      <c r="J263" s="612">
        <f t="shared" si="24"/>
        <v>0</v>
      </c>
      <c r="K263" s="611">
        <f t="shared" si="31"/>
        <v>6</v>
      </c>
      <c r="L263" s="611">
        <f t="shared" si="28"/>
        <v>19200</v>
      </c>
      <c r="M263" s="611"/>
      <c r="N263" s="613">
        <f t="shared" si="25"/>
        <v>0</v>
      </c>
      <c r="O263" s="500"/>
    </row>
    <row r="264" spans="1:15" s="347" customFormat="1" ht="30">
      <c r="A264" s="610">
        <f t="shared" si="29"/>
        <v>252</v>
      </c>
      <c r="B264" s="614" t="s">
        <v>2592</v>
      </c>
      <c r="C264" s="751">
        <v>4</v>
      </c>
      <c r="D264" s="751" t="s">
        <v>960</v>
      </c>
      <c r="E264" s="752">
        <v>1400</v>
      </c>
      <c r="F264" s="517">
        <f t="shared" si="26"/>
        <v>5600</v>
      </c>
      <c r="G264" s="611">
        <f t="shared" si="30"/>
        <v>2</v>
      </c>
      <c r="H264" s="611">
        <f t="shared" si="27"/>
        <v>2800</v>
      </c>
      <c r="I264" s="611"/>
      <c r="J264" s="612">
        <f t="shared" si="24"/>
        <v>0</v>
      </c>
      <c r="K264" s="611">
        <f t="shared" si="31"/>
        <v>2</v>
      </c>
      <c r="L264" s="611">
        <f t="shared" si="28"/>
        <v>2800</v>
      </c>
      <c r="M264" s="611"/>
      <c r="N264" s="613">
        <f t="shared" si="25"/>
        <v>0</v>
      </c>
      <c r="O264" s="500"/>
    </row>
    <row r="265" spans="1:15" s="347" customFormat="1" ht="16.5">
      <c r="A265" s="610">
        <f t="shared" si="29"/>
        <v>253</v>
      </c>
      <c r="B265" s="614" t="s">
        <v>2593</v>
      </c>
      <c r="C265" s="751">
        <v>4</v>
      </c>
      <c r="D265" s="751" t="s">
        <v>960</v>
      </c>
      <c r="E265" s="752">
        <v>5000</v>
      </c>
      <c r="F265" s="517">
        <f t="shared" si="26"/>
        <v>20000</v>
      </c>
      <c r="G265" s="611">
        <f t="shared" si="30"/>
        <v>2</v>
      </c>
      <c r="H265" s="611">
        <f t="shared" si="27"/>
        <v>10000</v>
      </c>
      <c r="I265" s="611"/>
      <c r="J265" s="612">
        <f t="shared" si="24"/>
        <v>0</v>
      </c>
      <c r="K265" s="611">
        <f t="shared" si="31"/>
        <v>2</v>
      </c>
      <c r="L265" s="611">
        <f t="shared" si="28"/>
        <v>10000</v>
      </c>
      <c r="M265" s="611"/>
      <c r="N265" s="613">
        <f t="shared" si="25"/>
        <v>0</v>
      </c>
      <c r="O265" s="500"/>
    </row>
    <row r="266" spans="1:15" s="347" customFormat="1" ht="30">
      <c r="A266" s="610">
        <f t="shared" si="29"/>
        <v>254</v>
      </c>
      <c r="B266" s="614" t="s">
        <v>2594</v>
      </c>
      <c r="C266" s="751">
        <v>3</v>
      </c>
      <c r="D266" s="751" t="s">
        <v>1209</v>
      </c>
      <c r="E266" s="752">
        <v>348</v>
      </c>
      <c r="F266" s="517">
        <f t="shared" si="26"/>
        <v>1044</v>
      </c>
      <c r="G266" s="611">
        <v>2</v>
      </c>
      <c r="H266" s="611">
        <f t="shared" si="27"/>
        <v>696</v>
      </c>
      <c r="I266" s="611"/>
      <c r="J266" s="612">
        <f t="shared" si="24"/>
        <v>0</v>
      </c>
      <c r="K266" s="611">
        <v>1</v>
      </c>
      <c r="L266" s="611">
        <f t="shared" si="28"/>
        <v>348</v>
      </c>
      <c r="M266" s="611"/>
      <c r="N266" s="613">
        <f t="shared" si="25"/>
        <v>0</v>
      </c>
      <c r="O266" s="500"/>
    </row>
    <row r="267" spans="1:15" s="347" customFormat="1" ht="30">
      <c r="A267" s="610">
        <f t="shared" si="29"/>
        <v>255</v>
      </c>
      <c r="B267" s="614" t="s">
        <v>2595</v>
      </c>
      <c r="C267" s="751">
        <v>3</v>
      </c>
      <c r="D267" s="751" t="s">
        <v>1209</v>
      </c>
      <c r="E267" s="752">
        <v>348</v>
      </c>
      <c r="F267" s="517">
        <f t="shared" si="26"/>
        <v>1044</v>
      </c>
      <c r="G267" s="611">
        <v>2</v>
      </c>
      <c r="H267" s="611">
        <f t="shared" si="27"/>
        <v>696</v>
      </c>
      <c r="I267" s="611"/>
      <c r="J267" s="612">
        <f t="shared" si="24"/>
        <v>0</v>
      </c>
      <c r="K267" s="611">
        <v>1</v>
      </c>
      <c r="L267" s="611">
        <f t="shared" si="28"/>
        <v>348</v>
      </c>
      <c r="M267" s="611"/>
      <c r="N267" s="613">
        <f t="shared" si="25"/>
        <v>0</v>
      </c>
      <c r="O267" s="500"/>
    </row>
    <row r="268" spans="1:15" s="347" customFormat="1" ht="30">
      <c r="A268" s="610">
        <f t="shared" si="29"/>
        <v>256</v>
      </c>
      <c r="B268" s="614" t="s">
        <v>2596</v>
      </c>
      <c r="C268" s="751">
        <v>3</v>
      </c>
      <c r="D268" s="751" t="s">
        <v>1209</v>
      </c>
      <c r="E268" s="752">
        <v>348</v>
      </c>
      <c r="F268" s="517">
        <f t="shared" si="26"/>
        <v>1044</v>
      </c>
      <c r="G268" s="611">
        <v>2</v>
      </c>
      <c r="H268" s="611">
        <f t="shared" si="27"/>
        <v>696</v>
      </c>
      <c r="I268" s="611"/>
      <c r="J268" s="612">
        <f t="shared" si="24"/>
        <v>0</v>
      </c>
      <c r="K268" s="611">
        <v>1</v>
      </c>
      <c r="L268" s="611">
        <f t="shared" si="28"/>
        <v>348</v>
      </c>
      <c r="M268" s="611"/>
      <c r="N268" s="613">
        <f t="shared" si="25"/>
        <v>0</v>
      </c>
      <c r="O268" s="500"/>
    </row>
    <row r="269" spans="1:15" s="347" customFormat="1" ht="30">
      <c r="A269" s="610">
        <f t="shared" si="29"/>
        <v>257</v>
      </c>
      <c r="B269" s="614" t="s">
        <v>2597</v>
      </c>
      <c r="C269" s="751">
        <v>3</v>
      </c>
      <c r="D269" s="751" t="s">
        <v>1209</v>
      </c>
      <c r="E269" s="752">
        <v>348</v>
      </c>
      <c r="F269" s="517">
        <f t="shared" si="26"/>
        <v>1044</v>
      </c>
      <c r="G269" s="611">
        <v>2</v>
      </c>
      <c r="H269" s="611">
        <f t="shared" si="27"/>
        <v>696</v>
      </c>
      <c r="I269" s="611"/>
      <c r="J269" s="612">
        <f t="shared" ref="J269:J332" si="32">I269*E269</f>
        <v>0</v>
      </c>
      <c r="K269" s="611">
        <v>1</v>
      </c>
      <c r="L269" s="611">
        <f t="shared" si="28"/>
        <v>348</v>
      </c>
      <c r="M269" s="611"/>
      <c r="N269" s="613">
        <f t="shared" ref="N269:N332" si="33">M269*E269</f>
        <v>0</v>
      </c>
      <c r="O269" s="500"/>
    </row>
    <row r="270" spans="1:15" s="347" customFormat="1" ht="16.5">
      <c r="A270" s="610">
        <f t="shared" si="29"/>
        <v>258</v>
      </c>
      <c r="B270" s="614" t="s">
        <v>2598</v>
      </c>
      <c r="C270" s="751">
        <v>1</v>
      </c>
      <c r="D270" s="751" t="s">
        <v>907</v>
      </c>
      <c r="E270" s="752">
        <v>3200</v>
      </c>
      <c r="F270" s="517">
        <f t="shared" ref="F270:F333" si="34">E270*C270</f>
        <v>3200</v>
      </c>
      <c r="G270" s="611">
        <v>1</v>
      </c>
      <c r="H270" s="611">
        <f t="shared" ref="H270:H333" si="35">G270*E270</f>
        <v>3200</v>
      </c>
      <c r="I270" s="611"/>
      <c r="J270" s="612">
        <f t="shared" si="32"/>
        <v>0</v>
      </c>
      <c r="K270" s="611">
        <v>0</v>
      </c>
      <c r="L270" s="611">
        <f t="shared" ref="L270:L333" si="36">K270*E270</f>
        <v>0</v>
      </c>
      <c r="M270" s="611"/>
      <c r="N270" s="613">
        <f t="shared" si="33"/>
        <v>0</v>
      </c>
      <c r="O270" s="500"/>
    </row>
    <row r="271" spans="1:15" s="347" customFormat="1" ht="30">
      <c r="A271" s="610">
        <f t="shared" ref="A271:A334" si="37">A270+1</f>
        <v>259</v>
      </c>
      <c r="B271" s="614" t="s">
        <v>2599</v>
      </c>
      <c r="C271" s="751">
        <v>1</v>
      </c>
      <c r="D271" s="751" t="s">
        <v>1209</v>
      </c>
      <c r="E271" s="752">
        <v>348</v>
      </c>
      <c r="F271" s="517">
        <f t="shared" si="34"/>
        <v>348</v>
      </c>
      <c r="G271" s="611">
        <v>1</v>
      </c>
      <c r="H271" s="611">
        <f t="shared" si="35"/>
        <v>348</v>
      </c>
      <c r="I271" s="611"/>
      <c r="J271" s="612">
        <f t="shared" si="32"/>
        <v>0</v>
      </c>
      <c r="K271" s="611">
        <v>0</v>
      </c>
      <c r="L271" s="611">
        <f t="shared" si="36"/>
        <v>0</v>
      </c>
      <c r="M271" s="611"/>
      <c r="N271" s="613">
        <f t="shared" si="33"/>
        <v>0</v>
      </c>
      <c r="O271" s="500"/>
    </row>
    <row r="272" spans="1:15" s="347" customFormat="1" ht="30">
      <c r="A272" s="610">
        <f t="shared" si="37"/>
        <v>260</v>
      </c>
      <c r="B272" s="614" t="s">
        <v>2600</v>
      </c>
      <c r="C272" s="751">
        <v>1</v>
      </c>
      <c r="D272" s="751" t="s">
        <v>1209</v>
      </c>
      <c r="E272" s="752">
        <v>348</v>
      </c>
      <c r="F272" s="517">
        <f t="shared" si="34"/>
        <v>348</v>
      </c>
      <c r="G272" s="611">
        <v>1</v>
      </c>
      <c r="H272" s="611">
        <f t="shared" si="35"/>
        <v>348</v>
      </c>
      <c r="I272" s="611"/>
      <c r="J272" s="612">
        <f t="shared" si="32"/>
        <v>0</v>
      </c>
      <c r="K272" s="611">
        <v>0</v>
      </c>
      <c r="L272" s="611">
        <f t="shared" si="36"/>
        <v>0</v>
      </c>
      <c r="M272" s="611"/>
      <c r="N272" s="613">
        <f t="shared" si="33"/>
        <v>0</v>
      </c>
      <c r="O272" s="500"/>
    </row>
    <row r="273" spans="1:15" s="347" customFormat="1" ht="30">
      <c r="A273" s="610">
        <f t="shared" si="37"/>
        <v>261</v>
      </c>
      <c r="B273" s="614" t="s">
        <v>2601</v>
      </c>
      <c r="C273" s="751">
        <v>1</v>
      </c>
      <c r="D273" s="751" t="s">
        <v>1209</v>
      </c>
      <c r="E273" s="752">
        <v>348</v>
      </c>
      <c r="F273" s="517">
        <f t="shared" si="34"/>
        <v>348</v>
      </c>
      <c r="G273" s="611">
        <v>1</v>
      </c>
      <c r="H273" s="611">
        <f t="shared" si="35"/>
        <v>348</v>
      </c>
      <c r="I273" s="611"/>
      <c r="J273" s="612">
        <f t="shared" si="32"/>
        <v>0</v>
      </c>
      <c r="K273" s="611">
        <v>0</v>
      </c>
      <c r="L273" s="611">
        <f t="shared" si="36"/>
        <v>0</v>
      </c>
      <c r="M273" s="611"/>
      <c r="N273" s="613">
        <f t="shared" si="33"/>
        <v>0</v>
      </c>
      <c r="O273" s="500"/>
    </row>
    <row r="274" spans="1:15" s="347" customFormat="1" ht="30">
      <c r="A274" s="610">
        <f t="shared" si="37"/>
        <v>262</v>
      </c>
      <c r="B274" s="614" t="s">
        <v>2602</v>
      </c>
      <c r="C274" s="751">
        <v>1</v>
      </c>
      <c r="D274" s="751" t="s">
        <v>1209</v>
      </c>
      <c r="E274" s="752">
        <v>348</v>
      </c>
      <c r="F274" s="517">
        <f t="shared" si="34"/>
        <v>348</v>
      </c>
      <c r="G274" s="611">
        <v>1</v>
      </c>
      <c r="H274" s="611">
        <f t="shared" si="35"/>
        <v>348</v>
      </c>
      <c r="I274" s="611"/>
      <c r="J274" s="612">
        <f t="shared" si="32"/>
        <v>0</v>
      </c>
      <c r="K274" s="611">
        <v>0</v>
      </c>
      <c r="L274" s="611">
        <f t="shared" si="36"/>
        <v>0</v>
      </c>
      <c r="M274" s="611"/>
      <c r="N274" s="613">
        <f t="shared" si="33"/>
        <v>0</v>
      </c>
      <c r="O274" s="500"/>
    </row>
    <row r="275" spans="1:15" s="347" customFormat="1" ht="16.5">
      <c r="A275" s="610">
        <f t="shared" si="37"/>
        <v>263</v>
      </c>
      <c r="B275" s="739" t="s">
        <v>2603</v>
      </c>
      <c r="C275" s="615">
        <v>2</v>
      </c>
      <c r="D275" s="615" t="s">
        <v>1209</v>
      </c>
      <c r="E275" s="753">
        <v>348</v>
      </c>
      <c r="F275" s="517">
        <f t="shared" si="34"/>
        <v>696</v>
      </c>
      <c r="G275" s="611">
        <f t="shared" ref="G275:G330" si="38">C275/2</f>
        <v>1</v>
      </c>
      <c r="H275" s="611">
        <f t="shared" si="35"/>
        <v>348</v>
      </c>
      <c r="I275" s="611"/>
      <c r="J275" s="612">
        <f t="shared" si="32"/>
        <v>0</v>
      </c>
      <c r="K275" s="611">
        <f t="shared" ref="K275:K330" si="39">C275/2</f>
        <v>1</v>
      </c>
      <c r="L275" s="611">
        <f t="shared" si="36"/>
        <v>348</v>
      </c>
      <c r="M275" s="611"/>
      <c r="N275" s="613">
        <f t="shared" si="33"/>
        <v>0</v>
      </c>
      <c r="O275" s="500"/>
    </row>
    <row r="276" spans="1:15" s="347" customFormat="1" ht="16.5">
      <c r="A276" s="610">
        <f t="shared" si="37"/>
        <v>264</v>
      </c>
      <c r="B276" s="739" t="s">
        <v>2604</v>
      </c>
      <c r="C276" s="615">
        <v>2</v>
      </c>
      <c r="D276" s="615" t="s">
        <v>1209</v>
      </c>
      <c r="E276" s="753">
        <v>348</v>
      </c>
      <c r="F276" s="517">
        <f t="shared" si="34"/>
        <v>696</v>
      </c>
      <c r="G276" s="611">
        <f t="shared" si="38"/>
        <v>1</v>
      </c>
      <c r="H276" s="611">
        <f t="shared" si="35"/>
        <v>348</v>
      </c>
      <c r="I276" s="611"/>
      <c r="J276" s="612">
        <f t="shared" si="32"/>
        <v>0</v>
      </c>
      <c r="K276" s="611">
        <f t="shared" si="39"/>
        <v>1</v>
      </c>
      <c r="L276" s="611">
        <f t="shared" si="36"/>
        <v>348</v>
      </c>
      <c r="M276" s="611"/>
      <c r="N276" s="613">
        <f t="shared" si="33"/>
        <v>0</v>
      </c>
      <c r="O276" s="500"/>
    </row>
    <row r="277" spans="1:15" s="347" customFormat="1" ht="16.5">
      <c r="A277" s="610">
        <f t="shared" si="37"/>
        <v>265</v>
      </c>
      <c r="B277" s="739" t="s">
        <v>2605</v>
      </c>
      <c r="C277" s="615">
        <v>2</v>
      </c>
      <c r="D277" s="615" t="s">
        <v>1209</v>
      </c>
      <c r="E277" s="753">
        <v>348</v>
      </c>
      <c r="F277" s="517">
        <f t="shared" si="34"/>
        <v>696</v>
      </c>
      <c r="G277" s="611">
        <f t="shared" si="38"/>
        <v>1</v>
      </c>
      <c r="H277" s="611">
        <f t="shared" si="35"/>
        <v>348</v>
      </c>
      <c r="I277" s="611"/>
      <c r="J277" s="612">
        <f t="shared" si="32"/>
        <v>0</v>
      </c>
      <c r="K277" s="611">
        <f t="shared" si="39"/>
        <v>1</v>
      </c>
      <c r="L277" s="611">
        <f t="shared" si="36"/>
        <v>348</v>
      </c>
      <c r="M277" s="611"/>
      <c r="N277" s="613">
        <f t="shared" si="33"/>
        <v>0</v>
      </c>
      <c r="O277" s="500"/>
    </row>
    <row r="278" spans="1:15" s="347" customFormat="1" ht="16.5">
      <c r="A278" s="610">
        <f t="shared" si="37"/>
        <v>266</v>
      </c>
      <c r="B278" s="739" t="s">
        <v>2606</v>
      </c>
      <c r="C278" s="615">
        <v>2</v>
      </c>
      <c r="D278" s="615" t="s">
        <v>1209</v>
      </c>
      <c r="E278" s="753">
        <v>348</v>
      </c>
      <c r="F278" s="517">
        <f t="shared" si="34"/>
        <v>696</v>
      </c>
      <c r="G278" s="611">
        <f t="shared" si="38"/>
        <v>1</v>
      </c>
      <c r="H278" s="611">
        <f t="shared" si="35"/>
        <v>348</v>
      </c>
      <c r="I278" s="611"/>
      <c r="J278" s="612">
        <f t="shared" si="32"/>
        <v>0</v>
      </c>
      <c r="K278" s="611">
        <f t="shared" si="39"/>
        <v>1</v>
      </c>
      <c r="L278" s="611">
        <f t="shared" si="36"/>
        <v>348</v>
      </c>
      <c r="M278" s="611"/>
      <c r="N278" s="613">
        <f t="shared" si="33"/>
        <v>0</v>
      </c>
      <c r="O278" s="500"/>
    </row>
    <row r="279" spans="1:15" s="347" customFormat="1" ht="16.5">
      <c r="A279" s="610">
        <f t="shared" si="37"/>
        <v>267</v>
      </c>
      <c r="B279" s="739" t="s">
        <v>2591</v>
      </c>
      <c r="C279" s="615">
        <v>2</v>
      </c>
      <c r="D279" s="615" t="s">
        <v>907</v>
      </c>
      <c r="E279" s="753">
        <v>3200</v>
      </c>
      <c r="F279" s="517">
        <f t="shared" si="34"/>
        <v>6400</v>
      </c>
      <c r="G279" s="611">
        <f t="shared" si="38"/>
        <v>1</v>
      </c>
      <c r="H279" s="611">
        <f t="shared" si="35"/>
        <v>3200</v>
      </c>
      <c r="I279" s="611"/>
      <c r="J279" s="612">
        <f t="shared" si="32"/>
        <v>0</v>
      </c>
      <c r="K279" s="611">
        <f t="shared" si="39"/>
        <v>1</v>
      </c>
      <c r="L279" s="611">
        <f t="shared" si="36"/>
        <v>3200</v>
      </c>
      <c r="M279" s="611"/>
      <c r="N279" s="613">
        <f t="shared" si="33"/>
        <v>0</v>
      </c>
      <c r="O279" s="500"/>
    </row>
    <row r="280" spans="1:15" s="347" customFormat="1" ht="16.5">
      <c r="A280" s="610">
        <f t="shared" si="37"/>
        <v>268</v>
      </c>
      <c r="B280" s="739" t="s">
        <v>2607</v>
      </c>
      <c r="C280" s="615">
        <v>2</v>
      </c>
      <c r="D280" s="615" t="s">
        <v>1209</v>
      </c>
      <c r="E280" s="753">
        <v>348</v>
      </c>
      <c r="F280" s="517">
        <f t="shared" si="34"/>
        <v>696</v>
      </c>
      <c r="G280" s="611">
        <f t="shared" si="38"/>
        <v>1</v>
      </c>
      <c r="H280" s="611">
        <f t="shared" si="35"/>
        <v>348</v>
      </c>
      <c r="I280" s="611"/>
      <c r="J280" s="612">
        <f t="shared" si="32"/>
        <v>0</v>
      </c>
      <c r="K280" s="611">
        <f t="shared" si="39"/>
        <v>1</v>
      </c>
      <c r="L280" s="611">
        <f t="shared" si="36"/>
        <v>348</v>
      </c>
      <c r="M280" s="611"/>
      <c r="N280" s="613">
        <f t="shared" si="33"/>
        <v>0</v>
      </c>
      <c r="O280" s="500"/>
    </row>
    <row r="281" spans="1:15" s="347" customFormat="1" ht="16.5">
      <c r="A281" s="610">
        <f t="shared" si="37"/>
        <v>269</v>
      </c>
      <c r="B281" s="739" t="s">
        <v>2600</v>
      </c>
      <c r="C281" s="615">
        <v>2</v>
      </c>
      <c r="D281" s="615" t="s">
        <v>1209</v>
      </c>
      <c r="E281" s="753">
        <v>348</v>
      </c>
      <c r="F281" s="517">
        <f t="shared" si="34"/>
        <v>696</v>
      </c>
      <c r="G281" s="611">
        <f t="shared" si="38"/>
        <v>1</v>
      </c>
      <c r="H281" s="611">
        <f t="shared" si="35"/>
        <v>348</v>
      </c>
      <c r="I281" s="611"/>
      <c r="J281" s="612">
        <f t="shared" si="32"/>
        <v>0</v>
      </c>
      <c r="K281" s="611">
        <f t="shared" si="39"/>
        <v>1</v>
      </c>
      <c r="L281" s="611">
        <f t="shared" si="36"/>
        <v>348</v>
      </c>
      <c r="M281" s="611"/>
      <c r="N281" s="613">
        <f t="shared" si="33"/>
        <v>0</v>
      </c>
      <c r="O281" s="500"/>
    </row>
    <row r="282" spans="1:15" s="347" customFormat="1" ht="16.5">
      <c r="A282" s="610">
        <f t="shared" si="37"/>
        <v>270</v>
      </c>
      <c r="B282" s="739" t="s">
        <v>2601</v>
      </c>
      <c r="C282" s="615">
        <v>2</v>
      </c>
      <c r="D282" s="615" t="s">
        <v>1209</v>
      </c>
      <c r="E282" s="753">
        <v>348</v>
      </c>
      <c r="F282" s="517">
        <f t="shared" si="34"/>
        <v>696</v>
      </c>
      <c r="G282" s="611">
        <f t="shared" si="38"/>
        <v>1</v>
      </c>
      <c r="H282" s="611">
        <f t="shared" si="35"/>
        <v>348</v>
      </c>
      <c r="I282" s="611"/>
      <c r="J282" s="612">
        <f t="shared" si="32"/>
        <v>0</v>
      </c>
      <c r="K282" s="611">
        <f t="shared" si="39"/>
        <v>1</v>
      </c>
      <c r="L282" s="611">
        <f t="shared" si="36"/>
        <v>348</v>
      </c>
      <c r="M282" s="611"/>
      <c r="N282" s="613">
        <f t="shared" si="33"/>
        <v>0</v>
      </c>
      <c r="O282" s="500"/>
    </row>
    <row r="283" spans="1:15" s="347" customFormat="1" ht="16.5">
      <c r="A283" s="610">
        <f t="shared" si="37"/>
        <v>271</v>
      </c>
      <c r="B283" s="739" t="s">
        <v>2602</v>
      </c>
      <c r="C283" s="615">
        <v>2</v>
      </c>
      <c r="D283" s="615" t="s">
        <v>1209</v>
      </c>
      <c r="E283" s="753">
        <v>348</v>
      </c>
      <c r="F283" s="517">
        <f t="shared" si="34"/>
        <v>696</v>
      </c>
      <c r="G283" s="611">
        <f t="shared" si="38"/>
        <v>1</v>
      </c>
      <c r="H283" s="611">
        <f t="shared" si="35"/>
        <v>348</v>
      </c>
      <c r="I283" s="611"/>
      <c r="J283" s="612">
        <f t="shared" si="32"/>
        <v>0</v>
      </c>
      <c r="K283" s="611">
        <f t="shared" si="39"/>
        <v>1</v>
      </c>
      <c r="L283" s="611">
        <f t="shared" si="36"/>
        <v>348</v>
      </c>
      <c r="M283" s="611"/>
      <c r="N283" s="613">
        <f t="shared" si="33"/>
        <v>0</v>
      </c>
      <c r="O283" s="500"/>
    </row>
    <row r="284" spans="1:15" s="347" customFormat="1" ht="16.5">
      <c r="A284" s="610">
        <f t="shared" si="37"/>
        <v>272</v>
      </c>
      <c r="B284" s="739" t="s">
        <v>2591</v>
      </c>
      <c r="C284" s="615">
        <v>2</v>
      </c>
      <c r="D284" s="615" t="s">
        <v>907</v>
      </c>
      <c r="E284" s="753">
        <v>3200</v>
      </c>
      <c r="F284" s="517">
        <f t="shared" si="34"/>
        <v>6400</v>
      </c>
      <c r="G284" s="611">
        <f t="shared" si="38"/>
        <v>1</v>
      </c>
      <c r="H284" s="611">
        <f t="shared" si="35"/>
        <v>3200</v>
      </c>
      <c r="I284" s="611"/>
      <c r="J284" s="612">
        <f t="shared" si="32"/>
        <v>0</v>
      </c>
      <c r="K284" s="611">
        <f t="shared" si="39"/>
        <v>1</v>
      </c>
      <c r="L284" s="611">
        <f t="shared" si="36"/>
        <v>3200</v>
      </c>
      <c r="M284" s="611"/>
      <c r="N284" s="613">
        <f t="shared" si="33"/>
        <v>0</v>
      </c>
      <c r="O284" s="500"/>
    </row>
    <row r="285" spans="1:15" s="347" customFormat="1" ht="16.5">
      <c r="A285" s="610">
        <f t="shared" si="37"/>
        <v>273</v>
      </c>
      <c r="B285" s="614" t="s">
        <v>2591</v>
      </c>
      <c r="C285" s="751">
        <v>5</v>
      </c>
      <c r="D285" s="751" t="s">
        <v>907</v>
      </c>
      <c r="E285" s="752">
        <v>3200</v>
      </c>
      <c r="F285" s="517">
        <f t="shared" si="34"/>
        <v>16000</v>
      </c>
      <c r="G285" s="611">
        <v>3</v>
      </c>
      <c r="H285" s="611">
        <f t="shared" si="35"/>
        <v>9600</v>
      </c>
      <c r="I285" s="611"/>
      <c r="J285" s="612">
        <f t="shared" si="32"/>
        <v>0</v>
      </c>
      <c r="K285" s="611">
        <v>2</v>
      </c>
      <c r="L285" s="611">
        <f t="shared" si="36"/>
        <v>6400</v>
      </c>
      <c r="M285" s="611"/>
      <c r="N285" s="613">
        <f t="shared" si="33"/>
        <v>0</v>
      </c>
      <c r="O285" s="500"/>
    </row>
    <row r="286" spans="1:15" s="347" customFormat="1" ht="16.5">
      <c r="A286" s="610">
        <f t="shared" si="37"/>
        <v>274</v>
      </c>
      <c r="B286" s="703" t="s">
        <v>2608</v>
      </c>
      <c r="C286" s="507">
        <v>2</v>
      </c>
      <c r="D286" s="507" t="s">
        <v>907</v>
      </c>
      <c r="E286" s="753">
        <v>3200</v>
      </c>
      <c r="F286" s="517">
        <f t="shared" si="34"/>
        <v>6400</v>
      </c>
      <c r="G286" s="611">
        <f t="shared" si="38"/>
        <v>1</v>
      </c>
      <c r="H286" s="611">
        <f t="shared" si="35"/>
        <v>3200</v>
      </c>
      <c r="I286" s="611"/>
      <c r="J286" s="612">
        <f t="shared" si="32"/>
        <v>0</v>
      </c>
      <c r="K286" s="611">
        <f t="shared" si="39"/>
        <v>1</v>
      </c>
      <c r="L286" s="611">
        <f t="shared" si="36"/>
        <v>3200</v>
      </c>
      <c r="M286" s="611"/>
      <c r="N286" s="613">
        <f t="shared" si="33"/>
        <v>0</v>
      </c>
      <c r="O286" s="500"/>
    </row>
    <row r="287" spans="1:15" s="347" customFormat="1" ht="16.5">
      <c r="A287" s="610">
        <f t="shared" si="37"/>
        <v>275</v>
      </c>
      <c r="B287" s="739" t="s">
        <v>2603</v>
      </c>
      <c r="C287" s="507">
        <v>4</v>
      </c>
      <c r="D287" s="507" t="s">
        <v>1209</v>
      </c>
      <c r="E287" s="753">
        <v>348</v>
      </c>
      <c r="F287" s="517">
        <f t="shared" si="34"/>
        <v>1392</v>
      </c>
      <c r="G287" s="611">
        <f t="shared" si="38"/>
        <v>2</v>
      </c>
      <c r="H287" s="611">
        <f t="shared" si="35"/>
        <v>696</v>
      </c>
      <c r="I287" s="611"/>
      <c r="J287" s="612">
        <f t="shared" si="32"/>
        <v>0</v>
      </c>
      <c r="K287" s="611">
        <f t="shared" si="39"/>
        <v>2</v>
      </c>
      <c r="L287" s="611">
        <f t="shared" si="36"/>
        <v>696</v>
      </c>
      <c r="M287" s="611"/>
      <c r="N287" s="613">
        <f t="shared" si="33"/>
        <v>0</v>
      </c>
      <c r="O287" s="500"/>
    </row>
    <row r="288" spans="1:15" s="347" customFormat="1" ht="16.5">
      <c r="A288" s="610">
        <f t="shared" si="37"/>
        <v>276</v>
      </c>
      <c r="B288" s="739" t="s">
        <v>2604</v>
      </c>
      <c r="C288" s="507">
        <v>4</v>
      </c>
      <c r="D288" s="507" t="s">
        <v>1209</v>
      </c>
      <c r="E288" s="753">
        <v>348</v>
      </c>
      <c r="F288" s="517">
        <f t="shared" si="34"/>
        <v>1392</v>
      </c>
      <c r="G288" s="611">
        <f t="shared" si="38"/>
        <v>2</v>
      </c>
      <c r="H288" s="611">
        <f t="shared" si="35"/>
        <v>696</v>
      </c>
      <c r="I288" s="611"/>
      <c r="J288" s="612">
        <f t="shared" si="32"/>
        <v>0</v>
      </c>
      <c r="K288" s="611">
        <f t="shared" si="39"/>
        <v>2</v>
      </c>
      <c r="L288" s="611">
        <f t="shared" si="36"/>
        <v>696</v>
      </c>
      <c r="M288" s="611"/>
      <c r="N288" s="613">
        <f t="shared" si="33"/>
        <v>0</v>
      </c>
      <c r="O288" s="500"/>
    </row>
    <row r="289" spans="1:15" s="347" customFormat="1" ht="16.5">
      <c r="A289" s="610">
        <f t="shared" si="37"/>
        <v>277</v>
      </c>
      <c r="B289" s="739" t="s">
        <v>2605</v>
      </c>
      <c r="C289" s="507">
        <v>4</v>
      </c>
      <c r="D289" s="507" t="s">
        <v>1209</v>
      </c>
      <c r="E289" s="753">
        <v>348</v>
      </c>
      <c r="F289" s="517">
        <f t="shared" si="34"/>
        <v>1392</v>
      </c>
      <c r="G289" s="611">
        <f t="shared" si="38"/>
        <v>2</v>
      </c>
      <c r="H289" s="611">
        <f t="shared" si="35"/>
        <v>696</v>
      </c>
      <c r="I289" s="611"/>
      <c r="J289" s="612">
        <f t="shared" si="32"/>
        <v>0</v>
      </c>
      <c r="K289" s="611">
        <f t="shared" si="39"/>
        <v>2</v>
      </c>
      <c r="L289" s="611">
        <f t="shared" si="36"/>
        <v>696</v>
      </c>
      <c r="M289" s="611"/>
      <c r="N289" s="613">
        <f t="shared" si="33"/>
        <v>0</v>
      </c>
      <c r="O289" s="500"/>
    </row>
    <row r="290" spans="1:15" s="347" customFormat="1" ht="16.5">
      <c r="A290" s="610">
        <f t="shared" si="37"/>
        <v>278</v>
      </c>
      <c r="B290" s="739" t="s">
        <v>2606</v>
      </c>
      <c r="C290" s="615">
        <v>4</v>
      </c>
      <c r="D290" s="615" t="s">
        <v>1209</v>
      </c>
      <c r="E290" s="753">
        <v>348</v>
      </c>
      <c r="F290" s="517">
        <f t="shared" si="34"/>
        <v>1392</v>
      </c>
      <c r="G290" s="611">
        <f t="shared" si="38"/>
        <v>2</v>
      </c>
      <c r="H290" s="611">
        <f t="shared" si="35"/>
        <v>696</v>
      </c>
      <c r="I290" s="611"/>
      <c r="J290" s="612">
        <f t="shared" si="32"/>
        <v>0</v>
      </c>
      <c r="K290" s="611">
        <f t="shared" si="39"/>
        <v>2</v>
      </c>
      <c r="L290" s="611">
        <f t="shared" si="36"/>
        <v>696</v>
      </c>
      <c r="M290" s="611"/>
      <c r="N290" s="613">
        <f t="shared" si="33"/>
        <v>0</v>
      </c>
      <c r="O290" s="500"/>
    </row>
    <row r="291" spans="1:15" s="347" customFormat="1" ht="16.5">
      <c r="A291" s="610">
        <f t="shared" si="37"/>
        <v>279</v>
      </c>
      <c r="B291" s="739" t="s">
        <v>2607</v>
      </c>
      <c r="C291" s="615">
        <v>5</v>
      </c>
      <c r="D291" s="615" t="s">
        <v>907</v>
      </c>
      <c r="E291" s="753">
        <v>348</v>
      </c>
      <c r="F291" s="517">
        <f t="shared" si="34"/>
        <v>1740</v>
      </c>
      <c r="G291" s="611">
        <v>3</v>
      </c>
      <c r="H291" s="611">
        <f t="shared" si="35"/>
        <v>1044</v>
      </c>
      <c r="I291" s="611"/>
      <c r="J291" s="612">
        <f t="shared" si="32"/>
        <v>0</v>
      </c>
      <c r="K291" s="611">
        <v>2</v>
      </c>
      <c r="L291" s="611">
        <f t="shared" si="36"/>
        <v>696</v>
      </c>
      <c r="M291" s="611"/>
      <c r="N291" s="613">
        <f t="shared" si="33"/>
        <v>0</v>
      </c>
      <c r="O291" s="500"/>
    </row>
    <row r="292" spans="1:15" s="347" customFormat="1" ht="16.5">
      <c r="A292" s="610">
        <f t="shared" si="37"/>
        <v>280</v>
      </c>
      <c r="B292" s="739" t="s">
        <v>2600</v>
      </c>
      <c r="C292" s="615">
        <v>5</v>
      </c>
      <c r="D292" s="615" t="s">
        <v>907</v>
      </c>
      <c r="E292" s="753">
        <v>348</v>
      </c>
      <c r="F292" s="517">
        <f t="shared" si="34"/>
        <v>1740</v>
      </c>
      <c r="G292" s="611">
        <v>3</v>
      </c>
      <c r="H292" s="611">
        <f t="shared" si="35"/>
        <v>1044</v>
      </c>
      <c r="I292" s="611"/>
      <c r="J292" s="612">
        <f t="shared" si="32"/>
        <v>0</v>
      </c>
      <c r="K292" s="611">
        <v>2</v>
      </c>
      <c r="L292" s="611">
        <f t="shared" si="36"/>
        <v>696</v>
      </c>
      <c r="M292" s="611"/>
      <c r="N292" s="613">
        <f t="shared" si="33"/>
        <v>0</v>
      </c>
      <c r="O292" s="500"/>
    </row>
    <row r="293" spans="1:15" s="347" customFormat="1" ht="16.5">
      <c r="A293" s="610">
        <f t="shared" si="37"/>
        <v>281</v>
      </c>
      <c r="B293" s="739" t="s">
        <v>2601</v>
      </c>
      <c r="C293" s="615">
        <v>5</v>
      </c>
      <c r="D293" s="615" t="s">
        <v>907</v>
      </c>
      <c r="E293" s="753">
        <v>348</v>
      </c>
      <c r="F293" s="517">
        <f t="shared" si="34"/>
        <v>1740</v>
      </c>
      <c r="G293" s="611">
        <v>3</v>
      </c>
      <c r="H293" s="611">
        <f t="shared" si="35"/>
        <v>1044</v>
      </c>
      <c r="I293" s="611"/>
      <c r="J293" s="612">
        <f t="shared" si="32"/>
        <v>0</v>
      </c>
      <c r="K293" s="611">
        <v>2</v>
      </c>
      <c r="L293" s="611">
        <f t="shared" si="36"/>
        <v>696</v>
      </c>
      <c r="M293" s="611"/>
      <c r="N293" s="613">
        <f t="shared" si="33"/>
        <v>0</v>
      </c>
      <c r="O293" s="500"/>
    </row>
    <row r="294" spans="1:15" s="347" customFormat="1" ht="16.5">
      <c r="A294" s="610">
        <f t="shared" si="37"/>
        <v>282</v>
      </c>
      <c r="B294" s="739" t="s">
        <v>2602</v>
      </c>
      <c r="C294" s="615">
        <v>5</v>
      </c>
      <c r="D294" s="615" t="s">
        <v>907</v>
      </c>
      <c r="E294" s="753">
        <v>348</v>
      </c>
      <c r="F294" s="517">
        <f t="shared" si="34"/>
        <v>1740</v>
      </c>
      <c r="G294" s="611">
        <v>3</v>
      </c>
      <c r="H294" s="611">
        <f t="shared" si="35"/>
        <v>1044</v>
      </c>
      <c r="I294" s="611"/>
      <c r="J294" s="612">
        <f t="shared" si="32"/>
        <v>0</v>
      </c>
      <c r="K294" s="611">
        <v>2</v>
      </c>
      <c r="L294" s="611">
        <f t="shared" si="36"/>
        <v>696</v>
      </c>
      <c r="M294" s="611"/>
      <c r="N294" s="613">
        <f t="shared" si="33"/>
        <v>0</v>
      </c>
      <c r="O294" s="500"/>
    </row>
    <row r="295" spans="1:15" s="347" customFormat="1" ht="16.5">
      <c r="A295" s="610">
        <f t="shared" si="37"/>
        <v>283</v>
      </c>
      <c r="B295" s="739" t="s">
        <v>2591</v>
      </c>
      <c r="C295" s="615">
        <v>2</v>
      </c>
      <c r="D295" s="615" t="s">
        <v>907</v>
      </c>
      <c r="E295" s="753">
        <v>3200</v>
      </c>
      <c r="F295" s="517">
        <f t="shared" si="34"/>
        <v>6400</v>
      </c>
      <c r="G295" s="611">
        <f t="shared" si="38"/>
        <v>1</v>
      </c>
      <c r="H295" s="611">
        <f t="shared" si="35"/>
        <v>3200</v>
      </c>
      <c r="I295" s="611"/>
      <c r="J295" s="612">
        <f t="shared" si="32"/>
        <v>0</v>
      </c>
      <c r="K295" s="611">
        <f t="shared" si="39"/>
        <v>1</v>
      </c>
      <c r="L295" s="611">
        <f t="shared" si="36"/>
        <v>3200</v>
      </c>
      <c r="M295" s="611"/>
      <c r="N295" s="613">
        <f t="shared" si="33"/>
        <v>0</v>
      </c>
      <c r="O295" s="500"/>
    </row>
    <row r="296" spans="1:15" s="347" customFormat="1" ht="16.5">
      <c r="A296" s="610">
        <f t="shared" si="37"/>
        <v>284</v>
      </c>
      <c r="B296" s="739" t="s">
        <v>2607</v>
      </c>
      <c r="C296" s="615">
        <v>4</v>
      </c>
      <c r="D296" s="615" t="s">
        <v>907</v>
      </c>
      <c r="E296" s="753">
        <v>348</v>
      </c>
      <c r="F296" s="517">
        <f t="shared" si="34"/>
        <v>1392</v>
      </c>
      <c r="G296" s="611">
        <f t="shared" si="38"/>
        <v>2</v>
      </c>
      <c r="H296" s="611">
        <f t="shared" si="35"/>
        <v>696</v>
      </c>
      <c r="I296" s="611"/>
      <c r="J296" s="612">
        <f t="shared" si="32"/>
        <v>0</v>
      </c>
      <c r="K296" s="611">
        <f t="shared" si="39"/>
        <v>2</v>
      </c>
      <c r="L296" s="611">
        <f t="shared" si="36"/>
        <v>696</v>
      </c>
      <c r="M296" s="611"/>
      <c r="N296" s="613">
        <f t="shared" si="33"/>
        <v>0</v>
      </c>
      <c r="O296" s="500"/>
    </row>
    <row r="297" spans="1:15" s="347" customFormat="1" ht="16.5">
      <c r="A297" s="610">
        <f t="shared" si="37"/>
        <v>285</v>
      </c>
      <c r="B297" s="739" t="s">
        <v>2600</v>
      </c>
      <c r="C297" s="615">
        <v>4</v>
      </c>
      <c r="D297" s="615" t="s">
        <v>907</v>
      </c>
      <c r="E297" s="753">
        <v>348</v>
      </c>
      <c r="F297" s="517">
        <f t="shared" si="34"/>
        <v>1392</v>
      </c>
      <c r="G297" s="611">
        <f t="shared" si="38"/>
        <v>2</v>
      </c>
      <c r="H297" s="611">
        <f t="shared" si="35"/>
        <v>696</v>
      </c>
      <c r="I297" s="611"/>
      <c r="J297" s="612">
        <f t="shared" si="32"/>
        <v>0</v>
      </c>
      <c r="K297" s="611">
        <f t="shared" si="39"/>
        <v>2</v>
      </c>
      <c r="L297" s="611">
        <f t="shared" si="36"/>
        <v>696</v>
      </c>
      <c r="M297" s="611"/>
      <c r="N297" s="613">
        <f t="shared" si="33"/>
        <v>0</v>
      </c>
      <c r="O297" s="500"/>
    </row>
    <row r="298" spans="1:15" s="347" customFormat="1" ht="16.5">
      <c r="A298" s="610">
        <f t="shared" si="37"/>
        <v>286</v>
      </c>
      <c r="B298" s="739" t="s">
        <v>2601</v>
      </c>
      <c r="C298" s="615">
        <v>4</v>
      </c>
      <c r="D298" s="615" t="s">
        <v>907</v>
      </c>
      <c r="E298" s="753">
        <v>348</v>
      </c>
      <c r="F298" s="517">
        <f t="shared" si="34"/>
        <v>1392</v>
      </c>
      <c r="G298" s="611">
        <f t="shared" si="38"/>
        <v>2</v>
      </c>
      <c r="H298" s="611">
        <f t="shared" si="35"/>
        <v>696</v>
      </c>
      <c r="I298" s="611"/>
      <c r="J298" s="612">
        <f t="shared" si="32"/>
        <v>0</v>
      </c>
      <c r="K298" s="611">
        <f t="shared" si="39"/>
        <v>2</v>
      </c>
      <c r="L298" s="611">
        <f t="shared" si="36"/>
        <v>696</v>
      </c>
      <c r="M298" s="611"/>
      <c r="N298" s="613">
        <f t="shared" si="33"/>
        <v>0</v>
      </c>
      <c r="O298" s="500"/>
    </row>
    <row r="299" spans="1:15" s="347" customFormat="1" ht="16.5">
      <c r="A299" s="610">
        <f t="shared" si="37"/>
        <v>287</v>
      </c>
      <c r="B299" s="739" t="s">
        <v>2602</v>
      </c>
      <c r="C299" s="615">
        <v>4</v>
      </c>
      <c r="D299" s="615" t="s">
        <v>907</v>
      </c>
      <c r="E299" s="753">
        <v>348</v>
      </c>
      <c r="F299" s="517">
        <f t="shared" si="34"/>
        <v>1392</v>
      </c>
      <c r="G299" s="611">
        <f t="shared" si="38"/>
        <v>2</v>
      </c>
      <c r="H299" s="611">
        <f t="shared" si="35"/>
        <v>696</v>
      </c>
      <c r="I299" s="611"/>
      <c r="J299" s="612">
        <f t="shared" si="32"/>
        <v>0</v>
      </c>
      <c r="K299" s="611">
        <f t="shared" si="39"/>
        <v>2</v>
      </c>
      <c r="L299" s="611">
        <f t="shared" si="36"/>
        <v>696</v>
      </c>
      <c r="M299" s="611"/>
      <c r="N299" s="613">
        <f t="shared" si="33"/>
        <v>0</v>
      </c>
      <c r="O299" s="500"/>
    </row>
    <row r="300" spans="1:15" s="347" customFormat="1" ht="16.5">
      <c r="A300" s="610">
        <f t="shared" si="37"/>
        <v>288</v>
      </c>
      <c r="B300" s="739" t="s">
        <v>2591</v>
      </c>
      <c r="C300" s="615">
        <v>1</v>
      </c>
      <c r="D300" s="615" t="s">
        <v>907</v>
      </c>
      <c r="E300" s="753">
        <v>3200</v>
      </c>
      <c r="F300" s="517">
        <f t="shared" si="34"/>
        <v>3200</v>
      </c>
      <c r="G300" s="611">
        <v>1</v>
      </c>
      <c r="H300" s="611">
        <f t="shared" si="35"/>
        <v>3200</v>
      </c>
      <c r="I300" s="611"/>
      <c r="J300" s="612">
        <f t="shared" si="32"/>
        <v>0</v>
      </c>
      <c r="K300" s="611">
        <v>0</v>
      </c>
      <c r="L300" s="611">
        <f t="shared" si="36"/>
        <v>0</v>
      </c>
      <c r="M300" s="611"/>
      <c r="N300" s="613">
        <f t="shared" si="33"/>
        <v>0</v>
      </c>
      <c r="O300" s="500"/>
    </row>
    <row r="301" spans="1:15" s="347" customFormat="1" ht="16.5">
      <c r="A301" s="610">
        <f t="shared" si="37"/>
        <v>289</v>
      </c>
      <c r="B301" s="664" t="s">
        <v>2609</v>
      </c>
      <c r="C301" s="507">
        <v>1</v>
      </c>
      <c r="D301" s="507" t="s">
        <v>1481</v>
      </c>
      <c r="E301" s="510">
        <v>19360</v>
      </c>
      <c r="F301" s="517">
        <f t="shared" si="34"/>
        <v>19360</v>
      </c>
      <c r="G301" s="611">
        <v>1</v>
      </c>
      <c r="H301" s="611">
        <f t="shared" si="35"/>
        <v>19360</v>
      </c>
      <c r="I301" s="611"/>
      <c r="J301" s="612">
        <f t="shared" si="32"/>
        <v>0</v>
      </c>
      <c r="K301" s="611">
        <v>0</v>
      </c>
      <c r="L301" s="611">
        <f t="shared" si="36"/>
        <v>0</v>
      </c>
      <c r="M301" s="611"/>
      <c r="N301" s="613">
        <f t="shared" si="33"/>
        <v>0</v>
      </c>
      <c r="O301" s="500"/>
    </row>
    <row r="302" spans="1:15" s="347" customFormat="1" ht="60">
      <c r="A302" s="610">
        <f t="shared" si="37"/>
        <v>290</v>
      </c>
      <c r="B302" s="240" t="s">
        <v>2610</v>
      </c>
      <c r="C302" s="507">
        <v>1</v>
      </c>
      <c r="D302" s="507" t="s">
        <v>2611</v>
      </c>
      <c r="E302" s="510">
        <v>30896</v>
      </c>
      <c r="F302" s="517">
        <f t="shared" si="34"/>
        <v>30896</v>
      </c>
      <c r="G302" s="611">
        <v>1</v>
      </c>
      <c r="H302" s="611">
        <f t="shared" si="35"/>
        <v>30896</v>
      </c>
      <c r="I302" s="611"/>
      <c r="J302" s="612">
        <f t="shared" si="32"/>
        <v>0</v>
      </c>
      <c r="K302" s="611">
        <v>0</v>
      </c>
      <c r="L302" s="611">
        <f t="shared" si="36"/>
        <v>0</v>
      </c>
      <c r="M302" s="611"/>
      <c r="N302" s="613">
        <f t="shared" si="33"/>
        <v>0</v>
      </c>
      <c r="O302" s="500"/>
    </row>
    <row r="303" spans="1:15" s="347" customFormat="1" ht="16.5">
      <c r="A303" s="610">
        <f t="shared" si="37"/>
        <v>291</v>
      </c>
      <c r="B303" s="658" t="s">
        <v>2612</v>
      </c>
      <c r="C303" s="507">
        <v>2</v>
      </c>
      <c r="D303" s="507" t="s">
        <v>910</v>
      </c>
      <c r="E303" s="510">
        <v>8030</v>
      </c>
      <c r="F303" s="517">
        <f t="shared" si="34"/>
        <v>16060</v>
      </c>
      <c r="G303" s="611">
        <f t="shared" si="38"/>
        <v>1</v>
      </c>
      <c r="H303" s="611">
        <f t="shared" si="35"/>
        <v>8030</v>
      </c>
      <c r="I303" s="611"/>
      <c r="J303" s="612">
        <f t="shared" si="32"/>
        <v>0</v>
      </c>
      <c r="K303" s="611">
        <f t="shared" si="39"/>
        <v>1</v>
      </c>
      <c r="L303" s="611">
        <f t="shared" si="36"/>
        <v>8030</v>
      </c>
      <c r="M303" s="611"/>
      <c r="N303" s="613">
        <f t="shared" si="33"/>
        <v>0</v>
      </c>
      <c r="O303" s="500"/>
    </row>
    <row r="304" spans="1:15" s="347" customFormat="1" ht="30">
      <c r="A304" s="610">
        <f t="shared" si="37"/>
        <v>292</v>
      </c>
      <c r="B304" s="240" t="s">
        <v>2613</v>
      </c>
      <c r="C304" s="507">
        <v>3</v>
      </c>
      <c r="D304" s="507" t="s">
        <v>910</v>
      </c>
      <c r="E304" s="510">
        <v>8635</v>
      </c>
      <c r="F304" s="517">
        <f t="shared" si="34"/>
        <v>25905</v>
      </c>
      <c r="G304" s="611">
        <v>2</v>
      </c>
      <c r="H304" s="611">
        <f t="shared" si="35"/>
        <v>17270</v>
      </c>
      <c r="I304" s="611"/>
      <c r="J304" s="612">
        <f t="shared" si="32"/>
        <v>0</v>
      </c>
      <c r="K304" s="611">
        <v>1</v>
      </c>
      <c r="L304" s="611">
        <f t="shared" si="36"/>
        <v>8635</v>
      </c>
      <c r="M304" s="611"/>
      <c r="N304" s="613">
        <f t="shared" si="33"/>
        <v>0</v>
      </c>
      <c r="O304" s="500"/>
    </row>
    <row r="305" spans="1:15" s="347" customFormat="1" ht="16.5">
      <c r="A305" s="610">
        <f t="shared" si="37"/>
        <v>293</v>
      </c>
      <c r="B305" s="658" t="s">
        <v>2614</v>
      </c>
      <c r="C305" s="507">
        <v>3</v>
      </c>
      <c r="D305" s="507" t="s">
        <v>910</v>
      </c>
      <c r="E305" s="510">
        <v>4300</v>
      </c>
      <c r="F305" s="517">
        <f t="shared" si="34"/>
        <v>12900</v>
      </c>
      <c r="G305" s="611">
        <v>2</v>
      </c>
      <c r="H305" s="611">
        <f t="shared" si="35"/>
        <v>8600</v>
      </c>
      <c r="I305" s="611"/>
      <c r="J305" s="612">
        <f t="shared" si="32"/>
        <v>0</v>
      </c>
      <c r="K305" s="611">
        <v>1</v>
      </c>
      <c r="L305" s="611">
        <f t="shared" si="36"/>
        <v>4300</v>
      </c>
      <c r="M305" s="611"/>
      <c r="N305" s="613">
        <f t="shared" si="33"/>
        <v>0</v>
      </c>
      <c r="O305" s="500"/>
    </row>
    <row r="306" spans="1:15" s="347" customFormat="1" ht="16.5">
      <c r="A306" s="610">
        <f t="shared" si="37"/>
        <v>294</v>
      </c>
      <c r="B306" s="664" t="s">
        <v>2615</v>
      </c>
      <c r="C306" s="507">
        <v>30</v>
      </c>
      <c r="D306" s="507" t="s">
        <v>910</v>
      </c>
      <c r="E306" s="510">
        <v>348</v>
      </c>
      <c r="F306" s="517">
        <f t="shared" si="34"/>
        <v>10440</v>
      </c>
      <c r="G306" s="611">
        <f t="shared" si="38"/>
        <v>15</v>
      </c>
      <c r="H306" s="611">
        <f t="shared" si="35"/>
        <v>5220</v>
      </c>
      <c r="I306" s="611"/>
      <c r="J306" s="612">
        <f t="shared" si="32"/>
        <v>0</v>
      </c>
      <c r="K306" s="611">
        <f t="shared" si="39"/>
        <v>15</v>
      </c>
      <c r="L306" s="611">
        <f t="shared" si="36"/>
        <v>5220</v>
      </c>
      <c r="M306" s="611"/>
      <c r="N306" s="613">
        <f t="shared" si="33"/>
        <v>0</v>
      </c>
      <c r="O306" s="500"/>
    </row>
    <row r="307" spans="1:15" s="347" customFormat="1" ht="16.5">
      <c r="A307" s="610">
        <f t="shared" si="37"/>
        <v>295</v>
      </c>
      <c r="B307" s="664" t="s">
        <v>2616</v>
      </c>
      <c r="C307" s="507">
        <v>20</v>
      </c>
      <c r="D307" s="507" t="s">
        <v>910</v>
      </c>
      <c r="E307" s="510">
        <v>348</v>
      </c>
      <c r="F307" s="517">
        <f t="shared" si="34"/>
        <v>6960</v>
      </c>
      <c r="G307" s="611">
        <f t="shared" si="38"/>
        <v>10</v>
      </c>
      <c r="H307" s="611">
        <f t="shared" si="35"/>
        <v>3480</v>
      </c>
      <c r="I307" s="611"/>
      <c r="J307" s="612">
        <f t="shared" si="32"/>
        <v>0</v>
      </c>
      <c r="K307" s="611">
        <f t="shared" si="39"/>
        <v>10</v>
      </c>
      <c r="L307" s="611">
        <f t="shared" si="36"/>
        <v>3480</v>
      </c>
      <c r="M307" s="611"/>
      <c r="N307" s="613">
        <f t="shared" si="33"/>
        <v>0</v>
      </c>
      <c r="O307" s="500"/>
    </row>
    <row r="308" spans="1:15" s="347" customFormat="1" ht="16.5">
      <c r="A308" s="610">
        <f t="shared" si="37"/>
        <v>296</v>
      </c>
      <c r="B308" s="664" t="s">
        <v>2617</v>
      </c>
      <c r="C308" s="507">
        <v>20</v>
      </c>
      <c r="D308" s="507" t="s">
        <v>910</v>
      </c>
      <c r="E308" s="510">
        <v>348</v>
      </c>
      <c r="F308" s="517">
        <f t="shared" si="34"/>
        <v>6960</v>
      </c>
      <c r="G308" s="611">
        <f t="shared" si="38"/>
        <v>10</v>
      </c>
      <c r="H308" s="611">
        <f t="shared" si="35"/>
        <v>3480</v>
      </c>
      <c r="I308" s="611"/>
      <c r="J308" s="612">
        <f t="shared" si="32"/>
        <v>0</v>
      </c>
      <c r="K308" s="611">
        <f t="shared" si="39"/>
        <v>10</v>
      </c>
      <c r="L308" s="611">
        <f t="shared" si="36"/>
        <v>3480</v>
      </c>
      <c r="M308" s="611"/>
      <c r="N308" s="613">
        <f t="shared" si="33"/>
        <v>0</v>
      </c>
      <c r="O308" s="500"/>
    </row>
    <row r="309" spans="1:15" s="347" customFormat="1" ht="16.5">
      <c r="A309" s="610">
        <f t="shared" si="37"/>
        <v>297</v>
      </c>
      <c r="B309" s="664" t="s">
        <v>2618</v>
      </c>
      <c r="C309" s="507">
        <v>20</v>
      </c>
      <c r="D309" s="507" t="s">
        <v>910</v>
      </c>
      <c r="E309" s="510">
        <v>348</v>
      </c>
      <c r="F309" s="517">
        <f t="shared" si="34"/>
        <v>6960</v>
      </c>
      <c r="G309" s="611">
        <f t="shared" si="38"/>
        <v>10</v>
      </c>
      <c r="H309" s="611">
        <f t="shared" si="35"/>
        <v>3480</v>
      </c>
      <c r="I309" s="611"/>
      <c r="J309" s="612">
        <f t="shared" si="32"/>
        <v>0</v>
      </c>
      <c r="K309" s="611">
        <f t="shared" si="39"/>
        <v>10</v>
      </c>
      <c r="L309" s="611">
        <f t="shared" si="36"/>
        <v>3480</v>
      </c>
      <c r="M309" s="611"/>
      <c r="N309" s="613">
        <f t="shared" si="33"/>
        <v>0</v>
      </c>
      <c r="O309" s="500"/>
    </row>
    <row r="310" spans="1:15" s="347" customFormat="1" ht="16.5">
      <c r="A310" s="610">
        <f t="shared" si="37"/>
        <v>298</v>
      </c>
      <c r="B310" s="664" t="s">
        <v>2619</v>
      </c>
      <c r="C310" s="507">
        <v>12</v>
      </c>
      <c r="D310" s="507" t="s">
        <v>910</v>
      </c>
      <c r="E310" s="517">
        <v>1114.8</v>
      </c>
      <c r="F310" s="517">
        <f t="shared" si="34"/>
        <v>13377.599999999999</v>
      </c>
      <c r="G310" s="611">
        <f t="shared" si="38"/>
        <v>6</v>
      </c>
      <c r="H310" s="611">
        <f t="shared" si="35"/>
        <v>6688.7999999999993</v>
      </c>
      <c r="I310" s="611"/>
      <c r="J310" s="612">
        <f t="shared" si="32"/>
        <v>0</v>
      </c>
      <c r="K310" s="611">
        <f t="shared" si="39"/>
        <v>6</v>
      </c>
      <c r="L310" s="611">
        <f t="shared" si="36"/>
        <v>6688.7999999999993</v>
      </c>
      <c r="M310" s="611"/>
      <c r="N310" s="613">
        <f t="shared" si="33"/>
        <v>0</v>
      </c>
      <c r="O310" s="500"/>
    </row>
    <row r="311" spans="1:15" s="347" customFormat="1" ht="16.5">
      <c r="A311" s="610">
        <f t="shared" si="37"/>
        <v>299</v>
      </c>
      <c r="B311" s="664" t="s">
        <v>2620</v>
      </c>
      <c r="C311" s="507">
        <v>12</v>
      </c>
      <c r="D311" s="507" t="s">
        <v>910</v>
      </c>
      <c r="E311" s="517">
        <v>1242</v>
      </c>
      <c r="F311" s="517">
        <f t="shared" si="34"/>
        <v>14904</v>
      </c>
      <c r="G311" s="611">
        <f t="shared" si="38"/>
        <v>6</v>
      </c>
      <c r="H311" s="611">
        <f t="shared" si="35"/>
        <v>7452</v>
      </c>
      <c r="I311" s="611"/>
      <c r="J311" s="612">
        <f t="shared" si="32"/>
        <v>0</v>
      </c>
      <c r="K311" s="611">
        <f t="shared" si="39"/>
        <v>6</v>
      </c>
      <c r="L311" s="611">
        <f t="shared" si="36"/>
        <v>7452</v>
      </c>
      <c r="M311" s="611"/>
      <c r="N311" s="613">
        <f t="shared" si="33"/>
        <v>0</v>
      </c>
      <c r="O311" s="500"/>
    </row>
    <row r="312" spans="1:15" s="347" customFormat="1" ht="16.5">
      <c r="A312" s="610">
        <f t="shared" si="37"/>
        <v>300</v>
      </c>
      <c r="B312" s="664" t="s">
        <v>2621</v>
      </c>
      <c r="C312" s="507">
        <v>30</v>
      </c>
      <c r="D312" s="507" t="s">
        <v>910</v>
      </c>
      <c r="E312" s="510">
        <v>516</v>
      </c>
      <c r="F312" s="517">
        <f t="shared" si="34"/>
        <v>15480</v>
      </c>
      <c r="G312" s="611">
        <f t="shared" si="38"/>
        <v>15</v>
      </c>
      <c r="H312" s="611">
        <f t="shared" si="35"/>
        <v>7740</v>
      </c>
      <c r="I312" s="611"/>
      <c r="J312" s="612">
        <f t="shared" si="32"/>
        <v>0</v>
      </c>
      <c r="K312" s="611">
        <f t="shared" si="39"/>
        <v>15</v>
      </c>
      <c r="L312" s="611">
        <f t="shared" si="36"/>
        <v>7740</v>
      </c>
      <c r="M312" s="611"/>
      <c r="N312" s="613">
        <f t="shared" si="33"/>
        <v>0</v>
      </c>
      <c r="O312" s="500"/>
    </row>
    <row r="313" spans="1:15" s="347" customFormat="1" ht="16.5">
      <c r="A313" s="610">
        <f t="shared" si="37"/>
        <v>301</v>
      </c>
      <c r="B313" s="664" t="s">
        <v>2622</v>
      </c>
      <c r="C313" s="507">
        <v>25</v>
      </c>
      <c r="D313" s="507" t="s">
        <v>910</v>
      </c>
      <c r="E313" s="510">
        <v>516</v>
      </c>
      <c r="F313" s="517">
        <f t="shared" si="34"/>
        <v>12900</v>
      </c>
      <c r="G313" s="611">
        <v>13</v>
      </c>
      <c r="H313" s="611">
        <f t="shared" si="35"/>
        <v>6708</v>
      </c>
      <c r="I313" s="611"/>
      <c r="J313" s="612">
        <f t="shared" si="32"/>
        <v>0</v>
      </c>
      <c r="K313" s="611">
        <v>12</v>
      </c>
      <c r="L313" s="611">
        <f t="shared" si="36"/>
        <v>6192</v>
      </c>
      <c r="M313" s="611"/>
      <c r="N313" s="613">
        <f t="shared" si="33"/>
        <v>0</v>
      </c>
      <c r="O313" s="500"/>
    </row>
    <row r="314" spans="1:15" s="347" customFormat="1" ht="30">
      <c r="A314" s="610">
        <f t="shared" si="37"/>
        <v>302</v>
      </c>
      <c r="B314" s="512" t="s">
        <v>2623</v>
      </c>
      <c r="C314" s="512">
        <v>30</v>
      </c>
      <c r="D314" s="512" t="s">
        <v>2624</v>
      </c>
      <c r="E314" s="512">
        <v>364.36</v>
      </c>
      <c r="F314" s="517">
        <f t="shared" si="34"/>
        <v>10930.800000000001</v>
      </c>
      <c r="G314" s="611">
        <f t="shared" si="38"/>
        <v>15</v>
      </c>
      <c r="H314" s="611">
        <f t="shared" si="35"/>
        <v>5465.4000000000005</v>
      </c>
      <c r="I314" s="611"/>
      <c r="J314" s="612">
        <f t="shared" si="32"/>
        <v>0</v>
      </c>
      <c r="K314" s="611">
        <f t="shared" si="39"/>
        <v>15</v>
      </c>
      <c r="L314" s="611">
        <f t="shared" si="36"/>
        <v>5465.4000000000005</v>
      </c>
      <c r="M314" s="611"/>
      <c r="N314" s="613">
        <f t="shared" si="33"/>
        <v>0</v>
      </c>
      <c r="O314" s="500"/>
    </row>
    <row r="315" spans="1:15" s="347" customFormat="1" ht="30">
      <c r="A315" s="610">
        <f t="shared" si="37"/>
        <v>303</v>
      </c>
      <c r="B315" s="512" t="s">
        <v>2625</v>
      </c>
      <c r="C315" s="512">
        <v>20</v>
      </c>
      <c r="D315" s="512" t="s">
        <v>2624</v>
      </c>
      <c r="E315" s="512">
        <v>364.36</v>
      </c>
      <c r="F315" s="517">
        <f t="shared" si="34"/>
        <v>7287.2000000000007</v>
      </c>
      <c r="G315" s="611">
        <f t="shared" si="38"/>
        <v>10</v>
      </c>
      <c r="H315" s="611">
        <f t="shared" si="35"/>
        <v>3643.6000000000004</v>
      </c>
      <c r="I315" s="611"/>
      <c r="J315" s="612">
        <f t="shared" si="32"/>
        <v>0</v>
      </c>
      <c r="K315" s="611">
        <f t="shared" si="39"/>
        <v>10</v>
      </c>
      <c r="L315" s="611">
        <f t="shared" si="36"/>
        <v>3643.6000000000004</v>
      </c>
      <c r="M315" s="611"/>
      <c r="N315" s="613">
        <f t="shared" si="33"/>
        <v>0</v>
      </c>
      <c r="O315" s="500"/>
    </row>
    <row r="316" spans="1:15" s="347" customFormat="1" ht="30">
      <c r="A316" s="610">
        <f t="shared" si="37"/>
        <v>304</v>
      </c>
      <c r="B316" s="512" t="s">
        <v>2626</v>
      </c>
      <c r="C316" s="512">
        <v>20</v>
      </c>
      <c r="D316" s="512" t="s">
        <v>2624</v>
      </c>
      <c r="E316" s="512">
        <v>364.36</v>
      </c>
      <c r="F316" s="517">
        <f t="shared" si="34"/>
        <v>7287.2000000000007</v>
      </c>
      <c r="G316" s="611">
        <f t="shared" si="38"/>
        <v>10</v>
      </c>
      <c r="H316" s="611">
        <f t="shared" si="35"/>
        <v>3643.6000000000004</v>
      </c>
      <c r="I316" s="611"/>
      <c r="J316" s="612">
        <f t="shared" si="32"/>
        <v>0</v>
      </c>
      <c r="K316" s="611">
        <f t="shared" si="39"/>
        <v>10</v>
      </c>
      <c r="L316" s="611">
        <f t="shared" si="36"/>
        <v>3643.6000000000004</v>
      </c>
      <c r="M316" s="611"/>
      <c r="N316" s="613">
        <f t="shared" si="33"/>
        <v>0</v>
      </c>
      <c r="O316" s="500"/>
    </row>
    <row r="317" spans="1:15" s="347" customFormat="1" ht="30">
      <c r="A317" s="610">
        <f t="shared" si="37"/>
        <v>305</v>
      </c>
      <c r="B317" s="512" t="s">
        <v>2627</v>
      </c>
      <c r="C317" s="512">
        <v>20</v>
      </c>
      <c r="D317" s="512" t="s">
        <v>2624</v>
      </c>
      <c r="E317" s="512">
        <v>364.36</v>
      </c>
      <c r="F317" s="517">
        <f t="shared" si="34"/>
        <v>7287.2000000000007</v>
      </c>
      <c r="G317" s="611">
        <f t="shared" si="38"/>
        <v>10</v>
      </c>
      <c r="H317" s="611">
        <f t="shared" si="35"/>
        <v>3643.6000000000004</v>
      </c>
      <c r="I317" s="611"/>
      <c r="J317" s="612">
        <f t="shared" si="32"/>
        <v>0</v>
      </c>
      <c r="K317" s="611">
        <f t="shared" si="39"/>
        <v>10</v>
      </c>
      <c r="L317" s="611">
        <f t="shared" si="36"/>
        <v>3643.6000000000004</v>
      </c>
      <c r="M317" s="611"/>
      <c r="N317" s="613">
        <f t="shared" si="33"/>
        <v>0</v>
      </c>
      <c r="O317" s="500"/>
    </row>
    <row r="318" spans="1:15" s="347" customFormat="1" ht="16.5">
      <c r="A318" s="610">
        <f t="shared" si="37"/>
        <v>306</v>
      </c>
      <c r="B318" s="512" t="s">
        <v>2628</v>
      </c>
      <c r="C318" s="512">
        <v>2</v>
      </c>
      <c r="D318" s="512" t="s">
        <v>2624</v>
      </c>
      <c r="E318" s="754">
        <v>3437.5</v>
      </c>
      <c r="F318" s="517">
        <f t="shared" si="34"/>
        <v>6875</v>
      </c>
      <c r="G318" s="611">
        <f t="shared" si="38"/>
        <v>1</v>
      </c>
      <c r="H318" s="611">
        <f t="shared" si="35"/>
        <v>3437.5</v>
      </c>
      <c r="I318" s="611"/>
      <c r="J318" s="612">
        <f t="shared" si="32"/>
        <v>0</v>
      </c>
      <c r="K318" s="611">
        <f t="shared" si="39"/>
        <v>1</v>
      </c>
      <c r="L318" s="611">
        <f t="shared" si="36"/>
        <v>3437.5</v>
      </c>
      <c r="M318" s="611"/>
      <c r="N318" s="613">
        <f t="shared" si="33"/>
        <v>0</v>
      </c>
      <c r="O318" s="500"/>
    </row>
    <row r="319" spans="1:15" s="347" customFormat="1" ht="16.5">
      <c r="A319" s="610">
        <f t="shared" si="37"/>
        <v>307</v>
      </c>
      <c r="B319" s="512" t="s">
        <v>2629</v>
      </c>
      <c r="C319" s="755">
        <v>2</v>
      </c>
      <c r="D319" s="618" t="s">
        <v>1220</v>
      </c>
      <c r="E319" s="756">
        <v>4380</v>
      </c>
      <c r="F319" s="517">
        <f t="shared" si="34"/>
        <v>8760</v>
      </c>
      <c r="G319" s="611">
        <f t="shared" si="38"/>
        <v>1</v>
      </c>
      <c r="H319" s="611">
        <f t="shared" si="35"/>
        <v>4380</v>
      </c>
      <c r="I319" s="611"/>
      <c r="J319" s="612">
        <f t="shared" si="32"/>
        <v>0</v>
      </c>
      <c r="K319" s="611">
        <f t="shared" si="39"/>
        <v>1</v>
      </c>
      <c r="L319" s="611">
        <f t="shared" si="36"/>
        <v>4380</v>
      </c>
      <c r="M319" s="611"/>
      <c r="N319" s="613">
        <f t="shared" si="33"/>
        <v>0</v>
      </c>
      <c r="O319" s="500"/>
    </row>
    <row r="320" spans="1:15" s="347" customFormat="1" ht="16.5">
      <c r="A320" s="610">
        <f t="shared" si="37"/>
        <v>308</v>
      </c>
      <c r="B320" s="512" t="s">
        <v>2630</v>
      </c>
      <c r="C320" s="755">
        <v>2</v>
      </c>
      <c r="D320" s="618" t="s">
        <v>1220</v>
      </c>
      <c r="E320" s="756">
        <v>4300</v>
      </c>
      <c r="F320" s="517">
        <f t="shared" si="34"/>
        <v>8600</v>
      </c>
      <c r="G320" s="611">
        <f t="shared" si="38"/>
        <v>1</v>
      </c>
      <c r="H320" s="611">
        <f t="shared" si="35"/>
        <v>4300</v>
      </c>
      <c r="I320" s="611"/>
      <c r="J320" s="612">
        <f t="shared" si="32"/>
        <v>0</v>
      </c>
      <c r="K320" s="611">
        <f t="shared" si="39"/>
        <v>1</v>
      </c>
      <c r="L320" s="611">
        <f t="shared" si="36"/>
        <v>4300</v>
      </c>
      <c r="M320" s="611"/>
      <c r="N320" s="613">
        <f t="shared" si="33"/>
        <v>0</v>
      </c>
      <c r="O320" s="500"/>
    </row>
    <row r="321" spans="1:15" s="347" customFormat="1" ht="16.5">
      <c r="A321" s="610">
        <f t="shared" si="37"/>
        <v>309</v>
      </c>
      <c r="B321" s="512" t="s">
        <v>2631</v>
      </c>
      <c r="C321" s="755">
        <v>4</v>
      </c>
      <c r="D321" s="618" t="s">
        <v>1220</v>
      </c>
      <c r="E321" s="756">
        <v>348</v>
      </c>
      <c r="F321" s="517">
        <f t="shared" si="34"/>
        <v>1392</v>
      </c>
      <c r="G321" s="611">
        <f t="shared" si="38"/>
        <v>2</v>
      </c>
      <c r="H321" s="611">
        <f t="shared" si="35"/>
        <v>696</v>
      </c>
      <c r="I321" s="611"/>
      <c r="J321" s="612">
        <f t="shared" si="32"/>
        <v>0</v>
      </c>
      <c r="K321" s="611">
        <f t="shared" si="39"/>
        <v>2</v>
      </c>
      <c r="L321" s="611">
        <f t="shared" si="36"/>
        <v>696</v>
      </c>
      <c r="M321" s="611"/>
      <c r="N321" s="613">
        <f t="shared" si="33"/>
        <v>0</v>
      </c>
      <c r="O321" s="500"/>
    </row>
    <row r="322" spans="1:15" s="347" customFormat="1" ht="16.5">
      <c r="A322" s="610">
        <f t="shared" si="37"/>
        <v>310</v>
      </c>
      <c r="B322" s="512" t="s">
        <v>2632</v>
      </c>
      <c r="C322" s="755">
        <v>4</v>
      </c>
      <c r="D322" s="618" t="s">
        <v>1220</v>
      </c>
      <c r="E322" s="756">
        <v>348</v>
      </c>
      <c r="F322" s="517">
        <f t="shared" si="34"/>
        <v>1392</v>
      </c>
      <c r="G322" s="611">
        <f t="shared" si="38"/>
        <v>2</v>
      </c>
      <c r="H322" s="611">
        <f t="shared" si="35"/>
        <v>696</v>
      </c>
      <c r="I322" s="611"/>
      <c r="J322" s="612">
        <f t="shared" si="32"/>
        <v>0</v>
      </c>
      <c r="K322" s="611">
        <f t="shared" si="39"/>
        <v>2</v>
      </c>
      <c r="L322" s="611">
        <f t="shared" si="36"/>
        <v>696</v>
      </c>
      <c r="M322" s="611"/>
      <c r="N322" s="613">
        <f t="shared" si="33"/>
        <v>0</v>
      </c>
      <c r="O322" s="500"/>
    </row>
    <row r="323" spans="1:15" s="347" customFormat="1" ht="16.5">
      <c r="A323" s="610">
        <f t="shared" si="37"/>
        <v>311</v>
      </c>
      <c r="B323" s="512" t="s">
        <v>2633</v>
      </c>
      <c r="C323" s="755">
        <v>4</v>
      </c>
      <c r="D323" s="618" t="s">
        <v>1220</v>
      </c>
      <c r="E323" s="756">
        <v>348</v>
      </c>
      <c r="F323" s="517">
        <f t="shared" si="34"/>
        <v>1392</v>
      </c>
      <c r="G323" s="611">
        <f t="shared" si="38"/>
        <v>2</v>
      </c>
      <c r="H323" s="611">
        <f t="shared" si="35"/>
        <v>696</v>
      </c>
      <c r="I323" s="611"/>
      <c r="J323" s="612">
        <f t="shared" si="32"/>
        <v>0</v>
      </c>
      <c r="K323" s="611">
        <f t="shared" si="39"/>
        <v>2</v>
      </c>
      <c r="L323" s="611">
        <f t="shared" si="36"/>
        <v>696</v>
      </c>
      <c r="M323" s="611"/>
      <c r="N323" s="613">
        <f t="shared" si="33"/>
        <v>0</v>
      </c>
      <c r="O323" s="500"/>
    </row>
    <row r="324" spans="1:15" s="347" customFormat="1" ht="16.5">
      <c r="A324" s="610">
        <f t="shared" si="37"/>
        <v>312</v>
      </c>
      <c r="B324" s="512" t="s">
        <v>2634</v>
      </c>
      <c r="C324" s="755">
        <v>6</v>
      </c>
      <c r="D324" s="618" t="s">
        <v>1220</v>
      </c>
      <c r="E324" s="756">
        <v>348</v>
      </c>
      <c r="F324" s="517">
        <f t="shared" si="34"/>
        <v>2088</v>
      </c>
      <c r="G324" s="611">
        <f t="shared" si="38"/>
        <v>3</v>
      </c>
      <c r="H324" s="611">
        <f t="shared" si="35"/>
        <v>1044</v>
      </c>
      <c r="I324" s="611"/>
      <c r="J324" s="612">
        <f t="shared" si="32"/>
        <v>0</v>
      </c>
      <c r="K324" s="611">
        <f t="shared" si="39"/>
        <v>3</v>
      </c>
      <c r="L324" s="611">
        <f t="shared" si="36"/>
        <v>1044</v>
      </c>
      <c r="M324" s="611"/>
      <c r="N324" s="613">
        <f t="shared" si="33"/>
        <v>0</v>
      </c>
      <c r="O324" s="500"/>
    </row>
    <row r="325" spans="1:15" s="347" customFormat="1" ht="16.5">
      <c r="A325" s="610">
        <f t="shared" si="37"/>
        <v>313</v>
      </c>
      <c r="B325" s="512" t="s">
        <v>2635</v>
      </c>
      <c r="C325" s="755">
        <v>2</v>
      </c>
      <c r="D325" s="618" t="s">
        <v>1220</v>
      </c>
      <c r="E325" s="756">
        <v>150</v>
      </c>
      <c r="F325" s="517">
        <f t="shared" si="34"/>
        <v>300</v>
      </c>
      <c r="G325" s="611">
        <f t="shared" si="38"/>
        <v>1</v>
      </c>
      <c r="H325" s="611">
        <f t="shared" si="35"/>
        <v>150</v>
      </c>
      <c r="I325" s="611"/>
      <c r="J325" s="612">
        <f t="shared" si="32"/>
        <v>0</v>
      </c>
      <c r="K325" s="611">
        <f t="shared" si="39"/>
        <v>1</v>
      </c>
      <c r="L325" s="611">
        <f t="shared" si="36"/>
        <v>150</v>
      </c>
      <c r="M325" s="611"/>
      <c r="N325" s="613">
        <f t="shared" si="33"/>
        <v>0</v>
      </c>
      <c r="O325" s="500"/>
    </row>
    <row r="326" spans="1:15" s="347" customFormat="1" ht="16.5">
      <c r="A326" s="610">
        <f t="shared" si="37"/>
        <v>314</v>
      </c>
      <c r="B326" s="512" t="s">
        <v>2636</v>
      </c>
      <c r="C326" s="755">
        <v>2</v>
      </c>
      <c r="D326" s="618" t="s">
        <v>1220</v>
      </c>
      <c r="E326" s="756">
        <v>150</v>
      </c>
      <c r="F326" s="517">
        <f t="shared" si="34"/>
        <v>300</v>
      </c>
      <c r="G326" s="611">
        <f t="shared" si="38"/>
        <v>1</v>
      </c>
      <c r="H326" s="611">
        <f t="shared" si="35"/>
        <v>150</v>
      </c>
      <c r="I326" s="611"/>
      <c r="J326" s="612">
        <f t="shared" si="32"/>
        <v>0</v>
      </c>
      <c r="K326" s="611">
        <f t="shared" si="39"/>
        <v>1</v>
      </c>
      <c r="L326" s="611">
        <f t="shared" si="36"/>
        <v>150</v>
      </c>
      <c r="M326" s="611"/>
      <c r="N326" s="613">
        <f t="shared" si="33"/>
        <v>0</v>
      </c>
      <c r="O326" s="500"/>
    </row>
    <row r="327" spans="1:15" s="347" customFormat="1" ht="16.5">
      <c r="A327" s="610">
        <f t="shared" si="37"/>
        <v>315</v>
      </c>
      <c r="B327" s="512" t="s">
        <v>2637</v>
      </c>
      <c r="C327" s="755">
        <v>2</v>
      </c>
      <c r="D327" s="618" t="s">
        <v>1220</v>
      </c>
      <c r="E327" s="756">
        <v>150</v>
      </c>
      <c r="F327" s="517">
        <f t="shared" si="34"/>
        <v>300</v>
      </c>
      <c r="G327" s="611">
        <f t="shared" si="38"/>
        <v>1</v>
      </c>
      <c r="H327" s="611">
        <f t="shared" si="35"/>
        <v>150</v>
      </c>
      <c r="I327" s="611"/>
      <c r="J327" s="612">
        <f t="shared" si="32"/>
        <v>0</v>
      </c>
      <c r="K327" s="611">
        <f t="shared" si="39"/>
        <v>1</v>
      </c>
      <c r="L327" s="611">
        <f t="shared" si="36"/>
        <v>150</v>
      </c>
      <c r="M327" s="611"/>
      <c r="N327" s="613">
        <f t="shared" si="33"/>
        <v>0</v>
      </c>
      <c r="O327" s="500"/>
    </row>
    <row r="328" spans="1:15" s="347" customFormat="1" ht="16.5">
      <c r="A328" s="610">
        <f t="shared" si="37"/>
        <v>316</v>
      </c>
      <c r="B328" s="512" t="s">
        <v>2638</v>
      </c>
      <c r="C328" s="755">
        <v>2</v>
      </c>
      <c r="D328" s="618" t="s">
        <v>1220</v>
      </c>
      <c r="E328" s="756">
        <v>84</v>
      </c>
      <c r="F328" s="517">
        <f t="shared" si="34"/>
        <v>168</v>
      </c>
      <c r="G328" s="611">
        <f t="shared" si="38"/>
        <v>1</v>
      </c>
      <c r="H328" s="611">
        <f t="shared" si="35"/>
        <v>84</v>
      </c>
      <c r="I328" s="611"/>
      <c r="J328" s="612">
        <f t="shared" si="32"/>
        <v>0</v>
      </c>
      <c r="K328" s="611">
        <f t="shared" si="39"/>
        <v>1</v>
      </c>
      <c r="L328" s="611">
        <f t="shared" si="36"/>
        <v>84</v>
      </c>
      <c r="M328" s="611"/>
      <c r="N328" s="613">
        <f t="shared" si="33"/>
        <v>0</v>
      </c>
      <c r="O328" s="500"/>
    </row>
    <row r="329" spans="1:15" s="347" customFormat="1" ht="16.5">
      <c r="A329" s="610">
        <f t="shared" si="37"/>
        <v>317</v>
      </c>
      <c r="B329" s="512" t="s">
        <v>2639</v>
      </c>
      <c r="C329" s="755">
        <v>2</v>
      </c>
      <c r="D329" s="618" t="s">
        <v>1220</v>
      </c>
      <c r="E329" s="756">
        <v>84</v>
      </c>
      <c r="F329" s="517">
        <f t="shared" si="34"/>
        <v>168</v>
      </c>
      <c r="G329" s="611">
        <f t="shared" si="38"/>
        <v>1</v>
      </c>
      <c r="H329" s="611">
        <f t="shared" si="35"/>
        <v>84</v>
      </c>
      <c r="I329" s="611"/>
      <c r="J329" s="612">
        <f t="shared" si="32"/>
        <v>0</v>
      </c>
      <c r="K329" s="611">
        <f t="shared" si="39"/>
        <v>1</v>
      </c>
      <c r="L329" s="611">
        <f t="shared" si="36"/>
        <v>84</v>
      </c>
      <c r="M329" s="611"/>
      <c r="N329" s="613">
        <f t="shared" si="33"/>
        <v>0</v>
      </c>
      <c r="O329" s="500"/>
    </row>
    <row r="330" spans="1:15" s="347" customFormat="1" ht="16.5">
      <c r="A330" s="610">
        <f t="shared" si="37"/>
        <v>318</v>
      </c>
      <c r="B330" s="512" t="s">
        <v>2640</v>
      </c>
      <c r="C330" s="755">
        <v>2</v>
      </c>
      <c r="D330" s="618" t="s">
        <v>1220</v>
      </c>
      <c r="E330" s="756">
        <v>84</v>
      </c>
      <c r="F330" s="517">
        <f t="shared" si="34"/>
        <v>168</v>
      </c>
      <c r="G330" s="611">
        <f t="shared" si="38"/>
        <v>1</v>
      </c>
      <c r="H330" s="611">
        <f t="shared" si="35"/>
        <v>84</v>
      </c>
      <c r="I330" s="611"/>
      <c r="J330" s="612">
        <f t="shared" si="32"/>
        <v>0</v>
      </c>
      <c r="K330" s="611">
        <f t="shared" si="39"/>
        <v>1</v>
      </c>
      <c r="L330" s="611">
        <f t="shared" si="36"/>
        <v>84</v>
      </c>
      <c r="M330" s="611"/>
      <c r="N330" s="613">
        <f t="shared" si="33"/>
        <v>0</v>
      </c>
      <c r="O330" s="500"/>
    </row>
    <row r="331" spans="1:15" s="347" customFormat="1" ht="16.5">
      <c r="A331" s="610">
        <f t="shared" si="37"/>
        <v>319</v>
      </c>
      <c r="B331" s="757" t="s">
        <v>2641</v>
      </c>
      <c r="C331" s="617">
        <v>5</v>
      </c>
      <c r="D331" s="618" t="s">
        <v>1270</v>
      </c>
      <c r="E331" s="755">
        <v>348</v>
      </c>
      <c r="F331" s="517">
        <f t="shared" si="34"/>
        <v>1740</v>
      </c>
      <c r="G331" s="611">
        <v>3</v>
      </c>
      <c r="H331" s="611">
        <f t="shared" si="35"/>
        <v>1044</v>
      </c>
      <c r="I331" s="611"/>
      <c r="J331" s="612">
        <f t="shared" si="32"/>
        <v>0</v>
      </c>
      <c r="K331" s="611">
        <v>2</v>
      </c>
      <c r="L331" s="611">
        <f t="shared" si="36"/>
        <v>696</v>
      </c>
      <c r="M331" s="611"/>
      <c r="N331" s="613">
        <f t="shared" si="33"/>
        <v>0</v>
      </c>
      <c r="O331" s="500"/>
    </row>
    <row r="332" spans="1:15" s="347" customFormat="1" ht="16.5">
      <c r="A332" s="610">
        <f t="shared" si="37"/>
        <v>320</v>
      </c>
      <c r="B332" s="757" t="s">
        <v>2642</v>
      </c>
      <c r="C332" s="617">
        <v>5</v>
      </c>
      <c r="D332" s="618" t="s">
        <v>1270</v>
      </c>
      <c r="E332" s="755">
        <v>348</v>
      </c>
      <c r="F332" s="517">
        <f t="shared" si="34"/>
        <v>1740</v>
      </c>
      <c r="G332" s="611">
        <v>3</v>
      </c>
      <c r="H332" s="611">
        <f t="shared" si="35"/>
        <v>1044</v>
      </c>
      <c r="I332" s="611"/>
      <c r="J332" s="612">
        <f t="shared" si="32"/>
        <v>0</v>
      </c>
      <c r="K332" s="611">
        <v>2</v>
      </c>
      <c r="L332" s="611">
        <f t="shared" si="36"/>
        <v>696</v>
      </c>
      <c r="M332" s="611"/>
      <c r="N332" s="613">
        <f t="shared" si="33"/>
        <v>0</v>
      </c>
      <c r="O332" s="500"/>
    </row>
    <row r="333" spans="1:15" s="347" customFormat="1" ht="16.5">
      <c r="A333" s="610">
        <f t="shared" si="37"/>
        <v>321</v>
      </c>
      <c r="B333" s="757" t="s">
        <v>2643</v>
      </c>
      <c r="C333" s="617">
        <v>5</v>
      </c>
      <c r="D333" s="618" t="s">
        <v>1270</v>
      </c>
      <c r="E333" s="755">
        <v>348</v>
      </c>
      <c r="F333" s="517">
        <f t="shared" si="34"/>
        <v>1740</v>
      </c>
      <c r="G333" s="611">
        <v>3</v>
      </c>
      <c r="H333" s="611">
        <f t="shared" si="35"/>
        <v>1044</v>
      </c>
      <c r="I333" s="611"/>
      <c r="J333" s="612">
        <f t="shared" ref="J333:J396" si="40">I333*E333</f>
        <v>0</v>
      </c>
      <c r="K333" s="611">
        <v>2</v>
      </c>
      <c r="L333" s="611">
        <f t="shared" si="36"/>
        <v>696</v>
      </c>
      <c r="M333" s="611"/>
      <c r="N333" s="613">
        <f t="shared" ref="N333:N396" si="41">M333*E333</f>
        <v>0</v>
      </c>
      <c r="O333" s="500"/>
    </row>
    <row r="334" spans="1:15" s="347" customFormat="1" ht="16.5">
      <c r="A334" s="610">
        <f t="shared" si="37"/>
        <v>322</v>
      </c>
      <c r="B334" s="757" t="s">
        <v>2644</v>
      </c>
      <c r="C334" s="617">
        <v>10</v>
      </c>
      <c r="D334" s="618" t="s">
        <v>1270</v>
      </c>
      <c r="E334" s="755">
        <v>348</v>
      </c>
      <c r="F334" s="517">
        <f t="shared" ref="F334:F397" si="42">E334*C334</f>
        <v>3480</v>
      </c>
      <c r="G334" s="611">
        <f t="shared" ref="G334:G387" si="43">C334/2</f>
        <v>5</v>
      </c>
      <c r="H334" s="611">
        <f t="shared" ref="H334:H397" si="44">G334*E334</f>
        <v>1740</v>
      </c>
      <c r="I334" s="611"/>
      <c r="J334" s="612">
        <f t="shared" si="40"/>
        <v>0</v>
      </c>
      <c r="K334" s="611">
        <f t="shared" ref="K334:K387" si="45">C334/2</f>
        <v>5</v>
      </c>
      <c r="L334" s="611">
        <f t="shared" ref="L334:L397" si="46">K334*E334</f>
        <v>1740</v>
      </c>
      <c r="M334" s="611"/>
      <c r="N334" s="613">
        <f t="shared" si="41"/>
        <v>0</v>
      </c>
      <c r="O334" s="500"/>
    </row>
    <row r="335" spans="1:15" s="347" customFormat="1" ht="16.5">
      <c r="A335" s="610">
        <f t="shared" ref="A335:A398" si="47">A334+1</f>
        <v>323</v>
      </c>
      <c r="B335" s="757" t="s">
        <v>2638</v>
      </c>
      <c r="C335" s="617">
        <v>1</v>
      </c>
      <c r="D335" s="618" t="s">
        <v>1270</v>
      </c>
      <c r="E335" s="758">
        <v>90</v>
      </c>
      <c r="F335" s="517">
        <f t="shared" si="42"/>
        <v>90</v>
      </c>
      <c r="G335" s="611">
        <v>1</v>
      </c>
      <c r="H335" s="611">
        <f t="shared" si="44"/>
        <v>90</v>
      </c>
      <c r="I335" s="611"/>
      <c r="J335" s="612">
        <f t="shared" si="40"/>
        <v>0</v>
      </c>
      <c r="K335" s="611">
        <v>0</v>
      </c>
      <c r="L335" s="611">
        <f t="shared" si="46"/>
        <v>0</v>
      </c>
      <c r="M335" s="611"/>
      <c r="N335" s="613">
        <f t="shared" si="41"/>
        <v>0</v>
      </c>
      <c r="O335" s="500"/>
    </row>
    <row r="336" spans="1:15" s="347" customFormat="1" ht="16.5">
      <c r="A336" s="610">
        <f t="shared" si="47"/>
        <v>324</v>
      </c>
      <c r="B336" s="757" t="s">
        <v>2639</v>
      </c>
      <c r="C336" s="617">
        <v>1</v>
      </c>
      <c r="D336" s="618" t="s">
        <v>1270</v>
      </c>
      <c r="E336" s="758">
        <v>90</v>
      </c>
      <c r="F336" s="517">
        <f t="shared" si="42"/>
        <v>90</v>
      </c>
      <c r="G336" s="611">
        <v>1</v>
      </c>
      <c r="H336" s="611">
        <f t="shared" si="44"/>
        <v>90</v>
      </c>
      <c r="I336" s="611"/>
      <c r="J336" s="612">
        <f t="shared" si="40"/>
        <v>0</v>
      </c>
      <c r="K336" s="611">
        <v>0</v>
      </c>
      <c r="L336" s="611">
        <f t="shared" si="46"/>
        <v>0</v>
      </c>
      <c r="M336" s="611"/>
      <c r="N336" s="613">
        <f t="shared" si="41"/>
        <v>0</v>
      </c>
      <c r="O336" s="500"/>
    </row>
    <row r="337" spans="1:15" s="347" customFormat="1" ht="16.5">
      <c r="A337" s="610">
        <f t="shared" si="47"/>
        <v>325</v>
      </c>
      <c r="B337" s="757" t="s">
        <v>2645</v>
      </c>
      <c r="C337" s="617">
        <v>2</v>
      </c>
      <c r="D337" s="618" t="s">
        <v>1270</v>
      </c>
      <c r="E337" s="587">
        <v>4300</v>
      </c>
      <c r="F337" s="517">
        <f t="shared" si="42"/>
        <v>8600</v>
      </c>
      <c r="G337" s="611">
        <f t="shared" si="43"/>
        <v>1</v>
      </c>
      <c r="H337" s="611">
        <f t="shared" si="44"/>
        <v>4300</v>
      </c>
      <c r="I337" s="611"/>
      <c r="J337" s="612">
        <f t="shared" si="40"/>
        <v>0</v>
      </c>
      <c r="K337" s="611">
        <f t="shared" si="45"/>
        <v>1</v>
      </c>
      <c r="L337" s="611">
        <f t="shared" si="46"/>
        <v>4300</v>
      </c>
      <c r="M337" s="611"/>
      <c r="N337" s="613">
        <f t="shared" si="41"/>
        <v>0</v>
      </c>
      <c r="O337" s="500"/>
    </row>
    <row r="338" spans="1:15" s="347" customFormat="1" ht="16.5">
      <c r="A338" s="610">
        <f t="shared" si="47"/>
        <v>326</v>
      </c>
      <c r="B338" s="694" t="s">
        <v>2646</v>
      </c>
      <c r="C338" s="755">
        <v>7</v>
      </c>
      <c r="D338" s="692" t="s">
        <v>912</v>
      </c>
      <c r="E338" s="759">
        <v>380</v>
      </c>
      <c r="F338" s="517">
        <f t="shared" si="42"/>
        <v>2660</v>
      </c>
      <c r="G338" s="611">
        <v>4</v>
      </c>
      <c r="H338" s="611">
        <f t="shared" si="44"/>
        <v>1520</v>
      </c>
      <c r="I338" s="611"/>
      <c r="J338" s="612">
        <f t="shared" si="40"/>
        <v>0</v>
      </c>
      <c r="K338" s="611">
        <v>3</v>
      </c>
      <c r="L338" s="611">
        <f t="shared" si="46"/>
        <v>1140</v>
      </c>
      <c r="M338" s="611"/>
      <c r="N338" s="613">
        <f t="shared" si="41"/>
        <v>0</v>
      </c>
      <c r="O338" s="500"/>
    </row>
    <row r="339" spans="1:15" s="347" customFormat="1" ht="16.5">
      <c r="A339" s="610">
        <f t="shared" si="47"/>
        <v>327</v>
      </c>
      <c r="B339" s="693" t="s">
        <v>2647</v>
      </c>
      <c r="C339" s="693">
        <v>7</v>
      </c>
      <c r="D339" s="692" t="s">
        <v>912</v>
      </c>
      <c r="E339" s="760">
        <v>380</v>
      </c>
      <c r="F339" s="517">
        <f t="shared" si="42"/>
        <v>2660</v>
      </c>
      <c r="G339" s="611">
        <v>4</v>
      </c>
      <c r="H339" s="611">
        <f t="shared" si="44"/>
        <v>1520</v>
      </c>
      <c r="I339" s="611"/>
      <c r="J339" s="612">
        <f t="shared" si="40"/>
        <v>0</v>
      </c>
      <c r="K339" s="611">
        <v>3</v>
      </c>
      <c r="L339" s="611">
        <f t="shared" si="46"/>
        <v>1140</v>
      </c>
      <c r="M339" s="611"/>
      <c r="N339" s="613">
        <f t="shared" si="41"/>
        <v>0</v>
      </c>
      <c r="O339" s="500"/>
    </row>
    <row r="340" spans="1:15" s="347" customFormat="1" ht="16.5">
      <c r="A340" s="610">
        <f t="shared" si="47"/>
        <v>328</v>
      </c>
      <c r="B340" s="693" t="s">
        <v>2648</v>
      </c>
      <c r="C340" s="693">
        <v>7</v>
      </c>
      <c r="D340" s="692" t="s">
        <v>912</v>
      </c>
      <c r="E340" s="760">
        <v>380</v>
      </c>
      <c r="F340" s="517">
        <f t="shared" si="42"/>
        <v>2660</v>
      </c>
      <c r="G340" s="611">
        <v>4</v>
      </c>
      <c r="H340" s="611">
        <f t="shared" si="44"/>
        <v>1520</v>
      </c>
      <c r="I340" s="611"/>
      <c r="J340" s="612">
        <f t="shared" si="40"/>
        <v>0</v>
      </c>
      <c r="K340" s="611">
        <v>3</v>
      </c>
      <c r="L340" s="611">
        <f t="shared" si="46"/>
        <v>1140</v>
      </c>
      <c r="M340" s="611"/>
      <c r="N340" s="613">
        <f t="shared" si="41"/>
        <v>0</v>
      </c>
      <c r="O340" s="500"/>
    </row>
    <row r="341" spans="1:15" s="347" customFormat="1" ht="16.5">
      <c r="A341" s="610">
        <f t="shared" si="47"/>
        <v>329</v>
      </c>
      <c r="B341" s="694" t="s">
        <v>2649</v>
      </c>
      <c r="C341" s="693">
        <v>7</v>
      </c>
      <c r="D341" s="692" t="s">
        <v>912</v>
      </c>
      <c r="E341" s="760">
        <v>380</v>
      </c>
      <c r="F341" s="517">
        <f t="shared" si="42"/>
        <v>2660</v>
      </c>
      <c r="G341" s="611">
        <v>4</v>
      </c>
      <c r="H341" s="611">
        <f t="shared" si="44"/>
        <v>1520</v>
      </c>
      <c r="I341" s="611"/>
      <c r="J341" s="612">
        <f t="shared" si="40"/>
        <v>0</v>
      </c>
      <c r="K341" s="611">
        <v>3</v>
      </c>
      <c r="L341" s="611">
        <f t="shared" si="46"/>
        <v>1140</v>
      </c>
      <c r="M341" s="611"/>
      <c r="N341" s="613">
        <f t="shared" si="41"/>
        <v>0</v>
      </c>
      <c r="O341" s="500"/>
    </row>
    <row r="342" spans="1:15" s="347" customFormat="1" ht="16.5">
      <c r="A342" s="610">
        <f t="shared" si="47"/>
        <v>330</v>
      </c>
      <c r="B342" s="757" t="s">
        <v>2650</v>
      </c>
      <c r="C342" s="755">
        <v>1</v>
      </c>
      <c r="D342" s="618" t="s">
        <v>903</v>
      </c>
      <c r="E342" s="761">
        <v>4300</v>
      </c>
      <c r="F342" s="517">
        <f t="shared" si="42"/>
        <v>4300</v>
      </c>
      <c r="G342" s="611">
        <v>1</v>
      </c>
      <c r="H342" s="611">
        <f t="shared" si="44"/>
        <v>4300</v>
      </c>
      <c r="I342" s="611"/>
      <c r="J342" s="612">
        <f t="shared" si="40"/>
        <v>0</v>
      </c>
      <c r="K342" s="611">
        <v>0</v>
      </c>
      <c r="L342" s="611">
        <f t="shared" si="46"/>
        <v>0</v>
      </c>
      <c r="M342" s="611"/>
      <c r="N342" s="613">
        <f t="shared" si="41"/>
        <v>0</v>
      </c>
      <c r="O342" s="500"/>
    </row>
    <row r="343" spans="1:15" s="347" customFormat="1" ht="16.5">
      <c r="A343" s="610">
        <f t="shared" si="47"/>
        <v>331</v>
      </c>
      <c r="B343" s="757" t="s">
        <v>2651</v>
      </c>
      <c r="C343" s="755">
        <v>7</v>
      </c>
      <c r="D343" s="618" t="s">
        <v>903</v>
      </c>
      <c r="E343" s="762">
        <v>380</v>
      </c>
      <c r="F343" s="517">
        <f t="shared" si="42"/>
        <v>2660</v>
      </c>
      <c r="G343" s="611">
        <v>4</v>
      </c>
      <c r="H343" s="611">
        <f t="shared" si="44"/>
        <v>1520</v>
      </c>
      <c r="I343" s="611"/>
      <c r="J343" s="612">
        <f t="shared" si="40"/>
        <v>0</v>
      </c>
      <c r="K343" s="611">
        <v>3</v>
      </c>
      <c r="L343" s="611">
        <f t="shared" si="46"/>
        <v>1140</v>
      </c>
      <c r="M343" s="611"/>
      <c r="N343" s="613">
        <f t="shared" si="41"/>
        <v>0</v>
      </c>
      <c r="O343" s="500"/>
    </row>
    <row r="344" spans="1:15" s="347" customFormat="1" ht="16.5">
      <c r="A344" s="610">
        <f t="shared" si="47"/>
        <v>332</v>
      </c>
      <c r="B344" s="757" t="s">
        <v>2652</v>
      </c>
      <c r="C344" s="755">
        <v>7</v>
      </c>
      <c r="D344" s="618" t="s">
        <v>903</v>
      </c>
      <c r="E344" s="762">
        <v>380</v>
      </c>
      <c r="F344" s="517">
        <f t="shared" si="42"/>
        <v>2660</v>
      </c>
      <c r="G344" s="611">
        <v>4</v>
      </c>
      <c r="H344" s="611">
        <f t="shared" si="44"/>
        <v>1520</v>
      </c>
      <c r="I344" s="611"/>
      <c r="J344" s="612">
        <f t="shared" si="40"/>
        <v>0</v>
      </c>
      <c r="K344" s="611">
        <v>3</v>
      </c>
      <c r="L344" s="611">
        <f t="shared" si="46"/>
        <v>1140</v>
      </c>
      <c r="M344" s="611"/>
      <c r="N344" s="613">
        <f t="shared" si="41"/>
        <v>0</v>
      </c>
      <c r="O344" s="500"/>
    </row>
    <row r="345" spans="1:15" s="347" customFormat="1" ht="16.5">
      <c r="A345" s="610">
        <f t="shared" si="47"/>
        <v>333</v>
      </c>
      <c r="B345" s="757" t="s">
        <v>2653</v>
      </c>
      <c r="C345" s="755">
        <v>7</v>
      </c>
      <c r="D345" s="618" t="s">
        <v>903</v>
      </c>
      <c r="E345" s="762">
        <v>380</v>
      </c>
      <c r="F345" s="517">
        <f t="shared" si="42"/>
        <v>2660</v>
      </c>
      <c r="G345" s="611">
        <v>4</v>
      </c>
      <c r="H345" s="611">
        <f t="shared" si="44"/>
        <v>1520</v>
      </c>
      <c r="I345" s="611"/>
      <c r="J345" s="612">
        <f t="shared" si="40"/>
        <v>0</v>
      </c>
      <c r="K345" s="611">
        <v>3</v>
      </c>
      <c r="L345" s="611">
        <f t="shared" si="46"/>
        <v>1140</v>
      </c>
      <c r="M345" s="611"/>
      <c r="N345" s="613">
        <f t="shared" si="41"/>
        <v>0</v>
      </c>
      <c r="O345" s="500"/>
    </row>
    <row r="346" spans="1:15" s="347" customFormat="1" ht="16.5">
      <c r="A346" s="610">
        <f t="shared" si="47"/>
        <v>334</v>
      </c>
      <c r="B346" s="757" t="s">
        <v>2654</v>
      </c>
      <c r="C346" s="755">
        <v>7</v>
      </c>
      <c r="D346" s="618" t="s">
        <v>903</v>
      </c>
      <c r="E346" s="762">
        <v>380</v>
      </c>
      <c r="F346" s="517">
        <f t="shared" si="42"/>
        <v>2660</v>
      </c>
      <c r="G346" s="611">
        <v>4</v>
      </c>
      <c r="H346" s="611">
        <f t="shared" si="44"/>
        <v>1520</v>
      </c>
      <c r="I346" s="611"/>
      <c r="J346" s="612">
        <f t="shared" si="40"/>
        <v>0</v>
      </c>
      <c r="K346" s="611">
        <v>3</v>
      </c>
      <c r="L346" s="611">
        <f t="shared" si="46"/>
        <v>1140</v>
      </c>
      <c r="M346" s="611"/>
      <c r="N346" s="613">
        <f t="shared" si="41"/>
        <v>0</v>
      </c>
      <c r="O346" s="500"/>
    </row>
    <row r="347" spans="1:15" s="347" customFormat="1" ht="16.5">
      <c r="A347" s="610">
        <f t="shared" si="47"/>
        <v>335</v>
      </c>
      <c r="B347" s="664" t="s">
        <v>2655</v>
      </c>
      <c r="C347" s="664">
        <v>24</v>
      </c>
      <c r="D347" s="664" t="s">
        <v>912</v>
      </c>
      <c r="E347" s="763">
        <v>382.8</v>
      </c>
      <c r="F347" s="517">
        <f t="shared" si="42"/>
        <v>9187.2000000000007</v>
      </c>
      <c r="G347" s="611">
        <f t="shared" si="43"/>
        <v>12</v>
      </c>
      <c r="H347" s="611">
        <f t="shared" si="44"/>
        <v>4593.6000000000004</v>
      </c>
      <c r="I347" s="611"/>
      <c r="J347" s="612">
        <f t="shared" si="40"/>
        <v>0</v>
      </c>
      <c r="K347" s="611">
        <f t="shared" si="45"/>
        <v>12</v>
      </c>
      <c r="L347" s="611">
        <f t="shared" si="46"/>
        <v>4593.6000000000004</v>
      </c>
      <c r="M347" s="611"/>
      <c r="N347" s="613">
        <f t="shared" si="41"/>
        <v>0</v>
      </c>
      <c r="O347" s="500"/>
    </row>
    <row r="348" spans="1:15" s="347" customFormat="1" ht="16.5">
      <c r="A348" s="610">
        <f t="shared" si="47"/>
        <v>336</v>
      </c>
      <c r="B348" s="664" t="s">
        <v>2656</v>
      </c>
      <c r="C348" s="664">
        <v>12</v>
      </c>
      <c r="D348" s="664" t="s">
        <v>912</v>
      </c>
      <c r="E348" s="763">
        <v>382.8</v>
      </c>
      <c r="F348" s="517">
        <f t="shared" si="42"/>
        <v>4593.6000000000004</v>
      </c>
      <c r="G348" s="611">
        <f t="shared" si="43"/>
        <v>6</v>
      </c>
      <c r="H348" s="611">
        <f t="shared" si="44"/>
        <v>2296.8000000000002</v>
      </c>
      <c r="I348" s="611"/>
      <c r="J348" s="612">
        <f t="shared" si="40"/>
        <v>0</v>
      </c>
      <c r="K348" s="611">
        <f t="shared" si="45"/>
        <v>6</v>
      </c>
      <c r="L348" s="611">
        <f t="shared" si="46"/>
        <v>2296.8000000000002</v>
      </c>
      <c r="M348" s="611"/>
      <c r="N348" s="613">
        <f t="shared" si="41"/>
        <v>0</v>
      </c>
      <c r="O348" s="500"/>
    </row>
    <row r="349" spans="1:15" s="347" customFormat="1" ht="16.5">
      <c r="A349" s="610">
        <f t="shared" si="47"/>
        <v>337</v>
      </c>
      <c r="B349" s="664" t="s">
        <v>2657</v>
      </c>
      <c r="C349" s="664">
        <v>12</v>
      </c>
      <c r="D349" s="664" t="s">
        <v>912</v>
      </c>
      <c r="E349" s="763">
        <v>382.8</v>
      </c>
      <c r="F349" s="517">
        <f t="shared" si="42"/>
        <v>4593.6000000000004</v>
      </c>
      <c r="G349" s="611">
        <f t="shared" si="43"/>
        <v>6</v>
      </c>
      <c r="H349" s="611">
        <f t="shared" si="44"/>
        <v>2296.8000000000002</v>
      </c>
      <c r="I349" s="611"/>
      <c r="J349" s="612">
        <f t="shared" si="40"/>
        <v>0</v>
      </c>
      <c r="K349" s="611">
        <f t="shared" si="45"/>
        <v>6</v>
      </c>
      <c r="L349" s="611">
        <f t="shared" si="46"/>
        <v>2296.8000000000002</v>
      </c>
      <c r="M349" s="611"/>
      <c r="N349" s="613">
        <f t="shared" si="41"/>
        <v>0</v>
      </c>
      <c r="O349" s="500"/>
    </row>
    <row r="350" spans="1:15" s="347" customFormat="1" ht="16.5">
      <c r="A350" s="610">
        <f t="shared" si="47"/>
        <v>338</v>
      </c>
      <c r="B350" s="664" t="s">
        <v>2658</v>
      </c>
      <c r="C350" s="664">
        <v>12</v>
      </c>
      <c r="D350" s="664" t="s">
        <v>912</v>
      </c>
      <c r="E350" s="763">
        <v>382.8</v>
      </c>
      <c r="F350" s="517">
        <f t="shared" si="42"/>
        <v>4593.6000000000004</v>
      </c>
      <c r="G350" s="611">
        <f t="shared" si="43"/>
        <v>6</v>
      </c>
      <c r="H350" s="611">
        <f t="shared" si="44"/>
        <v>2296.8000000000002</v>
      </c>
      <c r="I350" s="611"/>
      <c r="J350" s="612">
        <f t="shared" si="40"/>
        <v>0</v>
      </c>
      <c r="K350" s="611">
        <f t="shared" si="45"/>
        <v>6</v>
      </c>
      <c r="L350" s="611">
        <f t="shared" si="46"/>
        <v>2296.8000000000002</v>
      </c>
      <c r="M350" s="611"/>
      <c r="N350" s="613">
        <f t="shared" si="41"/>
        <v>0</v>
      </c>
      <c r="O350" s="500"/>
    </row>
    <row r="351" spans="1:15" s="347" customFormat="1" ht="16.5">
      <c r="A351" s="610">
        <f t="shared" si="47"/>
        <v>339</v>
      </c>
      <c r="B351" s="664" t="s">
        <v>2659</v>
      </c>
      <c r="C351" s="664">
        <v>4</v>
      </c>
      <c r="D351" s="664" t="s">
        <v>912</v>
      </c>
      <c r="E351" s="764">
        <v>3125</v>
      </c>
      <c r="F351" s="517">
        <f t="shared" si="42"/>
        <v>12500</v>
      </c>
      <c r="G351" s="611">
        <f t="shared" si="43"/>
        <v>2</v>
      </c>
      <c r="H351" s="611">
        <f t="shared" si="44"/>
        <v>6250</v>
      </c>
      <c r="I351" s="611"/>
      <c r="J351" s="612">
        <f t="shared" si="40"/>
        <v>0</v>
      </c>
      <c r="K351" s="611">
        <f t="shared" si="45"/>
        <v>2</v>
      </c>
      <c r="L351" s="611">
        <f t="shared" si="46"/>
        <v>6250</v>
      </c>
      <c r="M351" s="611"/>
      <c r="N351" s="613">
        <f t="shared" si="41"/>
        <v>0</v>
      </c>
      <c r="O351" s="500"/>
    </row>
    <row r="352" spans="1:15" s="347" customFormat="1" ht="16.5">
      <c r="A352" s="610">
        <f t="shared" si="47"/>
        <v>340</v>
      </c>
      <c r="B352" s="664" t="s">
        <v>2660</v>
      </c>
      <c r="C352" s="516">
        <v>20</v>
      </c>
      <c r="D352" s="516" t="s">
        <v>943</v>
      </c>
      <c r="E352" s="517">
        <v>414</v>
      </c>
      <c r="F352" s="517">
        <f t="shared" si="42"/>
        <v>8280</v>
      </c>
      <c r="G352" s="611">
        <f t="shared" si="43"/>
        <v>10</v>
      </c>
      <c r="H352" s="611">
        <f t="shared" si="44"/>
        <v>4140</v>
      </c>
      <c r="I352" s="611"/>
      <c r="J352" s="612">
        <f t="shared" si="40"/>
        <v>0</v>
      </c>
      <c r="K352" s="611">
        <f t="shared" si="45"/>
        <v>10</v>
      </c>
      <c r="L352" s="611">
        <f t="shared" si="46"/>
        <v>4140</v>
      </c>
      <c r="M352" s="611"/>
      <c r="N352" s="613">
        <f t="shared" si="41"/>
        <v>0</v>
      </c>
      <c r="O352" s="500"/>
    </row>
    <row r="353" spans="1:15" s="347" customFormat="1" ht="16.5">
      <c r="A353" s="610">
        <f t="shared" si="47"/>
        <v>341</v>
      </c>
      <c r="B353" s="664" t="s">
        <v>2661</v>
      </c>
      <c r="C353" s="516">
        <v>10</v>
      </c>
      <c r="D353" s="516" t="s">
        <v>943</v>
      </c>
      <c r="E353" s="517">
        <v>414</v>
      </c>
      <c r="F353" s="517">
        <f t="shared" si="42"/>
        <v>4140</v>
      </c>
      <c r="G353" s="611">
        <f t="shared" si="43"/>
        <v>5</v>
      </c>
      <c r="H353" s="611">
        <f t="shared" si="44"/>
        <v>2070</v>
      </c>
      <c r="I353" s="611"/>
      <c r="J353" s="612">
        <f t="shared" si="40"/>
        <v>0</v>
      </c>
      <c r="K353" s="611">
        <f t="shared" si="45"/>
        <v>5</v>
      </c>
      <c r="L353" s="611">
        <f t="shared" si="46"/>
        <v>2070</v>
      </c>
      <c r="M353" s="611"/>
      <c r="N353" s="613">
        <f t="shared" si="41"/>
        <v>0</v>
      </c>
      <c r="O353" s="500"/>
    </row>
    <row r="354" spans="1:15" s="347" customFormat="1" ht="16.5">
      <c r="A354" s="610">
        <f t="shared" si="47"/>
        <v>342</v>
      </c>
      <c r="B354" s="664" t="s">
        <v>2662</v>
      </c>
      <c r="C354" s="516">
        <v>10</v>
      </c>
      <c r="D354" s="516" t="s">
        <v>943</v>
      </c>
      <c r="E354" s="517">
        <v>414</v>
      </c>
      <c r="F354" s="517">
        <f t="shared" si="42"/>
        <v>4140</v>
      </c>
      <c r="G354" s="611">
        <f t="shared" si="43"/>
        <v>5</v>
      </c>
      <c r="H354" s="611">
        <f t="shared" si="44"/>
        <v>2070</v>
      </c>
      <c r="I354" s="611"/>
      <c r="J354" s="612">
        <f t="shared" si="40"/>
        <v>0</v>
      </c>
      <c r="K354" s="611">
        <f t="shared" si="45"/>
        <v>5</v>
      </c>
      <c r="L354" s="611">
        <f t="shared" si="46"/>
        <v>2070</v>
      </c>
      <c r="M354" s="611"/>
      <c r="N354" s="613">
        <f t="shared" si="41"/>
        <v>0</v>
      </c>
      <c r="O354" s="500"/>
    </row>
    <row r="355" spans="1:15" s="347" customFormat="1" ht="16.5">
      <c r="A355" s="610">
        <f t="shared" si="47"/>
        <v>343</v>
      </c>
      <c r="B355" s="664" t="s">
        <v>2663</v>
      </c>
      <c r="C355" s="516">
        <v>10</v>
      </c>
      <c r="D355" s="516" t="s">
        <v>943</v>
      </c>
      <c r="E355" s="517">
        <v>414</v>
      </c>
      <c r="F355" s="517">
        <f t="shared" si="42"/>
        <v>4140</v>
      </c>
      <c r="G355" s="611">
        <f t="shared" si="43"/>
        <v>5</v>
      </c>
      <c r="H355" s="611">
        <f t="shared" si="44"/>
        <v>2070</v>
      </c>
      <c r="I355" s="611"/>
      <c r="J355" s="612">
        <f t="shared" si="40"/>
        <v>0</v>
      </c>
      <c r="K355" s="611">
        <f t="shared" si="45"/>
        <v>5</v>
      </c>
      <c r="L355" s="611">
        <f t="shared" si="46"/>
        <v>2070</v>
      </c>
      <c r="M355" s="611"/>
      <c r="N355" s="613">
        <f t="shared" si="41"/>
        <v>0</v>
      </c>
      <c r="O355" s="500"/>
    </row>
    <row r="356" spans="1:15" s="347" customFormat="1" ht="16.5">
      <c r="A356" s="610">
        <f t="shared" si="47"/>
        <v>344</v>
      </c>
      <c r="B356" s="664" t="s">
        <v>2664</v>
      </c>
      <c r="C356" s="516">
        <v>10</v>
      </c>
      <c r="D356" s="516" t="s">
        <v>943</v>
      </c>
      <c r="E356" s="517">
        <v>414</v>
      </c>
      <c r="F356" s="517">
        <f t="shared" si="42"/>
        <v>4140</v>
      </c>
      <c r="G356" s="611">
        <f t="shared" si="43"/>
        <v>5</v>
      </c>
      <c r="H356" s="611">
        <f t="shared" si="44"/>
        <v>2070</v>
      </c>
      <c r="I356" s="611"/>
      <c r="J356" s="612">
        <f t="shared" si="40"/>
        <v>0</v>
      </c>
      <c r="K356" s="611">
        <f t="shared" si="45"/>
        <v>5</v>
      </c>
      <c r="L356" s="611">
        <f t="shared" si="46"/>
        <v>2070</v>
      </c>
      <c r="M356" s="611"/>
      <c r="N356" s="613">
        <f t="shared" si="41"/>
        <v>0</v>
      </c>
      <c r="O356" s="500"/>
    </row>
    <row r="357" spans="1:15" s="347" customFormat="1" ht="16.5">
      <c r="A357" s="610">
        <f t="shared" si="47"/>
        <v>345</v>
      </c>
      <c r="B357" s="664" t="s">
        <v>2665</v>
      </c>
      <c r="C357" s="516">
        <v>20</v>
      </c>
      <c r="D357" s="516" t="s">
        <v>943</v>
      </c>
      <c r="E357" s="517">
        <v>583</v>
      </c>
      <c r="F357" s="517">
        <f t="shared" si="42"/>
        <v>11660</v>
      </c>
      <c r="G357" s="611">
        <f t="shared" si="43"/>
        <v>10</v>
      </c>
      <c r="H357" s="611">
        <f t="shared" si="44"/>
        <v>5830</v>
      </c>
      <c r="I357" s="611"/>
      <c r="J357" s="612">
        <f t="shared" si="40"/>
        <v>0</v>
      </c>
      <c r="K357" s="611">
        <f t="shared" si="45"/>
        <v>10</v>
      </c>
      <c r="L357" s="611">
        <f t="shared" si="46"/>
        <v>5830</v>
      </c>
      <c r="M357" s="611"/>
      <c r="N357" s="613">
        <f t="shared" si="41"/>
        <v>0</v>
      </c>
      <c r="O357" s="500"/>
    </row>
    <row r="358" spans="1:15" s="347" customFormat="1" ht="16.5">
      <c r="A358" s="610">
        <f t="shared" si="47"/>
        <v>346</v>
      </c>
      <c r="B358" s="664" t="s">
        <v>2666</v>
      </c>
      <c r="C358" s="516">
        <v>20</v>
      </c>
      <c r="D358" s="516" t="s">
        <v>943</v>
      </c>
      <c r="E358" s="517">
        <v>583</v>
      </c>
      <c r="F358" s="517">
        <f t="shared" si="42"/>
        <v>11660</v>
      </c>
      <c r="G358" s="611">
        <f t="shared" si="43"/>
        <v>10</v>
      </c>
      <c r="H358" s="611">
        <f t="shared" si="44"/>
        <v>5830</v>
      </c>
      <c r="I358" s="611"/>
      <c r="J358" s="612">
        <f t="shared" si="40"/>
        <v>0</v>
      </c>
      <c r="K358" s="611">
        <f t="shared" si="45"/>
        <v>10</v>
      </c>
      <c r="L358" s="611">
        <f t="shared" si="46"/>
        <v>5830</v>
      </c>
      <c r="M358" s="611"/>
      <c r="N358" s="613">
        <f t="shared" si="41"/>
        <v>0</v>
      </c>
      <c r="O358" s="500"/>
    </row>
    <row r="359" spans="1:15" s="347" customFormat="1" ht="16.5">
      <c r="A359" s="610">
        <f t="shared" si="47"/>
        <v>347</v>
      </c>
      <c r="B359" s="664" t="s">
        <v>2667</v>
      </c>
      <c r="C359" s="516">
        <v>1</v>
      </c>
      <c r="D359" s="516" t="s">
        <v>2668</v>
      </c>
      <c r="E359" s="517">
        <v>4300</v>
      </c>
      <c r="F359" s="517">
        <f t="shared" si="42"/>
        <v>4300</v>
      </c>
      <c r="G359" s="611">
        <v>1</v>
      </c>
      <c r="H359" s="611">
        <f t="shared" si="44"/>
        <v>4300</v>
      </c>
      <c r="I359" s="611"/>
      <c r="J359" s="612">
        <f t="shared" si="40"/>
        <v>0</v>
      </c>
      <c r="K359" s="611">
        <v>0</v>
      </c>
      <c r="L359" s="611">
        <f t="shared" si="46"/>
        <v>0</v>
      </c>
      <c r="M359" s="611"/>
      <c r="N359" s="613">
        <f t="shared" si="41"/>
        <v>0</v>
      </c>
      <c r="O359" s="500"/>
    </row>
    <row r="360" spans="1:15" s="347" customFormat="1" ht="16.5">
      <c r="A360" s="610">
        <f t="shared" si="47"/>
        <v>348</v>
      </c>
      <c r="B360" s="757" t="s">
        <v>2669</v>
      </c>
      <c r="C360" s="755">
        <v>2</v>
      </c>
      <c r="D360" s="618" t="s">
        <v>903</v>
      </c>
      <c r="E360" s="517">
        <v>3125</v>
      </c>
      <c r="F360" s="517">
        <f t="shared" si="42"/>
        <v>6250</v>
      </c>
      <c r="G360" s="611">
        <f t="shared" si="43"/>
        <v>1</v>
      </c>
      <c r="H360" s="611">
        <f t="shared" si="44"/>
        <v>3125</v>
      </c>
      <c r="I360" s="611"/>
      <c r="J360" s="612">
        <f t="shared" si="40"/>
        <v>0</v>
      </c>
      <c r="K360" s="611">
        <f t="shared" si="45"/>
        <v>1</v>
      </c>
      <c r="L360" s="611">
        <f t="shared" si="46"/>
        <v>3125</v>
      </c>
      <c r="M360" s="611"/>
      <c r="N360" s="613">
        <f t="shared" si="41"/>
        <v>0</v>
      </c>
      <c r="O360" s="500"/>
    </row>
    <row r="361" spans="1:15" s="347" customFormat="1" ht="16.5">
      <c r="A361" s="610">
        <f t="shared" si="47"/>
        <v>349</v>
      </c>
      <c r="B361" s="765" t="s">
        <v>2670</v>
      </c>
      <c r="C361" s="755">
        <v>20</v>
      </c>
      <c r="D361" s="618" t="s">
        <v>2671</v>
      </c>
      <c r="E361" s="517">
        <v>331.24</v>
      </c>
      <c r="F361" s="517">
        <f t="shared" si="42"/>
        <v>6624.8</v>
      </c>
      <c r="G361" s="611">
        <f t="shared" si="43"/>
        <v>10</v>
      </c>
      <c r="H361" s="611">
        <f t="shared" si="44"/>
        <v>3312.4</v>
      </c>
      <c r="I361" s="611"/>
      <c r="J361" s="612">
        <f t="shared" si="40"/>
        <v>0</v>
      </c>
      <c r="K361" s="611">
        <f t="shared" si="45"/>
        <v>10</v>
      </c>
      <c r="L361" s="611">
        <f t="shared" si="46"/>
        <v>3312.4</v>
      </c>
      <c r="M361" s="611"/>
      <c r="N361" s="613">
        <f t="shared" si="41"/>
        <v>0</v>
      </c>
      <c r="O361" s="500"/>
    </row>
    <row r="362" spans="1:15" s="347" customFormat="1" ht="16.5">
      <c r="A362" s="610">
        <f t="shared" si="47"/>
        <v>350</v>
      </c>
      <c r="B362" s="765" t="s">
        <v>2672</v>
      </c>
      <c r="C362" s="755">
        <v>20</v>
      </c>
      <c r="D362" s="618" t="s">
        <v>2671</v>
      </c>
      <c r="E362" s="517">
        <v>331.24</v>
      </c>
      <c r="F362" s="517">
        <f t="shared" si="42"/>
        <v>6624.8</v>
      </c>
      <c r="G362" s="611">
        <f t="shared" si="43"/>
        <v>10</v>
      </c>
      <c r="H362" s="611">
        <f t="shared" si="44"/>
        <v>3312.4</v>
      </c>
      <c r="I362" s="611"/>
      <c r="J362" s="612">
        <f t="shared" si="40"/>
        <v>0</v>
      </c>
      <c r="K362" s="611">
        <f t="shared" si="45"/>
        <v>10</v>
      </c>
      <c r="L362" s="611">
        <f t="shared" si="46"/>
        <v>3312.4</v>
      </c>
      <c r="M362" s="611"/>
      <c r="N362" s="613">
        <f t="shared" si="41"/>
        <v>0</v>
      </c>
      <c r="O362" s="500"/>
    </row>
    <row r="363" spans="1:15" s="347" customFormat="1" ht="16.5">
      <c r="A363" s="610">
        <f t="shared" si="47"/>
        <v>351</v>
      </c>
      <c r="B363" s="765" t="s">
        <v>2673</v>
      </c>
      <c r="C363" s="755">
        <v>20</v>
      </c>
      <c r="D363" s="618" t="s">
        <v>2671</v>
      </c>
      <c r="E363" s="517">
        <v>331.24</v>
      </c>
      <c r="F363" s="517">
        <f t="shared" si="42"/>
        <v>6624.8</v>
      </c>
      <c r="G363" s="611">
        <f t="shared" si="43"/>
        <v>10</v>
      </c>
      <c r="H363" s="611">
        <f t="shared" si="44"/>
        <v>3312.4</v>
      </c>
      <c r="I363" s="611"/>
      <c r="J363" s="612">
        <f t="shared" si="40"/>
        <v>0</v>
      </c>
      <c r="K363" s="611">
        <f t="shared" si="45"/>
        <v>10</v>
      </c>
      <c r="L363" s="611">
        <f t="shared" si="46"/>
        <v>3312.4</v>
      </c>
      <c r="M363" s="611"/>
      <c r="N363" s="613">
        <f t="shared" si="41"/>
        <v>0</v>
      </c>
      <c r="O363" s="500"/>
    </row>
    <row r="364" spans="1:15" s="347" customFormat="1" ht="16.5">
      <c r="A364" s="610">
        <f t="shared" si="47"/>
        <v>352</v>
      </c>
      <c r="B364" s="765" t="s">
        <v>2674</v>
      </c>
      <c r="C364" s="755">
        <v>20</v>
      </c>
      <c r="D364" s="618" t="s">
        <v>2671</v>
      </c>
      <c r="E364" s="517">
        <v>331.24</v>
      </c>
      <c r="F364" s="517">
        <f t="shared" si="42"/>
        <v>6624.8</v>
      </c>
      <c r="G364" s="611">
        <f t="shared" si="43"/>
        <v>10</v>
      </c>
      <c r="H364" s="611">
        <f t="shared" si="44"/>
        <v>3312.4</v>
      </c>
      <c r="I364" s="611"/>
      <c r="J364" s="612">
        <f t="shared" si="40"/>
        <v>0</v>
      </c>
      <c r="K364" s="611">
        <f t="shared" si="45"/>
        <v>10</v>
      </c>
      <c r="L364" s="611">
        <f t="shared" si="46"/>
        <v>3312.4</v>
      </c>
      <c r="M364" s="611"/>
      <c r="N364" s="613">
        <f t="shared" si="41"/>
        <v>0</v>
      </c>
      <c r="O364" s="500"/>
    </row>
    <row r="365" spans="1:15" s="347" customFormat="1" ht="16.5">
      <c r="A365" s="610">
        <f t="shared" si="47"/>
        <v>353</v>
      </c>
      <c r="B365" s="765" t="s">
        <v>2675</v>
      </c>
      <c r="C365" s="755">
        <v>25</v>
      </c>
      <c r="D365" s="618" t="s">
        <v>2671</v>
      </c>
      <c r="E365" s="517">
        <v>466.44</v>
      </c>
      <c r="F365" s="517">
        <f t="shared" si="42"/>
        <v>11661</v>
      </c>
      <c r="G365" s="611">
        <v>13</v>
      </c>
      <c r="H365" s="611">
        <f t="shared" si="44"/>
        <v>6063.72</v>
      </c>
      <c r="I365" s="611"/>
      <c r="J365" s="612">
        <f t="shared" si="40"/>
        <v>0</v>
      </c>
      <c r="K365" s="611">
        <v>12</v>
      </c>
      <c r="L365" s="611">
        <f t="shared" si="46"/>
        <v>5597.28</v>
      </c>
      <c r="M365" s="611"/>
      <c r="N365" s="613">
        <f t="shared" si="41"/>
        <v>0</v>
      </c>
      <c r="O365" s="500"/>
    </row>
    <row r="366" spans="1:15" s="347" customFormat="1" ht="16.5">
      <c r="A366" s="610">
        <f t="shared" si="47"/>
        <v>354</v>
      </c>
      <c r="B366" s="765" t="s">
        <v>2676</v>
      </c>
      <c r="C366" s="755">
        <v>25</v>
      </c>
      <c r="D366" s="618" t="s">
        <v>2671</v>
      </c>
      <c r="E366" s="517">
        <v>466.44</v>
      </c>
      <c r="F366" s="517">
        <f t="shared" si="42"/>
        <v>11661</v>
      </c>
      <c r="G366" s="611">
        <v>13</v>
      </c>
      <c r="H366" s="611">
        <f t="shared" si="44"/>
        <v>6063.72</v>
      </c>
      <c r="I366" s="611"/>
      <c r="J366" s="612">
        <f t="shared" si="40"/>
        <v>0</v>
      </c>
      <c r="K366" s="611">
        <v>12</v>
      </c>
      <c r="L366" s="611">
        <f t="shared" si="46"/>
        <v>5597.28</v>
      </c>
      <c r="M366" s="611"/>
      <c r="N366" s="613">
        <f t="shared" si="41"/>
        <v>0</v>
      </c>
      <c r="O366" s="500"/>
    </row>
    <row r="367" spans="1:15" s="347" customFormat="1" ht="16.5">
      <c r="A367" s="610">
        <f t="shared" si="47"/>
        <v>355</v>
      </c>
      <c r="B367" s="158" t="s">
        <v>2677</v>
      </c>
      <c r="C367" s="158">
        <v>10</v>
      </c>
      <c r="D367" s="734" t="s">
        <v>903</v>
      </c>
      <c r="E367" s="734">
        <v>350</v>
      </c>
      <c r="F367" s="517">
        <f t="shared" si="42"/>
        <v>3500</v>
      </c>
      <c r="G367" s="611">
        <f t="shared" si="43"/>
        <v>5</v>
      </c>
      <c r="H367" s="611">
        <f t="shared" si="44"/>
        <v>1750</v>
      </c>
      <c r="I367" s="611"/>
      <c r="J367" s="612">
        <f t="shared" si="40"/>
        <v>0</v>
      </c>
      <c r="K367" s="611">
        <f t="shared" si="45"/>
        <v>5</v>
      </c>
      <c r="L367" s="611">
        <f t="shared" si="46"/>
        <v>1750</v>
      </c>
      <c r="M367" s="611"/>
      <c r="N367" s="613">
        <f t="shared" si="41"/>
        <v>0</v>
      </c>
      <c r="O367" s="500"/>
    </row>
    <row r="368" spans="1:15" s="347" customFormat="1" ht="16.5">
      <c r="A368" s="610">
        <f t="shared" si="47"/>
        <v>356</v>
      </c>
      <c r="B368" s="158" t="s">
        <v>2678</v>
      </c>
      <c r="C368" s="158">
        <v>10</v>
      </c>
      <c r="D368" s="734" t="s">
        <v>903</v>
      </c>
      <c r="E368" s="734">
        <v>350</v>
      </c>
      <c r="F368" s="517">
        <f t="shared" si="42"/>
        <v>3500</v>
      </c>
      <c r="G368" s="611">
        <f t="shared" si="43"/>
        <v>5</v>
      </c>
      <c r="H368" s="611">
        <f t="shared" si="44"/>
        <v>1750</v>
      </c>
      <c r="I368" s="611"/>
      <c r="J368" s="612">
        <f t="shared" si="40"/>
        <v>0</v>
      </c>
      <c r="K368" s="611">
        <f t="shared" si="45"/>
        <v>5</v>
      </c>
      <c r="L368" s="611">
        <f t="shared" si="46"/>
        <v>1750</v>
      </c>
      <c r="M368" s="611"/>
      <c r="N368" s="613">
        <f t="shared" si="41"/>
        <v>0</v>
      </c>
      <c r="O368" s="500"/>
    </row>
    <row r="369" spans="1:15" s="347" customFormat="1" ht="30">
      <c r="A369" s="610">
        <f t="shared" si="47"/>
        <v>357</v>
      </c>
      <c r="B369" s="158" t="s">
        <v>2679</v>
      </c>
      <c r="C369" s="158">
        <v>10</v>
      </c>
      <c r="D369" s="734" t="s">
        <v>903</v>
      </c>
      <c r="E369" s="734">
        <v>350</v>
      </c>
      <c r="F369" s="517">
        <f t="shared" si="42"/>
        <v>3500</v>
      </c>
      <c r="G369" s="611">
        <f t="shared" si="43"/>
        <v>5</v>
      </c>
      <c r="H369" s="611">
        <f t="shared" si="44"/>
        <v>1750</v>
      </c>
      <c r="I369" s="611"/>
      <c r="J369" s="612">
        <f t="shared" si="40"/>
        <v>0</v>
      </c>
      <c r="K369" s="611">
        <f t="shared" si="45"/>
        <v>5</v>
      </c>
      <c r="L369" s="611">
        <f t="shared" si="46"/>
        <v>1750</v>
      </c>
      <c r="M369" s="611"/>
      <c r="N369" s="613">
        <f t="shared" si="41"/>
        <v>0</v>
      </c>
      <c r="O369" s="500"/>
    </row>
    <row r="370" spans="1:15" s="347" customFormat="1" ht="16.5">
      <c r="A370" s="610">
        <f t="shared" si="47"/>
        <v>358</v>
      </c>
      <c r="B370" s="158" t="s">
        <v>2680</v>
      </c>
      <c r="C370" s="158">
        <v>10</v>
      </c>
      <c r="D370" s="734" t="s">
        <v>903</v>
      </c>
      <c r="E370" s="734">
        <v>350</v>
      </c>
      <c r="F370" s="517">
        <f t="shared" si="42"/>
        <v>3500</v>
      </c>
      <c r="G370" s="611">
        <f t="shared" si="43"/>
        <v>5</v>
      </c>
      <c r="H370" s="611">
        <f t="shared" si="44"/>
        <v>1750</v>
      </c>
      <c r="I370" s="611"/>
      <c r="J370" s="612">
        <f t="shared" si="40"/>
        <v>0</v>
      </c>
      <c r="K370" s="611">
        <f t="shared" si="45"/>
        <v>5</v>
      </c>
      <c r="L370" s="611">
        <f t="shared" si="46"/>
        <v>1750</v>
      </c>
      <c r="M370" s="611"/>
      <c r="N370" s="613">
        <f t="shared" si="41"/>
        <v>0</v>
      </c>
      <c r="O370" s="500"/>
    </row>
    <row r="371" spans="1:15" s="347" customFormat="1" ht="16.5">
      <c r="A371" s="610">
        <f t="shared" si="47"/>
        <v>359</v>
      </c>
      <c r="B371" s="158" t="s">
        <v>2681</v>
      </c>
      <c r="C371" s="158">
        <v>2</v>
      </c>
      <c r="D371" s="734" t="s">
        <v>2682</v>
      </c>
      <c r="E371" s="766">
        <v>4300</v>
      </c>
      <c r="F371" s="517">
        <f t="shared" si="42"/>
        <v>8600</v>
      </c>
      <c r="G371" s="611">
        <f t="shared" si="43"/>
        <v>1</v>
      </c>
      <c r="H371" s="611">
        <f t="shared" si="44"/>
        <v>4300</v>
      </c>
      <c r="I371" s="611"/>
      <c r="J371" s="612">
        <f t="shared" si="40"/>
        <v>0</v>
      </c>
      <c r="K371" s="611">
        <f t="shared" si="45"/>
        <v>1</v>
      </c>
      <c r="L371" s="611">
        <f t="shared" si="46"/>
        <v>4300</v>
      </c>
      <c r="M371" s="611"/>
      <c r="N371" s="613">
        <f t="shared" si="41"/>
        <v>0</v>
      </c>
      <c r="O371" s="500"/>
    </row>
    <row r="372" spans="1:15" s="347" customFormat="1" ht="16.5">
      <c r="A372" s="610">
        <f t="shared" si="47"/>
        <v>360</v>
      </c>
      <c r="B372" s="757" t="s">
        <v>2683</v>
      </c>
      <c r="C372" s="620">
        <v>1</v>
      </c>
      <c r="D372" s="507" t="s">
        <v>903</v>
      </c>
      <c r="E372" s="767">
        <v>4300</v>
      </c>
      <c r="F372" s="517">
        <f t="shared" si="42"/>
        <v>4300</v>
      </c>
      <c r="G372" s="611">
        <v>1</v>
      </c>
      <c r="H372" s="611">
        <f t="shared" si="44"/>
        <v>4300</v>
      </c>
      <c r="I372" s="611"/>
      <c r="J372" s="612">
        <f t="shared" si="40"/>
        <v>0</v>
      </c>
      <c r="K372" s="611">
        <v>0</v>
      </c>
      <c r="L372" s="611">
        <f t="shared" si="46"/>
        <v>0</v>
      </c>
      <c r="M372" s="611"/>
      <c r="N372" s="613">
        <f t="shared" si="41"/>
        <v>0</v>
      </c>
      <c r="O372" s="500"/>
    </row>
    <row r="373" spans="1:15" s="347" customFormat="1" ht="16.5">
      <c r="A373" s="610">
        <f t="shared" si="47"/>
        <v>361</v>
      </c>
      <c r="B373" s="757" t="s">
        <v>2684</v>
      </c>
      <c r="C373" s="620">
        <v>15</v>
      </c>
      <c r="D373" s="507" t="s">
        <v>912</v>
      </c>
      <c r="E373" s="759">
        <v>380</v>
      </c>
      <c r="F373" s="517">
        <f t="shared" si="42"/>
        <v>5700</v>
      </c>
      <c r="G373" s="611">
        <v>8</v>
      </c>
      <c r="H373" s="611">
        <f t="shared" si="44"/>
        <v>3040</v>
      </c>
      <c r="I373" s="611"/>
      <c r="J373" s="612">
        <f t="shared" si="40"/>
        <v>0</v>
      </c>
      <c r="K373" s="611">
        <v>7</v>
      </c>
      <c r="L373" s="611">
        <f t="shared" si="46"/>
        <v>2660</v>
      </c>
      <c r="M373" s="611"/>
      <c r="N373" s="613">
        <f t="shared" si="41"/>
        <v>0</v>
      </c>
      <c r="O373" s="500"/>
    </row>
    <row r="374" spans="1:15" s="347" customFormat="1" ht="16.5">
      <c r="A374" s="610">
        <f t="shared" si="47"/>
        <v>362</v>
      </c>
      <c r="B374" s="757" t="s">
        <v>2685</v>
      </c>
      <c r="C374" s="620">
        <v>15</v>
      </c>
      <c r="D374" s="507" t="s">
        <v>912</v>
      </c>
      <c r="E374" s="759">
        <v>380</v>
      </c>
      <c r="F374" s="517">
        <f t="shared" si="42"/>
        <v>5700</v>
      </c>
      <c r="G374" s="611">
        <v>8</v>
      </c>
      <c r="H374" s="611">
        <f t="shared" si="44"/>
        <v>3040</v>
      </c>
      <c r="I374" s="611"/>
      <c r="J374" s="612">
        <f t="shared" si="40"/>
        <v>0</v>
      </c>
      <c r="K374" s="611">
        <v>7</v>
      </c>
      <c r="L374" s="611">
        <f t="shared" si="46"/>
        <v>2660</v>
      </c>
      <c r="M374" s="611"/>
      <c r="N374" s="613">
        <f t="shared" si="41"/>
        <v>0</v>
      </c>
      <c r="O374" s="500"/>
    </row>
    <row r="375" spans="1:15" s="347" customFormat="1" ht="16.5">
      <c r="A375" s="610">
        <f t="shared" si="47"/>
        <v>363</v>
      </c>
      <c r="B375" s="757" t="s">
        <v>2686</v>
      </c>
      <c r="C375" s="620">
        <v>15</v>
      </c>
      <c r="D375" s="507" t="s">
        <v>912</v>
      </c>
      <c r="E375" s="759">
        <v>380</v>
      </c>
      <c r="F375" s="517">
        <f t="shared" si="42"/>
        <v>5700</v>
      </c>
      <c r="G375" s="611">
        <v>8</v>
      </c>
      <c r="H375" s="611">
        <f t="shared" si="44"/>
        <v>3040</v>
      </c>
      <c r="I375" s="611"/>
      <c r="J375" s="612">
        <f t="shared" si="40"/>
        <v>0</v>
      </c>
      <c r="K375" s="611">
        <v>7</v>
      </c>
      <c r="L375" s="611">
        <f t="shared" si="46"/>
        <v>2660</v>
      </c>
      <c r="M375" s="611"/>
      <c r="N375" s="613">
        <f t="shared" si="41"/>
        <v>0</v>
      </c>
      <c r="O375" s="500"/>
    </row>
    <row r="376" spans="1:15" s="347" customFormat="1" ht="16.5">
      <c r="A376" s="610">
        <f t="shared" si="47"/>
        <v>364</v>
      </c>
      <c r="B376" s="757" t="s">
        <v>2687</v>
      </c>
      <c r="C376" s="620">
        <v>15</v>
      </c>
      <c r="D376" s="507" t="s">
        <v>912</v>
      </c>
      <c r="E376" s="759">
        <v>380</v>
      </c>
      <c r="F376" s="517">
        <f t="shared" si="42"/>
        <v>5700</v>
      </c>
      <c r="G376" s="611">
        <v>8</v>
      </c>
      <c r="H376" s="611">
        <f t="shared" si="44"/>
        <v>3040</v>
      </c>
      <c r="I376" s="611"/>
      <c r="J376" s="612">
        <f t="shared" si="40"/>
        <v>0</v>
      </c>
      <c r="K376" s="611">
        <v>7</v>
      </c>
      <c r="L376" s="611">
        <f t="shared" si="46"/>
        <v>2660</v>
      </c>
      <c r="M376" s="611"/>
      <c r="N376" s="613">
        <f t="shared" si="41"/>
        <v>0</v>
      </c>
      <c r="O376" s="500"/>
    </row>
    <row r="377" spans="1:15" s="347" customFormat="1" ht="16.5">
      <c r="A377" s="610">
        <f t="shared" si="47"/>
        <v>365</v>
      </c>
      <c r="B377" s="757" t="s">
        <v>2683</v>
      </c>
      <c r="C377" s="620">
        <v>1</v>
      </c>
      <c r="D377" s="507" t="s">
        <v>903</v>
      </c>
      <c r="E377" s="767">
        <v>4300</v>
      </c>
      <c r="F377" s="517">
        <f t="shared" si="42"/>
        <v>4300</v>
      </c>
      <c r="G377" s="611">
        <v>1</v>
      </c>
      <c r="H377" s="611">
        <f t="shared" si="44"/>
        <v>4300</v>
      </c>
      <c r="I377" s="611"/>
      <c r="J377" s="612">
        <f t="shared" si="40"/>
        <v>0</v>
      </c>
      <c r="K377" s="611">
        <v>0</v>
      </c>
      <c r="L377" s="611">
        <f t="shared" si="46"/>
        <v>0</v>
      </c>
      <c r="M377" s="611"/>
      <c r="N377" s="613">
        <f t="shared" si="41"/>
        <v>0</v>
      </c>
      <c r="O377" s="500"/>
    </row>
    <row r="378" spans="1:15" s="347" customFormat="1" ht="16.5">
      <c r="A378" s="610">
        <f t="shared" si="47"/>
        <v>366</v>
      </c>
      <c r="B378" s="757" t="s">
        <v>2684</v>
      </c>
      <c r="C378" s="620">
        <v>15</v>
      </c>
      <c r="D378" s="507" t="s">
        <v>912</v>
      </c>
      <c r="E378" s="759">
        <v>380</v>
      </c>
      <c r="F378" s="517">
        <f t="shared" si="42"/>
        <v>5700</v>
      </c>
      <c r="G378" s="611">
        <v>8</v>
      </c>
      <c r="H378" s="611">
        <f t="shared" si="44"/>
        <v>3040</v>
      </c>
      <c r="I378" s="611"/>
      <c r="J378" s="612">
        <f t="shared" si="40"/>
        <v>0</v>
      </c>
      <c r="K378" s="611">
        <v>7</v>
      </c>
      <c r="L378" s="611">
        <f t="shared" si="46"/>
        <v>2660</v>
      </c>
      <c r="M378" s="611"/>
      <c r="N378" s="613">
        <f t="shared" si="41"/>
        <v>0</v>
      </c>
      <c r="O378" s="500"/>
    </row>
    <row r="379" spans="1:15" s="347" customFormat="1" ht="16.5">
      <c r="A379" s="610">
        <f t="shared" si="47"/>
        <v>367</v>
      </c>
      <c r="B379" s="757" t="s">
        <v>2685</v>
      </c>
      <c r="C379" s="620">
        <v>15</v>
      </c>
      <c r="D379" s="507" t="s">
        <v>912</v>
      </c>
      <c r="E379" s="759">
        <v>380</v>
      </c>
      <c r="F379" s="517">
        <f t="shared" si="42"/>
        <v>5700</v>
      </c>
      <c r="G379" s="611">
        <v>8</v>
      </c>
      <c r="H379" s="611">
        <f t="shared" si="44"/>
        <v>3040</v>
      </c>
      <c r="I379" s="611"/>
      <c r="J379" s="612">
        <f t="shared" si="40"/>
        <v>0</v>
      </c>
      <c r="K379" s="611">
        <v>7</v>
      </c>
      <c r="L379" s="611">
        <f t="shared" si="46"/>
        <v>2660</v>
      </c>
      <c r="M379" s="611"/>
      <c r="N379" s="613">
        <f t="shared" si="41"/>
        <v>0</v>
      </c>
      <c r="O379" s="500"/>
    </row>
    <row r="380" spans="1:15" s="347" customFormat="1" ht="16.5">
      <c r="A380" s="610">
        <f t="shared" si="47"/>
        <v>368</v>
      </c>
      <c r="B380" s="757" t="s">
        <v>2686</v>
      </c>
      <c r="C380" s="620">
        <v>15</v>
      </c>
      <c r="D380" s="507" t="s">
        <v>912</v>
      </c>
      <c r="E380" s="759">
        <v>380</v>
      </c>
      <c r="F380" s="517">
        <f t="shared" si="42"/>
        <v>5700</v>
      </c>
      <c r="G380" s="611">
        <v>8</v>
      </c>
      <c r="H380" s="611">
        <f t="shared" si="44"/>
        <v>3040</v>
      </c>
      <c r="I380" s="611"/>
      <c r="J380" s="612">
        <f t="shared" si="40"/>
        <v>0</v>
      </c>
      <c r="K380" s="611">
        <v>7</v>
      </c>
      <c r="L380" s="611">
        <f t="shared" si="46"/>
        <v>2660</v>
      </c>
      <c r="M380" s="611"/>
      <c r="N380" s="613">
        <f t="shared" si="41"/>
        <v>0</v>
      </c>
      <c r="O380" s="500"/>
    </row>
    <row r="381" spans="1:15" s="347" customFormat="1" ht="16.5">
      <c r="A381" s="610">
        <f t="shared" si="47"/>
        <v>369</v>
      </c>
      <c r="B381" s="757" t="s">
        <v>2687</v>
      </c>
      <c r="C381" s="620">
        <v>15</v>
      </c>
      <c r="D381" s="507" t="s">
        <v>912</v>
      </c>
      <c r="E381" s="759">
        <v>380</v>
      </c>
      <c r="F381" s="517">
        <f t="shared" si="42"/>
        <v>5700</v>
      </c>
      <c r="G381" s="611">
        <v>8</v>
      </c>
      <c r="H381" s="611">
        <f t="shared" si="44"/>
        <v>3040</v>
      </c>
      <c r="I381" s="611"/>
      <c r="J381" s="612">
        <f t="shared" si="40"/>
        <v>0</v>
      </c>
      <c r="K381" s="611">
        <v>7</v>
      </c>
      <c r="L381" s="611">
        <f t="shared" si="46"/>
        <v>2660</v>
      </c>
      <c r="M381" s="611"/>
      <c r="N381" s="613">
        <f t="shared" si="41"/>
        <v>0</v>
      </c>
      <c r="O381" s="500"/>
    </row>
    <row r="382" spans="1:15" s="347" customFormat="1" ht="16.5">
      <c r="A382" s="610">
        <f t="shared" si="47"/>
        <v>370</v>
      </c>
      <c r="B382" s="664" t="s">
        <v>2688</v>
      </c>
      <c r="C382" s="516">
        <v>20</v>
      </c>
      <c r="D382" s="664" t="s">
        <v>1649</v>
      </c>
      <c r="E382" s="517">
        <v>455</v>
      </c>
      <c r="F382" s="517">
        <f t="shared" si="42"/>
        <v>9100</v>
      </c>
      <c r="G382" s="611">
        <f t="shared" si="43"/>
        <v>10</v>
      </c>
      <c r="H382" s="611">
        <f t="shared" si="44"/>
        <v>4550</v>
      </c>
      <c r="I382" s="611"/>
      <c r="J382" s="612">
        <f t="shared" si="40"/>
        <v>0</v>
      </c>
      <c r="K382" s="611">
        <f t="shared" si="45"/>
        <v>10</v>
      </c>
      <c r="L382" s="611">
        <f t="shared" si="46"/>
        <v>4550</v>
      </c>
      <c r="M382" s="611"/>
      <c r="N382" s="613">
        <f t="shared" si="41"/>
        <v>0</v>
      </c>
      <c r="O382" s="500"/>
    </row>
    <row r="383" spans="1:15" s="347" customFormat="1" ht="16.5">
      <c r="A383" s="610">
        <f t="shared" si="47"/>
        <v>371</v>
      </c>
      <c r="B383" s="664" t="s">
        <v>2689</v>
      </c>
      <c r="C383" s="516">
        <v>20</v>
      </c>
      <c r="D383" s="664" t="s">
        <v>1649</v>
      </c>
      <c r="E383" s="517">
        <v>455</v>
      </c>
      <c r="F383" s="517">
        <f t="shared" si="42"/>
        <v>9100</v>
      </c>
      <c r="G383" s="611">
        <f t="shared" si="43"/>
        <v>10</v>
      </c>
      <c r="H383" s="611">
        <f t="shared" si="44"/>
        <v>4550</v>
      </c>
      <c r="I383" s="611"/>
      <c r="J383" s="612">
        <f t="shared" si="40"/>
        <v>0</v>
      </c>
      <c r="K383" s="611">
        <f t="shared" si="45"/>
        <v>10</v>
      </c>
      <c r="L383" s="611">
        <f t="shared" si="46"/>
        <v>4550</v>
      </c>
      <c r="M383" s="611"/>
      <c r="N383" s="613">
        <f t="shared" si="41"/>
        <v>0</v>
      </c>
      <c r="O383" s="500"/>
    </row>
    <row r="384" spans="1:15" s="347" customFormat="1" ht="16.5">
      <c r="A384" s="610">
        <f t="shared" si="47"/>
        <v>372</v>
      </c>
      <c r="B384" s="664" t="s">
        <v>2690</v>
      </c>
      <c r="C384" s="516">
        <v>20</v>
      </c>
      <c r="D384" s="664" t="s">
        <v>1649</v>
      </c>
      <c r="E384" s="517">
        <v>455</v>
      </c>
      <c r="F384" s="517">
        <f t="shared" si="42"/>
        <v>9100</v>
      </c>
      <c r="G384" s="611">
        <f t="shared" si="43"/>
        <v>10</v>
      </c>
      <c r="H384" s="611">
        <f t="shared" si="44"/>
        <v>4550</v>
      </c>
      <c r="I384" s="611"/>
      <c r="J384" s="612">
        <f t="shared" si="40"/>
        <v>0</v>
      </c>
      <c r="K384" s="611">
        <f t="shared" si="45"/>
        <v>10</v>
      </c>
      <c r="L384" s="611">
        <f t="shared" si="46"/>
        <v>4550</v>
      </c>
      <c r="M384" s="611"/>
      <c r="N384" s="613">
        <f t="shared" si="41"/>
        <v>0</v>
      </c>
      <c r="O384" s="500"/>
    </row>
    <row r="385" spans="1:15" s="347" customFormat="1" ht="16.5">
      <c r="A385" s="610">
        <f t="shared" si="47"/>
        <v>373</v>
      </c>
      <c r="B385" s="664" t="s">
        <v>2691</v>
      </c>
      <c r="C385" s="516">
        <v>20</v>
      </c>
      <c r="D385" s="664" t="s">
        <v>1649</v>
      </c>
      <c r="E385" s="517">
        <v>455</v>
      </c>
      <c r="F385" s="517">
        <f t="shared" si="42"/>
        <v>9100</v>
      </c>
      <c r="G385" s="611">
        <f t="shared" si="43"/>
        <v>10</v>
      </c>
      <c r="H385" s="611">
        <f t="shared" si="44"/>
        <v>4550</v>
      </c>
      <c r="I385" s="611"/>
      <c r="J385" s="612">
        <f t="shared" si="40"/>
        <v>0</v>
      </c>
      <c r="K385" s="611">
        <f t="shared" si="45"/>
        <v>10</v>
      </c>
      <c r="L385" s="611">
        <f t="shared" si="46"/>
        <v>4550</v>
      </c>
      <c r="M385" s="611"/>
      <c r="N385" s="613">
        <f t="shared" si="41"/>
        <v>0</v>
      </c>
      <c r="O385" s="500"/>
    </row>
    <row r="386" spans="1:15" s="347" customFormat="1" ht="16.5">
      <c r="A386" s="610">
        <f t="shared" si="47"/>
        <v>374</v>
      </c>
      <c r="B386" s="664" t="s">
        <v>2692</v>
      </c>
      <c r="C386" s="516">
        <v>2</v>
      </c>
      <c r="D386" s="664" t="s">
        <v>1038</v>
      </c>
      <c r="E386" s="517">
        <v>4300</v>
      </c>
      <c r="F386" s="517">
        <f t="shared" si="42"/>
        <v>8600</v>
      </c>
      <c r="G386" s="611">
        <f t="shared" si="43"/>
        <v>1</v>
      </c>
      <c r="H386" s="611">
        <f t="shared" si="44"/>
        <v>4300</v>
      </c>
      <c r="I386" s="611"/>
      <c r="J386" s="612">
        <f t="shared" si="40"/>
        <v>0</v>
      </c>
      <c r="K386" s="611">
        <f t="shared" si="45"/>
        <v>1</v>
      </c>
      <c r="L386" s="611">
        <f t="shared" si="46"/>
        <v>4300</v>
      </c>
      <c r="M386" s="611"/>
      <c r="N386" s="613">
        <f t="shared" si="41"/>
        <v>0</v>
      </c>
      <c r="O386" s="500"/>
    </row>
    <row r="387" spans="1:15" s="347" customFormat="1" ht="16.5">
      <c r="A387" s="610">
        <f t="shared" si="47"/>
        <v>375</v>
      </c>
      <c r="B387" s="757" t="s">
        <v>2693</v>
      </c>
      <c r="C387" s="620">
        <v>2</v>
      </c>
      <c r="D387" s="507" t="s">
        <v>903</v>
      </c>
      <c r="E387" s="767">
        <v>4300</v>
      </c>
      <c r="F387" s="517">
        <f t="shared" si="42"/>
        <v>8600</v>
      </c>
      <c r="G387" s="611">
        <f t="shared" si="43"/>
        <v>1</v>
      </c>
      <c r="H387" s="611">
        <f t="shared" si="44"/>
        <v>4300</v>
      </c>
      <c r="I387" s="611"/>
      <c r="J387" s="612">
        <f t="shared" si="40"/>
        <v>0</v>
      </c>
      <c r="K387" s="611">
        <f t="shared" si="45"/>
        <v>1</v>
      </c>
      <c r="L387" s="611">
        <f t="shared" si="46"/>
        <v>4300</v>
      </c>
      <c r="M387" s="611"/>
      <c r="N387" s="613">
        <f t="shared" si="41"/>
        <v>0</v>
      </c>
      <c r="O387" s="500"/>
    </row>
    <row r="388" spans="1:15" s="347" customFormat="1" ht="16.5">
      <c r="A388" s="610">
        <f t="shared" si="47"/>
        <v>376</v>
      </c>
      <c r="B388" s="757" t="s">
        <v>2684</v>
      </c>
      <c r="C388" s="620">
        <v>15</v>
      </c>
      <c r="D388" s="507" t="s">
        <v>912</v>
      </c>
      <c r="E388" s="759">
        <v>380</v>
      </c>
      <c r="F388" s="517">
        <f t="shared" si="42"/>
        <v>5700</v>
      </c>
      <c r="G388" s="611">
        <v>8</v>
      </c>
      <c r="H388" s="611">
        <f t="shared" si="44"/>
        <v>3040</v>
      </c>
      <c r="I388" s="611"/>
      <c r="J388" s="612">
        <f t="shared" si="40"/>
        <v>0</v>
      </c>
      <c r="K388" s="611">
        <v>7</v>
      </c>
      <c r="L388" s="611">
        <f t="shared" si="46"/>
        <v>2660</v>
      </c>
      <c r="M388" s="611"/>
      <c r="N388" s="613">
        <f t="shared" si="41"/>
        <v>0</v>
      </c>
      <c r="O388" s="500"/>
    </row>
    <row r="389" spans="1:15" s="347" customFormat="1" ht="16.5">
      <c r="A389" s="610">
        <f t="shared" si="47"/>
        <v>377</v>
      </c>
      <c r="B389" s="757" t="s">
        <v>2685</v>
      </c>
      <c r="C389" s="620">
        <v>15</v>
      </c>
      <c r="D389" s="507" t="s">
        <v>912</v>
      </c>
      <c r="E389" s="759">
        <v>380</v>
      </c>
      <c r="F389" s="517">
        <f t="shared" si="42"/>
        <v>5700</v>
      </c>
      <c r="G389" s="611">
        <v>8</v>
      </c>
      <c r="H389" s="611">
        <f t="shared" si="44"/>
        <v>3040</v>
      </c>
      <c r="I389" s="611"/>
      <c r="J389" s="612">
        <f t="shared" si="40"/>
        <v>0</v>
      </c>
      <c r="K389" s="611">
        <v>7</v>
      </c>
      <c r="L389" s="611">
        <f t="shared" si="46"/>
        <v>2660</v>
      </c>
      <c r="M389" s="611"/>
      <c r="N389" s="613">
        <f t="shared" si="41"/>
        <v>0</v>
      </c>
      <c r="O389" s="500"/>
    </row>
    <row r="390" spans="1:15" s="347" customFormat="1" ht="16.5">
      <c r="A390" s="610">
        <f t="shared" si="47"/>
        <v>378</v>
      </c>
      <c r="B390" s="757" t="s">
        <v>2686</v>
      </c>
      <c r="C390" s="620">
        <v>15</v>
      </c>
      <c r="D390" s="507" t="s">
        <v>912</v>
      </c>
      <c r="E390" s="759">
        <v>380</v>
      </c>
      <c r="F390" s="517">
        <f t="shared" si="42"/>
        <v>5700</v>
      </c>
      <c r="G390" s="611">
        <v>8</v>
      </c>
      <c r="H390" s="611">
        <f t="shared" si="44"/>
        <v>3040</v>
      </c>
      <c r="I390" s="611"/>
      <c r="J390" s="612">
        <f t="shared" si="40"/>
        <v>0</v>
      </c>
      <c r="K390" s="611">
        <v>7</v>
      </c>
      <c r="L390" s="611">
        <f t="shared" si="46"/>
        <v>2660</v>
      </c>
      <c r="M390" s="611"/>
      <c r="N390" s="613">
        <f t="shared" si="41"/>
        <v>0</v>
      </c>
      <c r="O390" s="500"/>
    </row>
    <row r="391" spans="1:15" s="347" customFormat="1" ht="16.5">
      <c r="A391" s="610">
        <f t="shared" si="47"/>
        <v>379</v>
      </c>
      <c r="B391" s="757" t="s">
        <v>2687</v>
      </c>
      <c r="C391" s="620">
        <v>15</v>
      </c>
      <c r="D391" s="507" t="s">
        <v>912</v>
      </c>
      <c r="E391" s="759">
        <v>380</v>
      </c>
      <c r="F391" s="517">
        <f t="shared" si="42"/>
        <v>5700</v>
      </c>
      <c r="G391" s="611">
        <v>8</v>
      </c>
      <c r="H391" s="611">
        <f t="shared" si="44"/>
        <v>3040</v>
      </c>
      <c r="I391" s="611"/>
      <c r="J391" s="612">
        <f t="shared" si="40"/>
        <v>0</v>
      </c>
      <c r="K391" s="611">
        <v>7</v>
      </c>
      <c r="L391" s="611">
        <f t="shared" si="46"/>
        <v>2660</v>
      </c>
      <c r="M391" s="611"/>
      <c r="N391" s="613">
        <f t="shared" si="41"/>
        <v>0</v>
      </c>
      <c r="O391" s="500"/>
    </row>
    <row r="392" spans="1:15" s="347" customFormat="1" ht="16.5">
      <c r="A392" s="610">
        <f t="shared" si="47"/>
        <v>380</v>
      </c>
      <c r="B392" s="544" t="s">
        <v>2694</v>
      </c>
      <c r="C392" s="507">
        <v>25</v>
      </c>
      <c r="D392" s="507" t="s">
        <v>960</v>
      </c>
      <c r="E392" s="768">
        <v>569.78</v>
      </c>
      <c r="F392" s="517">
        <f t="shared" si="42"/>
        <v>14244.5</v>
      </c>
      <c r="G392" s="611">
        <v>13</v>
      </c>
      <c r="H392" s="611">
        <f t="shared" si="44"/>
        <v>7407.1399999999994</v>
      </c>
      <c r="I392" s="611"/>
      <c r="J392" s="612">
        <f t="shared" si="40"/>
        <v>0</v>
      </c>
      <c r="K392" s="611">
        <v>12</v>
      </c>
      <c r="L392" s="611">
        <f t="shared" si="46"/>
        <v>6837.36</v>
      </c>
      <c r="M392" s="611"/>
      <c r="N392" s="613">
        <f t="shared" si="41"/>
        <v>0</v>
      </c>
      <c r="O392" s="500"/>
    </row>
    <row r="393" spans="1:15" s="347" customFormat="1" ht="16.5">
      <c r="A393" s="610">
        <f t="shared" si="47"/>
        <v>381</v>
      </c>
      <c r="B393" s="544" t="s">
        <v>2695</v>
      </c>
      <c r="C393" s="507">
        <v>25</v>
      </c>
      <c r="D393" s="507" t="s">
        <v>960</v>
      </c>
      <c r="E393" s="768">
        <v>583.86</v>
      </c>
      <c r="F393" s="517">
        <f t="shared" si="42"/>
        <v>14596.5</v>
      </c>
      <c r="G393" s="611">
        <v>13</v>
      </c>
      <c r="H393" s="611">
        <f t="shared" si="44"/>
        <v>7590.18</v>
      </c>
      <c r="I393" s="611"/>
      <c r="J393" s="612">
        <f t="shared" si="40"/>
        <v>0</v>
      </c>
      <c r="K393" s="611">
        <v>12</v>
      </c>
      <c r="L393" s="611">
        <f t="shared" si="46"/>
        <v>7006.32</v>
      </c>
      <c r="M393" s="611"/>
      <c r="N393" s="613">
        <f t="shared" si="41"/>
        <v>0</v>
      </c>
      <c r="O393" s="500"/>
    </row>
    <row r="394" spans="1:15" s="347" customFormat="1" ht="16.5">
      <c r="A394" s="610">
        <f t="shared" si="47"/>
        <v>382</v>
      </c>
      <c r="B394" s="544" t="s">
        <v>2696</v>
      </c>
      <c r="C394" s="507">
        <v>25</v>
      </c>
      <c r="D394" s="507" t="s">
        <v>960</v>
      </c>
      <c r="E394" s="768">
        <v>529.97</v>
      </c>
      <c r="F394" s="517">
        <f t="shared" si="42"/>
        <v>13249.25</v>
      </c>
      <c r="G394" s="611">
        <v>13</v>
      </c>
      <c r="H394" s="611">
        <f t="shared" si="44"/>
        <v>6889.6100000000006</v>
      </c>
      <c r="I394" s="611"/>
      <c r="J394" s="612">
        <f t="shared" si="40"/>
        <v>0</v>
      </c>
      <c r="K394" s="611">
        <v>12</v>
      </c>
      <c r="L394" s="611">
        <f t="shared" si="46"/>
        <v>6359.64</v>
      </c>
      <c r="M394" s="611"/>
      <c r="N394" s="613">
        <f t="shared" si="41"/>
        <v>0</v>
      </c>
      <c r="O394" s="500"/>
    </row>
    <row r="395" spans="1:15" s="347" customFormat="1" ht="16.5">
      <c r="A395" s="610">
        <f t="shared" si="47"/>
        <v>383</v>
      </c>
      <c r="B395" s="544" t="s">
        <v>2697</v>
      </c>
      <c r="C395" s="507">
        <v>25</v>
      </c>
      <c r="D395" s="507" t="s">
        <v>960</v>
      </c>
      <c r="E395" s="768">
        <v>513.37</v>
      </c>
      <c r="F395" s="517">
        <f t="shared" si="42"/>
        <v>12834.25</v>
      </c>
      <c r="G395" s="611">
        <v>13</v>
      </c>
      <c r="H395" s="611">
        <f t="shared" si="44"/>
        <v>6673.81</v>
      </c>
      <c r="I395" s="611"/>
      <c r="J395" s="612">
        <f t="shared" si="40"/>
        <v>0</v>
      </c>
      <c r="K395" s="611">
        <v>12</v>
      </c>
      <c r="L395" s="611">
        <f t="shared" si="46"/>
        <v>6160.4400000000005</v>
      </c>
      <c r="M395" s="611"/>
      <c r="N395" s="613">
        <f t="shared" si="41"/>
        <v>0</v>
      </c>
      <c r="O395" s="500"/>
    </row>
    <row r="396" spans="1:15" s="347" customFormat="1" ht="16.5">
      <c r="A396" s="610">
        <f t="shared" si="47"/>
        <v>384</v>
      </c>
      <c r="B396" s="544" t="s">
        <v>2698</v>
      </c>
      <c r="C396" s="507">
        <v>5</v>
      </c>
      <c r="D396" s="507" t="s">
        <v>960</v>
      </c>
      <c r="E396" s="768">
        <v>416.65</v>
      </c>
      <c r="F396" s="517">
        <f t="shared" si="42"/>
        <v>2083.25</v>
      </c>
      <c r="G396" s="611">
        <v>3</v>
      </c>
      <c r="H396" s="611">
        <f t="shared" si="44"/>
        <v>1249.9499999999998</v>
      </c>
      <c r="I396" s="611"/>
      <c r="J396" s="612">
        <f t="shared" si="40"/>
        <v>0</v>
      </c>
      <c r="K396" s="611">
        <v>2</v>
      </c>
      <c r="L396" s="611">
        <f t="shared" si="46"/>
        <v>833.3</v>
      </c>
      <c r="M396" s="611"/>
      <c r="N396" s="613">
        <f t="shared" si="41"/>
        <v>0</v>
      </c>
      <c r="O396" s="500"/>
    </row>
    <row r="397" spans="1:15" s="347" customFormat="1" ht="16.5">
      <c r="A397" s="610">
        <f t="shared" si="47"/>
        <v>385</v>
      </c>
      <c r="B397" s="544" t="s">
        <v>2699</v>
      </c>
      <c r="C397" s="507">
        <v>5</v>
      </c>
      <c r="D397" s="507" t="s">
        <v>960</v>
      </c>
      <c r="E397" s="768">
        <v>382.8</v>
      </c>
      <c r="F397" s="517">
        <f t="shared" si="42"/>
        <v>1914</v>
      </c>
      <c r="G397" s="611">
        <v>3</v>
      </c>
      <c r="H397" s="611">
        <f t="shared" si="44"/>
        <v>1148.4000000000001</v>
      </c>
      <c r="I397" s="611"/>
      <c r="J397" s="612">
        <f t="shared" ref="J397:J409" si="48">I397*E397</f>
        <v>0</v>
      </c>
      <c r="K397" s="611">
        <v>2</v>
      </c>
      <c r="L397" s="611">
        <f t="shared" si="46"/>
        <v>765.6</v>
      </c>
      <c r="M397" s="611"/>
      <c r="N397" s="613">
        <f t="shared" ref="N397:N409" si="49">M397*E397</f>
        <v>0</v>
      </c>
      <c r="O397" s="500"/>
    </row>
    <row r="398" spans="1:15" s="347" customFormat="1" ht="30">
      <c r="A398" s="610">
        <f t="shared" si="47"/>
        <v>386</v>
      </c>
      <c r="B398" s="544" t="s">
        <v>2700</v>
      </c>
      <c r="C398" s="507">
        <v>5</v>
      </c>
      <c r="D398" s="507" t="s">
        <v>960</v>
      </c>
      <c r="E398" s="768">
        <v>382.8</v>
      </c>
      <c r="F398" s="517">
        <f t="shared" ref="F398:F409" si="50">E398*C398</f>
        <v>1914</v>
      </c>
      <c r="G398" s="611">
        <v>3</v>
      </c>
      <c r="H398" s="611">
        <f t="shared" ref="H398:H409" si="51">G398*E398</f>
        <v>1148.4000000000001</v>
      </c>
      <c r="I398" s="611"/>
      <c r="J398" s="612">
        <f t="shared" si="48"/>
        <v>0</v>
      </c>
      <c r="K398" s="611">
        <v>2</v>
      </c>
      <c r="L398" s="611">
        <f t="shared" ref="L398:L409" si="52">K398*E398</f>
        <v>765.6</v>
      </c>
      <c r="M398" s="611"/>
      <c r="N398" s="613">
        <f t="shared" si="49"/>
        <v>0</v>
      </c>
      <c r="O398" s="500"/>
    </row>
    <row r="399" spans="1:15" s="347" customFormat="1" ht="16.5">
      <c r="A399" s="610">
        <f t="shared" ref="A399:A409" si="53">A398+1</f>
        <v>387</v>
      </c>
      <c r="B399" s="544" t="s">
        <v>2701</v>
      </c>
      <c r="C399" s="507">
        <v>5</v>
      </c>
      <c r="D399" s="507" t="s">
        <v>960</v>
      </c>
      <c r="E399" s="768">
        <v>382.8</v>
      </c>
      <c r="F399" s="517">
        <f t="shared" si="50"/>
        <v>1914</v>
      </c>
      <c r="G399" s="611">
        <v>3</v>
      </c>
      <c r="H399" s="611">
        <f t="shared" si="51"/>
        <v>1148.4000000000001</v>
      </c>
      <c r="I399" s="611"/>
      <c r="J399" s="612">
        <f t="shared" si="48"/>
        <v>0</v>
      </c>
      <c r="K399" s="611">
        <v>2</v>
      </c>
      <c r="L399" s="611">
        <f t="shared" si="52"/>
        <v>765.6</v>
      </c>
      <c r="M399" s="611"/>
      <c r="N399" s="613">
        <f t="shared" si="49"/>
        <v>0</v>
      </c>
      <c r="O399" s="500"/>
    </row>
    <row r="400" spans="1:15" s="347" customFormat="1" ht="16.5">
      <c r="A400" s="610">
        <f t="shared" si="53"/>
        <v>388</v>
      </c>
      <c r="B400" s="544" t="s">
        <v>2702</v>
      </c>
      <c r="C400" s="507">
        <v>5</v>
      </c>
      <c r="D400" s="507" t="s">
        <v>960</v>
      </c>
      <c r="E400" s="768">
        <v>381.67</v>
      </c>
      <c r="F400" s="517">
        <f t="shared" si="50"/>
        <v>1908.3500000000001</v>
      </c>
      <c r="G400" s="611">
        <v>3</v>
      </c>
      <c r="H400" s="611">
        <f t="shared" si="51"/>
        <v>1145.01</v>
      </c>
      <c r="I400" s="611"/>
      <c r="J400" s="612">
        <f t="shared" si="48"/>
        <v>0</v>
      </c>
      <c r="K400" s="611">
        <v>2</v>
      </c>
      <c r="L400" s="611">
        <f t="shared" si="52"/>
        <v>763.34</v>
      </c>
      <c r="M400" s="611"/>
      <c r="N400" s="613">
        <f t="shared" si="49"/>
        <v>0</v>
      </c>
      <c r="O400" s="500"/>
    </row>
    <row r="401" spans="1:15" s="347" customFormat="1" ht="16.5">
      <c r="A401" s="610">
        <f t="shared" si="53"/>
        <v>389</v>
      </c>
      <c r="B401" s="544" t="s">
        <v>2703</v>
      </c>
      <c r="C401" s="507">
        <v>5</v>
      </c>
      <c r="D401" s="507" t="s">
        <v>960</v>
      </c>
      <c r="E401" s="768">
        <v>382.29</v>
      </c>
      <c r="F401" s="517">
        <f t="shared" si="50"/>
        <v>1911.45</v>
      </c>
      <c r="G401" s="611">
        <v>3</v>
      </c>
      <c r="H401" s="611">
        <f t="shared" si="51"/>
        <v>1146.8700000000001</v>
      </c>
      <c r="I401" s="611"/>
      <c r="J401" s="612">
        <f t="shared" si="48"/>
        <v>0</v>
      </c>
      <c r="K401" s="611">
        <v>2</v>
      </c>
      <c r="L401" s="611">
        <f t="shared" si="52"/>
        <v>764.58</v>
      </c>
      <c r="M401" s="611"/>
      <c r="N401" s="613">
        <f t="shared" si="49"/>
        <v>0</v>
      </c>
      <c r="O401" s="500"/>
    </row>
    <row r="402" spans="1:15" s="347" customFormat="1" ht="30">
      <c r="A402" s="610">
        <f t="shared" si="53"/>
        <v>390</v>
      </c>
      <c r="B402" s="544" t="s">
        <v>2704</v>
      </c>
      <c r="C402" s="507">
        <v>5</v>
      </c>
      <c r="D402" s="507" t="s">
        <v>960</v>
      </c>
      <c r="E402" s="768">
        <v>382.29</v>
      </c>
      <c r="F402" s="517">
        <f t="shared" si="50"/>
        <v>1911.45</v>
      </c>
      <c r="G402" s="611">
        <v>3</v>
      </c>
      <c r="H402" s="611">
        <f t="shared" si="51"/>
        <v>1146.8700000000001</v>
      </c>
      <c r="I402" s="611"/>
      <c r="J402" s="612">
        <f t="shared" si="48"/>
        <v>0</v>
      </c>
      <c r="K402" s="611">
        <v>2</v>
      </c>
      <c r="L402" s="611">
        <f t="shared" si="52"/>
        <v>764.58</v>
      </c>
      <c r="M402" s="611"/>
      <c r="N402" s="613">
        <f t="shared" si="49"/>
        <v>0</v>
      </c>
      <c r="O402" s="500"/>
    </row>
    <row r="403" spans="1:15" s="347" customFormat="1" ht="30">
      <c r="A403" s="610">
        <f t="shared" si="53"/>
        <v>391</v>
      </c>
      <c r="B403" s="544" t="s">
        <v>2705</v>
      </c>
      <c r="C403" s="507">
        <v>5</v>
      </c>
      <c r="D403" s="507" t="s">
        <v>960</v>
      </c>
      <c r="E403" s="768">
        <v>382.29</v>
      </c>
      <c r="F403" s="517">
        <f t="shared" si="50"/>
        <v>1911.45</v>
      </c>
      <c r="G403" s="611">
        <v>3</v>
      </c>
      <c r="H403" s="611">
        <f t="shared" si="51"/>
        <v>1146.8700000000001</v>
      </c>
      <c r="I403" s="611"/>
      <c r="J403" s="612">
        <f t="shared" si="48"/>
        <v>0</v>
      </c>
      <c r="K403" s="611">
        <v>2</v>
      </c>
      <c r="L403" s="611">
        <f t="shared" si="52"/>
        <v>764.58</v>
      </c>
      <c r="M403" s="611"/>
      <c r="N403" s="613">
        <f t="shared" si="49"/>
        <v>0</v>
      </c>
      <c r="O403" s="500"/>
    </row>
    <row r="404" spans="1:15" s="347" customFormat="1" ht="16.5">
      <c r="A404" s="610">
        <f t="shared" si="53"/>
        <v>392</v>
      </c>
      <c r="B404" s="544" t="s">
        <v>2706</v>
      </c>
      <c r="C404" s="507">
        <v>5</v>
      </c>
      <c r="D404" s="507" t="s">
        <v>960</v>
      </c>
      <c r="E404" s="768">
        <v>1138.51</v>
      </c>
      <c r="F404" s="517">
        <f t="shared" si="50"/>
        <v>5692.55</v>
      </c>
      <c r="G404" s="611">
        <v>3</v>
      </c>
      <c r="H404" s="611">
        <f t="shared" si="51"/>
        <v>3415.5299999999997</v>
      </c>
      <c r="I404" s="611"/>
      <c r="J404" s="612">
        <f t="shared" si="48"/>
        <v>0</v>
      </c>
      <c r="K404" s="611">
        <v>2</v>
      </c>
      <c r="L404" s="611">
        <f t="shared" si="52"/>
        <v>2277.02</v>
      </c>
      <c r="M404" s="611"/>
      <c r="N404" s="613">
        <f t="shared" si="49"/>
        <v>0</v>
      </c>
      <c r="O404" s="500"/>
    </row>
    <row r="405" spans="1:15" s="347" customFormat="1" ht="16.5">
      <c r="A405" s="610">
        <f t="shared" si="53"/>
        <v>393</v>
      </c>
      <c r="B405" s="544" t="s">
        <v>2707</v>
      </c>
      <c r="C405" s="507">
        <v>5</v>
      </c>
      <c r="D405" s="507" t="s">
        <v>960</v>
      </c>
      <c r="E405" s="768">
        <v>1242</v>
      </c>
      <c r="F405" s="517">
        <f t="shared" si="50"/>
        <v>6210</v>
      </c>
      <c r="G405" s="611">
        <v>3</v>
      </c>
      <c r="H405" s="611">
        <f t="shared" si="51"/>
        <v>3726</v>
      </c>
      <c r="I405" s="611"/>
      <c r="J405" s="612">
        <f t="shared" si="48"/>
        <v>0</v>
      </c>
      <c r="K405" s="611">
        <v>2</v>
      </c>
      <c r="L405" s="611">
        <f t="shared" si="52"/>
        <v>2484</v>
      </c>
      <c r="M405" s="611"/>
      <c r="N405" s="613">
        <f t="shared" si="49"/>
        <v>0</v>
      </c>
      <c r="O405" s="500"/>
    </row>
    <row r="406" spans="1:15" s="347" customFormat="1" ht="16.5">
      <c r="A406" s="610">
        <f t="shared" si="53"/>
        <v>394</v>
      </c>
      <c r="B406" s="544" t="s">
        <v>2708</v>
      </c>
      <c r="C406" s="507">
        <v>5</v>
      </c>
      <c r="D406" s="507" t="s">
        <v>1641</v>
      </c>
      <c r="E406" s="768">
        <v>1600</v>
      </c>
      <c r="F406" s="517">
        <f t="shared" si="50"/>
        <v>8000</v>
      </c>
      <c r="G406" s="611">
        <v>3</v>
      </c>
      <c r="H406" s="611">
        <f t="shared" si="51"/>
        <v>4800</v>
      </c>
      <c r="I406" s="611"/>
      <c r="J406" s="612">
        <f t="shared" si="48"/>
        <v>0</v>
      </c>
      <c r="K406" s="611">
        <v>2</v>
      </c>
      <c r="L406" s="611">
        <f t="shared" si="52"/>
        <v>3200</v>
      </c>
      <c r="M406" s="611"/>
      <c r="N406" s="613">
        <f t="shared" si="49"/>
        <v>0</v>
      </c>
      <c r="O406" s="500"/>
    </row>
    <row r="407" spans="1:15" s="347" customFormat="1" ht="16.5">
      <c r="A407" s="610">
        <f t="shared" si="53"/>
        <v>395</v>
      </c>
      <c r="B407" s="544" t="s">
        <v>2709</v>
      </c>
      <c r="C407" s="507">
        <v>1</v>
      </c>
      <c r="D407" s="507" t="s">
        <v>1204</v>
      </c>
      <c r="E407" s="768">
        <v>4830</v>
      </c>
      <c r="F407" s="517">
        <f t="shared" si="50"/>
        <v>4830</v>
      </c>
      <c r="G407" s="611">
        <v>1</v>
      </c>
      <c r="H407" s="611">
        <f t="shared" si="51"/>
        <v>4830</v>
      </c>
      <c r="I407" s="611"/>
      <c r="J407" s="612">
        <f t="shared" si="48"/>
        <v>0</v>
      </c>
      <c r="K407" s="611">
        <v>0</v>
      </c>
      <c r="L407" s="611">
        <f t="shared" si="52"/>
        <v>0</v>
      </c>
      <c r="M407" s="611"/>
      <c r="N407" s="613">
        <f t="shared" si="49"/>
        <v>0</v>
      </c>
      <c r="O407" s="500"/>
    </row>
    <row r="408" spans="1:15" s="347" customFormat="1" ht="16.5">
      <c r="A408" s="610">
        <f t="shared" si="53"/>
        <v>396</v>
      </c>
      <c r="B408" s="544" t="s">
        <v>2710</v>
      </c>
      <c r="C408" s="507">
        <v>4</v>
      </c>
      <c r="D408" s="507" t="s">
        <v>1641</v>
      </c>
      <c r="E408" s="768">
        <v>4300</v>
      </c>
      <c r="F408" s="517">
        <f t="shared" si="50"/>
        <v>17200</v>
      </c>
      <c r="G408" s="611">
        <f t="shared" ref="G408" si="54">C408/2</f>
        <v>2</v>
      </c>
      <c r="H408" s="611">
        <f t="shared" si="51"/>
        <v>8600</v>
      </c>
      <c r="I408" s="611"/>
      <c r="J408" s="612">
        <f t="shared" si="48"/>
        <v>0</v>
      </c>
      <c r="K408" s="611">
        <f t="shared" ref="K408" si="55">C408/2</f>
        <v>2</v>
      </c>
      <c r="L408" s="611">
        <f t="shared" si="52"/>
        <v>8600</v>
      </c>
      <c r="M408" s="611"/>
      <c r="N408" s="613">
        <f t="shared" si="49"/>
        <v>0</v>
      </c>
      <c r="O408" s="500"/>
    </row>
    <row r="409" spans="1:15" s="347" customFormat="1" ht="17.25" thickBot="1">
      <c r="A409" s="648">
        <f t="shared" si="53"/>
        <v>397</v>
      </c>
      <c r="B409" s="769" t="s">
        <v>2711</v>
      </c>
      <c r="C409" s="770">
        <v>3</v>
      </c>
      <c r="D409" s="770" t="s">
        <v>1641</v>
      </c>
      <c r="E409" s="771">
        <v>3125</v>
      </c>
      <c r="F409" s="649">
        <f t="shared" si="50"/>
        <v>9375</v>
      </c>
      <c r="G409" s="650">
        <v>2</v>
      </c>
      <c r="H409" s="650">
        <f t="shared" si="51"/>
        <v>6250</v>
      </c>
      <c r="I409" s="650"/>
      <c r="J409" s="651">
        <f t="shared" si="48"/>
        <v>0</v>
      </c>
      <c r="K409" s="650">
        <v>1</v>
      </c>
      <c r="L409" s="650">
        <f t="shared" si="52"/>
        <v>3125</v>
      </c>
      <c r="M409" s="650"/>
      <c r="N409" s="652">
        <f t="shared" si="49"/>
        <v>0</v>
      </c>
      <c r="O409" s="500"/>
    </row>
    <row r="410" spans="1:15" s="347" customFormat="1" ht="16.5">
      <c r="A410" s="419"/>
      <c r="B410" s="653"/>
      <c r="C410" s="654"/>
      <c r="D410" s="655"/>
      <c r="E410" s="656" t="s">
        <v>31</v>
      </c>
      <c r="F410" s="656">
        <f>SUM(F13:F409)</f>
        <v>4119334.0200000005</v>
      </c>
      <c r="G410" s="656"/>
      <c r="H410" s="656">
        <f>SUM(H13:H409)</f>
        <v>2266220.0300000007</v>
      </c>
      <c r="I410" s="656"/>
      <c r="J410" s="656">
        <f>SUM(J13:J409)</f>
        <v>0</v>
      </c>
      <c r="K410" s="656"/>
      <c r="L410" s="656">
        <f>SUM(L13:L409)</f>
        <v>1852345.5100000014</v>
      </c>
      <c r="M410" s="656"/>
      <c r="N410" s="656">
        <f>SUM(N13:N409)</f>
        <v>0</v>
      </c>
    </row>
  </sheetData>
  <mergeCells count="16">
    <mergeCell ref="G11:H11"/>
    <mergeCell ref="I11:J11"/>
    <mergeCell ref="K11:L11"/>
    <mergeCell ref="M11:N11"/>
    <mergeCell ref="A2:N2"/>
    <mergeCell ref="A3:N3"/>
    <mergeCell ref="A4:N4"/>
    <mergeCell ref="A5:F5"/>
    <mergeCell ref="G9:N9"/>
    <mergeCell ref="M8:N8"/>
    <mergeCell ref="K6:N6"/>
    <mergeCell ref="C8:E8"/>
    <mergeCell ref="F6:G6"/>
    <mergeCell ref="H6:J6"/>
    <mergeCell ref="F7:J7"/>
    <mergeCell ref="K7:N7"/>
  </mergeCells>
  <pageMargins left="0.2" right="0" top="1" bottom="0.5" header="0.3" footer="0.3"/>
  <pageSetup paperSize="14" scale="91" orientation="landscape" verticalDpi="300" r:id="rId1"/>
  <drawing r:id="rId2"/>
</worksheet>
</file>

<file path=xl/worksheets/sheet17.xml><?xml version="1.0" encoding="utf-8"?>
<worksheet xmlns="http://schemas.openxmlformats.org/spreadsheetml/2006/main" xmlns:r="http://schemas.openxmlformats.org/officeDocument/2006/relationships">
  <sheetPr>
    <tabColor theme="3" tint="0.39997558519241921"/>
  </sheetPr>
  <dimension ref="A1:O110"/>
  <sheetViews>
    <sheetView zoomScaleSheetLayoutView="100" workbookViewId="0">
      <pane ySplit="12" topLeftCell="A105" activePane="bottomLeft" state="frozen"/>
      <selection pane="bottomLeft" activeCell="F109" sqref="F109"/>
    </sheetView>
  </sheetViews>
  <sheetFormatPr defaultColWidth="9.140625" defaultRowHeight="14.25"/>
  <cols>
    <col min="1" max="1" width="5.28515625" style="387" customWidth="1"/>
    <col min="2" max="2" width="38.42578125" style="388" customWidth="1"/>
    <col min="3" max="4" width="7.7109375" style="389" customWidth="1"/>
    <col min="5" max="5" width="11.140625" style="821" customWidth="1"/>
    <col min="6" max="6" width="13.42578125" style="390" customWidth="1"/>
    <col min="7" max="7" width="13.28515625" style="657" bestFit="1" customWidth="1"/>
    <col min="8" max="8" width="13.42578125" style="384" customWidth="1"/>
    <col min="9" max="9" width="6.7109375" style="657" customWidth="1"/>
    <col min="10" max="10" width="14.140625" style="384" customWidth="1"/>
    <col min="11" max="11" width="9.28515625" style="657" customWidth="1"/>
    <col min="12" max="12" width="14" style="384" customWidth="1"/>
    <col min="13" max="13" width="7.42578125" style="657" customWidth="1"/>
    <col min="14" max="14" width="15.42578125" style="384" customWidth="1"/>
    <col min="15" max="16384" width="9.140625" style="346"/>
  </cols>
  <sheetData>
    <row r="1" spans="1:15" ht="18" customHeight="1">
      <c r="A1" s="602"/>
      <c r="B1" s="603" t="s">
        <v>13</v>
      </c>
      <c r="C1" s="604"/>
      <c r="D1" s="604"/>
      <c r="E1" s="809"/>
      <c r="F1" s="605"/>
      <c r="G1" s="606"/>
      <c r="H1" s="607"/>
      <c r="I1" s="606"/>
      <c r="J1" s="607"/>
      <c r="K1" s="606"/>
      <c r="L1" s="607"/>
      <c r="M1" s="606"/>
      <c r="N1" s="607"/>
      <c r="O1" s="498"/>
    </row>
    <row r="2" spans="1:15" ht="17.25" customHeight="1">
      <c r="A2" s="4228" t="s">
        <v>12</v>
      </c>
      <c r="B2" s="4228"/>
      <c r="C2" s="4228"/>
      <c r="D2" s="4228"/>
      <c r="E2" s="4228"/>
      <c r="F2" s="4228"/>
      <c r="G2" s="4228"/>
      <c r="H2" s="4228"/>
      <c r="I2" s="4228"/>
      <c r="J2" s="4228"/>
      <c r="K2" s="4228"/>
      <c r="L2" s="4228"/>
      <c r="M2" s="4228"/>
      <c r="N2" s="4228"/>
    </row>
    <row r="3" spans="1:15" ht="17.25" customHeight="1">
      <c r="A3" s="4210" t="s">
        <v>35</v>
      </c>
      <c r="B3" s="4210"/>
      <c r="C3" s="4210"/>
      <c r="D3" s="4210"/>
      <c r="E3" s="4210"/>
      <c r="F3" s="4210"/>
      <c r="G3" s="4210"/>
      <c r="H3" s="4210"/>
      <c r="I3" s="4210"/>
      <c r="J3" s="4210"/>
      <c r="K3" s="4210"/>
      <c r="L3" s="4210"/>
      <c r="M3" s="4210"/>
      <c r="N3" s="4210"/>
    </row>
    <row r="4" spans="1:15" ht="17.25" customHeight="1">
      <c r="A4" s="4268" t="s">
        <v>3262</v>
      </c>
      <c r="B4" s="4268"/>
      <c r="C4" s="4268"/>
      <c r="D4" s="4268"/>
      <c r="E4" s="4268"/>
      <c r="F4" s="4268"/>
      <c r="G4" s="4268"/>
      <c r="H4" s="4268"/>
      <c r="I4" s="4268"/>
      <c r="J4" s="4268"/>
      <c r="K4" s="4268"/>
      <c r="L4" s="4268"/>
      <c r="M4" s="4268"/>
      <c r="N4" s="4268"/>
    </row>
    <row r="5" spans="1:15" s="791" customFormat="1" ht="14.25" customHeight="1" thickBot="1">
      <c r="A5" s="4211" t="s">
        <v>14</v>
      </c>
      <c r="B5" s="4211"/>
      <c r="C5" s="4211"/>
      <c r="D5" s="4211"/>
      <c r="E5" s="4211"/>
      <c r="F5" s="4211"/>
      <c r="G5" s="789"/>
      <c r="H5" s="789"/>
      <c r="I5" s="789"/>
      <c r="J5" s="789"/>
      <c r="K5" s="790"/>
      <c r="L5" s="790"/>
      <c r="M5" s="790"/>
      <c r="N5" s="790"/>
    </row>
    <row r="6" spans="1:15" s="1018" customFormat="1" ht="12.75" customHeight="1">
      <c r="A6" s="4229" t="s">
        <v>15</v>
      </c>
      <c r="B6" s="4230"/>
      <c r="C6" s="4230"/>
      <c r="D6" s="4230"/>
      <c r="E6" s="4230"/>
      <c r="F6" s="4231" t="s">
        <v>18</v>
      </c>
      <c r="G6" s="4231"/>
      <c r="H6" s="4232"/>
      <c r="I6" s="4232"/>
      <c r="J6" s="4232"/>
      <c r="K6" s="4233" t="s">
        <v>33</v>
      </c>
      <c r="L6" s="4233"/>
      <c r="M6" s="4233"/>
      <c r="N6" s="4234"/>
      <c r="O6" s="1017"/>
    </row>
    <row r="7" spans="1:15" s="1018" customFormat="1" ht="15.75" customHeight="1">
      <c r="A7" s="4235" t="s">
        <v>899</v>
      </c>
      <c r="B7" s="4236"/>
      <c r="C7" s="4236"/>
      <c r="D7" s="4236"/>
      <c r="E7" s="4236"/>
      <c r="F7" s="4239"/>
      <c r="G7" s="4239"/>
      <c r="H7" s="4239"/>
      <c r="I7" s="4239"/>
      <c r="J7" s="4239"/>
      <c r="K7" s="4213"/>
      <c r="L7" s="4213"/>
      <c r="M7" s="4213"/>
      <c r="N7" s="4214"/>
      <c r="O7" s="1017"/>
    </row>
    <row r="8" spans="1:15" s="1018" customFormat="1" ht="14.25" customHeight="1">
      <c r="A8" s="4269" t="s">
        <v>16</v>
      </c>
      <c r="B8" s="4216"/>
      <c r="C8" s="4216"/>
      <c r="D8" s="4216"/>
      <c r="E8" s="4216"/>
      <c r="F8" s="1003" t="s">
        <v>19</v>
      </c>
      <c r="G8" s="445" t="s">
        <v>28</v>
      </c>
      <c r="H8" s="445"/>
      <c r="I8" s="1095" t="s">
        <v>29</v>
      </c>
      <c r="J8" s="1095"/>
      <c r="K8" s="4239" t="s">
        <v>30</v>
      </c>
      <c r="L8" s="4239"/>
      <c r="M8" s="4213"/>
      <c r="N8" s="4214"/>
      <c r="O8" s="1017"/>
    </row>
    <row r="9" spans="1:15" s="1018" customFormat="1" ht="13.5" customHeight="1">
      <c r="A9" s="1096" t="s">
        <v>0</v>
      </c>
      <c r="B9" s="495" t="s">
        <v>1</v>
      </c>
      <c r="C9" s="1019" t="s">
        <v>2</v>
      </c>
      <c r="D9" s="1019" t="s">
        <v>900</v>
      </c>
      <c r="E9" s="1108" t="s">
        <v>11</v>
      </c>
      <c r="F9" s="1097" t="s">
        <v>17</v>
      </c>
      <c r="G9" s="4213" t="s">
        <v>20</v>
      </c>
      <c r="H9" s="4213"/>
      <c r="I9" s="4213"/>
      <c r="J9" s="4213"/>
      <c r="K9" s="4213"/>
      <c r="L9" s="4213"/>
      <c r="M9" s="4213"/>
      <c r="N9" s="4214"/>
      <c r="O9" s="1017"/>
    </row>
    <row r="10" spans="1:15" s="1018" customFormat="1" ht="0.75" hidden="1" customHeight="1">
      <c r="A10" s="1096"/>
      <c r="B10" s="495"/>
      <c r="C10" s="1019"/>
      <c r="D10" s="1019"/>
      <c r="E10" s="1108"/>
      <c r="F10" s="1097"/>
      <c r="G10" s="445" t="s">
        <v>3</v>
      </c>
      <c r="H10" s="1003" t="s">
        <v>4</v>
      </c>
      <c r="I10" s="445" t="s">
        <v>5</v>
      </c>
      <c r="J10" s="1003" t="s">
        <v>6</v>
      </c>
      <c r="K10" s="445" t="s">
        <v>7</v>
      </c>
      <c r="L10" s="1003" t="s">
        <v>10</v>
      </c>
      <c r="M10" s="445" t="s">
        <v>9</v>
      </c>
      <c r="N10" s="1005" t="s">
        <v>8</v>
      </c>
      <c r="O10" s="1017"/>
    </row>
    <row r="11" spans="1:15" s="1018" customFormat="1" ht="14.25" customHeight="1">
      <c r="A11" s="1096"/>
      <c r="B11" s="495"/>
      <c r="C11" s="1019"/>
      <c r="D11" s="1019"/>
      <c r="E11" s="1108"/>
      <c r="F11" s="1097"/>
      <c r="G11" s="4213" t="s">
        <v>21</v>
      </c>
      <c r="H11" s="4213"/>
      <c r="I11" s="4213" t="s">
        <v>24</v>
      </c>
      <c r="J11" s="4213"/>
      <c r="K11" s="4213" t="s">
        <v>25</v>
      </c>
      <c r="L11" s="4213"/>
      <c r="M11" s="4213" t="s">
        <v>27</v>
      </c>
      <c r="N11" s="4214"/>
      <c r="O11" s="1017"/>
    </row>
    <row r="12" spans="1:15" s="1018" customFormat="1" ht="13.5" customHeight="1">
      <c r="A12" s="1096"/>
      <c r="B12" s="495"/>
      <c r="C12" s="1019"/>
      <c r="D12" s="1019"/>
      <c r="E12" s="1108"/>
      <c r="F12" s="1097"/>
      <c r="G12" s="445" t="s">
        <v>23</v>
      </c>
      <c r="H12" s="445" t="s">
        <v>22</v>
      </c>
      <c r="I12" s="445" t="s">
        <v>23</v>
      </c>
      <c r="J12" s="445" t="s">
        <v>22</v>
      </c>
      <c r="K12" s="445" t="s">
        <v>23</v>
      </c>
      <c r="L12" s="445" t="s">
        <v>26</v>
      </c>
      <c r="M12" s="445" t="s">
        <v>23</v>
      </c>
      <c r="N12" s="1021" t="s">
        <v>22</v>
      </c>
      <c r="O12" s="1017"/>
    </row>
    <row r="13" spans="1:15" s="347" customFormat="1" ht="16.5">
      <c r="A13" s="610">
        <v>1</v>
      </c>
      <c r="B13" s="703" t="s">
        <v>2781</v>
      </c>
      <c r="C13" s="507">
        <v>1</v>
      </c>
      <c r="D13" s="507" t="s">
        <v>907</v>
      </c>
      <c r="E13" s="810">
        <v>630</v>
      </c>
      <c r="F13" s="517">
        <f>E13*C13</f>
        <v>630</v>
      </c>
      <c r="G13" s="611">
        <v>1</v>
      </c>
      <c r="H13" s="611">
        <f>G13*E13</f>
        <v>630</v>
      </c>
      <c r="I13" s="611"/>
      <c r="J13" s="612">
        <f t="shared" ref="J13:J76" si="0">I13*E13</f>
        <v>0</v>
      </c>
      <c r="K13" s="611">
        <v>0</v>
      </c>
      <c r="L13" s="611">
        <f>K13*E13</f>
        <v>0</v>
      </c>
      <c r="M13" s="611"/>
      <c r="N13" s="613">
        <f t="shared" ref="N13:N76" si="1">M13*E13</f>
        <v>0</v>
      </c>
      <c r="O13" s="500"/>
    </row>
    <row r="14" spans="1:15" s="347" customFormat="1" ht="16.5">
      <c r="A14" s="610">
        <f>A13+1</f>
        <v>2</v>
      </c>
      <c r="B14" s="703" t="s">
        <v>2715</v>
      </c>
      <c r="C14" s="507">
        <v>2</v>
      </c>
      <c r="D14" s="507" t="s">
        <v>907</v>
      </c>
      <c r="E14" s="810">
        <v>740</v>
      </c>
      <c r="F14" s="517">
        <f t="shared" ref="F14:F77" si="2">E14*C14</f>
        <v>1480</v>
      </c>
      <c r="G14" s="611">
        <f t="shared" ref="G14:G77" si="3">C14/2</f>
        <v>1</v>
      </c>
      <c r="H14" s="611">
        <f t="shared" ref="H14:H77" si="4">G14*E14</f>
        <v>740</v>
      </c>
      <c r="I14" s="611"/>
      <c r="J14" s="612">
        <f t="shared" si="0"/>
        <v>0</v>
      </c>
      <c r="K14" s="611">
        <f t="shared" ref="K14:K77" si="5">C14/2</f>
        <v>1</v>
      </c>
      <c r="L14" s="611">
        <f t="shared" ref="L14:L77" si="6">K14*E14</f>
        <v>740</v>
      </c>
      <c r="M14" s="611"/>
      <c r="N14" s="613">
        <f t="shared" si="1"/>
        <v>0</v>
      </c>
      <c r="O14" s="500"/>
    </row>
    <row r="15" spans="1:15" s="347" customFormat="1" ht="16.5">
      <c r="A15" s="610">
        <f t="shared" ref="A15:A78" si="7">A14+1</f>
        <v>3</v>
      </c>
      <c r="B15" s="703" t="s">
        <v>2716</v>
      </c>
      <c r="C15" s="507">
        <v>2</v>
      </c>
      <c r="D15" s="507" t="s">
        <v>907</v>
      </c>
      <c r="E15" s="810">
        <v>17000</v>
      </c>
      <c r="F15" s="517">
        <f t="shared" si="2"/>
        <v>34000</v>
      </c>
      <c r="G15" s="611">
        <f t="shared" si="3"/>
        <v>1</v>
      </c>
      <c r="H15" s="611">
        <f t="shared" si="4"/>
        <v>17000</v>
      </c>
      <c r="I15" s="611"/>
      <c r="J15" s="612">
        <f t="shared" si="0"/>
        <v>0</v>
      </c>
      <c r="K15" s="611">
        <f t="shared" si="5"/>
        <v>1</v>
      </c>
      <c r="L15" s="611">
        <f t="shared" si="6"/>
        <v>17000</v>
      </c>
      <c r="M15" s="611"/>
      <c r="N15" s="613">
        <f t="shared" si="1"/>
        <v>0</v>
      </c>
      <c r="O15" s="500"/>
    </row>
    <row r="16" spans="1:15" s="347" customFormat="1" ht="16.5">
      <c r="A16" s="610">
        <f t="shared" si="7"/>
        <v>4</v>
      </c>
      <c r="B16" s="703" t="s">
        <v>2782</v>
      </c>
      <c r="C16" s="507">
        <v>4</v>
      </c>
      <c r="D16" s="507" t="s">
        <v>907</v>
      </c>
      <c r="E16" s="810">
        <v>900</v>
      </c>
      <c r="F16" s="517">
        <f t="shared" si="2"/>
        <v>3600</v>
      </c>
      <c r="G16" s="611">
        <f t="shared" si="3"/>
        <v>2</v>
      </c>
      <c r="H16" s="611">
        <f t="shared" si="4"/>
        <v>1800</v>
      </c>
      <c r="I16" s="611"/>
      <c r="J16" s="612">
        <f t="shared" si="0"/>
        <v>0</v>
      </c>
      <c r="K16" s="611">
        <f t="shared" si="5"/>
        <v>2</v>
      </c>
      <c r="L16" s="611">
        <f t="shared" si="6"/>
        <v>1800</v>
      </c>
      <c r="M16" s="611"/>
      <c r="N16" s="613">
        <f t="shared" si="1"/>
        <v>0</v>
      </c>
      <c r="O16" s="500"/>
    </row>
    <row r="17" spans="1:15" s="347" customFormat="1" ht="16.5">
      <c r="A17" s="610">
        <f t="shared" si="7"/>
        <v>5</v>
      </c>
      <c r="B17" s="703" t="s">
        <v>2717</v>
      </c>
      <c r="C17" s="507">
        <v>2</v>
      </c>
      <c r="D17" s="507" t="s">
        <v>907</v>
      </c>
      <c r="E17" s="810">
        <v>4500</v>
      </c>
      <c r="F17" s="517">
        <f t="shared" si="2"/>
        <v>9000</v>
      </c>
      <c r="G17" s="611">
        <f t="shared" si="3"/>
        <v>1</v>
      </c>
      <c r="H17" s="611">
        <f t="shared" si="4"/>
        <v>4500</v>
      </c>
      <c r="I17" s="611"/>
      <c r="J17" s="612">
        <f t="shared" si="0"/>
        <v>0</v>
      </c>
      <c r="K17" s="611">
        <f t="shared" si="5"/>
        <v>1</v>
      </c>
      <c r="L17" s="611">
        <f t="shared" si="6"/>
        <v>4500</v>
      </c>
      <c r="M17" s="611"/>
      <c r="N17" s="613">
        <f t="shared" si="1"/>
        <v>0</v>
      </c>
      <c r="O17" s="500"/>
    </row>
    <row r="18" spans="1:15" s="347" customFormat="1" ht="16.5">
      <c r="A18" s="610">
        <f t="shared" si="7"/>
        <v>6</v>
      </c>
      <c r="B18" s="703" t="s">
        <v>2718</v>
      </c>
      <c r="C18" s="507">
        <v>6</v>
      </c>
      <c r="D18" s="507" t="s">
        <v>907</v>
      </c>
      <c r="E18" s="810">
        <v>650</v>
      </c>
      <c r="F18" s="517">
        <f t="shared" si="2"/>
        <v>3900</v>
      </c>
      <c r="G18" s="611">
        <f t="shared" si="3"/>
        <v>3</v>
      </c>
      <c r="H18" s="611">
        <f t="shared" si="4"/>
        <v>1950</v>
      </c>
      <c r="I18" s="611"/>
      <c r="J18" s="612">
        <f t="shared" si="0"/>
        <v>0</v>
      </c>
      <c r="K18" s="611">
        <f t="shared" si="5"/>
        <v>3</v>
      </c>
      <c r="L18" s="611">
        <f t="shared" si="6"/>
        <v>1950</v>
      </c>
      <c r="M18" s="611"/>
      <c r="N18" s="613">
        <f t="shared" si="1"/>
        <v>0</v>
      </c>
      <c r="O18" s="500"/>
    </row>
    <row r="19" spans="1:15" s="347" customFormat="1" ht="16.5">
      <c r="A19" s="610">
        <f t="shared" si="7"/>
        <v>7</v>
      </c>
      <c r="B19" s="703" t="s">
        <v>2783</v>
      </c>
      <c r="C19" s="507">
        <v>3</v>
      </c>
      <c r="D19" s="507" t="s">
        <v>907</v>
      </c>
      <c r="E19" s="810">
        <v>500</v>
      </c>
      <c r="F19" s="517">
        <f t="shared" si="2"/>
        <v>1500</v>
      </c>
      <c r="G19" s="611">
        <v>2</v>
      </c>
      <c r="H19" s="611">
        <f t="shared" si="4"/>
        <v>1000</v>
      </c>
      <c r="I19" s="611"/>
      <c r="J19" s="612">
        <f t="shared" si="0"/>
        <v>0</v>
      </c>
      <c r="K19" s="611">
        <v>1</v>
      </c>
      <c r="L19" s="611">
        <f t="shared" si="6"/>
        <v>500</v>
      </c>
      <c r="M19" s="611"/>
      <c r="N19" s="613">
        <f t="shared" si="1"/>
        <v>0</v>
      </c>
      <c r="O19" s="500"/>
    </row>
    <row r="20" spans="1:15" s="347" customFormat="1" ht="16.5">
      <c r="A20" s="610">
        <f t="shared" si="7"/>
        <v>8</v>
      </c>
      <c r="B20" s="703" t="s">
        <v>2719</v>
      </c>
      <c r="C20" s="507">
        <v>4</v>
      </c>
      <c r="D20" s="507" t="s">
        <v>907</v>
      </c>
      <c r="E20" s="810">
        <v>510</v>
      </c>
      <c r="F20" s="517">
        <f t="shared" si="2"/>
        <v>2040</v>
      </c>
      <c r="G20" s="611">
        <f t="shared" si="3"/>
        <v>2</v>
      </c>
      <c r="H20" s="611">
        <f t="shared" si="4"/>
        <v>1020</v>
      </c>
      <c r="I20" s="611"/>
      <c r="J20" s="612">
        <f t="shared" si="0"/>
        <v>0</v>
      </c>
      <c r="K20" s="611">
        <f t="shared" si="5"/>
        <v>2</v>
      </c>
      <c r="L20" s="611">
        <f t="shared" si="6"/>
        <v>1020</v>
      </c>
      <c r="M20" s="611"/>
      <c r="N20" s="613">
        <f t="shared" si="1"/>
        <v>0</v>
      </c>
      <c r="O20" s="500"/>
    </row>
    <row r="21" spans="1:15" s="347" customFormat="1" ht="16.5">
      <c r="A21" s="610">
        <f t="shared" si="7"/>
        <v>9</v>
      </c>
      <c r="B21" s="703" t="s">
        <v>2720</v>
      </c>
      <c r="C21" s="507">
        <v>6</v>
      </c>
      <c r="D21" s="507" t="s">
        <v>907</v>
      </c>
      <c r="E21" s="810">
        <v>455</v>
      </c>
      <c r="F21" s="517">
        <f t="shared" si="2"/>
        <v>2730</v>
      </c>
      <c r="G21" s="611">
        <f t="shared" si="3"/>
        <v>3</v>
      </c>
      <c r="H21" s="611">
        <f t="shared" si="4"/>
        <v>1365</v>
      </c>
      <c r="I21" s="611"/>
      <c r="J21" s="612">
        <f t="shared" si="0"/>
        <v>0</v>
      </c>
      <c r="K21" s="611">
        <f t="shared" si="5"/>
        <v>3</v>
      </c>
      <c r="L21" s="611">
        <f t="shared" si="6"/>
        <v>1365</v>
      </c>
      <c r="M21" s="611"/>
      <c r="N21" s="613">
        <f t="shared" si="1"/>
        <v>0</v>
      </c>
      <c r="O21" s="500"/>
    </row>
    <row r="22" spans="1:15" s="347" customFormat="1" ht="16.5">
      <c r="A22" s="610">
        <f t="shared" si="7"/>
        <v>10</v>
      </c>
      <c r="B22" s="703" t="s">
        <v>2721</v>
      </c>
      <c r="C22" s="507">
        <v>5</v>
      </c>
      <c r="D22" s="507" t="s">
        <v>907</v>
      </c>
      <c r="E22" s="810">
        <v>235</v>
      </c>
      <c r="F22" s="517">
        <f t="shared" si="2"/>
        <v>1175</v>
      </c>
      <c r="G22" s="611">
        <v>3</v>
      </c>
      <c r="H22" s="611">
        <f t="shared" si="4"/>
        <v>705</v>
      </c>
      <c r="I22" s="611"/>
      <c r="J22" s="612">
        <f t="shared" si="0"/>
        <v>0</v>
      </c>
      <c r="K22" s="611">
        <v>2</v>
      </c>
      <c r="L22" s="611">
        <f t="shared" si="6"/>
        <v>470</v>
      </c>
      <c r="M22" s="611"/>
      <c r="N22" s="613">
        <f t="shared" si="1"/>
        <v>0</v>
      </c>
      <c r="O22" s="500"/>
    </row>
    <row r="23" spans="1:15" s="347" customFormat="1" ht="16.5">
      <c r="A23" s="610">
        <f t="shared" si="7"/>
        <v>11</v>
      </c>
      <c r="B23" s="703" t="s">
        <v>2722</v>
      </c>
      <c r="C23" s="507">
        <v>6</v>
      </c>
      <c r="D23" s="507" t="s">
        <v>907</v>
      </c>
      <c r="E23" s="810">
        <v>300</v>
      </c>
      <c r="F23" s="517">
        <f t="shared" si="2"/>
        <v>1800</v>
      </c>
      <c r="G23" s="611">
        <f t="shared" si="3"/>
        <v>3</v>
      </c>
      <c r="H23" s="611">
        <f t="shared" si="4"/>
        <v>900</v>
      </c>
      <c r="I23" s="611"/>
      <c r="J23" s="612">
        <f t="shared" si="0"/>
        <v>0</v>
      </c>
      <c r="K23" s="611">
        <f t="shared" si="5"/>
        <v>3</v>
      </c>
      <c r="L23" s="611">
        <f t="shared" si="6"/>
        <v>900</v>
      </c>
      <c r="M23" s="611"/>
      <c r="N23" s="613">
        <f t="shared" si="1"/>
        <v>0</v>
      </c>
      <c r="O23" s="500"/>
    </row>
    <row r="24" spans="1:15" s="347" customFormat="1" ht="16.5">
      <c r="A24" s="610">
        <f t="shared" si="7"/>
        <v>12</v>
      </c>
      <c r="B24" s="703" t="s">
        <v>2723</v>
      </c>
      <c r="C24" s="507">
        <v>6</v>
      </c>
      <c r="D24" s="507" t="s">
        <v>907</v>
      </c>
      <c r="E24" s="810">
        <v>1430</v>
      </c>
      <c r="F24" s="517">
        <f t="shared" si="2"/>
        <v>8580</v>
      </c>
      <c r="G24" s="611">
        <f t="shared" si="3"/>
        <v>3</v>
      </c>
      <c r="H24" s="611">
        <f t="shared" si="4"/>
        <v>4290</v>
      </c>
      <c r="I24" s="611"/>
      <c r="J24" s="612">
        <f t="shared" si="0"/>
        <v>0</v>
      </c>
      <c r="K24" s="611">
        <f t="shared" si="5"/>
        <v>3</v>
      </c>
      <c r="L24" s="611">
        <f t="shared" si="6"/>
        <v>4290</v>
      </c>
      <c r="M24" s="611"/>
      <c r="N24" s="613">
        <f t="shared" si="1"/>
        <v>0</v>
      </c>
      <c r="O24" s="500"/>
    </row>
    <row r="25" spans="1:15" s="347" customFormat="1" ht="16.5">
      <c r="A25" s="610">
        <f t="shared" si="7"/>
        <v>13</v>
      </c>
      <c r="B25" s="703" t="s">
        <v>2784</v>
      </c>
      <c r="C25" s="507">
        <v>6</v>
      </c>
      <c r="D25" s="507" t="s">
        <v>1038</v>
      </c>
      <c r="E25" s="810">
        <v>550</v>
      </c>
      <c r="F25" s="517">
        <f t="shared" si="2"/>
        <v>3300</v>
      </c>
      <c r="G25" s="611">
        <f t="shared" si="3"/>
        <v>3</v>
      </c>
      <c r="H25" s="611">
        <f t="shared" si="4"/>
        <v>1650</v>
      </c>
      <c r="I25" s="611"/>
      <c r="J25" s="612">
        <f t="shared" si="0"/>
        <v>0</v>
      </c>
      <c r="K25" s="611">
        <f t="shared" si="5"/>
        <v>3</v>
      </c>
      <c r="L25" s="611">
        <f t="shared" si="6"/>
        <v>1650</v>
      </c>
      <c r="M25" s="611"/>
      <c r="N25" s="613">
        <f t="shared" si="1"/>
        <v>0</v>
      </c>
      <c r="O25" s="500"/>
    </row>
    <row r="26" spans="1:15" s="347" customFormat="1" ht="16.5">
      <c r="A26" s="610">
        <f t="shared" si="7"/>
        <v>14</v>
      </c>
      <c r="B26" s="658" t="s">
        <v>2785</v>
      </c>
      <c r="C26" s="507">
        <v>1</v>
      </c>
      <c r="D26" s="507" t="s">
        <v>2724</v>
      </c>
      <c r="E26" s="811">
        <v>26265</v>
      </c>
      <c r="F26" s="517">
        <f t="shared" si="2"/>
        <v>26265</v>
      </c>
      <c r="G26" s="611">
        <v>1</v>
      </c>
      <c r="H26" s="611">
        <f t="shared" si="4"/>
        <v>26265</v>
      </c>
      <c r="I26" s="611"/>
      <c r="J26" s="612">
        <f t="shared" si="0"/>
        <v>0</v>
      </c>
      <c r="K26" s="611">
        <v>0</v>
      </c>
      <c r="L26" s="611">
        <f t="shared" si="6"/>
        <v>0</v>
      </c>
      <c r="M26" s="611"/>
      <c r="N26" s="613">
        <f t="shared" si="1"/>
        <v>0</v>
      </c>
      <c r="O26" s="500"/>
    </row>
    <row r="27" spans="1:15" s="347" customFormat="1" ht="16.5">
      <c r="A27" s="610">
        <f t="shared" si="7"/>
        <v>15</v>
      </c>
      <c r="B27" s="512" t="s">
        <v>2725</v>
      </c>
      <c r="C27" s="514">
        <v>20</v>
      </c>
      <c r="D27" s="514" t="s">
        <v>960</v>
      </c>
      <c r="E27" s="754">
        <v>44</v>
      </c>
      <c r="F27" s="517">
        <f t="shared" si="2"/>
        <v>880</v>
      </c>
      <c r="G27" s="611">
        <f t="shared" si="3"/>
        <v>10</v>
      </c>
      <c r="H27" s="611">
        <f t="shared" si="4"/>
        <v>440</v>
      </c>
      <c r="I27" s="611"/>
      <c r="J27" s="612">
        <f t="shared" si="0"/>
        <v>0</v>
      </c>
      <c r="K27" s="611">
        <f t="shared" si="5"/>
        <v>10</v>
      </c>
      <c r="L27" s="611">
        <f t="shared" si="6"/>
        <v>440</v>
      </c>
      <c r="M27" s="611"/>
      <c r="N27" s="613">
        <f t="shared" si="1"/>
        <v>0</v>
      </c>
      <c r="O27" s="500"/>
    </row>
    <row r="28" spans="1:15" s="347" customFormat="1" ht="16.5">
      <c r="A28" s="610">
        <f t="shared" si="7"/>
        <v>16</v>
      </c>
      <c r="B28" s="512" t="s">
        <v>2786</v>
      </c>
      <c r="C28" s="514">
        <v>5</v>
      </c>
      <c r="D28" s="514" t="s">
        <v>960</v>
      </c>
      <c r="E28" s="754">
        <v>1787.5</v>
      </c>
      <c r="F28" s="517">
        <f t="shared" si="2"/>
        <v>8937.5</v>
      </c>
      <c r="G28" s="611">
        <v>3</v>
      </c>
      <c r="H28" s="611">
        <f t="shared" si="4"/>
        <v>5362.5</v>
      </c>
      <c r="I28" s="611"/>
      <c r="J28" s="612">
        <f t="shared" si="0"/>
        <v>0</v>
      </c>
      <c r="K28" s="611">
        <v>2</v>
      </c>
      <c r="L28" s="611">
        <f t="shared" si="6"/>
        <v>3575</v>
      </c>
      <c r="M28" s="611"/>
      <c r="N28" s="613">
        <f t="shared" si="1"/>
        <v>0</v>
      </c>
      <c r="O28" s="500"/>
    </row>
    <row r="29" spans="1:15" s="347" customFormat="1" ht="16.5">
      <c r="A29" s="610">
        <f t="shared" si="7"/>
        <v>17</v>
      </c>
      <c r="B29" s="512" t="s">
        <v>2787</v>
      </c>
      <c r="C29" s="514">
        <v>24</v>
      </c>
      <c r="D29" s="514" t="s">
        <v>960</v>
      </c>
      <c r="E29" s="754">
        <v>671</v>
      </c>
      <c r="F29" s="517">
        <f t="shared" si="2"/>
        <v>16104</v>
      </c>
      <c r="G29" s="611">
        <f t="shared" si="3"/>
        <v>12</v>
      </c>
      <c r="H29" s="611">
        <f t="shared" si="4"/>
        <v>8052</v>
      </c>
      <c r="I29" s="611"/>
      <c r="J29" s="612">
        <f t="shared" si="0"/>
        <v>0</v>
      </c>
      <c r="K29" s="611">
        <f t="shared" si="5"/>
        <v>12</v>
      </c>
      <c r="L29" s="611">
        <f t="shared" si="6"/>
        <v>8052</v>
      </c>
      <c r="M29" s="611"/>
      <c r="N29" s="613">
        <f t="shared" si="1"/>
        <v>0</v>
      </c>
      <c r="O29" s="500"/>
    </row>
    <row r="30" spans="1:15" s="347" customFormat="1" ht="16.5">
      <c r="A30" s="610">
        <f t="shared" si="7"/>
        <v>18</v>
      </c>
      <c r="B30" s="512" t="s">
        <v>2726</v>
      </c>
      <c r="C30" s="514">
        <v>16</v>
      </c>
      <c r="D30" s="514" t="s">
        <v>960</v>
      </c>
      <c r="E30" s="754">
        <v>363</v>
      </c>
      <c r="F30" s="517">
        <f t="shared" si="2"/>
        <v>5808</v>
      </c>
      <c r="G30" s="611">
        <f t="shared" si="3"/>
        <v>8</v>
      </c>
      <c r="H30" s="611">
        <f t="shared" si="4"/>
        <v>2904</v>
      </c>
      <c r="I30" s="611"/>
      <c r="J30" s="612">
        <f t="shared" si="0"/>
        <v>0</v>
      </c>
      <c r="K30" s="611">
        <f t="shared" si="5"/>
        <v>8</v>
      </c>
      <c r="L30" s="611">
        <f t="shared" si="6"/>
        <v>2904</v>
      </c>
      <c r="M30" s="611"/>
      <c r="N30" s="613">
        <f t="shared" si="1"/>
        <v>0</v>
      </c>
      <c r="O30" s="500"/>
    </row>
    <row r="31" spans="1:15" s="347" customFormat="1" ht="16.5">
      <c r="A31" s="610">
        <f t="shared" si="7"/>
        <v>19</v>
      </c>
      <c r="B31" s="803" t="s">
        <v>2727</v>
      </c>
      <c r="C31" s="514">
        <v>16</v>
      </c>
      <c r="D31" s="514" t="s">
        <v>960</v>
      </c>
      <c r="E31" s="754">
        <v>390.5</v>
      </c>
      <c r="F31" s="517">
        <f t="shared" si="2"/>
        <v>6248</v>
      </c>
      <c r="G31" s="611">
        <f t="shared" si="3"/>
        <v>8</v>
      </c>
      <c r="H31" s="611">
        <f t="shared" si="4"/>
        <v>3124</v>
      </c>
      <c r="I31" s="611"/>
      <c r="J31" s="612">
        <f t="shared" si="0"/>
        <v>0</v>
      </c>
      <c r="K31" s="611">
        <f t="shared" si="5"/>
        <v>8</v>
      </c>
      <c r="L31" s="611">
        <f t="shared" si="6"/>
        <v>3124</v>
      </c>
      <c r="M31" s="611"/>
      <c r="N31" s="613">
        <f t="shared" si="1"/>
        <v>0</v>
      </c>
      <c r="O31" s="500"/>
    </row>
    <row r="32" spans="1:15" s="347" customFormat="1" ht="16.5">
      <c r="A32" s="610">
        <f t="shared" si="7"/>
        <v>20</v>
      </c>
      <c r="B32" s="512" t="s">
        <v>2728</v>
      </c>
      <c r="C32" s="514">
        <v>16</v>
      </c>
      <c r="D32" s="514" t="s">
        <v>960</v>
      </c>
      <c r="E32" s="754">
        <v>423.5</v>
      </c>
      <c r="F32" s="517">
        <f t="shared" si="2"/>
        <v>6776</v>
      </c>
      <c r="G32" s="611">
        <f t="shared" si="3"/>
        <v>8</v>
      </c>
      <c r="H32" s="611">
        <f t="shared" si="4"/>
        <v>3388</v>
      </c>
      <c r="I32" s="611"/>
      <c r="J32" s="612">
        <f t="shared" si="0"/>
        <v>0</v>
      </c>
      <c r="K32" s="611">
        <f t="shared" si="5"/>
        <v>8</v>
      </c>
      <c r="L32" s="611">
        <f t="shared" si="6"/>
        <v>3388</v>
      </c>
      <c r="M32" s="611"/>
      <c r="N32" s="613">
        <f t="shared" si="1"/>
        <v>0</v>
      </c>
      <c r="O32" s="500"/>
    </row>
    <row r="33" spans="1:15" s="347" customFormat="1" ht="16.5">
      <c r="A33" s="610">
        <f t="shared" si="7"/>
        <v>21</v>
      </c>
      <c r="B33" s="512" t="s">
        <v>2729</v>
      </c>
      <c r="C33" s="514">
        <v>16</v>
      </c>
      <c r="D33" s="514" t="s">
        <v>960</v>
      </c>
      <c r="E33" s="754">
        <v>489.5</v>
      </c>
      <c r="F33" s="517">
        <f t="shared" si="2"/>
        <v>7832</v>
      </c>
      <c r="G33" s="611">
        <f t="shared" si="3"/>
        <v>8</v>
      </c>
      <c r="H33" s="611">
        <f t="shared" si="4"/>
        <v>3916</v>
      </c>
      <c r="I33" s="611"/>
      <c r="J33" s="612">
        <f t="shared" si="0"/>
        <v>0</v>
      </c>
      <c r="K33" s="611">
        <f t="shared" si="5"/>
        <v>8</v>
      </c>
      <c r="L33" s="611">
        <f t="shared" si="6"/>
        <v>3916</v>
      </c>
      <c r="M33" s="611"/>
      <c r="N33" s="613">
        <f t="shared" si="1"/>
        <v>0</v>
      </c>
      <c r="O33" s="500"/>
    </row>
    <row r="34" spans="1:15" s="347" customFormat="1" ht="16.5">
      <c r="A34" s="610">
        <f t="shared" si="7"/>
        <v>22</v>
      </c>
      <c r="B34" s="512" t="s">
        <v>2730</v>
      </c>
      <c r="C34" s="514">
        <v>16</v>
      </c>
      <c r="D34" s="514" t="s">
        <v>960</v>
      </c>
      <c r="E34" s="754">
        <v>554.4</v>
      </c>
      <c r="F34" s="517">
        <f t="shared" si="2"/>
        <v>8870.4</v>
      </c>
      <c r="G34" s="611">
        <f t="shared" si="3"/>
        <v>8</v>
      </c>
      <c r="H34" s="611">
        <f t="shared" si="4"/>
        <v>4435.2</v>
      </c>
      <c r="I34" s="611"/>
      <c r="J34" s="612">
        <f t="shared" si="0"/>
        <v>0</v>
      </c>
      <c r="K34" s="611">
        <f t="shared" si="5"/>
        <v>8</v>
      </c>
      <c r="L34" s="611">
        <f t="shared" si="6"/>
        <v>4435.2</v>
      </c>
      <c r="M34" s="611"/>
      <c r="N34" s="613">
        <f t="shared" si="1"/>
        <v>0</v>
      </c>
      <c r="O34" s="500"/>
    </row>
    <row r="35" spans="1:15" s="347" customFormat="1" ht="16.5">
      <c r="A35" s="610">
        <f t="shared" si="7"/>
        <v>23</v>
      </c>
      <c r="B35" s="512" t="s">
        <v>2788</v>
      </c>
      <c r="C35" s="514">
        <v>8</v>
      </c>
      <c r="D35" s="514" t="s">
        <v>960</v>
      </c>
      <c r="E35" s="754">
        <v>726</v>
      </c>
      <c r="F35" s="517">
        <f t="shared" si="2"/>
        <v>5808</v>
      </c>
      <c r="G35" s="611">
        <f t="shared" si="3"/>
        <v>4</v>
      </c>
      <c r="H35" s="611">
        <f t="shared" si="4"/>
        <v>2904</v>
      </c>
      <c r="I35" s="611"/>
      <c r="J35" s="612">
        <f t="shared" si="0"/>
        <v>0</v>
      </c>
      <c r="K35" s="611">
        <f t="shared" si="5"/>
        <v>4</v>
      </c>
      <c r="L35" s="611">
        <f t="shared" si="6"/>
        <v>2904</v>
      </c>
      <c r="M35" s="611"/>
      <c r="N35" s="613">
        <f t="shared" si="1"/>
        <v>0</v>
      </c>
      <c r="O35" s="500"/>
    </row>
    <row r="36" spans="1:15" s="347" customFormat="1" ht="16.5">
      <c r="A36" s="610">
        <f t="shared" si="7"/>
        <v>24</v>
      </c>
      <c r="B36" s="512" t="s">
        <v>2789</v>
      </c>
      <c r="C36" s="514">
        <v>8</v>
      </c>
      <c r="D36" s="514" t="s">
        <v>960</v>
      </c>
      <c r="E36" s="754">
        <v>822.8</v>
      </c>
      <c r="F36" s="517">
        <f t="shared" si="2"/>
        <v>6582.4</v>
      </c>
      <c r="G36" s="611">
        <f t="shared" si="3"/>
        <v>4</v>
      </c>
      <c r="H36" s="611">
        <f t="shared" si="4"/>
        <v>3291.2</v>
      </c>
      <c r="I36" s="611"/>
      <c r="J36" s="612">
        <f t="shared" si="0"/>
        <v>0</v>
      </c>
      <c r="K36" s="611">
        <f t="shared" si="5"/>
        <v>4</v>
      </c>
      <c r="L36" s="611">
        <f t="shared" si="6"/>
        <v>3291.2</v>
      </c>
      <c r="M36" s="611"/>
      <c r="N36" s="613">
        <f t="shared" si="1"/>
        <v>0</v>
      </c>
      <c r="O36" s="500"/>
    </row>
    <row r="37" spans="1:15" s="347" customFormat="1" ht="30">
      <c r="A37" s="610">
        <f t="shared" si="7"/>
        <v>25</v>
      </c>
      <c r="B37" s="512" t="s">
        <v>2731</v>
      </c>
      <c r="C37" s="727">
        <v>80</v>
      </c>
      <c r="D37" s="804" t="s">
        <v>903</v>
      </c>
      <c r="E37" s="812">
        <v>650</v>
      </c>
      <c r="F37" s="517">
        <f t="shared" si="2"/>
        <v>52000</v>
      </c>
      <c r="G37" s="611">
        <f t="shared" si="3"/>
        <v>40</v>
      </c>
      <c r="H37" s="611">
        <f t="shared" si="4"/>
        <v>26000</v>
      </c>
      <c r="I37" s="611"/>
      <c r="J37" s="612">
        <f t="shared" si="0"/>
        <v>0</v>
      </c>
      <c r="K37" s="611">
        <f t="shared" si="5"/>
        <v>40</v>
      </c>
      <c r="L37" s="611">
        <f t="shared" si="6"/>
        <v>26000</v>
      </c>
      <c r="M37" s="611"/>
      <c r="N37" s="613">
        <f t="shared" si="1"/>
        <v>0</v>
      </c>
      <c r="O37" s="500"/>
    </row>
    <row r="38" spans="1:15" s="347" customFormat="1" ht="16.5">
      <c r="A38" s="610">
        <f t="shared" si="7"/>
        <v>26</v>
      </c>
      <c r="B38" s="512" t="s">
        <v>2790</v>
      </c>
      <c r="C38" s="727">
        <v>60</v>
      </c>
      <c r="D38" s="804" t="s">
        <v>903</v>
      </c>
      <c r="E38" s="812">
        <v>610</v>
      </c>
      <c r="F38" s="517">
        <f t="shared" si="2"/>
        <v>36600</v>
      </c>
      <c r="G38" s="611">
        <f t="shared" si="3"/>
        <v>30</v>
      </c>
      <c r="H38" s="611">
        <f t="shared" si="4"/>
        <v>18300</v>
      </c>
      <c r="I38" s="611"/>
      <c r="J38" s="612">
        <f t="shared" si="0"/>
        <v>0</v>
      </c>
      <c r="K38" s="611">
        <f t="shared" si="5"/>
        <v>30</v>
      </c>
      <c r="L38" s="611">
        <f t="shared" si="6"/>
        <v>18300</v>
      </c>
      <c r="M38" s="611"/>
      <c r="N38" s="613">
        <f t="shared" si="1"/>
        <v>0</v>
      </c>
      <c r="O38" s="500"/>
    </row>
    <row r="39" spans="1:15" s="347" customFormat="1" ht="16.5">
      <c r="A39" s="610">
        <f t="shared" si="7"/>
        <v>27</v>
      </c>
      <c r="B39" s="512" t="s">
        <v>2791</v>
      </c>
      <c r="C39" s="727">
        <v>60</v>
      </c>
      <c r="D39" s="804" t="s">
        <v>903</v>
      </c>
      <c r="E39" s="812">
        <v>650</v>
      </c>
      <c r="F39" s="517">
        <f t="shared" si="2"/>
        <v>39000</v>
      </c>
      <c r="G39" s="611">
        <f t="shared" si="3"/>
        <v>30</v>
      </c>
      <c r="H39" s="611">
        <f t="shared" si="4"/>
        <v>19500</v>
      </c>
      <c r="I39" s="611"/>
      <c r="J39" s="612">
        <f t="shared" si="0"/>
        <v>0</v>
      </c>
      <c r="K39" s="611">
        <f t="shared" si="5"/>
        <v>30</v>
      </c>
      <c r="L39" s="611">
        <f t="shared" si="6"/>
        <v>19500</v>
      </c>
      <c r="M39" s="611"/>
      <c r="N39" s="613">
        <f t="shared" si="1"/>
        <v>0</v>
      </c>
      <c r="O39" s="500"/>
    </row>
    <row r="40" spans="1:15" s="347" customFormat="1" ht="16.5">
      <c r="A40" s="610">
        <f t="shared" si="7"/>
        <v>28</v>
      </c>
      <c r="B40" s="726" t="s">
        <v>2790</v>
      </c>
      <c r="C40" s="727">
        <v>60</v>
      </c>
      <c r="D40" s="725" t="s">
        <v>903</v>
      </c>
      <c r="E40" s="813">
        <v>762.5</v>
      </c>
      <c r="F40" s="517">
        <f t="shared" si="2"/>
        <v>45750</v>
      </c>
      <c r="G40" s="611">
        <f t="shared" si="3"/>
        <v>30</v>
      </c>
      <c r="H40" s="611">
        <f t="shared" si="4"/>
        <v>22875</v>
      </c>
      <c r="I40" s="611"/>
      <c r="J40" s="612">
        <f t="shared" si="0"/>
        <v>0</v>
      </c>
      <c r="K40" s="611">
        <f t="shared" si="5"/>
        <v>30</v>
      </c>
      <c r="L40" s="611">
        <f t="shared" si="6"/>
        <v>22875</v>
      </c>
      <c r="M40" s="611"/>
      <c r="N40" s="613">
        <f t="shared" si="1"/>
        <v>0</v>
      </c>
      <c r="O40" s="500"/>
    </row>
    <row r="41" spans="1:15" s="347" customFormat="1" ht="16.5">
      <c r="A41" s="610">
        <f t="shared" si="7"/>
        <v>29</v>
      </c>
      <c r="B41" s="726" t="s">
        <v>2734</v>
      </c>
      <c r="C41" s="727">
        <v>60</v>
      </c>
      <c r="D41" s="725" t="s">
        <v>903</v>
      </c>
      <c r="E41" s="813">
        <v>762.5</v>
      </c>
      <c r="F41" s="517">
        <f t="shared" si="2"/>
        <v>45750</v>
      </c>
      <c r="G41" s="611">
        <f t="shared" si="3"/>
        <v>30</v>
      </c>
      <c r="H41" s="611">
        <f t="shared" si="4"/>
        <v>22875</v>
      </c>
      <c r="I41" s="611"/>
      <c r="J41" s="612">
        <f t="shared" si="0"/>
        <v>0</v>
      </c>
      <c r="K41" s="611">
        <f t="shared" si="5"/>
        <v>30</v>
      </c>
      <c r="L41" s="611">
        <f t="shared" si="6"/>
        <v>22875</v>
      </c>
      <c r="M41" s="611"/>
      <c r="N41" s="613">
        <f t="shared" si="1"/>
        <v>0</v>
      </c>
      <c r="O41" s="500"/>
    </row>
    <row r="42" spans="1:15" s="347" customFormat="1" ht="16.5">
      <c r="A42" s="610">
        <f t="shared" si="7"/>
        <v>30</v>
      </c>
      <c r="B42" s="726" t="s">
        <v>2791</v>
      </c>
      <c r="C42" s="727">
        <v>30</v>
      </c>
      <c r="D42" s="725" t="s">
        <v>903</v>
      </c>
      <c r="E42" s="813">
        <v>650</v>
      </c>
      <c r="F42" s="517">
        <f t="shared" si="2"/>
        <v>19500</v>
      </c>
      <c r="G42" s="611">
        <f t="shared" si="3"/>
        <v>15</v>
      </c>
      <c r="H42" s="611">
        <f t="shared" si="4"/>
        <v>9750</v>
      </c>
      <c r="I42" s="611"/>
      <c r="J42" s="612">
        <f t="shared" si="0"/>
        <v>0</v>
      </c>
      <c r="K42" s="611">
        <f t="shared" si="5"/>
        <v>15</v>
      </c>
      <c r="L42" s="611">
        <f t="shared" si="6"/>
        <v>9750</v>
      </c>
      <c r="M42" s="611"/>
      <c r="N42" s="613">
        <f t="shared" si="1"/>
        <v>0</v>
      </c>
      <c r="O42" s="500"/>
    </row>
    <row r="43" spans="1:15" s="347" customFormat="1" ht="16.5">
      <c r="A43" s="610">
        <f t="shared" si="7"/>
        <v>31</v>
      </c>
      <c r="B43" s="726" t="s">
        <v>2715</v>
      </c>
      <c r="C43" s="727">
        <v>30</v>
      </c>
      <c r="D43" s="725" t="s">
        <v>903</v>
      </c>
      <c r="E43" s="813">
        <v>750</v>
      </c>
      <c r="F43" s="517">
        <f t="shared" si="2"/>
        <v>22500</v>
      </c>
      <c r="G43" s="611">
        <f t="shared" si="3"/>
        <v>15</v>
      </c>
      <c r="H43" s="611">
        <f t="shared" si="4"/>
        <v>11250</v>
      </c>
      <c r="I43" s="611"/>
      <c r="J43" s="612">
        <f t="shared" si="0"/>
        <v>0</v>
      </c>
      <c r="K43" s="611">
        <f t="shared" si="5"/>
        <v>15</v>
      </c>
      <c r="L43" s="611">
        <f t="shared" si="6"/>
        <v>11250</v>
      </c>
      <c r="M43" s="611"/>
      <c r="N43" s="613">
        <f t="shared" si="1"/>
        <v>0</v>
      </c>
      <c r="O43" s="500"/>
    </row>
    <row r="44" spans="1:15" s="347" customFormat="1" ht="16.5">
      <c r="A44" s="610">
        <f t="shared" si="7"/>
        <v>32</v>
      </c>
      <c r="B44" s="726" t="s">
        <v>2792</v>
      </c>
      <c r="C44" s="727">
        <v>6</v>
      </c>
      <c r="D44" s="725" t="s">
        <v>903</v>
      </c>
      <c r="E44" s="140">
        <v>2500</v>
      </c>
      <c r="F44" s="517">
        <f t="shared" si="2"/>
        <v>15000</v>
      </c>
      <c r="G44" s="611">
        <f t="shared" si="3"/>
        <v>3</v>
      </c>
      <c r="H44" s="611">
        <f t="shared" si="4"/>
        <v>7500</v>
      </c>
      <c r="I44" s="611"/>
      <c r="J44" s="612">
        <f t="shared" si="0"/>
        <v>0</v>
      </c>
      <c r="K44" s="611">
        <f t="shared" si="5"/>
        <v>3</v>
      </c>
      <c r="L44" s="611">
        <f t="shared" si="6"/>
        <v>7500</v>
      </c>
      <c r="M44" s="611"/>
      <c r="N44" s="613">
        <f t="shared" si="1"/>
        <v>0</v>
      </c>
      <c r="O44" s="500"/>
    </row>
    <row r="45" spans="1:15" s="347" customFormat="1" ht="16.5">
      <c r="A45" s="610">
        <f t="shared" si="7"/>
        <v>33</v>
      </c>
      <c r="B45" s="726" t="s">
        <v>2793</v>
      </c>
      <c r="C45" s="727">
        <v>6</v>
      </c>
      <c r="D45" s="725" t="s">
        <v>903</v>
      </c>
      <c r="E45" s="140">
        <v>2850</v>
      </c>
      <c r="F45" s="517">
        <f t="shared" si="2"/>
        <v>17100</v>
      </c>
      <c r="G45" s="611">
        <f t="shared" si="3"/>
        <v>3</v>
      </c>
      <c r="H45" s="611">
        <f t="shared" si="4"/>
        <v>8550</v>
      </c>
      <c r="I45" s="611"/>
      <c r="J45" s="612">
        <f t="shared" si="0"/>
        <v>0</v>
      </c>
      <c r="K45" s="611">
        <f t="shared" si="5"/>
        <v>3</v>
      </c>
      <c r="L45" s="611">
        <f t="shared" si="6"/>
        <v>8550</v>
      </c>
      <c r="M45" s="611"/>
      <c r="N45" s="613">
        <f t="shared" si="1"/>
        <v>0</v>
      </c>
      <c r="O45" s="500"/>
    </row>
    <row r="46" spans="1:15" s="347" customFormat="1" ht="16.5">
      <c r="A46" s="610">
        <f t="shared" si="7"/>
        <v>34</v>
      </c>
      <c r="B46" s="726" t="s">
        <v>2794</v>
      </c>
      <c r="C46" s="727">
        <v>35</v>
      </c>
      <c r="D46" s="725" t="s">
        <v>903</v>
      </c>
      <c r="E46" s="140">
        <v>600</v>
      </c>
      <c r="F46" s="517">
        <f t="shared" si="2"/>
        <v>21000</v>
      </c>
      <c r="G46" s="611">
        <v>18</v>
      </c>
      <c r="H46" s="611">
        <f t="shared" si="4"/>
        <v>10800</v>
      </c>
      <c r="I46" s="611"/>
      <c r="J46" s="612">
        <f t="shared" si="0"/>
        <v>0</v>
      </c>
      <c r="K46" s="611">
        <v>17</v>
      </c>
      <c r="L46" s="611">
        <f t="shared" si="6"/>
        <v>10200</v>
      </c>
      <c r="M46" s="611"/>
      <c r="N46" s="613">
        <f t="shared" si="1"/>
        <v>0</v>
      </c>
      <c r="O46" s="500"/>
    </row>
    <row r="47" spans="1:15" s="347" customFormat="1" ht="16.5">
      <c r="A47" s="610">
        <f t="shared" si="7"/>
        <v>35</v>
      </c>
      <c r="B47" s="726" t="s">
        <v>2791</v>
      </c>
      <c r="C47" s="727">
        <v>35</v>
      </c>
      <c r="D47" s="725" t="s">
        <v>903</v>
      </c>
      <c r="E47" s="140">
        <v>610</v>
      </c>
      <c r="F47" s="517">
        <f t="shared" si="2"/>
        <v>21350</v>
      </c>
      <c r="G47" s="611">
        <v>18</v>
      </c>
      <c r="H47" s="611">
        <f t="shared" si="4"/>
        <v>10980</v>
      </c>
      <c r="I47" s="611"/>
      <c r="J47" s="612">
        <f t="shared" si="0"/>
        <v>0</v>
      </c>
      <c r="K47" s="611">
        <v>17</v>
      </c>
      <c r="L47" s="611">
        <f t="shared" si="6"/>
        <v>10370</v>
      </c>
      <c r="M47" s="611"/>
      <c r="N47" s="613">
        <f t="shared" si="1"/>
        <v>0</v>
      </c>
      <c r="O47" s="500"/>
    </row>
    <row r="48" spans="1:15" s="347" customFormat="1" ht="16.5">
      <c r="A48" s="610">
        <f t="shared" si="7"/>
        <v>36</v>
      </c>
      <c r="B48" s="726" t="s">
        <v>2737</v>
      </c>
      <c r="C48" s="727">
        <v>35</v>
      </c>
      <c r="D48" s="725" t="s">
        <v>903</v>
      </c>
      <c r="E48" s="140">
        <v>625</v>
      </c>
      <c r="F48" s="517">
        <f t="shared" si="2"/>
        <v>21875</v>
      </c>
      <c r="G48" s="611">
        <v>18</v>
      </c>
      <c r="H48" s="611">
        <f t="shared" si="4"/>
        <v>11250</v>
      </c>
      <c r="I48" s="611"/>
      <c r="J48" s="612">
        <f t="shared" si="0"/>
        <v>0</v>
      </c>
      <c r="K48" s="611">
        <v>17</v>
      </c>
      <c r="L48" s="611">
        <f t="shared" si="6"/>
        <v>10625</v>
      </c>
      <c r="M48" s="611"/>
      <c r="N48" s="613">
        <f t="shared" si="1"/>
        <v>0</v>
      </c>
      <c r="O48" s="500"/>
    </row>
    <row r="49" spans="1:15" s="347" customFormat="1" ht="16.5">
      <c r="A49" s="610">
        <f t="shared" si="7"/>
        <v>37</v>
      </c>
      <c r="B49" s="726" t="s">
        <v>2738</v>
      </c>
      <c r="C49" s="727">
        <v>40</v>
      </c>
      <c r="D49" s="725" t="s">
        <v>903</v>
      </c>
      <c r="E49" s="140">
        <v>650</v>
      </c>
      <c r="F49" s="517">
        <f t="shared" si="2"/>
        <v>26000</v>
      </c>
      <c r="G49" s="611">
        <f t="shared" si="3"/>
        <v>20</v>
      </c>
      <c r="H49" s="611">
        <f t="shared" si="4"/>
        <v>13000</v>
      </c>
      <c r="I49" s="611"/>
      <c r="J49" s="612">
        <f t="shared" si="0"/>
        <v>0</v>
      </c>
      <c r="K49" s="611">
        <f t="shared" si="5"/>
        <v>20</v>
      </c>
      <c r="L49" s="611">
        <f t="shared" si="6"/>
        <v>13000</v>
      </c>
      <c r="M49" s="611"/>
      <c r="N49" s="613">
        <f t="shared" si="1"/>
        <v>0</v>
      </c>
      <c r="O49" s="500"/>
    </row>
    <row r="50" spans="1:15" s="347" customFormat="1" ht="16.5">
      <c r="A50" s="610">
        <f t="shared" si="7"/>
        <v>38</v>
      </c>
      <c r="B50" s="726" t="s">
        <v>2739</v>
      </c>
      <c r="C50" s="727">
        <v>40</v>
      </c>
      <c r="D50" s="725" t="s">
        <v>903</v>
      </c>
      <c r="E50" s="140">
        <v>700</v>
      </c>
      <c r="F50" s="517">
        <f t="shared" si="2"/>
        <v>28000</v>
      </c>
      <c r="G50" s="611">
        <f t="shared" si="3"/>
        <v>20</v>
      </c>
      <c r="H50" s="611">
        <f t="shared" si="4"/>
        <v>14000</v>
      </c>
      <c r="I50" s="611"/>
      <c r="J50" s="612">
        <f t="shared" si="0"/>
        <v>0</v>
      </c>
      <c r="K50" s="611">
        <f t="shared" si="5"/>
        <v>20</v>
      </c>
      <c r="L50" s="611">
        <f t="shared" si="6"/>
        <v>14000</v>
      </c>
      <c r="M50" s="611"/>
      <c r="N50" s="613">
        <f t="shared" si="1"/>
        <v>0</v>
      </c>
      <c r="O50" s="500"/>
    </row>
    <row r="51" spans="1:15" s="347" customFormat="1" ht="16.5">
      <c r="A51" s="610">
        <f t="shared" si="7"/>
        <v>39</v>
      </c>
      <c r="B51" s="726" t="s">
        <v>2740</v>
      </c>
      <c r="C51" s="727">
        <v>1</v>
      </c>
      <c r="D51" s="725" t="s">
        <v>903</v>
      </c>
      <c r="E51" s="140">
        <v>6500</v>
      </c>
      <c r="F51" s="517">
        <f t="shared" si="2"/>
        <v>6500</v>
      </c>
      <c r="G51" s="611">
        <v>1</v>
      </c>
      <c r="H51" s="611">
        <f t="shared" si="4"/>
        <v>6500</v>
      </c>
      <c r="I51" s="611"/>
      <c r="J51" s="612">
        <f t="shared" si="0"/>
        <v>0</v>
      </c>
      <c r="K51" s="611">
        <v>0</v>
      </c>
      <c r="L51" s="611">
        <f t="shared" si="6"/>
        <v>0</v>
      </c>
      <c r="M51" s="611"/>
      <c r="N51" s="613">
        <f t="shared" si="1"/>
        <v>0</v>
      </c>
      <c r="O51" s="500"/>
    </row>
    <row r="52" spans="1:15" s="347" customFormat="1" ht="16.5">
      <c r="A52" s="610">
        <f t="shared" si="7"/>
        <v>40</v>
      </c>
      <c r="B52" s="726" t="s">
        <v>2795</v>
      </c>
      <c r="C52" s="727">
        <v>4</v>
      </c>
      <c r="D52" s="725" t="s">
        <v>2741</v>
      </c>
      <c r="E52" s="140">
        <v>630</v>
      </c>
      <c r="F52" s="517">
        <f t="shared" si="2"/>
        <v>2520</v>
      </c>
      <c r="G52" s="611">
        <f t="shared" si="3"/>
        <v>2</v>
      </c>
      <c r="H52" s="611">
        <f t="shared" si="4"/>
        <v>1260</v>
      </c>
      <c r="I52" s="611"/>
      <c r="J52" s="612">
        <f t="shared" si="0"/>
        <v>0</v>
      </c>
      <c r="K52" s="611">
        <f t="shared" si="5"/>
        <v>2</v>
      </c>
      <c r="L52" s="611">
        <f t="shared" si="6"/>
        <v>1260</v>
      </c>
      <c r="M52" s="611"/>
      <c r="N52" s="613">
        <f t="shared" si="1"/>
        <v>0</v>
      </c>
      <c r="O52" s="500"/>
    </row>
    <row r="53" spans="1:15" s="347" customFormat="1" ht="16.5">
      <c r="A53" s="610">
        <f t="shared" si="7"/>
        <v>41</v>
      </c>
      <c r="B53" s="221" t="s">
        <v>2782</v>
      </c>
      <c r="C53" s="670">
        <v>30</v>
      </c>
      <c r="D53" s="670" t="s">
        <v>903</v>
      </c>
      <c r="E53" s="814">
        <v>700</v>
      </c>
      <c r="F53" s="517">
        <f t="shared" si="2"/>
        <v>21000</v>
      </c>
      <c r="G53" s="611">
        <f t="shared" si="3"/>
        <v>15</v>
      </c>
      <c r="H53" s="611">
        <f t="shared" si="4"/>
        <v>10500</v>
      </c>
      <c r="I53" s="611"/>
      <c r="J53" s="612">
        <f t="shared" si="0"/>
        <v>0</v>
      </c>
      <c r="K53" s="611">
        <f t="shared" si="5"/>
        <v>15</v>
      </c>
      <c r="L53" s="611">
        <f t="shared" si="6"/>
        <v>10500</v>
      </c>
      <c r="M53" s="611"/>
      <c r="N53" s="613">
        <f t="shared" si="1"/>
        <v>0</v>
      </c>
      <c r="O53" s="500"/>
    </row>
    <row r="54" spans="1:15" s="347" customFormat="1" ht="16.5">
      <c r="A54" s="610">
        <f t="shared" si="7"/>
        <v>42</v>
      </c>
      <c r="B54" s="221" t="s">
        <v>2796</v>
      </c>
      <c r="C54" s="670">
        <v>20</v>
      </c>
      <c r="D54" s="670" t="s">
        <v>903</v>
      </c>
      <c r="E54" s="814">
        <v>2500</v>
      </c>
      <c r="F54" s="517">
        <f t="shared" si="2"/>
        <v>50000</v>
      </c>
      <c r="G54" s="611">
        <f t="shared" si="3"/>
        <v>10</v>
      </c>
      <c r="H54" s="611">
        <f t="shared" si="4"/>
        <v>25000</v>
      </c>
      <c r="I54" s="611"/>
      <c r="J54" s="612">
        <f t="shared" si="0"/>
        <v>0</v>
      </c>
      <c r="K54" s="611">
        <f t="shared" si="5"/>
        <v>10</v>
      </c>
      <c r="L54" s="611">
        <f t="shared" si="6"/>
        <v>25000</v>
      </c>
      <c r="M54" s="611"/>
      <c r="N54" s="613">
        <f t="shared" si="1"/>
        <v>0</v>
      </c>
      <c r="O54" s="500"/>
    </row>
    <row r="55" spans="1:15" s="347" customFormat="1" ht="30">
      <c r="A55" s="610">
        <f t="shared" si="7"/>
        <v>43</v>
      </c>
      <c r="B55" s="231" t="s">
        <v>2742</v>
      </c>
      <c r="C55" s="670">
        <v>25</v>
      </c>
      <c r="D55" s="670" t="s">
        <v>903</v>
      </c>
      <c r="E55" s="814">
        <v>465.85</v>
      </c>
      <c r="F55" s="517">
        <f t="shared" si="2"/>
        <v>11646.25</v>
      </c>
      <c r="G55" s="611">
        <v>13</v>
      </c>
      <c r="H55" s="611">
        <f t="shared" si="4"/>
        <v>6056.05</v>
      </c>
      <c r="I55" s="611"/>
      <c r="J55" s="612">
        <f t="shared" si="0"/>
        <v>0</v>
      </c>
      <c r="K55" s="611">
        <v>12</v>
      </c>
      <c r="L55" s="611">
        <f t="shared" si="6"/>
        <v>5590.2000000000007</v>
      </c>
      <c r="M55" s="611"/>
      <c r="N55" s="613">
        <f t="shared" si="1"/>
        <v>0</v>
      </c>
      <c r="O55" s="500"/>
    </row>
    <row r="56" spans="1:15" s="347" customFormat="1" ht="30">
      <c r="A56" s="610">
        <f t="shared" si="7"/>
        <v>44</v>
      </c>
      <c r="B56" s="231" t="s">
        <v>2743</v>
      </c>
      <c r="C56" s="670">
        <v>25</v>
      </c>
      <c r="D56" s="670" t="s">
        <v>903</v>
      </c>
      <c r="E56" s="814">
        <v>538.45000000000005</v>
      </c>
      <c r="F56" s="517">
        <f t="shared" si="2"/>
        <v>13461.250000000002</v>
      </c>
      <c r="G56" s="611">
        <v>13</v>
      </c>
      <c r="H56" s="611">
        <f t="shared" si="4"/>
        <v>6999.85</v>
      </c>
      <c r="I56" s="611"/>
      <c r="J56" s="612">
        <f t="shared" si="0"/>
        <v>0</v>
      </c>
      <c r="K56" s="611">
        <v>12</v>
      </c>
      <c r="L56" s="611">
        <f t="shared" si="6"/>
        <v>6461.4000000000005</v>
      </c>
      <c r="M56" s="611"/>
      <c r="N56" s="613">
        <f t="shared" si="1"/>
        <v>0</v>
      </c>
      <c r="O56" s="500"/>
    </row>
    <row r="57" spans="1:15" s="347" customFormat="1" ht="30">
      <c r="A57" s="610">
        <f t="shared" si="7"/>
        <v>45</v>
      </c>
      <c r="B57" s="231" t="s">
        <v>2744</v>
      </c>
      <c r="C57" s="670">
        <v>25</v>
      </c>
      <c r="D57" s="670" t="s">
        <v>903</v>
      </c>
      <c r="E57" s="814">
        <v>632.5</v>
      </c>
      <c r="F57" s="517">
        <f t="shared" si="2"/>
        <v>15812.5</v>
      </c>
      <c r="G57" s="611">
        <v>13</v>
      </c>
      <c r="H57" s="611">
        <f t="shared" si="4"/>
        <v>8222.5</v>
      </c>
      <c r="I57" s="611"/>
      <c r="J57" s="612">
        <f t="shared" si="0"/>
        <v>0</v>
      </c>
      <c r="K57" s="611">
        <v>12</v>
      </c>
      <c r="L57" s="611">
        <f t="shared" si="6"/>
        <v>7590</v>
      </c>
      <c r="M57" s="611"/>
      <c r="N57" s="613">
        <f t="shared" si="1"/>
        <v>0</v>
      </c>
      <c r="O57" s="500"/>
    </row>
    <row r="58" spans="1:15" s="347" customFormat="1" ht="30">
      <c r="A58" s="610">
        <f t="shared" si="7"/>
        <v>46</v>
      </c>
      <c r="B58" s="231" t="s">
        <v>2745</v>
      </c>
      <c r="C58" s="670">
        <v>24</v>
      </c>
      <c r="D58" s="670" t="s">
        <v>903</v>
      </c>
      <c r="E58" s="814">
        <v>609.84</v>
      </c>
      <c r="F58" s="517">
        <f t="shared" si="2"/>
        <v>14636.16</v>
      </c>
      <c r="G58" s="611">
        <f t="shared" si="3"/>
        <v>12</v>
      </c>
      <c r="H58" s="611">
        <f t="shared" si="4"/>
        <v>7318.08</v>
      </c>
      <c r="I58" s="611"/>
      <c r="J58" s="612">
        <f t="shared" si="0"/>
        <v>0</v>
      </c>
      <c r="K58" s="611">
        <f t="shared" si="5"/>
        <v>12</v>
      </c>
      <c r="L58" s="611">
        <f t="shared" si="6"/>
        <v>7318.08</v>
      </c>
      <c r="M58" s="611"/>
      <c r="N58" s="613">
        <f t="shared" si="1"/>
        <v>0</v>
      </c>
      <c r="O58" s="500"/>
    </row>
    <row r="59" spans="1:15" s="347" customFormat="1" ht="30">
      <c r="A59" s="610">
        <f t="shared" si="7"/>
        <v>47</v>
      </c>
      <c r="B59" s="231" t="s">
        <v>2746</v>
      </c>
      <c r="C59" s="670">
        <v>20</v>
      </c>
      <c r="D59" s="670" t="s">
        <v>903</v>
      </c>
      <c r="E59" s="764">
        <v>671</v>
      </c>
      <c r="F59" s="517">
        <f t="shared" si="2"/>
        <v>13420</v>
      </c>
      <c r="G59" s="611">
        <f t="shared" si="3"/>
        <v>10</v>
      </c>
      <c r="H59" s="611">
        <f t="shared" si="4"/>
        <v>6710</v>
      </c>
      <c r="I59" s="611"/>
      <c r="J59" s="612">
        <f t="shared" si="0"/>
        <v>0</v>
      </c>
      <c r="K59" s="611">
        <f t="shared" si="5"/>
        <v>10</v>
      </c>
      <c r="L59" s="611">
        <f t="shared" si="6"/>
        <v>6710</v>
      </c>
      <c r="M59" s="611"/>
      <c r="N59" s="613">
        <f t="shared" si="1"/>
        <v>0</v>
      </c>
      <c r="O59" s="500"/>
    </row>
    <row r="60" spans="1:15" s="347" customFormat="1" ht="16.5">
      <c r="A60" s="610">
        <f t="shared" si="7"/>
        <v>48</v>
      </c>
      <c r="B60" s="221" t="s">
        <v>2747</v>
      </c>
      <c r="C60" s="670">
        <v>300</v>
      </c>
      <c r="D60" s="670" t="s">
        <v>903</v>
      </c>
      <c r="E60" s="814">
        <v>48.4</v>
      </c>
      <c r="F60" s="517">
        <f t="shared" si="2"/>
        <v>14520</v>
      </c>
      <c r="G60" s="611">
        <f t="shared" si="3"/>
        <v>150</v>
      </c>
      <c r="H60" s="611">
        <f t="shared" si="4"/>
        <v>7260</v>
      </c>
      <c r="I60" s="611"/>
      <c r="J60" s="612">
        <f t="shared" si="0"/>
        <v>0</v>
      </c>
      <c r="K60" s="611">
        <f t="shared" si="5"/>
        <v>150</v>
      </c>
      <c r="L60" s="611">
        <f t="shared" si="6"/>
        <v>7260</v>
      </c>
      <c r="M60" s="611"/>
      <c r="N60" s="613">
        <f t="shared" si="1"/>
        <v>0</v>
      </c>
      <c r="O60" s="500"/>
    </row>
    <row r="61" spans="1:15" s="347" customFormat="1" ht="16.5">
      <c r="A61" s="610">
        <f t="shared" si="7"/>
        <v>49</v>
      </c>
      <c r="B61" s="221" t="s">
        <v>2748</v>
      </c>
      <c r="C61" s="670">
        <v>10</v>
      </c>
      <c r="D61" s="670" t="s">
        <v>903</v>
      </c>
      <c r="E61" s="814">
        <v>3300</v>
      </c>
      <c r="F61" s="517">
        <f t="shared" si="2"/>
        <v>33000</v>
      </c>
      <c r="G61" s="611">
        <f t="shared" si="3"/>
        <v>5</v>
      </c>
      <c r="H61" s="611">
        <f t="shared" si="4"/>
        <v>16500</v>
      </c>
      <c r="I61" s="611"/>
      <c r="J61" s="612">
        <f t="shared" si="0"/>
        <v>0</v>
      </c>
      <c r="K61" s="611">
        <f t="shared" si="5"/>
        <v>5</v>
      </c>
      <c r="L61" s="611">
        <f t="shared" si="6"/>
        <v>16500</v>
      </c>
      <c r="M61" s="611"/>
      <c r="N61" s="613">
        <f t="shared" si="1"/>
        <v>0</v>
      </c>
      <c r="O61" s="500"/>
    </row>
    <row r="62" spans="1:15" s="347" customFormat="1" ht="16.5">
      <c r="A62" s="610">
        <f t="shared" si="7"/>
        <v>50</v>
      </c>
      <c r="B62" s="221" t="s">
        <v>2749</v>
      </c>
      <c r="C62" s="670">
        <v>20</v>
      </c>
      <c r="D62" s="670" t="s">
        <v>903</v>
      </c>
      <c r="E62" s="814">
        <v>975</v>
      </c>
      <c r="F62" s="517">
        <f t="shared" si="2"/>
        <v>19500</v>
      </c>
      <c r="G62" s="611">
        <f t="shared" si="3"/>
        <v>10</v>
      </c>
      <c r="H62" s="611">
        <f t="shared" si="4"/>
        <v>9750</v>
      </c>
      <c r="I62" s="611"/>
      <c r="J62" s="612">
        <f t="shared" si="0"/>
        <v>0</v>
      </c>
      <c r="K62" s="611">
        <f t="shared" si="5"/>
        <v>10</v>
      </c>
      <c r="L62" s="611">
        <f t="shared" si="6"/>
        <v>9750</v>
      </c>
      <c r="M62" s="611"/>
      <c r="N62" s="613">
        <f t="shared" si="1"/>
        <v>0</v>
      </c>
      <c r="O62" s="500"/>
    </row>
    <row r="63" spans="1:15" s="347" customFormat="1" ht="16.5">
      <c r="A63" s="610">
        <f t="shared" si="7"/>
        <v>51</v>
      </c>
      <c r="B63" s="221" t="s">
        <v>2750</v>
      </c>
      <c r="C63" s="670">
        <v>20</v>
      </c>
      <c r="D63" s="670" t="s">
        <v>903</v>
      </c>
      <c r="E63" s="814">
        <v>1025</v>
      </c>
      <c r="F63" s="517">
        <f t="shared" si="2"/>
        <v>20500</v>
      </c>
      <c r="G63" s="611">
        <f t="shared" si="3"/>
        <v>10</v>
      </c>
      <c r="H63" s="611">
        <f t="shared" si="4"/>
        <v>10250</v>
      </c>
      <c r="I63" s="611"/>
      <c r="J63" s="612">
        <f t="shared" si="0"/>
        <v>0</v>
      </c>
      <c r="K63" s="611">
        <f t="shared" si="5"/>
        <v>10</v>
      </c>
      <c r="L63" s="611">
        <f t="shared" si="6"/>
        <v>10250</v>
      </c>
      <c r="M63" s="611"/>
      <c r="N63" s="613">
        <f t="shared" si="1"/>
        <v>0</v>
      </c>
      <c r="O63" s="500"/>
    </row>
    <row r="64" spans="1:15" s="347" customFormat="1" ht="16.5">
      <c r="A64" s="610">
        <f t="shared" si="7"/>
        <v>52</v>
      </c>
      <c r="B64" s="221" t="s">
        <v>2751</v>
      </c>
      <c r="C64" s="670">
        <v>20</v>
      </c>
      <c r="D64" s="670" t="s">
        <v>903</v>
      </c>
      <c r="E64" s="814">
        <v>990</v>
      </c>
      <c r="F64" s="517">
        <f t="shared" si="2"/>
        <v>19800</v>
      </c>
      <c r="G64" s="611">
        <f t="shared" si="3"/>
        <v>10</v>
      </c>
      <c r="H64" s="611">
        <f t="shared" si="4"/>
        <v>9900</v>
      </c>
      <c r="I64" s="611"/>
      <c r="J64" s="612">
        <f t="shared" si="0"/>
        <v>0</v>
      </c>
      <c r="K64" s="611">
        <f t="shared" si="5"/>
        <v>10</v>
      </c>
      <c r="L64" s="611">
        <f t="shared" si="6"/>
        <v>9900</v>
      </c>
      <c r="M64" s="611"/>
      <c r="N64" s="613">
        <f t="shared" si="1"/>
        <v>0</v>
      </c>
      <c r="O64" s="500"/>
    </row>
    <row r="65" spans="1:15" s="347" customFormat="1" ht="16.5">
      <c r="A65" s="610">
        <f t="shared" si="7"/>
        <v>53</v>
      </c>
      <c r="B65" s="221" t="s">
        <v>2752</v>
      </c>
      <c r="C65" s="670">
        <v>50</v>
      </c>
      <c r="D65" s="670" t="s">
        <v>903</v>
      </c>
      <c r="E65" s="814">
        <v>525</v>
      </c>
      <c r="F65" s="517">
        <f t="shared" si="2"/>
        <v>26250</v>
      </c>
      <c r="G65" s="611">
        <f t="shared" si="3"/>
        <v>25</v>
      </c>
      <c r="H65" s="611">
        <f t="shared" si="4"/>
        <v>13125</v>
      </c>
      <c r="I65" s="611"/>
      <c r="J65" s="612">
        <f t="shared" si="0"/>
        <v>0</v>
      </c>
      <c r="K65" s="611">
        <f t="shared" si="5"/>
        <v>25</v>
      </c>
      <c r="L65" s="611">
        <f t="shared" si="6"/>
        <v>13125</v>
      </c>
      <c r="M65" s="611"/>
      <c r="N65" s="613">
        <f t="shared" si="1"/>
        <v>0</v>
      </c>
      <c r="O65" s="500"/>
    </row>
    <row r="66" spans="1:15" s="347" customFormat="1" ht="16.5">
      <c r="A66" s="610">
        <f t="shared" si="7"/>
        <v>54</v>
      </c>
      <c r="B66" s="221" t="s">
        <v>2753</v>
      </c>
      <c r="C66" s="670">
        <v>50</v>
      </c>
      <c r="D66" s="670" t="s">
        <v>903</v>
      </c>
      <c r="E66" s="814">
        <v>574</v>
      </c>
      <c r="F66" s="517">
        <f t="shared" si="2"/>
        <v>28700</v>
      </c>
      <c r="G66" s="611">
        <f t="shared" si="3"/>
        <v>25</v>
      </c>
      <c r="H66" s="611">
        <f t="shared" si="4"/>
        <v>14350</v>
      </c>
      <c r="I66" s="611"/>
      <c r="J66" s="612">
        <f t="shared" si="0"/>
        <v>0</v>
      </c>
      <c r="K66" s="611">
        <f t="shared" si="5"/>
        <v>25</v>
      </c>
      <c r="L66" s="611">
        <f t="shared" si="6"/>
        <v>14350</v>
      </c>
      <c r="M66" s="611"/>
      <c r="N66" s="613">
        <f t="shared" si="1"/>
        <v>0</v>
      </c>
      <c r="O66" s="500"/>
    </row>
    <row r="67" spans="1:15" s="347" customFormat="1" ht="16.5">
      <c r="A67" s="610">
        <f t="shared" si="7"/>
        <v>55</v>
      </c>
      <c r="B67" s="221" t="s">
        <v>2754</v>
      </c>
      <c r="C67" s="670">
        <v>50</v>
      </c>
      <c r="D67" s="670" t="s">
        <v>903</v>
      </c>
      <c r="E67" s="814">
        <v>669</v>
      </c>
      <c r="F67" s="517">
        <f t="shared" si="2"/>
        <v>33450</v>
      </c>
      <c r="G67" s="611">
        <f t="shared" si="3"/>
        <v>25</v>
      </c>
      <c r="H67" s="611">
        <f t="shared" si="4"/>
        <v>16725</v>
      </c>
      <c r="I67" s="611"/>
      <c r="J67" s="612">
        <f t="shared" si="0"/>
        <v>0</v>
      </c>
      <c r="K67" s="611">
        <f t="shared" si="5"/>
        <v>25</v>
      </c>
      <c r="L67" s="611">
        <f t="shared" si="6"/>
        <v>16725</v>
      </c>
      <c r="M67" s="611"/>
      <c r="N67" s="613">
        <f t="shared" si="1"/>
        <v>0</v>
      </c>
      <c r="O67" s="500"/>
    </row>
    <row r="68" spans="1:15" s="347" customFormat="1" ht="16.5">
      <c r="A68" s="610">
        <f t="shared" si="7"/>
        <v>56</v>
      </c>
      <c r="B68" s="726" t="s">
        <v>2755</v>
      </c>
      <c r="C68" s="727">
        <v>10</v>
      </c>
      <c r="D68" s="725" t="s">
        <v>903</v>
      </c>
      <c r="E68" s="814">
        <v>3000</v>
      </c>
      <c r="F68" s="517">
        <f t="shared" si="2"/>
        <v>30000</v>
      </c>
      <c r="G68" s="611">
        <f t="shared" si="3"/>
        <v>5</v>
      </c>
      <c r="H68" s="611">
        <f t="shared" si="4"/>
        <v>15000</v>
      </c>
      <c r="I68" s="611"/>
      <c r="J68" s="612">
        <f t="shared" si="0"/>
        <v>0</v>
      </c>
      <c r="K68" s="611">
        <f t="shared" si="5"/>
        <v>5</v>
      </c>
      <c r="L68" s="611">
        <f t="shared" si="6"/>
        <v>15000</v>
      </c>
      <c r="M68" s="611"/>
      <c r="N68" s="613">
        <f t="shared" si="1"/>
        <v>0</v>
      </c>
      <c r="O68" s="500"/>
    </row>
    <row r="69" spans="1:15" s="347" customFormat="1" ht="16.5">
      <c r="A69" s="610">
        <f t="shared" si="7"/>
        <v>57</v>
      </c>
      <c r="B69" s="726" t="s">
        <v>2732</v>
      </c>
      <c r="C69" s="727">
        <v>80</v>
      </c>
      <c r="D69" s="725" t="s">
        <v>903</v>
      </c>
      <c r="E69" s="814">
        <v>610</v>
      </c>
      <c r="F69" s="517">
        <f t="shared" si="2"/>
        <v>48800</v>
      </c>
      <c r="G69" s="611">
        <f t="shared" si="3"/>
        <v>40</v>
      </c>
      <c r="H69" s="611">
        <f t="shared" si="4"/>
        <v>24400</v>
      </c>
      <c r="I69" s="611"/>
      <c r="J69" s="612">
        <f t="shared" si="0"/>
        <v>0</v>
      </c>
      <c r="K69" s="611">
        <f t="shared" si="5"/>
        <v>40</v>
      </c>
      <c r="L69" s="611">
        <f t="shared" si="6"/>
        <v>24400</v>
      </c>
      <c r="M69" s="611"/>
      <c r="N69" s="613">
        <f t="shared" si="1"/>
        <v>0</v>
      </c>
      <c r="O69" s="500"/>
    </row>
    <row r="70" spans="1:15" s="347" customFormat="1" ht="30">
      <c r="A70" s="610">
        <f t="shared" si="7"/>
        <v>58</v>
      </c>
      <c r="B70" s="731" t="s">
        <v>2756</v>
      </c>
      <c r="C70" s="727">
        <v>80</v>
      </c>
      <c r="D70" s="725" t="s">
        <v>903</v>
      </c>
      <c r="E70" s="814">
        <v>790</v>
      </c>
      <c r="F70" s="517">
        <f t="shared" si="2"/>
        <v>63200</v>
      </c>
      <c r="G70" s="611">
        <f t="shared" si="3"/>
        <v>40</v>
      </c>
      <c r="H70" s="611">
        <f t="shared" si="4"/>
        <v>31600</v>
      </c>
      <c r="I70" s="611"/>
      <c r="J70" s="612">
        <f t="shared" si="0"/>
        <v>0</v>
      </c>
      <c r="K70" s="611">
        <f t="shared" si="5"/>
        <v>40</v>
      </c>
      <c r="L70" s="611">
        <f t="shared" si="6"/>
        <v>31600</v>
      </c>
      <c r="M70" s="611"/>
      <c r="N70" s="613">
        <f t="shared" si="1"/>
        <v>0</v>
      </c>
      <c r="O70" s="500"/>
    </row>
    <row r="71" spans="1:15" s="347" customFormat="1" ht="30">
      <c r="A71" s="610">
        <f t="shared" si="7"/>
        <v>59</v>
      </c>
      <c r="B71" s="731" t="s">
        <v>2734</v>
      </c>
      <c r="C71" s="727">
        <v>80</v>
      </c>
      <c r="D71" s="725" t="s">
        <v>903</v>
      </c>
      <c r="E71" s="814">
        <v>938</v>
      </c>
      <c r="F71" s="517">
        <f t="shared" si="2"/>
        <v>75040</v>
      </c>
      <c r="G71" s="611">
        <f t="shared" si="3"/>
        <v>40</v>
      </c>
      <c r="H71" s="611">
        <f t="shared" si="4"/>
        <v>37520</v>
      </c>
      <c r="I71" s="611"/>
      <c r="J71" s="612">
        <f t="shared" si="0"/>
        <v>0</v>
      </c>
      <c r="K71" s="611">
        <f t="shared" si="5"/>
        <v>40</v>
      </c>
      <c r="L71" s="611">
        <f t="shared" si="6"/>
        <v>37520</v>
      </c>
      <c r="M71" s="611"/>
      <c r="N71" s="613">
        <f t="shared" si="1"/>
        <v>0</v>
      </c>
      <c r="O71" s="500"/>
    </row>
    <row r="72" spans="1:15" s="347" customFormat="1" ht="16.5">
      <c r="A72" s="610">
        <f t="shared" si="7"/>
        <v>60</v>
      </c>
      <c r="B72" s="726" t="s">
        <v>2757</v>
      </c>
      <c r="C72" s="727">
        <v>10</v>
      </c>
      <c r="D72" s="725" t="s">
        <v>903</v>
      </c>
      <c r="E72" s="814">
        <v>2000</v>
      </c>
      <c r="F72" s="517">
        <f t="shared" si="2"/>
        <v>20000</v>
      </c>
      <c r="G72" s="611">
        <f t="shared" si="3"/>
        <v>5</v>
      </c>
      <c r="H72" s="611">
        <f t="shared" si="4"/>
        <v>10000</v>
      </c>
      <c r="I72" s="611"/>
      <c r="J72" s="612">
        <f t="shared" si="0"/>
        <v>0</v>
      </c>
      <c r="K72" s="611">
        <f t="shared" si="5"/>
        <v>5</v>
      </c>
      <c r="L72" s="611">
        <f t="shared" si="6"/>
        <v>10000</v>
      </c>
      <c r="M72" s="611"/>
      <c r="N72" s="613">
        <f t="shared" si="1"/>
        <v>0</v>
      </c>
      <c r="O72" s="500"/>
    </row>
    <row r="73" spans="1:15" s="347" customFormat="1" ht="16.5">
      <c r="A73" s="610">
        <f t="shared" si="7"/>
        <v>61</v>
      </c>
      <c r="B73" s="726" t="s">
        <v>2733</v>
      </c>
      <c r="C73" s="727">
        <v>30</v>
      </c>
      <c r="D73" s="725" t="s">
        <v>903</v>
      </c>
      <c r="E73" s="814">
        <v>610</v>
      </c>
      <c r="F73" s="517">
        <f t="shared" si="2"/>
        <v>18300</v>
      </c>
      <c r="G73" s="611">
        <f t="shared" si="3"/>
        <v>15</v>
      </c>
      <c r="H73" s="611">
        <f t="shared" si="4"/>
        <v>9150</v>
      </c>
      <c r="I73" s="611"/>
      <c r="J73" s="612">
        <f t="shared" si="0"/>
        <v>0</v>
      </c>
      <c r="K73" s="611">
        <f t="shared" si="5"/>
        <v>15</v>
      </c>
      <c r="L73" s="611">
        <f t="shared" si="6"/>
        <v>9150</v>
      </c>
      <c r="M73" s="611"/>
      <c r="N73" s="613">
        <f t="shared" si="1"/>
        <v>0</v>
      </c>
      <c r="O73" s="500"/>
    </row>
    <row r="74" spans="1:15" s="347" customFormat="1" ht="30">
      <c r="A74" s="610">
        <f t="shared" si="7"/>
        <v>62</v>
      </c>
      <c r="B74" s="231" t="s">
        <v>2758</v>
      </c>
      <c r="C74" s="659">
        <v>30</v>
      </c>
      <c r="D74" s="659" t="s">
        <v>1172</v>
      </c>
      <c r="E74" s="815">
        <v>535</v>
      </c>
      <c r="F74" s="517">
        <f t="shared" si="2"/>
        <v>16050</v>
      </c>
      <c r="G74" s="611">
        <f t="shared" si="3"/>
        <v>15</v>
      </c>
      <c r="H74" s="611">
        <f t="shared" si="4"/>
        <v>8025</v>
      </c>
      <c r="I74" s="611"/>
      <c r="J74" s="612">
        <f t="shared" si="0"/>
        <v>0</v>
      </c>
      <c r="K74" s="611">
        <f t="shared" si="5"/>
        <v>15</v>
      </c>
      <c r="L74" s="611">
        <f t="shared" si="6"/>
        <v>8025</v>
      </c>
      <c r="M74" s="611"/>
      <c r="N74" s="613">
        <f t="shared" si="1"/>
        <v>0</v>
      </c>
      <c r="O74" s="500"/>
    </row>
    <row r="75" spans="1:15" s="347" customFormat="1" ht="30">
      <c r="A75" s="610">
        <f t="shared" si="7"/>
        <v>63</v>
      </c>
      <c r="B75" s="231" t="s">
        <v>2759</v>
      </c>
      <c r="C75" s="659">
        <v>30</v>
      </c>
      <c r="D75" s="659" t="s">
        <v>903</v>
      </c>
      <c r="E75" s="815">
        <v>600</v>
      </c>
      <c r="F75" s="517">
        <f t="shared" si="2"/>
        <v>18000</v>
      </c>
      <c r="G75" s="611">
        <f t="shared" si="3"/>
        <v>15</v>
      </c>
      <c r="H75" s="611">
        <f t="shared" si="4"/>
        <v>9000</v>
      </c>
      <c r="I75" s="611"/>
      <c r="J75" s="612">
        <f t="shared" si="0"/>
        <v>0</v>
      </c>
      <c r="K75" s="611">
        <f t="shared" si="5"/>
        <v>15</v>
      </c>
      <c r="L75" s="611">
        <f t="shared" si="6"/>
        <v>9000</v>
      </c>
      <c r="M75" s="611"/>
      <c r="N75" s="613">
        <f t="shared" si="1"/>
        <v>0</v>
      </c>
      <c r="O75" s="500"/>
    </row>
    <row r="76" spans="1:15" s="347" customFormat="1" ht="16.5">
      <c r="A76" s="610">
        <f t="shared" si="7"/>
        <v>64</v>
      </c>
      <c r="B76" s="231" t="s">
        <v>2760</v>
      </c>
      <c r="C76" s="659">
        <v>30</v>
      </c>
      <c r="D76" s="659" t="s">
        <v>1172</v>
      </c>
      <c r="E76" s="815">
        <v>319</v>
      </c>
      <c r="F76" s="517">
        <f t="shared" si="2"/>
        <v>9570</v>
      </c>
      <c r="G76" s="611">
        <f t="shared" si="3"/>
        <v>15</v>
      </c>
      <c r="H76" s="611">
        <f t="shared" si="4"/>
        <v>4785</v>
      </c>
      <c r="I76" s="611"/>
      <c r="J76" s="612">
        <f t="shared" si="0"/>
        <v>0</v>
      </c>
      <c r="K76" s="611">
        <f t="shared" si="5"/>
        <v>15</v>
      </c>
      <c r="L76" s="611">
        <f t="shared" si="6"/>
        <v>4785</v>
      </c>
      <c r="M76" s="611"/>
      <c r="N76" s="613">
        <f t="shared" si="1"/>
        <v>0</v>
      </c>
      <c r="O76" s="500"/>
    </row>
    <row r="77" spans="1:15" s="347" customFormat="1" ht="16.5">
      <c r="A77" s="610">
        <f t="shared" si="7"/>
        <v>65</v>
      </c>
      <c r="B77" s="231" t="s">
        <v>2761</v>
      </c>
      <c r="C77" s="659">
        <v>30</v>
      </c>
      <c r="D77" s="659" t="s">
        <v>903</v>
      </c>
      <c r="E77" s="815">
        <v>379</v>
      </c>
      <c r="F77" s="517">
        <f t="shared" si="2"/>
        <v>11370</v>
      </c>
      <c r="G77" s="611">
        <f t="shared" si="3"/>
        <v>15</v>
      </c>
      <c r="H77" s="611">
        <f t="shared" si="4"/>
        <v>5685</v>
      </c>
      <c r="I77" s="611"/>
      <c r="J77" s="612">
        <f t="shared" ref="J77:J108" si="8">I77*E77</f>
        <v>0</v>
      </c>
      <c r="K77" s="611">
        <f t="shared" si="5"/>
        <v>15</v>
      </c>
      <c r="L77" s="611">
        <f t="shared" si="6"/>
        <v>5685</v>
      </c>
      <c r="M77" s="611"/>
      <c r="N77" s="613">
        <f t="shared" ref="N77:N108" si="9">M77*E77</f>
        <v>0</v>
      </c>
      <c r="O77" s="500"/>
    </row>
    <row r="78" spans="1:15" s="347" customFormat="1" ht="16.5">
      <c r="A78" s="610">
        <f t="shared" si="7"/>
        <v>66</v>
      </c>
      <c r="B78" s="726" t="s">
        <v>2735</v>
      </c>
      <c r="C78" s="486">
        <v>2</v>
      </c>
      <c r="D78" s="237" t="s">
        <v>903</v>
      </c>
      <c r="E78" s="138">
        <v>2800</v>
      </c>
      <c r="F78" s="517">
        <f t="shared" ref="F78:F108" si="10">E78*C78</f>
        <v>5600</v>
      </c>
      <c r="G78" s="611">
        <f t="shared" ref="G78:G108" si="11">C78/2</f>
        <v>1</v>
      </c>
      <c r="H78" s="611">
        <f t="shared" ref="H78:H108" si="12">G78*E78</f>
        <v>2800</v>
      </c>
      <c r="I78" s="611"/>
      <c r="J78" s="612">
        <f t="shared" si="8"/>
        <v>0</v>
      </c>
      <c r="K78" s="611">
        <f t="shared" ref="K78:K108" si="13">C78/2</f>
        <v>1</v>
      </c>
      <c r="L78" s="611">
        <f t="shared" ref="L78:L108" si="14">K78*E78</f>
        <v>2800</v>
      </c>
      <c r="M78" s="611"/>
      <c r="N78" s="613">
        <f t="shared" si="9"/>
        <v>0</v>
      </c>
      <c r="O78" s="500"/>
    </row>
    <row r="79" spans="1:15" s="347" customFormat="1" ht="16.5">
      <c r="A79" s="610">
        <f t="shared" ref="A79:A108" si="15">A78+1</f>
        <v>67</v>
      </c>
      <c r="B79" s="726" t="s">
        <v>2732</v>
      </c>
      <c r="C79" s="486">
        <v>45</v>
      </c>
      <c r="D79" s="237" t="s">
        <v>903</v>
      </c>
      <c r="E79" s="138">
        <v>600</v>
      </c>
      <c r="F79" s="517">
        <f t="shared" si="10"/>
        <v>27000</v>
      </c>
      <c r="G79" s="611">
        <v>23</v>
      </c>
      <c r="H79" s="611">
        <f t="shared" si="12"/>
        <v>13800</v>
      </c>
      <c r="I79" s="611"/>
      <c r="J79" s="612">
        <f t="shared" si="8"/>
        <v>0</v>
      </c>
      <c r="K79" s="611">
        <v>22</v>
      </c>
      <c r="L79" s="611">
        <f t="shared" si="14"/>
        <v>13200</v>
      </c>
      <c r="M79" s="611"/>
      <c r="N79" s="613">
        <f t="shared" si="9"/>
        <v>0</v>
      </c>
      <c r="O79" s="500"/>
    </row>
    <row r="80" spans="1:15" s="347" customFormat="1" ht="16.5">
      <c r="A80" s="610">
        <f t="shared" si="15"/>
        <v>68</v>
      </c>
      <c r="B80" s="726" t="s">
        <v>2733</v>
      </c>
      <c r="C80" s="486">
        <v>15</v>
      </c>
      <c r="D80" s="237" t="s">
        <v>903</v>
      </c>
      <c r="E80" s="138">
        <v>550</v>
      </c>
      <c r="F80" s="517">
        <f t="shared" si="10"/>
        <v>8250</v>
      </c>
      <c r="G80" s="611">
        <v>8</v>
      </c>
      <c r="H80" s="611">
        <f t="shared" si="12"/>
        <v>4400</v>
      </c>
      <c r="I80" s="611"/>
      <c r="J80" s="612">
        <f t="shared" si="8"/>
        <v>0</v>
      </c>
      <c r="K80" s="611">
        <v>7</v>
      </c>
      <c r="L80" s="611">
        <f t="shared" si="14"/>
        <v>3850</v>
      </c>
      <c r="M80" s="611"/>
      <c r="N80" s="613">
        <f t="shared" si="9"/>
        <v>0</v>
      </c>
      <c r="O80" s="500"/>
    </row>
    <row r="81" spans="1:15" s="347" customFormat="1" ht="30">
      <c r="A81" s="610">
        <f t="shared" si="15"/>
        <v>69</v>
      </c>
      <c r="B81" s="731" t="s">
        <v>2762</v>
      </c>
      <c r="C81" s="486">
        <v>60</v>
      </c>
      <c r="D81" s="237" t="s">
        <v>903</v>
      </c>
      <c r="E81" s="138">
        <v>670</v>
      </c>
      <c r="F81" s="517">
        <f t="shared" si="10"/>
        <v>40200</v>
      </c>
      <c r="G81" s="611">
        <f t="shared" si="11"/>
        <v>30</v>
      </c>
      <c r="H81" s="611">
        <f t="shared" si="12"/>
        <v>20100</v>
      </c>
      <c r="I81" s="611"/>
      <c r="J81" s="612">
        <f t="shared" si="8"/>
        <v>0</v>
      </c>
      <c r="K81" s="611">
        <f t="shared" si="13"/>
        <v>30</v>
      </c>
      <c r="L81" s="611">
        <f t="shared" si="14"/>
        <v>20100</v>
      </c>
      <c r="M81" s="611"/>
      <c r="N81" s="613">
        <f t="shared" si="9"/>
        <v>0</v>
      </c>
      <c r="O81" s="500"/>
    </row>
    <row r="82" spans="1:15" s="347" customFormat="1" ht="16.5">
      <c r="A82" s="610">
        <f t="shared" si="15"/>
        <v>70</v>
      </c>
      <c r="B82" s="726" t="s">
        <v>2735</v>
      </c>
      <c r="C82" s="486">
        <v>2</v>
      </c>
      <c r="D82" s="237" t="s">
        <v>903</v>
      </c>
      <c r="E82" s="138">
        <v>2800</v>
      </c>
      <c r="F82" s="517">
        <f t="shared" si="10"/>
        <v>5600</v>
      </c>
      <c r="G82" s="611">
        <f t="shared" si="11"/>
        <v>1</v>
      </c>
      <c r="H82" s="611">
        <f t="shared" si="12"/>
        <v>2800</v>
      </c>
      <c r="I82" s="611"/>
      <c r="J82" s="612">
        <f t="shared" si="8"/>
        <v>0</v>
      </c>
      <c r="K82" s="611">
        <f t="shared" si="13"/>
        <v>1</v>
      </c>
      <c r="L82" s="611">
        <f t="shared" si="14"/>
        <v>2800</v>
      </c>
      <c r="M82" s="611"/>
      <c r="N82" s="613">
        <f t="shared" si="9"/>
        <v>0</v>
      </c>
      <c r="O82" s="500"/>
    </row>
    <row r="83" spans="1:15" s="347" customFormat="1" ht="16.5">
      <c r="A83" s="610">
        <f t="shared" si="15"/>
        <v>71</v>
      </c>
      <c r="B83" s="726" t="s">
        <v>2732</v>
      </c>
      <c r="C83" s="486">
        <v>45</v>
      </c>
      <c r="D83" s="237" t="s">
        <v>903</v>
      </c>
      <c r="E83" s="138">
        <v>600</v>
      </c>
      <c r="F83" s="517">
        <f t="shared" si="10"/>
        <v>27000</v>
      </c>
      <c r="G83" s="611">
        <v>23</v>
      </c>
      <c r="H83" s="611">
        <f t="shared" si="12"/>
        <v>13800</v>
      </c>
      <c r="I83" s="611"/>
      <c r="J83" s="612">
        <f t="shared" si="8"/>
        <v>0</v>
      </c>
      <c r="K83" s="611">
        <v>22</v>
      </c>
      <c r="L83" s="611">
        <f t="shared" si="14"/>
        <v>13200</v>
      </c>
      <c r="M83" s="611"/>
      <c r="N83" s="613">
        <f t="shared" si="9"/>
        <v>0</v>
      </c>
      <c r="O83" s="500"/>
    </row>
    <row r="84" spans="1:15" s="347" customFormat="1" ht="16.5">
      <c r="A84" s="610">
        <f t="shared" si="15"/>
        <v>72</v>
      </c>
      <c r="B84" s="726" t="s">
        <v>2733</v>
      </c>
      <c r="C84" s="486">
        <v>15</v>
      </c>
      <c r="D84" s="237" t="s">
        <v>903</v>
      </c>
      <c r="E84" s="138">
        <v>550</v>
      </c>
      <c r="F84" s="517">
        <f t="shared" si="10"/>
        <v>8250</v>
      </c>
      <c r="G84" s="611">
        <v>8</v>
      </c>
      <c r="H84" s="611">
        <f t="shared" si="12"/>
        <v>4400</v>
      </c>
      <c r="I84" s="611"/>
      <c r="J84" s="612">
        <f t="shared" si="8"/>
        <v>0</v>
      </c>
      <c r="K84" s="611">
        <v>7</v>
      </c>
      <c r="L84" s="611">
        <f t="shared" si="14"/>
        <v>3850</v>
      </c>
      <c r="M84" s="611"/>
      <c r="N84" s="613">
        <f t="shared" si="9"/>
        <v>0</v>
      </c>
      <c r="O84" s="500"/>
    </row>
    <row r="85" spans="1:15" s="347" customFormat="1" ht="30">
      <c r="A85" s="610">
        <f t="shared" si="15"/>
        <v>73</v>
      </c>
      <c r="B85" s="731" t="s">
        <v>2762</v>
      </c>
      <c r="C85" s="486">
        <v>60</v>
      </c>
      <c r="D85" s="237" t="s">
        <v>903</v>
      </c>
      <c r="E85" s="138">
        <v>670</v>
      </c>
      <c r="F85" s="517">
        <f t="shared" si="10"/>
        <v>40200</v>
      </c>
      <c r="G85" s="611">
        <f t="shared" si="11"/>
        <v>30</v>
      </c>
      <c r="H85" s="611">
        <f t="shared" si="12"/>
        <v>20100</v>
      </c>
      <c r="I85" s="611"/>
      <c r="J85" s="612">
        <f t="shared" si="8"/>
        <v>0</v>
      </c>
      <c r="K85" s="611">
        <f t="shared" si="13"/>
        <v>30</v>
      </c>
      <c r="L85" s="611">
        <f t="shared" si="14"/>
        <v>20100</v>
      </c>
      <c r="M85" s="611"/>
      <c r="N85" s="613">
        <f t="shared" si="9"/>
        <v>0</v>
      </c>
      <c r="O85" s="500"/>
    </row>
    <row r="86" spans="1:15" s="347" customFormat="1" ht="16.5">
      <c r="A86" s="610">
        <f t="shared" si="15"/>
        <v>74</v>
      </c>
      <c r="B86" s="221" t="s">
        <v>2763</v>
      </c>
      <c r="C86" s="670">
        <v>40</v>
      </c>
      <c r="D86" s="670" t="s">
        <v>910</v>
      </c>
      <c r="E86" s="814">
        <v>762.5</v>
      </c>
      <c r="F86" s="517">
        <f t="shared" si="10"/>
        <v>30500</v>
      </c>
      <c r="G86" s="611">
        <f t="shared" si="11"/>
        <v>20</v>
      </c>
      <c r="H86" s="611">
        <f t="shared" si="12"/>
        <v>15250</v>
      </c>
      <c r="I86" s="611"/>
      <c r="J86" s="612">
        <f t="shared" si="8"/>
        <v>0</v>
      </c>
      <c r="K86" s="611">
        <f t="shared" si="13"/>
        <v>20</v>
      </c>
      <c r="L86" s="611">
        <f t="shared" si="14"/>
        <v>15250</v>
      </c>
      <c r="M86" s="611"/>
      <c r="N86" s="613">
        <f t="shared" si="9"/>
        <v>0</v>
      </c>
      <c r="O86" s="500"/>
    </row>
    <row r="87" spans="1:15" s="347" customFormat="1" ht="16.5">
      <c r="A87" s="610">
        <f t="shared" si="15"/>
        <v>75</v>
      </c>
      <c r="B87" s="221" t="s">
        <v>2764</v>
      </c>
      <c r="C87" s="670">
        <v>40</v>
      </c>
      <c r="D87" s="670" t="s">
        <v>910</v>
      </c>
      <c r="E87" s="814">
        <v>825</v>
      </c>
      <c r="F87" s="517">
        <f t="shared" si="10"/>
        <v>33000</v>
      </c>
      <c r="G87" s="611">
        <f t="shared" si="11"/>
        <v>20</v>
      </c>
      <c r="H87" s="611">
        <f t="shared" si="12"/>
        <v>16500</v>
      </c>
      <c r="I87" s="611"/>
      <c r="J87" s="612">
        <f t="shared" si="8"/>
        <v>0</v>
      </c>
      <c r="K87" s="611">
        <f t="shared" si="13"/>
        <v>20</v>
      </c>
      <c r="L87" s="611">
        <f t="shared" si="14"/>
        <v>16500</v>
      </c>
      <c r="M87" s="611"/>
      <c r="N87" s="613">
        <f t="shared" si="9"/>
        <v>0</v>
      </c>
      <c r="O87" s="500"/>
    </row>
    <row r="88" spans="1:15" s="347" customFormat="1" ht="16.5">
      <c r="A88" s="610">
        <f t="shared" si="15"/>
        <v>76</v>
      </c>
      <c r="B88" s="221" t="s">
        <v>2765</v>
      </c>
      <c r="C88" s="670">
        <v>40</v>
      </c>
      <c r="D88" s="670" t="s">
        <v>2766</v>
      </c>
      <c r="E88" s="814">
        <v>750</v>
      </c>
      <c r="F88" s="517">
        <f t="shared" si="10"/>
        <v>30000</v>
      </c>
      <c r="G88" s="611">
        <f t="shared" si="11"/>
        <v>20</v>
      </c>
      <c r="H88" s="611">
        <f t="shared" si="12"/>
        <v>15000</v>
      </c>
      <c r="I88" s="611"/>
      <c r="J88" s="612">
        <f t="shared" si="8"/>
        <v>0</v>
      </c>
      <c r="K88" s="611">
        <f t="shared" si="13"/>
        <v>20</v>
      </c>
      <c r="L88" s="611">
        <f t="shared" si="14"/>
        <v>15000</v>
      </c>
      <c r="M88" s="611"/>
      <c r="N88" s="613">
        <f t="shared" si="9"/>
        <v>0</v>
      </c>
      <c r="O88" s="500"/>
    </row>
    <row r="89" spans="1:15" s="347" customFormat="1" ht="30">
      <c r="A89" s="610">
        <f t="shared" si="15"/>
        <v>77</v>
      </c>
      <c r="B89" s="231" t="s">
        <v>2767</v>
      </c>
      <c r="C89" s="670">
        <v>40</v>
      </c>
      <c r="D89" s="670" t="s">
        <v>2766</v>
      </c>
      <c r="E89" s="814">
        <v>412.5</v>
      </c>
      <c r="F89" s="517">
        <f t="shared" si="10"/>
        <v>16500</v>
      </c>
      <c r="G89" s="611">
        <f t="shared" si="11"/>
        <v>20</v>
      </c>
      <c r="H89" s="611">
        <f t="shared" si="12"/>
        <v>8250</v>
      </c>
      <c r="I89" s="611"/>
      <c r="J89" s="612">
        <f t="shared" si="8"/>
        <v>0</v>
      </c>
      <c r="K89" s="611">
        <f t="shared" si="13"/>
        <v>20</v>
      </c>
      <c r="L89" s="611">
        <f t="shared" si="14"/>
        <v>8250</v>
      </c>
      <c r="M89" s="611"/>
      <c r="N89" s="613">
        <f t="shared" si="9"/>
        <v>0</v>
      </c>
      <c r="O89" s="500"/>
    </row>
    <row r="90" spans="1:15" s="347" customFormat="1" ht="30">
      <c r="A90" s="610">
        <f t="shared" si="15"/>
        <v>78</v>
      </c>
      <c r="B90" s="231" t="s">
        <v>2768</v>
      </c>
      <c r="C90" s="670">
        <v>40</v>
      </c>
      <c r="D90" s="670" t="s">
        <v>2766</v>
      </c>
      <c r="E90" s="814">
        <v>481.25</v>
      </c>
      <c r="F90" s="517">
        <f t="shared" si="10"/>
        <v>19250</v>
      </c>
      <c r="G90" s="611">
        <f t="shared" si="11"/>
        <v>20</v>
      </c>
      <c r="H90" s="611">
        <f t="shared" si="12"/>
        <v>9625</v>
      </c>
      <c r="I90" s="611"/>
      <c r="J90" s="612">
        <f t="shared" si="8"/>
        <v>0</v>
      </c>
      <c r="K90" s="611">
        <f t="shared" si="13"/>
        <v>20</v>
      </c>
      <c r="L90" s="611">
        <f t="shared" si="14"/>
        <v>9625</v>
      </c>
      <c r="M90" s="611"/>
      <c r="N90" s="613">
        <f t="shared" si="9"/>
        <v>0</v>
      </c>
      <c r="O90" s="500"/>
    </row>
    <row r="91" spans="1:15" s="347" customFormat="1" ht="30">
      <c r="A91" s="610">
        <f t="shared" si="15"/>
        <v>79</v>
      </c>
      <c r="B91" s="231" t="s">
        <v>2769</v>
      </c>
      <c r="C91" s="670">
        <v>40</v>
      </c>
      <c r="D91" s="670" t="s">
        <v>910</v>
      </c>
      <c r="E91" s="814">
        <v>556.25</v>
      </c>
      <c r="F91" s="517">
        <f t="shared" si="10"/>
        <v>22250</v>
      </c>
      <c r="G91" s="611">
        <f t="shared" si="11"/>
        <v>20</v>
      </c>
      <c r="H91" s="611">
        <f t="shared" si="12"/>
        <v>11125</v>
      </c>
      <c r="I91" s="611"/>
      <c r="J91" s="612">
        <f t="shared" si="8"/>
        <v>0</v>
      </c>
      <c r="K91" s="611">
        <f t="shared" si="13"/>
        <v>20</v>
      </c>
      <c r="L91" s="611">
        <f t="shared" si="14"/>
        <v>11125</v>
      </c>
      <c r="M91" s="611"/>
      <c r="N91" s="613">
        <f t="shared" si="9"/>
        <v>0</v>
      </c>
      <c r="O91" s="500"/>
    </row>
    <row r="92" spans="1:15" s="347" customFormat="1" ht="30">
      <c r="A92" s="610">
        <f t="shared" si="15"/>
        <v>80</v>
      </c>
      <c r="B92" s="231" t="s">
        <v>2770</v>
      </c>
      <c r="C92" s="670">
        <v>40</v>
      </c>
      <c r="D92" s="670" t="s">
        <v>910</v>
      </c>
      <c r="E92" s="814">
        <v>638.75</v>
      </c>
      <c r="F92" s="517">
        <f t="shared" si="10"/>
        <v>25550</v>
      </c>
      <c r="G92" s="611">
        <f t="shared" si="11"/>
        <v>20</v>
      </c>
      <c r="H92" s="611">
        <f t="shared" si="12"/>
        <v>12775</v>
      </c>
      <c r="I92" s="611"/>
      <c r="J92" s="612">
        <f t="shared" si="8"/>
        <v>0</v>
      </c>
      <c r="K92" s="611">
        <f t="shared" si="13"/>
        <v>20</v>
      </c>
      <c r="L92" s="611">
        <f t="shared" si="14"/>
        <v>12775</v>
      </c>
      <c r="M92" s="611"/>
      <c r="N92" s="613">
        <f t="shared" si="9"/>
        <v>0</v>
      </c>
      <c r="O92" s="500"/>
    </row>
    <row r="93" spans="1:15" s="347" customFormat="1" ht="30">
      <c r="A93" s="610">
        <f t="shared" si="15"/>
        <v>81</v>
      </c>
      <c r="B93" s="231" t="s">
        <v>2771</v>
      </c>
      <c r="C93" s="670">
        <v>30</v>
      </c>
      <c r="D93" s="670" t="s">
        <v>2766</v>
      </c>
      <c r="E93" s="814">
        <v>718.75</v>
      </c>
      <c r="F93" s="517">
        <f t="shared" si="10"/>
        <v>21562.5</v>
      </c>
      <c r="G93" s="611">
        <f t="shared" si="11"/>
        <v>15</v>
      </c>
      <c r="H93" s="611">
        <f t="shared" si="12"/>
        <v>10781.25</v>
      </c>
      <c r="I93" s="611"/>
      <c r="J93" s="612">
        <f t="shared" si="8"/>
        <v>0</v>
      </c>
      <c r="K93" s="611">
        <f t="shared" si="13"/>
        <v>15</v>
      </c>
      <c r="L93" s="611">
        <f t="shared" si="14"/>
        <v>10781.25</v>
      </c>
      <c r="M93" s="611"/>
      <c r="N93" s="613">
        <f t="shared" si="9"/>
        <v>0</v>
      </c>
      <c r="O93" s="500"/>
    </row>
    <row r="94" spans="1:15" s="347" customFormat="1" ht="30">
      <c r="A94" s="610">
        <f t="shared" si="15"/>
        <v>82</v>
      </c>
      <c r="B94" s="231" t="s">
        <v>2772</v>
      </c>
      <c r="C94" s="670">
        <v>30</v>
      </c>
      <c r="D94" s="670" t="s">
        <v>903</v>
      </c>
      <c r="E94" s="814">
        <v>762.5</v>
      </c>
      <c r="F94" s="517">
        <f t="shared" si="10"/>
        <v>22875</v>
      </c>
      <c r="G94" s="611">
        <f t="shared" si="11"/>
        <v>15</v>
      </c>
      <c r="H94" s="611">
        <f t="shared" si="12"/>
        <v>11437.5</v>
      </c>
      <c r="I94" s="611"/>
      <c r="J94" s="612">
        <f t="shared" si="8"/>
        <v>0</v>
      </c>
      <c r="K94" s="611">
        <f t="shared" si="13"/>
        <v>15</v>
      </c>
      <c r="L94" s="611">
        <f t="shared" si="14"/>
        <v>11437.5</v>
      </c>
      <c r="M94" s="611"/>
      <c r="N94" s="613">
        <f t="shared" si="9"/>
        <v>0</v>
      </c>
      <c r="O94" s="500"/>
    </row>
    <row r="95" spans="1:15" s="347" customFormat="1" ht="16.5">
      <c r="A95" s="610">
        <f t="shared" si="15"/>
        <v>83</v>
      </c>
      <c r="B95" s="726" t="s">
        <v>2735</v>
      </c>
      <c r="C95" s="486">
        <v>1</v>
      </c>
      <c r="D95" s="237" t="s">
        <v>903</v>
      </c>
      <c r="E95" s="138">
        <v>2800</v>
      </c>
      <c r="F95" s="517">
        <f t="shared" si="10"/>
        <v>2800</v>
      </c>
      <c r="G95" s="611">
        <v>1</v>
      </c>
      <c r="H95" s="611">
        <f t="shared" si="12"/>
        <v>2800</v>
      </c>
      <c r="I95" s="611"/>
      <c r="J95" s="612">
        <f t="shared" si="8"/>
        <v>0</v>
      </c>
      <c r="K95" s="611">
        <v>0</v>
      </c>
      <c r="L95" s="611">
        <f t="shared" si="14"/>
        <v>0</v>
      </c>
      <c r="M95" s="611"/>
      <c r="N95" s="613">
        <f t="shared" si="9"/>
        <v>0</v>
      </c>
      <c r="O95" s="500"/>
    </row>
    <row r="96" spans="1:15" s="347" customFormat="1" ht="16.5">
      <c r="A96" s="610">
        <f t="shared" si="15"/>
        <v>84</v>
      </c>
      <c r="B96" s="726" t="s">
        <v>2732</v>
      </c>
      <c r="C96" s="486">
        <v>30</v>
      </c>
      <c r="D96" s="237" t="s">
        <v>903</v>
      </c>
      <c r="E96" s="138">
        <v>600</v>
      </c>
      <c r="F96" s="517">
        <f t="shared" si="10"/>
        <v>18000</v>
      </c>
      <c r="G96" s="611">
        <f t="shared" si="11"/>
        <v>15</v>
      </c>
      <c r="H96" s="611">
        <f t="shared" si="12"/>
        <v>9000</v>
      </c>
      <c r="I96" s="611"/>
      <c r="J96" s="612">
        <f t="shared" si="8"/>
        <v>0</v>
      </c>
      <c r="K96" s="611">
        <f t="shared" si="13"/>
        <v>15</v>
      </c>
      <c r="L96" s="611">
        <f t="shared" si="14"/>
        <v>9000</v>
      </c>
      <c r="M96" s="611"/>
      <c r="N96" s="613">
        <f t="shared" si="9"/>
        <v>0</v>
      </c>
      <c r="O96" s="500"/>
    </row>
    <row r="97" spans="1:15" s="347" customFormat="1" ht="16.5">
      <c r="A97" s="610">
        <f t="shared" si="15"/>
        <v>85</v>
      </c>
      <c r="B97" s="726" t="s">
        <v>2733</v>
      </c>
      <c r="C97" s="486">
        <v>30</v>
      </c>
      <c r="D97" s="237" t="s">
        <v>903</v>
      </c>
      <c r="E97" s="138">
        <v>550</v>
      </c>
      <c r="F97" s="517">
        <f t="shared" si="10"/>
        <v>16500</v>
      </c>
      <c r="G97" s="611">
        <f t="shared" si="11"/>
        <v>15</v>
      </c>
      <c r="H97" s="611">
        <f t="shared" si="12"/>
        <v>8250</v>
      </c>
      <c r="I97" s="611"/>
      <c r="J97" s="612">
        <f t="shared" si="8"/>
        <v>0</v>
      </c>
      <c r="K97" s="611">
        <f t="shared" si="13"/>
        <v>15</v>
      </c>
      <c r="L97" s="611">
        <f t="shared" si="14"/>
        <v>8250</v>
      </c>
      <c r="M97" s="611"/>
      <c r="N97" s="613">
        <f t="shared" si="9"/>
        <v>0</v>
      </c>
      <c r="O97" s="500"/>
    </row>
    <row r="98" spans="1:15" s="347" customFormat="1" ht="16.5">
      <c r="A98" s="610">
        <f t="shared" si="15"/>
        <v>86</v>
      </c>
      <c r="B98" s="726" t="s">
        <v>2736</v>
      </c>
      <c r="C98" s="486">
        <v>1</v>
      </c>
      <c r="D98" s="237" t="s">
        <v>903</v>
      </c>
      <c r="E98" s="138">
        <v>2500</v>
      </c>
      <c r="F98" s="517">
        <f t="shared" si="10"/>
        <v>2500</v>
      </c>
      <c r="G98" s="611">
        <v>1</v>
      </c>
      <c r="H98" s="611">
        <f t="shared" si="12"/>
        <v>2500</v>
      </c>
      <c r="I98" s="611"/>
      <c r="J98" s="612">
        <f t="shared" si="8"/>
        <v>0</v>
      </c>
      <c r="K98" s="611">
        <v>0</v>
      </c>
      <c r="L98" s="611">
        <f t="shared" si="14"/>
        <v>0</v>
      </c>
      <c r="M98" s="611"/>
      <c r="N98" s="613">
        <f t="shared" si="9"/>
        <v>0</v>
      </c>
      <c r="O98" s="500"/>
    </row>
    <row r="99" spans="1:15" s="347" customFormat="1" ht="16.5">
      <c r="A99" s="610">
        <f t="shared" si="15"/>
        <v>87</v>
      </c>
      <c r="B99" s="726" t="s">
        <v>2773</v>
      </c>
      <c r="C99" s="486">
        <v>4</v>
      </c>
      <c r="D99" s="237" t="s">
        <v>1038</v>
      </c>
      <c r="E99" s="138">
        <v>630</v>
      </c>
      <c r="F99" s="517">
        <f t="shared" si="10"/>
        <v>2520</v>
      </c>
      <c r="G99" s="611">
        <f t="shared" si="11"/>
        <v>2</v>
      </c>
      <c r="H99" s="611">
        <f t="shared" si="12"/>
        <v>1260</v>
      </c>
      <c r="I99" s="611"/>
      <c r="J99" s="612">
        <f t="shared" si="8"/>
        <v>0</v>
      </c>
      <c r="K99" s="611">
        <f t="shared" si="13"/>
        <v>2</v>
      </c>
      <c r="L99" s="611">
        <f t="shared" si="14"/>
        <v>1260</v>
      </c>
      <c r="M99" s="611"/>
      <c r="N99" s="613">
        <f t="shared" si="9"/>
        <v>0</v>
      </c>
      <c r="O99" s="500"/>
    </row>
    <row r="100" spans="1:15" s="347" customFormat="1" ht="30">
      <c r="A100" s="610">
        <f t="shared" si="15"/>
        <v>88</v>
      </c>
      <c r="B100" s="731" t="s">
        <v>2762</v>
      </c>
      <c r="C100" s="486">
        <v>60</v>
      </c>
      <c r="D100" s="237" t="s">
        <v>903</v>
      </c>
      <c r="E100" s="138">
        <v>670</v>
      </c>
      <c r="F100" s="517">
        <f t="shared" si="10"/>
        <v>40200</v>
      </c>
      <c r="G100" s="611">
        <f t="shared" si="11"/>
        <v>30</v>
      </c>
      <c r="H100" s="611">
        <f t="shared" si="12"/>
        <v>20100</v>
      </c>
      <c r="I100" s="611"/>
      <c r="J100" s="612">
        <f t="shared" si="8"/>
        <v>0</v>
      </c>
      <c r="K100" s="611">
        <f t="shared" si="13"/>
        <v>30</v>
      </c>
      <c r="L100" s="611">
        <f t="shared" si="14"/>
        <v>20100</v>
      </c>
      <c r="M100" s="611"/>
      <c r="N100" s="613">
        <f t="shared" si="9"/>
        <v>0</v>
      </c>
      <c r="O100" s="500"/>
    </row>
    <row r="101" spans="1:15" s="347" customFormat="1" ht="16.5">
      <c r="A101" s="610">
        <f t="shared" si="15"/>
        <v>89</v>
      </c>
      <c r="B101" s="805" t="s">
        <v>2774</v>
      </c>
      <c r="C101" s="662">
        <v>50</v>
      </c>
      <c r="D101" s="237" t="s">
        <v>960</v>
      </c>
      <c r="E101" s="816">
        <v>700</v>
      </c>
      <c r="F101" s="517">
        <f t="shared" si="10"/>
        <v>35000</v>
      </c>
      <c r="G101" s="611">
        <f t="shared" si="11"/>
        <v>25</v>
      </c>
      <c r="H101" s="611">
        <f t="shared" si="12"/>
        <v>17500</v>
      </c>
      <c r="I101" s="611"/>
      <c r="J101" s="612">
        <f t="shared" si="8"/>
        <v>0</v>
      </c>
      <c r="K101" s="611">
        <f t="shared" si="13"/>
        <v>25</v>
      </c>
      <c r="L101" s="611">
        <f t="shared" si="14"/>
        <v>17500</v>
      </c>
      <c r="M101" s="611"/>
      <c r="N101" s="613">
        <f t="shared" si="9"/>
        <v>0</v>
      </c>
      <c r="O101" s="500"/>
    </row>
    <row r="102" spans="1:15" s="347" customFormat="1" ht="30">
      <c r="A102" s="610">
        <f t="shared" si="15"/>
        <v>90</v>
      </c>
      <c r="B102" s="822" t="s">
        <v>2775</v>
      </c>
      <c r="C102" s="237">
        <v>80</v>
      </c>
      <c r="D102" s="237" t="s">
        <v>910</v>
      </c>
      <c r="E102" s="817">
        <v>671</v>
      </c>
      <c r="F102" s="517">
        <f t="shared" si="10"/>
        <v>53680</v>
      </c>
      <c r="G102" s="611">
        <f t="shared" si="11"/>
        <v>40</v>
      </c>
      <c r="H102" s="611">
        <f t="shared" si="12"/>
        <v>26840</v>
      </c>
      <c r="I102" s="611"/>
      <c r="J102" s="612">
        <f t="shared" si="8"/>
        <v>0</v>
      </c>
      <c r="K102" s="611">
        <f t="shared" si="13"/>
        <v>40</v>
      </c>
      <c r="L102" s="611">
        <f t="shared" si="14"/>
        <v>26840</v>
      </c>
      <c r="M102" s="611"/>
      <c r="N102" s="613">
        <f t="shared" si="9"/>
        <v>0</v>
      </c>
      <c r="O102" s="500"/>
    </row>
    <row r="103" spans="1:15" s="347" customFormat="1" ht="30">
      <c r="A103" s="610">
        <f t="shared" si="15"/>
        <v>91</v>
      </c>
      <c r="B103" s="805" t="s">
        <v>2776</v>
      </c>
      <c r="C103" s="237">
        <v>80</v>
      </c>
      <c r="D103" s="237" t="s">
        <v>910</v>
      </c>
      <c r="E103" s="817">
        <v>609.84</v>
      </c>
      <c r="F103" s="517">
        <f t="shared" si="10"/>
        <v>48787.200000000004</v>
      </c>
      <c r="G103" s="611">
        <f t="shared" si="11"/>
        <v>40</v>
      </c>
      <c r="H103" s="611">
        <f t="shared" si="12"/>
        <v>24393.600000000002</v>
      </c>
      <c r="I103" s="611"/>
      <c r="J103" s="612">
        <f t="shared" si="8"/>
        <v>0</v>
      </c>
      <c r="K103" s="611">
        <f t="shared" si="13"/>
        <v>40</v>
      </c>
      <c r="L103" s="611">
        <f t="shared" si="14"/>
        <v>24393.600000000002</v>
      </c>
      <c r="M103" s="611"/>
      <c r="N103" s="613">
        <f t="shared" si="9"/>
        <v>0</v>
      </c>
      <c r="O103" s="500"/>
    </row>
    <row r="104" spans="1:15" s="347" customFormat="1" ht="30">
      <c r="A104" s="610">
        <f t="shared" si="15"/>
        <v>92</v>
      </c>
      <c r="B104" s="805" t="s">
        <v>2777</v>
      </c>
      <c r="C104" s="662">
        <v>80</v>
      </c>
      <c r="D104" s="237" t="s">
        <v>910</v>
      </c>
      <c r="E104" s="817">
        <v>632.5</v>
      </c>
      <c r="F104" s="517">
        <f t="shared" si="10"/>
        <v>50600</v>
      </c>
      <c r="G104" s="611">
        <f t="shared" si="11"/>
        <v>40</v>
      </c>
      <c r="H104" s="611">
        <f t="shared" si="12"/>
        <v>25300</v>
      </c>
      <c r="I104" s="611"/>
      <c r="J104" s="612">
        <f t="shared" si="8"/>
        <v>0</v>
      </c>
      <c r="K104" s="611">
        <f t="shared" si="13"/>
        <v>40</v>
      </c>
      <c r="L104" s="611">
        <f t="shared" si="14"/>
        <v>25300</v>
      </c>
      <c r="M104" s="611"/>
      <c r="N104" s="613">
        <f t="shared" si="9"/>
        <v>0</v>
      </c>
      <c r="O104" s="500"/>
    </row>
    <row r="105" spans="1:15" s="347" customFormat="1" ht="30">
      <c r="A105" s="610">
        <f t="shared" si="15"/>
        <v>93</v>
      </c>
      <c r="B105" s="805" t="s">
        <v>2778</v>
      </c>
      <c r="C105" s="662">
        <v>80</v>
      </c>
      <c r="D105" s="237" t="s">
        <v>910</v>
      </c>
      <c r="E105" s="817">
        <v>538.45000000000005</v>
      </c>
      <c r="F105" s="517">
        <f t="shared" si="10"/>
        <v>43076</v>
      </c>
      <c r="G105" s="611">
        <f t="shared" si="11"/>
        <v>40</v>
      </c>
      <c r="H105" s="611">
        <f t="shared" si="12"/>
        <v>21538</v>
      </c>
      <c r="I105" s="611"/>
      <c r="J105" s="612">
        <f t="shared" si="8"/>
        <v>0</v>
      </c>
      <c r="K105" s="611">
        <f t="shared" si="13"/>
        <v>40</v>
      </c>
      <c r="L105" s="611">
        <f t="shared" si="14"/>
        <v>21538</v>
      </c>
      <c r="M105" s="611"/>
      <c r="N105" s="613">
        <f t="shared" si="9"/>
        <v>0</v>
      </c>
      <c r="O105" s="500"/>
    </row>
    <row r="106" spans="1:15" s="347" customFormat="1" ht="30">
      <c r="A106" s="610">
        <f t="shared" si="15"/>
        <v>94</v>
      </c>
      <c r="B106" s="805" t="s">
        <v>2779</v>
      </c>
      <c r="C106" s="662">
        <v>80</v>
      </c>
      <c r="D106" s="237" t="s">
        <v>910</v>
      </c>
      <c r="E106" s="817">
        <v>465.85</v>
      </c>
      <c r="F106" s="517">
        <f t="shared" si="10"/>
        <v>37268</v>
      </c>
      <c r="G106" s="611">
        <f t="shared" si="11"/>
        <v>40</v>
      </c>
      <c r="H106" s="611">
        <f t="shared" si="12"/>
        <v>18634</v>
      </c>
      <c r="I106" s="611"/>
      <c r="J106" s="612">
        <f t="shared" si="8"/>
        <v>0</v>
      </c>
      <c r="K106" s="611">
        <f t="shared" si="13"/>
        <v>40</v>
      </c>
      <c r="L106" s="611">
        <f t="shared" si="14"/>
        <v>18634</v>
      </c>
      <c r="M106" s="611"/>
      <c r="N106" s="613">
        <f t="shared" si="9"/>
        <v>0</v>
      </c>
      <c r="O106" s="500"/>
    </row>
    <row r="107" spans="1:15" s="347" customFormat="1" ht="16.5">
      <c r="A107" s="610">
        <f t="shared" si="15"/>
        <v>95</v>
      </c>
      <c r="B107" s="805" t="s">
        <v>2780</v>
      </c>
      <c r="C107" s="237">
        <v>50</v>
      </c>
      <c r="D107" s="237" t="s">
        <v>910</v>
      </c>
      <c r="E107" s="816">
        <v>600</v>
      </c>
      <c r="F107" s="517">
        <f t="shared" si="10"/>
        <v>30000</v>
      </c>
      <c r="G107" s="611">
        <f t="shared" si="11"/>
        <v>25</v>
      </c>
      <c r="H107" s="611">
        <f t="shared" si="12"/>
        <v>15000</v>
      </c>
      <c r="I107" s="611"/>
      <c r="J107" s="612">
        <f t="shared" si="8"/>
        <v>0</v>
      </c>
      <c r="K107" s="611">
        <f t="shared" si="13"/>
        <v>25</v>
      </c>
      <c r="L107" s="611">
        <f t="shared" si="14"/>
        <v>15000</v>
      </c>
      <c r="M107" s="611"/>
      <c r="N107" s="613">
        <f t="shared" si="9"/>
        <v>0</v>
      </c>
      <c r="O107" s="500"/>
    </row>
    <row r="108" spans="1:15" s="347" customFormat="1" ht="17.25" thickBot="1">
      <c r="A108" s="648">
        <f t="shared" si="15"/>
        <v>96</v>
      </c>
      <c r="B108" s="806" t="s">
        <v>2715</v>
      </c>
      <c r="C108" s="807">
        <v>50</v>
      </c>
      <c r="D108" s="807" t="s">
        <v>910</v>
      </c>
      <c r="E108" s="818">
        <v>350</v>
      </c>
      <c r="F108" s="649">
        <f t="shared" si="10"/>
        <v>17500</v>
      </c>
      <c r="G108" s="650">
        <f t="shared" si="11"/>
        <v>25</v>
      </c>
      <c r="H108" s="650">
        <f t="shared" si="12"/>
        <v>8750</v>
      </c>
      <c r="I108" s="650"/>
      <c r="J108" s="651">
        <f t="shared" si="8"/>
        <v>0</v>
      </c>
      <c r="K108" s="650">
        <f t="shared" si="13"/>
        <v>25</v>
      </c>
      <c r="L108" s="650">
        <f t="shared" si="14"/>
        <v>8750</v>
      </c>
      <c r="M108" s="650"/>
      <c r="N108" s="652">
        <f t="shared" si="9"/>
        <v>0</v>
      </c>
      <c r="O108" s="500"/>
    </row>
    <row r="109" spans="1:15" s="347" customFormat="1" ht="16.5">
      <c r="A109" s="419"/>
      <c r="B109" s="653"/>
      <c r="C109" s="654"/>
      <c r="D109" s="655"/>
      <c r="E109" s="819" t="s">
        <v>31</v>
      </c>
      <c r="F109" s="656">
        <f>SUM(F13:F108)</f>
        <v>2022336.16</v>
      </c>
      <c r="G109" s="808"/>
      <c r="H109" s="656">
        <f>SUM(H13:H108)</f>
        <v>1034662.73</v>
      </c>
      <c r="I109" s="656"/>
      <c r="J109" s="656">
        <f>SUM(J13:J108)</f>
        <v>0</v>
      </c>
      <c r="K109" s="656"/>
      <c r="L109" s="656">
        <f>SUM(L13:L108)</f>
        <v>987673.43</v>
      </c>
      <c r="M109" s="656"/>
      <c r="N109" s="656">
        <f>SUM(N13:N108)</f>
        <v>0</v>
      </c>
    </row>
    <row r="110" spans="1:15" s="347" customFormat="1" ht="16.5">
      <c r="A110" s="419"/>
      <c r="B110" s="653"/>
      <c r="C110" s="655"/>
      <c r="D110" s="655"/>
      <c r="E110" s="820"/>
      <c r="F110" s="799"/>
      <c r="G110" s="800"/>
      <c r="H110" s="438"/>
      <c r="I110" s="800"/>
      <c r="J110" s="438"/>
      <c r="K110" s="800"/>
      <c r="L110" s="438"/>
      <c r="M110" s="800"/>
      <c r="N110" s="438"/>
    </row>
  </sheetData>
  <mergeCells count="19">
    <mergeCell ref="A2:N2"/>
    <mergeCell ref="A3:N3"/>
    <mergeCell ref="A4:N4"/>
    <mergeCell ref="A5:F5"/>
    <mergeCell ref="G9:N9"/>
    <mergeCell ref="M8:N8"/>
    <mergeCell ref="A8:E8"/>
    <mergeCell ref="A6:E6"/>
    <mergeCell ref="F6:G6"/>
    <mergeCell ref="H6:J6"/>
    <mergeCell ref="K6:N6"/>
    <mergeCell ref="A7:E7"/>
    <mergeCell ref="F7:J7"/>
    <mergeCell ref="K7:N7"/>
    <mergeCell ref="G11:H11"/>
    <mergeCell ref="I11:J11"/>
    <mergeCell ref="K11:L11"/>
    <mergeCell ref="M11:N11"/>
    <mergeCell ref="K8:L8"/>
  </mergeCells>
  <pageMargins left="0.2" right="0" top="1" bottom="0.5" header="0.3" footer="0.3"/>
  <pageSetup paperSize="14" scale="91" orientation="landscape" verticalDpi="300" r:id="rId1"/>
  <drawing r:id="rId2"/>
</worksheet>
</file>

<file path=xl/worksheets/sheet18.xml><?xml version="1.0" encoding="utf-8"?>
<worksheet xmlns="http://schemas.openxmlformats.org/spreadsheetml/2006/main" xmlns:r="http://schemas.openxmlformats.org/officeDocument/2006/relationships">
  <sheetPr>
    <tabColor theme="3" tint="0.39997558519241921"/>
  </sheetPr>
  <dimension ref="A1:O44"/>
  <sheetViews>
    <sheetView zoomScaleSheetLayoutView="100" workbookViewId="0">
      <pane ySplit="12" topLeftCell="A25" activePane="bottomLeft" state="frozen"/>
      <selection pane="bottomLeft" activeCell="B13" sqref="B13"/>
    </sheetView>
  </sheetViews>
  <sheetFormatPr defaultColWidth="9.140625" defaultRowHeight="14.25"/>
  <cols>
    <col min="1" max="1" width="5.28515625" style="387" customWidth="1"/>
    <col min="2" max="2" width="38.42578125" style="388" customWidth="1"/>
    <col min="3" max="4" width="7.7109375" style="389" customWidth="1"/>
    <col min="5" max="5" width="13.28515625" style="390" customWidth="1"/>
    <col min="6" max="6" width="13.42578125" style="390" customWidth="1"/>
    <col min="7" max="7" width="13.28515625" style="657" bestFit="1" customWidth="1"/>
    <col min="8" max="8" width="13.42578125" style="384" customWidth="1"/>
    <col min="9" max="9" width="6.7109375" style="657" customWidth="1"/>
    <col min="10" max="10" width="14.140625" style="384" customWidth="1"/>
    <col min="11" max="11" width="9.28515625" style="657" customWidth="1"/>
    <col min="12" max="12" width="14" style="384" customWidth="1"/>
    <col min="13" max="13" width="7.42578125" style="657" customWidth="1"/>
    <col min="14" max="14" width="15.42578125" style="384" customWidth="1"/>
    <col min="15" max="15" width="9.140625" style="836"/>
    <col min="16" max="16384" width="9.140625" style="346"/>
  </cols>
  <sheetData>
    <row r="1" spans="1:15" ht="18" customHeight="1">
      <c r="A1" s="602"/>
      <c r="B1" s="603" t="s">
        <v>13</v>
      </c>
      <c r="C1" s="604"/>
      <c r="D1" s="604"/>
      <c r="E1" s="603"/>
      <c r="F1" s="605"/>
      <c r="G1" s="606"/>
      <c r="H1" s="607"/>
      <c r="I1" s="606"/>
      <c r="J1" s="607"/>
      <c r="K1" s="606"/>
      <c r="L1" s="607"/>
      <c r="M1" s="606"/>
      <c r="N1" s="607"/>
      <c r="O1" s="835"/>
    </row>
    <row r="2" spans="1:15" ht="17.25" customHeight="1">
      <c r="A2" s="4228" t="s">
        <v>12</v>
      </c>
      <c r="B2" s="4228"/>
      <c r="C2" s="4228"/>
      <c r="D2" s="4228"/>
      <c r="E2" s="4228"/>
      <c r="F2" s="4228"/>
      <c r="G2" s="4228"/>
      <c r="H2" s="4228"/>
      <c r="I2" s="4228"/>
      <c r="J2" s="4228"/>
      <c r="K2" s="4228"/>
      <c r="L2" s="4228"/>
      <c r="M2" s="4228"/>
      <c r="N2" s="4228"/>
    </row>
    <row r="3" spans="1:15" ht="17.25" customHeight="1">
      <c r="A3" s="4210" t="s">
        <v>35</v>
      </c>
      <c r="B3" s="4210"/>
      <c r="C3" s="4210"/>
      <c r="D3" s="4210"/>
      <c r="E3" s="4210"/>
      <c r="F3" s="4210"/>
      <c r="G3" s="4210"/>
      <c r="H3" s="4210"/>
      <c r="I3" s="4210"/>
      <c r="J3" s="4210"/>
      <c r="K3" s="4210"/>
      <c r="L3" s="4210"/>
      <c r="M3" s="4210"/>
      <c r="N3" s="4210"/>
    </row>
    <row r="4" spans="1:15" ht="17.25" customHeight="1">
      <c r="A4" s="4210" t="s">
        <v>3263</v>
      </c>
      <c r="B4" s="4210"/>
      <c r="C4" s="4210"/>
      <c r="D4" s="4210"/>
      <c r="E4" s="4210"/>
      <c r="F4" s="4210"/>
      <c r="G4" s="4210"/>
      <c r="H4" s="4210"/>
      <c r="I4" s="4210"/>
      <c r="J4" s="4210"/>
      <c r="K4" s="4210"/>
      <c r="L4" s="4210"/>
      <c r="M4" s="4210"/>
      <c r="N4" s="4210"/>
    </row>
    <row r="5" spans="1:15" ht="14.25" customHeight="1" thickBot="1">
      <c r="A5" s="4211" t="s">
        <v>14</v>
      </c>
      <c r="B5" s="4211"/>
      <c r="C5" s="4211"/>
      <c r="D5" s="4211"/>
      <c r="E5" s="4211"/>
      <c r="F5" s="4211"/>
      <c r="G5" s="493"/>
      <c r="H5" s="493"/>
      <c r="I5" s="493"/>
      <c r="J5" s="493"/>
      <c r="K5" s="609"/>
      <c r="L5" s="609"/>
      <c r="M5" s="609"/>
      <c r="N5" s="609"/>
    </row>
    <row r="6" spans="1:15" s="1018" customFormat="1" ht="12.75" customHeight="1">
      <c r="A6" s="4229" t="s">
        <v>15</v>
      </c>
      <c r="B6" s="4230"/>
      <c r="C6" s="4230"/>
      <c r="D6" s="4230"/>
      <c r="E6" s="4230"/>
      <c r="F6" s="4231" t="s">
        <v>18</v>
      </c>
      <c r="G6" s="4231"/>
      <c r="H6" s="4232"/>
      <c r="I6" s="4232"/>
      <c r="J6" s="4232"/>
      <c r="K6" s="4233" t="s">
        <v>33</v>
      </c>
      <c r="L6" s="4233"/>
      <c r="M6" s="4233"/>
      <c r="N6" s="4234"/>
      <c r="O6" s="1109"/>
    </row>
    <row r="7" spans="1:15" s="1018" customFormat="1" ht="15.75" customHeight="1">
      <c r="A7" s="4235" t="s">
        <v>899</v>
      </c>
      <c r="B7" s="4236"/>
      <c r="C7" s="4236"/>
      <c r="D7" s="4236"/>
      <c r="E7" s="4236"/>
      <c r="F7" s="4213"/>
      <c r="G7" s="4213"/>
      <c r="H7" s="4213"/>
      <c r="I7" s="4213"/>
      <c r="J7" s="4213"/>
      <c r="K7" s="4213"/>
      <c r="L7" s="4213"/>
      <c r="M7" s="4213"/>
      <c r="N7" s="4214"/>
      <c r="O7" s="1109"/>
    </row>
    <row r="8" spans="1:15" s="1018" customFormat="1" ht="14.25" customHeight="1">
      <c r="A8" s="4237" t="s">
        <v>16</v>
      </c>
      <c r="B8" s="4238"/>
      <c r="C8" s="4238"/>
      <c r="D8" s="4238"/>
      <c r="E8" s="4238"/>
      <c r="F8" s="1003" t="s">
        <v>19</v>
      </c>
      <c r="G8" s="1003" t="s">
        <v>28</v>
      </c>
      <c r="H8" s="445"/>
      <c r="I8" s="1095" t="s">
        <v>29</v>
      </c>
      <c r="J8" s="1095"/>
      <c r="K8" s="4270" t="s">
        <v>30</v>
      </c>
      <c r="L8" s="4270"/>
      <c r="M8" s="4213"/>
      <c r="N8" s="4214"/>
      <c r="O8" s="1109"/>
    </row>
    <row r="9" spans="1:15" s="1018" customFormat="1" ht="13.5" customHeight="1">
      <c r="A9" s="1096" t="s">
        <v>0</v>
      </c>
      <c r="B9" s="495" t="s">
        <v>1</v>
      </c>
      <c r="C9" s="1019" t="s">
        <v>2</v>
      </c>
      <c r="D9" s="1019" t="s">
        <v>900</v>
      </c>
      <c r="E9" s="494" t="s">
        <v>11</v>
      </c>
      <c r="F9" s="1097" t="s">
        <v>17</v>
      </c>
      <c r="G9" s="4213" t="s">
        <v>20</v>
      </c>
      <c r="H9" s="4213"/>
      <c r="I9" s="4213"/>
      <c r="J9" s="4213"/>
      <c r="K9" s="4213"/>
      <c r="L9" s="4213"/>
      <c r="M9" s="4213"/>
      <c r="N9" s="4214"/>
      <c r="O9" s="1109"/>
    </row>
    <row r="10" spans="1:15" s="1018" customFormat="1" ht="0.75" hidden="1" customHeight="1">
      <c r="A10" s="1096"/>
      <c r="B10" s="495"/>
      <c r="C10" s="1019"/>
      <c r="D10" s="1019"/>
      <c r="E10" s="494"/>
      <c r="F10" s="1097"/>
      <c r="G10" s="445" t="s">
        <v>3</v>
      </c>
      <c r="H10" s="1003" t="s">
        <v>4</v>
      </c>
      <c r="I10" s="445" t="s">
        <v>5</v>
      </c>
      <c r="J10" s="1003" t="s">
        <v>6</v>
      </c>
      <c r="K10" s="445" t="s">
        <v>7</v>
      </c>
      <c r="L10" s="1003" t="s">
        <v>10</v>
      </c>
      <c r="M10" s="445" t="s">
        <v>9</v>
      </c>
      <c r="N10" s="1005" t="s">
        <v>8</v>
      </c>
      <c r="O10" s="1109"/>
    </row>
    <row r="11" spans="1:15" s="1018" customFormat="1" ht="14.25" customHeight="1">
      <c r="A11" s="1096"/>
      <c r="B11" s="495"/>
      <c r="C11" s="1019"/>
      <c r="D11" s="1019"/>
      <c r="E11" s="494"/>
      <c r="F11" s="1097"/>
      <c r="G11" s="4213" t="s">
        <v>21</v>
      </c>
      <c r="H11" s="4213"/>
      <c r="I11" s="4213" t="s">
        <v>24</v>
      </c>
      <c r="J11" s="4213"/>
      <c r="K11" s="4213" t="s">
        <v>25</v>
      </c>
      <c r="L11" s="4213"/>
      <c r="M11" s="4213" t="s">
        <v>27</v>
      </c>
      <c r="N11" s="4214"/>
      <c r="O11" s="1109"/>
    </row>
    <row r="12" spans="1:15" s="1018" customFormat="1" ht="13.5" customHeight="1">
      <c r="A12" s="1096"/>
      <c r="B12" s="495"/>
      <c r="C12" s="1019"/>
      <c r="D12" s="1019"/>
      <c r="E12" s="494"/>
      <c r="F12" s="1097"/>
      <c r="G12" s="445" t="s">
        <v>23</v>
      </c>
      <c r="H12" s="445" t="s">
        <v>22</v>
      </c>
      <c r="I12" s="445" t="s">
        <v>23</v>
      </c>
      <c r="J12" s="445" t="s">
        <v>22</v>
      </c>
      <c r="K12" s="445" t="s">
        <v>23</v>
      </c>
      <c r="L12" s="445" t="s">
        <v>26</v>
      </c>
      <c r="M12" s="445" t="s">
        <v>23</v>
      </c>
      <c r="N12" s="1021" t="s">
        <v>22</v>
      </c>
      <c r="O12" s="1109"/>
    </row>
    <row r="13" spans="1:15" s="347" customFormat="1" ht="30">
      <c r="A13" s="610">
        <v>1</v>
      </c>
      <c r="B13" s="231" t="s">
        <v>561</v>
      </c>
      <c r="C13" s="507">
        <v>1</v>
      </c>
      <c r="D13" s="507" t="s">
        <v>2724</v>
      </c>
      <c r="E13" s="801"/>
      <c r="F13" s="672">
        <v>1500000</v>
      </c>
      <c r="G13" s="611"/>
      <c r="H13" s="611"/>
      <c r="I13" s="611"/>
      <c r="J13" s="612"/>
      <c r="K13" s="611"/>
      <c r="L13" s="611"/>
      <c r="M13" s="611"/>
      <c r="N13" s="613"/>
      <c r="O13" s="501"/>
    </row>
    <row r="14" spans="1:15" s="347" customFormat="1" ht="30">
      <c r="A14" s="610">
        <f>A13+1</f>
        <v>2</v>
      </c>
      <c r="B14" s="837" t="str">
        <f>'[1]20% DF'!$G$38</f>
        <v xml:space="preserve">Concreting of La Paz(Cortes) - Cabaguan - Lourdes - Corella Road </v>
      </c>
      <c r="C14" s="507">
        <v>1</v>
      </c>
      <c r="D14" s="507" t="s">
        <v>2724</v>
      </c>
      <c r="E14" s="801"/>
      <c r="F14" s="838">
        <f>'[1]20% DF'!$K$38</f>
        <v>20000000</v>
      </c>
      <c r="G14" s="611"/>
      <c r="H14" s="611"/>
      <c r="I14" s="611"/>
      <c r="J14" s="612"/>
      <c r="K14" s="611"/>
      <c r="L14" s="611"/>
      <c r="M14" s="611"/>
      <c r="N14" s="613"/>
      <c r="O14" s="501"/>
    </row>
    <row r="15" spans="1:15" s="347" customFormat="1" ht="30">
      <c r="A15" s="610">
        <f t="shared" ref="A15:A43" si="0">A14+1</f>
        <v>3</v>
      </c>
      <c r="B15" s="837" t="str">
        <f>'[1]20% DF'!$G$39</f>
        <v xml:space="preserve">Concrete Reblocking of Corella - Balilihan Road </v>
      </c>
      <c r="C15" s="507">
        <v>1</v>
      </c>
      <c r="D15" s="507" t="s">
        <v>2724</v>
      </c>
      <c r="E15" s="801"/>
      <c r="F15" s="838">
        <f>'[1]20% DF'!$K$39</f>
        <v>20000000</v>
      </c>
      <c r="G15" s="611"/>
      <c r="H15" s="611"/>
      <c r="I15" s="611"/>
      <c r="J15" s="612"/>
      <c r="K15" s="611"/>
      <c r="L15" s="611"/>
      <c r="M15" s="611"/>
      <c r="N15" s="613"/>
      <c r="O15" s="501"/>
    </row>
    <row r="16" spans="1:15" s="347" customFormat="1" ht="30">
      <c r="A16" s="610">
        <f t="shared" si="0"/>
        <v>4</v>
      </c>
      <c r="B16" s="837" t="str">
        <f>'[1]20% DF'!$G$40</f>
        <v xml:space="preserve">Concreting of Pob. (Catigbian) - Rizal - Causwagan Sur (San Isidro) Road </v>
      </c>
      <c r="C16" s="507">
        <v>1</v>
      </c>
      <c r="D16" s="507" t="s">
        <v>2724</v>
      </c>
      <c r="E16" s="801"/>
      <c r="F16" s="838">
        <f>'[1]20% DF'!$K$40</f>
        <v>10000000</v>
      </c>
      <c r="G16" s="611"/>
      <c r="H16" s="611"/>
      <c r="I16" s="611"/>
      <c r="J16" s="612"/>
      <c r="K16" s="611"/>
      <c r="L16" s="611"/>
      <c r="M16" s="611"/>
      <c r="N16" s="613"/>
      <c r="O16" s="501"/>
    </row>
    <row r="17" spans="1:15" s="347" customFormat="1" ht="30">
      <c r="A17" s="610">
        <f t="shared" si="0"/>
        <v>5</v>
      </c>
      <c r="B17" s="837" t="str">
        <f>'[1]20% DF'!$G$41</f>
        <v xml:space="preserve">Concreting of Pondol - Pananquilon - Cantam-is Road, Loon     </v>
      </c>
      <c r="C17" s="507">
        <v>1</v>
      </c>
      <c r="D17" s="507" t="s">
        <v>2724</v>
      </c>
      <c r="E17" s="801"/>
      <c r="F17" s="838">
        <f>'[1]20% DF'!$K$41</f>
        <v>5000000</v>
      </c>
      <c r="G17" s="611"/>
      <c r="H17" s="611"/>
      <c r="I17" s="611"/>
      <c r="J17" s="612"/>
      <c r="K17" s="611"/>
      <c r="L17" s="611"/>
      <c r="M17" s="611"/>
      <c r="N17" s="613"/>
      <c r="O17" s="501"/>
    </row>
    <row r="18" spans="1:15" s="347" customFormat="1" ht="30">
      <c r="A18" s="610">
        <f t="shared" si="0"/>
        <v>6</v>
      </c>
      <c r="B18" s="837" t="str">
        <f>'[1]20% DF'!$G$42</f>
        <v xml:space="preserve">Concreting of Pob.(Catigbian) -Ambuan - Sagasa(Balilihan) Road </v>
      </c>
      <c r="C18" s="507">
        <v>1</v>
      </c>
      <c r="D18" s="507" t="s">
        <v>2724</v>
      </c>
      <c r="E18" s="801"/>
      <c r="F18" s="838">
        <f>'[1]20% DF'!$K$42</f>
        <v>5000000</v>
      </c>
      <c r="G18" s="611"/>
      <c r="H18" s="611"/>
      <c r="I18" s="611"/>
      <c r="J18" s="612"/>
      <c r="K18" s="611"/>
      <c r="L18" s="611"/>
      <c r="M18" s="611"/>
      <c r="N18" s="613"/>
      <c r="O18" s="501"/>
    </row>
    <row r="19" spans="1:15" s="347" customFormat="1" ht="30">
      <c r="A19" s="610">
        <f t="shared" si="0"/>
        <v>7</v>
      </c>
      <c r="B19" s="837" t="str">
        <f>'[1]20% DF'!$G$43</f>
        <v xml:space="preserve"> Concreting of Jct. (LIR) San Miguel-Bayongan-Bulilis-Mabuhay (Ubay) Road</v>
      </c>
      <c r="C19" s="507">
        <v>1</v>
      </c>
      <c r="D19" s="507" t="s">
        <v>2724</v>
      </c>
      <c r="E19" s="801"/>
      <c r="F19" s="838">
        <f>'[1]20% DF'!$K$43</f>
        <v>50000000</v>
      </c>
      <c r="G19" s="611"/>
      <c r="H19" s="611"/>
      <c r="I19" s="611"/>
      <c r="J19" s="612"/>
      <c r="K19" s="611"/>
      <c r="L19" s="611"/>
      <c r="M19" s="611"/>
      <c r="N19" s="613"/>
      <c r="O19" s="501"/>
    </row>
    <row r="20" spans="1:15" s="347" customFormat="1" ht="30">
      <c r="A20" s="610">
        <f t="shared" si="0"/>
        <v>8</v>
      </c>
      <c r="B20" s="837" t="str">
        <f>'[1]20% DF'!$G$44</f>
        <v xml:space="preserve">Concreting of Jct. (LIR) Mahayag - Danao Road </v>
      </c>
      <c r="C20" s="507">
        <v>1</v>
      </c>
      <c r="D20" s="507" t="s">
        <v>2724</v>
      </c>
      <c r="E20" s="801"/>
      <c r="F20" s="838">
        <f>'[1]20% DF'!$K$44</f>
        <v>10000000</v>
      </c>
      <c r="G20" s="611"/>
      <c r="H20" s="611"/>
      <c r="I20" s="611"/>
      <c r="J20" s="612"/>
      <c r="K20" s="611"/>
      <c r="L20" s="611"/>
      <c r="M20" s="611"/>
      <c r="N20" s="613"/>
      <c r="O20" s="501"/>
    </row>
    <row r="21" spans="1:15" s="347" customFormat="1" ht="30">
      <c r="A21" s="610">
        <f t="shared" si="0"/>
        <v>9</v>
      </c>
      <c r="B21" s="837" t="str">
        <f>'[1]20% DF'!$G$45</f>
        <v xml:space="preserve">Concreting of Pob. (Sagbayan) - Sagbayan Sur-Kabasakan Road </v>
      </c>
      <c r="C21" s="507">
        <v>1</v>
      </c>
      <c r="D21" s="507" t="s">
        <v>2724</v>
      </c>
      <c r="E21" s="801"/>
      <c r="F21" s="838">
        <f>'[1]20% DF'!$K$45</f>
        <v>10000000</v>
      </c>
      <c r="G21" s="611"/>
      <c r="H21" s="611"/>
      <c r="I21" s="611"/>
      <c r="J21" s="612"/>
      <c r="K21" s="611"/>
      <c r="L21" s="611"/>
      <c r="M21" s="611"/>
      <c r="N21" s="613"/>
      <c r="O21" s="501"/>
    </row>
    <row r="22" spans="1:15" s="347" customFormat="1" ht="45">
      <c r="A22" s="610">
        <f t="shared" si="0"/>
        <v>10</v>
      </c>
      <c r="B22" s="837" t="str">
        <f>'[1]20% DF'!$G$46</f>
        <v xml:space="preserve">Concreting of Bogtong - Lapacan (Inabanga) - Magkaya - Panghagban (Buenavista) Road </v>
      </c>
      <c r="C22" s="507">
        <v>1</v>
      </c>
      <c r="D22" s="507" t="s">
        <v>2724</v>
      </c>
      <c r="E22" s="801"/>
      <c r="F22" s="838">
        <f>'[1]20% DF'!$K$46</f>
        <v>10000000</v>
      </c>
      <c r="G22" s="611"/>
      <c r="H22" s="611"/>
      <c r="I22" s="611"/>
      <c r="J22" s="612"/>
      <c r="K22" s="611"/>
      <c r="L22" s="611"/>
      <c r="M22" s="611"/>
      <c r="N22" s="613"/>
      <c r="O22" s="501"/>
    </row>
    <row r="23" spans="1:15" s="347" customFormat="1" ht="30">
      <c r="A23" s="610">
        <f t="shared" si="0"/>
        <v>11</v>
      </c>
      <c r="B23" s="837" t="str">
        <f>'[1]20% DF'!$G$47</f>
        <v xml:space="preserve">Concreting of San Miguel - Tomoc - Getafe Road, Getafe Side </v>
      </c>
      <c r="C23" s="507">
        <v>1</v>
      </c>
      <c r="D23" s="507" t="s">
        <v>2724</v>
      </c>
      <c r="E23" s="801"/>
      <c r="F23" s="838">
        <f>'[1]20% DF'!$K$47</f>
        <v>10000000</v>
      </c>
      <c r="G23" s="611"/>
      <c r="H23" s="611"/>
      <c r="I23" s="611"/>
      <c r="J23" s="612"/>
      <c r="K23" s="611"/>
      <c r="L23" s="611"/>
      <c r="M23" s="611"/>
      <c r="N23" s="613"/>
      <c r="O23" s="501"/>
    </row>
    <row r="24" spans="1:15" s="347" customFormat="1" ht="16.5">
      <c r="A24" s="610">
        <f t="shared" si="0"/>
        <v>12</v>
      </c>
      <c r="B24" s="837" t="str">
        <f>'[1]20% DF'!$G$48</f>
        <v xml:space="preserve">Concreting of Pob. Inabanga - Lawis Road </v>
      </c>
      <c r="C24" s="507">
        <v>1</v>
      </c>
      <c r="D24" s="507" t="s">
        <v>2724</v>
      </c>
      <c r="E24" s="801"/>
      <c r="F24" s="838">
        <f>'[1]20% DF'!$K$48</f>
        <v>10000000</v>
      </c>
      <c r="G24" s="611"/>
      <c r="H24" s="611"/>
      <c r="I24" s="611"/>
      <c r="J24" s="612" t="s">
        <v>2797</v>
      </c>
      <c r="K24" s="611"/>
      <c r="L24" s="611"/>
      <c r="M24" s="611"/>
      <c r="N24" s="613"/>
      <c r="O24" s="501"/>
    </row>
    <row r="25" spans="1:15" s="347" customFormat="1" ht="30">
      <c r="A25" s="610">
        <f t="shared" si="0"/>
        <v>13</v>
      </c>
      <c r="B25" s="837" t="str">
        <f>'[1]20% DF'!$G$49</f>
        <v xml:space="preserve">Concreting of Cabantian-Cansiwang-Mayuga Road, Guindulman </v>
      </c>
      <c r="C25" s="507">
        <v>1</v>
      </c>
      <c r="D25" s="507" t="s">
        <v>2724</v>
      </c>
      <c r="E25" s="801"/>
      <c r="F25" s="838">
        <f>'[1]20% DF'!$K$49</f>
        <v>20000000</v>
      </c>
      <c r="G25" s="611"/>
      <c r="H25" s="611"/>
      <c r="I25" s="611"/>
      <c r="J25" s="612"/>
      <c r="K25" s="611"/>
      <c r="L25" s="611"/>
      <c r="M25" s="611"/>
      <c r="N25" s="613"/>
      <c r="O25" s="501"/>
    </row>
    <row r="26" spans="1:15" s="347" customFormat="1" ht="30">
      <c r="A26" s="610">
        <f t="shared" si="0"/>
        <v>14</v>
      </c>
      <c r="B26" s="837" t="str">
        <f>'[1]20% DF'!$G$50</f>
        <v xml:space="preserve">Concreting of Pob. (Sierra Bullones)-Bugsok Road, Sierra Bullones </v>
      </c>
      <c r="C26" s="507">
        <v>1</v>
      </c>
      <c r="D26" s="507" t="s">
        <v>2724</v>
      </c>
      <c r="E26" s="802"/>
      <c r="F26" s="838">
        <f>'[1]20% DF'!$K$50</f>
        <v>10000000</v>
      </c>
      <c r="G26" s="611"/>
      <c r="H26" s="611"/>
      <c r="I26" s="611"/>
      <c r="J26" s="612"/>
      <c r="K26" s="611"/>
      <c r="L26" s="611"/>
      <c r="M26" s="611"/>
      <c r="N26" s="613"/>
      <c r="O26" s="501"/>
    </row>
    <row r="27" spans="1:15" s="347" customFormat="1" ht="30">
      <c r="A27" s="610">
        <f t="shared" si="0"/>
        <v>15</v>
      </c>
      <c r="B27" s="837" t="str">
        <f>'[1]20% DF'!$G$51</f>
        <v xml:space="preserve">Concreting of Tiguis-Calvario(Lila)-Cambanse-Alegria(Loboc) Road, Loboc </v>
      </c>
      <c r="C27" s="507">
        <v>1</v>
      </c>
      <c r="D27" s="507" t="s">
        <v>2724</v>
      </c>
      <c r="E27" s="754"/>
      <c r="F27" s="838">
        <f>'[1]20% DF'!$K$51</f>
        <v>30000000</v>
      </c>
      <c r="G27" s="611"/>
      <c r="H27" s="611"/>
      <c r="I27" s="611"/>
      <c r="J27" s="612"/>
      <c r="K27" s="611"/>
      <c r="L27" s="611"/>
      <c r="M27" s="611"/>
      <c r="N27" s="613"/>
      <c r="O27" s="501"/>
    </row>
    <row r="28" spans="1:15" s="347" customFormat="1" ht="30">
      <c r="A28" s="610">
        <f t="shared" si="0"/>
        <v>16</v>
      </c>
      <c r="B28" s="837" t="str">
        <f>'[1]20% DF'!$G$52</f>
        <v xml:space="preserve">Concreting of Bagumbayan-Inaghuban Road, Pilar </v>
      </c>
      <c r="C28" s="507">
        <v>1</v>
      </c>
      <c r="D28" s="507" t="s">
        <v>2724</v>
      </c>
      <c r="E28" s="754"/>
      <c r="F28" s="838">
        <f>'[1]20% DF'!$K$52</f>
        <v>10000000</v>
      </c>
      <c r="G28" s="611"/>
      <c r="H28" s="611"/>
      <c r="I28" s="611"/>
      <c r="J28" s="612"/>
      <c r="K28" s="611"/>
      <c r="L28" s="611"/>
      <c r="M28" s="611"/>
      <c r="N28" s="613"/>
      <c r="O28" s="501"/>
    </row>
    <row r="29" spans="1:15" s="347" customFormat="1" ht="30">
      <c r="A29" s="610">
        <f t="shared" si="0"/>
        <v>17</v>
      </c>
      <c r="B29" s="837" t="str">
        <f>'[1]20% DF'!$G$53</f>
        <v>Concreting of Pitogo - Aguining Road, Pres. Carlos P. Garcia</v>
      </c>
      <c r="C29" s="507">
        <v>1</v>
      </c>
      <c r="D29" s="507" t="s">
        <v>2724</v>
      </c>
      <c r="E29" s="754"/>
      <c r="F29" s="838">
        <f>'[1]20% DF'!$K$53</f>
        <v>5000000</v>
      </c>
      <c r="G29" s="611"/>
      <c r="H29" s="611"/>
      <c r="I29" s="611"/>
      <c r="J29" s="612"/>
      <c r="K29" s="611"/>
      <c r="L29" s="611"/>
      <c r="M29" s="611"/>
      <c r="N29" s="613"/>
      <c r="O29" s="501"/>
    </row>
    <row r="30" spans="1:15" s="347" customFormat="1" ht="30">
      <c r="A30" s="610">
        <f t="shared" si="0"/>
        <v>18</v>
      </c>
      <c r="B30" s="837" t="str">
        <f>'[1]20% DF'!$G$54</f>
        <v xml:space="preserve">Rehabilitation of  Buenavista Circum. Road </v>
      </c>
      <c r="C30" s="507">
        <v>1</v>
      </c>
      <c r="D30" s="507" t="s">
        <v>2724</v>
      </c>
      <c r="E30" s="754"/>
      <c r="F30" s="838">
        <f>'[1]20% DF'!$K$54</f>
        <v>3280000</v>
      </c>
      <c r="G30" s="611"/>
      <c r="H30" s="611"/>
      <c r="I30" s="611"/>
      <c r="J30" s="612"/>
      <c r="K30" s="611"/>
      <c r="L30" s="611"/>
      <c r="M30" s="611"/>
      <c r="N30" s="613"/>
      <c r="O30" s="501"/>
    </row>
    <row r="31" spans="1:15" s="347" customFormat="1" ht="30">
      <c r="A31" s="610">
        <f t="shared" si="0"/>
        <v>19</v>
      </c>
      <c r="B31" s="839" t="s">
        <v>2798</v>
      </c>
      <c r="C31" s="507">
        <v>1</v>
      </c>
      <c r="D31" s="507" t="s">
        <v>2724</v>
      </c>
      <c r="E31" s="754"/>
      <c r="F31" s="508">
        <v>300000</v>
      </c>
      <c r="G31" s="611"/>
      <c r="H31" s="611"/>
      <c r="I31" s="611"/>
      <c r="J31" s="612"/>
      <c r="K31" s="611"/>
      <c r="L31" s="611"/>
      <c r="M31" s="611"/>
      <c r="N31" s="613"/>
      <c r="O31" s="501"/>
    </row>
    <row r="32" spans="1:15" s="347" customFormat="1" ht="30">
      <c r="A32" s="610">
        <f t="shared" si="0"/>
        <v>20</v>
      </c>
      <c r="B32" s="839" t="s">
        <v>2799</v>
      </c>
      <c r="C32" s="507">
        <v>1</v>
      </c>
      <c r="D32" s="507" t="s">
        <v>2724</v>
      </c>
      <c r="E32" s="754"/>
      <c r="F32" s="508">
        <v>400000</v>
      </c>
      <c r="G32" s="611"/>
      <c r="H32" s="611"/>
      <c r="I32" s="611"/>
      <c r="J32" s="612"/>
      <c r="K32" s="611"/>
      <c r="L32" s="611"/>
      <c r="M32" s="611"/>
      <c r="N32" s="613"/>
      <c r="O32" s="501"/>
    </row>
    <row r="33" spans="1:15" s="347" customFormat="1" ht="30">
      <c r="A33" s="610">
        <f t="shared" si="0"/>
        <v>21</v>
      </c>
      <c r="B33" s="839" t="s">
        <v>2798</v>
      </c>
      <c r="C33" s="507">
        <v>1</v>
      </c>
      <c r="D33" s="507" t="s">
        <v>2724</v>
      </c>
      <c r="E33" s="754"/>
      <c r="F33" s="508">
        <v>300000</v>
      </c>
      <c r="G33" s="611"/>
      <c r="H33" s="611"/>
      <c r="I33" s="611"/>
      <c r="J33" s="612"/>
      <c r="K33" s="611"/>
      <c r="L33" s="611"/>
      <c r="M33" s="611"/>
      <c r="N33" s="613"/>
      <c r="O33" s="501"/>
    </row>
    <row r="34" spans="1:15" s="347" customFormat="1" ht="30">
      <c r="A34" s="610">
        <f t="shared" si="0"/>
        <v>22</v>
      </c>
      <c r="B34" s="839" t="s">
        <v>2799</v>
      </c>
      <c r="C34" s="507">
        <v>1</v>
      </c>
      <c r="D34" s="507" t="s">
        <v>2724</v>
      </c>
      <c r="E34" s="754"/>
      <c r="F34" s="508">
        <v>400000</v>
      </c>
      <c r="G34" s="611"/>
      <c r="H34" s="611"/>
      <c r="I34" s="611"/>
      <c r="J34" s="612"/>
      <c r="K34" s="611"/>
      <c r="L34" s="611"/>
      <c r="M34" s="611"/>
      <c r="N34" s="613"/>
      <c r="O34" s="501"/>
    </row>
    <row r="35" spans="1:15" s="347" customFormat="1" ht="30">
      <c r="A35" s="610">
        <f t="shared" si="0"/>
        <v>23</v>
      </c>
      <c r="B35" s="240" t="s">
        <v>2800</v>
      </c>
      <c r="C35" s="507">
        <v>1</v>
      </c>
      <c r="D35" s="507" t="s">
        <v>2724</v>
      </c>
      <c r="E35" s="754"/>
      <c r="F35" s="545">
        <v>300000</v>
      </c>
      <c r="G35" s="611"/>
      <c r="H35" s="611"/>
      <c r="I35" s="611"/>
      <c r="J35" s="612"/>
      <c r="K35" s="611"/>
      <c r="L35" s="611"/>
      <c r="M35" s="611"/>
      <c r="N35" s="613"/>
      <c r="O35" s="501"/>
    </row>
    <row r="36" spans="1:15" s="347" customFormat="1" ht="30">
      <c r="A36" s="610">
        <f t="shared" si="0"/>
        <v>24</v>
      </c>
      <c r="B36" s="840" t="s">
        <v>2801</v>
      </c>
      <c r="C36" s="507">
        <v>1</v>
      </c>
      <c r="D36" s="507" t="s">
        <v>2724</v>
      </c>
      <c r="E36" s="754"/>
      <c r="F36" s="667">
        <v>250000</v>
      </c>
      <c r="G36" s="611"/>
      <c r="H36" s="611"/>
      <c r="I36" s="611"/>
      <c r="J36" s="612"/>
      <c r="K36" s="611"/>
      <c r="L36" s="611"/>
      <c r="M36" s="611"/>
      <c r="N36" s="613"/>
      <c r="O36" s="501"/>
    </row>
    <row r="37" spans="1:15" s="347" customFormat="1" ht="45">
      <c r="A37" s="610">
        <f t="shared" si="0"/>
        <v>25</v>
      </c>
      <c r="B37" s="240" t="s">
        <v>2802</v>
      </c>
      <c r="C37" s="507">
        <v>1</v>
      </c>
      <c r="D37" s="507" t="s">
        <v>2724</v>
      </c>
      <c r="E37" s="754"/>
      <c r="F37" s="661">
        <v>100000</v>
      </c>
      <c r="G37" s="611"/>
      <c r="H37" s="611"/>
      <c r="I37" s="611"/>
      <c r="J37" s="612"/>
      <c r="K37" s="611"/>
      <c r="L37" s="611"/>
      <c r="M37" s="611"/>
      <c r="N37" s="613"/>
      <c r="O37" s="501"/>
    </row>
    <row r="38" spans="1:15" s="347" customFormat="1" ht="60">
      <c r="A38" s="610">
        <f t="shared" si="0"/>
        <v>26</v>
      </c>
      <c r="B38" s="240" t="s">
        <v>2803</v>
      </c>
      <c r="C38" s="507">
        <v>1</v>
      </c>
      <c r="D38" s="507" t="s">
        <v>2724</v>
      </c>
      <c r="E38" s="754"/>
      <c r="F38" s="661">
        <v>616720</v>
      </c>
      <c r="G38" s="611"/>
      <c r="H38" s="611"/>
      <c r="I38" s="611"/>
      <c r="J38" s="612"/>
      <c r="K38" s="611"/>
      <c r="L38" s="611"/>
      <c r="M38" s="611"/>
      <c r="N38" s="613"/>
      <c r="O38" s="501"/>
    </row>
    <row r="39" spans="1:15" s="347" customFormat="1" ht="120">
      <c r="A39" s="610">
        <f t="shared" si="0"/>
        <v>27</v>
      </c>
      <c r="B39" s="187" t="s">
        <v>2804</v>
      </c>
      <c r="C39" s="507"/>
      <c r="D39" s="507"/>
      <c r="E39" s="754"/>
      <c r="F39" s="661">
        <v>200000</v>
      </c>
      <c r="G39" s="611"/>
      <c r="H39" s="611"/>
      <c r="I39" s="611"/>
      <c r="J39" s="612"/>
      <c r="K39" s="611"/>
      <c r="L39" s="611"/>
      <c r="M39" s="611"/>
      <c r="N39" s="613"/>
      <c r="O39" s="501"/>
    </row>
    <row r="40" spans="1:15" s="347" customFormat="1" ht="30">
      <c r="A40" s="610">
        <f t="shared" si="0"/>
        <v>28</v>
      </c>
      <c r="B40" s="841" t="s">
        <v>2805</v>
      </c>
      <c r="C40" s="507"/>
      <c r="D40" s="507"/>
      <c r="E40" s="754"/>
      <c r="F40" s="826">
        <v>228000</v>
      </c>
      <c r="G40" s="611"/>
      <c r="H40" s="611"/>
      <c r="I40" s="611"/>
      <c r="J40" s="612"/>
      <c r="K40" s="611"/>
      <c r="L40" s="611"/>
      <c r="M40" s="611"/>
      <c r="N40" s="613"/>
      <c r="O40" s="501"/>
    </row>
    <row r="41" spans="1:15" s="347" customFormat="1" ht="30">
      <c r="A41" s="610">
        <f t="shared" si="0"/>
        <v>29</v>
      </c>
      <c r="B41" s="828" t="s">
        <v>2806</v>
      </c>
      <c r="C41" s="507"/>
      <c r="D41" s="507"/>
      <c r="E41" s="754"/>
      <c r="F41" s="829">
        <v>500000</v>
      </c>
      <c r="G41" s="611"/>
      <c r="H41" s="611"/>
      <c r="I41" s="611"/>
      <c r="J41" s="612"/>
      <c r="K41" s="611"/>
      <c r="L41" s="611"/>
      <c r="M41" s="611"/>
      <c r="N41" s="613"/>
      <c r="O41" s="501"/>
    </row>
    <row r="42" spans="1:15" s="347" customFormat="1" ht="30">
      <c r="A42" s="610">
        <f t="shared" si="0"/>
        <v>30</v>
      </c>
      <c r="B42" s="231" t="s">
        <v>2807</v>
      </c>
      <c r="C42" s="507"/>
      <c r="D42" s="507"/>
      <c r="E42" s="754"/>
      <c r="F42" s="814">
        <v>3000000</v>
      </c>
      <c r="G42" s="611"/>
      <c r="H42" s="611"/>
      <c r="I42" s="611"/>
      <c r="J42" s="612"/>
      <c r="K42" s="611"/>
      <c r="L42" s="611"/>
      <c r="M42" s="611"/>
      <c r="N42" s="613"/>
      <c r="O42" s="501"/>
    </row>
    <row r="43" spans="1:15" s="347" customFormat="1" ht="30.75" thickBot="1">
      <c r="A43" s="648">
        <f t="shared" si="0"/>
        <v>31</v>
      </c>
      <c r="B43" s="806" t="s">
        <v>2808</v>
      </c>
      <c r="C43" s="770"/>
      <c r="D43" s="770"/>
      <c r="E43" s="830"/>
      <c r="F43" s="842">
        <v>400000</v>
      </c>
      <c r="G43" s="650"/>
      <c r="H43" s="650"/>
      <c r="I43" s="650"/>
      <c r="J43" s="651"/>
      <c r="K43" s="650"/>
      <c r="L43" s="650"/>
      <c r="M43" s="650"/>
      <c r="N43" s="652"/>
      <c r="O43" s="501"/>
    </row>
    <row r="44" spans="1:15" s="347" customFormat="1" ht="16.5">
      <c r="A44" s="419"/>
      <c r="B44" s="653"/>
      <c r="C44" s="654"/>
      <c r="D44" s="655"/>
      <c r="E44" s="656" t="s">
        <v>31</v>
      </c>
      <c r="F44" s="656">
        <f>SUM(F13:F38)</f>
        <v>242446720</v>
      </c>
      <c r="G44" s="656"/>
      <c r="H44" s="656">
        <f>SUM(H13:H30)</f>
        <v>0</v>
      </c>
      <c r="I44" s="656"/>
      <c r="J44" s="656">
        <f>SUM(J13:J30)</f>
        <v>0</v>
      </c>
      <c r="K44" s="656"/>
      <c r="L44" s="656">
        <f>SUM(L13:L30)</f>
        <v>0</v>
      </c>
      <c r="M44" s="656"/>
      <c r="N44" s="656">
        <f>SUM(N13:N30)</f>
        <v>0</v>
      </c>
      <c r="O44" s="502"/>
    </row>
  </sheetData>
  <mergeCells count="19">
    <mergeCell ref="A2:N2"/>
    <mergeCell ref="A3:N3"/>
    <mergeCell ref="A4:N4"/>
    <mergeCell ref="A5:F5"/>
    <mergeCell ref="G9:N9"/>
    <mergeCell ref="K8:L8"/>
    <mergeCell ref="M8:N8"/>
    <mergeCell ref="A6:E6"/>
    <mergeCell ref="A7:E7"/>
    <mergeCell ref="A8:E8"/>
    <mergeCell ref="F6:G6"/>
    <mergeCell ref="H6:J6"/>
    <mergeCell ref="F7:J7"/>
    <mergeCell ref="K6:N6"/>
    <mergeCell ref="G11:H11"/>
    <mergeCell ref="I11:J11"/>
    <mergeCell ref="K11:L11"/>
    <mergeCell ref="M11:N11"/>
    <mergeCell ref="K7:N7"/>
  </mergeCells>
  <pageMargins left="0.2" right="0" top="1" bottom="0.5" header="0.3" footer="0.3"/>
  <pageSetup paperSize="14" scale="91" orientation="landscape" verticalDpi="300" r:id="rId1"/>
  <drawing r:id="rId2"/>
</worksheet>
</file>

<file path=xl/worksheets/sheet19.xml><?xml version="1.0" encoding="utf-8"?>
<worksheet xmlns="http://schemas.openxmlformats.org/spreadsheetml/2006/main" xmlns:r="http://schemas.openxmlformats.org/officeDocument/2006/relationships">
  <sheetPr>
    <tabColor theme="3" tint="0.39997558519241921"/>
  </sheetPr>
  <dimension ref="A1:O78"/>
  <sheetViews>
    <sheetView zoomScaleSheetLayoutView="100" workbookViewId="0">
      <pane ySplit="12" topLeftCell="A68" activePane="bottomLeft" state="frozen"/>
      <selection pane="bottomLeft" activeCell="A6" sqref="A6:XFD12"/>
    </sheetView>
  </sheetViews>
  <sheetFormatPr defaultColWidth="9.140625" defaultRowHeight="14.25"/>
  <cols>
    <col min="1" max="1" width="5.28515625" style="387" customWidth="1"/>
    <col min="2" max="2" width="38.42578125" style="388" customWidth="1"/>
    <col min="3" max="3" width="8.7109375" style="389" customWidth="1"/>
    <col min="4" max="4" width="7.7109375" style="389" customWidth="1"/>
    <col min="5" max="5" width="11.140625" style="390" customWidth="1"/>
    <col min="6" max="6" width="13.42578125" style="390" customWidth="1"/>
    <col min="7" max="7" width="13.28515625" style="657" bestFit="1" customWidth="1"/>
    <col min="8" max="8" width="13.42578125" style="384" customWidth="1"/>
    <col min="9" max="9" width="6.7109375" style="657" customWidth="1"/>
    <col min="10" max="10" width="14.140625" style="384" customWidth="1"/>
    <col min="11" max="11" width="9.28515625" style="657" customWidth="1"/>
    <col min="12" max="12" width="14" style="384" customWidth="1"/>
    <col min="13" max="13" width="7.42578125" style="657" customWidth="1"/>
    <col min="14" max="14" width="15.42578125" style="384" customWidth="1"/>
    <col min="15" max="16384" width="9.140625" style="346"/>
  </cols>
  <sheetData>
    <row r="1" spans="1:15" ht="18" customHeight="1">
      <c r="A1" s="602"/>
      <c r="B1" s="603" t="s">
        <v>13</v>
      </c>
      <c r="C1" s="604"/>
      <c r="D1" s="604"/>
      <c r="E1" s="603"/>
      <c r="F1" s="605"/>
      <c r="G1" s="606"/>
      <c r="H1" s="607"/>
      <c r="I1" s="606"/>
      <c r="J1" s="607"/>
      <c r="K1" s="606"/>
      <c r="L1" s="607"/>
      <c r="M1" s="606"/>
      <c r="N1" s="607"/>
      <c r="O1" s="498"/>
    </row>
    <row r="2" spans="1:15" ht="17.25" customHeight="1">
      <c r="A2" s="4228" t="s">
        <v>12</v>
      </c>
      <c r="B2" s="4228"/>
      <c r="C2" s="4228"/>
      <c r="D2" s="4228"/>
      <c r="E2" s="4228"/>
      <c r="F2" s="4228"/>
      <c r="G2" s="4228"/>
      <c r="H2" s="4228"/>
      <c r="I2" s="4228"/>
      <c r="J2" s="4228"/>
      <c r="K2" s="4228"/>
      <c r="L2" s="4228"/>
      <c r="M2" s="4228"/>
      <c r="N2" s="4228"/>
    </row>
    <row r="3" spans="1:15" ht="17.25" customHeight="1">
      <c r="A3" s="4210" t="s">
        <v>35</v>
      </c>
      <c r="B3" s="4210"/>
      <c r="C3" s="4210"/>
      <c r="D3" s="4210"/>
      <c r="E3" s="4210"/>
      <c r="F3" s="4210"/>
      <c r="G3" s="4210"/>
      <c r="H3" s="4210"/>
      <c r="I3" s="4210"/>
      <c r="J3" s="4210"/>
      <c r="K3" s="4210"/>
      <c r="L3" s="4210"/>
      <c r="M3" s="4210"/>
      <c r="N3" s="4210"/>
    </row>
    <row r="4" spans="1:15" ht="17.25" customHeight="1">
      <c r="A4" s="4210" t="s">
        <v>2952</v>
      </c>
      <c r="B4" s="4210"/>
      <c r="C4" s="4210"/>
      <c r="D4" s="4210"/>
      <c r="E4" s="4210"/>
      <c r="F4" s="4210"/>
      <c r="G4" s="4210"/>
      <c r="H4" s="4210"/>
      <c r="I4" s="4210"/>
      <c r="J4" s="4210"/>
      <c r="K4" s="4210"/>
      <c r="L4" s="4210"/>
      <c r="M4" s="4210"/>
      <c r="N4" s="4210"/>
    </row>
    <row r="5" spans="1:15" ht="14.25" customHeight="1" thickBot="1">
      <c r="A5" s="4211" t="s">
        <v>14</v>
      </c>
      <c r="B5" s="4211"/>
      <c r="C5" s="4211"/>
      <c r="D5" s="4211"/>
      <c r="E5" s="4211"/>
      <c r="F5" s="4211"/>
      <c r="G5" s="493"/>
      <c r="H5" s="493"/>
      <c r="I5" s="493"/>
      <c r="J5" s="493"/>
      <c r="K5" s="609"/>
      <c r="L5" s="609"/>
      <c r="M5" s="609"/>
      <c r="N5" s="609"/>
    </row>
    <row r="6" spans="1:15" s="1018" customFormat="1" ht="12.75" customHeight="1">
      <c r="A6" s="4229" t="s">
        <v>15</v>
      </c>
      <c r="B6" s="4230"/>
      <c r="C6" s="4230"/>
      <c r="D6" s="4230"/>
      <c r="E6" s="4230"/>
      <c r="F6" s="4231" t="s">
        <v>18</v>
      </c>
      <c r="G6" s="4231"/>
      <c r="H6" s="4232"/>
      <c r="I6" s="4232"/>
      <c r="J6" s="4232"/>
      <c r="K6" s="4233" t="s">
        <v>33</v>
      </c>
      <c r="L6" s="4233"/>
      <c r="M6" s="4233"/>
      <c r="N6" s="4234"/>
      <c r="O6" s="1017"/>
    </row>
    <row r="7" spans="1:15" s="1018" customFormat="1" ht="15.75" customHeight="1">
      <c r="A7" s="4235" t="s">
        <v>899</v>
      </c>
      <c r="B7" s="4236"/>
      <c r="C7" s="4236"/>
      <c r="D7" s="4236"/>
      <c r="E7" s="4236"/>
      <c r="F7" s="4213"/>
      <c r="G7" s="4213"/>
      <c r="H7" s="4213"/>
      <c r="I7" s="4213"/>
      <c r="J7" s="4213"/>
      <c r="K7" s="4213"/>
      <c r="L7" s="4213"/>
      <c r="M7" s="4213"/>
      <c r="N7" s="4214"/>
      <c r="O7" s="1017"/>
    </row>
    <row r="8" spans="1:15" s="1018" customFormat="1" ht="14.25" customHeight="1">
      <c r="A8" s="4237" t="s">
        <v>16</v>
      </c>
      <c r="B8" s="4238"/>
      <c r="C8" s="4238"/>
      <c r="D8" s="4238"/>
      <c r="E8" s="4238"/>
      <c r="F8" s="1003" t="s">
        <v>19</v>
      </c>
      <c r="G8" s="1003" t="s">
        <v>28</v>
      </c>
      <c r="H8" s="445"/>
      <c r="I8" s="1095" t="s">
        <v>29</v>
      </c>
      <c r="J8" s="1095"/>
      <c r="K8" s="4239" t="s">
        <v>30</v>
      </c>
      <c r="L8" s="4239"/>
      <c r="M8" s="4213"/>
      <c r="N8" s="4214"/>
      <c r="O8" s="1017"/>
    </row>
    <row r="9" spans="1:15" s="1018" customFormat="1" ht="13.5" customHeight="1">
      <c r="A9" s="1096" t="s">
        <v>0</v>
      </c>
      <c r="B9" s="495" t="s">
        <v>1</v>
      </c>
      <c r="C9" s="1019" t="s">
        <v>2</v>
      </c>
      <c r="D9" s="1019" t="s">
        <v>900</v>
      </c>
      <c r="E9" s="494" t="s">
        <v>11</v>
      </c>
      <c r="F9" s="1097" t="s">
        <v>17</v>
      </c>
      <c r="G9" s="4213" t="s">
        <v>20</v>
      </c>
      <c r="H9" s="4213"/>
      <c r="I9" s="4213"/>
      <c r="J9" s="4213"/>
      <c r="K9" s="4213"/>
      <c r="L9" s="4213"/>
      <c r="M9" s="4213"/>
      <c r="N9" s="4214"/>
      <c r="O9" s="1017"/>
    </row>
    <row r="10" spans="1:15" s="1018" customFormat="1" ht="0.75" hidden="1" customHeight="1">
      <c r="A10" s="1096"/>
      <c r="B10" s="495"/>
      <c r="C10" s="1019"/>
      <c r="D10" s="1019"/>
      <c r="E10" s="494"/>
      <c r="F10" s="1097"/>
      <c r="G10" s="445" t="s">
        <v>3</v>
      </c>
      <c r="H10" s="1003" t="s">
        <v>4</v>
      </c>
      <c r="I10" s="445" t="s">
        <v>5</v>
      </c>
      <c r="J10" s="1003" t="s">
        <v>6</v>
      </c>
      <c r="K10" s="445" t="s">
        <v>7</v>
      </c>
      <c r="L10" s="1003" t="s">
        <v>10</v>
      </c>
      <c r="M10" s="445" t="s">
        <v>9</v>
      </c>
      <c r="N10" s="1005" t="s">
        <v>8</v>
      </c>
      <c r="O10" s="1017"/>
    </row>
    <row r="11" spans="1:15" s="1018" customFormat="1" ht="14.25" customHeight="1">
      <c r="A11" s="1096"/>
      <c r="B11" s="495"/>
      <c r="C11" s="1019"/>
      <c r="D11" s="1019"/>
      <c r="E11" s="494"/>
      <c r="F11" s="1097"/>
      <c r="G11" s="4213" t="s">
        <v>21</v>
      </c>
      <c r="H11" s="4213"/>
      <c r="I11" s="4213" t="s">
        <v>24</v>
      </c>
      <c r="J11" s="4213"/>
      <c r="K11" s="4213" t="s">
        <v>25</v>
      </c>
      <c r="L11" s="4213"/>
      <c r="M11" s="4213" t="s">
        <v>27</v>
      </c>
      <c r="N11" s="4214"/>
      <c r="O11" s="1017"/>
    </row>
    <row r="12" spans="1:15" s="1018" customFormat="1" ht="13.5" customHeight="1">
      <c r="A12" s="1096"/>
      <c r="B12" s="495"/>
      <c r="C12" s="1019"/>
      <c r="D12" s="1019"/>
      <c r="E12" s="494"/>
      <c r="F12" s="1097"/>
      <c r="G12" s="445" t="s">
        <v>23</v>
      </c>
      <c r="H12" s="445" t="s">
        <v>22</v>
      </c>
      <c r="I12" s="445" t="s">
        <v>23</v>
      </c>
      <c r="J12" s="445" t="s">
        <v>22</v>
      </c>
      <c r="K12" s="445" t="s">
        <v>23</v>
      </c>
      <c r="L12" s="445" t="s">
        <v>26</v>
      </c>
      <c r="M12" s="445" t="s">
        <v>23</v>
      </c>
      <c r="N12" s="1021" t="s">
        <v>22</v>
      </c>
      <c r="O12" s="1017"/>
    </row>
    <row r="13" spans="1:15" s="347" customFormat="1" ht="16.5">
      <c r="A13" s="610">
        <v>1</v>
      </c>
      <c r="B13" s="544" t="s">
        <v>2809</v>
      </c>
      <c r="C13" s="852">
        <v>160000</v>
      </c>
      <c r="D13" s="231" t="s">
        <v>903</v>
      </c>
      <c r="E13" s="853">
        <v>5</v>
      </c>
      <c r="F13" s="517">
        <f>E13*C13</f>
        <v>800000</v>
      </c>
      <c r="G13" s="611">
        <f>C13/2</f>
        <v>80000</v>
      </c>
      <c r="H13" s="611">
        <f>G13*E13</f>
        <v>400000</v>
      </c>
      <c r="I13" s="611"/>
      <c r="J13" s="612">
        <f t="shared" ref="J13:J76" si="0">I13*E13</f>
        <v>0</v>
      </c>
      <c r="K13" s="611">
        <f>C13/2</f>
        <v>80000</v>
      </c>
      <c r="L13" s="611">
        <f>K13*E13</f>
        <v>400000</v>
      </c>
      <c r="M13" s="611"/>
      <c r="N13" s="613">
        <f t="shared" ref="N13:N76" si="1">M13*E13</f>
        <v>0</v>
      </c>
      <c r="O13" s="500"/>
    </row>
    <row r="14" spans="1:15" s="347" customFormat="1" ht="30">
      <c r="A14" s="610">
        <f>A13+1</f>
        <v>2</v>
      </c>
      <c r="B14" s="544" t="s">
        <v>2810</v>
      </c>
      <c r="C14" s="852">
        <v>1000</v>
      </c>
      <c r="D14" s="231" t="s">
        <v>903</v>
      </c>
      <c r="E14" s="853">
        <v>5</v>
      </c>
      <c r="F14" s="517">
        <f t="shared" ref="F14:F77" si="2">E14*C14</f>
        <v>5000</v>
      </c>
      <c r="G14" s="611">
        <f t="shared" ref="G14:G77" si="3">C14/2</f>
        <v>500</v>
      </c>
      <c r="H14" s="611">
        <f t="shared" ref="H14:H77" si="4">G14*E14</f>
        <v>2500</v>
      </c>
      <c r="I14" s="611"/>
      <c r="J14" s="612">
        <f t="shared" si="0"/>
        <v>0</v>
      </c>
      <c r="K14" s="611">
        <f t="shared" ref="K14:K77" si="5">C14/2</f>
        <v>500</v>
      </c>
      <c r="L14" s="611">
        <f t="shared" ref="L14:L77" si="6">K14*E14</f>
        <v>2500</v>
      </c>
      <c r="M14" s="611"/>
      <c r="N14" s="613">
        <f t="shared" si="1"/>
        <v>0</v>
      </c>
      <c r="O14" s="500"/>
    </row>
    <row r="15" spans="1:15" s="347" customFormat="1" ht="30">
      <c r="A15" s="610">
        <f t="shared" ref="A15:A77" si="7">A14+1</f>
        <v>3</v>
      </c>
      <c r="B15" s="544" t="s">
        <v>2811</v>
      </c>
      <c r="C15" s="852">
        <v>1000</v>
      </c>
      <c r="D15" s="231" t="s">
        <v>903</v>
      </c>
      <c r="E15" s="853">
        <v>10</v>
      </c>
      <c r="F15" s="517">
        <f t="shared" si="2"/>
        <v>10000</v>
      </c>
      <c r="G15" s="611">
        <f t="shared" si="3"/>
        <v>500</v>
      </c>
      <c r="H15" s="611">
        <f t="shared" si="4"/>
        <v>5000</v>
      </c>
      <c r="I15" s="611"/>
      <c r="J15" s="612">
        <f t="shared" si="0"/>
        <v>0</v>
      </c>
      <c r="K15" s="611">
        <f t="shared" si="5"/>
        <v>500</v>
      </c>
      <c r="L15" s="611">
        <f t="shared" si="6"/>
        <v>5000</v>
      </c>
      <c r="M15" s="611"/>
      <c r="N15" s="613">
        <f t="shared" si="1"/>
        <v>0</v>
      </c>
      <c r="O15" s="500"/>
    </row>
    <row r="16" spans="1:15" s="347" customFormat="1" ht="30">
      <c r="A16" s="610">
        <f t="shared" si="7"/>
        <v>4</v>
      </c>
      <c r="B16" s="544" t="s">
        <v>2812</v>
      </c>
      <c r="C16" s="852">
        <v>200</v>
      </c>
      <c r="D16" s="231" t="s">
        <v>903</v>
      </c>
      <c r="E16" s="853">
        <v>30</v>
      </c>
      <c r="F16" s="517">
        <f t="shared" si="2"/>
        <v>6000</v>
      </c>
      <c r="G16" s="611">
        <f t="shared" si="3"/>
        <v>100</v>
      </c>
      <c r="H16" s="611">
        <f t="shared" si="4"/>
        <v>3000</v>
      </c>
      <c r="I16" s="611"/>
      <c r="J16" s="612">
        <f t="shared" si="0"/>
        <v>0</v>
      </c>
      <c r="K16" s="611">
        <f t="shared" si="5"/>
        <v>100</v>
      </c>
      <c r="L16" s="611">
        <f t="shared" si="6"/>
        <v>3000</v>
      </c>
      <c r="M16" s="611"/>
      <c r="N16" s="613">
        <f t="shared" si="1"/>
        <v>0</v>
      </c>
      <c r="O16" s="500"/>
    </row>
    <row r="17" spans="1:15" s="347" customFormat="1" ht="16.5">
      <c r="A17" s="610">
        <f t="shared" si="7"/>
        <v>5</v>
      </c>
      <c r="B17" s="544" t="s">
        <v>2869</v>
      </c>
      <c r="C17" s="852">
        <v>4000</v>
      </c>
      <c r="D17" s="231" t="s">
        <v>903</v>
      </c>
      <c r="E17" s="853">
        <v>1</v>
      </c>
      <c r="F17" s="517">
        <f t="shared" si="2"/>
        <v>4000</v>
      </c>
      <c r="G17" s="611">
        <f t="shared" si="3"/>
        <v>2000</v>
      </c>
      <c r="H17" s="611">
        <f t="shared" si="4"/>
        <v>2000</v>
      </c>
      <c r="I17" s="611"/>
      <c r="J17" s="612">
        <f t="shared" si="0"/>
        <v>0</v>
      </c>
      <c r="K17" s="611">
        <f t="shared" si="5"/>
        <v>2000</v>
      </c>
      <c r="L17" s="611">
        <f t="shared" si="6"/>
        <v>2000</v>
      </c>
      <c r="M17" s="611"/>
      <c r="N17" s="613">
        <f t="shared" si="1"/>
        <v>0</v>
      </c>
      <c r="O17" s="500"/>
    </row>
    <row r="18" spans="1:15" s="347" customFormat="1" ht="30">
      <c r="A18" s="610">
        <f t="shared" si="7"/>
        <v>6</v>
      </c>
      <c r="B18" s="544" t="s">
        <v>2813</v>
      </c>
      <c r="C18" s="854">
        <v>2000</v>
      </c>
      <c r="D18" s="674" t="s">
        <v>903</v>
      </c>
      <c r="E18" s="674">
        <v>6</v>
      </c>
      <c r="F18" s="517">
        <f t="shared" si="2"/>
        <v>12000</v>
      </c>
      <c r="G18" s="611">
        <f t="shared" si="3"/>
        <v>1000</v>
      </c>
      <c r="H18" s="611">
        <f t="shared" si="4"/>
        <v>6000</v>
      </c>
      <c r="I18" s="611"/>
      <c r="J18" s="612">
        <f t="shared" si="0"/>
        <v>0</v>
      </c>
      <c r="K18" s="611">
        <f t="shared" si="5"/>
        <v>1000</v>
      </c>
      <c r="L18" s="611">
        <f t="shared" si="6"/>
        <v>6000</v>
      </c>
      <c r="M18" s="611"/>
      <c r="N18" s="613">
        <f t="shared" si="1"/>
        <v>0</v>
      </c>
      <c r="O18" s="500"/>
    </row>
    <row r="19" spans="1:15" s="347" customFormat="1" ht="16.5">
      <c r="A19" s="610">
        <f t="shared" si="7"/>
        <v>7</v>
      </c>
      <c r="B19" s="544" t="s">
        <v>2814</v>
      </c>
      <c r="C19" s="674">
        <v>2</v>
      </c>
      <c r="D19" s="674" t="s">
        <v>2815</v>
      </c>
      <c r="E19" s="674">
        <v>750</v>
      </c>
      <c r="F19" s="517">
        <f t="shared" si="2"/>
        <v>1500</v>
      </c>
      <c r="G19" s="611">
        <f t="shared" si="3"/>
        <v>1</v>
      </c>
      <c r="H19" s="611">
        <f t="shared" si="4"/>
        <v>750</v>
      </c>
      <c r="I19" s="611"/>
      <c r="J19" s="612">
        <f t="shared" si="0"/>
        <v>0</v>
      </c>
      <c r="K19" s="611">
        <f t="shared" si="5"/>
        <v>1</v>
      </c>
      <c r="L19" s="611">
        <f t="shared" si="6"/>
        <v>750</v>
      </c>
      <c r="M19" s="611"/>
      <c r="N19" s="613">
        <f t="shared" si="1"/>
        <v>0</v>
      </c>
      <c r="O19" s="500"/>
    </row>
    <row r="20" spans="1:15" s="347" customFormat="1" ht="16.5">
      <c r="A20" s="610">
        <f t="shared" si="7"/>
        <v>8</v>
      </c>
      <c r="B20" s="544" t="s">
        <v>2816</v>
      </c>
      <c r="C20" s="674">
        <v>2</v>
      </c>
      <c r="D20" s="674" t="s">
        <v>960</v>
      </c>
      <c r="E20" s="855">
        <v>1750</v>
      </c>
      <c r="F20" s="517">
        <f t="shared" si="2"/>
        <v>3500</v>
      </c>
      <c r="G20" s="611">
        <f t="shared" si="3"/>
        <v>1</v>
      </c>
      <c r="H20" s="611">
        <f t="shared" si="4"/>
        <v>1750</v>
      </c>
      <c r="I20" s="611"/>
      <c r="J20" s="612">
        <f t="shared" si="0"/>
        <v>0</v>
      </c>
      <c r="K20" s="611">
        <f t="shared" si="5"/>
        <v>1</v>
      </c>
      <c r="L20" s="611">
        <f t="shared" si="6"/>
        <v>1750</v>
      </c>
      <c r="M20" s="611"/>
      <c r="N20" s="613">
        <f t="shared" si="1"/>
        <v>0</v>
      </c>
      <c r="O20" s="500"/>
    </row>
    <row r="21" spans="1:15" s="347" customFormat="1" ht="16.5">
      <c r="A21" s="610">
        <f t="shared" si="7"/>
        <v>9</v>
      </c>
      <c r="B21" s="544" t="s">
        <v>2817</v>
      </c>
      <c r="C21" s="674">
        <v>1</v>
      </c>
      <c r="D21" s="674" t="s">
        <v>929</v>
      </c>
      <c r="E21" s="855">
        <v>500</v>
      </c>
      <c r="F21" s="517">
        <f t="shared" si="2"/>
        <v>500</v>
      </c>
      <c r="G21" s="611">
        <v>1</v>
      </c>
      <c r="H21" s="611">
        <f t="shared" si="4"/>
        <v>500</v>
      </c>
      <c r="I21" s="611"/>
      <c r="J21" s="612">
        <f t="shared" si="0"/>
        <v>0</v>
      </c>
      <c r="K21" s="611">
        <v>0</v>
      </c>
      <c r="L21" s="611">
        <f t="shared" si="6"/>
        <v>0</v>
      </c>
      <c r="M21" s="611"/>
      <c r="N21" s="613">
        <f t="shared" si="1"/>
        <v>0</v>
      </c>
      <c r="O21" s="500"/>
    </row>
    <row r="22" spans="1:15" s="347" customFormat="1" ht="16.5">
      <c r="A22" s="610">
        <f t="shared" si="7"/>
        <v>10</v>
      </c>
      <c r="B22" s="240" t="s">
        <v>2870</v>
      </c>
      <c r="C22" s="854">
        <v>1800</v>
      </c>
      <c r="D22" s="674" t="s">
        <v>2818</v>
      </c>
      <c r="E22" s="856">
        <v>1600</v>
      </c>
      <c r="F22" s="517">
        <f t="shared" si="2"/>
        <v>2880000</v>
      </c>
      <c r="G22" s="611">
        <f t="shared" si="3"/>
        <v>900</v>
      </c>
      <c r="H22" s="611">
        <f t="shared" si="4"/>
        <v>1440000</v>
      </c>
      <c r="I22" s="611"/>
      <c r="J22" s="612">
        <f t="shared" si="0"/>
        <v>0</v>
      </c>
      <c r="K22" s="611">
        <f t="shared" si="5"/>
        <v>900</v>
      </c>
      <c r="L22" s="611">
        <f t="shared" si="6"/>
        <v>1440000</v>
      </c>
      <c r="M22" s="611"/>
      <c r="N22" s="613">
        <f t="shared" si="1"/>
        <v>0</v>
      </c>
      <c r="O22" s="500"/>
    </row>
    <row r="23" spans="1:15" s="347" customFormat="1" ht="16.5">
      <c r="A23" s="610">
        <f t="shared" si="7"/>
        <v>11</v>
      </c>
      <c r="B23" s="240" t="s">
        <v>2819</v>
      </c>
      <c r="C23" s="659">
        <v>33</v>
      </c>
      <c r="D23" s="659" t="s">
        <v>2820</v>
      </c>
      <c r="E23" s="857">
        <v>1360.6</v>
      </c>
      <c r="F23" s="517">
        <f t="shared" si="2"/>
        <v>44899.799999999996</v>
      </c>
      <c r="G23" s="611">
        <v>17</v>
      </c>
      <c r="H23" s="611">
        <f t="shared" si="4"/>
        <v>23130.199999999997</v>
      </c>
      <c r="I23" s="611"/>
      <c r="J23" s="612">
        <f t="shared" si="0"/>
        <v>0</v>
      </c>
      <c r="K23" s="611">
        <v>16</v>
      </c>
      <c r="L23" s="611">
        <f t="shared" si="6"/>
        <v>21769.599999999999</v>
      </c>
      <c r="M23" s="611"/>
      <c r="N23" s="613">
        <f t="shared" si="1"/>
        <v>0</v>
      </c>
      <c r="O23" s="500"/>
    </row>
    <row r="24" spans="1:15" s="347" customFormat="1" ht="16.5">
      <c r="A24" s="610">
        <f t="shared" si="7"/>
        <v>12</v>
      </c>
      <c r="B24" s="240" t="s">
        <v>2871</v>
      </c>
      <c r="C24" s="659">
        <v>31</v>
      </c>
      <c r="D24" s="659" t="s">
        <v>2820</v>
      </c>
      <c r="E24" s="857">
        <v>1009</v>
      </c>
      <c r="F24" s="517">
        <f t="shared" si="2"/>
        <v>31279</v>
      </c>
      <c r="G24" s="611">
        <v>16</v>
      </c>
      <c r="H24" s="611">
        <f t="shared" si="4"/>
        <v>16144</v>
      </c>
      <c r="I24" s="611"/>
      <c r="J24" s="612">
        <f t="shared" si="0"/>
        <v>0</v>
      </c>
      <c r="K24" s="611">
        <v>15</v>
      </c>
      <c r="L24" s="611">
        <f t="shared" si="6"/>
        <v>15135</v>
      </c>
      <c r="M24" s="611"/>
      <c r="N24" s="613">
        <f t="shared" si="1"/>
        <v>0</v>
      </c>
      <c r="O24" s="500"/>
    </row>
    <row r="25" spans="1:15" s="347" customFormat="1" ht="16.5">
      <c r="A25" s="610">
        <f t="shared" si="7"/>
        <v>13</v>
      </c>
      <c r="B25" s="240" t="s">
        <v>2872</v>
      </c>
      <c r="C25" s="659">
        <v>300</v>
      </c>
      <c r="D25" s="659" t="s">
        <v>1521</v>
      </c>
      <c r="E25" s="857">
        <v>1100</v>
      </c>
      <c r="F25" s="517">
        <f t="shared" si="2"/>
        <v>330000</v>
      </c>
      <c r="G25" s="611">
        <f t="shared" si="3"/>
        <v>150</v>
      </c>
      <c r="H25" s="611">
        <f t="shared" si="4"/>
        <v>165000</v>
      </c>
      <c r="I25" s="611"/>
      <c r="J25" s="612">
        <f t="shared" si="0"/>
        <v>0</v>
      </c>
      <c r="K25" s="611">
        <f t="shared" si="5"/>
        <v>150</v>
      </c>
      <c r="L25" s="611">
        <f t="shared" si="6"/>
        <v>165000</v>
      </c>
      <c r="M25" s="611"/>
      <c r="N25" s="613">
        <f t="shared" si="1"/>
        <v>0</v>
      </c>
      <c r="O25" s="500"/>
    </row>
    <row r="26" spans="1:15" s="347" customFormat="1" ht="16.5">
      <c r="A26" s="610">
        <f t="shared" si="7"/>
        <v>14</v>
      </c>
      <c r="B26" s="240" t="s">
        <v>2821</v>
      </c>
      <c r="C26" s="659">
        <v>11</v>
      </c>
      <c r="D26" s="659" t="s">
        <v>2820</v>
      </c>
      <c r="E26" s="857">
        <v>2600</v>
      </c>
      <c r="F26" s="517">
        <f t="shared" si="2"/>
        <v>28600</v>
      </c>
      <c r="G26" s="611">
        <v>6</v>
      </c>
      <c r="H26" s="611">
        <f t="shared" si="4"/>
        <v>15600</v>
      </c>
      <c r="I26" s="611"/>
      <c r="J26" s="612">
        <f t="shared" si="0"/>
        <v>0</v>
      </c>
      <c r="K26" s="611">
        <v>5</v>
      </c>
      <c r="L26" s="611">
        <f t="shared" si="6"/>
        <v>13000</v>
      </c>
      <c r="M26" s="611"/>
      <c r="N26" s="613">
        <f t="shared" si="1"/>
        <v>0</v>
      </c>
      <c r="O26" s="500"/>
    </row>
    <row r="27" spans="1:15" s="347" customFormat="1" ht="16.5">
      <c r="A27" s="610">
        <f t="shared" si="7"/>
        <v>15</v>
      </c>
      <c r="B27" s="240" t="s">
        <v>2822</v>
      </c>
      <c r="C27" s="659">
        <v>10</v>
      </c>
      <c r="D27" s="659" t="s">
        <v>2820</v>
      </c>
      <c r="E27" s="857">
        <v>3140</v>
      </c>
      <c r="F27" s="517">
        <f t="shared" si="2"/>
        <v>31400</v>
      </c>
      <c r="G27" s="611">
        <f t="shared" si="3"/>
        <v>5</v>
      </c>
      <c r="H27" s="611">
        <f t="shared" si="4"/>
        <v>15700</v>
      </c>
      <c r="I27" s="611"/>
      <c r="J27" s="612">
        <f t="shared" si="0"/>
        <v>0</v>
      </c>
      <c r="K27" s="611">
        <f t="shared" si="5"/>
        <v>5</v>
      </c>
      <c r="L27" s="611">
        <f t="shared" si="6"/>
        <v>15700</v>
      </c>
      <c r="M27" s="611"/>
      <c r="N27" s="613">
        <f t="shared" si="1"/>
        <v>0</v>
      </c>
      <c r="O27" s="500"/>
    </row>
    <row r="28" spans="1:15" s="347" customFormat="1" ht="16.5">
      <c r="A28" s="610">
        <f t="shared" si="7"/>
        <v>16</v>
      </c>
      <c r="B28" s="240" t="s">
        <v>2823</v>
      </c>
      <c r="C28" s="659">
        <v>175</v>
      </c>
      <c r="D28" s="659" t="s">
        <v>2824</v>
      </c>
      <c r="E28" s="857">
        <v>3000</v>
      </c>
      <c r="F28" s="517">
        <f t="shared" si="2"/>
        <v>525000</v>
      </c>
      <c r="G28" s="611">
        <v>88</v>
      </c>
      <c r="H28" s="611">
        <f t="shared" si="4"/>
        <v>264000</v>
      </c>
      <c r="I28" s="611"/>
      <c r="J28" s="612">
        <f t="shared" si="0"/>
        <v>0</v>
      </c>
      <c r="K28" s="611">
        <v>87</v>
      </c>
      <c r="L28" s="611">
        <f t="shared" si="6"/>
        <v>261000</v>
      </c>
      <c r="M28" s="611"/>
      <c r="N28" s="613">
        <f t="shared" si="1"/>
        <v>0</v>
      </c>
      <c r="O28" s="500"/>
    </row>
    <row r="29" spans="1:15" s="347" customFormat="1" ht="30">
      <c r="A29" s="610">
        <f t="shared" si="7"/>
        <v>17</v>
      </c>
      <c r="B29" s="240" t="s">
        <v>2825</v>
      </c>
      <c r="C29" s="659">
        <v>200</v>
      </c>
      <c r="D29" s="659" t="s">
        <v>2826</v>
      </c>
      <c r="E29" s="857">
        <v>1650</v>
      </c>
      <c r="F29" s="517">
        <f t="shared" si="2"/>
        <v>330000</v>
      </c>
      <c r="G29" s="611">
        <f t="shared" si="3"/>
        <v>100</v>
      </c>
      <c r="H29" s="611">
        <f t="shared" si="4"/>
        <v>165000</v>
      </c>
      <c r="I29" s="611"/>
      <c r="J29" s="612">
        <f t="shared" si="0"/>
        <v>0</v>
      </c>
      <c r="K29" s="611">
        <f t="shared" si="5"/>
        <v>100</v>
      </c>
      <c r="L29" s="611">
        <f t="shared" si="6"/>
        <v>165000</v>
      </c>
      <c r="M29" s="611"/>
      <c r="N29" s="613">
        <f t="shared" si="1"/>
        <v>0</v>
      </c>
      <c r="O29" s="500"/>
    </row>
    <row r="30" spans="1:15" s="347" customFormat="1" ht="60">
      <c r="A30" s="610">
        <f t="shared" si="7"/>
        <v>18</v>
      </c>
      <c r="B30" s="240" t="s">
        <v>2873</v>
      </c>
      <c r="C30" s="852">
        <v>20000</v>
      </c>
      <c r="D30" s="659" t="s">
        <v>2827</v>
      </c>
      <c r="E30" s="857">
        <v>50</v>
      </c>
      <c r="F30" s="517">
        <f t="shared" si="2"/>
        <v>1000000</v>
      </c>
      <c r="G30" s="611">
        <f t="shared" si="3"/>
        <v>10000</v>
      </c>
      <c r="H30" s="611">
        <f t="shared" si="4"/>
        <v>500000</v>
      </c>
      <c r="I30" s="611"/>
      <c r="J30" s="612">
        <f t="shared" si="0"/>
        <v>0</v>
      </c>
      <c r="K30" s="611">
        <f t="shared" si="5"/>
        <v>10000</v>
      </c>
      <c r="L30" s="611">
        <f t="shared" si="6"/>
        <v>500000</v>
      </c>
      <c r="M30" s="611"/>
      <c r="N30" s="613">
        <f t="shared" si="1"/>
        <v>0</v>
      </c>
      <c r="O30" s="500"/>
    </row>
    <row r="31" spans="1:15" s="347" customFormat="1" ht="45">
      <c r="A31" s="610">
        <f t="shared" si="7"/>
        <v>19</v>
      </c>
      <c r="B31" s="240" t="s">
        <v>2828</v>
      </c>
      <c r="C31" s="852">
        <v>5875</v>
      </c>
      <c r="D31" s="659" t="s">
        <v>910</v>
      </c>
      <c r="E31" s="857">
        <v>16</v>
      </c>
      <c r="F31" s="517">
        <f t="shared" si="2"/>
        <v>94000</v>
      </c>
      <c r="G31" s="611">
        <v>2938</v>
      </c>
      <c r="H31" s="611">
        <f t="shared" si="4"/>
        <v>47008</v>
      </c>
      <c r="I31" s="611"/>
      <c r="J31" s="612">
        <f t="shared" si="0"/>
        <v>0</v>
      </c>
      <c r="K31" s="611">
        <v>2937</v>
      </c>
      <c r="L31" s="611">
        <f t="shared" si="6"/>
        <v>46992</v>
      </c>
      <c r="M31" s="611"/>
      <c r="N31" s="613">
        <f t="shared" si="1"/>
        <v>0</v>
      </c>
      <c r="O31" s="500"/>
    </row>
    <row r="32" spans="1:15" s="347" customFormat="1" ht="30">
      <c r="A32" s="610">
        <f t="shared" si="7"/>
        <v>20</v>
      </c>
      <c r="B32" s="240" t="s">
        <v>2829</v>
      </c>
      <c r="C32" s="659">
        <v>362</v>
      </c>
      <c r="D32" s="659" t="s">
        <v>946</v>
      </c>
      <c r="E32" s="857">
        <v>55</v>
      </c>
      <c r="F32" s="517">
        <f t="shared" si="2"/>
        <v>19910</v>
      </c>
      <c r="G32" s="611">
        <f t="shared" si="3"/>
        <v>181</v>
      </c>
      <c r="H32" s="611">
        <f t="shared" si="4"/>
        <v>9955</v>
      </c>
      <c r="I32" s="611"/>
      <c r="J32" s="612">
        <f t="shared" si="0"/>
        <v>0</v>
      </c>
      <c r="K32" s="611">
        <f t="shared" si="5"/>
        <v>181</v>
      </c>
      <c r="L32" s="611">
        <f t="shared" si="6"/>
        <v>9955</v>
      </c>
      <c r="M32" s="611"/>
      <c r="N32" s="613">
        <f t="shared" si="1"/>
        <v>0</v>
      </c>
      <c r="O32" s="500"/>
    </row>
    <row r="33" spans="1:15" s="347" customFormat="1" ht="30">
      <c r="A33" s="610">
        <f t="shared" si="7"/>
        <v>21</v>
      </c>
      <c r="B33" s="240" t="s">
        <v>2830</v>
      </c>
      <c r="C33" s="674">
        <v>60</v>
      </c>
      <c r="D33" s="674" t="s">
        <v>946</v>
      </c>
      <c r="E33" s="856">
        <v>195</v>
      </c>
      <c r="F33" s="517">
        <f t="shared" si="2"/>
        <v>11700</v>
      </c>
      <c r="G33" s="611">
        <f t="shared" si="3"/>
        <v>30</v>
      </c>
      <c r="H33" s="611">
        <f t="shared" si="4"/>
        <v>5850</v>
      </c>
      <c r="I33" s="611"/>
      <c r="J33" s="612">
        <f t="shared" si="0"/>
        <v>0</v>
      </c>
      <c r="K33" s="611">
        <f t="shared" si="5"/>
        <v>30</v>
      </c>
      <c r="L33" s="611">
        <f t="shared" si="6"/>
        <v>5850</v>
      </c>
      <c r="M33" s="611"/>
      <c r="N33" s="613">
        <f t="shared" si="1"/>
        <v>0</v>
      </c>
      <c r="O33" s="500"/>
    </row>
    <row r="34" spans="1:15" s="347" customFormat="1" ht="30">
      <c r="A34" s="610">
        <f t="shared" si="7"/>
        <v>22</v>
      </c>
      <c r="B34" s="240" t="s">
        <v>2831</v>
      </c>
      <c r="C34" s="674">
        <v>50</v>
      </c>
      <c r="D34" s="674" t="s">
        <v>946</v>
      </c>
      <c r="E34" s="856">
        <v>280</v>
      </c>
      <c r="F34" s="517">
        <f t="shared" si="2"/>
        <v>14000</v>
      </c>
      <c r="G34" s="611">
        <f t="shared" si="3"/>
        <v>25</v>
      </c>
      <c r="H34" s="611">
        <f t="shared" si="4"/>
        <v>7000</v>
      </c>
      <c r="I34" s="611"/>
      <c r="J34" s="612">
        <f t="shared" si="0"/>
        <v>0</v>
      </c>
      <c r="K34" s="611">
        <f t="shared" si="5"/>
        <v>25</v>
      </c>
      <c r="L34" s="611">
        <f t="shared" si="6"/>
        <v>7000</v>
      </c>
      <c r="M34" s="611"/>
      <c r="N34" s="613">
        <f t="shared" si="1"/>
        <v>0</v>
      </c>
      <c r="O34" s="500"/>
    </row>
    <row r="35" spans="1:15" s="347" customFormat="1" ht="30">
      <c r="A35" s="610">
        <f t="shared" si="7"/>
        <v>23</v>
      </c>
      <c r="B35" s="544" t="s">
        <v>2875</v>
      </c>
      <c r="C35" s="659">
        <v>143</v>
      </c>
      <c r="D35" s="659" t="s">
        <v>2063</v>
      </c>
      <c r="E35" s="857">
        <v>579</v>
      </c>
      <c r="F35" s="517">
        <f t="shared" si="2"/>
        <v>82797</v>
      </c>
      <c r="G35" s="611">
        <v>72</v>
      </c>
      <c r="H35" s="611">
        <f t="shared" si="4"/>
        <v>41688</v>
      </c>
      <c r="I35" s="611"/>
      <c r="J35" s="612">
        <f t="shared" si="0"/>
        <v>0</v>
      </c>
      <c r="K35" s="611">
        <v>71</v>
      </c>
      <c r="L35" s="611">
        <f t="shared" si="6"/>
        <v>41109</v>
      </c>
      <c r="M35" s="611"/>
      <c r="N35" s="613">
        <f t="shared" si="1"/>
        <v>0</v>
      </c>
      <c r="O35" s="500"/>
    </row>
    <row r="36" spans="1:15" s="347" customFormat="1" ht="30">
      <c r="A36" s="610">
        <f t="shared" si="7"/>
        <v>24</v>
      </c>
      <c r="B36" s="544" t="s">
        <v>2874</v>
      </c>
      <c r="C36" s="659">
        <v>20</v>
      </c>
      <c r="D36" s="659" t="s">
        <v>2832</v>
      </c>
      <c r="E36" s="857">
        <v>350</v>
      </c>
      <c r="F36" s="517">
        <f t="shared" si="2"/>
        <v>7000</v>
      </c>
      <c r="G36" s="611">
        <f t="shared" si="3"/>
        <v>10</v>
      </c>
      <c r="H36" s="611">
        <f t="shared" si="4"/>
        <v>3500</v>
      </c>
      <c r="I36" s="611"/>
      <c r="J36" s="612">
        <f t="shared" si="0"/>
        <v>0</v>
      </c>
      <c r="K36" s="611">
        <f t="shared" si="5"/>
        <v>10</v>
      </c>
      <c r="L36" s="611">
        <f t="shared" si="6"/>
        <v>3500</v>
      </c>
      <c r="M36" s="611"/>
      <c r="N36" s="613">
        <f t="shared" si="1"/>
        <v>0</v>
      </c>
      <c r="O36" s="500"/>
    </row>
    <row r="37" spans="1:15" s="347" customFormat="1" ht="30">
      <c r="A37" s="610">
        <f t="shared" si="7"/>
        <v>25</v>
      </c>
      <c r="B37" s="544" t="s">
        <v>2876</v>
      </c>
      <c r="C37" s="659">
        <v>10</v>
      </c>
      <c r="D37" s="659" t="s">
        <v>2832</v>
      </c>
      <c r="E37" s="857">
        <v>651</v>
      </c>
      <c r="F37" s="517">
        <f t="shared" si="2"/>
        <v>6510</v>
      </c>
      <c r="G37" s="611">
        <f t="shared" si="3"/>
        <v>5</v>
      </c>
      <c r="H37" s="611">
        <f t="shared" si="4"/>
        <v>3255</v>
      </c>
      <c r="I37" s="611"/>
      <c r="J37" s="612">
        <f t="shared" si="0"/>
        <v>0</v>
      </c>
      <c r="K37" s="611">
        <f t="shared" si="5"/>
        <v>5</v>
      </c>
      <c r="L37" s="611">
        <f t="shared" si="6"/>
        <v>3255</v>
      </c>
      <c r="M37" s="611"/>
      <c r="N37" s="613">
        <f t="shared" si="1"/>
        <v>0</v>
      </c>
      <c r="O37" s="500"/>
    </row>
    <row r="38" spans="1:15" s="347" customFormat="1" ht="16.5">
      <c r="A38" s="610">
        <f t="shared" si="7"/>
        <v>26</v>
      </c>
      <c r="B38" s="544" t="s">
        <v>2833</v>
      </c>
      <c r="C38" s="659">
        <v>10</v>
      </c>
      <c r="D38" s="659" t="s">
        <v>2832</v>
      </c>
      <c r="E38" s="857">
        <v>585</v>
      </c>
      <c r="F38" s="517">
        <f t="shared" si="2"/>
        <v>5850</v>
      </c>
      <c r="G38" s="611">
        <f t="shared" si="3"/>
        <v>5</v>
      </c>
      <c r="H38" s="611">
        <f t="shared" si="4"/>
        <v>2925</v>
      </c>
      <c r="I38" s="611"/>
      <c r="J38" s="612">
        <f t="shared" si="0"/>
        <v>0</v>
      </c>
      <c r="K38" s="611">
        <f t="shared" si="5"/>
        <v>5</v>
      </c>
      <c r="L38" s="611">
        <f t="shared" si="6"/>
        <v>2925</v>
      </c>
      <c r="M38" s="611"/>
      <c r="N38" s="613">
        <f t="shared" si="1"/>
        <v>0</v>
      </c>
      <c r="O38" s="500"/>
    </row>
    <row r="39" spans="1:15" s="347" customFormat="1" ht="30">
      <c r="A39" s="610">
        <f t="shared" si="7"/>
        <v>27</v>
      </c>
      <c r="B39" s="544" t="s">
        <v>2834</v>
      </c>
      <c r="C39" s="659">
        <v>20</v>
      </c>
      <c r="D39" s="659" t="s">
        <v>2832</v>
      </c>
      <c r="E39" s="857">
        <v>314</v>
      </c>
      <c r="F39" s="517">
        <f t="shared" si="2"/>
        <v>6280</v>
      </c>
      <c r="G39" s="611">
        <f t="shared" si="3"/>
        <v>10</v>
      </c>
      <c r="H39" s="611">
        <f t="shared" si="4"/>
        <v>3140</v>
      </c>
      <c r="I39" s="611"/>
      <c r="J39" s="612">
        <f t="shared" si="0"/>
        <v>0</v>
      </c>
      <c r="K39" s="611">
        <f t="shared" si="5"/>
        <v>10</v>
      </c>
      <c r="L39" s="611">
        <f t="shared" si="6"/>
        <v>3140</v>
      </c>
      <c r="M39" s="611"/>
      <c r="N39" s="613">
        <f t="shared" si="1"/>
        <v>0</v>
      </c>
      <c r="O39" s="500"/>
    </row>
    <row r="40" spans="1:15" s="347" customFormat="1" ht="16.5">
      <c r="A40" s="610">
        <f t="shared" si="7"/>
        <v>28</v>
      </c>
      <c r="B40" s="544" t="s">
        <v>2835</v>
      </c>
      <c r="C40" s="659">
        <v>80</v>
      </c>
      <c r="D40" s="659" t="s">
        <v>2063</v>
      </c>
      <c r="E40" s="857">
        <v>492</v>
      </c>
      <c r="F40" s="517">
        <f t="shared" si="2"/>
        <v>39360</v>
      </c>
      <c r="G40" s="611">
        <f t="shared" si="3"/>
        <v>40</v>
      </c>
      <c r="H40" s="611">
        <f t="shared" si="4"/>
        <v>19680</v>
      </c>
      <c r="I40" s="611"/>
      <c r="J40" s="612">
        <f t="shared" si="0"/>
        <v>0</v>
      </c>
      <c r="K40" s="611">
        <f t="shared" si="5"/>
        <v>40</v>
      </c>
      <c r="L40" s="611">
        <f t="shared" si="6"/>
        <v>19680</v>
      </c>
      <c r="M40" s="611"/>
      <c r="N40" s="613">
        <f t="shared" si="1"/>
        <v>0</v>
      </c>
      <c r="O40" s="500"/>
    </row>
    <row r="41" spans="1:15" s="347" customFormat="1" ht="16.5">
      <c r="A41" s="610">
        <f t="shared" si="7"/>
        <v>29</v>
      </c>
      <c r="B41" s="544" t="s">
        <v>2836</v>
      </c>
      <c r="C41" s="659">
        <v>60</v>
      </c>
      <c r="D41" s="659" t="s">
        <v>2063</v>
      </c>
      <c r="E41" s="857">
        <v>448</v>
      </c>
      <c r="F41" s="517">
        <f t="shared" si="2"/>
        <v>26880</v>
      </c>
      <c r="G41" s="611">
        <f t="shared" si="3"/>
        <v>30</v>
      </c>
      <c r="H41" s="611">
        <f t="shared" si="4"/>
        <v>13440</v>
      </c>
      <c r="I41" s="611"/>
      <c r="J41" s="612">
        <f t="shared" si="0"/>
        <v>0</v>
      </c>
      <c r="K41" s="611">
        <f t="shared" si="5"/>
        <v>30</v>
      </c>
      <c r="L41" s="611">
        <f t="shared" si="6"/>
        <v>13440</v>
      </c>
      <c r="M41" s="611"/>
      <c r="N41" s="613">
        <f t="shared" si="1"/>
        <v>0</v>
      </c>
      <c r="O41" s="500"/>
    </row>
    <row r="42" spans="1:15" s="347" customFormat="1" ht="16.5">
      <c r="A42" s="610">
        <f t="shared" si="7"/>
        <v>30</v>
      </c>
      <c r="B42" s="544" t="s">
        <v>2837</v>
      </c>
      <c r="C42" s="659">
        <v>80</v>
      </c>
      <c r="D42" s="659" t="s">
        <v>2832</v>
      </c>
      <c r="E42" s="857">
        <v>860</v>
      </c>
      <c r="F42" s="517">
        <f t="shared" si="2"/>
        <v>68800</v>
      </c>
      <c r="G42" s="611">
        <f t="shared" si="3"/>
        <v>40</v>
      </c>
      <c r="H42" s="611">
        <f t="shared" si="4"/>
        <v>34400</v>
      </c>
      <c r="I42" s="611"/>
      <c r="J42" s="612">
        <f t="shared" si="0"/>
        <v>0</v>
      </c>
      <c r="K42" s="611">
        <f t="shared" si="5"/>
        <v>40</v>
      </c>
      <c r="L42" s="611">
        <f t="shared" si="6"/>
        <v>34400</v>
      </c>
      <c r="M42" s="611"/>
      <c r="N42" s="613">
        <f t="shared" si="1"/>
        <v>0</v>
      </c>
      <c r="O42" s="500"/>
    </row>
    <row r="43" spans="1:15" s="347" customFormat="1" ht="16.5">
      <c r="A43" s="610">
        <f t="shared" si="7"/>
        <v>31</v>
      </c>
      <c r="B43" s="544" t="s">
        <v>2877</v>
      </c>
      <c r="C43" s="659">
        <v>70</v>
      </c>
      <c r="D43" s="659" t="s">
        <v>2832</v>
      </c>
      <c r="E43" s="857">
        <v>813</v>
      </c>
      <c r="F43" s="517">
        <f t="shared" si="2"/>
        <v>56910</v>
      </c>
      <c r="G43" s="611">
        <f t="shared" si="3"/>
        <v>35</v>
      </c>
      <c r="H43" s="611">
        <f t="shared" si="4"/>
        <v>28455</v>
      </c>
      <c r="I43" s="611"/>
      <c r="J43" s="612">
        <f t="shared" si="0"/>
        <v>0</v>
      </c>
      <c r="K43" s="611">
        <f t="shared" si="5"/>
        <v>35</v>
      </c>
      <c r="L43" s="611">
        <f t="shared" si="6"/>
        <v>28455</v>
      </c>
      <c r="M43" s="611"/>
      <c r="N43" s="613">
        <f t="shared" si="1"/>
        <v>0</v>
      </c>
      <c r="O43" s="500"/>
    </row>
    <row r="44" spans="1:15" s="347" customFormat="1" ht="16.5">
      <c r="A44" s="610">
        <f t="shared" si="7"/>
        <v>32</v>
      </c>
      <c r="B44" s="544" t="s">
        <v>2838</v>
      </c>
      <c r="C44" s="659">
        <v>50</v>
      </c>
      <c r="D44" s="659" t="s">
        <v>2832</v>
      </c>
      <c r="E44" s="857">
        <v>875</v>
      </c>
      <c r="F44" s="517">
        <f t="shared" si="2"/>
        <v>43750</v>
      </c>
      <c r="G44" s="611">
        <f t="shared" si="3"/>
        <v>25</v>
      </c>
      <c r="H44" s="611">
        <f t="shared" si="4"/>
        <v>21875</v>
      </c>
      <c r="I44" s="611"/>
      <c r="J44" s="612">
        <f t="shared" si="0"/>
        <v>0</v>
      </c>
      <c r="K44" s="611">
        <f t="shared" si="5"/>
        <v>25</v>
      </c>
      <c r="L44" s="611">
        <f t="shared" si="6"/>
        <v>21875</v>
      </c>
      <c r="M44" s="611"/>
      <c r="N44" s="613">
        <f t="shared" si="1"/>
        <v>0</v>
      </c>
      <c r="O44" s="500"/>
    </row>
    <row r="45" spans="1:15" s="347" customFormat="1" ht="16.5">
      <c r="A45" s="610">
        <f t="shared" si="7"/>
        <v>33</v>
      </c>
      <c r="B45" s="544" t="s">
        <v>2878</v>
      </c>
      <c r="C45" s="659">
        <v>45</v>
      </c>
      <c r="D45" s="659" t="s">
        <v>2063</v>
      </c>
      <c r="E45" s="857">
        <v>654</v>
      </c>
      <c r="F45" s="517">
        <f t="shared" si="2"/>
        <v>29430</v>
      </c>
      <c r="G45" s="611">
        <v>23</v>
      </c>
      <c r="H45" s="611">
        <f t="shared" si="4"/>
        <v>15042</v>
      </c>
      <c r="I45" s="611"/>
      <c r="J45" s="612">
        <f t="shared" si="0"/>
        <v>0</v>
      </c>
      <c r="K45" s="611">
        <v>22</v>
      </c>
      <c r="L45" s="611">
        <f t="shared" si="6"/>
        <v>14388</v>
      </c>
      <c r="M45" s="611"/>
      <c r="N45" s="613">
        <f t="shared" si="1"/>
        <v>0</v>
      </c>
      <c r="O45" s="500"/>
    </row>
    <row r="46" spans="1:15" s="347" customFormat="1" ht="16.5">
      <c r="A46" s="610">
        <f t="shared" si="7"/>
        <v>34</v>
      </c>
      <c r="B46" s="544" t="s">
        <v>2839</v>
      </c>
      <c r="C46" s="659">
        <v>80</v>
      </c>
      <c r="D46" s="659" t="s">
        <v>2063</v>
      </c>
      <c r="E46" s="857">
        <v>978</v>
      </c>
      <c r="F46" s="517">
        <f t="shared" si="2"/>
        <v>78240</v>
      </c>
      <c r="G46" s="611">
        <f t="shared" si="3"/>
        <v>40</v>
      </c>
      <c r="H46" s="611">
        <f t="shared" si="4"/>
        <v>39120</v>
      </c>
      <c r="I46" s="611"/>
      <c r="J46" s="612">
        <f t="shared" si="0"/>
        <v>0</v>
      </c>
      <c r="K46" s="611">
        <f t="shared" si="5"/>
        <v>40</v>
      </c>
      <c r="L46" s="611">
        <f t="shared" si="6"/>
        <v>39120</v>
      </c>
      <c r="M46" s="611"/>
      <c r="N46" s="613">
        <f t="shared" si="1"/>
        <v>0</v>
      </c>
      <c r="O46" s="500"/>
    </row>
    <row r="47" spans="1:15" s="347" customFormat="1" ht="16.5">
      <c r="A47" s="610">
        <f t="shared" si="7"/>
        <v>35</v>
      </c>
      <c r="B47" s="544" t="s">
        <v>2840</v>
      </c>
      <c r="C47" s="659">
        <v>45</v>
      </c>
      <c r="D47" s="659" t="s">
        <v>2063</v>
      </c>
      <c r="E47" s="857">
        <v>678</v>
      </c>
      <c r="F47" s="517">
        <f t="shared" si="2"/>
        <v>30510</v>
      </c>
      <c r="G47" s="611">
        <v>23</v>
      </c>
      <c r="H47" s="611">
        <f t="shared" si="4"/>
        <v>15594</v>
      </c>
      <c r="I47" s="611"/>
      <c r="J47" s="612">
        <f t="shared" si="0"/>
        <v>0</v>
      </c>
      <c r="K47" s="611">
        <v>22</v>
      </c>
      <c r="L47" s="611">
        <f t="shared" si="6"/>
        <v>14916</v>
      </c>
      <c r="M47" s="611"/>
      <c r="N47" s="613">
        <f t="shared" si="1"/>
        <v>0</v>
      </c>
      <c r="O47" s="500"/>
    </row>
    <row r="48" spans="1:15" s="347" customFormat="1" ht="16.5">
      <c r="A48" s="610">
        <f t="shared" si="7"/>
        <v>36</v>
      </c>
      <c r="B48" s="544" t="s">
        <v>2879</v>
      </c>
      <c r="C48" s="659">
        <v>40</v>
      </c>
      <c r="D48" s="659" t="s">
        <v>2063</v>
      </c>
      <c r="E48" s="857">
        <v>822</v>
      </c>
      <c r="F48" s="517">
        <f t="shared" si="2"/>
        <v>32880</v>
      </c>
      <c r="G48" s="611">
        <f t="shared" si="3"/>
        <v>20</v>
      </c>
      <c r="H48" s="611">
        <f t="shared" si="4"/>
        <v>16440</v>
      </c>
      <c r="I48" s="611"/>
      <c r="J48" s="612">
        <f t="shared" si="0"/>
        <v>0</v>
      </c>
      <c r="K48" s="611">
        <f t="shared" si="5"/>
        <v>20</v>
      </c>
      <c r="L48" s="611">
        <f t="shared" si="6"/>
        <v>16440</v>
      </c>
      <c r="M48" s="611"/>
      <c r="N48" s="613">
        <f t="shared" si="1"/>
        <v>0</v>
      </c>
      <c r="O48" s="500"/>
    </row>
    <row r="49" spans="1:15" s="347" customFormat="1" ht="16.5">
      <c r="A49" s="610">
        <f t="shared" si="7"/>
        <v>37</v>
      </c>
      <c r="B49" s="544" t="s">
        <v>2841</v>
      </c>
      <c r="C49" s="659">
        <v>64</v>
      </c>
      <c r="D49" s="659" t="s">
        <v>2832</v>
      </c>
      <c r="E49" s="857">
        <v>655</v>
      </c>
      <c r="F49" s="517">
        <f t="shared" si="2"/>
        <v>41920</v>
      </c>
      <c r="G49" s="611">
        <f t="shared" si="3"/>
        <v>32</v>
      </c>
      <c r="H49" s="611">
        <f t="shared" si="4"/>
        <v>20960</v>
      </c>
      <c r="I49" s="611"/>
      <c r="J49" s="612">
        <f t="shared" si="0"/>
        <v>0</v>
      </c>
      <c r="K49" s="611">
        <f t="shared" si="5"/>
        <v>32</v>
      </c>
      <c r="L49" s="611">
        <f t="shared" si="6"/>
        <v>20960</v>
      </c>
      <c r="M49" s="611"/>
      <c r="N49" s="613">
        <f t="shared" si="1"/>
        <v>0</v>
      </c>
      <c r="O49" s="500"/>
    </row>
    <row r="50" spans="1:15" s="347" customFormat="1" ht="16.5">
      <c r="A50" s="610">
        <f t="shared" si="7"/>
        <v>38</v>
      </c>
      <c r="B50" s="544" t="s">
        <v>2880</v>
      </c>
      <c r="C50" s="659">
        <v>136</v>
      </c>
      <c r="D50" s="659" t="s">
        <v>2063</v>
      </c>
      <c r="E50" s="857">
        <v>651</v>
      </c>
      <c r="F50" s="517">
        <f t="shared" si="2"/>
        <v>88536</v>
      </c>
      <c r="G50" s="611">
        <f t="shared" si="3"/>
        <v>68</v>
      </c>
      <c r="H50" s="611">
        <f t="shared" si="4"/>
        <v>44268</v>
      </c>
      <c r="I50" s="611"/>
      <c r="J50" s="612">
        <f t="shared" si="0"/>
        <v>0</v>
      </c>
      <c r="K50" s="611">
        <f t="shared" si="5"/>
        <v>68</v>
      </c>
      <c r="L50" s="611">
        <f t="shared" si="6"/>
        <v>44268</v>
      </c>
      <c r="M50" s="611"/>
      <c r="N50" s="613">
        <f t="shared" si="1"/>
        <v>0</v>
      </c>
      <c r="O50" s="500"/>
    </row>
    <row r="51" spans="1:15" s="347" customFormat="1" ht="16.5">
      <c r="A51" s="610">
        <f t="shared" si="7"/>
        <v>39</v>
      </c>
      <c r="B51" s="544" t="s">
        <v>2842</v>
      </c>
      <c r="C51" s="659">
        <v>5</v>
      </c>
      <c r="D51" s="659" t="s">
        <v>2832</v>
      </c>
      <c r="E51" s="857">
        <v>586</v>
      </c>
      <c r="F51" s="517">
        <f t="shared" si="2"/>
        <v>2930</v>
      </c>
      <c r="G51" s="611">
        <v>3</v>
      </c>
      <c r="H51" s="611">
        <f t="shared" si="4"/>
        <v>1758</v>
      </c>
      <c r="I51" s="611"/>
      <c r="J51" s="612">
        <f t="shared" si="0"/>
        <v>0</v>
      </c>
      <c r="K51" s="611">
        <v>2</v>
      </c>
      <c r="L51" s="611">
        <f t="shared" si="6"/>
        <v>1172</v>
      </c>
      <c r="M51" s="611"/>
      <c r="N51" s="613">
        <f t="shared" si="1"/>
        <v>0</v>
      </c>
      <c r="O51" s="500"/>
    </row>
    <row r="52" spans="1:15" s="347" customFormat="1" ht="16.5">
      <c r="A52" s="610">
        <f t="shared" si="7"/>
        <v>40</v>
      </c>
      <c r="B52" s="544" t="s">
        <v>2843</v>
      </c>
      <c r="C52" s="659">
        <v>15</v>
      </c>
      <c r="D52" s="659" t="s">
        <v>2183</v>
      </c>
      <c r="E52" s="857">
        <v>250</v>
      </c>
      <c r="F52" s="517">
        <f t="shared" si="2"/>
        <v>3750</v>
      </c>
      <c r="G52" s="611">
        <f t="shared" si="3"/>
        <v>7.5</v>
      </c>
      <c r="H52" s="611">
        <f t="shared" si="4"/>
        <v>1875</v>
      </c>
      <c r="I52" s="611"/>
      <c r="J52" s="612">
        <f t="shared" si="0"/>
        <v>0</v>
      </c>
      <c r="K52" s="611">
        <f t="shared" si="5"/>
        <v>7.5</v>
      </c>
      <c r="L52" s="611">
        <f t="shared" si="6"/>
        <v>1875</v>
      </c>
      <c r="M52" s="611"/>
      <c r="N52" s="613">
        <f t="shared" si="1"/>
        <v>0</v>
      </c>
      <c r="O52" s="500"/>
    </row>
    <row r="53" spans="1:15" s="347" customFormat="1" ht="16.5">
      <c r="A53" s="610">
        <f t="shared" si="7"/>
        <v>41</v>
      </c>
      <c r="B53" s="544" t="s">
        <v>2844</v>
      </c>
      <c r="C53" s="659">
        <v>20</v>
      </c>
      <c r="D53" s="659" t="s">
        <v>2226</v>
      </c>
      <c r="E53" s="857">
        <v>200</v>
      </c>
      <c r="F53" s="517">
        <f t="shared" si="2"/>
        <v>4000</v>
      </c>
      <c r="G53" s="611">
        <f t="shared" si="3"/>
        <v>10</v>
      </c>
      <c r="H53" s="611">
        <f t="shared" si="4"/>
        <v>2000</v>
      </c>
      <c r="I53" s="611"/>
      <c r="J53" s="612">
        <f t="shared" si="0"/>
        <v>0</v>
      </c>
      <c r="K53" s="611">
        <f t="shared" si="5"/>
        <v>10</v>
      </c>
      <c r="L53" s="611">
        <f t="shared" si="6"/>
        <v>2000</v>
      </c>
      <c r="M53" s="611"/>
      <c r="N53" s="613">
        <f t="shared" si="1"/>
        <v>0</v>
      </c>
      <c r="O53" s="500"/>
    </row>
    <row r="54" spans="1:15" s="347" customFormat="1" ht="16.5">
      <c r="A54" s="610">
        <f t="shared" si="7"/>
        <v>42</v>
      </c>
      <c r="B54" s="544" t="s">
        <v>2845</v>
      </c>
      <c r="C54" s="659">
        <v>20</v>
      </c>
      <c r="D54" s="659" t="s">
        <v>2226</v>
      </c>
      <c r="E54" s="857">
        <v>200</v>
      </c>
      <c r="F54" s="517">
        <f t="shared" si="2"/>
        <v>4000</v>
      </c>
      <c r="G54" s="611">
        <f t="shared" si="3"/>
        <v>10</v>
      </c>
      <c r="H54" s="611">
        <f t="shared" si="4"/>
        <v>2000</v>
      </c>
      <c r="I54" s="611"/>
      <c r="J54" s="612">
        <f t="shared" si="0"/>
        <v>0</v>
      </c>
      <c r="K54" s="611">
        <f t="shared" si="5"/>
        <v>10</v>
      </c>
      <c r="L54" s="611">
        <f t="shared" si="6"/>
        <v>2000</v>
      </c>
      <c r="M54" s="611"/>
      <c r="N54" s="613">
        <f t="shared" si="1"/>
        <v>0</v>
      </c>
      <c r="O54" s="500"/>
    </row>
    <row r="55" spans="1:15" s="347" customFormat="1" ht="16.5">
      <c r="A55" s="610">
        <f t="shared" si="7"/>
        <v>43</v>
      </c>
      <c r="B55" s="544" t="s">
        <v>2846</v>
      </c>
      <c r="C55" s="659">
        <v>15</v>
      </c>
      <c r="D55" s="659" t="s">
        <v>2183</v>
      </c>
      <c r="E55" s="857">
        <v>694</v>
      </c>
      <c r="F55" s="517">
        <f t="shared" si="2"/>
        <v>10410</v>
      </c>
      <c r="G55" s="611">
        <v>8</v>
      </c>
      <c r="H55" s="611">
        <f t="shared" si="4"/>
        <v>5552</v>
      </c>
      <c r="I55" s="611"/>
      <c r="J55" s="612">
        <f t="shared" si="0"/>
        <v>0</v>
      </c>
      <c r="K55" s="611">
        <v>7</v>
      </c>
      <c r="L55" s="611">
        <f t="shared" si="6"/>
        <v>4858</v>
      </c>
      <c r="M55" s="611"/>
      <c r="N55" s="613">
        <f t="shared" si="1"/>
        <v>0</v>
      </c>
      <c r="O55" s="500"/>
    </row>
    <row r="56" spans="1:15" s="347" customFormat="1" ht="16.5">
      <c r="A56" s="610">
        <f t="shared" si="7"/>
        <v>44</v>
      </c>
      <c r="B56" s="544" t="s">
        <v>2847</v>
      </c>
      <c r="C56" s="659">
        <v>15</v>
      </c>
      <c r="D56" s="659" t="s">
        <v>2183</v>
      </c>
      <c r="E56" s="857">
        <v>965</v>
      </c>
      <c r="F56" s="517">
        <f t="shared" si="2"/>
        <v>14475</v>
      </c>
      <c r="G56" s="611">
        <v>8</v>
      </c>
      <c r="H56" s="611">
        <f t="shared" si="4"/>
        <v>7720</v>
      </c>
      <c r="I56" s="611"/>
      <c r="J56" s="612">
        <f t="shared" si="0"/>
        <v>0</v>
      </c>
      <c r="K56" s="611">
        <v>7</v>
      </c>
      <c r="L56" s="611">
        <f t="shared" si="6"/>
        <v>6755</v>
      </c>
      <c r="M56" s="611"/>
      <c r="N56" s="613">
        <f t="shared" si="1"/>
        <v>0</v>
      </c>
      <c r="O56" s="500"/>
    </row>
    <row r="57" spans="1:15" s="347" customFormat="1" ht="16.5">
      <c r="A57" s="610">
        <f t="shared" si="7"/>
        <v>45</v>
      </c>
      <c r="B57" s="544" t="s">
        <v>2848</v>
      </c>
      <c r="C57" s="659">
        <v>15</v>
      </c>
      <c r="D57" s="659" t="s">
        <v>2183</v>
      </c>
      <c r="E57" s="857">
        <v>220</v>
      </c>
      <c r="F57" s="517">
        <f t="shared" si="2"/>
        <v>3300</v>
      </c>
      <c r="G57" s="611">
        <v>8</v>
      </c>
      <c r="H57" s="611">
        <f t="shared" si="4"/>
        <v>1760</v>
      </c>
      <c r="I57" s="611"/>
      <c r="J57" s="612">
        <f t="shared" si="0"/>
        <v>0</v>
      </c>
      <c r="K57" s="611">
        <v>7</v>
      </c>
      <c r="L57" s="611">
        <f t="shared" si="6"/>
        <v>1540</v>
      </c>
      <c r="M57" s="611"/>
      <c r="N57" s="613">
        <f t="shared" si="1"/>
        <v>0</v>
      </c>
      <c r="O57" s="500"/>
    </row>
    <row r="58" spans="1:15" s="347" customFormat="1" ht="30">
      <c r="A58" s="610">
        <f t="shared" si="7"/>
        <v>46</v>
      </c>
      <c r="B58" s="544" t="s">
        <v>2849</v>
      </c>
      <c r="C58" s="659">
        <v>15</v>
      </c>
      <c r="D58" s="659" t="s">
        <v>2183</v>
      </c>
      <c r="E58" s="857">
        <v>486</v>
      </c>
      <c r="F58" s="517">
        <f t="shared" si="2"/>
        <v>7290</v>
      </c>
      <c r="G58" s="611">
        <v>8</v>
      </c>
      <c r="H58" s="611">
        <f t="shared" si="4"/>
        <v>3888</v>
      </c>
      <c r="I58" s="611"/>
      <c r="J58" s="612">
        <f t="shared" si="0"/>
        <v>0</v>
      </c>
      <c r="K58" s="611">
        <v>7</v>
      </c>
      <c r="L58" s="611">
        <f t="shared" si="6"/>
        <v>3402</v>
      </c>
      <c r="M58" s="611"/>
      <c r="N58" s="613">
        <f t="shared" si="1"/>
        <v>0</v>
      </c>
      <c r="O58" s="500"/>
    </row>
    <row r="59" spans="1:15" s="347" customFormat="1" ht="30">
      <c r="A59" s="610">
        <f t="shared" si="7"/>
        <v>47</v>
      </c>
      <c r="B59" s="544" t="s">
        <v>2850</v>
      </c>
      <c r="C59" s="659">
        <v>40</v>
      </c>
      <c r="D59" s="659" t="s">
        <v>1019</v>
      </c>
      <c r="E59" s="857">
        <v>1600</v>
      </c>
      <c r="F59" s="517">
        <f t="shared" si="2"/>
        <v>64000</v>
      </c>
      <c r="G59" s="611">
        <f t="shared" si="3"/>
        <v>20</v>
      </c>
      <c r="H59" s="611">
        <f t="shared" si="4"/>
        <v>32000</v>
      </c>
      <c r="I59" s="611"/>
      <c r="J59" s="612">
        <f t="shared" si="0"/>
        <v>0</v>
      </c>
      <c r="K59" s="611">
        <f t="shared" si="5"/>
        <v>20</v>
      </c>
      <c r="L59" s="611">
        <f t="shared" si="6"/>
        <v>32000</v>
      </c>
      <c r="M59" s="611"/>
      <c r="N59" s="613">
        <f t="shared" si="1"/>
        <v>0</v>
      </c>
      <c r="O59" s="500"/>
    </row>
    <row r="60" spans="1:15" s="347" customFormat="1" ht="16.5">
      <c r="A60" s="610">
        <f t="shared" si="7"/>
        <v>48</v>
      </c>
      <c r="B60" s="703" t="s">
        <v>2851</v>
      </c>
      <c r="C60" s="659">
        <v>40</v>
      </c>
      <c r="D60" s="659" t="s">
        <v>1019</v>
      </c>
      <c r="E60" s="857">
        <v>1300</v>
      </c>
      <c r="F60" s="517">
        <f t="shared" si="2"/>
        <v>52000</v>
      </c>
      <c r="G60" s="611">
        <f t="shared" si="3"/>
        <v>20</v>
      </c>
      <c r="H60" s="611">
        <f t="shared" si="4"/>
        <v>26000</v>
      </c>
      <c r="I60" s="611"/>
      <c r="J60" s="612">
        <f t="shared" si="0"/>
        <v>0</v>
      </c>
      <c r="K60" s="611">
        <f t="shared" si="5"/>
        <v>20</v>
      </c>
      <c r="L60" s="611">
        <f t="shared" si="6"/>
        <v>26000</v>
      </c>
      <c r="M60" s="611"/>
      <c r="N60" s="613">
        <f t="shared" si="1"/>
        <v>0</v>
      </c>
      <c r="O60" s="500"/>
    </row>
    <row r="61" spans="1:15" s="347" customFormat="1" ht="30">
      <c r="A61" s="610">
        <f t="shared" si="7"/>
        <v>49</v>
      </c>
      <c r="B61" s="544" t="s">
        <v>2852</v>
      </c>
      <c r="C61" s="659">
        <v>50</v>
      </c>
      <c r="D61" s="659" t="s">
        <v>1019</v>
      </c>
      <c r="E61" s="857">
        <v>250</v>
      </c>
      <c r="F61" s="517">
        <f t="shared" si="2"/>
        <v>12500</v>
      </c>
      <c r="G61" s="611">
        <f t="shared" si="3"/>
        <v>25</v>
      </c>
      <c r="H61" s="611">
        <f t="shared" si="4"/>
        <v>6250</v>
      </c>
      <c r="I61" s="611"/>
      <c r="J61" s="612">
        <f t="shared" si="0"/>
        <v>0</v>
      </c>
      <c r="K61" s="611">
        <f t="shared" si="5"/>
        <v>25</v>
      </c>
      <c r="L61" s="611">
        <f t="shared" si="6"/>
        <v>6250</v>
      </c>
      <c r="M61" s="611"/>
      <c r="N61" s="613">
        <f t="shared" si="1"/>
        <v>0</v>
      </c>
      <c r="O61" s="500"/>
    </row>
    <row r="62" spans="1:15" s="347" customFormat="1" ht="30">
      <c r="A62" s="610">
        <f t="shared" si="7"/>
        <v>50</v>
      </c>
      <c r="B62" s="544" t="s">
        <v>2853</v>
      </c>
      <c r="C62" s="659">
        <v>40</v>
      </c>
      <c r="D62" s="659" t="s">
        <v>1019</v>
      </c>
      <c r="E62" s="857">
        <v>550</v>
      </c>
      <c r="F62" s="517">
        <f t="shared" si="2"/>
        <v>22000</v>
      </c>
      <c r="G62" s="611">
        <f t="shared" si="3"/>
        <v>20</v>
      </c>
      <c r="H62" s="611">
        <f t="shared" si="4"/>
        <v>11000</v>
      </c>
      <c r="I62" s="611"/>
      <c r="J62" s="612">
        <f t="shared" si="0"/>
        <v>0</v>
      </c>
      <c r="K62" s="611">
        <f t="shared" si="5"/>
        <v>20</v>
      </c>
      <c r="L62" s="611">
        <f t="shared" si="6"/>
        <v>11000</v>
      </c>
      <c r="M62" s="611"/>
      <c r="N62" s="613">
        <f t="shared" si="1"/>
        <v>0</v>
      </c>
      <c r="O62" s="500"/>
    </row>
    <row r="63" spans="1:15" s="347" customFormat="1" ht="30">
      <c r="A63" s="610">
        <f t="shared" si="7"/>
        <v>51</v>
      </c>
      <c r="B63" s="544" t="s">
        <v>2854</v>
      </c>
      <c r="C63" s="659">
        <v>28</v>
      </c>
      <c r="D63" s="659" t="s">
        <v>1019</v>
      </c>
      <c r="E63" s="857">
        <v>250</v>
      </c>
      <c r="F63" s="517">
        <f t="shared" si="2"/>
        <v>7000</v>
      </c>
      <c r="G63" s="611">
        <f t="shared" si="3"/>
        <v>14</v>
      </c>
      <c r="H63" s="611">
        <f t="shared" si="4"/>
        <v>3500</v>
      </c>
      <c r="I63" s="611"/>
      <c r="J63" s="612">
        <f t="shared" si="0"/>
        <v>0</v>
      </c>
      <c r="K63" s="611">
        <f t="shared" si="5"/>
        <v>14</v>
      </c>
      <c r="L63" s="611">
        <f t="shared" si="6"/>
        <v>3500</v>
      </c>
      <c r="M63" s="611"/>
      <c r="N63" s="613">
        <f t="shared" si="1"/>
        <v>0</v>
      </c>
      <c r="O63" s="500"/>
    </row>
    <row r="64" spans="1:15" s="347" customFormat="1" ht="16.5">
      <c r="A64" s="610">
        <f t="shared" si="7"/>
        <v>52</v>
      </c>
      <c r="B64" s="703" t="s">
        <v>2855</v>
      </c>
      <c r="C64" s="659">
        <v>10</v>
      </c>
      <c r="D64" s="659" t="s">
        <v>2183</v>
      </c>
      <c r="E64" s="857">
        <v>1257</v>
      </c>
      <c r="F64" s="517">
        <f t="shared" si="2"/>
        <v>12570</v>
      </c>
      <c r="G64" s="611">
        <f t="shared" si="3"/>
        <v>5</v>
      </c>
      <c r="H64" s="611">
        <f t="shared" si="4"/>
        <v>6285</v>
      </c>
      <c r="I64" s="611"/>
      <c r="J64" s="612">
        <f t="shared" si="0"/>
        <v>0</v>
      </c>
      <c r="K64" s="611">
        <f t="shared" si="5"/>
        <v>5</v>
      </c>
      <c r="L64" s="611">
        <f t="shared" si="6"/>
        <v>6285</v>
      </c>
      <c r="M64" s="611"/>
      <c r="N64" s="613">
        <f t="shared" si="1"/>
        <v>0</v>
      </c>
      <c r="O64" s="500"/>
    </row>
    <row r="65" spans="1:15" s="347" customFormat="1" ht="30">
      <c r="A65" s="610">
        <f t="shared" si="7"/>
        <v>53</v>
      </c>
      <c r="B65" s="544" t="s">
        <v>2856</v>
      </c>
      <c r="C65" s="659">
        <v>10</v>
      </c>
      <c r="D65" s="659" t="s">
        <v>2820</v>
      </c>
      <c r="E65" s="857">
        <v>996</v>
      </c>
      <c r="F65" s="517">
        <f t="shared" si="2"/>
        <v>9960</v>
      </c>
      <c r="G65" s="611">
        <f t="shared" si="3"/>
        <v>5</v>
      </c>
      <c r="H65" s="611">
        <f t="shared" si="4"/>
        <v>4980</v>
      </c>
      <c r="I65" s="611"/>
      <c r="J65" s="612">
        <f t="shared" si="0"/>
        <v>0</v>
      </c>
      <c r="K65" s="611">
        <f t="shared" si="5"/>
        <v>5</v>
      </c>
      <c r="L65" s="611">
        <f t="shared" si="6"/>
        <v>4980</v>
      </c>
      <c r="M65" s="611"/>
      <c r="N65" s="613">
        <f t="shared" si="1"/>
        <v>0</v>
      </c>
      <c r="O65" s="500"/>
    </row>
    <row r="66" spans="1:15" s="347" customFormat="1" ht="30">
      <c r="A66" s="610">
        <f t="shared" si="7"/>
        <v>54</v>
      </c>
      <c r="B66" s="544" t="s">
        <v>2857</v>
      </c>
      <c r="C66" s="659">
        <v>15</v>
      </c>
      <c r="D66" s="659" t="s">
        <v>2183</v>
      </c>
      <c r="E66" s="857">
        <v>494</v>
      </c>
      <c r="F66" s="517">
        <f t="shared" si="2"/>
        <v>7410</v>
      </c>
      <c r="G66" s="611">
        <v>8</v>
      </c>
      <c r="H66" s="611">
        <f t="shared" si="4"/>
        <v>3952</v>
      </c>
      <c r="I66" s="611"/>
      <c r="J66" s="612">
        <f t="shared" si="0"/>
        <v>0</v>
      </c>
      <c r="K66" s="611">
        <v>7</v>
      </c>
      <c r="L66" s="611">
        <f t="shared" si="6"/>
        <v>3458</v>
      </c>
      <c r="M66" s="611"/>
      <c r="N66" s="613">
        <f t="shared" si="1"/>
        <v>0</v>
      </c>
      <c r="O66" s="500"/>
    </row>
    <row r="67" spans="1:15" s="347" customFormat="1" ht="30">
      <c r="A67" s="610">
        <f t="shared" si="7"/>
        <v>55</v>
      </c>
      <c r="B67" s="240" t="s">
        <v>2858</v>
      </c>
      <c r="C67" s="674">
        <v>60</v>
      </c>
      <c r="D67" s="674" t="s">
        <v>2832</v>
      </c>
      <c r="E67" s="856">
        <v>1020</v>
      </c>
      <c r="F67" s="517">
        <f t="shared" si="2"/>
        <v>61200</v>
      </c>
      <c r="G67" s="611">
        <f t="shared" si="3"/>
        <v>30</v>
      </c>
      <c r="H67" s="611">
        <f t="shared" si="4"/>
        <v>30600</v>
      </c>
      <c r="I67" s="611"/>
      <c r="J67" s="612">
        <f t="shared" si="0"/>
        <v>0</v>
      </c>
      <c r="K67" s="611">
        <f t="shared" si="5"/>
        <v>30</v>
      </c>
      <c r="L67" s="611">
        <f t="shared" si="6"/>
        <v>30600</v>
      </c>
      <c r="M67" s="611"/>
      <c r="N67" s="613">
        <f t="shared" si="1"/>
        <v>0</v>
      </c>
      <c r="O67" s="500"/>
    </row>
    <row r="68" spans="1:15" s="347" customFormat="1" ht="16.5">
      <c r="A68" s="610">
        <f t="shared" si="7"/>
        <v>56</v>
      </c>
      <c r="B68" s="240" t="s">
        <v>2859</v>
      </c>
      <c r="C68" s="674">
        <v>417</v>
      </c>
      <c r="D68" s="674" t="s">
        <v>2832</v>
      </c>
      <c r="E68" s="856">
        <v>479</v>
      </c>
      <c r="F68" s="517">
        <f t="shared" si="2"/>
        <v>199743</v>
      </c>
      <c r="G68" s="611">
        <v>209</v>
      </c>
      <c r="H68" s="611">
        <f t="shared" si="4"/>
        <v>100111</v>
      </c>
      <c r="I68" s="611"/>
      <c r="J68" s="612">
        <f t="shared" si="0"/>
        <v>0</v>
      </c>
      <c r="K68" s="611">
        <v>208</v>
      </c>
      <c r="L68" s="611">
        <f t="shared" si="6"/>
        <v>99632</v>
      </c>
      <c r="M68" s="611"/>
      <c r="N68" s="613">
        <f t="shared" si="1"/>
        <v>0</v>
      </c>
      <c r="O68" s="500"/>
    </row>
    <row r="69" spans="1:15" s="347" customFormat="1" ht="30">
      <c r="A69" s="610">
        <f t="shared" si="7"/>
        <v>57</v>
      </c>
      <c r="B69" s="240" t="s">
        <v>2860</v>
      </c>
      <c r="C69" s="674">
        <v>10</v>
      </c>
      <c r="D69" s="674" t="s">
        <v>2060</v>
      </c>
      <c r="E69" s="856">
        <v>1080</v>
      </c>
      <c r="F69" s="517">
        <f t="shared" si="2"/>
        <v>10800</v>
      </c>
      <c r="G69" s="611">
        <f t="shared" si="3"/>
        <v>5</v>
      </c>
      <c r="H69" s="611">
        <f t="shared" si="4"/>
        <v>5400</v>
      </c>
      <c r="I69" s="611"/>
      <c r="J69" s="612">
        <f t="shared" si="0"/>
        <v>0</v>
      </c>
      <c r="K69" s="611">
        <f t="shared" si="5"/>
        <v>5</v>
      </c>
      <c r="L69" s="611">
        <f t="shared" si="6"/>
        <v>5400</v>
      </c>
      <c r="M69" s="611"/>
      <c r="N69" s="613">
        <f t="shared" si="1"/>
        <v>0</v>
      </c>
      <c r="O69" s="500"/>
    </row>
    <row r="70" spans="1:15" s="347" customFormat="1" ht="30">
      <c r="A70" s="610">
        <f t="shared" si="7"/>
        <v>58</v>
      </c>
      <c r="B70" s="240" t="s">
        <v>2861</v>
      </c>
      <c r="C70" s="674">
        <v>10</v>
      </c>
      <c r="D70" s="674" t="s">
        <v>2060</v>
      </c>
      <c r="E70" s="856">
        <v>1300</v>
      </c>
      <c r="F70" s="517">
        <f t="shared" si="2"/>
        <v>13000</v>
      </c>
      <c r="G70" s="611">
        <f t="shared" si="3"/>
        <v>5</v>
      </c>
      <c r="H70" s="611">
        <f t="shared" si="4"/>
        <v>6500</v>
      </c>
      <c r="I70" s="611"/>
      <c r="J70" s="612">
        <f t="shared" si="0"/>
        <v>0</v>
      </c>
      <c r="K70" s="611">
        <f t="shared" si="5"/>
        <v>5</v>
      </c>
      <c r="L70" s="611">
        <f t="shared" si="6"/>
        <v>6500</v>
      </c>
      <c r="M70" s="611"/>
      <c r="N70" s="613">
        <f t="shared" si="1"/>
        <v>0</v>
      </c>
      <c r="O70" s="500"/>
    </row>
    <row r="71" spans="1:15" s="347" customFormat="1" ht="45">
      <c r="A71" s="610">
        <f t="shared" si="7"/>
        <v>59</v>
      </c>
      <c r="B71" s="240" t="s">
        <v>2862</v>
      </c>
      <c r="C71" s="674">
        <v>1</v>
      </c>
      <c r="D71" s="674" t="s">
        <v>929</v>
      </c>
      <c r="E71" s="856">
        <v>27000</v>
      </c>
      <c r="F71" s="517">
        <f t="shared" si="2"/>
        <v>27000</v>
      </c>
      <c r="G71" s="611">
        <v>1</v>
      </c>
      <c r="H71" s="611">
        <f t="shared" si="4"/>
        <v>27000</v>
      </c>
      <c r="I71" s="611"/>
      <c r="J71" s="612">
        <f t="shared" si="0"/>
        <v>0</v>
      </c>
      <c r="K71" s="611">
        <v>0</v>
      </c>
      <c r="L71" s="611">
        <f t="shared" si="6"/>
        <v>0</v>
      </c>
      <c r="M71" s="611"/>
      <c r="N71" s="613">
        <f t="shared" si="1"/>
        <v>0</v>
      </c>
      <c r="O71" s="500"/>
    </row>
    <row r="72" spans="1:15" s="347" customFormat="1" ht="16.5">
      <c r="A72" s="610">
        <f t="shared" si="7"/>
        <v>60</v>
      </c>
      <c r="B72" s="240" t="s">
        <v>2863</v>
      </c>
      <c r="C72" s="674">
        <v>100</v>
      </c>
      <c r="D72" s="674" t="s">
        <v>2832</v>
      </c>
      <c r="E72" s="856">
        <v>125</v>
      </c>
      <c r="F72" s="517">
        <f t="shared" si="2"/>
        <v>12500</v>
      </c>
      <c r="G72" s="611">
        <f t="shared" si="3"/>
        <v>50</v>
      </c>
      <c r="H72" s="611">
        <f t="shared" si="4"/>
        <v>6250</v>
      </c>
      <c r="I72" s="611"/>
      <c r="J72" s="612">
        <f t="shared" si="0"/>
        <v>0</v>
      </c>
      <c r="K72" s="611">
        <f t="shared" si="5"/>
        <v>50</v>
      </c>
      <c r="L72" s="611">
        <f t="shared" si="6"/>
        <v>6250</v>
      </c>
      <c r="M72" s="611"/>
      <c r="N72" s="613">
        <f t="shared" si="1"/>
        <v>0</v>
      </c>
      <c r="O72" s="500"/>
    </row>
    <row r="73" spans="1:15" s="347" customFormat="1" ht="16.5">
      <c r="A73" s="610">
        <f t="shared" si="7"/>
        <v>61</v>
      </c>
      <c r="B73" s="240" t="s">
        <v>2864</v>
      </c>
      <c r="C73" s="674">
        <v>100</v>
      </c>
      <c r="D73" s="674" t="s">
        <v>2865</v>
      </c>
      <c r="E73" s="856">
        <v>800</v>
      </c>
      <c r="F73" s="517">
        <f t="shared" si="2"/>
        <v>80000</v>
      </c>
      <c r="G73" s="611">
        <f t="shared" si="3"/>
        <v>50</v>
      </c>
      <c r="H73" s="611">
        <f t="shared" si="4"/>
        <v>40000</v>
      </c>
      <c r="I73" s="611"/>
      <c r="J73" s="612">
        <f t="shared" si="0"/>
        <v>0</v>
      </c>
      <c r="K73" s="611">
        <f t="shared" si="5"/>
        <v>50</v>
      </c>
      <c r="L73" s="611">
        <f t="shared" si="6"/>
        <v>40000</v>
      </c>
      <c r="M73" s="611"/>
      <c r="N73" s="613">
        <f t="shared" si="1"/>
        <v>0</v>
      </c>
      <c r="O73" s="500"/>
    </row>
    <row r="74" spans="1:15" s="347" customFormat="1" ht="16.5">
      <c r="A74" s="610">
        <f t="shared" si="7"/>
        <v>62</v>
      </c>
      <c r="B74" s="240" t="s">
        <v>2881</v>
      </c>
      <c r="C74" s="674">
        <v>60</v>
      </c>
      <c r="D74" s="674" t="s">
        <v>2832</v>
      </c>
      <c r="E74" s="856">
        <v>1200</v>
      </c>
      <c r="F74" s="517">
        <f t="shared" si="2"/>
        <v>72000</v>
      </c>
      <c r="G74" s="611">
        <f t="shared" si="3"/>
        <v>30</v>
      </c>
      <c r="H74" s="611">
        <f t="shared" si="4"/>
        <v>36000</v>
      </c>
      <c r="I74" s="611"/>
      <c r="J74" s="612">
        <f t="shared" si="0"/>
        <v>0</v>
      </c>
      <c r="K74" s="611">
        <f t="shared" si="5"/>
        <v>30</v>
      </c>
      <c r="L74" s="611">
        <f t="shared" si="6"/>
        <v>36000</v>
      </c>
      <c r="M74" s="611"/>
      <c r="N74" s="613">
        <f t="shared" si="1"/>
        <v>0</v>
      </c>
      <c r="O74" s="500"/>
    </row>
    <row r="75" spans="1:15" s="347" customFormat="1" ht="16.5">
      <c r="A75" s="610">
        <f t="shared" si="7"/>
        <v>63</v>
      </c>
      <c r="B75" s="240" t="s">
        <v>2882</v>
      </c>
      <c r="C75" s="674">
        <v>120</v>
      </c>
      <c r="D75" s="674" t="s">
        <v>2832</v>
      </c>
      <c r="E75" s="856">
        <v>1150</v>
      </c>
      <c r="F75" s="517">
        <f t="shared" si="2"/>
        <v>138000</v>
      </c>
      <c r="G75" s="611">
        <f t="shared" si="3"/>
        <v>60</v>
      </c>
      <c r="H75" s="611">
        <f t="shared" si="4"/>
        <v>69000</v>
      </c>
      <c r="I75" s="611"/>
      <c r="J75" s="612">
        <f t="shared" si="0"/>
        <v>0</v>
      </c>
      <c r="K75" s="611">
        <f t="shared" si="5"/>
        <v>60</v>
      </c>
      <c r="L75" s="611">
        <f t="shared" si="6"/>
        <v>69000</v>
      </c>
      <c r="M75" s="611"/>
      <c r="N75" s="613">
        <f t="shared" si="1"/>
        <v>0</v>
      </c>
      <c r="O75" s="500"/>
    </row>
    <row r="76" spans="1:15" s="347" customFormat="1" ht="135">
      <c r="A76" s="610">
        <f t="shared" si="7"/>
        <v>64</v>
      </c>
      <c r="B76" s="240" t="s">
        <v>2866</v>
      </c>
      <c r="C76" s="674">
        <v>285</v>
      </c>
      <c r="D76" s="674" t="s">
        <v>1019</v>
      </c>
      <c r="E76" s="857">
        <v>350</v>
      </c>
      <c r="F76" s="517">
        <f t="shared" si="2"/>
        <v>99750</v>
      </c>
      <c r="G76" s="611">
        <v>143</v>
      </c>
      <c r="H76" s="611">
        <f t="shared" si="4"/>
        <v>50050</v>
      </c>
      <c r="I76" s="611"/>
      <c r="J76" s="612">
        <f t="shared" si="0"/>
        <v>0</v>
      </c>
      <c r="K76" s="611">
        <v>142</v>
      </c>
      <c r="L76" s="611">
        <f t="shared" si="6"/>
        <v>49700</v>
      </c>
      <c r="M76" s="611"/>
      <c r="N76" s="613">
        <f t="shared" si="1"/>
        <v>0</v>
      </c>
      <c r="O76" s="500"/>
    </row>
    <row r="77" spans="1:15" s="347" customFormat="1" ht="17.25" thickBot="1">
      <c r="A77" s="648">
        <f t="shared" si="7"/>
        <v>65</v>
      </c>
      <c r="B77" s="769" t="s">
        <v>2867</v>
      </c>
      <c r="C77" s="247">
        <v>100</v>
      </c>
      <c r="D77" s="247" t="s">
        <v>2868</v>
      </c>
      <c r="E77" s="858">
        <v>3500</v>
      </c>
      <c r="F77" s="649">
        <f t="shared" si="2"/>
        <v>350000</v>
      </c>
      <c r="G77" s="650">
        <f t="shared" si="3"/>
        <v>50</v>
      </c>
      <c r="H77" s="650">
        <f t="shared" si="4"/>
        <v>175000</v>
      </c>
      <c r="I77" s="650"/>
      <c r="J77" s="651">
        <f t="shared" ref="J77" si="8">I77*E77</f>
        <v>0</v>
      </c>
      <c r="K77" s="650">
        <f t="shared" si="5"/>
        <v>50</v>
      </c>
      <c r="L77" s="650">
        <f t="shared" si="6"/>
        <v>175000</v>
      </c>
      <c r="M77" s="650"/>
      <c r="N77" s="652">
        <f t="shared" ref="N77" si="9">M77*E77</f>
        <v>0</v>
      </c>
      <c r="O77" s="500"/>
    </row>
    <row r="78" spans="1:15" s="347" customFormat="1" ht="16.5">
      <c r="A78" s="419"/>
      <c r="B78" s="653"/>
      <c r="C78" s="654"/>
      <c r="D78" s="655"/>
      <c r="E78" s="656" t="s">
        <v>31</v>
      </c>
      <c r="F78" s="656">
        <f>SUM(F13:F77)</f>
        <v>8130529.7999999998</v>
      </c>
      <c r="G78" s="656"/>
      <c r="H78" s="656">
        <f>SUM(H13:H77)</f>
        <v>4086100.2</v>
      </c>
      <c r="I78" s="656"/>
      <c r="J78" s="656">
        <f>SUM(J13:J77)</f>
        <v>0</v>
      </c>
      <c r="K78" s="656"/>
      <c r="L78" s="656">
        <f>SUM(L13:L77)</f>
        <v>4044429.6</v>
      </c>
      <c r="M78" s="656"/>
      <c r="N78" s="656">
        <f>SUM(N13:N77)</f>
        <v>0</v>
      </c>
    </row>
  </sheetData>
  <mergeCells count="19">
    <mergeCell ref="A2:N2"/>
    <mergeCell ref="A3:N3"/>
    <mergeCell ref="A4:N4"/>
    <mergeCell ref="A5:F5"/>
    <mergeCell ref="G9:N9"/>
    <mergeCell ref="K8:L8"/>
    <mergeCell ref="M8:N8"/>
    <mergeCell ref="A6:E6"/>
    <mergeCell ref="A7:E7"/>
    <mergeCell ref="A8:E8"/>
    <mergeCell ref="F6:G6"/>
    <mergeCell ref="H6:J6"/>
    <mergeCell ref="F7:J7"/>
    <mergeCell ref="K6:N6"/>
    <mergeCell ref="G11:H11"/>
    <mergeCell ref="I11:J11"/>
    <mergeCell ref="K11:L11"/>
    <mergeCell ref="M11:N11"/>
    <mergeCell ref="K7:N7"/>
  </mergeCells>
  <pageMargins left="0.2" right="0" top="1" bottom="0.5" header="0.3" footer="0.3"/>
  <pageSetup paperSize="14" scale="91" orientation="landscape" verticalDpi="300" r:id="rId1"/>
  <drawing r:id="rId2"/>
</worksheet>
</file>

<file path=xl/worksheets/sheet2.xml><?xml version="1.0" encoding="utf-8"?>
<worksheet xmlns="http://schemas.openxmlformats.org/spreadsheetml/2006/main" xmlns:r="http://schemas.openxmlformats.org/officeDocument/2006/relationships">
  <dimension ref="A1:M48"/>
  <sheetViews>
    <sheetView view="pageBreakPreview" zoomScaleNormal="90" zoomScaleSheetLayoutView="100" workbookViewId="0">
      <selection sqref="A1:XFD2"/>
    </sheetView>
  </sheetViews>
  <sheetFormatPr defaultRowHeight="15"/>
  <cols>
    <col min="1" max="1" width="4.42578125" style="203" customWidth="1"/>
    <col min="2" max="2" width="40.7109375" style="152" customWidth="1"/>
    <col min="3" max="3" width="5.42578125" style="153" customWidth="1"/>
    <col min="4" max="4" width="12.7109375" style="154" customWidth="1"/>
    <col min="5" max="5" width="17.7109375" style="154" customWidth="1"/>
    <col min="6" max="6" width="5.5703125" style="153" customWidth="1"/>
    <col min="7" max="7" width="14.85546875" style="155" customWidth="1"/>
    <col min="8" max="8" width="6" style="153" customWidth="1"/>
    <col min="9" max="9" width="14" style="203" customWidth="1"/>
    <col min="10" max="10" width="6.85546875" style="203" customWidth="1"/>
    <col min="11" max="11" width="14" style="203" customWidth="1"/>
    <col min="12" max="12" width="7.42578125" style="203" customWidth="1"/>
    <col min="13" max="13" width="14" style="203" customWidth="1"/>
  </cols>
  <sheetData>
    <row r="1" spans="1:13">
      <c r="A1" s="198"/>
      <c r="B1" s="36" t="s">
        <v>13</v>
      </c>
      <c r="C1" s="30"/>
      <c r="D1" s="126"/>
      <c r="E1" s="32"/>
      <c r="F1" s="33"/>
      <c r="G1" s="35"/>
      <c r="H1" s="33"/>
      <c r="I1" s="211"/>
      <c r="J1" s="199"/>
      <c r="K1" s="211"/>
      <c r="L1" s="199"/>
      <c r="M1" s="211"/>
    </row>
    <row r="2" spans="1:13">
      <c r="A2" s="198"/>
      <c r="B2" s="29"/>
      <c r="C2" s="30"/>
      <c r="D2" s="126"/>
      <c r="E2" s="32"/>
      <c r="F2" s="33"/>
      <c r="G2" s="35"/>
      <c r="H2" s="33"/>
      <c r="I2" s="211"/>
      <c r="J2" s="199"/>
      <c r="K2" s="211"/>
      <c r="L2" s="199"/>
      <c r="M2" s="211"/>
    </row>
    <row r="3" spans="1:13">
      <c r="A3" s="4116"/>
      <c r="B3" s="4116"/>
      <c r="C3" s="4116"/>
      <c r="D3" s="4116"/>
      <c r="E3" s="4116"/>
      <c r="F3" s="4116"/>
      <c r="G3" s="4116"/>
      <c r="H3" s="4116"/>
      <c r="I3" s="4116"/>
      <c r="J3" s="4116"/>
      <c r="K3" s="4116"/>
      <c r="L3" s="4116"/>
      <c r="M3" s="4116"/>
    </row>
    <row r="4" spans="1:13" ht="15.75">
      <c r="A4" s="4104" t="s">
        <v>12</v>
      </c>
      <c r="B4" s="4104"/>
      <c r="C4" s="4104"/>
      <c r="D4" s="4104"/>
      <c r="E4" s="4104"/>
      <c r="F4" s="4104"/>
      <c r="G4" s="4104"/>
      <c r="H4" s="4104"/>
      <c r="I4" s="4104"/>
      <c r="J4" s="4104"/>
      <c r="K4" s="4104"/>
      <c r="L4" s="4104"/>
      <c r="M4" s="4104"/>
    </row>
    <row r="5" spans="1:13" ht="15.75">
      <c r="A5" s="192"/>
      <c r="B5" s="38"/>
      <c r="C5" s="4104" t="s">
        <v>35</v>
      </c>
      <c r="D5" s="4104"/>
      <c r="E5" s="4104"/>
      <c r="F5" s="4104"/>
      <c r="G5" s="4104"/>
      <c r="H5" s="4104"/>
      <c r="I5" s="4104"/>
      <c r="J5" s="200"/>
      <c r="K5" s="192"/>
      <c r="L5" s="200"/>
      <c r="M5" s="192"/>
    </row>
    <row r="6" spans="1:13" ht="17.25" customHeight="1">
      <c r="A6" s="4104" t="s">
        <v>34</v>
      </c>
      <c r="B6" s="4104"/>
      <c r="C6" s="4104"/>
      <c r="D6" s="4104"/>
      <c r="E6" s="4104"/>
      <c r="F6" s="4104"/>
      <c r="G6" s="4104"/>
      <c r="H6" s="4104"/>
      <c r="I6" s="4104"/>
      <c r="J6" s="4104"/>
      <c r="K6" s="4104"/>
      <c r="L6" s="4104"/>
      <c r="M6" s="4104"/>
    </row>
    <row r="7" spans="1:13" ht="15.75">
      <c r="A7" s="192"/>
      <c r="B7" s="38"/>
      <c r="C7" s="39"/>
      <c r="D7" s="127"/>
      <c r="E7" s="41"/>
      <c r="F7" s="39"/>
      <c r="G7" s="41"/>
      <c r="H7" s="39"/>
      <c r="I7" s="201"/>
      <c r="J7" s="201"/>
      <c r="K7" s="201"/>
      <c r="L7" s="201"/>
      <c r="M7" s="201"/>
    </row>
    <row r="8" spans="1:13" ht="16.5" thickBot="1">
      <c r="A8" s="4102" t="s">
        <v>14</v>
      </c>
      <c r="B8" s="4102"/>
      <c r="C8" s="4102"/>
      <c r="D8" s="4102"/>
      <c r="E8" s="4102"/>
      <c r="F8" s="39"/>
      <c r="G8" s="41"/>
      <c r="H8" s="39"/>
      <c r="I8" s="192"/>
      <c r="J8" s="4103"/>
      <c r="K8" s="4103"/>
      <c r="L8" s="4103"/>
      <c r="M8" s="4103"/>
    </row>
    <row r="9" spans="1:13" s="254" customFormat="1" ht="15.75">
      <c r="A9" s="4125" t="s">
        <v>15</v>
      </c>
      <c r="B9" s="4126"/>
      <c r="C9" s="4117"/>
      <c r="D9" s="4118"/>
      <c r="E9" s="930" t="s">
        <v>18</v>
      </c>
      <c r="F9" s="4119"/>
      <c r="G9" s="4120"/>
      <c r="H9" s="4120"/>
      <c r="I9" s="4121"/>
      <c r="J9" s="4122" t="s">
        <v>666</v>
      </c>
      <c r="K9" s="4123"/>
      <c r="L9" s="4123"/>
      <c r="M9" s="4124"/>
    </row>
    <row r="10" spans="1:13" s="254" customFormat="1" ht="15.75" customHeight="1">
      <c r="A10" s="4127" t="s">
        <v>36</v>
      </c>
      <c r="B10" s="4128"/>
      <c r="C10" s="4128"/>
      <c r="D10" s="4129"/>
      <c r="E10" s="52"/>
      <c r="F10" s="4130"/>
      <c r="G10" s="4131"/>
      <c r="H10" s="4131"/>
      <c r="I10" s="4132"/>
      <c r="J10" s="4133"/>
      <c r="K10" s="4134"/>
      <c r="L10" s="4134"/>
      <c r="M10" s="4135"/>
    </row>
    <row r="11" spans="1:13" s="254" customFormat="1" ht="15.75">
      <c r="A11" s="4127" t="s">
        <v>16</v>
      </c>
      <c r="B11" s="4128"/>
      <c r="C11" s="4128"/>
      <c r="D11" s="4129"/>
      <c r="E11" s="128" t="s">
        <v>19</v>
      </c>
      <c r="F11" s="56" t="s">
        <v>28</v>
      </c>
      <c r="G11" s="54"/>
      <c r="H11" s="4139" t="s">
        <v>29</v>
      </c>
      <c r="I11" s="4139"/>
      <c r="J11" s="184" t="s">
        <v>30</v>
      </c>
      <c r="K11" s="180"/>
      <c r="L11" s="4133"/>
      <c r="M11" s="4135"/>
    </row>
    <row r="12" spans="1:13" s="254" customFormat="1">
      <c r="A12" s="4140" t="s">
        <v>0</v>
      </c>
      <c r="B12" s="4141" t="s">
        <v>1</v>
      </c>
      <c r="C12" s="4142" t="s">
        <v>2</v>
      </c>
      <c r="D12" s="4114" t="s">
        <v>11</v>
      </c>
      <c r="E12" s="4143" t="s">
        <v>17</v>
      </c>
      <c r="F12" s="4136" t="s">
        <v>20</v>
      </c>
      <c r="G12" s="4136"/>
      <c r="H12" s="4136"/>
      <c r="I12" s="4136"/>
      <c r="J12" s="4136"/>
      <c r="K12" s="4136"/>
      <c r="L12" s="4136"/>
      <c r="M12" s="4137"/>
    </row>
    <row r="13" spans="1:13" s="254" customFormat="1">
      <c r="A13" s="4140"/>
      <c r="B13" s="4141"/>
      <c r="C13" s="4142"/>
      <c r="D13" s="4114"/>
      <c r="E13" s="4143"/>
      <c r="F13" s="4136" t="s">
        <v>21</v>
      </c>
      <c r="G13" s="4136"/>
      <c r="H13" s="4136" t="s">
        <v>24</v>
      </c>
      <c r="I13" s="4136"/>
      <c r="J13" s="4136" t="s">
        <v>25</v>
      </c>
      <c r="K13" s="4136"/>
      <c r="L13" s="4136" t="s">
        <v>27</v>
      </c>
      <c r="M13" s="4137"/>
    </row>
    <row r="14" spans="1:13" s="254" customFormat="1">
      <c r="A14" s="4140"/>
      <c r="B14" s="4141"/>
      <c r="C14" s="4142"/>
      <c r="D14" s="4114"/>
      <c r="E14" s="4143"/>
      <c r="F14" s="57" t="s">
        <v>23</v>
      </c>
      <c r="G14" s="58" t="s">
        <v>22</v>
      </c>
      <c r="H14" s="57" t="s">
        <v>23</v>
      </c>
      <c r="I14" s="482" t="s">
        <v>22</v>
      </c>
      <c r="J14" s="131" t="s">
        <v>23</v>
      </c>
      <c r="K14" s="482" t="s">
        <v>26</v>
      </c>
      <c r="L14" s="131" t="s">
        <v>23</v>
      </c>
      <c r="M14" s="483" t="s">
        <v>22</v>
      </c>
    </row>
    <row r="15" spans="1:13" ht="30">
      <c r="A15" s="204">
        <v>1</v>
      </c>
      <c r="B15" s="61" t="s">
        <v>544</v>
      </c>
      <c r="C15" s="62">
        <v>1</v>
      </c>
      <c r="D15" s="64">
        <v>200000</v>
      </c>
      <c r="E15" s="64">
        <v>200000</v>
      </c>
      <c r="F15" s="65">
        <v>1</v>
      </c>
      <c r="G15" s="66">
        <v>200000</v>
      </c>
      <c r="H15" s="67"/>
      <c r="I15" s="213"/>
      <c r="J15" s="214"/>
      <c r="K15" s="214"/>
      <c r="L15" s="214"/>
      <c r="M15" s="215"/>
    </row>
    <row r="16" spans="1:13">
      <c r="A16" s="204">
        <f>A15+1</f>
        <v>2</v>
      </c>
      <c r="B16" s="61" t="s">
        <v>545</v>
      </c>
      <c r="C16" s="62"/>
      <c r="D16" s="64"/>
      <c r="E16" s="64">
        <v>15000</v>
      </c>
      <c r="F16" s="65"/>
      <c r="G16" s="66">
        <v>15000</v>
      </c>
      <c r="H16" s="67"/>
      <c r="I16" s="213"/>
      <c r="J16" s="214"/>
      <c r="K16" s="214"/>
      <c r="L16" s="214"/>
      <c r="M16" s="215"/>
    </row>
    <row r="17" spans="1:13" ht="30">
      <c r="A17" s="204">
        <f t="shared" ref="A17:A43" si="0">A16+1</f>
        <v>3</v>
      </c>
      <c r="B17" s="61" t="s">
        <v>546</v>
      </c>
      <c r="C17" s="62"/>
      <c r="D17" s="64"/>
      <c r="E17" s="64">
        <v>200000</v>
      </c>
      <c r="F17" s="65"/>
      <c r="G17" s="66">
        <v>200000</v>
      </c>
      <c r="H17" s="67"/>
      <c r="I17" s="213"/>
      <c r="J17" s="214"/>
      <c r="K17" s="214"/>
      <c r="L17" s="214"/>
      <c r="M17" s="215"/>
    </row>
    <row r="18" spans="1:13" ht="30">
      <c r="A18" s="204">
        <f t="shared" si="0"/>
        <v>4</v>
      </c>
      <c r="B18" s="61" t="s">
        <v>547</v>
      </c>
      <c r="C18" s="62"/>
      <c r="D18" s="64"/>
      <c r="E18" s="64">
        <v>100000</v>
      </c>
      <c r="F18" s="65"/>
      <c r="G18" s="66">
        <v>100000</v>
      </c>
      <c r="H18" s="67"/>
      <c r="I18" s="213"/>
      <c r="J18" s="214"/>
      <c r="K18" s="214"/>
      <c r="L18" s="214"/>
      <c r="M18" s="215"/>
    </row>
    <row r="19" spans="1:13">
      <c r="A19" s="204">
        <f t="shared" si="0"/>
        <v>5</v>
      </c>
      <c r="B19" s="71" t="s">
        <v>548</v>
      </c>
      <c r="C19" s="62"/>
      <c r="D19" s="64"/>
      <c r="E19" s="135">
        <v>500000</v>
      </c>
      <c r="F19" s="65"/>
      <c r="G19" s="66">
        <v>500000</v>
      </c>
      <c r="H19" s="67"/>
      <c r="I19" s="213"/>
      <c r="J19" s="214"/>
      <c r="K19" s="214"/>
      <c r="L19" s="214"/>
      <c r="M19" s="215"/>
    </row>
    <row r="20" spans="1:13" ht="45">
      <c r="A20" s="204">
        <f t="shared" si="0"/>
        <v>6</v>
      </c>
      <c r="B20" s="71" t="s">
        <v>549</v>
      </c>
      <c r="C20" s="62">
        <v>1</v>
      </c>
      <c r="D20" s="64">
        <v>2300000</v>
      </c>
      <c r="E20" s="135">
        <v>2300000</v>
      </c>
      <c r="F20" s="65"/>
      <c r="G20" s="66">
        <v>2300000</v>
      </c>
      <c r="H20" s="67"/>
      <c r="I20" s="213"/>
      <c r="J20" s="214"/>
      <c r="K20" s="214"/>
      <c r="L20" s="214"/>
      <c r="M20" s="215"/>
    </row>
    <row r="21" spans="1:13">
      <c r="A21" s="204">
        <f t="shared" si="0"/>
        <v>7</v>
      </c>
      <c r="B21" s="71" t="s">
        <v>550</v>
      </c>
      <c r="C21" s="62"/>
      <c r="D21" s="64">
        <v>5000</v>
      </c>
      <c r="E21" s="135">
        <v>5000</v>
      </c>
      <c r="F21" s="65"/>
      <c r="G21" s="66">
        <v>5000</v>
      </c>
      <c r="H21" s="67"/>
      <c r="I21" s="213"/>
      <c r="J21" s="214"/>
      <c r="K21" s="214"/>
      <c r="L21" s="214"/>
      <c r="M21" s="215"/>
    </row>
    <row r="22" spans="1:13">
      <c r="A22" s="204">
        <f t="shared" si="0"/>
        <v>8</v>
      </c>
      <c r="B22" s="74" t="s">
        <v>551</v>
      </c>
      <c r="C22" s="62"/>
      <c r="D22" s="64">
        <v>20000</v>
      </c>
      <c r="E22" s="64">
        <v>20000</v>
      </c>
      <c r="F22" s="65"/>
      <c r="G22" s="66">
        <v>20000</v>
      </c>
      <c r="H22" s="67"/>
      <c r="I22" s="213"/>
      <c r="J22" s="214"/>
      <c r="K22" s="214"/>
      <c r="L22" s="214"/>
      <c r="M22" s="215"/>
    </row>
    <row r="23" spans="1:13" ht="30">
      <c r="A23" s="204">
        <f t="shared" si="0"/>
        <v>9</v>
      </c>
      <c r="B23" s="71" t="s">
        <v>552</v>
      </c>
      <c r="C23" s="62"/>
      <c r="D23" s="64">
        <v>20000</v>
      </c>
      <c r="E23" s="64">
        <v>20000</v>
      </c>
      <c r="F23" s="65"/>
      <c r="G23" s="76">
        <v>20000</v>
      </c>
      <c r="H23" s="67"/>
      <c r="I23" s="136"/>
      <c r="J23" s="214"/>
      <c r="K23" s="214"/>
      <c r="L23" s="214"/>
      <c r="M23" s="215"/>
    </row>
    <row r="24" spans="1:13" ht="30">
      <c r="A24" s="204">
        <f t="shared" si="0"/>
        <v>10</v>
      </c>
      <c r="B24" s="71" t="s">
        <v>553</v>
      </c>
      <c r="C24" s="62">
        <v>22</v>
      </c>
      <c r="D24" s="64"/>
      <c r="E24" s="64">
        <v>200000</v>
      </c>
      <c r="F24" s="65"/>
      <c r="G24" s="76">
        <v>200000</v>
      </c>
      <c r="H24" s="67"/>
      <c r="I24" s="136"/>
      <c r="J24" s="214"/>
      <c r="K24" s="214"/>
      <c r="L24" s="214"/>
      <c r="M24" s="215"/>
    </row>
    <row r="25" spans="1:13" s="27" customFormat="1" ht="45">
      <c r="A25" s="204">
        <f t="shared" si="0"/>
        <v>11</v>
      </c>
      <c r="B25" s="71" t="s">
        <v>643</v>
      </c>
      <c r="C25" s="62">
        <v>1</v>
      </c>
      <c r="D25" s="64">
        <v>160000</v>
      </c>
      <c r="E25" s="64">
        <v>160000</v>
      </c>
      <c r="F25" s="65">
        <v>1</v>
      </c>
      <c r="G25" s="76">
        <v>160000</v>
      </c>
      <c r="H25" s="67"/>
      <c r="I25" s="136"/>
      <c r="J25" s="214"/>
      <c r="K25" s="214"/>
      <c r="L25" s="214"/>
      <c r="M25" s="215"/>
    </row>
    <row r="26" spans="1:13" ht="30">
      <c r="A26" s="204">
        <f t="shared" si="0"/>
        <v>12</v>
      </c>
      <c r="B26" s="61" t="s">
        <v>554</v>
      </c>
      <c r="C26" s="62"/>
      <c r="D26" s="64">
        <v>300000</v>
      </c>
      <c r="E26" s="64">
        <v>300000</v>
      </c>
      <c r="F26" s="65"/>
      <c r="G26" s="76">
        <v>300000</v>
      </c>
      <c r="H26" s="67"/>
      <c r="I26" s="136"/>
      <c r="J26" s="214"/>
      <c r="K26" s="214"/>
      <c r="L26" s="214"/>
      <c r="M26" s="215"/>
    </row>
    <row r="27" spans="1:13">
      <c r="A27" s="204">
        <f t="shared" si="0"/>
        <v>13</v>
      </c>
      <c r="B27" s="78" t="s">
        <v>555</v>
      </c>
      <c r="C27" s="62"/>
      <c r="D27" s="64">
        <v>100000</v>
      </c>
      <c r="E27" s="64">
        <v>100000</v>
      </c>
      <c r="F27" s="65"/>
      <c r="G27" s="76">
        <v>100000</v>
      </c>
      <c r="H27" s="67"/>
      <c r="I27" s="136"/>
      <c r="J27" s="214"/>
      <c r="K27" s="214"/>
      <c r="L27" s="214"/>
      <c r="M27" s="215"/>
    </row>
    <row r="28" spans="1:13">
      <c r="A28" s="204">
        <f t="shared" si="0"/>
        <v>14</v>
      </c>
      <c r="B28" s="61" t="s">
        <v>556</v>
      </c>
      <c r="C28" s="79">
        <v>1</v>
      </c>
      <c r="D28" s="64">
        <v>300000</v>
      </c>
      <c r="E28" s="64">
        <v>300000</v>
      </c>
      <c r="F28" s="65"/>
      <c r="G28" s="76">
        <v>300000</v>
      </c>
      <c r="H28" s="67"/>
      <c r="I28" s="136"/>
      <c r="J28" s="214"/>
      <c r="K28" s="214"/>
      <c r="L28" s="214"/>
      <c r="M28" s="215"/>
    </row>
    <row r="29" spans="1:13" ht="15" customHeight="1">
      <c r="A29" s="204">
        <f t="shared" si="0"/>
        <v>15</v>
      </c>
      <c r="B29" s="61" t="s">
        <v>557</v>
      </c>
      <c r="C29" s="81">
        <v>1</v>
      </c>
      <c r="D29" s="64">
        <v>300000</v>
      </c>
      <c r="E29" s="64">
        <v>300000</v>
      </c>
      <c r="F29" s="65"/>
      <c r="G29" s="76">
        <v>300000</v>
      </c>
      <c r="H29" s="67"/>
      <c r="I29" s="136"/>
      <c r="J29" s="214"/>
      <c r="K29" s="214"/>
      <c r="L29" s="214"/>
      <c r="M29" s="215"/>
    </row>
    <row r="30" spans="1:13" ht="30">
      <c r="A30" s="204">
        <f t="shared" si="0"/>
        <v>16</v>
      </c>
      <c r="B30" s="216" t="s">
        <v>558</v>
      </c>
      <c r="C30" s="62">
        <v>27</v>
      </c>
      <c r="D30" s="64"/>
      <c r="E30" s="64">
        <v>45000</v>
      </c>
      <c r="F30" s="65"/>
      <c r="G30" s="76">
        <v>45000</v>
      </c>
      <c r="H30" s="67"/>
      <c r="I30" s="213"/>
      <c r="J30" s="214"/>
      <c r="K30" s="136"/>
      <c r="L30" s="214"/>
      <c r="M30" s="215"/>
    </row>
    <row r="31" spans="1:13">
      <c r="A31" s="204">
        <f t="shared" si="0"/>
        <v>17</v>
      </c>
      <c r="B31" s="74" t="s">
        <v>559</v>
      </c>
      <c r="C31" s="62"/>
      <c r="D31" s="64"/>
      <c r="E31" s="64">
        <v>493400</v>
      </c>
      <c r="F31" s="65"/>
      <c r="G31" s="76">
        <v>256400</v>
      </c>
      <c r="H31" s="67"/>
      <c r="I31" s="136">
        <v>106000</v>
      </c>
      <c r="J31" s="214"/>
      <c r="K31" s="214">
        <v>131000</v>
      </c>
      <c r="L31" s="214"/>
      <c r="M31" s="215"/>
    </row>
    <row r="32" spans="1:13" ht="30">
      <c r="A32" s="204">
        <f t="shared" si="0"/>
        <v>18</v>
      </c>
      <c r="B32" s="137" t="s">
        <v>560</v>
      </c>
      <c r="C32" s="62"/>
      <c r="D32" s="64"/>
      <c r="E32" s="135">
        <v>108000</v>
      </c>
      <c r="F32" s="65"/>
      <c r="G32" s="76">
        <v>108000</v>
      </c>
      <c r="H32" s="67"/>
      <c r="I32" s="136"/>
      <c r="J32" s="214"/>
      <c r="K32" s="214"/>
      <c r="L32" s="214"/>
      <c r="M32" s="215"/>
    </row>
    <row r="33" spans="1:13" ht="30">
      <c r="A33" s="204">
        <f t="shared" si="0"/>
        <v>19</v>
      </c>
      <c r="B33" s="137" t="s">
        <v>561</v>
      </c>
      <c r="C33" s="62"/>
      <c r="D33" s="64"/>
      <c r="E33" s="135">
        <v>1500000</v>
      </c>
      <c r="F33" s="65"/>
      <c r="G33" s="76">
        <v>1500000</v>
      </c>
      <c r="H33" s="67"/>
      <c r="I33" s="136"/>
      <c r="J33" s="214"/>
      <c r="K33" s="214"/>
      <c r="L33" s="214"/>
      <c r="M33" s="215"/>
    </row>
    <row r="34" spans="1:13" ht="30">
      <c r="A34" s="204">
        <f t="shared" si="0"/>
        <v>20</v>
      </c>
      <c r="B34" s="137" t="s">
        <v>562</v>
      </c>
      <c r="C34" s="62"/>
      <c r="D34" s="64">
        <v>2000000</v>
      </c>
      <c r="E34" s="135">
        <v>2000000</v>
      </c>
      <c r="F34" s="65"/>
      <c r="G34" s="76">
        <v>2000000</v>
      </c>
      <c r="H34" s="67"/>
      <c r="I34" s="136"/>
      <c r="J34" s="214"/>
      <c r="K34" s="214"/>
      <c r="L34" s="214"/>
      <c r="M34" s="215"/>
    </row>
    <row r="35" spans="1:13">
      <c r="A35" s="204">
        <f t="shared" si="0"/>
        <v>21</v>
      </c>
      <c r="B35" s="216" t="s">
        <v>563</v>
      </c>
      <c r="C35" s="62">
        <v>1</v>
      </c>
      <c r="D35" s="64">
        <v>200000</v>
      </c>
      <c r="E35" s="135">
        <v>200000</v>
      </c>
      <c r="F35" s="65"/>
      <c r="G35" s="76">
        <v>200000</v>
      </c>
      <c r="H35" s="67"/>
      <c r="I35" s="136"/>
      <c r="J35" s="214"/>
      <c r="K35" s="214"/>
      <c r="L35" s="214"/>
      <c r="M35" s="215"/>
    </row>
    <row r="36" spans="1:13">
      <c r="A36" s="204">
        <f t="shared" si="0"/>
        <v>22</v>
      </c>
      <c r="B36" s="216" t="s">
        <v>564</v>
      </c>
      <c r="C36" s="62"/>
      <c r="D36" s="64"/>
      <c r="E36" s="135">
        <v>25000</v>
      </c>
      <c r="F36" s="65"/>
      <c r="G36" s="138"/>
      <c r="H36" s="65"/>
      <c r="I36" s="139"/>
      <c r="J36" s="195"/>
      <c r="K36" s="217">
        <f>G36</f>
        <v>0</v>
      </c>
      <c r="L36" s="195"/>
      <c r="M36" s="218"/>
    </row>
    <row r="37" spans="1:13">
      <c r="A37" s="204">
        <f t="shared" si="0"/>
        <v>23</v>
      </c>
      <c r="B37" s="216" t="s">
        <v>565</v>
      </c>
      <c r="C37" s="79">
        <v>1</v>
      </c>
      <c r="D37" s="140">
        <v>100000</v>
      </c>
      <c r="E37" s="64">
        <v>100000</v>
      </c>
      <c r="F37" s="65"/>
      <c r="G37" s="141">
        <v>100000</v>
      </c>
      <c r="H37" s="65"/>
      <c r="I37" s="139"/>
      <c r="J37" s="195"/>
      <c r="K37" s="217"/>
      <c r="L37" s="195"/>
      <c r="M37" s="219"/>
    </row>
    <row r="38" spans="1:13">
      <c r="A38" s="204">
        <f t="shared" si="0"/>
        <v>24</v>
      </c>
      <c r="B38" s="216" t="s">
        <v>566</v>
      </c>
      <c r="C38" s="79">
        <v>10</v>
      </c>
      <c r="D38" s="140"/>
      <c r="E38" s="64">
        <v>10000</v>
      </c>
      <c r="F38" s="65"/>
      <c r="G38" s="141">
        <v>10000</v>
      </c>
      <c r="H38" s="65"/>
      <c r="I38" s="139"/>
      <c r="J38" s="195"/>
      <c r="K38" s="220"/>
      <c r="L38" s="195"/>
      <c r="M38" s="219"/>
    </row>
    <row r="39" spans="1:13" ht="30">
      <c r="A39" s="204">
        <f t="shared" si="0"/>
        <v>25</v>
      </c>
      <c r="B39" s="216" t="s">
        <v>567</v>
      </c>
      <c r="C39" s="79"/>
      <c r="D39" s="140"/>
      <c r="E39" s="64">
        <v>200000</v>
      </c>
      <c r="F39" s="65"/>
      <c r="G39" s="141">
        <v>200000</v>
      </c>
      <c r="H39" s="65"/>
      <c r="I39" s="139"/>
      <c r="J39" s="195"/>
      <c r="K39" s="220"/>
      <c r="L39" s="195"/>
      <c r="M39" s="219"/>
    </row>
    <row r="40" spans="1:13" ht="30">
      <c r="A40" s="204">
        <f t="shared" si="0"/>
        <v>26</v>
      </c>
      <c r="B40" s="216" t="s">
        <v>629</v>
      </c>
      <c r="C40" s="79"/>
      <c r="D40" s="140"/>
      <c r="E40" s="64">
        <v>90000</v>
      </c>
      <c r="F40" s="65"/>
      <c r="G40" s="141">
        <v>50000</v>
      </c>
      <c r="H40" s="65"/>
      <c r="I40" s="139"/>
      <c r="J40" s="195"/>
      <c r="K40" s="142">
        <v>40000</v>
      </c>
      <c r="L40" s="195"/>
      <c r="M40" s="219"/>
    </row>
    <row r="41" spans="1:13">
      <c r="A41" s="204">
        <f t="shared" si="0"/>
        <v>27</v>
      </c>
      <c r="B41" s="216" t="s">
        <v>568</v>
      </c>
      <c r="C41" s="79"/>
      <c r="D41" s="140"/>
      <c r="E41" s="64">
        <v>5000</v>
      </c>
      <c r="F41" s="65"/>
      <c r="G41" s="141">
        <v>5000</v>
      </c>
      <c r="H41" s="65"/>
      <c r="I41" s="139"/>
      <c r="J41" s="195"/>
      <c r="K41" s="217"/>
      <c r="L41" s="195"/>
      <c r="M41" s="219"/>
    </row>
    <row r="42" spans="1:13" ht="15" customHeight="1">
      <c r="A42" s="204">
        <f t="shared" si="0"/>
        <v>28</v>
      </c>
      <c r="B42" s="221" t="s">
        <v>569</v>
      </c>
      <c r="C42" s="81"/>
      <c r="D42" s="64"/>
      <c r="E42" s="135">
        <v>1000000</v>
      </c>
      <c r="F42" s="143"/>
      <c r="G42" s="76">
        <v>1000000</v>
      </c>
      <c r="H42" s="144"/>
      <c r="I42" s="139"/>
      <c r="J42" s="142"/>
      <c r="K42" s="195"/>
      <c r="L42" s="217"/>
      <c r="M42" s="222"/>
    </row>
    <row r="43" spans="1:13" ht="15.75" thickBot="1">
      <c r="A43" s="205">
        <f t="shared" si="0"/>
        <v>29</v>
      </c>
      <c r="B43" s="223" t="s">
        <v>570</v>
      </c>
      <c r="C43" s="145"/>
      <c r="D43" s="146"/>
      <c r="E43" s="147">
        <v>1000000</v>
      </c>
      <c r="F43" s="148"/>
      <c r="G43" s="87">
        <v>1000000</v>
      </c>
      <c r="H43" s="149"/>
      <c r="I43" s="150"/>
      <c r="J43" s="224"/>
      <c r="K43" s="225"/>
      <c r="L43" s="226"/>
      <c r="M43" s="227"/>
    </row>
    <row r="44" spans="1:13" s="254" customFormat="1">
      <c r="A44" s="299"/>
      <c r="B44" s="18"/>
      <c r="C44" s="4138" t="s">
        <v>31</v>
      </c>
      <c r="D44" s="4138"/>
      <c r="E44" s="92">
        <f>SUM(E15:E43)</f>
        <v>11496400</v>
      </c>
      <c r="F44" s="931"/>
      <c r="G44" s="92">
        <f>SUM(G15:G43)</f>
        <v>11194400</v>
      </c>
      <c r="H44" s="932"/>
      <c r="I44" s="934">
        <f>SUM(I15:I43)</f>
        <v>106000</v>
      </c>
      <c r="J44" s="933"/>
      <c r="K44" s="934">
        <f>SUM(K15:K43)</f>
        <v>171000</v>
      </c>
      <c r="L44" s="933"/>
      <c r="M44" s="934"/>
    </row>
    <row r="45" spans="1:13">
      <c r="A45" s="206"/>
      <c r="B45" s="95"/>
      <c r="C45" s="4107"/>
      <c r="D45" s="4107"/>
      <c r="E45" s="96"/>
      <c r="F45" s="97"/>
      <c r="G45" s="98"/>
      <c r="H45" s="97"/>
      <c r="I45" s="229"/>
      <c r="J45" s="230"/>
      <c r="K45" s="229"/>
      <c r="L45" s="230"/>
      <c r="M45" s="229"/>
    </row>
    <row r="46" spans="1:13">
      <c r="A46" s="206"/>
      <c r="B46" s="99"/>
      <c r="C46" s="100"/>
      <c r="D46" s="133"/>
      <c r="E46" s="96"/>
      <c r="F46" s="97"/>
      <c r="G46" s="98"/>
      <c r="H46" s="97"/>
      <c r="I46" s="229"/>
      <c r="J46" s="230"/>
      <c r="K46" s="229"/>
      <c r="L46" s="230"/>
      <c r="M46" s="229"/>
    </row>
    <row r="47" spans="1:13">
      <c r="A47" s="206"/>
      <c r="B47" s="99"/>
      <c r="C47" s="100"/>
      <c r="D47" s="133"/>
      <c r="E47" s="96"/>
      <c r="F47" s="97"/>
      <c r="G47" s="98"/>
      <c r="H47" s="97"/>
      <c r="I47" s="229"/>
      <c r="J47" s="230"/>
      <c r="K47" s="229"/>
      <c r="L47" s="230"/>
      <c r="M47" s="229"/>
    </row>
    <row r="48" spans="1:13">
      <c r="A48" s="206"/>
      <c r="B48" s="95"/>
      <c r="C48" s="100"/>
      <c r="D48" s="133"/>
      <c r="E48" s="96"/>
      <c r="F48" s="97"/>
      <c r="G48" s="98"/>
      <c r="H48" s="97"/>
      <c r="I48" s="229"/>
      <c r="J48" s="230"/>
      <c r="K48" s="229"/>
      <c r="L48" s="230"/>
      <c r="M48" s="229"/>
    </row>
  </sheetData>
  <mergeCells count="28">
    <mergeCell ref="A3:M3"/>
    <mergeCell ref="A4:M4"/>
    <mergeCell ref="C5:I5"/>
    <mergeCell ref="A8:E8"/>
    <mergeCell ref="J8:M8"/>
    <mergeCell ref="A6:M6"/>
    <mergeCell ref="L13:M13"/>
    <mergeCell ref="C44:D44"/>
    <mergeCell ref="C45:D45"/>
    <mergeCell ref="H11:I11"/>
    <mergeCell ref="A12:A14"/>
    <mergeCell ref="B12:B14"/>
    <mergeCell ref="C12:C14"/>
    <mergeCell ref="D12:D14"/>
    <mergeCell ref="E12:E14"/>
    <mergeCell ref="F12:M12"/>
    <mergeCell ref="F13:G13"/>
    <mergeCell ref="H13:I13"/>
    <mergeCell ref="J13:K13"/>
    <mergeCell ref="A11:D11"/>
    <mergeCell ref="L11:M11"/>
    <mergeCell ref="C9:D9"/>
    <mergeCell ref="F9:I9"/>
    <mergeCell ref="J9:M9"/>
    <mergeCell ref="A9:B9"/>
    <mergeCell ref="A10:D10"/>
    <mergeCell ref="F10:I10"/>
    <mergeCell ref="J10:M10"/>
  </mergeCells>
  <pageMargins left="0.7" right="0.7" top="0.75" bottom="0.75" header="0.3" footer="0.3"/>
  <pageSetup orientation="portrait" verticalDpi="0" r:id="rId1"/>
  <drawing r:id="rId2"/>
</worksheet>
</file>

<file path=xl/worksheets/sheet20.xml><?xml version="1.0" encoding="utf-8"?>
<worksheet xmlns="http://schemas.openxmlformats.org/spreadsheetml/2006/main" xmlns:r="http://schemas.openxmlformats.org/officeDocument/2006/relationships">
  <sheetPr>
    <tabColor theme="3" tint="0.39997558519241921"/>
  </sheetPr>
  <dimension ref="A1:Q24"/>
  <sheetViews>
    <sheetView topLeftCell="B1" zoomScaleSheetLayoutView="100" workbookViewId="0">
      <pane ySplit="11" topLeftCell="A12" activePane="bottomLeft" state="frozen"/>
      <selection pane="bottomLeft" activeCell="E13" sqref="E13"/>
    </sheetView>
  </sheetViews>
  <sheetFormatPr defaultColWidth="9.140625" defaultRowHeight="14.25"/>
  <cols>
    <col min="1" max="1" width="5.28515625" style="387" customWidth="1"/>
    <col min="2" max="2" width="38.42578125" style="388" customWidth="1"/>
    <col min="3" max="3" width="8.7109375" style="389" customWidth="1"/>
    <col min="4" max="4" width="7.7109375" style="389" customWidth="1"/>
    <col min="5" max="5" width="12.42578125" style="390" customWidth="1"/>
    <col min="6" max="6" width="13.42578125" style="390" customWidth="1"/>
    <col min="7" max="7" width="13.28515625" style="657" bestFit="1" customWidth="1"/>
    <col min="8" max="8" width="13.42578125" style="384" customWidth="1"/>
    <col min="9" max="9" width="6.7109375" style="657" customWidth="1"/>
    <col min="10" max="10" width="14.140625" style="384" customWidth="1"/>
    <col min="11" max="11" width="9.28515625" style="657" customWidth="1"/>
    <col min="12" max="12" width="14" style="384" customWidth="1"/>
    <col min="13" max="13" width="7.42578125" style="657" customWidth="1"/>
    <col min="14" max="14" width="15.42578125" style="384" customWidth="1"/>
    <col min="15" max="17" width="9.140625" style="784"/>
    <col min="18" max="16384" width="9.140625" style="346"/>
  </cols>
  <sheetData>
    <row r="1" spans="1:17" ht="18" customHeight="1">
      <c r="A1" s="602"/>
      <c r="B1" s="603" t="s">
        <v>13</v>
      </c>
      <c r="C1" s="604"/>
      <c r="D1" s="604"/>
      <c r="E1" s="603"/>
      <c r="F1" s="605"/>
      <c r="G1" s="606"/>
      <c r="H1" s="607"/>
      <c r="I1" s="606"/>
      <c r="J1" s="607"/>
      <c r="K1" s="606"/>
      <c r="L1" s="607"/>
      <c r="M1" s="606"/>
      <c r="N1" s="607"/>
      <c r="O1" s="859"/>
    </row>
    <row r="2" spans="1:17" ht="17.25" customHeight="1">
      <c r="A2" s="4228" t="s">
        <v>12</v>
      </c>
      <c r="B2" s="4228"/>
      <c r="C2" s="4228"/>
      <c r="D2" s="4228"/>
      <c r="E2" s="4228"/>
      <c r="F2" s="4228"/>
      <c r="G2" s="4228"/>
      <c r="H2" s="4228"/>
      <c r="I2" s="4228"/>
      <c r="J2" s="4228"/>
      <c r="K2" s="4228"/>
      <c r="L2" s="4228"/>
      <c r="M2" s="4228"/>
      <c r="N2" s="4228"/>
    </row>
    <row r="3" spans="1:17" ht="17.25" customHeight="1">
      <c r="A3" s="4210" t="s">
        <v>35</v>
      </c>
      <c r="B3" s="4210"/>
      <c r="C3" s="4210"/>
      <c r="D3" s="4210"/>
      <c r="E3" s="4210"/>
      <c r="F3" s="4210"/>
      <c r="G3" s="4210"/>
      <c r="H3" s="4210"/>
      <c r="I3" s="4210"/>
      <c r="J3" s="4210"/>
      <c r="K3" s="4210"/>
      <c r="L3" s="4210"/>
      <c r="M3" s="4210"/>
      <c r="N3" s="4210"/>
    </row>
    <row r="4" spans="1:17" ht="17.25" customHeight="1">
      <c r="A4" s="4210" t="s">
        <v>2953</v>
      </c>
      <c r="B4" s="4210"/>
      <c r="C4" s="4210"/>
      <c r="D4" s="4210"/>
      <c r="E4" s="4210"/>
      <c r="F4" s="4210"/>
      <c r="G4" s="4210"/>
      <c r="H4" s="4210"/>
      <c r="I4" s="4210"/>
      <c r="J4" s="4210"/>
      <c r="K4" s="4210"/>
      <c r="L4" s="4210"/>
      <c r="M4" s="4210"/>
      <c r="N4" s="4210"/>
    </row>
    <row r="5" spans="1:17" ht="14.25" customHeight="1">
      <c r="A5" s="4275" t="s">
        <v>14</v>
      </c>
      <c r="B5" s="4275"/>
      <c r="C5" s="4275"/>
      <c r="D5" s="4275"/>
      <c r="E5" s="4275"/>
      <c r="F5" s="4275"/>
      <c r="G5" s="493"/>
      <c r="H5" s="493"/>
      <c r="I5" s="493"/>
      <c r="J5" s="493"/>
      <c r="K5" s="609"/>
      <c r="L5" s="609"/>
      <c r="M5" s="609"/>
      <c r="N5" s="609"/>
    </row>
    <row r="6" spans="1:17" s="1018" customFormat="1" ht="12.75" customHeight="1">
      <c r="A6" s="4280" t="s">
        <v>15</v>
      </c>
      <c r="B6" s="4281"/>
      <c r="C6" s="4281"/>
      <c r="D6" s="4281"/>
      <c r="E6" s="4282"/>
      <c r="F6" s="4289" t="s">
        <v>18</v>
      </c>
      <c r="G6" s="4290"/>
      <c r="H6" s="4252"/>
      <c r="I6" s="4252"/>
      <c r="J6" s="4251"/>
      <c r="K6" s="4291" t="s">
        <v>33</v>
      </c>
      <c r="L6" s="4292"/>
      <c r="M6" s="4292"/>
      <c r="N6" s="4293"/>
      <c r="O6" s="1110"/>
      <c r="P6" s="1111"/>
      <c r="Q6" s="1111"/>
    </row>
    <row r="7" spans="1:17" s="1018" customFormat="1" ht="15.75" customHeight="1">
      <c r="A7" s="4283" t="s">
        <v>899</v>
      </c>
      <c r="B7" s="4284"/>
      <c r="C7" s="4284"/>
      <c r="D7" s="4284"/>
      <c r="E7" s="4285"/>
      <c r="F7" s="4250"/>
      <c r="G7" s="4252"/>
      <c r="H7" s="4252"/>
      <c r="I7" s="4252"/>
      <c r="J7" s="4251"/>
      <c r="K7" s="4272"/>
      <c r="L7" s="4273"/>
      <c r="M7" s="4273"/>
      <c r="N7" s="4274"/>
      <c r="O7" s="1110"/>
      <c r="P7" s="1111"/>
      <c r="Q7" s="1111"/>
    </row>
    <row r="8" spans="1:17" s="1018" customFormat="1" ht="14.25" customHeight="1">
      <c r="A8" s="4286" t="s">
        <v>16</v>
      </c>
      <c r="B8" s="4287"/>
      <c r="C8" s="4287"/>
      <c r="D8" s="4287"/>
      <c r="E8" s="4288"/>
      <c r="F8" s="1112" t="s">
        <v>19</v>
      </c>
      <c r="G8" s="1112" t="s">
        <v>28</v>
      </c>
      <c r="H8" s="1113"/>
      <c r="I8" s="1114" t="s">
        <v>29</v>
      </c>
      <c r="J8" s="1115"/>
      <c r="K8" s="4276" t="s">
        <v>30</v>
      </c>
      <c r="L8" s="4277"/>
      <c r="M8" s="4278"/>
      <c r="N8" s="4279"/>
      <c r="O8" s="1110"/>
      <c r="P8" s="1111"/>
      <c r="Q8" s="1111"/>
    </row>
    <row r="9" spans="1:17" s="1018" customFormat="1" ht="13.5" customHeight="1">
      <c r="A9" s="861" t="s">
        <v>0</v>
      </c>
      <c r="B9" s="862" t="s">
        <v>1</v>
      </c>
      <c r="C9" s="863" t="s">
        <v>2</v>
      </c>
      <c r="D9" s="863" t="s">
        <v>900</v>
      </c>
      <c r="E9" s="1116" t="s">
        <v>11</v>
      </c>
      <c r="F9" s="864" t="s">
        <v>17</v>
      </c>
      <c r="G9" s="4271" t="s">
        <v>20</v>
      </c>
      <c r="H9" s="4271"/>
      <c r="I9" s="4271"/>
      <c r="J9" s="4271"/>
      <c r="K9" s="4271"/>
      <c r="L9" s="4271"/>
      <c r="M9" s="4271"/>
      <c r="N9" s="4271"/>
      <c r="O9" s="1110"/>
      <c r="P9" s="1111"/>
      <c r="Q9" s="1111"/>
    </row>
    <row r="10" spans="1:17" s="1018" customFormat="1" ht="14.25" customHeight="1">
      <c r="A10" s="861"/>
      <c r="B10" s="862"/>
      <c r="C10" s="863"/>
      <c r="D10" s="863"/>
      <c r="E10" s="1116"/>
      <c r="F10" s="864"/>
      <c r="G10" s="4271" t="s">
        <v>21</v>
      </c>
      <c r="H10" s="4271"/>
      <c r="I10" s="4271" t="s">
        <v>24</v>
      </c>
      <c r="J10" s="4271"/>
      <c r="K10" s="4271" t="s">
        <v>25</v>
      </c>
      <c r="L10" s="4271"/>
      <c r="M10" s="4271" t="s">
        <v>27</v>
      </c>
      <c r="N10" s="4271"/>
      <c r="O10" s="1110"/>
      <c r="P10" s="1111"/>
      <c r="Q10" s="1111"/>
    </row>
    <row r="11" spans="1:17" s="1018" customFormat="1" ht="13.5" customHeight="1">
      <c r="A11" s="861"/>
      <c r="B11" s="862"/>
      <c r="C11" s="863"/>
      <c r="D11" s="863"/>
      <c r="E11" s="1116"/>
      <c r="F11" s="864"/>
      <c r="G11" s="865" t="s">
        <v>23</v>
      </c>
      <c r="H11" s="865" t="s">
        <v>22</v>
      </c>
      <c r="I11" s="865" t="s">
        <v>23</v>
      </c>
      <c r="J11" s="865" t="s">
        <v>22</v>
      </c>
      <c r="K11" s="865" t="s">
        <v>23</v>
      </c>
      <c r="L11" s="865" t="s">
        <v>26</v>
      </c>
      <c r="M11" s="865" t="s">
        <v>23</v>
      </c>
      <c r="N11" s="865" t="s">
        <v>22</v>
      </c>
      <c r="O11" s="1110"/>
      <c r="P11" s="1111"/>
      <c r="Q11" s="1111"/>
    </row>
    <row r="12" spans="1:17" s="347" customFormat="1" ht="30">
      <c r="A12" s="792">
        <v>1</v>
      </c>
      <c r="B12" s="867" t="s">
        <v>2883</v>
      </c>
      <c r="C12" s="868">
        <v>10</v>
      </c>
      <c r="D12" s="868" t="s">
        <v>903</v>
      </c>
      <c r="E12" s="869">
        <v>300</v>
      </c>
      <c r="F12" s="793">
        <f>E12*C12</f>
        <v>3000</v>
      </c>
      <c r="G12" s="794">
        <f>C12/2</f>
        <v>5</v>
      </c>
      <c r="H12" s="794">
        <f>G12*E12</f>
        <v>1500</v>
      </c>
      <c r="I12" s="794"/>
      <c r="J12" s="795">
        <f t="shared" ref="J12:J23" si="0">I12*E12</f>
        <v>0</v>
      </c>
      <c r="K12" s="794"/>
      <c r="L12" s="794">
        <f>K12*E12</f>
        <v>0</v>
      </c>
      <c r="M12" s="794"/>
      <c r="N12" s="794">
        <f t="shared" ref="N12:N23" si="1">M12*E12</f>
        <v>0</v>
      </c>
      <c r="O12" s="866"/>
      <c r="P12" s="831"/>
      <c r="Q12" s="831"/>
    </row>
    <row r="13" spans="1:17" s="347" customFormat="1" ht="30">
      <c r="A13" s="792">
        <f>A12+1</f>
        <v>2</v>
      </c>
      <c r="B13" s="867" t="s">
        <v>2884</v>
      </c>
      <c r="C13" s="868">
        <v>1</v>
      </c>
      <c r="D13" s="868" t="s">
        <v>2885</v>
      </c>
      <c r="E13" s="869">
        <v>2520</v>
      </c>
      <c r="F13" s="793">
        <f t="shared" ref="F13:F23" si="2">E13*C13</f>
        <v>2520</v>
      </c>
      <c r="G13" s="794">
        <f t="shared" ref="G13:G19" si="3">C13/2</f>
        <v>0.5</v>
      </c>
      <c r="H13" s="794">
        <f t="shared" ref="H13:H23" si="4">G13*E13</f>
        <v>1260</v>
      </c>
      <c r="I13" s="794"/>
      <c r="J13" s="795">
        <f t="shared" si="0"/>
        <v>0</v>
      </c>
      <c r="K13" s="794"/>
      <c r="L13" s="794">
        <f t="shared" ref="L13:L23" si="5">K13*E13</f>
        <v>0</v>
      </c>
      <c r="M13" s="794"/>
      <c r="N13" s="794">
        <f t="shared" si="1"/>
        <v>0</v>
      </c>
      <c r="O13" s="866"/>
      <c r="P13" s="831"/>
      <c r="Q13" s="831"/>
    </row>
    <row r="14" spans="1:17" s="347" customFormat="1" ht="16.5">
      <c r="A14" s="792">
        <f t="shared" ref="A14:A23" si="6">A13+1</f>
        <v>3</v>
      </c>
      <c r="B14" s="870" t="s">
        <v>2886</v>
      </c>
      <c r="C14" s="868">
        <v>8</v>
      </c>
      <c r="D14" s="868" t="s">
        <v>2887</v>
      </c>
      <c r="E14" s="869">
        <v>500</v>
      </c>
      <c r="F14" s="793">
        <f t="shared" si="2"/>
        <v>4000</v>
      </c>
      <c r="G14" s="794">
        <f t="shared" si="3"/>
        <v>4</v>
      </c>
      <c r="H14" s="794">
        <f t="shared" si="4"/>
        <v>2000</v>
      </c>
      <c r="I14" s="794"/>
      <c r="J14" s="795">
        <f t="shared" si="0"/>
        <v>0</v>
      </c>
      <c r="K14" s="794"/>
      <c r="L14" s="794">
        <f t="shared" si="5"/>
        <v>0</v>
      </c>
      <c r="M14" s="794"/>
      <c r="N14" s="794">
        <f t="shared" si="1"/>
        <v>0</v>
      </c>
      <c r="O14" s="866"/>
      <c r="P14" s="831"/>
      <c r="Q14" s="831"/>
    </row>
    <row r="15" spans="1:17" s="347" customFormat="1" ht="16.5">
      <c r="A15" s="792">
        <f t="shared" si="6"/>
        <v>4</v>
      </c>
      <c r="B15" s="870" t="s">
        <v>2888</v>
      </c>
      <c r="C15" s="868">
        <v>60</v>
      </c>
      <c r="D15" s="868" t="s">
        <v>995</v>
      </c>
      <c r="E15" s="869">
        <v>2900</v>
      </c>
      <c r="F15" s="793">
        <f t="shared" si="2"/>
        <v>174000</v>
      </c>
      <c r="G15" s="794">
        <f t="shared" si="3"/>
        <v>30</v>
      </c>
      <c r="H15" s="794">
        <f t="shared" si="4"/>
        <v>87000</v>
      </c>
      <c r="I15" s="794"/>
      <c r="J15" s="795">
        <f t="shared" si="0"/>
        <v>0</v>
      </c>
      <c r="K15" s="794"/>
      <c r="L15" s="794">
        <f t="shared" si="5"/>
        <v>0</v>
      </c>
      <c r="M15" s="794"/>
      <c r="N15" s="794">
        <f t="shared" si="1"/>
        <v>0</v>
      </c>
      <c r="O15" s="866"/>
      <c r="P15" s="831"/>
      <c r="Q15" s="831"/>
    </row>
    <row r="16" spans="1:17" s="347" customFormat="1" ht="16.5">
      <c r="A16" s="792">
        <f t="shared" si="6"/>
        <v>5</v>
      </c>
      <c r="B16" s="870" t="s">
        <v>2889</v>
      </c>
      <c r="C16" s="868">
        <v>50</v>
      </c>
      <c r="D16" s="868" t="s">
        <v>995</v>
      </c>
      <c r="E16" s="869">
        <v>2520</v>
      </c>
      <c r="F16" s="793">
        <f t="shared" si="2"/>
        <v>126000</v>
      </c>
      <c r="G16" s="794">
        <f t="shared" si="3"/>
        <v>25</v>
      </c>
      <c r="H16" s="794">
        <f t="shared" si="4"/>
        <v>63000</v>
      </c>
      <c r="I16" s="794"/>
      <c r="J16" s="795">
        <f t="shared" si="0"/>
        <v>0</v>
      </c>
      <c r="K16" s="794"/>
      <c r="L16" s="794">
        <f t="shared" si="5"/>
        <v>0</v>
      </c>
      <c r="M16" s="794"/>
      <c r="N16" s="794">
        <f t="shared" si="1"/>
        <v>0</v>
      </c>
      <c r="O16" s="866"/>
      <c r="P16" s="831"/>
      <c r="Q16" s="831"/>
    </row>
    <row r="17" spans="1:17" s="347" customFormat="1" ht="16.5">
      <c r="A17" s="792">
        <f t="shared" si="6"/>
        <v>6</v>
      </c>
      <c r="B17" s="870" t="s">
        <v>2890</v>
      </c>
      <c r="C17" s="868">
        <v>5</v>
      </c>
      <c r="D17" s="868" t="s">
        <v>995</v>
      </c>
      <c r="E17" s="869">
        <v>36000</v>
      </c>
      <c r="F17" s="793">
        <f t="shared" si="2"/>
        <v>180000</v>
      </c>
      <c r="G17" s="794">
        <f t="shared" si="3"/>
        <v>2.5</v>
      </c>
      <c r="H17" s="794">
        <f t="shared" si="4"/>
        <v>90000</v>
      </c>
      <c r="I17" s="794"/>
      <c r="J17" s="795">
        <f t="shared" si="0"/>
        <v>0</v>
      </c>
      <c r="K17" s="794"/>
      <c r="L17" s="794">
        <f t="shared" si="5"/>
        <v>0</v>
      </c>
      <c r="M17" s="794"/>
      <c r="N17" s="794">
        <f t="shared" si="1"/>
        <v>0</v>
      </c>
      <c r="O17" s="866"/>
      <c r="P17" s="831"/>
      <c r="Q17" s="831"/>
    </row>
    <row r="18" spans="1:17" s="347" customFormat="1" ht="16.5">
      <c r="A18" s="792">
        <f t="shared" si="6"/>
        <v>7</v>
      </c>
      <c r="B18" s="870" t="s">
        <v>2891</v>
      </c>
      <c r="C18" s="868">
        <v>100</v>
      </c>
      <c r="D18" s="868" t="s">
        <v>903</v>
      </c>
      <c r="E18" s="869">
        <v>800</v>
      </c>
      <c r="F18" s="793">
        <f t="shared" si="2"/>
        <v>80000</v>
      </c>
      <c r="G18" s="794">
        <f t="shared" si="3"/>
        <v>50</v>
      </c>
      <c r="H18" s="794">
        <f t="shared" si="4"/>
        <v>40000</v>
      </c>
      <c r="I18" s="794"/>
      <c r="J18" s="795">
        <f t="shared" si="0"/>
        <v>0</v>
      </c>
      <c r="K18" s="794"/>
      <c r="L18" s="794">
        <f t="shared" si="5"/>
        <v>0</v>
      </c>
      <c r="M18" s="794"/>
      <c r="N18" s="794">
        <f t="shared" si="1"/>
        <v>0</v>
      </c>
      <c r="O18" s="866"/>
      <c r="P18" s="831"/>
      <c r="Q18" s="831"/>
    </row>
    <row r="19" spans="1:17" s="347" customFormat="1" ht="16.5">
      <c r="A19" s="792">
        <f t="shared" si="6"/>
        <v>8</v>
      </c>
      <c r="B19" s="796" t="s">
        <v>2892</v>
      </c>
      <c r="C19" s="797">
        <v>100</v>
      </c>
      <c r="D19" s="797" t="s">
        <v>903</v>
      </c>
      <c r="E19" s="869">
        <v>2000</v>
      </c>
      <c r="F19" s="793">
        <f t="shared" si="2"/>
        <v>200000</v>
      </c>
      <c r="G19" s="794">
        <f t="shared" si="3"/>
        <v>50</v>
      </c>
      <c r="H19" s="794">
        <f t="shared" si="4"/>
        <v>100000</v>
      </c>
      <c r="I19" s="794"/>
      <c r="J19" s="795">
        <f t="shared" si="0"/>
        <v>0</v>
      </c>
      <c r="K19" s="794"/>
      <c r="L19" s="794">
        <f t="shared" si="5"/>
        <v>0</v>
      </c>
      <c r="M19" s="794"/>
      <c r="N19" s="794">
        <f t="shared" si="1"/>
        <v>0</v>
      </c>
      <c r="O19" s="866"/>
      <c r="P19" s="831"/>
      <c r="Q19" s="831"/>
    </row>
    <row r="20" spans="1:17" s="347" customFormat="1" ht="75">
      <c r="A20" s="792">
        <f t="shared" si="6"/>
        <v>9</v>
      </c>
      <c r="B20" s="872" t="s">
        <v>2893</v>
      </c>
      <c r="C20" s="798">
        <v>3</v>
      </c>
      <c r="D20" s="798" t="s">
        <v>957</v>
      </c>
      <c r="E20" s="869">
        <v>22000</v>
      </c>
      <c r="F20" s="793">
        <f t="shared" si="2"/>
        <v>66000</v>
      </c>
      <c r="G20" s="794">
        <v>1</v>
      </c>
      <c r="H20" s="794">
        <f t="shared" si="4"/>
        <v>22000</v>
      </c>
      <c r="I20" s="794"/>
      <c r="J20" s="795">
        <f t="shared" si="0"/>
        <v>0</v>
      </c>
      <c r="K20" s="794"/>
      <c r="L20" s="794">
        <f t="shared" si="5"/>
        <v>0</v>
      </c>
      <c r="M20" s="794"/>
      <c r="N20" s="794">
        <f t="shared" si="1"/>
        <v>0</v>
      </c>
      <c r="O20" s="866"/>
      <c r="P20" s="831"/>
      <c r="Q20" s="831"/>
    </row>
    <row r="21" spans="1:17" s="347" customFormat="1" ht="45">
      <c r="A21" s="792">
        <f t="shared" si="6"/>
        <v>10</v>
      </c>
      <c r="B21" s="872" t="s">
        <v>2894</v>
      </c>
      <c r="C21" s="798">
        <v>3</v>
      </c>
      <c r="D21" s="798" t="s">
        <v>2895</v>
      </c>
      <c r="E21" s="869">
        <v>20900</v>
      </c>
      <c r="F21" s="793">
        <f t="shared" si="2"/>
        <v>62700</v>
      </c>
      <c r="G21" s="794">
        <f>C21</f>
        <v>3</v>
      </c>
      <c r="H21" s="794">
        <f t="shared" si="4"/>
        <v>62700</v>
      </c>
      <c r="I21" s="794"/>
      <c r="J21" s="795">
        <f t="shared" si="0"/>
        <v>0</v>
      </c>
      <c r="K21" s="794"/>
      <c r="L21" s="794">
        <f t="shared" si="5"/>
        <v>0</v>
      </c>
      <c r="M21" s="794"/>
      <c r="N21" s="794">
        <f t="shared" si="1"/>
        <v>0</v>
      </c>
      <c r="O21" s="866"/>
      <c r="P21" s="831"/>
      <c r="Q21" s="831"/>
    </row>
    <row r="22" spans="1:17" s="347" customFormat="1" ht="210">
      <c r="A22" s="792">
        <f t="shared" si="6"/>
        <v>11</v>
      </c>
      <c r="B22" s="867" t="s">
        <v>2896</v>
      </c>
      <c r="C22" s="873">
        <v>1</v>
      </c>
      <c r="D22" s="867" t="s">
        <v>957</v>
      </c>
      <c r="E22" s="871">
        <v>21630</v>
      </c>
      <c r="F22" s="793">
        <f t="shared" si="2"/>
        <v>21630</v>
      </c>
      <c r="G22" s="794">
        <f t="shared" ref="G22:G23" si="7">C22</f>
        <v>1</v>
      </c>
      <c r="H22" s="794">
        <f t="shared" si="4"/>
        <v>21630</v>
      </c>
      <c r="I22" s="794"/>
      <c r="J22" s="795">
        <f t="shared" si="0"/>
        <v>0</v>
      </c>
      <c r="K22" s="794"/>
      <c r="L22" s="794">
        <f t="shared" si="5"/>
        <v>0</v>
      </c>
      <c r="M22" s="794"/>
      <c r="N22" s="794">
        <f t="shared" si="1"/>
        <v>0</v>
      </c>
      <c r="O22" s="866"/>
      <c r="P22" s="831"/>
      <c r="Q22" s="831"/>
    </row>
    <row r="23" spans="1:17" ht="315">
      <c r="A23" s="785">
        <f t="shared" si="6"/>
        <v>12</v>
      </c>
      <c r="B23" s="832" t="s">
        <v>2897</v>
      </c>
      <c r="C23" s="834">
        <v>1</v>
      </c>
      <c r="D23" s="832" t="s">
        <v>957</v>
      </c>
      <c r="E23" s="833">
        <v>21000</v>
      </c>
      <c r="F23" s="786">
        <f t="shared" si="2"/>
        <v>21000</v>
      </c>
      <c r="G23" s="783">
        <f t="shared" si="7"/>
        <v>1</v>
      </c>
      <c r="H23" s="783">
        <f t="shared" si="4"/>
        <v>21000</v>
      </c>
      <c r="I23" s="783"/>
      <c r="J23" s="787">
        <f t="shared" si="0"/>
        <v>0</v>
      </c>
      <c r="K23" s="783"/>
      <c r="L23" s="783">
        <f t="shared" si="5"/>
        <v>0</v>
      </c>
      <c r="M23" s="783"/>
      <c r="N23" s="783">
        <f t="shared" si="1"/>
        <v>0</v>
      </c>
      <c r="O23" s="860"/>
    </row>
    <row r="24" spans="1:17" s="347" customFormat="1" ht="16.5">
      <c r="A24" s="419"/>
      <c r="B24" s="653"/>
      <c r="C24" s="654"/>
      <c r="D24" s="655"/>
      <c r="E24" s="656" t="s">
        <v>31</v>
      </c>
      <c r="F24" s="656">
        <f>SUM(F12:F23)</f>
        <v>940850</v>
      </c>
      <c r="G24" s="656"/>
      <c r="H24" s="656">
        <f>SUM(H12:H23)</f>
        <v>512090</v>
      </c>
      <c r="I24" s="656"/>
      <c r="J24" s="656">
        <f>SUM(J12:J23)</f>
        <v>0</v>
      </c>
      <c r="K24" s="656"/>
      <c r="L24" s="656">
        <f>SUM(L12:L23)</f>
        <v>0</v>
      </c>
      <c r="M24" s="656"/>
      <c r="N24" s="656">
        <f>SUM(N12:N23)</f>
        <v>0</v>
      </c>
      <c r="O24" s="831"/>
      <c r="P24" s="831"/>
      <c r="Q24" s="831"/>
    </row>
  </sheetData>
  <mergeCells count="19">
    <mergeCell ref="A2:N2"/>
    <mergeCell ref="A3:N3"/>
    <mergeCell ref="A4:N4"/>
    <mergeCell ref="A5:F5"/>
    <mergeCell ref="G9:N9"/>
    <mergeCell ref="K8:L8"/>
    <mergeCell ref="M8:N8"/>
    <mergeCell ref="A6:E6"/>
    <mergeCell ref="A7:E7"/>
    <mergeCell ref="A8:E8"/>
    <mergeCell ref="F6:G6"/>
    <mergeCell ref="H6:J6"/>
    <mergeCell ref="K6:N6"/>
    <mergeCell ref="F7:J7"/>
    <mergeCell ref="G10:H10"/>
    <mergeCell ref="I10:J10"/>
    <mergeCell ref="K10:L10"/>
    <mergeCell ref="M10:N10"/>
    <mergeCell ref="K7:N7"/>
  </mergeCells>
  <pageMargins left="0.2" right="0" top="1" bottom="0.5" header="0.3" footer="0.3"/>
  <pageSetup paperSize="14" scale="91" orientation="landscape" verticalDpi="300" r:id="rId1"/>
  <drawing r:id="rId2"/>
</worksheet>
</file>

<file path=xl/worksheets/sheet21.xml><?xml version="1.0" encoding="utf-8"?>
<worksheet xmlns="http://schemas.openxmlformats.org/spreadsheetml/2006/main" xmlns:r="http://schemas.openxmlformats.org/officeDocument/2006/relationships">
  <sheetPr>
    <tabColor theme="3" tint="0.39997558519241921"/>
  </sheetPr>
  <dimension ref="A1:O65"/>
  <sheetViews>
    <sheetView zoomScaleSheetLayoutView="100" workbookViewId="0">
      <pane ySplit="12" topLeftCell="A49" activePane="bottomLeft" state="frozen"/>
      <selection pane="bottomLeft" activeCell="A6" sqref="A6:XFD12"/>
    </sheetView>
  </sheetViews>
  <sheetFormatPr defaultColWidth="9.140625" defaultRowHeight="14.25"/>
  <cols>
    <col min="1" max="1" width="5.28515625" style="387" customWidth="1"/>
    <col min="2" max="2" width="38.42578125" style="388" customWidth="1"/>
    <col min="3" max="3" width="8.7109375" style="389" customWidth="1"/>
    <col min="4" max="4" width="7.7109375" style="389" customWidth="1"/>
    <col min="5" max="5" width="11.140625" style="390" customWidth="1"/>
    <col min="6" max="6" width="13.42578125" style="390" customWidth="1"/>
    <col min="7" max="7" width="13.28515625" style="657" bestFit="1" customWidth="1"/>
    <col min="8" max="8" width="13.42578125" style="384" customWidth="1"/>
    <col min="9" max="9" width="6.7109375" style="657" customWidth="1"/>
    <col min="10" max="10" width="14.140625" style="384" customWidth="1"/>
    <col min="11" max="11" width="9.28515625" style="657" customWidth="1"/>
    <col min="12" max="12" width="14" style="384" customWidth="1"/>
    <col min="13" max="13" width="7.42578125" style="657" customWidth="1"/>
    <col min="14" max="14" width="15.42578125" style="384" customWidth="1"/>
    <col min="15" max="16384" width="9.140625" style="346"/>
  </cols>
  <sheetData>
    <row r="1" spans="1:15" ht="18" customHeight="1">
      <c r="A1" s="602"/>
      <c r="B1" s="603" t="s">
        <v>13</v>
      </c>
      <c r="C1" s="604"/>
      <c r="D1" s="604"/>
      <c r="E1" s="603"/>
      <c r="F1" s="605"/>
      <c r="G1" s="606"/>
      <c r="H1" s="607"/>
      <c r="I1" s="606"/>
      <c r="J1" s="607"/>
      <c r="K1" s="606"/>
      <c r="L1" s="607"/>
      <c r="M1" s="606"/>
      <c r="N1" s="607"/>
      <c r="O1" s="498"/>
    </row>
    <row r="2" spans="1:15" ht="17.25" customHeight="1">
      <c r="A2" s="4228" t="s">
        <v>12</v>
      </c>
      <c r="B2" s="4228"/>
      <c r="C2" s="4228"/>
      <c r="D2" s="4228"/>
      <c r="E2" s="4228"/>
      <c r="F2" s="4228"/>
      <c r="G2" s="4228"/>
      <c r="H2" s="4228"/>
      <c r="I2" s="4228"/>
      <c r="J2" s="4228"/>
      <c r="K2" s="4228"/>
      <c r="L2" s="4228"/>
      <c r="M2" s="4228"/>
      <c r="N2" s="4228"/>
    </row>
    <row r="3" spans="1:15" ht="17.25" customHeight="1">
      <c r="A3" s="4210" t="s">
        <v>35</v>
      </c>
      <c r="B3" s="4210"/>
      <c r="C3" s="4210"/>
      <c r="D3" s="4210"/>
      <c r="E3" s="4210"/>
      <c r="F3" s="4210"/>
      <c r="G3" s="4210"/>
      <c r="H3" s="4210"/>
      <c r="I3" s="4210"/>
      <c r="J3" s="4210"/>
      <c r="K3" s="4210"/>
      <c r="L3" s="4210"/>
      <c r="M3" s="4210"/>
      <c r="N3" s="4210"/>
    </row>
    <row r="4" spans="1:15" ht="17.25" customHeight="1">
      <c r="A4" s="4210" t="s">
        <v>2954</v>
      </c>
      <c r="B4" s="4210"/>
      <c r="C4" s="4210"/>
      <c r="D4" s="4210"/>
      <c r="E4" s="4210"/>
      <c r="F4" s="4210"/>
      <c r="G4" s="4210"/>
      <c r="H4" s="4210"/>
      <c r="I4" s="4210"/>
      <c r="J4" s="4210"/>
      <c r="K4" s="4210"/>
      <c r="L4" s="4210"/>
      <c r="M4" s="4210"/>
      <c r="N4" s="4210"/>
    </row>
    <row r="5" spans="1:15" ht="14.25" customHeight="1" thickBot="1">
      <c r="A5" s="4211" t="s">
        <v>14</v>
      </c>
      <c r="B5" s="4211"/>
      <c r="C5" s="4211"/>
      <c r="D5" s="4211"/>
      <c r="E5" s="4211"/>
      <c r="F5" s="4211"/>
      <c r="G5" s="493"/>
      <c r="H5" s="493"/>
      <c r="I5" s="493"/>
      <c r="J5" s="493"/>
      <c r="K5" s="609"/>
      <c r="L5" s="609"/>
      <c r="M5" s="609"/>
      <c r="N5" s="609"/>
    </row>
    <row r="6" spans="1:15" s="1018" customFormat="1" ht="12.75" customHeight="1">
      <c r="A6" s="4229" t="s">
        <v>15</v>
      </c>
      <c r="B6" s="4230"/>
      <c r="C6" s="4230"/>
      <c r="D6" s="4230"/>
      <c r="E6" s="4230"/>
      <c r="F6" s="4231" t="s">
        <v>18</v>
      </c>
      <c r="G6" s="4231"/>
      <c r="H6" s="4232"/>
      <c r="I6" s="4232"/>
      <c r="J6" s="4232"/>
      <c r="K6" s="4233" t="s">
        <v>33</v>
      </c>
      <c r="L6" s="4233"/>
      <c r="M6" s="4233"/>
      <c r="N6" s="4234"/>
      <c r="O6" s="1017"/>
    </row>
    <row r="7" spans="1:15" s="1018" customFormat="1" ht="15.75" customHeight="1">
      <c r="A7" s="4235" t="s">
        <v>899</v>
      </c>
      <c r="B7" s="4236"/>
      <c r="C7" s="4236"/>
      <c r="D7" s="4236"/>
      <c r="E7" s="4236"/>
      <c r="F7" s="4213"/>
      <c r="G7" s="4213"/>
      <c r="H7" s="4213"/>
      <c r="I7" s="4213"/>
      <c r="J7" s="4213"/>
      <c r="K7" s="4213"/>
      <c r="L7" s="4213"/>
      <c r="M7" s="4213"/>
      <c r="N7" s="4214"/>
      <c r="O7" s="1017"/>
    </row>
    <row r="8" spans="1:15" s="1018" customFormat="1" ht="14.25" customHeight="1">
      <c r="A8" s="4237" t="s">
        <v>16</v>
      </c>
      <c r="B8" s="4238"/>
      <c r="C8" s="4238"/>
      <c r="D8" s="4238"/>
      <c r="E8" s="4238"/>
      <c r="F8" s="1003" t="s">
        <v>19</v>
      </c>
      <c r="G8" s="1003" t="s">
        <v>28</v>
      </c>
      <c r="H8" s="445"/>
      <c r="I8" s="1095" t="s">
        <v>29</v>
      </c>
      <c r="J8" s="1095"/>
      <c r="K8" s="4239" t="s">
        <v>30</v>
      </c>
      <c r="L8" s="4239"/>
      <c r="M8" s="4213"/>
      <c r="N8" s="4214"/>
      <c r="O8" s="1017"/>
    </row>
    <row r="9" spans="1:15" s="1018" customFormat="1" ht="13.5" customHeight="1">
      <c r="A9" s="1096" t="s">
        <v>0</v>
      </c>
      <c r="B9" s="495" t="s">
        <v>1</v>
      </c>
      <c r="C9" s="1019" t="s">
        <v>2</v>
      </c>
      <c r="D9" s="1019" t="s">
        <v>900</v>
      </c>
      <c r="E9" s="494" t="s">
        <v>11</v>
      </c>
      <c r="F9" s="1097" t="s">
        <v>17</v>
      </c>
      <c r="G9" s="4213" t="s">
        <v>20</v>
      </c>
      <c r="H9" s="4213"/>
      <c r="I9" s="4213"/>
      <c r="J9" s="4213"/>
      <c r="K9" s="4213"/>
      <c r="L9" s="4213"/>
      <c r="M9" s="4213"/>
      <c r="N9" s="4214"/>
      <c r="O9" s="1017"/>
    </row>
    <row r="10" spans="1:15" s="1018" customFormat="1" ht="0.75" hidden="1" customHeight="1">
      <c r="A10" s="1096"/>
      <c r="B10" s="495"/>
      <c r="C10" s="1019"/>
      <c r="D10" s="1019"/>
      <c r="E10" s="494"/>
      <c r="F10" s="1097"/>
      <c r="G10" s="445" t="s">
        <v>3</v>
      </c>
      <c r="H10" s="1003" t="s">
        <v>4</v>
      </c>
      <c r="I10" s="445" t="s">
        <v>5</v>
      </c>
      <c r="J10" s="1003" t="s">
        <v>6</v>
      </c>
      <c r="K10" s="445" t="s">
        <v>7</v>
      </c>
      <c r="L10" s="1003" t="s">
        <v>10</v>
      </c>
      <c r="M10" s="445" t="s">
        <v>9</v>
      </c>
      <c r="N10" s="1005" t="s">
        <v>8</v>
      </c>
      <c r="O10" s="1017"/>
    </row>
    <row r="11" spans="1:15" s="1018" customFormat="1" ht="14.25" customHeight="1">
      <c r="A11" s="1096"/>
      <c r="B11" s="495"/>
      <c r="C11" s="1019"/>
      <c r="D11" s="1019"/>
      <c r="E11" s="494"/>
      <c r="F11" s="1097"/>
      <c r="G11" s="4213" t="s">
        <v>21</v>
      </c>
      <c r="H11" s="4213"/>
      <c r="I11" s="4213" t="s">
        <v>24</v>
      </c>
      <c r="J11" s="4213"/>
      <c r="K11" s="4213" t="s">
        <v>25</v>
      </c>
      <c r="L11" s="4213"/>
      <c r="M11" s="4213" t="s">
        <v>27</v>
      </c>
      <c r="N11" s="4214"/>
      <c r="O11" s="1017"/>
    </row>
    <row r="12" spans="1:15" s="1018" customFormat="1" ht="13.5" customHeight="1">
      <c r="A12" s="1096"/>
      <c r="B12" s="495"/>
      <c r="C12" s="1019"/>
      <c r="D12" s="1019"/>
      <c r="E12" s="494"/>
      <c r="F12" s="1097"/>
      <c r="G12" s="445" t="s">
        <v>23</v>
      </c>
      <c r="H12" s="445" t="s">
        <v>22</v>
      </c>
      <c r="I12" s="445" t="s">
        <v>23</v>
      </c>
      <c r="J12" s="445" t="s">
        <v>22</v>
      </c>
      <c r="K12" s="445" t="s">
        <v>23</v>
      </c>
      <c r="L12" s="445" t="s">
        <v>26</v>
      </c>
      <c r="M12" s="445" t="s">
        <v>23</v>
      </c>
      <c r="N12" s="1021" t="s">
        <v>22</v>
      </c>
      <c r="O12" s="1017"/>
    </row>
    <row r="13" spans="1:15" ht="236.25">
      <c r="A13" s="874">
        <v>1</v>
      </c>
      <c r="B13" s="875" t="s">
        <v>2949</v>
      </c>
      <c r="C13" s="876">
        <v>9500</v>
      </c>
      <c r="D13" s="877" t="s">
        <v>2898</v>
      </c>
      <c r="E13" s="878">
        <v>325</v>
      </c>
      <c r="F13" s="879">
        <f>E13*C13</f>
        <v>3087500</v>
      </c>
      <c r="G13" s="880">
        <f>C13</f>
        <v>9500</v>
      </c>
      <c r="H13" s="880">
        <f>G13*E13</f>
        <v>3087500</v>
      </c>
      <c r="I13" s="880"/>
      <c r="J13" s="881">
        <f t="shared" ref="J13:J64" si="0">I13*E13</f>
        <v>0</v>
      </c>
      <c r="K13" s="880"/>
      <c r="L13" s="880">
        <f>K13*E13</f>
        <v>0</v>
      </c>
      <c r="M13" s="880"/>
      <c r="N13" s="882">
        <f t="shared" ref="N13:N64" si="1">M13*E13</f>
        <v>0</v>
      </c>
      <c r="O13" s="349"/>
    </row>
    <row r="14" spans="1:15" ht="78.75">
      <c r="A14" s="843">
        <f>A13+1</f>
        <v>2</v>
      </c>
      <c r="B14" s="883" t="s">
        <v>2950</v>
      </c>
      <c r="C14" s="884">
        <v>5</v>
      </c>
      <c r="D14" s="885" t="s">
        <v>1649</v>
      </c>
      <c r="E14" s="497">
        <v>6000</v>
      </c>
      <c r="F14" s="845">
        <f t="shared" ref="F14:F64" si="2">E14*C14</f>
        <v>30000</v>
      </c>
      <c r="G14" s="823">
        <f t="shared" ref="G14:G64" si="3">C14</f>
        <v>5</v>
      </c>
      <c r="H14" s="823">
        <f t="shared" ref="H14:H64" si="4">G14*E14</f>
        <v>30000</v>
      </c>
      <c r="I14" s="823"/>
      <c r="J14" s="846">
        <f t="shared" si="0"/>
        <v>0</v>
      </c>
      <c r="K14" s="823"/>
      <c r="L14" s="823">
        <f t="shared" ref="L14:L64" si="5">K14*E14</f>
        <v>0</v>
      </c>
      <c r="M14" s="823"/>
      <c r="N14" s="847">
        <f t="shared" si="1"/>
        <v>0</v>
      </c>
      <c r="O14" s="349"/>
    </row>
    <row r="15" spans="1:15" ht="15.75">
      <c r="A15" s="843">
        <f t="shared" ref="A15:A64" si="6">A14+1</f>
        <v>3</v>
      </c>
      <c r="B15" s="825" t="s">
        <v>2899</v>
      </c>
      <c r="C15" s="886">
        <v>50</v>
      </c>
      <c r="D15" s="887" t="s">
        <v>907</v>
      </c>
      <c r="E15" s="888">
        <v>56</v>
      </c>
      <c r="F15" s="845">
        <f t="shared" si="2"/>
        <v>2800</v>
      </c>
      <c r="G15" s="823">
        <f t="shared" si="3"/>
        <v>50</v>
      </c>
      <c r="H15" s="823">
        <f t="shared" si="4"/>
        <v>2800</v>
      </c>
      <c r="I15" s="823"/>
      <c r="J15" s="846">
        <f t="shared" si="0"/>
        <v>0</v>
      </c>
      <c r="K15" s="823"/>
      <c r="L15" s="823">
        <f t="shared" si="5"/>
        <v>0</v>
      </c>
      <c r="M15" s="823"/>
      <c r="N15" s="847">
        <f t="shared" si="1"/>
        <v>0</v>
      </c>
      <c r="O15" s="349"/>
    </row>
    <row r="16" spans="1:15" ht="15.75">
      <c r="A16" s="843">
        <f t="shared" si="6"/>
        <v>4</v>
      </c>
      <c r="B16" s="825" t="s">
        <v>2900</v>
      </c>
      <c r="C16" s="886">
        <v>25</v>
      </c>
      <c r="D16" s="887" t="s">
        <v>907</v>
      </c>
      <c r="E16" s="888">
        <v>62</v>
      </c>
      <c r="F16" s="845">
        <f t="shared" si="2"/>
        <v>1550</v>
      </c>
      <c r="G16" s="823">
        <f t="shared" si="3"/>
        <v>25</v>
      </c>
      <c r="H16" s="823">
        <f t="shared" si="4"/>
        <v>1550</v>
      </c>
      <c r="I16" s="823"/>
      <c r="J16" s="846">
        <f t="shared" si="0"/>
        <v>0</v>
      </c>
      <c r="K16" s="823"/>
      <c r="L16" s="823">
        <f t="shared" si="5"/>
        <v>0</v>
      </c>
      <c r="M16" s="823"/>
      <c r="N16" s="847">
        <f t="shared" si="1"/>
        <v>0</v>
      </c>
      <c r="O16" s="349"/>
    </row>
    <row r="17" spans="1:15" ht="15.75">
      <c r="A17" s="843">
        <f t="shared" si="6"/>
        <v>5</v>
      </c>
      <c r="B17" s="825" t="s">
        <v>2901</v>
      </c>
      <c r="C17" s="886">
        <v>20</v>
      </c>
      <c r="D17" s="887" t="s">
        <v>907</v>
      </c>
      <c r="E17" s="888">
        <v>93</v>
      </c>
      <c r="F17" s="845">
        <f t="shared" si="2"/>
        <v>1860</v>
      </c>
      <c r="G17" s="823">
        <f t="shared" si="3"/>
        <v>20</v>
      </c>
      <c r="H17" s="823">
        <f t="shared" si="4"/>
        <v>1860</v>
      </c>
      <c r="I17" s="823"/>
      <c r="J17" s="846">
        <f t="shared" si="0"/>
        <v>0</v>
      </c>
      <c r="K17" s="823"/>
      <c r="L17" s="823">
        <f t="shared" si="5"/>
        <v>0</v>
      </c>
      <c r="M17" s="823"/>
      <c r="N17" s="847">
        <f t="shared" si="1"/>
        <v>0</v>
      </c>
      <c r="O17" s="349"/>
    </row>
    <row r="18" spans="1:15" ht="47.25">
      <c r="A18" s="843">
        <f t="shared" si="6"/>
        <v>6</v>
      </c>
      <c r="B18" s="825" t="s">
        <v>2902</v>
      </c>
      <c r="C18" s="886">
        <v>50</v>
      </c>
      <c r="D18" s="887" t="s">
        <v>1220</v>
      </c>
      <c r="E18" s="888">
        <v>1300</v>
      </c>
      <c r="F18" s="845">
        <f t="shared" si="2"/>
        <v>65000</v>
      </c>
      <c r="G18" s="823">
        <f t="shared" si="3"/>
        <v>50</v>
      </c>
      <c r="H18" s="823">
        <f t="shared" si="4"/>
        <v>65000</v>
      </c>
      <c r="I18" s="823"/>
      <c r="J18" s="846">
        <f t="shared" si="0"/>
        <v>0</v>
      </c>
      <c r="K18" s="823"/>
      <c r="L18" s="823">
        <f t="shared" si="5"/>
        <v>0</v>
      </c>
      <c r="M18" s="823"/>
      <c r="N18" s="847">
        <f t="shared" si="1"/>
        <v>0</v>
      </c>
      <c r="O18" s="349"/>
    </row>
    <row r="19" spans="1:15" ht="15.75">
      <c r="A19" s="843">
        <f t="shared" si="6"/>
        <v>7</v>
      </c>
      <c r="B19" s="889" t="s">
        <v>2903</v>
      </c>
      <c r="C19" s="886">
        <v>3</v>
      </c>
      <c r="D19" s="887" t="s">
        <v>1220</v>
      </c>
      <c r="E19" s="888">
        <v>4000</v>
      </c>
      <c r="F19" s="845">
        <f t="shared" si="2"/>
        <v>12000</v>
      </c>
      <c r="G19" s="823">
        <f t="shared" si="3"/>
        <v>3</v>
      </c>
      <c r="H19" s="823">
        <f t="shared" si="4"/>
        <v>12000</v>
      </c>
      <c r="I19" s="823"/>
      <c r="J19" s="846">
        <f t="shared" si="0"/>
        <v>0</v>
      </c>
      <c r="K19" s="823"/>
      <c r="L19" s="823">
        <f t="shared" si="5"/>
        <v>0</v>
      </c>
      <c r="M19" s="823"/>
      <c r="N19" s="847">
        <f t="shared" si="1"/>
        <v>0</v>
      </c>
      <c r="O19" s="349"/>
    </row>
    <row r="20" spans="1:15" ht="15.75">
      <c r="A20" s="843">
        <f t="shared" si="6"/>
        <v>8</v>
      </c>
      <c r="B20" s="825" t="s">
        <v>2904</v>
      </c>
      <c r="C20" s="886">
        <v>10</v>
      </c>
      <c r="D20" s="887" t="s">
        <v>929</v>
      </c>
      <c r="E20" s="888">
        <v>593</v>
      </c>
      <c r="F20" s="845">
        <f t="shared" si="2"/>
        <v>5930</v>
      </c>
      <c r="G20" s="823">
        <f t="shared" si="3"/>
        <v>10</v>
      </c>
      <c r="H20" s="823">
        <f t="shared" si="4"/>
        <v>5930</v>
      </c>
      <c r="I20" s="823"/>
      <c r="J20" s="846">
        <f t="shared" si="0"/>
        <v>0</v>
      </c>
      <c r="K20" s="823"/>
      <c r="L20" s="823">
        <f t="shared" si="5"/>
        <v>0</v>
      </c>
      <c r="M20" s="823"/>
      <c r="N20" s="847">
        <f t="shared" si="1"/>
        <v>0</v>
      </c>
      <c r="O20" s="349"/>
    </row>
    <row r="21" spans="1:15" ht="15.75">
      <c r="A21" s="843">
        <f t="shared" si="6"/>
        <v>9</v>
      </c>
      <c r="B21" s="825" t="s">
        <v>2905</v>
      </c>
      <c r="C21" s="886">
        <v>50</v>
      </c>
      <c r="D21" s="887" t="s">
        <v>1220</v>
      </c>
      <c r="E21" s="888">
        <v>400</v>
      </c>
      <c r="F21" s="845">
        <f t="shared" si="2"/>
        <v>20000</v>
      </c>
      <c r="G21" s="823">
        <f t="shared" si="3"/>
        <v>50</v>
      </c>
      <c r="H21" s="823">
        <f t="shared" si="4"/>
        <v>20000</v>
      </c>
      <c r="I21" s="823"/>
      <c r="J21" s="846">
        <f t="shared" si="0"/>
        <v>0</v>
      </c>
      <c r="K21" s="823"/>
      <c r="L21" s="823">
        <f t="shared" si="5"/>
        <v>0</v>
      </c>
      <c r="M21" s="823"/>
      <c r="N21" s="847">
        <f t="shared" si="1"/>
        <v>0</v>
      </c>
      <c r="O21" s="349"/>
    </row>
    <row r="22" spans="1:15" ht="15.75">
      <c r="A22" s="843">
        <f t="shared" si="6"/>
        <v>10</v>
      </c>
      <c r="B22" s="825" t="s">
        <v>2906</v>
      </c>
      <c r="C22" s="886">
        <v>10</v>
      </c>
      <c r="D22" s="887" t="s">
        <v>1220</v>
      </c>
      <c r="E22" s="888">
        <v>106</v>
      </c>
      <c r="F22" s="845">
        <f t="shared" si="2"/>
        <v>1060</v>
      </c>
      <c r="G22" s="823">
        <f t="shared" si="3"/>
        <v>10</v>
      </c>
      <c r="H22" s="823">
        <f t="shared" si="4"/>
        <v>1060</v>
      </c>
      <c r="I22" s="823"/>
      <c r="J22" s="846">
        <f t="shared" si="0"/>
        <v>0</v>
      </c>
      <c r="K22" s="823"/>
      <c r="L22" s="823">
        <f t="shared" si="5"/>
        <v>0</v>
      </c>
      <c r="M22" s="823"/>
      <c r="N22" s="847">
        <f t="shared" si="1"/>
        <v>0</v>
      </c>
      <c r="O22" s="349"/>
    </row>
    <row r="23" spans="1:15" ht="15.75">
      <c r="A23" s="843">
        <f t="shared" si="6"/>
        <v>11</v>
      </c>
      <c r="B23" s="825" t="s">
        <v>2907</v>
      </c>
      <c r="C23" s="886">
        <v>5</v>
      </c>
      <c r="D23" s="887" t="s">
        <v>929</v>
      </c>
      <c r="E23" s="888">
        <v>750</v>
      </c>
      <c r="F23" s="845">
        <f t="shared" si="2"/>
        <v>3750</v>
      </c>
      <c r="G23" s="823">
        <f t="shared" si="3"/>
        <v>5</v>
      </c>
      <c r="H23" s="823">
        <f t="shared" si="4"/>
        <v>3750</v>
      </c>
      <c r="I23" s="823"/>
      <c r="J23" s="846">
        <f t="shared" si="0"/>
        <v>0</v>
      </c>
      <c r="K23" s="823"/>
      <c r="L23" s="823">
        <f t="shared" si="5"/>
        <v>0</v>
      </c>
      <c r="M23" s="823"/>
      <c r="N23" s="847">
        <f t="shared" si="1"/>
        <v>0</v>
      </c>
      <c r="O23" s="349"/>
    </row>
    <row r="24" spans="1:15" ht="47.25">
      <c r="A24" s="843">
        <f t="shared" si="6"/>
        <v>12</v>
      </c>
      <c r="B24" s="825" t="s">
        <v>2908</v>
      </c>
      <c r="C24" s="886">
        <v>5</v>
      </c>
      <c r="D24" s="887" t="s">
        <v>1220</v>
      </c>
      <c r="E24" s="888">
        <v>160</v>
      </c>
      <c r="F24" s="845">
        <f t="shared" si="2"/>
        <v>800</v>
      </c>
      <c r="G24" s="823">
        <f t="shared" si="3"/>
        <v>5</v>
      </c>
      <c r="H24" s="823">
        <f t="shared" si="4"/>
        <v>800</v>
      </c>
      <c r="I24" s="823"/>
      <c r="J24" s="846">
        <f t="shared" si="0"/>
        <v>0</v>
      </c>
      <c r="K24" s="823"/>
      <c r="L24" s="823">
        <f t="shared" si="5"/>
        <v>0</v>
      </c>
      <c r="M24" s="823"/>
      <c r="N24" s="847">
        <f t="shared" si="1"/>
        <v>0</v>
      </c>
      <c r="O24" s="349"/>
    </row>
    <row r="25" spans="1:15" ht="15.75">
      <c r="A25" s="843">
        <f t="shared" si="6"/>
        <v>13</v>
      </c>
      <c r="B25" s="825" t="s">
        <v>2909</v>
      </c>
      <c r="C25" s="886">
        <v>5</v>
      </c>
      <c r="D25" s="887" t="s">
        <v>1220</v>
      </c>
      <c r="E25" s="888">
        <v>1030</v>
      </c>
      <c r="F25" s="845">
        <f t="shared" si="2"/>
        <v>5150</v>
      </c>
      <c r="G25" s="823">
        <f t="shared" si="3"/>
        <v>5</v>
      </c>
      <c r="H25" s="823">
        <f t="shared" si="4"/>
        <v>5150</v>
      </c>
      <c r="I25" s="823"/>
      <c r="J25" s="846">
        <f t="shared" si="0"/>
        <v>0</v>
      </c>
      <c r="K25" s="823"/>
      <c r="L25" s="823">
        <f t="shared" si="5"/>
        <v>0</v>
      </c>
      <c r="M25" s="823"/>
      <c r="N25" s="847">
        <f t="shared" si="1"/>
        <v>0</v>
      </c>
      <c r="O25" s="349"/>
    </row>
    <row r="26" spans="1:15" ht="15.75">
      <c r="A26" s="843">
        <f t="shared" si="6"/>
        <v>14</v>
      </c>
      <c r="B26" s="825" t="s">
        <v>2910</v>
      </c>
      <c r="C26" s="886">
        <v>3</v>
      </c>
      <c r="D26" s="887" t="s">
        <v>1220</v>
      </c>
      <c r="E26" s="888">
        <v>437</v>
      </c>
      <c r="F26" s="845">
        <f t="shared" si="2"/>
        <v>1311</v>
      </c>
      <c r="G26" s="823">
        <f t="shared" si="3"/>
        <v>3</v>
      </c>
      <c r="H26" s="823">
        <f t="shared" si="4"/>
        <v>1311</v>
      </c>
      <c r="I26" s="823"/>
      <c r="J26" s="846">
        <f t="shared" si="0"/>
        <v>0</v>
      </c>
      <c r="K26" s="823"/>
      <c r="L26" s="823">
        <f t="shared" si="5"/>
        <v>0</v>
      </c>
      <c r="M26" s="823"/>
      <c r="N26" s="847">
        <f t="shared" si="1"/>
        <v>0</v>
      </c>
      <c r="O26" s="349"/>
    </row>
    <row r="27" spans="1:15" ht="15.75">
      <c r="A27" s="843">
        <f t="shared" si="6"/>
        <v>15</v>
      </c>
      <c r="B27" s="825" t="s">
        <v>2911</v>
      </c>
      <c r="C27" s="890">
        <v>100</v>
      </c>
      <c r="D27" s="824" t="s">
        <v>2912</v>
      </c>
      <c r="E27" s="888">
        <v>212</v>
      </c>
      <c r="F27" s="845">
        <f t="shared" si="2"/>
        <v>21200</v>
      </c>
      <c r="G27" s="823">
        <f t="shared" si="3"/>
        <v>100</v>
      </c>
      <c r="H27" s="823">
        <f t="shared" si="4"/>
        <v>21200</v>
      </c>
      <c r="I27" s="823"/>
      <c r="J27" s="846">
        <f t="shared" si="0"/>
        <v>0</v>
      </c>
      <c r="K27" s="823"/>
      <c r="L27" s="823">
        <f t="shared" si="5"/>
        <v>0</v>
      </c>
      <c r="M27" s="823"/>
      <c r="N27" s="847">
        <f t="shared" si="1"/>
        <v>0</v>
      </c>
      <c r="O27" s="349"/>
    </row>
    <row r="28" spans="1:15" ht="15.75">
      <c r="A28" s="843">
        <f t="shared" si="6"/>
        <v>16</v>
      </c>
      <c r="B28" s="825" t="s">
        <v>2913</v>
      </c>
      <c r="C28" s="890">
        <v>100</v>
      </c>
      <c r="D28" s="824" t="s">
        <v>2912</v>
      </c>
      <c r="E28" s="888">
        <v>212</v>
      </c>
      <c r="F28" s="845">
        <f t="shared" si="2"/>
        <v>21200</v>
      </c>
      <c r="G28" s="823">
        <f t="shared" si="3"/>
        <v>100</v>
      </c>
      <c r="H28" s="823">
        <f t="shared" si="4"/>
        <v>21200</v>
      </c>
      <c r="I28" s="823"/>
      <c r="J28" s="846">
        <f t="shared" si="0"/>
        <v>0</v>
      </c>
      <c r="K28" s="823"/>
      <c r="L28" s="823">
        <f t="shared" si="5"/>
        <v>0</v>
      </c>
      <c r="M28" s="823"/>
      <c r="N28" s="847">
        <f t="shared" si="1"/>
        <v>0</v>
      </c>
      <c r="O28" s="349"/>
    </row>
    <row r="29" spans="1:15" ht="47.25">
      <c r="A29" s="843">
        <f t="shared" si="6"/>
        <v>17</v>
      </c>
      <c r="B29" s="825" t="s">
        <v>2914</v>
      </c>
      <c r="C29" s="890">
        <v>100</v>
      </c>
      <c r="D29" s="824" t="s">
        <v>929</v>
      </c>
      <c r="E29" s="888">
        <v>792</v>
      </c>
      <c r="F29" s="845">
        <f t="shared" si="2"/>
        <v>79200</v>
      </c>
      <c r="G29" s="823">
        <f t="shared" si="3"/>
        <v>100</v>
      </c>
      <c r="H29" s="823">
        <f t="shared" si="4"/>
        <v>79200</v>
      </c>
      <c r="I29" s="823"/>
      <c r="J29" s="846">
        <f t="shared" si="0"/>
        <v>0</v>
      </c>
      <c r="K29" s="823"/>
      <c r="L29" s="823">
        <f t="shared" si="5"/>
        <v>0</v>
      </c>
      <c r="M29" s="823"/>
      <c r="N29" s="847">
        <f t="shared" si="1"/>
        <v>0</v>
      </c>
      <c r="O29" s="349"/>
    </row>
    <row r="30" spans="1:15" ht="31.5">
      <c r="A30" s="843">
        <f t="shared" si="6"/>
        <v>18</v>
      </c>
      <c r="B30" s="825" t="s">
        <v>2915</v>
      </c>
      <c r="C30" s="890">
        <v>50</v>
      </c>
      <c r="D30" s="824" t="s">
        <v>1220</v>
      </c>
      <c r="E30" s="888">
        <v>205</v>
      </c>
      <c r="F30" s="845">
        <f t="shared" si="2"/>
        <v>10250</v>
      </c>
      <c r="G30" s="823">
        <f t="shared" si="3"/>
        <v>50</v>
      </c>
      <c r="H30" s="823">
        <f t="shared" si="4"/>
        <v>10250</v>
      </c>
      <c r="I30" s="823"/>
      <c r="J30" s="846">
        <f t="shared" si="0"/>
        <v>0</v>
      </c>
      <c r="K30" s="823"/>
      <c r="L30" s="823">
        <f t="shared" si="5"/>
        <v>0</v>
      </c>
      <c r="M30" s="823"/>
      <c r="N30" s="847">
        <f t="shared" si="1"/>
        <v>0</v>
      </c>
      <c r="O30" s="349"/>
    </row>
    <row r="31" spans="1:15" ht="31.5">
      <c r="A31" s="843">
        <f t="shared" si="6"/>
        <v>19</v>
      </c>
      <c r="B31" s="825" t="s">
        <v>2916</v>
      </c>
      <c r="C31" s="890">
        <v>200</v>
      </c>
      <c r="D31" s="824" t="s">
        <v>1220</v>
      </c>
      <c r="E31" s="888">
        <v>541</v>
      </c>
      <c r="F31" s="845">
        <f t="shared" si="2"/>
        <v>108200</v>
      </c>
      <c r="G31" s="823">
        <f t="shared" si="3"/>
        <v>200</v>
      </c>
      <c r="H31" s="823">
        <f t="shared" si="4"/>
        <v>108200</v>
      </c>
      <c r="I31" s="823"/>
      <c r="J31" s="846">
        <f t="shared" si="0"/>
        <v>0</v>
      </c>
      <c r="K31" s="823"/>
      <c r="L31" s="823">
        <f t="shared" si="5"/>
        <v>0</v>
      </c>
      <c r="M31" s="823"/>
      <c r="N31" s="847">
        <f t="shared" si="1"/>
        <v>0</v>
      </c>
      <c r="O31" s="349"/>
    </row>
    <row r="32" spans="1:15" ht="31.5">
      <c r="A32" s="843">
        <f t="shared" si="6"/>
        <v>20</v>
      </c>
      <c r="B32" s="825" t="s">
        <v>2917</v>
      </c>
      <c r="C32" s="890">
        <v>50</v>
      </c>
      <c r="D32" s="824" t="s">
        <v>1220</v>
      </c>
      <c r="E32" s="888">
        <v>400</v>
      </c>
      <c r="F32" s="845">
        <f t="shared" si="2"/>
        <v>20000</v>
      </c>
      <c r="G32" s="823">
        <f t="shared" si="3"/>
        <v>50</v>
      </c>
      <c r="H32" s="823">
        <f t="shared" si="4"/>
        <v>20000</v>
      </c>
      <c r="I32" s="823"/>
      <c r="J32" s="846">
        <f t="shared" si="0"/>
        <v>0</v>
      </c>
      <c r="K32" s="823"/>
      <c r="L32" s="823">
        <f t="shared" si="5"/>
        <v>0</v>
      </c>
      <c r="M32" s="823"/>
      <c r="N32" s="847">
        <f t="shared" si="1"/>
        <v>0</v>
      </c>
      <c r="O32" s="349"/>
    </row>
    <row r="33" spans="1:15" ht="31.5">
      <c r="A33" s="843">
        <f t="shared" si="6"/>
        <v>21</v>
      </c>
      <c r="B33" s="844" t="s">
        <v>2918</v>
      </c>
      <c r="C33" s="890">
        <v>10</v>
      </c>
      <c r="D33" s="824" t="s">
        <v>1459</v>
      </c>
      <c r="E33" s="888">
        <v>1900</v>
      </c>
      <c r="F33" s="845">
        <f t="shared" si="2"/>
        <v>19000</v>
      </c>
      <c r="G33" s="823">
        <f t="shared" si="3"/>
        <v>10</v>
      </c>
      <c r="H33" s="823">
        <f t="shared" si="4"/>
        <v>19000</v>
      </c>
      <c r="I33" s="823"/>
      <c r="J33" s="846">
        <f t="shared" si="0"/>
        <v>0</v>
      </c>
      <c r="K33" s="823"/>
      <c r="L33" s="823">
        <f t="shared" si="5"/>
        <v>0</v>
      </c>
      <c r="M33" s="823"/>
      <c r="N33" s="847">
        <f t="shared" si="1"/>
        <v>0</v>
      </c>
      <c r="O33" s="349"/>
    </row>
    <row r="34" spans="1:15" ht="15.75">
      <c r="A34" s="843">
        <f t="shared" si="6"/>
        <v>22</v>
      </c>
      <c r="B34" s="825" t="s">
        <v>2919</v>
      </c>
      <c r="C34" s="890">
        <v>100</v>
      </c>
      <c r="D34" s="824" t="s">
        <v>1459</v>
      </c>
      <c r="E34" s="888">
        <v>75</v>
      </c>
      <c r="F34" s="845">
        <f t="shared" si="2"/>
        <v>7500</v>
      </c>
      <c r="G34" s="823">
        <f t="shared" si="3"/>
        <v>100</v>
      </c>
      <c r="H34" s="823">
        <f t="shared" si="4"/>
        <v>7500</v>
      </c>
      <c r="I34" s="823"/>
      <c r="J34" s="846">
        <f t="shared" si="0"/>
        <v>0</v>
      </c>
      <c r="K34" s="823"/>
      <c r="L34" s="823">
        <f t="shared" si="5"/>
        <v>0</v>
      </c>
      <c r="M34" s="823"/>
      <c r="N34" s="847">
        <f t="shared" si="1"/>
        <v>0</v>
      </c>
      <c r="O34" s="349"/>
    </row>
    <row r="35" spans="1:15" ht="15.75">
      <c r="A35" s="843">
        <f t="shared" si="6"/>
        <v>23</v>
      </c>
      <c r="B35" s="825" t="s">
        <v>2920</v>
      </c>
      <c r="C35" s="890">
        <v>50</v>
      </c>
      <c r="D35" s="824" t="s">
        <v>929</v>
      </c>
      <c r="E35" s="888">
        <v>73</v>
      </c>
      <c r="F35" s="845">
        <f t="shared" si="2"/>
        <v>3650</v>
      </c>
      <c r="G35" s="823">
        <f t="shared" si="3"/>
        <v>50</v>
      </c>
      <c r="H35" s="823">
        <f t="shared" si="4"/>
        <v>3650</v>
      </c>
      <c r="I35" s="823"/>
      <c r="J35" s="846">
        <f t="shared" si="0"/>
        <v>0</v>
      </c>
      <c r="K35" s="823"/>
      <c r="L35" s="823">
        <f t="shared" si="5"/>
        <v>0</v>
      </c>
      <c r="M35" s="823"/>
      <c r="N35" s="847">
        <f t="shared" si="1"/>
        <v>0</v>
      </c>
      <c r="O35" s="349"/>
    </row>
    <row r="36" spans="1:15" ht="47.25">
      <c r="A36" s="843">
        <f t="shared" si="6"/>
        <v>24</v>
      </c>
      <c r="B36" s="825" t="s">
        <v>2921</v>
      </c>
      <c r="C36" s="890">
        <v>100</v>
      </c>
      <c r="D36" s="824" t="s">
        <v>929</v>
      </c>
      <c r="E36" s="888">
        <v>91</v>
      </c>
      <c r="F36" s="845">
        <f t="shared" si="2"/>
        <v>9100</v>
      </c>
      <c r="G36" s="823">
        <f t="shared" si="3"/>
        <v>100</v>
      </c>
      <c r="H36" s="823">
        <f t="shared" si="4"/>
        <v>9100</v>
      </c>
      <c r="I36" s="823"/>
      <c r="J36" s="846">
        <f t="shared" si="0"/>
        <v>0</v>
      </c>
      <c r="K36" s="823"/>
      <c r="L36" s="823">
        <f t="shared" si="5"/>
        <v>0</v>
      </c>
      <c r="M36" s="823"/>
      <c r="N36" s="847">
        <f t="shared" si="1"/>
        <v>0</v>
      </c>
      <c r="O36" s="349"/>
    </row>
    <row r="37" spans="1:15" ht="15.75">
      <c r="A37" s="843">
        <f t="shared" si="6"/>
        <v>25</v>
      </c>
      <c r="B37" s="825" t="s">
        <v>2922</v>
      </c>
      <c r="C37" s="890">
        <v>10</v>
      </c>
      <c r="D37" s="824" t="s">
        <v>1220</v>
      </c>
      <c r="E37" s="888">
        <v>147</v>
      </c>
      <c r="F37" s="845">
        <f t="shared" si="2"/>
        <v>1470</v>
      </c>
      <c r="G37" s="823">
        <f t="shared" si="3"/>
        <v>10</v>
      </c>
      <c r="H37" s="823">
        <f t="shared" si="4"/>
        <v>1470</v>
      </c>
      <c r="I37" s="823"/>
      <c r="J37" s="846">
        <f t="shared" si="0"/>
        <v>0</v>
      </c>
      <c r="K37" s="823"/>
      <c r="L37" s="823">
        <f t="shared" si="5"/>
        <v>0</v>
      </c>
      <c r="M37" s="823"/>
      <c r="N37" s="847">
        <f t="shared" si="1"/>
        <v>0</v>
      </c>
      <c r="O37" s="349"/>
    </row>
    <row r="38" spans="1:15" ht="15.75">
      <c r="A38" s="843">
        <f t="shared" si="6"/>
        <v>26</v>
      </c>
      <c r="B38" s="825" t="s">
        <v>2923</v>
      </c>
      <c r="C38" s="890">
        <v>12</v>
      </c>
      <c r="D38" s="824" t="s">
        <v>1220</v>
      </c>
      <c r="E38" s="888">
        <v>90</v>
      </c>
      <c r="F38" s="845">
        <f t="shared" si="2"/>
        <v>1080</v>
      </c>
      <c r="G38" s="823">
        <f t="shared" si="3"/>
        <v>12</v>
      </c>
      <c r="H38" s="823">
        <f t="shared" si="4"/>
        <v>1080</v>
      </c>
      <c r="I38" s="823"/>
      <c r="J38" s="846">
        <f t="shared" si="0"/>
        <v>0</v>
      </c>
      <c r="K38" s="823"/>
      <c r="L38" s="823">
        <f t="shared" si="5"/>
        <v>0</v>
      </c>
      <c r="M38" s="823"/>
      <c r="N38" s="847">
        <f t="shared" si="1"/>
        <v>0</v>
      </c>
      <c r="O38" s="349"/>
    </row>
    <row r="39" spans="1:15" ht="31.5">
      <c r="A39" s="843">
        <f t="shared" si="6"/>
        <v>27</v>
      </c>
      <c r="B39" s="825" t="s">
        <v>2924</v>
      </c>
      <c r="C39" s="890">
        <v>15</v>
      </c>
      <c r="D39" s="824" t="s">
        <v>929</v>
      </c>
      <c r="E39" s="888">
        <v>900</v>
      </c>
      <c r="F39" s="845">
        <f t="shared" si="2"/>
        <v>13500</v>
      </c>
      <c r="G39" s="823">
        <f t="shared" si="3"/>
        <v>15</v>
      </c>
      <c r="H39" s="823">
        <f t="shared" si="4"/>
        <v>13500</v>
      </c>
      <c r="I39" s="823"/>
      <c r="J39" s="846">
        <f t="shared" si="0"/>
        <v>0</v>
      </c>
      <c r="K39" s="823"/>
      <c r="L39" s="823">
        <f t="shared" si="5"/>
        <v>0</v>
      </c>
      <c r="M39" s="823"/>
      <c r="N39" s="847">
        <f t="shared" si="1"/>
        <v>0</v>
      </c>
      <c r="O39" s="349"/>
    </row>
    <row r="40" spans="1:15" ht="31.5">
      <c r="A40" s="843">
        <f t="shared" si="6"/>
        <v>28</v>
      </c>
      <c r="B40" s="825" t="s">
        <v>2925</v>
      </c>
      <c r="C40" s="890">
        <v>100</v>
      </c>
      <c r="D40" s="824" t="s">
        <v>1220</v>
      </c>
      <c r="E40" s="888">
        <v>45</v>
      </c>
      <c r="F40" s="845">
        <f t="shared" si="2"/>
        <v>4500</v>
      </c>
      <c r="G40" s="823">
        <f t="shared" si="3"/>
        <v>100</v>
      </c>
      <c r="H40" s="823">
        <f t="shared" si="4"/>
        <v>4500</v>
      </c>
      <c r="I40" s="823"/>
      <c r="J40" s="846">
        <f t="shared" si="0"/>
        <v>0</v>
      </c>
      <c r="K40" s="823"/>
      <c r="L40" s="823">
        <f t="shared" si="5"/>
        <v>0</v>
      </c>
      <c r="M40" s="823"/>
      <c r="N40" s="847">
        <f t="shared" si="1"/>
        <v>0</v>
      </c>
      <c r="O40" s="349"/>
    </row>
    <row r="41" spans="1:15" ht="31.5">
      <c r="A41" s="843">
        <f t="shared" si="6"/>
        <v>29</v>
      </c>
      <c r="B41" s="825" t="s">
        <v>2926</v>
      </c>
      <c r="C41" s="890">
        <v>20</v>
      </c>
      <c r="D41" s="824" t="s">
        <v>929</v>
      </c>
      <c r="E41" s="888">
        <v>365</v>
      </c>
      <c r="F41" s="845">
        <f t="shared" si="2"/>
        <v>7300</v>
      </c>
      <c r="G41" s="823">
        <f t="shared" si="3"/>
        <v>20</v>
      </c>
      <c r="H41" s="823">
        <f t="shared" si="4"/>
        <v>7300</v>
      </c>
      <c r="I41" s="823"/>
      <c r="J41" s="846">
        <f t="shared" si="0"/>
        <v>0</v>
      </c>
      <c r="K41" s="823"/>
      <c r="L41" s="823">
        <f t="shared" si="5"/>
        <v>0</v>
      </c>
      <c r="M41" s="823"/>
      <c r="N41" s="847">
        <f t="shared" si="1"/>
        <v>0</v>
      </c>
      <c r="O41" s="349"/>
    </row>
    <row r="42" spans="1:15" ht="31.5">
      <c r="A42" s="843">
        <f t="shared" si="6"/>
        <v>30</v>
      </c>
      <c r="B42" s="825" t="s">
        <v>2927</v>
      </c>
      <c r="C42" s="890">
        <v>175</v>
      </c>
      <c r="D42" s="824" t="s">
        <v>946</v>
      </c>
      <c r="E42" s="888">
        <v>110</v>
      </c>
      <c r="F42" s="845">
        <f t="shared" si="2"/>
        <v>19250</v>
      </c>
      <c r="G42" s="823">
        <f t="shared" si="3"/>
        <v>175</v>
      </c>
      <c r="H42" s="823">
        <f t="shared" si="4"/>
        <v>19250</v>
      </c>
      <c r="I42" s="823"/>
      <c r="J42" s="846">
        <f t="shared" si="0"/>
        <v>0</v>
      </c>
      <c r="K42" s="823"/>
      <c r="L42" s="823">
        <f t="shared" si="5"/>
        <v>0</v>
      </c>
      <c r="M42" s="823"/>
      <c r="N42" s="847">
        <f t="shared" si="1"/>
        <v>0</v>
      </c>
      <c r="O42" s="349"/>
    </row>
    <row r="43" spans="1:15" ht="15.75">
      <c r="A43" s="843">
        <f t="shared" si="6"/>
        <v>31</v>
      </c>
      <c r="B43" s="825" t="s">
        <v>2928</v>
      </c>
      <c r="C43" s="890">
        <v>200</v>
      </c>
      <c r="D43" s="824" t="s">
        <v>1220</v>
      </c>
      <c r="E43" s="888">
        <v>160</v>
      </c>
      <c r="F43" s="845">
        <f t="shared" si="2"/>
        <v>32000</v>
      </c>
      <c r="G43" s="823">
        <f t="shared" si="3"/>
        <v>200</v>
      </c>
      <c r="H43" s="823">
        <f t="shared" si="4"/>
        <v>32000</v>
      </c>
      <c r="I43" s="823"/>
      <c r="J43" s="846">
        <f t="shared" si="0"/>
        <v>0</v>
      </c>
      <c r="K43" s="823"/>
      <c r="L43" s="823">
        <f t="shared" si="5"/>
        <v>0</v>
      </c>
      <c r="M43" s="823"/>
      <c r="N43" s="847">
        <f t="shared" si="1"/>
        <v>0</v>
      </c>
      <c r="O43" s="349"/>
    </row>
    <row r="44" spans="1:15" ht="15.75">
      <c r="A44" s="843">
        <f t="shared" si="6"/>
        <v>32</v>
      </c>
      <c r="B44" s="825" t="s">
        <v>2929</v>
      </c>
      <c r="C44" s="890">
        <v>1530</v>
      </c>
      <c r="D44" s="824" t="s">
        <v>907</v>
      </c>
      <c r="E44" s="888">
        <v>175</v>
      </c>
      <c r="F44" s="845">
        <f t="shared" si="2"/>
        <v>267750</v>
      </c>
      <c r="G44" s="823">
        <f t="shared" si="3"/>
        <v>1530</v>
      </c>
      <c r="H44" s="823">
        <f t="shared" si="4"/>
        <v>267750</v>
      </c>
      <c r="I44" s="823"/>
      <c r="J44" s="846">
        <f t="shared" si="0"/>
        <v>0</v>
      </c>
      <c r="K44" s="823"/>
      <c r="L44" s="823">
        <f t="shared" si="5"/>
        <v>0</v>
      </c>
      <c r="M44" s="823"/>
      <c r="N44" s="847">
        <f t="shared" si="1"/>
        <v>0</v>
      </c>
      <c r="O44" s="349"/>
    </row>
    <row r="45" spans="1:15" ht="31.5">
      <c r="A45" s="843">
        <f t="shared" si="6"/>
        <v>33</v>
      </c>
      <c r="B45" s="825" t="s">
        <v>2930</v>
      </c>
      <c r="C45" s="890">
        <v>305</v>
      </c>
      <c r="D45" s="824" t="s">
        <v>1220</v>
      </c>
      <c r="E45" s="888">
        <v>1800</v>
      </c>
      <c r="F45" s="845">
        <f t="shared" si="2"/>
        <v>549000</v>
      </c>
      <c r="G45" s="823">
        <f t="shared" si="3"/>
        <v>305</v>
      </c>
      <c r="H45" s="823">
        <f t="shared" si="4"/>
        <v>549000</v>
      </c>
      <c r="I45" s="823"/>
      <c r="J45" s="846">
        <f t="shared" si="0"/>
        <v>0</v>
      </c>
      <c r="K45" s="823"/>
      <c r="L45" s="823">
        <f t="shared" si="5"/>
        <v>0</v>
      </c>
      <c r="M45" s="823"/>
      <c r="N45" s="847">
        <f t="shared" si="1"/>
        <v>0</v>
      </c>
      <c r="O45" s="349"/>
    </row>
    <row r="46" spans="1:15" ht="15.75">
      <c r="A46" s="843">
        <f t="shared" si="6"/>
        <v>34</v>
      </c>
      <c r="B46" s="825" t="s">
        <v>2931</v>
      </c>
      <c r="C46" s="890">
        <v>578</v>
      </c>
      <c r="D46" s="824" t="s">
        <v>1220</v>
      </c>
      <c r="E46" s="888">
        <v>452</v>
      </c>
      <c r="F46" s="845">
        <f t="shared" si="2"/>
        <v>261256</v>
      </c>
      <c r="G46" s="823">
        <f t="shared" si="3"/>
        <v>578</v>
      </c>
      <c r="H46" s="823">
        <f t="shared" si="4"/>
        <v>261256</v>
      </c>
      <c r="I46" s="823"/>
      <c r="J46" s="846">
        <f t="shared" si="0"/>
        <v>0</v>
      </c>
      <c r="K46" s="823"/>
      <c r="L46" s="823">
        <f t="shared" si="5"/>
        <v>0</v>
      </c>
      <c r="M46" s="823"/>
      <c r="N46" s="847">
        <f t="shared" si="1"/>
        <v>0</v>
      </c>
      <c r="O46" s="349"/>
    </row>
    <row r="47" spans="1:15" ht="31.5">
      <c r="A47" s="843">
        <f t="shared" si="6"/>
        <v>35</v>
      </c>
      <c r="B47" s="825" t="s">
        <v>2932</v>
      </c>
      <c r="C47" s="890">
        <v>728</v>
      </c>
      <c r="D47" s="824" t="s">
        <v>1220</v>
      </c>
      <c r="E47" s="888">
        <v>1000</v>
      </c>
      <c r="F47" s="845">
        <f t="shared" si="2"/>
        <v>728000</v>
      </c>
      <c r="G47" s="823">
        <f t="shared" si="3"/>
        <v>728</v>
      </c>
      <c r="H47" s="823">
        <f t="shared" si="4"/>
        <v>728000</v>
      </c>
      <c r="I47" s="823"/>
      <c r="J47" s="846">
        <f t="shared" si="0"/>
        <v>0</v>
      </c>
      <c r="K47" s="823"/>
      <c r="L47" s="823">
        <f t="shared" si="5"/>
        <v>0</v>
      </c>
      <c r="M47" s="823"/>
      <c r="N47" s="847">
        <f t="shared" si="1"/>
        <v>0</v>
      </c>
      <c r="O47" s="349"/>
    </row>
    <row r="48" spans="1:15" ht="31.5">
      <c r="A48" s="843">
        <f t="shared" si="6"/>
        <v>36</v>
      </c>
      <c r="B48" s="825" t="s">
        <v>2933</v>
      </c>
      <c r="C48" s="890">
        <v>900</v>
      </c>
      <c r="D48" s="824" t="s">
        <v>907</v>
      </c>
      <c r="E48" s="888">
        <v>16</v>
      </c>
      <c r="F48" s="845">
        <f t="shared" si="2"/>
        <v>14400</v>
      </c>
      <c r="G48" s="823">
        <f t="shared" si="3"/>
        <v>900</v>
      </c>
      <c r="H48" s="823">
        <f t="shared" si="4"/>
        <v>14400</v>
      </c>
      <c r="I48" s="823"/>
      <c r="J48" s="846">
        <f t="shared" si="0"/>
        <v>0</v>
      </c>
      <c r="K48" s="823"/>
      <c r="L48" s="823">
        <f t="shared" si="5"/>
        <v>0</v>
      </c>
      <c r="M48" s="823"/>
      <c r="N48" s="847">
        <f t="shared" si="1"/>
        <v>0</v>
      </c>
      <c r="O48" s="349"/>
    </row>
    <row r="49" spans="1:15" ht="15.75">
      <c r="A49" s="843">
        <f t="shared" si="6"/>
        <v>37</v>
      </c>
      <c r="B49" s="825" t="s">
        <v>2934</v>
      </c>
      <c r="C49" s="890">
        <v>300</v>
      </c>
      <c r="D49" s="824" t="s">
        <v>907</v>
      </c>
      <c r="E49" s="888">
        <v>105</v>
      </c>
      <c r="F49" s="845">
        <f t="shared" si="2"/>
        <v>31500</v>
      </c>
      <c r="G49" s="823">
        <f t="shared" si="3"/>
        <v>300</v>
      </c>
      <c r="H49" s="823">
        <f t="shared" si="4"/>
        <v>31500</v>
      </c>
      <c r="I49" s="823"/>
      <c r="J49" s="846">
        <f t="shared" si="0"/>
        <v>0</v>
      </c>
      <c r="K49" s="823"/>
      <c r="L49" s="823">
        <f t="shared" si="5"/>
        <v>0</v>
      </c>
      <c r="M49" s="823"/>
      <c r="N49" s="847">
        <f t="shared" si="1"/>
        <v>0</v>
      </c>
      <c r="O49" s="349"/>
    </row>
    <row r="50" spans="1:15" ht="15.75">
      <c r="A50" s="843">
        <f t="shared" si="6"/>
        <v>38</v>
      </c>
      <c r="B50" s="825" t="s">
        <v>2935</v>
      </c>
      <c r="C50" s="890">
        <v>300</v>
      </c>
      <c r="D50" s="824" t="s">
        <v>907</v>
      </c>
      <c r="E50" s="888">
        <v>123</v>
      </c>
      <c r="F50" s="845">
        <f t="shared" si="2"/>
        <v>36900</v>
      </c>
      <c r="G50" s="823">
        <f t="shared" si="3"/>
        <v>300</v>
      </c>
      <c r="H50" s="823">
        <f t="shared" si="4"/>
        <v>36900</v>
      </c>
      <c r="I50" s="823"/>
      <c r="J50" s="846">
        <f t="shared" si="0"/>
        <v>0</v>
      </c>
      <c r="K50" s="823"/>
      <c r="L50" s="823">
        <f t="shared" si="5"/>
        <v>0</v>
      </c>
      <c r="M50" s="823"/>
      <c r="N50" s="847">
        <f t="shared" si="1"/>
        <v>0</v>
      </c>
      <c r="O50" s="349"/>
    </row>
    <row r="51" spans="1:15" ht="15.75">
      <c r="A51" s="843">
        <f t="shared" si="6"/>
        <v>39</v>
      </c>
      <c r="B51" s="825" t="s">
        <v>2936</v>
      </c>
      <c r="C51" s="890">
        <v>300</v>
      </c>
      <c r="D51" s="824" t="s">
        <v>907</v>
      </c>
      <c r="E51" s="888">
        <v>118</v>
      </c>
      <c r="F51" s="845">
        <f t="shared" si="2"/>
        <v>35400</v>
      </c>
      <c r="G51" s="823">
        <f t="shared" si="3"/>
        <v>300</v>
      </c>
      <c r="H51" s="823">
        <f t="shared" si="4"/>
        <v>35400</v>
      </c>
      <c r="I51" s="823"/>
      <c r="J51" s="846">
        <f t="shared" si="0"/>
        <v>0</v>
      </c>
      <c r="K51" s="823"/>
      <c r="L51" s="823">
        <f t="shared" si="5"/>
        <v>0</v>
      </c>
      <c r="M51" s="823"/>
      <c r="N51" s="847">
        <f t="shared" si="1"/>
        <v>0</v>
      </c>
      <c r="O51" s="349"/>
    </row>
    <row r="52" spans="1:15" ht="31.5">
      <c r="A52" s="843">
        <f t="shared" si="6"/>
        <v>40</v>
      </c>
      <c r="B52" s="825" t="s">
        <v>2937</v>
      </c>
      <c r="C52" s="886">
        <v>10</v>
      </c>
      <c r="D52" s="887" t="s">
        <v>1220</v>
      </c>
      <c r="E52" s="888">
        <v>350</v>
      </c>
      <c r="F52" s="845">
        <f t="shared" si="2"/>
        <v>3500</v>
      </c>
      <c r="G52" s="823">
        <f t="shared" si="3"/>
        <v>10</v>
      </c>
      <c r="H52" s="823">
        <f t="shared" si="4"/>
        <v>3500</v>
      </c>
      <c r="I52" s="823"/>
      <c r="J52" s="846">
        <f t="shared" si="0"/>
        <v>0</v>
      </c>
      <c r="K52" s="823"/>
      <c r="L52" s="823">
        <f t="shared" si="5"/>
        <v>0</v>
      </c>
      <c r="M52" s="823"/>
      <c r="N52" s="847">
        <f t="shared" si="1"/>
        <v>0</v>
      </c>
      <c r="O52" s="349"/>
    </row>
    <row r="53" spans="1:15" ht="31.5">
      <c r="A53" s="843">
        <f t="shared" si="6"/>
        <v>41</v>
      </c>
      <c r="B53" s="825" t="s">
        <v>2938</v>
      </c>
      <c r="C53" s="886">
        <v>20</v>
      </c>
      <c r="D53" s="887" t="s">
        <v>929</v>
      </c>
      <c r="E53" s="888">
        <v>370</v>
      </c>
      <c r="F53" s="845">
        <f t="shared" si="2"/>
        <v>7400</v>
      </c>
      <c r="G53" s="823">
        <f t="shared" si="3"/>
        <v>20</v>
      </c>
      <c r="H53" s="823">
        <f t="shared" si="4"/>
        <v>7400</v>
      </c>
      <c r="I53" s="823"/>
      <c r="J53" s="846">
        <f t="shared" si="0"/>
        <v>0</v>
      </c>
      <c r="K53" s="823"/>
      <c r="L53" s="823">
        <f t="shared" si="5"/>
        <v>0</v>
      </c>
      <c r="M53" s="823"/>
      <c r="N53" s="847">
        <f t="shared" si="1"/>
        <v>0</v>
      </c>
      <c r="O53" s="349"/>
    </row>
    <row r="54" spans="1:15" ht="31.5">
      <c r="A54" s="843">
        <f t="shared" si="6"/>
        <v>42</v>
      </c>
      <c r="B54" s="825" t="s">
        <v>2939</v>
      </c>
      <c r="C54" s="886">
        <v>5</v>
      </c>
      <c r="D54" s="887" t="s">
        <v>929</v>
      </c>
      <c r="E54" s="888">
        <v>1300</v>
      </c>
      <c r="F54" s="845">
        <f t="shared" si="2"/>
        <v>6500</v>
      </c>
      <c r="G54" s="823">
        <f t="shared" si="3"/>
        <v>5</v>
      </c>
      <c r="H54" s="823">
        <f t="shared" si="4"/>
        <v>6500</v>
      </c>
      <c r="I54" s="823"/>
      <c r="J54" s="846">
        <f t="shared" si="0"/>
        <v>0</v>
      </c>
      <c r="K54" s="823"/>
      <c r="L54" s="823">
        <f t="shared" si="5"/>
        <v>0</v>
      </c>
      <c r="M54" s="823"/>
      <c r="N54" s="847">
        <f t="shared" si="1"/>
        <v>0</v>
      </c>
      <c r="O54" s="349"/>
    </row>
    <row r="55" spans="1:15" ht="31.5">
      <c r="A55" s="843">
        <f t="shared" si="6"/>
        <v>43</v>
      </c>
      <c r="B55" s="825" t="s">
        <v>2940</v>
      </c>
      <c r="C55" s="886">
        <v>3</v>
      </c>
      <c r="D55" s="887" t="s">
        <v>929</v>
      </c>
      <c r="E55" s="888">
        <v>350</v>
      </c>
      <c r="F55" s="845">
        <f t="shared" si="2"/>
        <v>1050</v>
      </c>
      <c r="G55" s="823">
        <f t="shared" si="3"/>
        <v>3</v>
      </c>
      <c r="H55" s="823">
        <f t="shared" si="4"/>
        <v>1050</v>
      </c>
      <c r="I55" s="823"/>
      <c r="J55" s="846">
        <f t="shared" si="0"/>
        <v>0</v>
      </c>
      <c r="K55" s="823"/>
      <c r="L55" s="823">
        <f t="shared" si="5"/>
        <v>0</v>
      </c>
      <c r="M55" s="823"/>
      <c r="N55" s="847">
        <f t="shared" si="1"/>
        <v>0</v>
      </c>
      <c r="O55" s="349"/>
    </row>
    <row r="56" spans="1:15" ht="31.5">
      <c r="A56" s="843">
        <f t="shared" si="6"/>
        <v>44</v>
      </c>
      <c r="B56" s="825" t="s">
        <v>2941</v>
      </c>
      <c r="C56" s="886">
        <v>10</v>
      </c>
      <c r="D56" s="887" t="s">
        <v>929</v>
      </c>
      <c r="E56" s="888">
        <v>343</v>
      </c>
      <c r="F56" s="845">
        <f t="shared" si="2"/>
        <v>3430</v>
      </c>
      <c r="G56" s="823">
        <f t="shared" si="3"/>
        <v>10</v>
      </c>
      <c r="H56" s="823">
        <f t="shared" si="4"/>
        <v>3430</v>
      </c>
      <c r="I56" s="823"/>
      <c r="J56" s="846">
        <f t="shared" si="0"/>
        <v>0</v>
      </c>
      <c r="K56" s="823"/>
      <c r="L56" s="823">
        <f t="shared" si="5"/>
        <v>0</v>
      </c>
      <c r="M56" s="823"/>
      <c r="N56" s="847">
        <f t="shared" si="1"/>
        <v>0</v>
      </c>
      <c r="O56" s="349"/>
    </row>
    <row r="57" spans="1:15" ht="15.75">
      <c r="A57" s="843">
        <f t="shared" si="6"/>
        <v>45</v>
      </c>
      <c r="B57" s="825" t="s">
        <v>2942</v>
      </c>
      <c r="C57" s="886">
        <v>2</v>
      </c>
      <c r="D57" s="887" t="s">
        <v>1220</v>
      </c>
      <c r="E57" s="888">
        <v>281</v>
      </c>
      <c r="F57" s="845">
        <f t="shared" si="2"/>
        <v>562</v>
      </c>
      <c r="G57" s="823">
        <f t="shared" si="3"/>
        <v>2</v>
      </c>
      <c r="H57" s="823">
        <f t="shared" si="4"/>
        <v>562</v>
      </c>
      <c r="I57" s="823"/>
      <c r="J57" s="846">
        <f t="shared" si="0"/>
        <v>0</v>
      </c>
      <c r="K57" s="823"/>
      <c r="L57" s="823">
        <f t="shared" si="5"/>
        <v>0</v>
      </c>
      <c r="M57" s="823"/>
      <c r="N57" s="847">
        <f t="shared" si="1"/>
        <v>0</v>
      </c>
      <c r="O57" s="349"/>
    </row>
    <row r="58" spans="1:15" ht="31.5">
      <c r="A58" s="843">
        <f t="shared" si="6"/>
        <v>46</v>
      </c>
      <c r="B58" s="825" t="s">
        <v>2943</v>
      </c>
      <c r="C58" s="886">
        <v>235</v>
      </c>
      <c r="D58" s="887" t="s">
        <v>929</v>
      </c>
      <c r="E58" s="888">
        <v>300</v>
      </c>
      <c r="F58" s="845">
        <f t="shared" si="2"/>
        <v>70500</v>
      </c>
      <c r="G58" s="823">
        <f t="shared" si="3"/>
        <v>235</v>
      </c>
      <c r="H58" s="823">
        <f t="shared" si="4"/>
        <v>70500</v>
      </c>
      <c r="I58" s="823"/>
      <c r="J58" s="846">
        <f t="shared" si="0"/>
        <v>0</v>
      </c>
      <c r="K58" s="823"/>
      <c r="L58" s="823">
        <f t="shared" si="5"/>
        <v>0</v>
      </c>
      <c r="M58" s="823"/>
      <c r="N58" s="847">
        <f t="shared" si="1"/>
        <v>0</v>
      </c>
      <c r="O58" s="349"/>
    </row>
    <row r="59" spans="1:15" ht="31.5">
      <c r="A59" s="843">
        <f t="shared" si="6"/>
        <v>47</v>
      </c>
      <c r="B59" s="825" t="s">
        <v>2944</v>
      </c>
      <c r="C59" s="886">
        <v>5</v>
      </c>
      <c r="D59" s="887" t="s">
        <v>929</v>
      </c>
      <c r="E59" s="888">
        <v>295</v>
      </c>
      <c r="F59" s="845">
        <f t="shared" si="2"/>
        <v>1475</v>
      </c>
      <c r="G59" s="823">
        <f t="shared" si="3"/>
        <v>5</v>
      </c>
      <c r="H59" s="823">
        <f t="shared" si="4"/>
        <v>1475</v>
      </c>
      <c r="I59" s="823"/>
      <c r="J59" s="846">
        <f t="shared" si="0"/>
        <v>0</v>
      </c>
      <c r="K59" s="823"/>
      <c r="L59" s="823">
        <f t="shared" si="5"/>
        <v>0</v>
      </c>
      <c r="M59" s="823"/>
      <c r="N59" s="847">
        <f t="shared" si="1"/>
        <v>0</v>
      </c>
      <c r="O59" s="349"/>
    </row>
    <row r="60" spans="1:15" ht="63">
      <c r="A60" s="843">
        <f t="shared" si="6"/>
        <v>48</v>
      </c>
      <c r="B60" s="889" t="s">
        <v>2945</v>
      </c>
      <c r="C60" s="886">
        <v>70</v>
      </c>
      <c r="D60" s="887" t="s">
        <v>907</v>
      </c>
      <c r="E60" s="888">
        <v>650</v>
      </c>
      <c r="F60" s="845">
        <f t="shared" si="2"/>
        <v>45500</v>
      </c>
      <c r="G60" s="823">
        <f t="shared" si="3"/>
        <v>70</v>
      </c>
      <c r="H60" s="823">
        <f t="shared" si="4"/>
        <v>45500</v>
      </c>
      <c r="I60" s="823"/>
      <c r="J60" s="846">
        <f t="shared" si="0"/>
        <v>0</v>
      </c>
      <c r="K60" s="823"/>
      <c r="L60" s="823">
        <f t="shared" si="5"/>
        <v>0</v>
      </c>
      <c r="M60" s="823"/>
      <c r="N60" s="847">
        <f t="shared" si="1"/>
        <v>0</v>
      </c>
      <c r="O60" s="349"/>
    </row>
    <row r="61" spans="1:15" ht="47.25">
      <c r="A61" s="843">
        <f t="shared" si="6"/>
        <v>49</v>
      </c>
      <c r="B61" s="889" t="s">
        <v>2946</v>
      </c>
      <c r="C61" s="886">
        <v>65</v>
      </c>
      <c r="D61" s="887" t="s">
        <v>946</v>
      </c>
      <c r="E61" s="888">
        <v>4100</v>
      </c>
      <c r="F61" s="845">
        <f t="shared" si="2"/>
        <v>266500</v>
      </c>
      <c r="G61" s="823">
        <f t="shared" si="3"/>
        <v>65</v>
      </c>
      <c r="H61" s="823">
        <f t="shared" si="4"/>
        <v>266500</v>
      </c>
      <c r="I61" s="823"/>
      <c r="J61" s="846">
        <f t="shared" si="0"/>
        <v>0</v>
      </c>
      <c r="K61" s="823"/>
      <c r="L61" s="823">
        <f t="shared" si="5"/>
        <v>0</v>
      </c>
      <c r="M61" s="823"/>
      <c r="N61" s="847">
        <f t="shared" si="1"/>
        <v>0</v>
      </c>
      <c r="O61" s="349"/>
    </row>
    <row r="62" spans="1:15" ht="63">
      <c r="A62" s="843">
        <f t="shared" si="6"/>
        <v>50</v>
      </c>
      <c r="B62" s="889" t="s">
        <v>2947</v>
      </c>
      <c r="C62" s="886">
        <v>55</v>
      </c>
      <c r="D62" s="887" t="s">
        <v>946</v>
      </c>
      <c r="E62" s="888">
        <v>4420</v>
      </c>
      <c r="F62" s="845">
        <f t="shared" si="2"/>
        <v>243100</v>
      </c>
      <c r="G62" s="823">
        <f t="shared" si="3"/>
        <v>55</v>
      </c>
      <c r="H62" s="823">
        <f t="shared" si="4"/>
        <v>243100</v>
      </c>
      <c r="I62" s="823"/>
      <c r="J62" s="846">
        <f t="shared" si="0"/>
        <v>0</v>
      </c>
      <c r="K62" s="823"/>
      <c r="L62" s="823">
        <f t="shared" si="5"/>
        <v>0</v>
      </c>
      <c r="M62" s="823"/>
      <c r="N62" s="847">
        <f t="shared" si="1"/>
        <v>0</v>
      </c>
      <c r="O62" s="349"/>
    </row>
    <row r="63" spans="1:15" ht="31.5">
      <c r="A63" s="843">
        <f t="shared" si="6"/>
        <v>51</v>
      </c>
      <c r="B63" s="889" t="s">
        <v>2948</v>
      </c>
      <c r="C63" s="886">
        <v>2</v>
      </c>
      <c r="D63" s="887" t="s">
        <v>929</v>
      </c>
      <c r="E63" s="888">
        <v>1495</v>
      </c>
      <c r="F63" s="845">
        <f t="shared" si="2"/>
        <v>2990</v>
      </c>
      <c r="G63" s="823">
        <f t="shared" si="3"/>
        <v>2</v>
      </c>
      <c r="H63" s="823">
        <f t="shared" si="4"/>
        <v>2990</v>
      </c>
      <c r="I63" s="823"/>
      <c r="J63" s="846">
        <f t="shared" si="0"/>
        <v>0</v>
      </c>
      <c r="K63" s="823"/>
      <c r="L63" s="823">
        <f t="shared" si="5"/>
        <v>0</v>
      </c>
      <c r="M63" s="823"/>
      <c r="N63" s="847">
        <f t="shared" si="1"/>
        <v>0</v>
      </c>
      <c r="O63" s="349"/>
    </row>
    <row r="64" spans="1:15" ht="111" thickBot="1">
      <c r="A64" s="448">
        <f t="shared" si="6"/>
        <v>52</v>
      </c>
      <c r="B64" s="891" t="s">
        <v>2951</v>
      </c>
      <c r="C64" s="892">
        <v>40</v>
      </c>
      <c r="D64" s="893" t="s">
        <v>2898</v>
      </c>
      <c r="E64" s="894">
        <v>1850</v>
      </c>
      <c r="F64" s="848">
        <f t="shared" si="2"/>
        <v>74000</v>
      </c>
      <c r="G64" s="849">
        <f t="shared" si="3"/>
        <v>40</v>
      </c>
      <c r="H64" s="849">
        <f t="shared" si="4"/>
        <v>74000</v>
      </c>
      <c r="I64" s="849"/>
      <c r="J64" s="850">
        <f t="shared" si="0"/>
        <v>0</v>
      </c>
      <c r="K64" s="849"/>
      <c r="L64" s="849">
        <f t="shared" si="5"/>
        <v>0</v>
      </c>
      <c r="M64" s="849"/>
      <c r="N64" s="851">
        <f t="shared" si="1"/>
        <v>0</v>
      </c>
      <c r="O64" s="349"/>
    </row>
    <row r="65" spans="3:14" ht="15">
      <c r="C65" s="788"/>
      <c r="D65" s="655"/>
      <c r="E65" s="656" t="s">
        <v>31</v>
      </c>
      <c r="F65" s="656">
        <f>SUM(F13:F64)</f>
        <v>6267824</v>
      </c>
      <c r="G65" s="656"/>
      <c r="H65" s="656">
        <f>SUM(H13:H64)</f>
        <v>6267824</v>
      </c>
      <c r="I65" s="605"/>
      <c r="J65" s="605">
        <f>SUM(J13:J64)</f>
        <v>0</v>
      </c>
      <c r="K65" s="605"/>
      <c r="L65" s="605">
        <f>SUM(L13:L64)</f>
        <v>0</v>
      </c>
      <c r="M65" s="605"/>
      <c r="N65" s="605">
        <f>SUM(N13:N64)</f>
        <v>0</v>
      </c>
    </row>
  </sheetData>
  <mergeCells count="19">
    <mergeCell ref="A2:N2"/>
    <mergeCell ref="A3:N3"/>
    <mergeCell ref="A4:N4"/>
    <mergeCell ref="A5:F5"/>
    <mergeCell ref="G9:N9"/>
    <mergeCell ref="K8:L8"/>
    <mergeCell ref="M8:N8"/>
    <mergeCell ref="A6:E6"/>
    <mergeCell ref="F6:G6"/>
    <mergeCell ref="H6:J6"/>
    <mergeCell ref="K6:N6"/>
    <mergeCell ref="A7:E7"/>
    <mergeCell ref="F7:J7"/>
    <mergeCell ref="K7:N7"/>
    <mergeCell ref="G11:H11"/>
    <mergeCell ref="I11:J11"/>
    <mergeCell ref="K11:L11"/>
    <mergeCell ref="M11:N11"/>
    <mergeCell ref="A8:E8"/>
  </mergeCells>
  <pageMargins left="0.2" right="0" top="1" bottom="0.5" header="0.3" footer="0.3"/>
  <pageSetup paperSize="14" scale="91" orientation="landscape" verticalDpi="300" r:id="rId1"/>
  <drawing r:id="rId2"/>
</worksheet>
</file>

<file path=xl/worksheets/sheet22.xml><?xml version="1.0" encoding="utf-8"?>
<worksheet xmlns="http://schemas.openxmlformats.org/spreadsheetml/2006/main" xmlns:r="http://schemas.openxmlformats.org/officeDocument/2006/relationships">
  <sheetPr>
    <tabColor theme="3" tint="0.39997558519241921"/>
  </sheetPr>
  <dimension ref="A1:O39"/>
  <sheetViews>
    <sheetView zoomScaleSheetLayoutView="100" workbookViewId="0">
      <pane ySplit="12" topLeftCell="A38" activePane="bottomLeft" state="frozen"/>
      <selection pane="bottomLeft" activeCell="A6" sqref="A6:XFD12"/>
    </sheetView>
  </sheetViews>
  <sheetFormatPr defaultColWidth="9.140625" defaultRowHeight="14.25"/>
  <cols>
    <col min="1" max="1" width="5.28515625" style="387" customWidth="1"/>
    <col min="2" max="2" width="38.42578125" style="388" customWidth="1"/>
    <col min="3" max="3" width="8.7109375" style="389" customWidth="1"/>
    <col min="4" max="4" width="7.7109375" style="389" customWidth="1"/>
    <col min="5" max="5" width="11.140625" style="390" customWidth="1"/>
    <col min="6" max="6" width="13.42578125" style="390" customWidth="1"/>
    <col min="7" max="7" width="13.28515625" style="657" bestFit="1" customWidth="1"/>
    <col min="8" max="8" width="13.42578125" style="384" customWidth="1"/>
    <col min="9" max="9" width="6.7109375" style="657" customWidth="1"/>
    <col min="10" max="10" width="14.140625" style="384" customWidth="1"/>
    <col min="11" max="11" width="9.28515625" style="657" customWidth="1"/>
    <col min="12" max="12" width="14" style="384" customWidth="1"/>
    <col min="13" max="13" width="7.42578125" style="657" customWidth="1"/>
    <col min="14" max="14" width="15.42578125" style="384" customWidth="1"/>
    <col min="15" max="16384" width="9.140625" style="346"/>
  </cols>
  <sheetData>
    <row r="1" spans="1:15" ht="18" customHeight="1">
      <c r="A1" s="602"/>
      <c r="B1" s="603" t="s">
        <v>13</v>
      </c>
      <c r="C1" s="604"/>
      <c r="D1" s="604"/>
      <c r="E1" s="603"/>
      <c r="F1" s="605"/>
      <c r="G1" s="606"/>
      <c r="H1" s="607"/>
      <c r="I1" s="606"/>
      <c r="J1" s="607"/>
      <c r="K1" s="606"/>
      <c r="L1" s="607"/>
      <c r="M1" s="606"/>
      <c r="N1" s="607"/>
      <c r="O1" s="498"/>
    </row>
    <row r="2" spans="1:15" ht="17.25" customHeight="1">
      <c r="A2" s="4228" t="s">
        <v>12</v>
      </c>
      <c r="B2" s="4228"/>
      <c r="C2" s="4228"/>
      <c r="D2" s="4228"/>
      <c r="E2" s="4228"/>
      <c r="F2" s="4228"/>
      <c r="G2" s="4228"/>
      <c r="H2" s="4228"/>
      <c r="I2" s="4228"/>
      <c r="J2" s="4228"/>
      <c r="K2" s="4228"/>
      <c r="L2" s="4228"/>
      <c r="M2" s="4228"/>
      <c r="N2" s="4228"/>
    </row>
    <row r="3" spans="1:15" ht="17.25" customHeight="1">
      <c r="A3" s="4210" t="s">
        <v>35</v>
      </c>
      <c r="B3" s="4210"/>
      <c r="C3" s="4210"/>
      <c r="D3" s="4210"/>
      <c r="E3" s="4210"/>
      <c r="F3" s="4210"/>
      <c r="G3" s="4210"/>
      <c r="H3" s="4210"/>
      <c r="I3" s="4210"/>
      <c r="J3" s="4210"/>
      <c r="K3" s="4210"/>
      <c r="L3" s="4210"/>
      <c r="M3" s="4210"/>
      <c r="N3" s="4210"/>
    </row>
    <row r="4" spans="1:15" ht="17.25" customHeight="1">
      <c r="A4" s="4210" t="s">
        <v>2975</v>
      </c>
      <c r="B4" s="4210"/>
      <c r="C4" s="4210"/>
      <c r="D4" s="4210"/>
      <c r="E4" s="4210"/>
      <c r="F4" s="4210"/>
      <c r="G4" s="4210"/>
      <c r="H4" s="4210"/>
      <c r="I4" s="4210"/>
      <c r="J4" s="4210"/>
      <c r="K4" s="4210"/>
      <c r="L4" s="4210"/>
      <c r="M4" s="4210"/>
      <c r="N4" s="4210"/>
    </row>
    <row r="5" spans="1:15" ht="14.25" customHeight="1" thickBot="1">
      <c r="A5" s="4211" t="s">
        <v>14</v>
      </c>
      <c r="B5" s="4211"/>
      <c r="C5" s="4211"/>
      <c r="D5" s="4211"/>
      <c r="E5" s="4211"/>
      <c r="F5" s="4211"/>
      <c r="G5" s="493"/>
      <c r="H5" s="493"/>
      <c r="I5" s="493"/>
      <c r="J5" s="493"/>
      <c r="K5" s="609"/>
      <c r="L5" s="609"/>
      <c r="M5" s="609"/>
      <c r="N5" s="609"/>
    </row>
    <row r="6" spans="1:15" s="1018" customFormat="1" ht="12.75" customHeight="1">
      <c r="A6" s="4294" t="s">
        <v>15</v>
      </c>
      <c r="B6" s="4295"/>
      <c r="C6" s="4295"/>
      <c r="D6" s="4295"/>
      <c r="E6" s="4295"/>
      <c r="F6" s="4231" t="s">
        <v>18</v>
      </c>
      <c r="G6" s="4231"/>
      <c r="H6" s="4232"/>
      <c r="I6" s="4232"/>
      <c r="J6" s="4232"/>
      <c r="K6" s="4233" t="s">
        <v>33</v>
      </c>
      <c r="L6" s="4233"/>
      <c r="M6" s="4233"/>
      <c r="N6" s="4234"/>
      <c r="O6" s="1017"/>
    </row>
    <row r="7" spans="1:15" s="1018" customFormat="1" ht="15.75" customHeight="1">
      <c r="A7" s="4235" t="s">
        <v>899</v>
      </c>
      <c r="B7" s="4236"/>
      <c r="C7" s="4236"/>
      <c r="D7" s="4236"/>
      <c r="E7" s="4236"/>
      <c r="F7" s="4213"/>
      <c r="G7" s="4213"/>
      <c r="H7" s="4213"/>
      <c r="I7" s="4213"/>
      <c r="J7" s="4213"/>
      <c r="K7" s="4213"/>
      <c r="L7" s="4213"/>
      <c r="M7" s="4213"/>
      <c r="N7" s="4214"/>
      <c r="O7" s="1017"/>
    </row>
    <row r="8" spans="1:15" s="1018" customFormat="1" ht="14.25" customHeight="1">
      <c r="A8" s="4237" t="s">
        <v>16</v>
      </c>
      <c r="B8" s="4238"/>
      <c r="C8" s="4238"/>
      <c r="D8" s="4238"/>
      <c r="E8" s="4238"/>
      <c r="F8" s="1003" t="s">
        <v>19</v>
      </c>
      <c r="G8" s="1003" t="s">
        <v>28</v>
      </c>
      <c r="H8" s="445"/>
      <c r="I8" s="1095" t="s">
        <v>29</v>
      </c>
      <c r="J8" s="1095"/>
      <c r="K8" s="4239" t="s">
        <v>30</v>
      </c>
      <c r="L8" s="4239"/>
      <c r="M8" s="4213"/>
      <c r="N8" s="4214"/>
      <c r="O8" s="1017"/>
    </row>
    <row r="9" spans="1:15" s="1018" customFormat="1" ht="13.5" customHeight="1">
      <c r="A9" s="1096" t="s">
        <v>0</v>
      </c>
      <c r="B9" s="495" t="s">
        <v>1</v>
      </c>
      <c r="C9" s="1019" t="s">
        <v>2</v>
      </c>
      <c r="D9" s="1019" t="s">
        <v>900</v>
      </c>
      <c r="E9" s="494" t="s">
        <v>11</v>
      </c>
      <c r="F9" s="1097" t="s">
        <v>17</v>
      </c>
      <c r="G9" s="4213" t="s">
        <v>20</v>
      </c>
      <c r="H9" s="4213"/>
      <c r="I9" s="4213"/>
      <c r="J9" s="4213"/>
      <c r="K9" s="4213"/>
      <c r="L9" s="4213"/>
      <c r="M9" s="4213"/>
      <c r="N9" s="4214"/>
      <c r="O9" s="1017"/>
    </row>
    <row r="10" spans="1:15" s="1018" customFormat="1" ht="0.75" hidden="1" customHeight="1">
      <c r="A10" s="1096"/>
      <c r="B10" s="495"/>
      <c r="C10" s="1019"/>
      <c r="D10" s="1019"/>
      <c r="E10" s="494"/>
      <c r="F10" s="1097"/>
      <c r="G10" s="445" t="s">
        <v>3</v>
      </c>
      <c r="H10" s="1003" t="s">
        <v>4</v>
      </c>
      <c r="I10" s="445" t="s">
        <v>5</v>
      </c>
      <c r="J10" s="1003" t="s">
        <v>6</v>
      </c>
      <c r="K10" s="445" t="s">
        <v>7</v>
      </c>
      <c r="L10" s="1003" t="s">
        <v>10</v>
      </c>
      <c r="M10" s="445" t="s">
        <v>9</v>
      </c>
      <c r="N10" s="1005" t="s">
        <v>8</v>
      </c>
      <c r="O10" s="1017"/>
    </row>
    <row r="11" spans="1:15" s="1018" customFormat="1" ht="14.25" customHeight="1">
      <c r="A11" s="1096"/>
      <c r="B11" s="495"/>
      <c r="C11" s="1019"/>
      <c r="D11" s="1019"/>
      <c r="E11" s="494"/>
      <c r="F11" s="1097"/>
      <c r="G11" s="4213" t="s">
        <v>21</v>
      </c>
      <c r="H11" s="4213"/>
      <c r="I11" s="4213" t="s">
        <v>24</v>
      </c>
      <c r="J11" s="4213"/>
      <c r="K11" s="4213" t="s">
        <v>25</v>
      </c>
      <c r="L11" s="4213"/>
      <c r="M11" s="4213" t="s">
        <v>27</v>
      </c>
      <c r="N11" s="4214"/>
      <c r="O11" s="1017"/>
    </row>
    <row r="12" spans="1:15" s="1018" customFormat="1" ht="13.5" customHeight="1">
      <c r="A12" s="1096"/>
      <c r="B12" s="495"/>
      <c r="C12" s="1019"/>
      <c r="D12" s="1019"/>
      <c r="E12" s="494"/>
      <c r="F12" s="1097"/>
      <c r="G12" s="445" t="s">
        <v>23</v>
      </c>
      <c r="H12" s="445" t="s">
        <v>22</v>
      </c>
      <c r="I12" s="445" t="s">
        <v>23</v>
      </c>
      <c r="J12" s="445" t="s">
        <v>22</v>
      </c>
      <c r="K12" s="445" t="s">
        <v>23</v>
      </c>
      <c r="L12" s="445" t="s">
        <v>26</v>
      </c>
      <c r="M12" s="445" t="s">
        <v>23</v>
      </c>
      <c r="N12" s="1021" t="s">
        <v>22</v>
      </c>
      <c r="O12" s="1017"/>
    </row>
    <row r="13" spans="1:15" s="347" customFormat="1" ht="16.5">
      <c r="A13" s="610">
        <v>1</v>
      </c>
      <c r="B13" s="895" t="s">
        <v>2955</v>
      </c>
      <c r="C13" s="896">
        <v>47</v>
      </c>
      <c r="D13" s="662" t="s">
        <v>907</v>
      </c>
      <c r="E13" s="287">
        <v>86</v>
      </c>
      <c r="F13" s="517">
        <f>E13*C13</f>
        <v>4042</v>
      </c>
      <c r="G13" s="611">
        <f>C13</f>
        <v>47</v>
      </c>
      <c r="H13" s="611">
        <f>G13*E13</f>
        <v>4042</v>
      </c>
      <c r="I13" s="611"/>
      <c r="J13" s="612">
        <f t="shared" ref="J13:J38" si="0">I13*E13</f>
        <v>0</v>
      </c>
      <c r="K13" s="611"/>
      <c r="L13" s="611">
        <f>K13*E13</f>
        <v>0</v>
      </c>
      <c r="M13" s="611"/>
      <c r="N13" s="613">
        <f t="shared" ref="N13:N38" si="1">M13*E13</f>
        <v>0</v>
      </c>
      <c r="O13" s="500"/>
    </row>
    <row r="14" spans="1:15" s="347" customFormat="1" ht="60">
      <c r="A14" s="610">
        <f>A13+1</f>
        <v>2</v>
      </c>
      <c r="B14" s="895" t="s">
        <v>2976</v>
      </c>
      <c r="C14" s="896">
        <v>47</v>
      </c>
      <c r="D14" s="662" t="s">
        <v>907</v>
      </c>
      <c r="E14" s="287">
        <v>387</v>
      </c>
      <c r="F14" s="517">
        <f t="shared" ref="F14:F38" si="2">E14*C14</f>
        <v>18189</v>
      </c>
      <c r="G14" s="611">
        <f t="shared" ref="G14:G38" si="3">C14</f>
        <v>47</v>
      </c>
      <c r="H14" s="611">
        <f t="shared" ref="H14:H38" si="4">G14*E14</f>
        <v>18189</v>
      </c>
      <c r="I14" s="611"/>
      <c r="J14" s="612">
        <f t="shared" si="0"/>
        <v>0</v>
      </c>
      <c r="K14" s="611"/>
      <c r="L14" s="611">
        <f t="shared" ref="L14:L38" si="5">K14*E14</f>
        <v>0</v>
      </c>
      <c r="M14" s="611"/>
      <c r="N14" s="613">
        <f t="shared" si="1"/>
        <v>0</v>
      </c>
      <c r="O14" s="500"/>
    </row>
    <row r="15" spans="1:15" s="347" customFormat="1" ht="30">
      <c r="A15" s="610">
        <f t="shared" ref="A15:A38" si="6">A14+1</f>
        <v>3</v>
      </c>
      <c r="B15" s="895" t="s">
        <v>2977</v>
      </c>
      <c r="C15" s="896">
        <v>47</v>
      </c>
      <c r="D15" s="662" t="s">
        <v>907</v>
      </c>
      <c r="E15" s="287">
        <v>111</v>
      </c>
      <c r="F15" s="517">
        <f t="shared" si="2"/>
        <v>5217</v>
      </c>
      <c r="G15" s="611">
        <f t="shared" si="3"/>
        <v>47</v>
      </c>
      <c r="H15" s="611">
        <f t="shared" si="4"/>
        <v>5217</v>
      </c>
      <c r="I15" s="611"/>
      <c r="J15" s="612">
        <f t="shared" si="0"/>
        <v>0</v>
      </c>
      <c r="K15" s="611"/>
      <c r="L15" s="611">
        <f t="shared" si="5"/>
        <v>0</v>
      </c>
      <c r="M15" s="611"/>
      <c r="N15" s="613">
        <f t="shared" si="1"/>
        <v>0</v>
      </c>
      <c r="O15" s="500"/>
    </row>
    <row r="16" spans="1:15" s="347" customFormat="1" ht="16.5">
      <c r="A16" s="610">
        <f t="shared" si="6"/>
        <v>4</v>
      </c>
      <c r="B16" s="895" t="s">
        <v>2956</v>
      </c>
      <c r="C16" s="896">
        <v>47</v>
      </c>
      <c r="D16" s="662" t="s">
        <v>907</v>
      </c>
      <c r="E16" s="287">
        <v>47</v>
      </c>
      <c r="F16" s="517">
        <f t="shared" si="2"/>
        <v>2209</v>
      </c>
      <c r="G16" s="611">
        <f t="shared" si="3"/>
        <v>47</v>
      </c>
      <c r="H16" s="611">
        <f t="shared" si="4"/>
        <v>2209</v>
      </c>
      <c r="I16" s="611"/>
      <c r="J16" s="612">
        <f t="shared" si="0"/>
        <v>0</v>
      </c>
      <c r="K16" s="611"/>
      <c r="L16" s="611">
        <f t="shared" si="5"/>
        <v>0</v>
      </c>
      <c r="M16" s="611"/>
      <c r="N16" s="613">
        <f t="shared" si="1"/>
        <v>0</v>
      </c>
      <c r="O16" s="500"/>
    </row>
    <row r="17" spans="1:15" s="347" customFormat="1" ht="16.5">
      <c r="A17" s="610">
        <f t="shared" si="6"/>
        <v>5</v>
      </c>
      <c r="B17" s="897" t="s">
        <v>2957</v>
      </c>
      <c r="C17" s="896">
        <v>8</v>
      </c>
      <c r="D17" s="662" t="s">
        <v>907</v>
      </c>
      <c r="E17" s="287">
        <v>1300</v>
      </c>
      <c r="F17" s="517">
        <f t="shared" si="2"/>
        <v>10400</v>
      </c>
      <c r="G17" s="611">
        <f t="shared" si="3"/>
        <v>8</v>
      </c>
      <c r="H17" s="611">
        <f t="shared" si="4"/>
        <v>10400</v>
      </c>
      <c r="I17" s="611"/>
      <c r="J17" s="612">
        <f t="shared" si="0"/>
        <v>0</v>
      </c>
      <c r="K17" s="611"/>
      <c r="L17" s="611">
        <f t="shared" si="5"/>
        <v>0</v>
      </c>
      <c r="M17" s="611"/>
      <c r="N17" s="613">
        <f t="shared" si="1"/>
        <v>0</v>
      </c>
      <c r="O17" s="500"/>
    </row>
    <row r="18" spans="1:15" s="347" customFormat="1" ht="75">
      <c r="A18" s="610">
        <f t="shared" si="6"/>
        <v>6</v>
      </c>
      <c r="B18" s="716" t="s">
        <v>2978</v>
      </c>
      <c r="C18" s="852">
        <v>1</v>
      </c>
      <c r="D18" s="659" t="s">
        <v>907</v>
      </c>
      <c r="E18" s="898">
        <v>7500</v>
      </c>
      <c r="F18" s="517">
        <f t="shared" si="2"/>
        <v>7500</v>
      </c>
      <c r="G18" s="611">
        <f t="shared" si="3"/>
        <v>1</v>
      </c>
      <c r="H18" s="611">
        <f t="shared" si="4"/>
        <v>7500</v>
      </c>
      <c r="I18" s="611"/>
      <c r="J18" s="612">
        <f t="shared" si="0"/>
        <v>0</v>
      </c>
      <c r="K18" s="611"/>
      <c r="L18" s="611">
        <f t="shared" si="5"/>
        <v>0</v>
      </c>
      <c r="M18" s="611"/>
      <c r="N18" s="613">
        <f t="shared" si="1"/>
        <v>0</v>
      </c>
      <c r="O18" s="500"/>
    </row>
    <row r="19" spans="1:15" s="347" customFormat="1" ht="45">
      <c r="A19" s="610">
        <f t="shared" si="6"/>
        <v>7</v>
      </c>
      <c r="B19" s="899" t="s">
        <v>2979</v>
      </c>
      <c r="C19" s="585">
        <v>50</v>
      </c>
      <c r="D19" s="241" t="s">
        <v>907</v>
      </c>
      <c r="E19" s="243">
        <v>200</v>
      </c>
      <c r="F19" s="517">
        <f t="shared" si="2"/>
        <v>10000</v>
      </c>
      <c r="G19" s="611">
        <f t="shared" si="3"/>
        <v>50</v>
      </c>
      <c r="H19" s="611">
        <f t="shared" si="4"/>
        <v>10000</v>
      </c>
      <c r="I19" s="611"/>
      <c r="J19" s="612">
        <f t="shared" si="0"/>
        <v>0</v>
      </c>
      <c r="K19" s="611"/>
      <c r="L19" s="611">
        <f t="shared" si="5"/>
        <v>0</v>
      </c>
      <c r="M19" s="611"/>
      <c r="N19" s="613">
        <f t="shared" si="1"/>
        <v>0</v>
      </c>
      <c r="O19" s="500"/>
    </row>
    <row r="20" spans="1:15" s="347" customFormat="1" ht="45">
      <c r="A20" s="610">
        <f t="shared" si="6"/>
        <v>8</v>
      </c>
      <c r="B20" s="900" t="s">
        <v>2980</v>
      </c>
      <c r="C20" s="585">
        <v>50</v>
      </c>
      <c r="D20" s="241" t="s">
        <v>907</v>
      </c>
      <c r="E20" s="243">
        <v>250</v>
      </c>
      <c r="F20" s="517">
        <f t="shared" si="2"/>
        <v>12500</v>
      </c>
      <c r="G20" s="611">
        <f t="shared" si="3"/>
        <v>50</v>
      </c>
      <c r="H20" s="611">
        <f t="shared" si="4"/>
        <v>12500</v>
      </c>
      <c r="I20" s="611"/>
      <c r="J20" s="612">
        <f t="shared" si="0"/>
        <v>0</v>
      </c>
      <c r="K20" s="611"/>
      <c r="L20" s="611">
        <f t="shared" si="5"/>
        <v>0</v>
      </c>
      <c r="M20" s="611"/>
      <c r="N20" s="613">
        <f t="shared" si="1"/>
        <v>0</v>
      </c>
      <c r="O20" s="500"/>
    </row>
    <row r="21" spans="1:15" s="347" customFormat="1" ht="60">
      <c r="A21" s="610">
        <f t="shared" si="6"/>
        <v>9</v>
      </c>
      <c r="B21" s="900" t="s">
        <v>2981</v>
      </c>
      <c r="C21" s="585">
        <v>10</v>
      </c>
      <c r="D21" s="241" t="s">
        <v>907</v>
      </c>
      <c r="E21" s="243">
        <v>70</v>
      </c>
      <c r="F21" s="517">
        <f t="shared" si="2"/>
        <v>700</v>
      </c>
      <c r="G21" s="611">
        <f t="shared" si="3"/>
        <v>10</v>
      </c>
      <c r="H21" s="611">
        <f t="shared" si="4"/>
        <v>700</v>
      </c>
      <c r="I21" s="611"/>
      <c r="J21" s="612">
        <f t="shared" si="0"/>
        <v>0</v>
      </c>
      <c r="K21" s="611"/>
      <c r="L21" s="611">
        <f t="shared" si="5"/>
        <v>0</v>
      </c>
      <c r="M21" s="611"/>
      <c r="N21" s="613">
        <f t="shared" si="1"/>
        <v>0</v>
      </c>
      <c r="O21" s="500"/>
    </row>
    <row r="22" spans="1:15" s="347" customFormat="1" ht="16.5">
      <c r="A22" s="610">
        <f t="shared" si="6"/>
        <v>10</v>
      </c>
      <c r="B22" s="901" t="s">
        <v>2958</v>
      </c>
      <c r="C22" s="585">
        <v>1</v>
      </c>
      <c r="D22" s="241" t="s">
        <v>1112</v>
      </c>
      <c r="E22" s="243">
        <v>5000</v>
      </c>
      <c r="F22" s="517">
        <f t="shared" si="2"/>
        <v>5000</v>
      </c>
      <c r="G22" s="611">
        <f t="shared" si="3"/>
        <v>1</v>
      </c>
      <c r="H22" s="611">
        <f t="shared" si="4"/>
        <v>5000</v>
      </c>
      <c r="I22" s="611"/>
      <c r="J22" s="612">
        <f t="shared" si="0"/>
        <v>0</v>
      </c>
      <c r="K22" s="611"/>
      <c r="L22" s="611">
        <f t="shared" si="5"/>
        <v>0</v>
      </c>
      <c r="M22" s="611"/>
      <c r="N22" s="613">
        <f t="shared" si="1"/>
        <v>0</v>
      </c>
      <c r="O22" s="500"/>
    </row>
    <row r="23" spans="1:15" s="347" customFormat="1" ht="60">
      <c r="A23" s="610">
        <f t="shared" si="6"/>
        <v>11</v>
      </c>
      <c r="B23" s="901" t="s">
        <v>2959</v>
      </c>
      <c r="C23" s="585">
        <v>3</v>
      </c>
      <c r="D23" s="241" t="s">
        <v>907</v>
      </c>
      <c r="E23" s="243">
        <v>800</v>
      </c>
      <c r="F23" s="517">
        <f t="shared" si="2"/>
        <v>2400</v>
      </c>
      <c r="G23" s="611">
        <f t="shared" si="3"/>
        <v>3</v>
      </c>
      <c r="H23" s="611">
        <f t="shared" si="4"/>
        <v>2400</v>
      </c>
      <c r="I23" s="611"/>
      <c r="J23" s="612">
        <f t="shared" si="0"/>
        <v>0</v>
      </c>
      <c r="K23" s="611"/>
      <c r="L23" s="611">
        <f t="shared" si="5"/>
        <v>0</v>
      </c>
      <c r="M23" s="611"/>
      <c r="N23" s="613">
        <f t="shared" si="1"/>
        <v>0</v>
      </c>
      <c r="O23" s="500"/>
    </row>
    <row r="24" spans="1:15" s="347" customFormat="1" ht="30">
      <c r="A24" s="610">
        <f t="shared" si="6"/>
        <v>12</v>
      </c>
      <c r="B24" s="901" t="s">
        <v>2960</v>
      </c>
      <c r="C24" s="585">
        <v>3</v>
      </c>
      <c r="D24" s="241" t="s">
        <v>946</v>
      </c>
      <c r="E24" s="243">
        <v>400</v>
      </c>
      <c r="F24" s="517">
        <f t="shared" si="2"/>
        <v>1200</v>
      </c>
      <c r="G24" s="611">
        <f t="shared" si="3"/>
        <v>3</v>
      </c>
      <c r="H24" s="611">
        <f t="shared" si="4"/>
        <v>1200</v>
      </c>
      <c r="I24" s="611"/>
      <c r="J24" s="612">
        <f t="shared" si="0"/>
        <v>0</v>
      </c>
      <c r="K24" s="611"/>
      <c r="L24" s="611">
        <f t="shared" si="5"/>
        <v>0</v>
      </c>
      <c r="M24" s="611"/>
      <c r="N24" s="613">
        <f t="shared" si="1"/>
        <v>0</v>
      </c>
      <c r="O24" s="500"/>
    </row>
    <row r="25" spans="1:15" s="347" customFormat="1" ht="60">
      <c r="A25" s="610">
        <f t="shared" si="6"/>
        <v>13</v>
      </c>
      <c r="B25" s="900" t="s">
        <v>2961</v>
      </c>
      <c r="C25" s="585">
        <v>3</v>
      </c>
      <c r="D25" s="241" t="s">
        <v>1112</v>
      </c>
      <c r="E25" s="243">
        <v>1430</v>
      </c>
      <c r="F25" s="517">
        <f t="shared" si="2"/>
        <v>4290</v>
      </c>
      <c r="G25" s="611">
        <f t="shared" si="3"/>
        <v>3</v>
      </c>
      <c r="H25" s="611">
        <f t="shared" si="4"/>
        <v>4290</v>
      </c>
      <c r="I25" s="611"/>
      <c r="J25" s="612">
        <f t="shared" si="0"/>
        <v>0</v>
      </c>
      <c r="K25" s="611"/>
      <c r="L25" s="611">
        <f t="shared" si="5"/>
        <v>0</v>
      </c>
      <c r="M25" s="611"/>
      <c r="N25" s="613">
        <f t="shared" si="1"/>
        <v>0</v>
      </c>
      <c r="O25" s="500"/>
    </row>
    <row r="26" spans="1:15" s="347" customFormat="1" ht="60">
      <c r="A26" s="610">
        <f t="shared" si="6"/>
        <v>14</v>
      </c>
      <c r="B26" s="901" t="s">
        <v>2962</v>
      </c>
      <c r="C26" s="585">
        <v>3</v>
      </c>
      <c r="D26" s="241" t="s">
        <v>1112</v>
      </c>
      <c r="E26" s="243">
        <v>2500</v>
      </c>
      <c r="F26" s="517">
        <f t="shared" si="2"/>
        <v>7500</v>
      </c>
      <c r="G26" s="611">
        <f t="shared" si="3"/>
        <v>3</v>
      </c>
      <c r="H26" s="611">
        <f t="shared" si="4"/>
        <v>7500</v>
      </c>
      <c r="I26" s="611"/>
      <c r="J26" s="612">
        <f t="shared" si="0"/>
        <v>0</v>
      </c>
      <c r="K26" s="611"/>
      <c r="L26" s="611">
        <f t="shared" si="5"/>
        <v>0</v>
      </c>
      <c r="M26" s="611"/>
      <c r="N26" s="613">
        <f t="shared" si="1"/>
        <v>0</v>
      </c>
      <c r="O26" s="500"/>
    </row>
    <row r="27" spans="1:15" s="347" customFormat="1" ht="45">
      <c r="A27" s="610">
        <f t="shared" si="6"/>
        <v>15</v>
      </c>
      <c r="B27" s="901" t="s">
        <v>2963</v>
      </c>
      <c r="C27" s="585">
        <v>3</v>
      </c>
      <c r="D27" s="241" t="s">
        <v>1112</v>
      </c>
      <c r="E27" s="243">
        <v>1300</v>
      </c>
      <c r="F27" s="517">
        <f t="shared" si="2"/>
        <v>3900</v>
      </c>
      <c r="G27" s="611">
        <f t="shared" si="3"/>
        <v>3</v>
      </c>
      <c r="H27" s="611">
        <f t="shared" si="4"/>
        <v>3900</v>
      </c>
      <c r="I27" s="611"/>
      <c r="J27" s="612">
        <f t="shared" si="0"/>
        <v>0</v>
      </c>
      <c r="K27" s="611"/>
      <c r="L27" s="611">
        <f t="shared" si="5"/>
        <v>0</v>
      </c>
      <c r="M27" s="611"/>
      <c r="N27" s="613">
        <f t="shared" si="1"/>
        <v>0</v>
      </c>
      <c r="O27" s="500"/>
    </row>
    <row r="28" spans="1:15" s="347" customFormat="1" ht="30">
      <c r="A28" s="610">
        <f t="shared" si="6"/>
        <v>16</v>
      </c>
      <c r="B28" s="900" t="s">
        <v>2964</v>
      </c>
      <c r="C28" s="585">
        <v>1</v>
      </c>
      <c r="D28" s="241" t="s">
        <v>946</v>
      </c>
      <c r="E28" s="243">
        <v>1000</v>
      </c>
      <c r="F28" s="517">
        <f t="shared" si="2"/>
        <v>1000</v>
      </c>
      <c r="G28" s="611">
        <f t="shared" si="3"/>
        <v>1</v>
      </c>
      <c r="H28" s="611">
        <f t="shared" si="4"/>
        <v>1000</v>
      </c>
      <c r="I28" s="611"/>
      <c r="J28" s="612">
        <f t="shared" si="0"/>
        <v>0</v>
      </c>
      <c r="K28" s="611"/>
      <c r="L28" s="611">
        <f t="shared" si="5"/>
        <v>0</v>
      </c>
      <c r="M28" s="611"/>
      <c r="N28" s="613">
        <f t="shared" si="1"/>
        <v>0</v>
      </c>
      <c r="O28" s="500"/>
    </row>
    <row r="29" spans="1:15" s="347" customFormat="1" ht="16.5">
      <c r="A29" s="610">
        <f t="shared" si="6"/>
        <v>17</v>
      </c>
      <c r="B29" s="901" t="s">
        <v>2965</v>
      </c>
      <c r="C29" s="585">
        <v>1</v>
      </c>
      <c r="D29" s="241" t="s">
        <v>907</v>
      </c>
      <c r="E29" s="243">
        <v>5000</v>
      </c>
      <c r="F29" s="517">
        <f t="shared" si="2"/>
        <v>5000</v>
      </c>
      <c r="G29" s="611">
        <f t="shared" si="3"/>
        <v>1</v>
      </c>
      <c r="H29" s="611">
        <f t="shared" si="4"/>
        <v>5000</v>
      </c>
      <c r="I29" s="611"/>
      <c r="J29" s="612">
        <f t="shared" si="0"/>
        <v>0</v>
      </c>
      <c r="K29" s="611"/>
      <c r="L29" s="611">
        <f t="shared" si="5"/>
        <v>0</v>
      </c>
      <c r="M29" s="611"/>
      <c r="N29" s="613">
        <f t="shared" si="1"/>
        <v>0</v>
      </c>
      <c r="O29" s="500"/>
    </row>
    <row r="30" spans="1:15" s="347" customFormat="1" ht="16.5">
      <c r="A30" s="610">
        <f t="shared" si="6"/>
        <v>18</v>
      </c>
      <c r="B30" s="900" t="s">
        <v>2966</v>
      </c>
      <c r="C30" s="585">
        <v>1</v>
      </c>
      <c r="D30" s="241" t="s">
        <v>907</v>
      </c>
      <c r="E30" s="243">
        <v>5000</v>
      </c>
      <c r="F30" s="517">
        <f t="shared" si="2"/>
        <v>5000</v>
      </c>
      <c r="G30" s="611">
        <f t="shared" si="3"/>
        <v>1</v>
      </c>
      <c r="H30" s="611">
        <f t="shared" si="4"/>
        <v>5000</v>
      </c>
      <c r="I30" s="611"/>
      <c r="J30" s="612">
        <f t="shared" si="0"/>
        <v>0</v>
      </c>
      <c r="K30" s="611"/>
      <c r="L30" s="611">
        <f t="shared" si="5"/>
        <v>0</v>
      </c>
      <c r="M30" s="611"/>
      <c r="N30" s="613">
        <f t="shared" si="1"/>
        <v>0</v>
      </c>
      <c r="O30" s="500"/>
    </row>
    <row r="31" spans="1:15" s="347" customFormat="1" ht="16.5">
      <c r="A31" s="610">
        <f t="shared" si="6"/>
        <v>19</v>
      </c>
      <c r="B31" s="900" t="s">
        <v>2967</v>
      </c>
      <c r="C31" s="585">
        <v>1</v>
      </c>
      <c r="D31" s="241" t="s">
        <v>907</v>
      </c>
      <c r="E31" s="243">
        <v>5000</v>
      </c>
      <c r="F31" s="517">
        <f t="shared" si="2"/>
        <v>5000</v>
      </c>
      <c r="G31" s="611">
        <f t="shared" si="3"/>
        <v>1</v>
      </c>
      <c r="H31" s="611">
        <f t="shared" si="4"/>
        <v>5000</v>
      </c>
      <c r="I31" s="611"/>
      <c r="J31" s="612">
        <f t="shared" si="0"/>
        <v>0</v>
      </c>
      <c r="K31" s="611"/>
      <c r="L31" s="611">
        <f t="shared" si="5"/>
        <v>0</v>
      </c>
      <c r="M31" s="611"/>
      <c r="N31" s="613">
        <f t="shared" si="1"/>
        <v>0</v>
      </c>
      <c r="O31" s="500"/>
    </row>
    <row r="32" spans="1:15" s="347" customFormat="1" ht="16.5">
      <c r="A32" s="610">
        <f t="shared" si="6"/>
        <v>20</v>
      </c>
      <c r="B32" s="900" t="s">
        <v>2968</v>
      </c>
      <c r="C32" s="585">
        <v>1</v>
      </c>
      <c r="D32" s="241" t="s">
        <v>907</v>
      </c>
      <c r="E32" s="243">
        <v>5000</v>
      </c>
      <c r="F32" s="517">
        <f t="shared" si="2"/>
        <v>5000</v>
      </c>
      <c r="G32" s="611">
        <f t="shared" si="3"/>
        <v>1</v>
      </c>
      <c r="H32" s="611">
        <f t="shared" si="4"/>
        <v>5000</v>
      </c>
      <c r="I32" s="611"/>
      <c r="J32" s="612">
        <f t="shared" si="0"/>
        <v>0</v>
      </c>
      <c r="K32" s="611"/>
      <c r="L32" s="611">
        <f t="shared" si="5"/>
        <v>0</v>
      </c>
      <c r="M32" s="611"/>
      <c r="N32" s="613">
        <f t="shared" si="1"/>
        <v>0</v>
      </c>
      <c r="O32" s="500"/>
    </row>
    <row r="33" spans="1:15" s="347" customFormat="1" ht="45">
      <c r="A33" s="610">
        <f t="shared" si="6"/>
        <v>21</v>
      </c>
      <c r="B33" s="900" t="s">
        <v>2969</v>
      </c>
      <c r="C33" s="585">
        <v>100</v>
      </c>
      <c r="D33" s="241" t="s">
        <v>907</v>
      </c>
      <c r="E33" s="243">
        <v>40</v>
      </c>
      <c r="F33" s="517">
        <f t="shared" si="2"/>
        <v>4000</v>
      </c>
      <c r="G33" s="611">
        <f t="shared" si="3"/>
        <v>100</v>
      </c>
      <c r="H33" s="611">
        <f t="shared" si="4"/>
        <v>4000</v>
      </c>
      <c r="I33" s="611"/>
      <c r="J33" s="612">
        <f t="shared" si="0"/>
        <v>0</v>
      </c>
      <c r="K33" s="611"/>
      <c r="L33" s="611">
        <f t="shared" si="5"/>
        <v>0</v>
      </c>
      <c r="M33" s="611"/>
      <c r="N33" s="613">
        <f t="shared" si="1"/>
        <v>0</v>
      </c>
      <c r="O33" s="500"/>
    </row>
    <row r="34" spans="1:15" s="347" customFormat="1" ht="45">
      <c r="A34" s="610">
        <f t="shared" si="6"/>
        <v>22</v>
      </c>
      <c r="B34" s="240" t="s">
        <v>2970</v>
      </c>
      <c r="C34" s="585">
        <v>10</v>
      </c>
      <c r="D34" s="241" t="s">
        <v>929</v>
      </c>
      <c r="E34" s="243">
        <v>200</v>
      </c>
      <c r="F34" s="517">
        <f t="shared" si="2"/>
        <v>2000</v>
      </c>
      <c r="G34" s="611">
        <f t="shared" si="3"/>
        <v>10</v>
      </c>
      <c r="H34" s="611">
        <f t="shared" si="4"/>
        <v>2000</v>
      </c>
      <c r="I34" s="611"/>
      <c r="J34" s="612">
        <f t="shared" si="0"/>
        <v>0</v>
      </c>
      <c r="K34" s="611"/>
      <c r="L34" s="611">
        <f t="shared" si="5"/>
        <v>0</v>
      </c>
      <c r="M34" s="611"/>
      <c r="N34" s="613">
        <f t="shared" si="1"/>
        <v>0</v>
      </c>
      <c r="O34" s="500"/>
    </row>
    <row r="35" spans="1:15" s="347" customFormat="1" ht="45">
      <c r="A35" s="610">
        <f t="shared" si="6"/>
        <v>23</v>
      </c>
      <c r="B35" s="240" t="s">
        <v>2971</v>
      </c>
      <c r="C35" s="585">
        <v>10</v>
      </c>
      <c r="D35" s="241" t="s">
        <v>929</v>
      </c>
      <c r="E35" s="243">
        <v>100</v>
      </c>
      <c r="F35" s="517">
        <f t="shared" si="2"/>
        <v>1000</v>
      </c>
      <c r="G35" s="611">
        <f t="shared" si="3"/>
        <v>10</v>
      </c>
      <c r="H35" s="611">
        <f t="shared" si="4"/>
        <v>1000</v>
      </c>
      <c r="I35" s="611"/>
      <c r="J35" s="612">
        <f t="shared" si="0"/>
        <v>0</v>
      </c>
      <c r="K35" s="611"/>
      <c r="L35" s="611">
        <f t="shared" si="5"/>
        <v>0</v>
      </c>
      <c r="M35" s="611"/>
      <c r="N35" s="613">
        <f t="shared" si="1"/>
        <v>0</v>
      </c>
      <c r="O35" s="500"/>
    </row>
    <row r="36" spans="1:15" s="347" customFormat="1" ht="16.5">
      <c r="A36" s="610">
        <f t="shared" si="6"/>
        <v>24</v>
      </c>
      <c r="B36" s="240" t="s">
        <v>2972</v>
      </c>
      <c r="C36" s="585">
        <v>5</v>
      </c>
      <c r="D36" s="241" t="s">
        <v>1204</v>
      </c>
      <c r="E36" s="243">
        <v>60</v>
      </c>
      <c r="F36" s="517">
        <f t="shared" si="2"/>
        <v>300</v>
      </c>
      <c r="G36" s="611">
        <f t="shared" si="3"/>
        <v>5</v>
      </c>
      <c r="H36" s="611">
        <f t="shared" si="4"/>
        <v>300</v>
      </c>
      <c r="I36" s="611"/>
      <c r="J36" s="612">
        <f t="shared" si="0"/>
        <v>0</v>
      </c>
      <c r="K36" s="611"/>
      <c r="L36" s="611">
        <f t="shared" si="5"/>
        <v>0</v>
      </c>
      <c r="M36" s="611"/>
      <c r="N36" s="613">
        <f t="shared" si="1"/>
        <v>0</v>
      </c>
      <c r="O36" s="500"/>
    </row>
    <row r="37" spans="1:15" s="347" customFormat="1" ht="45">
      <c r="A37" s="610">
        <f t="shared" si="6"/>
        <v>25</v>
      </c>
      <c r="B37" s="240" t="s">
        <v>2973</v>
      </c>
      <c r="C37" s="585">
        <v>1</v>
      </c>
      <c r="D37" s="241" t="s">
        <v>1204</v>
      </c>
      <c r="E37" s="243">
        <v>2000</v>
      </c>
      <c r="F37" s="517">
        <f t="shared" si="2"/>
        <v>2000</v>
      </c>
      <c r="G37" s="611">
        <f t="shared" si="3"/>
        <v>1</v>
      </c>
      <c r="H37" s="611">
        <f t="shared" si="4"/>
        <v>2000</v>
      </c>
      <c r="I37" s="611"/>
      <c r="J37" s="612">
        <f t="shared" si="0"/>
        <v>0</v>
      </c>
      <c r="K37" s="611"/>
      <c r="L37" s="611">
        <f t="shared" si="5"/>
        <v>0</v>
      </c>
      <c r="M37" s="611"/>
      <c r="N37" s="613">
        <f t="shared" si="1"/>
        <v>0</v>
      </c>
      <c r="O37" s="500"/>
    </row>
    <row r="38" spans="1:15" s="347" customFormat="1" ht="30.75" thickBot="1">
      <c r="A38" s="648">
        <f t="shared" si="6"/>
        <v>26</v>
      </c>
      <c r="B38" s="902" t="s">
        <v>2974</v>
      </c>
      <c r="C38" s="903">
        <v>50</v>
      </c>
      <c r="D38" s="904" t="s">
        <v>907</v>
      </c>
      <c r="E38" s="905">
        <v>5000</v>
      </c>
      <c r="F38" s="649">
        <f t="shared" si="2"/>
        <v>250000</v>
      </c>
      <c r="G38" s="650">
        <f t="shared" si="3"/>
        <v>50</v>
      </c>
      <c r="H38" s="650">
        <f t="shared" si="4"/>
        <v>250000</v>
      </c>
      <c r="I38" s="650"/>
      <c r="J38" s="651">
        <f t="shared" si="0"/>
        <v>0</v>
      </c>
      <c r="K38" s="650"/>
      <c r="L38" s="650">
        <f t="shared" si="5"/>
        <v>0</v>
      </c>
      <c r="M38" s="650"/>
      <c r="N38" s="652">
        <f t="shared" si="1"/>
        <v>0</v>
      </c>
      <c r="O38" s="500"/>
    </row>
    <row r="39" spans="1:15" ht="15">
      <c r="C39" s="788"/>
      <c r="E39" s="656" t="s">
        <v>31</v>
      </c>
      <c r="F39" s="656">
        <f>SUM(F13:F38)</f>
        <v>375347</v>
      </c>
      <c r="G39" s="656"/>
      <c r="H39" s="656">
        <f>SUM(H13:H38)</f>
        <v>375347</v>
      </c>
      <c r="I39" s="605"/>
      <c r="J39" s="605">
        <f>SUM(J13:J38)</f>
        <v>0</v>
      </c>
      <c r="K39" s="605"/>
      <c r="L39" s="605">
        <f>SUM(L13:L38)</f>
        <v>0</v>
      </c>
      <c r="M39" s="605"/>
      <c r="N39" s="605">
        <f>SUM(N13:N38)</f>
        <v>0</v>
      </c>
    </row>
  </sheetData>
  <mergeCells count="19">
    <mergeCell ref="A2:N2"/>
    <mergeCell ref="A3:N3"/>
    <mergeCell ref="A4:N4"/>
    <mergeCell ref="A5:F5"/>
    <mergeCell ref="G9:N9"/>
    <mergeCell ref="K8:L8"/>
    <mergeCell ref="M8:N8"/>
    <mergeCell ref="A6:E6"/>
    <mergeCell ref="A7:E7"/>
    <mergeCell ref="A8:E8"/>
    <mergeCell ref="F6:G6"/>
    <mergeCell ref="H6:J6"/>
    <mergeCell ref="F7:J7"/>
    <mergeCell ref="K6:N6"/>
    <mergeCell ref="G11:H11"/>
    <mergeCell ref="I11:J11"/>
    <mergeCell ref="K11:L11"/>
    <mergeCell ref="M11:N11"/>
    <mergeCell ref="K7:N7"/>
  </mergeCells>
  <pageMargins left="0.2" right="0" top="1" bottom="0.5" header="0.3" footer="0.3"/>
  <pageSetup paperSize="14" scale="91" orientation="landscape" verticalDpi="300" r:id="rId1"/>
  <drawing r:id="rId2"/>
</worksheet>
</file>

<file path=xl/worksheets/sheet23.xml><?xml version="1.0" encoding="utf-8"?>
<worksheet xmlns="http://schemas.openxmlformats.org/spreadsheetml/2006/main" xmlns:r="http://schemas.openxmlformats.org/officeDocument/2006/relationships">
  <sheetPr>
    <tabColor theme="3" tint="0.39997558519241921"/>
  </sheetPr>
  <dimension ref="A1:O19"/>
  <sheetViews>
    <sheetView zoomScaleSheetLayoutView="100" workbookViewId="0">
      <pane ySplit="12" topLeftCell="A18" activePane="bottomLeft" state="frozen"/>
      <selection pane="bottomLeft" activeCell="A6" sqref="A6:XFD12"/>
    </sheetView>
  </sheetViews>
  <sheetFormatPr defaultColWidth="9.140625" defaultRowHeight="14.25"/>
  <cols>
    <col min="1" max="1" width="5.28515625" style="387" customWidth="1"/>
    <col min="2" max="2" width="38.42578125" style="388" customWidth="1"/>
    <col min="3" max="3" width="8.7109375" style="389" customWidth="1"/>
    <col min="4" max="4" width="7.7109375" style="389" customWidth="1"/>
    <col min="5" max="5" width="11.140625" style="390" customWidth="1"/>
    <col min="6" max="6" width="13.42578125" style="390" customWidth="1"/>
    <col min="7" max="7" width="13.28515625" style="657" bestFit="1" customWidth="1"/>
    <col min="8" max="8" width="13.42578125" style="384" customWidth="1"/>
    <col min="9" max="9" width="6.7109375" style="657" customWidth="1"/>
    <col min="10" max="10" width="14.140625" style="384" customWidth="1"/>
    <col min="11" max="11" width="9.28515625" style="657" customWidth="1"/>
    <col min="12" max="12" width="14" style="384" customWidth="1"/>
    <col min="13" max="13" width="7.42578125" style="657" customWidth="1"/>
    <col min="14" max="14" width="15.42578125" style="384" customWidth="1"/>
    <col min="15" max="16384" width="9.140625" style="346"/>
  </cols>
  <sheetData>
    <row r="1" spans="1:15" ht="18" customHeight="1">
      <c r="A1" s="602"/>
      <c r="B1" s="603" t="s">
        <v>13</v>
      </c>
      <c r="C1" s="604"/>
      <c r="D1" s="604"/>
      <c r="E1" s="603"/>
      <c r="F1" s="605"/>
      <c r="G1" s="606"/>
      <c r="H1" s="607"/>
      <c r="I1" s="606"/>
      <c r="J1" s="607"/>
      <c r="K1" s="606"/>
      <c r="L1" s="607"/>
      <c r="M1" s="606"/>
      <c r="N1" s="607"/>
      <c r="O1" s="498"/>
    </row>
    <row r="2" spans="1:15" ht="17.25" customHeight="1">
      <c r="A2" s="4228" t="s">
        <v>12</v>
      </c>
      <c r="B2" s="4228"/>
      <c r="C2" s="4228"/>
      <c r="D2" s="4228"/>
      <c r="E2" s="4228"/>
      <c r="F2" s="4228"/>
      <c r="G2" s="4228"/>
      <c r="H2" s="4228"/>
      <c r="I2" s="4228"/>
      <c r="J2" s="4228"/>
      <c r="K2" s="4228"/>
      <c r="L2" s="4228"/>
      <c r="M2" s="4228"/>
      <c r="N2" s="4228"/>
    </row>
    <row r="3" spans="1:15" ht="17.25" customHeight="1">
      <c r="A3" s="4210" t="s">
        <v>35</v>
      </c>
      <c r="B3" s="4210"/>
      <c r="C3" s="4210"/>
      <c r="D3" s="4210"/>
      <c r="E3" s="4210"/>
      <c r="F3" s="4210"/>
      <c r="G3" s="4210"/>
      <c r="H3" s="4210"/>
      <c r="I3" s="4210"/>
      <c r="J3" s="4210"/>
      <c r="K3" s="4210"/>
      <c r="L3" s="4210"/>
      <c r="M3" s="4210"/>
      <c r="N3" s="4210"/>
    </row>
    <row r="4" spans="1:15" ht="17.25" customHeight="1">
      <c r="A4" s="4210" t="s">
        <v>2989</v>
      </c>
      <c r="B4" s="4210"/>
      <c r="C4" s="4210"/>
      <c r="D4" s="4210"/>
      <c r="E4" s="4210"/>
      <c r="F4" s="4210"/>
      <c r="G4" s="4210"/>
      <c r="H4" s="4210"/>
      <c r="I4" s="4210"/>
      <c r="J4" s="4210"/>
      <c r="K4" s="4210"/>
      <c r="L4" s="4210"/>
      <c r="M4" s="4210"/>
      <c r="N4" s="4210"/>
    </row>
    <row r="5" spans="1:15" ht="14.25" customHeight="1" thickBot="1">
      <c r="A5" s="4211" t="s">
        <v>14</v>
      </c>
      <c r="B5" s="4211"/>
      <c r="C5" s="4211"/>
      <c r="D5" s="4211"/>
      <c r="E5" s="4211"/>
      <c r="F5" s="4211"/>
      <c r="G5" s="493"/>
      <c r="H5" s="493"/>
      <c r="I5" s="493"/>
      <c r="J5" s="493"/>
      <c r="K5" s="609"/>
      <c r="L5" s="609"/>
      <c r="M5" s="609"/>
      <c r="N5" s="609"/>
    </row>
    <row r="6" spans="1:15" s="1018" customFormat="1" ht="12.75" customHeight="1">
      <c r="A6" s="4229" t="s">
        <v>15</v>
      </c>
      <c r="B6" s="4230"/>
      <c r="C6" s="4230"/>
      <c r="D6" s="4230"/>
      <c r="E6" s="4230"/>
      <c r="F6" s="4231" t="s">
        <v>18</v>
      </c>
      <c r="G6" s="4231"/>
      <c r="H6" s="4232"/>
      <c r="I6" s="4232"/>
      <c r="J6" s="4232"/>
      <c r="K6" s="4233" t="s">
        <v>33</v>
      </c>
      <c r="L6" s="4233"/>
      <c r="M6" s="4233"/>
      <c r="N6" s="4234"/>
      <c r="O6" s="1017"/>
    </row>
    <row r="7" spans="1:15" s="1018" customFormat="1" ht="15.75" customHeight="1">
      <c r="A7" s="4235" t="s">
        <v>899</v>
      </c>
      <c r="B7" s="4236"/>
      <c r="C7" s="4236"/>
      <c r="D7" s="4236"/>
      <c r="E7" s="4236"/>
      <c r="F7" s="4213"/>
      <c r="G7" s="4213"/>
      <c r="H7" s="4213"/>
      <c r="I7" s="4213"/>
      <c r="J7" s="4213"/>
      <c r="K7" s="4213"/>
      <c r="L7" s="4213"/>
      <c r="M7" s="4213"/>
      <c r="N7" s="4214"/>
      <c r="O7" s="1017"/>
    </row>
    <row r="8" spans="1:15" s="1018" customFormat="1" ht="14.25" customHeight="1">
      <c r="A8" s="4237" t="s">
        <v>16</v>
      </c>
      <c r="B8" s="4238"/>
      <c r="C8" s="4238"/>
      <c r="D8" s="4238"/>
      <c r="E8" s="4238"/>
      <c r="F8" s="1003" t="s">
        <v>19</v>
      </c>
      <c r="G8" s="1003" t="s">
        <v>28</v>
      </c>
      <c r="H8" s="445"/>
      <c r="I8" s="1095" t="s">
        <v>29</v>
      </c>
      <c r="J8" s="1095"/>
      <c r="K8" s="4239" t="s">
        <v>30</v>
      </c>
      <c r="L8" s="4239"/>
      <c r="M8" s="4213"/>
      <c r="N8" s="4214"/>
      <c r="O8" s="1017"/>
    </row>
    <row r="9" spans="1:15" s="1018" customFormat="1" ht="13.5" customHeight="1">
      <c r="A9" s="1096" t="s">
        <v>0</v>
      </c>
      <c r="B9" s="495" t="s">
        <v>1</v>
      </c>
      <c r="C9" s="1019" t="s">
        <v>2</v>
      </c>
      <c r="D9" s="1019" t="s">
        <v>900</v>
      </c>
      <c r="E9" s="494" t="s">
        <v>11</v>
      </c>
      <c r="F9" s="1097" t="s">
        <v>17</v>
      </c>
      <c r="G9" s="4213" t="s">
        <v>20</v>
      </c>
      <c r="H9" s="4213"/>
      <c r="I9" s="4213"/>
      <c r="J9" s="4213"/>
      <c r="K9" s="4213"/>
      <c r="L9" s="4213"/>
      <c r="M9" s="4213"/>
      <c r="N9" s="4214"/>
      <c r="O9" s="1017"/>
    </row>
    <row r="10" spans="1:15" s="1018" customFormat="1" ht="0.75" hidden="1" customHeight="1">
      <c r="A10" s="1096"/>
      <c r="B10" s="495"/>
      <c r="C10" s="1019"/>
      <c r="D10" s="1019"/>
      <c r="E10" s="494"/>
      <c r="F10" s="1097"/>
      <c r="G10" s="445" t="s">
        <v>3</v>
      </c>
      <c r="H10" s="1003" t="s">
        <v>4</v>
      </c>
      <c r="I10" s="445" t="s">
        <v>5</v>
      </c>
      <c r="J10" s="1003" t="s">
        <v>6</v>
      </c>
      <c r="K10" s="445" t="s">
        <v>7</v>
      </c>
      <c r="L10" s="1003" t="s">
        <v>10</v>
      </c>
      <c r="M10" s="445" t="s">
        <v>9</v>
      </c>
      <c r="N10" s="1005" t="s">
        <v>8</v>
      </c>
      <c r="O10" s="1017"/>
    </row>
    <row r="11" spans="1:15" s="1018" customFormat="1" ht="14.25" customHeight="1">
      <c r="A11" s="1096"/>
      <c r="B11" s="495"/>
      <c r="C11" s="1019"/>
      <c r="D11" s="1019"/>
      <c r="E11" s="494"/>
      <c r="F11" s="1097"/>
      <c r="G11" s="4213" t="s">
        <v>21</v>
      </c>
      <c r="H11" s="4213"/>
      <c r="I11" s="4213" t="s">
        <v>24</v>
      </c>
      <c r="J11" s="4213"/>
      <c r="K11" s="4213" t="s">
        <v>25</v>
      </c>
      <c r="L11" s="4213"/>
      <c r="M11" s="4213" t="s">
        <v>27</v>
      </c>
      <c r="N11" s="4214"/>
      <c r="O11" s="1017"/>
    </row>
    <row r="12" spans="1:15" s="1018" customFormat="1" ht="13.5" customHeight="1">
      <c r="A12" s="1096"/>
      <c r="B12" s="495"/>
      <c r="C12" s="1019"/>
      <c r="D12" s="1019"/>
      <c r="E12" s="494"/>
      <c r="F12" s="1097"/>
      <c r="G12" s="445" t="s">
        <v>23</v>
      </c>
      <c r="H12" s="445" t="s">
        <v>22</v>
      </c>
      <c r="I12" s="445" t="s">
        <v>23</v>
      </c>
      <c r="J12" s="445" t="s">
        <v>22</v>
      </c>
      <c r="K12" s="445" t="s">
        <v>23</v>
      </c>
      <c r="L12" s="445" t="s">
        <v>26</v>
      </c>
      <c r="M12" s="445" t="s">
        <v>23</v>
      </c>
      <c r="N12" s="1021" t="s">
        <v>22</v>
      </c>
      <c r="O12" s="1017"/>
    </row>
    <row r="13" spans="1:15" s="347" customFormat="1" ht="16.5">
      <c r="A13" s="610">
        <v>1</v>
      </c>
      <c r="B13" s="664" t="s">
        <v>2982</v>
      </c>
      <c r="C13" s="906">
        <v>1083</v>
      </c>
      <c r="D13" s="514" t="s">
        <v>903</v>
      </c>
      <c r="E13" s="764">
        <v>2600</v>
      </c>
      <c r="F13" s="517">
        <f>E13*C13</f>
        <v>2815800</v>
      </c>
      <c r="G13" s="611">
        <f>C13</f>
        <v>1083</v>
      </c>
      <c r="H13" s="611">
        <f>G13*E13</f>
        <v>2815800</v>
      </c>
      <c r="I13" s="611"/>
      <c r="J13" s="612">
        <f t="shared" ref="J13:J18" si="0">I13*E13</f>
        <v>0</v>
      </c>
      <c r="K13" s="611"/>
      <c r="L13" s="611">
        <f>K13*E13</f>
        <v>0</v>
      </c>
      <c r="M13" s="611"/>
      <c r="N13" s="613">
        <f t="shared" ref="N13:N18" si="1">M13*E13</f>
        <v>0</v>
      </c>
      <c r="O13" s="500"/>
    </row>
    <row r="14" spans="1:15" s="347" customFormat="1" ht="16.5">
      <c r="A14" s="610">
        <f>A13+1</f>
        <v>2</v>
      </c>
      <c r="B14" s="664" t="s">
        <v>2983</v>
      </c>
      <c r="C14" s="516">
        <v>360</v>
      </c>
      <c r="D14" s="516" t="s">
        <v>929</v>
      </c>
      <c r="E14" s="766">
        <v>2040</v>
      </c>
      <c r="F14" s="517">
        <f t="shared" ref="F14:F18" si="2">E14*C14</f>
        <v>734400</v>
      </c>
      <c r="G14" s="611">
        <f t="shared" ref="G14:G18" si="3">C14</f>
        <v>360</v>
      </c>
      <c r="H14" s="611">
        <f t="shared" ref="H14:H18" si="4">G14*E14</f>
        <v>734400</v>
      </c>
      <c r="I14" s="611"/>
      <c r="J14" s="612">
        <f t="shared" si="0"/>
        <v>0</v>
      </c>
      <c r="K14" s="611"/>
      <c r="L14" s="611">
        <f t="shared" ref="L14:L18" si="5">K14*E14</f>
        <v>0</v>
      </c>
      <c r="M14" s="611"/>
      <c r="N14" s="613">
        <f t="shared" si="1"/>
        <v>0</v>
      </c>
      <c r="O14" s="500"/>
    </row>
    <row r="15" spans="1:15" s="347" customFormat="1" ht="16.5">
      <c r="A15" s="610">
        <f t="shared" ref="A15:A18" si="6">A14+1</f>
        <v>3</v>
      </c>
      <c r="B15" s="664" t="s">
        <v>2984</v>
      </c>
      <c r="C15" s="516">
        <v>360</v>
      </c>
      <c r="D15" s="516" t="s">
        <v>929</v>
      </c>
      <c r="E15" s="766">
        <v>2200</v>
      </c>
      <c r="F15" s="517">
        <f t="shared" si="2"/>
        <v>792000</v>
      </c>
      <c r="G15" s="611">
        <f t="shared" si="3"/>
        <v>360</v>
      </c>
      <c r="H15" s="611">
        <f t="shared" si="4"/>
        <v>792000</v>
      </c>
      <c r="I15" s="611"/>
      <c r="J15" s="612">
        <f t="shared" si="0"/>
        <v>0</v>
      </c>
      <c r="K15" s="611"/>
      <c r="L15" s="611">
        <f t="shared" si="5"/>
        <v>0</v>
      </c>
      <c r="M15" s="611"/>
      <c r="N15" s="613">
        <f t="shared" si="1"/>
        <v>0</v>
      </c>
      <c r="O15" s="500"/>
    </row>
    <row r="16" spans="1:15" s="347" customFormat="1" ht="16.5">
      <c r="A16" s="610">
        <f t="shared" si="6"/>
        <v>4</v>
      </c>
      <c r="B16" s="664" t="s">
        <v>2985</v>
      </c>
      <c r="C16" s="514">
        <v>125</v>
      </c>
      <c r="D16" s="514" t="s">
        <v>946</v>
      </c>
      <c r="E16" s="907">
        <v>195</v>
      </c>
      <c r="F16" s="517">
        <f t="shared" si="2"/>
        <v>24375</v>
      </c>
      <c r="G16" s="611">
        <f t="shared" si="3"/>
        <v>125</v>
      </c>
      <c r="H16" s="611">
        <f t="shared" si="4"/>
        <v>24375</v>
      </c>
      <c r="I16" s="611"/>
      <c r="J16" s="612">
        <f t="shared" si="0"/>
        <v>0</v>
      </c>
      <c r="K16" s="611"/>
      <c r="L16" s="611">
        <f t="shared" si="5"/>
        <v>0</v>
      </c>
      <c r="M16" s="611"/>
      <c r="N16" s="613">
        <f t="shared" si="1"/>
        <v>0</v>
      </c>
      <c r="O16" s="500"/>
    </row>
    <row r="17" spans="1:15" s="347" customFormat="1" ht="16.5">
      <c r="A17" s="610">
        <f t="shared" si="6"/>
        <v>5</v>
      </c>
      <c r="B17" s="664" t="s">
        <v>2986</v>
      </c>
      <c r="C17" s="516">
        <v>600</v>
      </c>
      <c r="D17" s="516" t="s">
        <v>2987</v>
      </c>
      <c r="E17" s="764">
        <v>220</v>
      </c>
      <c r="F17" s="517">
        <f t="shared" si="2"/>
        <v>132000</v>
      </c>
      <c r="G17" s="611">
        <f t="shared" si="3"/>
        <v>600</v>
      </c>
      <c r="H17" s="611">
        <f t="shared" si="4"/>
        <v>132000</v>
      </c>
      <c r="I17" s="611"/>
      <c r="J17" s="612">
        <f t="shared" si="0"/>
        <v>0</v>
      </c>
      <c r="K17" s="611"/>
      <c r="L17" s="611">
        <f t="shared" si="5"/>
        <v>0</v>
      </c>
      <c r="M17" s="611"/>
      <c r="N17" s="613">
        <f t="shared" si="1"/>
        <v>0</v>
      </c>
      <c r="O17" s="500"/>
    </row>
    <row r="18" spans="1:15" s="347" customFormat="1" ht="17.25" thickBot="1">
      <c r="A18" s="648">
        <f t="shared" si="6"/>
        <v>6</v>
      </c>
      <c r="B18" s="908" t="s">
        <v>2988</v>
      </c>
      <c r="C18" s="909">
        <v>16</v>
      </c>
      <c r="D18" s="909" t="s">
        <v>1204</v>
      </c>
      <c r="E18" s="910">
        <v>85</v>
      </c>
      <c r="F18" s="649">
        <f t="shared" si="2"/>
        <v>1360</v>
      </c>
      <c r="G18" s="650">
        <f t="shared" si="3"/>
        <v>16</v>
      </c>
      <c r="H18" s="650">
        <f t="shared" si="4"/>
        <v>1360</v>
      </c>
      <c r="I18" s="650"/>
      <c r="J18" s="651">
        <f t="shared" si="0"/>
        <v>0</v>
      </c>
      <c r="K18" s="650"/>
      <c r="L18" s="650">
        <f t="shared" si="5"/>
        <v>0</v>
      </c>
      <c r="M18" s="650"/>
      <c r="N18" s="652">
        <f t="shared" si="1"/>
        <v>0</v>
      </c>
      <c r="O18" s="500"/>
    </row>
    <row r="19" spans="1:15" s="347" customFormat="1" ht="16.5">
      <c r="A19" s="419"/>
      <c r="B19" s="653"/>
      <c r="C19" s="654"/>
      <c r="D19" s="655"/>
      <c r="E19" s="656" t="s">
        <v>31</v>
      </c>
      <c r="F19" s="656">
        <f>SUM(F13:F18)</f>
        <v>4499935</v>
      </c>
      <c r="G19" s="656"/>
      <c r="H19" s="656">
        <f>SUM(H13:H18)</f>
        <v>4499935</v>
      </c>
      <c r="I19" s="656"/>
      <c r="J19" s="656">
        <f>SUM(J13:J18)</f>
        <v>0</v>
      </c>
      <c r="K19" s="656"/>
      <c r="L19" s="656">
        <f>SUM(L13:L18)</f>
        <v>0</v>
      </c>
      <c r="M19" s="656"/>
      <c r="N19" s="656">
        <f>SUM(N13:N18)</f>
        <v>0</v>
      </c>
    </row>
  </sheetData>
  <mergeCells count="19">
    <mergeCell ref="A2:N2"/>
    <mergeCell ref="A3:N3"/>
    <mergeCell ref="A4:N4"/>
    <mergeCell ref="A5:F5"/>
    <mergeCell ref="G9:N9"/>
    <mergeCell ref="K8:L8"/>
    <mergeCell ref="M8:N8"/>
    <mergeCell ref="A6:E6"/>
    <mergeCell ref="F6:G6"/>
    <mergeCell ref="H6:J6"/>
    <mergeCell ref="K6:N6"/>
    <mergeCell ref="A7:E7"/>
    <mergeCell ref="F7:J7"/>
    <mergeCell ref="K7:N7"/>
    <mergeCell ref="G11:H11"/>
    <mergeCell ref="I11:J11"/>
    <mergeCell ref="K11:L11"/>
    <mergeCell ref="M11:N11"/>
    <mergeCell ref="A8:E8"/>
  </mergeCells>
  <pageMargins left="0.2" right="0" top="1" bottom="0.5" header="0.3" footer="0.3"/>
  <pageSetup paperSize="14" scale="91" orientation="landscape" verticalDpi="300" r:id="rId1"/>
  <drawing r:id="rId2"/>
</worksheet>
</file>

<file path=xl/worksheets/sheet24.xml><?xml version="1.0" encoding="utf-8"?>
<worksheet xmlns="http://schemas.openxmlformats.org/spreadsheetml/2006/main" xmlns:r="http://schemas.openxmlformats.org/officeDocument/2006/relationships">
  <sheetPr>
    <tabColor theme="3" tint="0.39997558519241921"/>
  </sheetPr>
  <dimension ref="A1:O125"/>
  <sheetViews>
    <sheetView zoomScaleSheetLayoutView="100" workbookViewId="0">
      <pane ySplit="12" topLeftCell="A112" activePane="bottomLeft" state="frozen"/>
      <selection pane="bottomLeft" activeCell="H118" sqref="H118"/>
    </sheetView>
  </sheetViews>
  <sheetFormatPr defaultColWidth="9.140625" defaultRowHeight="14.25"/>
  <cols>
    <col min="1" max="1" width="5.28515625" style="387" customWidth="1"/>
    <col min="2" max="2" width="38.42578125" style="388" customWidth="1"/>
    <col min="3" max="3" width="8.7109375" style="389" customWidth="1"/>
    <col min="4" max="4" width="7.7109375" style="389" customWidth="1"/>
    <col min="5" max="5" width="11.140625" style="390" customWidth="1"/>
    <col min="6" max="6" width="13.42578125" style="390" customWidth="1"/>
    <col min="7" max="7" width="13.28515625" style="657" bestFit="1" customWidth="1"/>
    <col min="8" max="8" width="13.42578125" style="384" customWidth="1"/>
    <col min="9" max="9" width="6.7109375" style="657" customWidth="1"/>
    <col min="10" max="10" width="14.140625" style="384" customWidth="1"/>
    <col min="11" max="11" width="9.28515625" style="657" customWidth="1"/>
    <col min="12" max="12" width="14" style="384" customWidth="1"/>
    <col min="13" max="13" width="7.42578125" style="657" customWidth="1"/>
    <col min="14" max="14" width="15.42578125" style="384" customWidth="1"/>
    <col min="15" max="16384" width="9.140625" style="346"/>
  </cols>
  <sheetData>
    <row r="1" spans="1:15" ht="18" customHeight="1">
      <c r="A1" s="602"/>
      <c r="B1" s="603" t="s">
        <v>13</v>
      </c>
      <c r="C1" s="604"/>
      <c r="D1" s="604"/>
      <c r="E1" s="603"/>
      <c r="F1" s="605"/>
      <c r="G1" s="606"/>
      <c r="H1" s="607"/>
      <c r="I1" s="606"/>
      <c r="J1" s="607"/>
      <c r="K1" s="606"/>
      <c r="L1" s="607"/>
      <c r="M1" s="606"/>
      <c r="N1" s="607"/>
      <c r="O1" s="498"/>
    </row>
    <row r="2" spans="1:15" ht="17.25" customHeight="1">
      <c r="A2" s="4228" t="s">
        <v>12</v>
      </c>
      <c r="B2" s="4228"/>
      <c r="C2" s="4228"/>
      <c r="D2" s="4228"/>
      <c r="E2" s="4228"/>
      <c r="F2" s="4228"/>
      <c r="G2" s="4228"/>
      <c r="H2" s="4228"/>
      <c r="I2" s="4228"/>
      <c r="J2" s="4228"/>
      <c r="K2" s="4228"/>
      <c r="L2" s="4228"/>
      <c r="M2" s="4228"/>
      <c r="N2" s="4228"/>
    </row>
    <row r="3" spans="1:15" ht="17.25" customHeight="1">
      <c r="A3" s="4210" t="s">
        <v>35</v>
      </c>
      <c r="B3" s="4210"/>
      <c r="C3" s="4210"/>
      <c r="D3" s="4210"/>
      <c r="E3" s="4210"/>
      <c r="F3" s="4210"/>
      <c r="G3" s="4210"/>
      <c r="H3" s="4210"/>
      <c r="I3" s="4210"/>
      <c r="J3" s="4210"/>
      <c r="K3" s="4210"/>
      <c r="L3" s="4210"/>
      <c r="M3" s="4210"/>
      <c r="N3" s="4210"/>
    </row>
    <row r="4" spans="1:15" ht="17.25" customHeight="1">
      <c r="A4" s="4210" t="s">
        <v>3090</v>
      </c>
      <c r="B4" s="4210"/>
      <c r="C4" s="4210"/>
      <c r="D4" s="4210"/>
      <c r="E4" s="4210"/>
      <c r="F4" s="4210"/>
      <c r="G4" s="4210"/>
      <c r="H4" s="4210"/>
      <c r="I4" s="4210"/>
      <c r="J4" s="4210"/>
      <c r="K4" s="4210"/>
      <c r="L4" s="4210"/>
      <c r="M4" s="4210"/>
      <c r="N4" s="4210"/>
    </row>
    <row r="5" spans="1:15" ht="14.25" customHeight="1" thickBot="1">
      <c r="A5" s="4211" t="s">
        <v>14</v>
      </c>
      <c r="B5" s="4211"/>
      <c r="C5" s="4211"/>
      <c r="D5" s="4211"/>
      <c r="E5" s="4211"/>
      <c r="F5" s="4211"/>
      <c r="G5" s="493"/>
      <c r="H5" s="493"/>
      <c r="I5" s="493"/>
      <c r="J5" s="493"/>
      <c r="K5" s="609"/>
      <c r="L5" s="609"/>
      <c r="M5" s="609"/>
      <c r="N5" s="609"/>
    </row>
    <row r="6" spans="1:15" s="1018" customFormat="1" ht="12.75" customHeight="1">
      <c r="A6" s="4229" t="s">
        <v>15</v>
      </c>
      <c r="B6" s="4230"/>
      <c r="C6" s="4230"/>
      <c r="D6" s="4230"/>
      <c r="E6" s="4230"/>
      <c r="F6" s="4231" t="s">
        <v>18</v>
      </c>
      <c r="G6" s="4231"/>
      <c r="H6" s="4232"/>
      <c r="I6" s="4232"/>
      <c r="J6" s="4232"/>
      <c r="K6" s="4233" t="s">
        <v>33</v>
      </c>
      <c r="L6" s="4233"/>
      <c r="M6" s="4233"/>
      <c r="N6" s="4234"/>
      <c r="O6" s="1017"/>
    </row>
    <row r="7" spans="1:15" s="1018" customFormat="1" ht="15.75" customHeight="1">
      <c r="A7" s="4235" t="s">
        <v>899</v>
      </c>
      <c r="B7" s="4236"/>
      <c r="C7" s="4236"/>
      <c r="D7" s="4236"/>
      <c r="E7" s="4236"/>
      <c r="F7" s="4213"/>
      <c r="G7" s="4213"/>
      <c r="H7" s="4213"/>
      <c r="I7" s="4213"/>
      <c r="J7" s="4213"/>
      <c r="K7" s="4213"/>
      <c r="L7" s="4213"/>
      <c r="M7" s="4213"/>
      <c r="N7" s="4214"/>
      <c r="O7" s="1017"/>
    </row>
    <row r="8" spans="1:15" s="1018" customFormat="1" ht="14.25" customHeight="1">
      <c r="A8" s="4237" t="s">
        <v>16</v>
      </c>
      <c r="B8" s="4238"/>
      <c r="C8" s="4238"/>
      <c r="D8" s="4238"/>
      <c r="E8" s="4238"/>
      <c r="F8" s="1003" t="s">
        <v>19</v>
      </c>
      <c r="G8" s="445" t="s">
        <v>28</v>
      </c>
      <c r="H8" s="445"/>
      <c r="I8" s="1095" t="s">
        <v>29</v>
      </c>
      <c r="J8" s="1095"/>
      <c r="K8" s="4239" t="s">
        <v>30</v>
      </c>
      <c r="L8" s="4239"/>
      <c r="M8" s="4213"/>
      <c r="N8" s="4214"/>
      <c r="O8" s="1017"/>
    </row>
    <row r="9" spans="1:15" s="1018" customFormat="1" ht="13.5" customHeight="1">
      <c r="A9" s="1096" t="s">
        <v>0</v>
      </c>
      <c r="B9" s="495" t="s">
        <v>1</v>
      </c>
      <c r="C9" s="1019" t="s">
        <v>2</v>
      </c>
      <c r="D9" s="1019" t="s">
        <v>900</v>
      </c>
      <c r="E9" s="494" t="s">
        <v>11</v>
      </c>
      <c r="F9" s="1097" t="s">
        <v>17</v>
      </c>
      <c r="G9" s="4213" t="s">
        <v>20</v>
      </c>
      <c r="H9" s="4213"/>
      <c r="I9" s="4213"/>
      <c r="J9" s="4213"/>
      <c r="K9" s="4213"/>
      <c r="L9" s="4213"/>
      <c r="M9" s="4213"/>
      <c r="N9" s="4214"/>
      <c r="O9" s="1017"/>
    </row>
    <row r="10" spans="1:15" s="1018" customFormat="1" ht="0.75" hidden="1" customHeight="1">
      <c r="A10" s="1096"/>
      <c r="B10" s="495"/>
      <c r="C10" s="1019"/>
      <c r="D10" s="1019"/>
      <c r="E10" s="494"/>
      <c r="F10" s="1097"/>
      <c r="G10" s="445" t="s">
        <v>3</v>
      </c>
      <c r="H10" s="1003" t="s">
        <v>4</v>
      </c>
      <c r="I10" s="445" t="s">
        <v>5</v>
      </c>
      <c r="J10" s="1003" t="s">
        <v>6</v>
      </c>
      <c r="K10" s="445" t="s">
        <v>7</v>
      </c>
      <c r="L10" s="1003" t="s">
        <v>10</v>
      </c>
      <c r="M10" s="445" t="s">
        <v>9</v>
      </c>
      <c r="N10" s="1005" t="s">
        <v>8</v>
      </c>
      <c r="O10" s="1017"/>
    </row>
    <row r="11" spans="1:15" s="1018" customFormat="1" ht="14.25" customHeight="1">
      <c r="A11" s="1096"/>
      <c r="B11" s="495"/>
      <c r="C11" s="1019"/>
      <c r="D11" s="1019"/>
      <c r="E11" s="494"/>
      <c r="F11" s="1097"/>
      <c r="G11" s="4213" t="s">
        <v>21</v>
      </c>
      <c r="H11" s="4213"/>
      <c r="I11" s="4213" t="s">
        <v>24</v>
      </c>
      <c r="J11" s="4213"/>
      <c r="K11" s="4213" t="s">
        <v>25</v>
      </c>
      <c r="L11" s="4213"/>
      <c r="M11" s="4213" t="s">
        <v>27</v>
      </c>
      <c r="N11" s="4214"/>
      <c r="O11" s="1017"/>
    </row>
    <row r="12" spans="1:15" s="1018" customFormat="1" ht="13.5" customHeight="1">
      <c r="A12" s="1096"/>
      <c r="B12" s="495"/>
      <c r="C12" s="1019"/>
      <c r="D12" s="1019"/>
      <c r="E12" s="494"/>
      <c r="F12" s="1097"/>
      <c r="G12" s="445" t="s">
        <v>23</v>
      </c>
      <c r="H12" s="445" t="s">
        <v>22</v>
      </c>
      <c r="I12" s="445" t="s">
        <v>23</v>
      </c>
      <c r="J12" s="445" t="s">
        <v>22</v>
      </c>
      <c r="K12" s="445" t="s">
        <v>23</v>
      </c>
      <c r="L12" s="445" t="s">
        <v>26</v>
      </c>
      <c r="M12" s="445" t="s">
        <v>23</v>
      </c>
      <c r="N12" s="1021" t="s">
        <v>22</v>
      </c>
      <c r="O12" s="1017"/>
    </row>
    <row r="13" spans="1:15" s="347" customFormat="1" ht="16.5">
      <c r="A13" s="610">
        <v>1</v>
      </c>
      <c r="B13" s="158" t="s">
        <v>2990</v>
      </c>
      <c r="C13" s="506">
        <v>372</v>
      </c>
      <c r="D13" s="506" t="s">
        <v>907</v>
      </c>
      <c r="E13" s="533">
        <v>35</v>
      </c>
      <c r="F13" s="517">
        <f>E13*C13</f>
        <v>13020</v>
      </c>
      <c r="G13" s="611">
        <f>C13</f>
        <v>372</v>
      </c>
      <c r="H13" s="611">
        <f>G13*E13</f>
        <v>13020</v>
      </c>
      <c r="I13" s="611"/>
      <c r="J13" s="612">
        <f t="shared" ref="J13:J75" si="0">I13*E13</f>
        <v>0</v>
      </c>
      <c r="K13" s="611"/>
      <c r="L13" s="611">
        <f>K13*E13</f>
        <v>0</v>
      </c>
      <c r="M13" s="611"/>
      <c r="N13" s="613">
        <f t="shared" ref="N13:N75" si="1">M13*E13</f>
        <v>0</v>
      </c>
      <c r="O13" s="500"/>
    </row>
    <row r="14" spans="1:15" s="347" customFormat="1" ht="16.5">
      <c r="A14" s="610">
        <f>A13+1</f>
        <v>2</v>
      </c>
      <c r="B14" s="158" t="s">
        <v>2991</v>
      </c>
      <c r="C14" s="506">
        <v>372</v>
      </c>
      <c r="D14" s="506" t="s">
        <v>907</v>
      </c>
      <c r="E14" s="533">
        <v>20</v>
      </c>
      <c r="F14" s="517">
        <f t="shared" ref="F14:F77" si="2">E14*C14</f>
        <v>7440</v>
      </c>
      <c r="G14" s="611">
        <f t="shared" ref="G14:G77" si="3">C14</f>
        <v>372</v>
      </c>
      <c r="H14" s="611">
        <f t="shared" ref="H14:H75" si="4">G14*E14</f>
        <v>7440</v>
      </c>
      <c r="I14" s="611"/>
      <c r="J14" s="612">
        <f t="shared" si="0"/>
        <v>0</v>
      </c>
      <c r="K14" s="611"/>
      <c r="L14" s="611">
        <f t="shared" ref="L14:L75" si="5">K14*E14</f>
        <v>0</v>
      </c>
      <c r="M14" s="611"/>
      <c r="N14" s="613">
        <f t="shared" si="1"/>
        <v>0</v>
      </c>
      <c r="O14" s="500"/>
    </row>
    <row r="15" spans="1:15" s="347" customFormat="1" ht="16.5">
      <c r="A15" s="610">
        <f t="shared" ref="A15:A78" si="6">A14+1</f>
        <v>3</v>
      </c>
      <c r="B15" s="158" t="s">
        <v>2992</v>
      </c>
      <c r="C15" s="645">
        <v>1086</v>
      </c>
      <c r="D15" s="506" t="s">
        <v>907</v>
      </c>
      <c r="E15" s="533">
        <v>30</v>
      </c>
      <c r="F15" s="517">
        <f t="shared" si="2"/>
        <v>32580</v>
      </c>
      <c r="G15" s="611">
        <f t="shared" si="3"/>
        <v>1086</v>
      </c>
      <c r="H15" s="611">
        <f t="shared" si="4"/>
        <v>32580</v>
      </c>
      <c r="I15" s="611"/>
      <c r="J15" s="612">
        <f t="shared" si="0"/>
        <v>0</v>
      </c>
      <c r="K15" s="611"/>
      <c r="L15" s="611">
        <f t="shared" si="5"/>
        <v>0</v>
      </c>
      <c r="M15" s="611"/>
      <c r="N15" s="613">
        <f t="shared" si="1"/>
        <v>0</v>
      </c>
      <c r="O15" s="500"/>
    </row>
    <row r="16" spans="1:15" s="347" customFormat="1" ht="16.5">
      <c r="A16" s="610">
        <f t="shared" si="6"/>
        <v>4</v>
      </c>
      <c r="B16" s="544" t="s">
        <v>2993</v>
      </c>
      <c r="C16" s="506">
        <v>744</v>
      </c>
      <c r="D16" s="506" t="s">
        <v>907</v>
      </c>
      <c r="E16" s="533">
        <v>40</v>
      </c>
      <c r="F16" s="517">
        <f t="shared" si="2"/>
        <v>29760</v>
      </c>
      <c r="G16" s="611">
        <f t="shared" si="3"/>
        <v>744</v>
      </c>
      <c r="H16" s="611">
        <f t="shared" si="4"/>
        <v>29760</v>
      </c>
      <c r="I16" s="611"/>
      <c r="J16" s="612">
        <f t="shared" si="0"/>
        <v>0</v>
      </c>
      <c r="K16" s="611"/>
      <c r="L16" s="611">
        <f t="shared" si="5"/>
        <v>0</v>
      </c>
      <c r="M16" s="611"/>
      <c r="N16" s="613">
        <f t="shared" si="1"/>
        <v>0</v>
      </c>
      <c r="O16" s="500"/>
    </row>
    <row r="17" spans="1:15" s="347" customFormat="1" ht="16.5">
      <c r="A17" s="610">
        <f t="shared" si="6"/>
        <v>5</v>
      </c>
      <c r="B17" s="158" t="s">
        <v>2994</v>
      </c>
      <c r="C17" s="506">
        <v>348</v>
      </c>
      <c r="D17" s="506" t="s">
        <v>907</v>
      </c>
      <c r="E17" s="533">
        <v>30</v>
      </c>
      <c r="F17" s="517">
        <f t="shared" si="2"/>
        <v>10440</v>
      </c>
      <c r="G17" s="611">
        <f t="shared" si="3"/>
        <v>348</v>
      </c>
      <c r="H17" s="611">
        <f t="shared" si="4"/>
        <v>10440</v>
      </c>
      <c r="I17" s="611"/>
      <c r="J17" s="612">
        <f t="shared" si="0"/>
        <v>0</v>
      </c>
      <c r="K17" s="611"/>
      <c r="L17" s="611">
        <f t="shared" si="5"/>
        <v>0</v>
      </c>
      <c r="M17" s="611"/>
      <c r="N17" s="613">
        <f t="shared" si="1"/>
        <v>0</v>
      </c>
      <c r="O17" s="500"/>
    </row>
    <row r="18" spans="1:15" s="347" customFormat="1" ht="16.5">
      <c r="A18" s="610">
        <f t="shared" si="6"/>
        <v>6</v>
      </c>
      <c r="B18" s="158" t="s">
        <v>2995</v>
      </c>
      <c r="C18" s="506">
        <v>360</v>
      </c>
      <c r="D18" s="506" t="s">
        <v>907</v>
      </c>
      <c r="E18" s="533">
        <v>30</v>
      </c>
      <c r="F18" s="517">
        <f t="shared" si="2"/>
        <v>10800</v>
      </c>
      <c r="G18" s="611">
        <f t="shared" si="3"/>
        <v>360</v>
      </c>
      <c r="H18" s="611">
        <f t="shared" si="4"/>
        <v>10800</v>
      </c>
      <c r="I18" s="611"/>
      <c r="J18" s="612">
        <f t="shared" si="0"/>
        <v>0</v>
      </c>
      <c r="K18" s="611"/>
      <c r="L18" s="611">
        <f t="shared" si="5"/>
        <v>0</v>
      </c>
      <c r="M18" s="611"/>
      <c r="N18" s="613">
        <f t="shared" si="1"/>
        <v>0</v>
      </c>
      <c r="O18" s="500"/>
    </row>
    <row r="19" spans="1:15" s="347" customFormat="1" ht="16.5">
      <c r="A19" s="610">
        <f t="shared" si="6"/>
        <v>7</v>
      </c>
      <c r="B19" s="544" t="s">
        <v>2996</v>
      </c>
      <c r="C19" s="506">
        <v>207</v>
      </c>
      <c r="D19" s="506" t="s">
        <v>907</v>
      </c>
      <c r="E19" s="533">
        <v>38</v>
      </c>
      <c r="F19" s="517">
        <f t="shared" si="2"/>
        <v>7866</v>
      </c>
      <c r="G19" s="611">
        <f t="shared" si="3"/>
        <v>207</v>
      </c>
      <c r="H19" s="611">
        <f t="shared" si="4"/>
        <v>7866</v>
      </c>
      <c r="I19" s="611"/>
      <c r="J19" s="612">
        <f t="shared" si="0"/>
        <v>0</v>
      </c>
      <c r="K19" s="611"/>
      <c r="L19" s="611">
        <f t="shared" si="5"/>
        <v>0</v>
      </c>
      <c r="M19" s="611"/>
      <c r="N19" s="613">
        <f t="shared" si="1"/>
        <v>0</v>
      </c>
      <c r="O19" s="500"/>
    </row>
    <row r="20" spans="1:15" s="347" customFormat="1" ht="16.5">
      <c r="A20" s="610">
        <f t="shared" si="6"/>
        <v>8</v>
      </c>
      <c r="B20" s="158" t="s">
        <v>2997</v>
      </c>
      <c r="C20" s="506">
        <v>120</v>
      </c>
      <c r="D20" s="506" t="s">
        <v>907</v>
      </c>
      <c r="E20" s="533">
        <v>25</v>
      </c>
      <c r="F20" s="517">
        <f t="shared" si="2"/>
        <v>3000</v>
      </c>
      <c r="G20" s="611">
        <f t="shared" si="3"/>
        <v>120</v>
      </c>
      <c r="H20" s="611">
        <f t="shared" si="4"/>
        <v>3000</v>
      </c>
      <c r="I20" s="611"/>
      <c r="J20" s="612">
        <f t="shared" si="0"/>
        <v>0</v>
      </c>
      <c r="K20" s="611"/>
      <c r="L20" s="611">
        <f t="shared" si="5"/>
        <v>0</v>
      </c>
      <c r="M20" s="611"/>
      <c r="N20" s="613">
        <f t="shared" si="1"/>
        <v>0</v>
      </c>
      <c r="O20" s="500"/>
    </row>
    <row r="21" spans="1:15" s="347" customFormat="1" ht="16.5">
      <c r="A21" s="610">
        <f t="shared" si="6"/>
        <v>9</v>
      </c>
      <c r="B21" s="158" t="s">
        <v>2998</v>
      </c>
      <c r="C21" s="506">
        <v>372</v>
      </c>
      <c r="D21" s="506" t="s">
        <v>907</v>
      </c>
      <c r="E21" s="533">
        <v>15</v>
      </c>
      <c r="F21" s="517">
        <f t="shared" si="2"/>
        <v>5580</v>
      </c>
      <c r="G21" s="611">
        <f t="shared" si="3"/>
        <v>372</v>
      </c>
      <c r="H21" s="611">
        <f t="shared" si="4"/>
        <v>5580</v>
      </c>
      <c r="I21" s="611"/>
      <c r="J21" s="612">
        <f t="shared" si="0"/>
        <v>0</v>
      </c>
      <c r="K21" s="611"/>
      <c r="L21" s="611">
        <f t="shared" si="5"/>
        <v>0</v>
      </c>
      <c r="M21" s="611"/>
      <c r="N21" s="613">
        <f t="shared" si="1"/>
        <v>0</v>
      </c>
      <c r="O21" s="500"/>
    </row>
    <row r="22" spans="1:15" s="347" customFormat="1" ht="16.5">
      <c r="A22" s="610">
        <f t="shared" si="6"/>
        <v>10</v>
      </c>
      <c r="B22" s="158" t="s">
        <v>2999</v>
      </c>
      <c r="C22" s="506">
        <v>12</v>
      </c>
      <c r="D22" s="506" t="s">
        <v>907</v>
      </c>
      <c r="E22" s="533">
        <v>95</v>
      </c>
      <c r="F22" s="517">
        <f t="shared" si="2"/>
        <v>1140</v>
      </c>
      <c r="G22" s="611">
        <f t="shared" si="3"/>
        <v>12</v>
      </c>
      <c r="H22" s="611">
        <f t="shared" si="4"/>
        <v>1140</v>
      </c>
      <c r="I22" s="611"/>
      <c r="J22" s="612">
        <f t="shared" si="0"/>
        <v>0</v>
      </c>
      <c r="K22" s="611"/>
      <c r="L22" s="611">
        <f t="shared" si="5"/>
        <v>0</v>
      </c>
      <c r="M22" s="611"/>
      <c r="N22" s="613">
        <f t="shared" si="1"/>
        <v>0</v>
      </c>
      <c r="O22" s="500"/>
    </row>
    <row r="23" spans="1:15" s="347" customFormat="1" ht="16.5">
      <c r="A23" s="610">
        <f t="shared" si="6"/>
        <v>11</v>
      </c>
      <c r="B23" s="158" t="s">
        <v>3000</v>
      </c>
      <c r="C23" s="506">
        <v>50</v>
      </c>
      <c r="D23" s="506" t="s">
        <v>907</v>
      </c>
      <c r="E23" s="533">
        <v>35</v>
      </c>
      <c r="F23" s="517">
        <f t="shared" si="2"/>
        <v>1750</v>
      </c>
      <c r="G23" s="611">
        <f t="shared" si="3"/>
        <v>50</v>
      </c>
      <c r="H23" s="611">
        <f t="shared" si="4"/>
        <v>1750</v>
      </c>
      <c r="I23" s="611"/>
      <c r="J23" s="612">
        <f t="shared" si="0"/>
        <v>0</v>
      </c>
      <c r="K23" s="611"/>
      <c r="L23" s="611">
        <f t="shared" si="5"/>
        <v>0</v>
      </c>
      <c r="M23" s="611"/>
      <c r="N23" s="613">
        <f t="shared" si="1"/>
        <v>0</v>
      </c>
      <c r="O23" s="500"/>
    </row>
    <row r="24" spans="1:15" s="347" customFormat="1" ht="16.5">
      <c r="A24" s="610">
        <f t="shared" si="6"/>
        <v>12</v>
      </c>
      <c r="B24" s="158" t="s">
        <v>3001</v>
      </c>
      <c r="C24" s="506">
        <v>50</v>
      </c>
      <c r="D24" s="506" t="s">
        <v>907</v>
      </c>
      <c r="E24" s="533">
        <v>100</v>
      </c>
      <c r="F24" s="517">
        <f t="shared" si="2"/>
        <v>5000</v>
      </c>
      <c r="G24" s="611">
        <f t="shared" si="3"/>
        <v>50</v>
      </c>
      <c r="H24" s="611">
        <f t="shared" si="4"/>
        <v>5000</v>
      </c>
      <c r="I24" s="611"/>
      <c r="J24" s="612">
        <f t="shared" si="0"/>
        <v>0</v>
      </c>
      <c r="K24" s="611"/>
      <c r="L24" s="611">
        <f t="shared" si="5"/>
        <v>0</v>
      </c>
      <c r="M24" s="611"/>
      <c r="N24" s="613">
        <f t="shared" si="1"/>
        <v>0</v>
      </c>
      <c r="O24" s="500"/>
    </row>
    <row r="25" spans="1:15" s="347" customFormat="1" ht="16.5">
      <c r="A25" s="610">
        <f t="shared" si="6"/>
        <v>13</v>
      </c>
      <c r="B25" s="158" t="s">
        <v>3002</v>
      </c>
      <c r="C25" s="506">
        <v>50</v>
      </c>
      <c r="D25" s="506" t="s">
        <v>907</v>
      </c>
      <c r="E25" s="533">
        <v>35</v>
      </c>
      <c r="F25" s="517">
        <f t="shared" si="2"/>
        <v>1750</v>
      </c>
      <c r="G25" s="611">
        <f t="shared" si="3"/>
        <v>50</v>
      </c>
      <c r="H25" s="611">
        <f t="shared" si="4"/>
        <v>1750</v>
      </c>
      <c r="I25" s="611"/>
      <c r="J25" s="612">
        <f t="shared" si="0"/>
        <v>0</v>
      </c>
      <c r="K25" s="611"/>
      <c r="L25" s="611">
        <f t="shared" si="5"/>
        <v>0</v>
      </c>
      <c r="M25" s="611"/>
      <c r="N25" s="613">
        <f t="shared" si="1"/>
        <v>0</v>
      </c>
      <c r="O25" s="500"/>
    </row>
    <row r="26" spans="1:15" s="347" customFormat="1" ht="16.5">
      <c r="A26" s="610">
        <f t="shared" si="6"/>
        <v>14</v>
      </c>
      <c r="B26" s="544" t="s">
        <v>3003</v>
      </c>
      <c r="C26" s="506">
        <v>12</v>
      </c>
      <c r="D26" s="506" t="s">
        <v>907</v>
      </c>
      <c r="E26" s="533">
        <v>180</v>
      </c>
      <c r="F26" s="517">
        <f t="shared" si="2"/>
        <v>2160</v>
      </c>
      <c r="G26" s="611">
        <f t="shared" si="3"/>
        <v>12</v>
      </c>
      <c r="H26" s="611">
        <f t="shared" si="4"/>
        <v>2160</v>
      </c>
      <c r="I26" s="611"/>
      <c r="J26" s="612">
        <f t="shared" si="0"/>
        <v>0</v>
      </c>
      <c r="K26" s="611"/>
      <c r="L26" s="611">
        <f t="shared" si="5"/>
        <v>0</v>
      </c>
      <c r="M26" s="611"/>
      <c r="N26" s="613">
        <f t="shared" si="1"/>
        <v>0</v>
      </c>
      <c r="O26" s="500"/>
    </row>
    <row r="27" spans="1:15" s="347" customFormat="1" ht="16.5">
      <c r="A27" s="610">
        <f t="shared" si="6"/>
        <v>15</v>
      </c>
      <c r="B27" s="158" t="s">
        <v>3004</v>
      </c>
      <c r="C27" s="506">
        <v>50</v>
      </c>
      <c r="D27" s="506" t="s">
        <v>907</v>
      </c>
      <c r="E27" s="533">
        <v>210</v>
      </c>
      <c r="F27" s="517">
        <f t="shared" si="2"/>
        <v>10500</v>
      </c>
      <c r="G27" s="611">
        <f t="shared" si="3"/>
        <v>50</v>
      </c>
      <c r="H27" s="611">
        <f t="shared" si="4"/>
        <v>10500</v>
      </c>
      <c r="I27" s="611"/>
      <c r="J27" s="612">
        <f t="shared" si="0"/>
        <v>0</v>
      </c>
      <c r="K27" s="611"/>
      <c r="L27" s="611">
        <f t="shared" si="5"/>
        <v>0</v>
      </c>
      <c r="M27" s="611"/>
      <c r="N27" s="613">
        <f t="shared" si="1"/>
        <v>0</v>
      </c>
      <c r="O27" s="500"/>
    </row>
    <row r="28" spans="1:15" s="347" customFormat="1" ht="16.5">
      <c r="A28" s="610">
        <f t="shared" si="6"/>
        <v>16</v>
      </c>
      <c r="B28" s="158" t="s">
        <v>3005</v>
      </c>
      <c r="C28" s="506">
        <v>54</v>
      </c>
      <c r="D28" s="506" t="s">
        <v>907</v>
      </c>
      <c r="E28" s="533">
        <v>200</v>
      </c>
      <c r="F28" s="517">
        <f t="shared" si="2"/>
        <v>10800</v>
      </c>
      <c r="G28" s="611">
        <f t="shared" si="3"/>
        <v>54</v>
      </c>
      <c r="H28" s="611">
        <f t="shared" si="4"/>
        <v>10800</v>
      </c>
      <c r="I28" s="611"/>
      <c r="J28" s="612">
        <f t="shared" si="0"/>
        <v>0</v>
      </c>
      <c r="K28" s="611"/>
      <c r="L28" s="611">
        <f t="shared" si="5"/>
        <v>0</v>
      </c>
      <c r="M28" s="611"/>
      <c r="N28" s="613">
        <f t="shared" si="1"/>
        <v>0</v>
      </c>
      <c r="O28" s="500"/>
    </row>
    <row r="29" spans="1:15" s="347" customFormat="1" ht="105">
      <c r="A29" s="610">
        <f t="shared" si="6"/>
        <v>17</v>
      </c>
      <c r="B29" s="240" t="s">
        <v>3091</v>
      </c>
      <c r="C29" s="585">
        <v>2500</v>
      </c>
      <c r="D29" s="507" t="s">
        <v>3006</v>
      </c>
      <c r="E29" s="507">
        <v>180</v>
      </c>
      <c r="F29" s="517">
        <f t="shared" si="2"/>
        <v>450000</v>
      </c>
      <c r="G29" s="611">
        <f t="shared" si="3"/>
        <v>2500</v>
      </c>
      <c r="H29" s="611">
        <f t="shared" si="4"/>
        <v>450000</v>
      </c>
      <c r="I29" s="611"/>
      <c r="J29" s="612">
        <f t="shared" si="0"/>
        <v>0</v>
      </c>
      <c r="K29" s="611"/>
      <c r="L29" s="611">
        <f t="shared" si="5"/>
        <v>0</v>
      </c>
      <c r="M29" s="611"/>
      <c r="N29" s="613">
        <f t="shared" si="1"/>
        <v>0</v>
      </c>
      <c r="O29" s="500"/>
    </row>
    <row r="30" spans="1:15" s="347" customFormat="1" ht="16.5">
      <c r="A30" s="610">
        <f t="shared" si="6"/>
        <v>18</v>
      </c>
      <c r="B30" s="664" t="s">
        <v>3007</v>
      </c>
      <c r="C30" s="516">
        <v>1</v>
      </c>
      <c r="D30" s="664"/>
      <c r="E30" s="74">
        <v>9800</v>
      </c>
      <c r="F30" s="517">
        <f t="shared" si="2"/>
        <v>9800</v>
      </c>
      <c r="G30" s="611">
        <f t="shared" si="3"/>
        <v>1</v>
      </c>
      <c r="H30" s="611">
        <f t="shared" si="4"/>
        <v>9800</v>
      </c>
      <c r="I30" s="611"/>
      <c r="J30" s="612">
        <f t="shared" si="0"/>
        <v>0</v>
      </c>
      <c r="K30" s="611"/>
      <c r="L30" s="611">
        <f t="shared" si="5"/>
        <v>0</v>
      </c>
      <c r="M30" s="611"/>
      <c r="N30" s="613">
        <f t="shared" si="1"/>
        <v>0</v>
      </c>
      <c r="O30" s="500"/>
    </row>
    <row r="31" spans="1:15" s="347" customFormat="1" ht="16.5">
      <c r="A31" s="610">
        <f t="shared" si="6"/>
        <v>19</v>
      </c>
      <c r="B31" s="664" t="s">
        <v>3008</v>
      </c>
      <c r="C31" s="516">
        <v>1</v>
      </c>
      <c r="D31" s="664"/>
      <c r="E31" s="74">
        <v>7515.2</v>
      </c>
      <c r="F31" s="517">
        <f t="shared" si="2"/>
        <v>7515.2</v>
      </c>
      <c r="G31" s="611">
        <f t="shared" si="3"/>
        <v>1</v>
      </c>
      <c r="H31" s="611">
        <f t="shared" si="4"/>
        <v>7515.2</v>
      </c>
      <c r="I31" s="611"/>
      <c r="J31" s="612">
        <f t="shared" si="0"/>
        <v>0</v>
      </c>
      <c r="K31" s="611"/>
      <c r="L31" s="611">
        <f t="shared" si="5"/>
        <v>0</v>
      </c>
      <c r="M31" s="611"/>
      <c r="N31" s="613">
        <f t="shared" si="1"/>
        <v>0</v>
      </c>
      <c r="O31" s="500"/>
    </row>
    <row r="32" spans="1:15" s="347" customFormat="1" ht="16.5">
      <c r="A32" s="610">
        <f t="shared" si="6"/>
        <v>20</v>
      </c>
      <c r="B32" s="664" t="s">
        <v>3009</v>
      </c>
      <c r="C32" s="516">
        <v>1</v>
      </c>
      <c r="D32" s="664"/>
      <c r="E32" s="74">
        <v>4032</v>
      </c>
      <c r="F32" s="517">
        <f t="shared" si="2"/>
        <v>4032</v>
      </c>
      <c r="G32" s="611">
        <f t="shared" si="3"/>
        <v>1</v>
      </c>
      <c r="H32" s="611">
        <f t="shared" si="4"/>
        <v>4032</v>
      </c>
      <c r="I32" s="611"/>
      <c r="J32" s="612">
        <f t="shared" si="0"/>
        <v>0</v>
      </c>
      <c r="K32" s="611"/>
      <c r="L32" s="611">
        <f t="shared" si="5"/>
        <v>0</v>
      </c>
      <c r="M32" s="611"/>
      <c r="N32" s="613">
        <f t="shared" si="1"/>
        <v>0</v>
      </c>
      <c r="O32" s="500"/>
    </row>
    <row r="33" spans="1:15" s="347" customFormat="1" ht="16.5">
      <c r="A33" s="610">
        <f t="shared" si="6"/>
        <v>21</v>
      </c>
      <c r="B33" s="664" t="s">
        <v>3010</v>
      </c>
      <c r="C33" s="516">
        <v>1</v>
      </c>
      <c r="D33" s="664"/>
      <c r="E33" s="74">
        <v>4032</v>
      </c>
      <c r="F33" s="517">
        <f t="shared" si="2"/>
        <v>4032</v>
      </c>
      <c r="G33" s="611">
        <f t="shared" si="3"/>
        <v>1</v>
      </c>
      <c r="H33" s="611">
        <f t="shared" si="4"/>
        <v>4032</v>
      </c>
      <c r="I33" s="611"/>
      <c r="J33" s="612">
        <f t="shared" si="0"/>
        <v>0</v>
      </c>
      <c r="K33" s="611"/>
      <c r="L33" s="611">
        <f t="shared" si="5"/>
        <v>0</v>
      </c>
      <c r="M33" s="611"/>
      <c r="N33" s="613">
        <f t="shared" si="1"/>
        <v>0</v>
      </c>
      <c r="O33" s="500"/>
    </row>
    <row r="34" spans="1:15" s="347" customFormat="1" ht="30">
      <c r="A34" s="610">
        <f t="shared" si="6"/>
        <v>22</v>
      </c>
      <c r="B34" s="158" t="s">
        <v>3011</v>
      </c>
      <c r="C34" s="516">
        <v>1</v>
      </c>
      <c r="D34" s="664"/>
      <c r="E34" s="74">
        <v>1232</v>
      </c>
      <c r="F34" s="517">
        <f t="shared" si="2"/>
        <v>1232</v>
      </c>
      <c r="G34" s="611">
        <f t="shared" si="3"/>
        <v>1</v>
      </c>
      <c r="H34" s="611">
        <f t="shared" si="4"/>
        <v>1232</v>
      </c>
      <c r="I34" s="611"/>
      <c r="J34" s="612">
        <f t="shared" si="0"/>
        <v>0</v>
      </c>
      <c r="K34" s="611"/>
      <c r="L34" s="611">
        <f t="shared" si="5"/>
        <v>0</v>
      </c>
      <c r="M34" s="611"/>
      <c r="N34" s="613">
        <f t="shared" si="1"/>
        <v>0</v>
      </c>
      <c r="O34" s="500"/>
    </row>
    <row r="35" spans="1:15" s="347" customFormat="1" ht="16.5">
      <c r="A35" s="610">
        <f t="shared" si="6"/>
        <v>23</v>
      </c>
      <c r="B35" s="664" t="s">
        <v>3012</v>
      </c>
      <c r="C35" s="516">
        <v>1</v>
      </c>
      <c r="D35" s="664"/>
      <c r="E35" s="74">
        <v>952</v>
      </c>
      <c r="F35" s="517">
        <f t="shared" si="2"/>
        <v>952</v>
      </c>
      <c r="G35" s="611">
        <f t="shared" si="3"/>
        <v>1</v>
      </c>
      <c r="H35" s="611">
        <f t="shared" si="4"/>
        <v>952</v>
      </c>
      <c r="I35" s="611"/>
      <c r="J35" s="612">
        <f t="shared" si="0"/>
        <v>0</v>
      </c>
      <c r="K35" s="611"/>
      <c r="L35" s="611">
        <f t="shared" si="5"/>
        <v>0</v>
      </c>
      <c r="M35" s="611"/>
      <c r="N35" s="613">
        <f t="shared" si="1"/>
        <v>0</v>
      </c>
      <c r="O35" s="500"/>
    </row>
    <row r="36" spans="1:15" s="347" customFormat="1" ht="30">
      <c r="A36" s="610">
        <f t="shared" si="6"/>
        <v>24</v>
      </c>
      <c r="B36" s="158" t="s">
        <v>3013</v>
      </c>
      <c r="C36" s="516">
        <v>1</v>
      </c>
      <c r="D36" s="664"/>
      <c r="E36" s="74">
        <v>604.79999999999995</v>
      </c>
      <c r="F36" s="517">
        <f t="shared" si="2"/>
        <v>604.79999999999995</v>
      </c>
      <c r="G36" s="611">
        <f t="shared" si="3"/>
        <v>1</v>
      </c>
      <c r="H36" s="611">
        <f t="shared" si="4"/>
        <v>604.79999999999995</v>
      </c>
      <c r="I36" s="611"/>
      <c r="J36" s="612">
        <f t="shared" si="0"/>
        <v>0</v>
      </c>
      <c r="K36" s="611"/>
      <c r="L36" s="611">
        <f t="shared" si="5"/>
        <v>0</v>
      </c>
      <c r="M36" s="611"/>
      <c r="N36" s="613">
        <f t="shared" si="1"/>
        <v>0</v>
      </c>
      <c r="O36" s="500"/>
    </row>
    <row r="37" spans="1:15" s="347" customFormat="1" ht="16.5">
      <c r="A37" s="610">
        <f t="shared" si="6"/>
        <v>25</v>
      </c>
      <c r="B37" s="664" t="s">
        <v>3014</v>
      </c>
      <c r="C37" s="516">
        <v>1</v>
      </c>
      <c r="D37" s="664"/>
      <c r="E37" s="74">
        <v>604.79999999999995</v>
      </c>
      <c r="F37" s="517">
        <f t="shared" si="2"/>
        <v>604.79999999999995</v>
      </c>
      <c r="G37" s="611">
        <f t="shared" si="3"/>
        <v>1</v>
      </c>
      <c r="H37" s="611">
        <f t="shared" si="4"/>
        <v>604.79999999999995</v>
      </c>
      <c r="I37" s="611"/>
      <c r="J37" s="612">
        <f t="shared" si="0"/>
        <v>0</v>
      </c>
      <c r="K37" s="611"/>
      <c r="L37" s="611">
        <f t="shared" si="5"/>
        <v>0</v>
      </c>
      <c r="M37" s="611"/>
      <c r="N37" s="613">
        <f t="shared" si="1"/>
        <v>0</v>
      </c>
      <c r="O37" s="500"/>
    </row>
    <row r="38" spans="1:15" s="347" customFormat="1" ht="16.5">
      <c r="A38" s="610">
        <f t="shared" si="6"/>
        <v>26</v>
      </c>
      <c r="B38" s="703" t="str">
        <f>[2]Sheet3!$A$19</f>
        <v>Plates 10"</v>
      </c>
      <c r="C38" s="507">
        <v>24</v>
      </c>
      <c r="D38" s="753" t="s">
        <v>907</v>
      </c>
      <c r="E38" s="575">
        <v>52</v>
      </c>
      <c r="F38" s="517">
        <f t="shared" si="2"/>
        <v>1248</v>
      </c>
      <c r="G38" s="611">
        <f t="shared" si="3"/>
        <v>24</v>
      </c>
      <c r="H38" s="611">
        <f t="shared" si="4"/>
        <v>1248</v>
      </c>
      <c r="I38" s="611"/>
      <c r="J38" s="612">
        <f t="shared" si="0"/>
        <v>0</v>
      </c>
      <c r="K38" s="611"/>
      <c r="L38" s="611">
        <f t="shared" si="5"/>
        <v>0</v>
      </c>
      <c r="M38" s="611"/>
      <c r="N38" s="613">
        <f t="shared" si="1"/>
        <v>0</v>
      </c>
      <c r="O38" s="500"/>
    </row>
    <row r="39" spans="1:15" s="347" customFormat="1" ht="16.5">
      <c r="A39" s="610">
        <f t="shared" si="6"/>
        <v>27</v>
      </c>
      <c r="B39" s="703" t="str">
        <f>[2]Sheet3!$A$20</f>
        <v>Spoon 12pc/pack</v>
      </c>
      <c r="C39" s="507">
        <v>2</v>
      </c>
      <c r="D39" s="753" t="s">
        <v>946</v>
      </c>
      <c r="E39" s="575">
        <v>109.2</v>
      </c>
      <c r="F39" s="517">
        <f t="shared" si="2"/>
        <v>218.4</v>
      </c>
      <c r="G39" s="611">
        <f t="shared" si="3"/>
        <v>2</v>
      </c>
      <c r="H39" s="611">
        <f t="shared" si="4"/>
        <v>218.4</v>
      </c>
      <c r="I39" s="611"/>
      <c r="J39" s="612">
        <f t="shared" si="0"/>
        <v>0</v>
      </c>
      <c r="K39" s="611"/>
      <c r="L39" s="611">
        <f t="shared" si="5"/>
        <v>0</v>
      </c>
      <c r="M39" s="611"/>
      <c r="N39" s="613">
        <f t="shared" si="1"/>
        <v>0</v>
      </c>
      <c r="O39" s="500"/>
    </row>
    <row r="40" spans="1:15" s="347" customFormat="1" ht="16.5">
      <c r="A40" s="610">
        <f t="shared" si="6"/>
        <v>28</v>
      </c>
      <c r="B40" s="703" t="str">
        <f>[2]Sheet3!$A$21</f>
        <v>Fork 12pc/pack</v>
      </c>
      <c r="C40" s="507">
        <v>2</v>
      </c>
      <c r="D40" s="753" t="s">
        <v>946</v>
      </c>
      <c r="E40" s="575">
        <v>109.2</v>
      </c>
      <c r="F40" s="517">
        <f t="shared" si="2"/>
        <v>218.4</v>
      </c>
      <c r="G40" s="611">
        <f t="shared" si="3"/>
        <v>2</v>
      </c>
      <c r="H40" s="611">
        <f t="shared" si="4"/>
        <v>218.4</v>
      </c>
      <c r="I40" s="611"/>
      <c r="J40" s="612">
        <f t="shared" si="0"/>
        <v>0</v>
      </c>
      <c r="K40" s="611"/>
      <c r="L40" s="611">
        <f t="shared" si="5"/>
        <v>0</v>
      </c>
      <c r="M40" s="611"/>
      <c r="N40" s="613">
        <f t="shared" si="1"/>
        <v>0</v>
      </c>
      <c r="O40" s="500"/>
    </row>
    <row r="41" spans="1:15" s="347" customFormat="1" ht="16.5">
      <c r="A41" s="610">
        <f t="shared" si="6"/>
        <v>29</v>
      </c>
      <c r="B41" s="703" t="str">
        <f>[2]Sheet3!$A$22</f>
        <v>Tumbler</v>
      </c>
      <c r="C41" s="507">
        <v>12</v>
      </c>
      <c r="D41" s="753" t="s">
        <v>907</v>
      </c>
      <c r="E41" s="575">
        <v>71.5</v>
      </c>
      <c r="F41" s="517">
        <f t="shared" si="2"/>
        <v>858</v>
      </c>
      <c r="G41" s="611">
        <f t="shared" si="3"/>
        <v>12</v>
      </c>
      <c r="H41" s="611">
        <f t="shared" si="4"/>
        <v>858</v>
      </c>
      <c r="I41" s="611"/>
      <c r="J41" s="612">
        <f t="shared" si="0"/>
        <v>0</v>
      </c>
      <c r="K41" s="611"/>
      <c r="L41" s="611">
        <f t="shared" si="5"/>
        <v>0</v>
      </c>
      <c r="M41" s="611"/>
      <c r="N41" s="613">
        <f t="shared" si="1"/>
        <v>0</v>
      </c>
      <c r="O41" s="500"/>
    </row>
    <row r="42" spans="1:15" s="347" customFormat="1" ht="16.5">
      <c r="A42" s="610">
        <f t="shared" si="6"/>
        <v>30</v>
      </c>
      <c r="B42" s="703" t="str">
        <f>[2]Sheet3!$A$24</f>
        <v>PVC Ball valve #1</v>
      </c>
      <c r="C42" s="507">
        <v>15</v>
      </c>
      <c r="D42" s="753" t="s">
        <v>907</v>
      </c>
      <c r="E42" s="575">
        <v>259.67500000000001</v>
      </c>
      <c r="F42" s="517">
        <f t="shared" si="2"/>
        <v>3895.125</v>
      </c>
      <c r="G42" s="611">
        <f t="shared" si="3"/>
        <v>15</v>
      </c>
      <c r="H42" s="611">
        <f t="shared" si="4"/>
        <v>3895.125</v>
      </c>
      <c r="I42" s="611"/>
      <c r="J42" s="612">
        <f t="shared" si="0"/>
        <v>0</v>
      </c>
      <c r="K42" s="611"/>
      <c r="L42" s="611">
        <f t="shared" si="5"/>
        <v>0</v>
      </c>
      <c r="M42" s="611"/>
      <c r="N42" s="613">
        <f t="shared" si="1"/>
        <v>0</v>
      </c>
      <c r="O42" s="500"/>
    </row>
    <row r="43" spans="1:15" s="347" customFormat="1" ht="16.5">
      <c r="A43" s="610">
        <f t="shared" si="6"/>
        <v>31</v>
      </c>
      <c r="B43" s="703" t="str">
        <f>[2]Sheet3!$A$25</f>
        <v>PVC Elbow # 2</v>
      </c>
      <c r="C43" s="507">
        <v>10</v>
      </c>
      <c r="D43" s="753" t="s">
        <v>907</v>
      </c>
      <c r="E43" s="575">
        <v>234</v>
      </c>
      <c r="F43" s="517">
        <f t="shared" si="2"/>
        <v>2340</v>
      </c>
      <c r="G43" s="611">
        <f t="shared" si="3"/>
        <v>10</v>
      </c>
      <c r="H43" s="611">
        <f t="shared" si="4"/>
        <v>2340</v>
      </c>
      <c r="I43" s="611"/>
      <c r="J43" s="612">
        <f t="shared" si="0"/>
        <v>0</v>
      </c>
      <c r="K43" s="611"/>
      <c r="L43" s="611">
        <f t="shared" si="5"/>
        <v>0</v>
      </c>
      <c r="M43" s="611"/>
      <c r="N43" s="613">
        <f t="shared" si="1"/>
        <v>0</v>
      </c>
      <c r="O43" s="500"/>
    </row>
    <row r="44" spans="1:15" s="347" customFormat="1" ht="16.5">
      <c r="A44" s="610">
        <f t="shared" si="6"/>
        <v>32</v>
      </c>
      <c r="B44" s="743" t="s">
        <v>3015</v>
      </c>
      <c r="C44" s="586">
        <v>200</v>
      </c>
      <c r="D44" s="586" t="s">
        <v>3016</v>
      </c>
      <c r="E44" s="912">
        <v>55</v>
      </c>
      <c r="F44" s="517">
        <f t="shared" si="2"/>
        <v>11000</v>
      </c>
      <c r="G44" s="611">
        <f t="shared" si="3"/>
        <v>200</v>
      </c>
      <c r="H44" s="611">
        <f t="shared" si="4"/>
        <v>11000</v>
      </c>
      <c r="I44" s="611"/>
      <c r="J44" s="612">
        <f t="shared" si="0"/>
        <v>0</v>
      </c>
      <c r="K44" s="611"/>
      <c r="L44" s="611">
        <f t="shared" si="5"/>
        <v>0</v>
      </c>
      <c r="M44" s="611"/>
      <c r="N44" s="613">
        <f t="shared" si="1"/>
        <v>0</v>
      </c>
      <c r="O44" s="500"/>
    </row>
    <row r="45" spans="1:15" s="347" customFormat="1" ht="16.5">
      <c r="A45" s="610">
        <f t="shared" si="6"/>
        <v>33</v>
      </c>
      <c r="B45" s="743" t="s">
        <v>3017</v>
      </c>
      <c r="C45" s="586">
        <v>200</v>
      </c>
      <c r="D45" s="586" t="s">
        <v>3016</v>
      </c>
      <c r="E45" s="912">
        <v>55</v>
      </c>
      <c r="F45" s="517">
        <f t="shared" si="2"/>
        <v>11000</v>
      </c>
      <c r="G45" s="611">
        <f t="shared" si="3"/>
        <v>200</v>
      </c>
      <c r="H45" s="611">
        <f t="shared" si="4"/>
        <v>11000</v>
      </c>
      <c r="I45" s="611"/>
      <c r="J45" s="612">
        <f t="shared" si="0"/>
        <v>0</v>
      </c>
      <c r="K45" s="611"/>
      <c r="L45" s="611">
        <f t="shared" si="5"/>
        <v>0</v>
      </c>
      <c r="M45" s="611"/>
      <c r="N45" s="613">
        <f t="shared" si="1"/>
        <v>0</v>
      </c>
      <c r="O45" s="500"/>
    </row>
    <row r="46" spans="1:15" s="347" customFormat="1" ht="16.5">
      <c r="A46" s="610">
        <f t="shared" si="6"/>
        <v>34</v>
      </c>
      <c r="B46" s="710" t="s">
        <v>3018</v>
      </c>
      <c r="C46" s="586">
        <v>200</v>
      </c>
      <c r="D46" s="586" t="s">
        <v>3016</v>
      </c>
      <c r="E46" s="912">
        <v>55</v>
      </c>
      <c r="F46" s="517">
        <f t="shared" si="2"/>
        <v>11000</v>
      </c>
      <c r="G46" s="611">
        <f t="shared" si="3"/>
        <v>200</v>
      </c>
      <c r="H46" s="611">
        <f t="shared" si="4"/>
        <v>11000</v>
      </c>
      <c r="I46" s="611"/>
      <c r="J46" s="612">
        <f t="shared" si="0"/>
        <v>0</v>
      </c>
      <c r="K46" s="611"/>
      <c r="L46" s="611">
        <f t="shared" si="5"/>
        <v>0</v>
      </c>
      <c r="M46" s="611"/>
      <c r="N46" s="613">
        <f t="shared" si="1"/>
        <v>0</v>
      </c>
      <c r="O46" s="500"/>
    </row>
    <row r="47" spans="1:15" s="347" customFormat="1" ht="16.5">
      <c r="A47" s="610">
        <f t="shared" si="6"/>
        <v>35</v>
      </c>
      <c r="B47" s="710" t="s">
        <v>3092</v>
      </c>
      <c r="C47" s="586">
        <v>50</v>
      </c>
      <c r="D47" s="586" t="s">
        <v>3019</v>
      </c>
      <c r="E47" s="912">
        <v>75</v>
      </c>
      <c r="F47" s="517">
        <f t="shared" si="2"/>
        <v>3750</v>
      </c>
      <c r="G47" s="611">
        <f t="shared" si="3"/>
        <v>50</v>
      </c>
      <c r="H47" s="611">
        <f t="shared" si="4"/>
        <v>3750</v>
      </c>
      <c r="I47" s="611"/>
      <c r="J47" s="612">
        <f t="shared" si="0"/>
        <v>0</v>
      </c>
      <c r="K47" s="611"/>
      <c r="L47" s="611">
        <f t="shared" si="5"/>
        <v>0</v>
      </c>
      <c r="M47" s="611"/>
      <c r="N47" s="613">
        <f t="shared" si="1"/>
        <v>0</v>
      </c>
      <c r="O47" s="500"/>
    </row>
    <row r="48" spans="1:15" s="347" customFormat="1" ht="16.5">
      <c r="A48" s="610">
        <f t="shared" si="6"/>
        <v>36</v>
      </c>
      <c r="B48" s="710" t="s">
        <v>3020</v>
      </c>
      <c r="C48" s="586">
        <v>25</v>
      </c>
      <c r="D48" s="586" t="s">
        <v>903</v>
      </c>
      <c r="E48" s="912">
        <v>350</v>
      </c>
      <c r="F48" s="517">
        <f t="shared" si="2"/>
        <v>8750</v>
      </c>
      <c r="G48" s="611">
        <f t="shared" si="3"/>
        <v>25</v>
      </c>
      <c r="H48" s="611">
        <f t="shared" si="4"/>
        <v>8750</v>
      </c>
      <c r="I48" s="611"/>
      <c r="J48" s="612">
        <f t="shared" si="0"/>
        <v>0</v>
      </c>
      <c r="K48" s="611"/>
      <c r="L48" s="611">
        <f t="shared" si="5"/>
        <v>0</v>
      </c>
      <c r="M48" s="611"/>
      <c r="N48" s="613">
        <f t="shared" si="1"/>
        <v>0</v>
      </c>
      <c r="O48" s="500"/>
    </row>
    <row r="49" spans="1:15" s="347" customFormat="1" ht="16.5">
      <c r="A49" s="610">
        <f t="shared" si="6"/>
        <v>37</v>
      </c>
      <c r="B49" s="743" t="s">
        <v>3021</v>
      </c>
      <c r="C49" s="586">
        <v>25</v>
      </c>
      <c r="D49" s="586" t="s">
        <v>903</v>
      </c>
      <c r="E49" s="912">
        <v>510</v>
      </c>
      <c r="F49" s="517">
        <f t="shared" si="2"/>
        <v>12750</v>
      </c>
      <c r="G49" s="611">
        <f t="shared" si="3"/>
        <v>25</v>
      </c>
      <c r="H49" s="611">
        <f t="shared" si="4"/>
        <v>12750</v>
      </c>
      <c r="I49" s="611"/>
      <c r="J49" s="612">
        <f t="shared" si="0"/>
        <v>0</v>
      </c>
      <c r="K49" s="611"/>
      <c r="L49" s="611">
        <f t="shared" si="5"/>
        <v>0</v>
      </c>
      <c r="M49" s="611"/>
      <c r="N49" s="613">
        <f t="shared" si="1"/>
        <v>0</v>
      </c>
      <c r="O49" s="500"/>
    </row>
    <row r="50" spans="1:15" s="347" customFormat="1" ht="16.5">
      <c r="A50" s="610">
        <f t="shared" si="6"/>
        <v>38</v>
      </c>
      <c r="B50" s="743" t="s">
        <v>3022</v>
      </c>
      <c r="C50" s="586">
        <v>25</v>
      </c>
      <c r="D50" s="586" t="s">
        <v>903</v>
      </c>
      <c r="E50" s="912">
        <v>1100</v>
      </c>
      <c r="F50" s="517">
        <f t="shared" si="2"/>
        <v>27500</v>
      </c>
      <c r="G50" s="611">
        <f t="shared" si="3"/>
        <v>25</v>
      </c>
      <c r="H50" s="611">
        <f t="shared" si="4"/>
        <v>27500</v>
      </c>
      <c r="I50" s="611"/>
      <c r="J50" s="612">
        <f t="shared" si="0"/>
        <v>0</v>
      </c>
      <c r="K50" s="611"/>
      <c r="L50" s="611">
        <f t="shared" si="5"/>
        <v>0</v>
      </c>
      <c r="M50" s="611"/>
      <c r="N50" s="613">
        <f t="shared" si="1"/>
        <v>0</v>
      </c>
      <c r="O50" s="500"/>
    </row>
    <row r="51" spans="1:15" s="347" customFormat="1" ht="16.5">
      <c r="A51" s="610">
        <f t="shared" si="6"/>
        <v>39</v>
      </c>
      <c r="B51" s="743" t="s">
        <v>3023</v>
      </c>
      <c r="C51" s="586">
        <v>25</v>
      </c>
      <c r="D51" s="586" t="s">
        <v>1982</v>
      </c>
      <c r="E51" s="912">
        <v>750</v>
      </c>
      <c r="F51" s="517">
        <f t="shared" si="2"/>
        <v>18750</v>
      </c>
      <c r="G51" s="611">
        <f t="shared" si="3"/>
        <v>25</v>
      </c>
      <c r="H51" s="611">
        <f t="shared" si="4"/>
        <v>18750</v>
      </c>
      <c r="I51" s="611"/>
      <c r="J51" s="612">
        <f t="shared" si="0"/>
        <v>0</v>
      </c>
      <c r="K51" s="611"/>
      <c r="L51" s="611">
        <f t="shared" si="5"/>
        <v>0</v>
      </c>
      <c r="M51" s="611"/>
      <c r="N51" s="613">
        <f t="shared" si="1"/>
        <v>0</v>
      </c>
      <c r="O51" s="500"/>
    </row>
    <row r="52" spans="1:15" s="347" customFormat="1" ht="16.5">
      <c r="A52" s="610">
        <f t="shared" si="6"/>
        <v>40</v>
      </c>
      <c r="B52" s="743" t="s">
        <v>3024</v>
      </c>
      <c r="C52" s="586">
        <v>25</v>
      </c>
      <c r="D52" s="586" t="s">
        <v>1982</v>
      </c>
      <c r="E52" s="912">
        <v>850</v>
      </c>
      <c r="F52" s="517">
        <f t="shared" si="2"/>
        <v>21250</v>
      </c>
      <c r="G52" s="611">
        <f t="shared" si="3"/>
        <v>25</v>
      </c>
      <c r="H52" s="611">
        <f t="shared" si="4"/>
        <v>21250</v>
      </c>
      <c r="I52" s="611"/>
      <c r="J52" s="612">
        <f t="shared" si="0"/>
        <v>0</v>
      </c>
      <c r="K52" s="611"/>
      <c r="L52" s="611">
        <f t="shared" si="5"/>
        <v>0</v>
      </c>
      <c r="M52" s="611"/>
      <c r="N52" s="613">
        <f t="shared" si="1"/>
        <v>0</v>
      </c>
      <c r="O52" s="500"/>
    </row>
    <row r="53" spans="1:15" s="347" customFormat="1" ht="16.5">
      <c r="A53" s="610">
        <f t="shared" si="6"/>
        <v>41</v>
      </c>
      <c r="B53" s="710" t="s">
        <v>3025</v>
      </c>
      <c r="C53" s="586">
        <v>20</v>
      </c>
      <c r="D53" s="586" t="s">
        <v>3026</v>
      </c>
      <c r="E53" s="912">
        <v>80</v>
      </c>
      <c r="F53" s="517">
        <f t="shared" si="2"/>
        <v>1600</v>
      </c>
      <c r="G53" s="611">
        <f t="shared" si="3"/>
        <v>20</v>
      </c>
      <c r="H53" s="611">
        <f t="shared" si="4"/>
        <v>1600</v>
      </c>
      <c r="I53" s="611"/>
      <c r="J53" s="612">
        <f t="shared" si="0"/>
        <v>0</v>
      </c>
      <c r="K53" s="611"/>
      <c r="L53" s="611">
        <f t="shared" si="5"/>
        <v>0</v>
      </c>
      <c r="M53" s="611"/>
      <c r="N53" s="613">
        <f t="shared" si="1"/>
        <v>0</v>
      </c>
      <c r="O53" s="500"/>
    </row>
    <row r="54" spans="1:15" s="347" customFormat="1" ht="16.5">
      <c r="A54" s="610">
        <f t="shared" si="6"/>
        <v>42</v>
      </c>
      <c r="B54" s="710" t="s">
        <v>3027</v>
      </c>
      <c r="C54" s="586">
        <v>1</v>
      </c>
      <c r="D54" s="586" t="s">
        <v>995</v>
      </c>
      <c r="E54" s="912">
        <v>6500</v>
      </c>
      <c r="F54" s="517">
        <f t="shared" si="2"/>
        <v>6500</v>
      </c>
      <c r="G54" s="611">
        <f t="shared" si="3"/>
        <v>1</v>
      </c>
      <c r="H54" s="611">
        <f t="shared" si="4"/>
        <v>6500</v>
      </c>
      <c r="I54" s="611"/>
      <c r="J54" s="612">
        <f t="shared" si="0"/>
        <v>0</v>
      </c>
      <c r="K54" s="611"/>
      <c r="L54" s="611">
        <f t="shared" si="5"/>
        <v>0</v>
      </c>
      <c r="M54" s="611"/>
      <c r="N54" s="613">
        <f t="shared" si="1"/>
        <v>0</v>
      </c>
      <c r="O54" s="500"/>
    </row>
    <row r="55" spans="1:15" s="347" customFormat="1" ht="16.5">
      <c r="A55" s="610">
        <f t="shared" si="6"/>
        <v>43</v>
      </c>
      <c r="B55" s="710" t="s">
        <v>3028</v>
      </c>
      <c r="C55" s="586">
        <v>1</v>
      </c>
      <c r="D55" s="586" t="s">
        <v>995</v>
      </c>
      <c r="E55" s="912">
        <v>3500</v>
      </c>
      <c r="F55" s="517">
        <f t="shared" si="2"/>
        <v>3500</v>
      </c>
      <c r="G55" s="611">
        <f t="shared" si="3"/>
        <v>1</v>
      </c>
      <c r="H55" s="611">
        <f t="shared" si="4"/>
        <v>3500</v>
      </c>
      <c r="I55" s="611"/>
      <c r="J55" s="612">
        <f t="shared" si="0"/>
        <v>0</v>
      </c>
      <c r="K55" s="611"/>
      <c r="L55" s="611">
        <f t="shared" si="5"/>
        <v>0</v>
      </c>
      <c r="M55" s="611"/>
      <c r="N55" s="613">
        <f t="shared" si="1"/>
        <v>0</v>
      </c>
      <c r="O55" s="500"/>
    </row>
    <row r="56" spans="1:15" s="347" customFormat="1" ht="16.5">
      <c r="A56" s="610">
        <f t="shared" si="6"/>
        <v>44</v>
      </c>
      <c r="B56" s="743" t="s">
        <v>3029</v>
      </c>
      <c r="C56" s="586">
        <v>1</v>
      </c>
      <c r="D56" s="586" t="s">
        <v>995</v>
      </c>
      <c r="E56" s="912">
        <v>5700</v>
      </c>
      <c r="F56" s="517">
        <f t="shared" si="2"/>
        <v>5700</v>
      </c>
      <c r="G56" s="611">
        <f t="shared" si="3"/>
        <v>1</v>
      </c>
      <c r="H56" s="611">
        <f t="shared" si="4"/>
        <v>5700</v>
      </c>
      <c r="I56" s="611"/>
      <c r="J56" s="612">
        <f t="shared" si="0"/>
        <v>0</v>
      </c>
      <c r="K56" s="611"/>
      <c r="L56" s="611">
        <f t="shared" si="5"/>
        <v>0</v>
      </c>
      <c r="M56" s="611"/>
      <c r="N56" s="613">
        <f t="shared" si="1"/>
        <v>0</v>
      </c>
      <c r="O56" s="500"/>
    </row>
    <row r="57" spans="1:15" s="347" customFormat="1" ht="16.5">
      <c r="A57" s="610">
        <f t="shared" si="6"/>
        <v>45</v>
      </c>
      <c r="B57" s="710" t="s">
        <v>3030</v>
      </c>
      <c r="C57" s="586">
        <v>10</v>
      </c>
      <c r="D57" s="586" t="s">
        <v>903</v>
      </c>
      <c r="E57" s="912">
        <v>3800</v>
      </c>
      <c r="F57" s="517">
        <f t="shared" si="2"/>
        <v>38000</v>
      </c>
      <c r="G57" s="611">
        <f t="shared" si="3"/>
        <v>10</v>
      </c>
      <c r="H57" s="611">
        <f t="shared" si="4"/>
        <v>38000</v>
      </c>
      <c r="I57" s="611"/>
      <c r="J57" s="612">
        <f t="shared" si="0"/>
        <v>0</v>
      </c>
      <c r="K57" s="611"/>
      <c r="L57" s="611">
        <f t="shared" si="5"/>
        <v>0</v>
      </c>
      <c r="M57" s="611"/>
      <c r="N57" s="613">
        <f t="shared" si="1"/>
        <v>0</v>
      </c>
      <c r="O57" s="500"/>
    </row>
    <row r="58" spans="1:15" s="347" customFormat="1" ht="16.5">
      <c r="A58" s="610">
        <f t="shared" si="6"/>
        <v>46</v>
      </c>
      <c r="B58" s="710" t="s">
        <v>3031</v>
      </c>
      <c r="C58" s="586">
        <v>10</v>
      </c>
      <c r="D58" s="586" t="s">
        <v>910</v>
      </c>
      <c r="E58" s="912">
        <v>2850</v>
      </c>
      <c r="F58" s="517">
        <f t="shared" si="2"/>
        <v>28500</v>
      </c>
      <c r="G58" s="611">
        <f t="shared" si="3"/>
        <v>10</v>
      </c>
      <c r="H58" s="611">
        <f t="shared" si="4"/>
        <v>28500</v>
      </c>
      <c r="I58" s="611"/>
      <c r="J58" s="612">
        <f t="shared" si="0"/>
        <v>0</v>
      </c>
      <c r="K58" s="611"/>
      <c r="L58" s="611">
        <f t="shared" si="5"/>
        <v>0</v>
      </c>
      <c r="M58" s="611"/>
      <c r="N58" s="613">
        <f t="shared" si="1"/>
        <v>0</v>
      </c>
      <c r="O58" s="500"/>
    </row>
    <row r="59" spans="1:15" s="347" customFormat="1" ht="60">
      <c r="A59" s="610">
        <f t="shared" si="6"/>
        <v>47</v>
      </c>
      <c r="B59" s="576" t="s">
        <v>3093</v>
      </c>
      <c r="C59" s="586">
        <v>2</v>
      </c>
      <c r="D59" s="586" t="s">
        <v>910</v>
      </c>
      <c r="E59" s="912">
        <v>4000</v>
      </c>
      <c r="F59" s="517">
        <f t="shared" si="2"/>
        <v>8000</v>
      </c>
      <c r="G59" s="611">
        <f t="shared" si="3"/>
        <v>2</v>
      </c>
      <c r="H59" s="611">
        <f t="shared" si="4"/>
        <v>8000</v>
      </c>
      <c r="I59" s="611"/>
      <c r="J59" s="612">
        <f t="shared" si="0"/>
        <v>0</v>
      </c>
      <c r="K59" s="611"/>
      <c r="L59" s="611">
        <f t="shared" si="5"/>
        <v>0</v>
      </c>
      <c r="M59" s="611"/>
      <c r="N59" s="613">
        <f t="shared" si="1"/>
        <v>0</v>
      </c>
      <c r="O59" s="500"/>
    </row>
    <row r="60" spans="1:15" s="347" customFormat="1" ht="45">
      <c r="A60" s="610">
        <f t="shared" si="6"/>
        <v>48</v>
      </c>
      <c r="B60" s="576" t="s">
        <v>3032</v>
      </c>
      <c r="C60" s="586">
        <v>4</v>
      </c>
      <c r="D60" s="586" t="s">
        <v>910</v>
      </c>
      <c r="E60" s="912">
        <v>1280</v>
      </c>
      <c r="F60" s="517">
        <f t="shared" si="2"/>
        <v>5120</v>
      </c>
      <c r="G60" s="611">
        <f t="shared" si="3"/>
        <v>4</v>
      </c>
      <c r="H60" s="611">
        <f t="shared" si="4"/>
        <v>5120</v>
      </c>
      <c r="I60" s="611"/>
      <c r="J60" s="612">
        <f t="shared" si="0"/>
        <v>0</v>
      </c>
      <c r="K60" s="611"/>
      <c r="L60" s="611">
        <f t="shared" si="5"/>
        <v>0</v>
      </c>
      <c r="M60" s="611"/>
      <c r="N60" s="613">
        <f t="shared" si="1"/>
        <v>0</v>
      </c>
      <c r="O60" s="500"/>
    </row>
    <row r="61" spans="1:15" s="347" customFormat="1" ht="16.5">
      <c r="A61" s="610">
        <f t="shared" si="6"/>
        <v>49</v>
      </c>
      <c r="B61" s="743" t="s">
        <v>3033</v>
      </c>
      <c r="C61" s="586">
        <v>2</v>
      </c>
      <c r="D61" s="586" t="s">
        <v>910</v>
      </c>
      <c r="E61" s="912">
        <v>1650</v>
      </c>
      <c r="F61" s="517">
        <f t="shared" si="2"/>
        <v>3300</v>
      </c>
      <c r="G61" s="611">
        <f t="shared" si="3"/>
        <v>2</v>
      </c>
      <c r="H61" s="611">
        <f t="shared" si="4"/>
        <v>3300</v>
      </c>
      <c r="I61" s="611"/>
      <c r="J61" s="612">
        <f t="shared" si="0"/>
        <v>0</v>
      </c>
      <c r="K61" s="611"/>
      <c r="L61" s="611">
        <f t="shared" si="5"/>
        <v>0</v>
      </c>
      <c r="M61" s="611"/>
      <c r="N61" s="613">
        <f t="shared" si="1"/>
        <v>0</v>
      </c>
      <c r="O61" s="500"/>
    </row>
    <row r="62" spans="1:15" s="347" customFormat="1" ht="30">
      <c r="A62" s="610">
        <f t="shared" si="6"/>
        <v>50</v>
      </c>
      <c r="B62" s="576" t="s">
        <v>3034</v>
      </c>
      <c r="C62" s="586">
        <v>2</v>
      </c>
      <c r="D62" s="586" t="s">
        <v>910</v>
      </c>
      <c r="E62" s="912">
        <v>2135</v>
      </c>
      <c r="F62" s="517">
        <f t="shared" si="2"/>
        <v>4270</v>
      </c>
      <c r="G62" s="611">
        <f t="shared" si="3"/>
        <v>2</v>
      </c>
      <c r="H62" s="611">
        <f t="shared" si="4"/>
        <v>4270</v>
      </c>
      <c r="I62" s="611"/>
      <c r="J62" s="612">
        <f t="shared" si="0"/>
        <v>0</v>
      </c>
      <c r="K62" s="611"/>
      <c r="L62" s="611">
        <f t="shared" si="5"/>
        <v>0</v>
      </c>
      <c r="M62" s="611"/>
      <c r="N62" s="613">
        <f t="shared" si="1"/>
        <v>0</v>
      </c>
      <c r="O62" s="500"/>
    </row>
    <row r="63" spans="1:15" s="347" customFormat="1" ht="45">
      <c r="A63" s="610">
        <f t="shared" si="6"/>
        <v>51</v>
      </c>
      <c r="B63" s="576" t="s">
        <v>3035</v>
      </c>
      <c r="C63" s="586">
        <v>4</v>
      </c>
      <c r="D63" s="586" t="s">
        <v>910</v>
      </c>
      <c r="E63" s="912">
        <v>1500</v>
      </c>
      <c r="F63" s="517">
        <f t="shared" si="2"/>
        <v>6000</v>
      </c>
      <c r="G63" s="611">
        <f t="shared" si="3"/>
        <v>4</v>
      </c>
      <c r="H63" s="611">
        <f t="shared" si="4"/>
        <v>6000</v>
      </c>
      <c r="I63" s="611"/>
      <c r="J63" s="612">
        <f t="shared" si="0"/>
        <v>0</v>
      </c>
      <c r="K63" s="611"/>
      <c r="L63" s="611">
        <f t="shared" si="5"/>
        <v>0</v>
      </c>
      <c r="M63" s="611"/>
      <c r="N63" s="613">
        <f t="shared" si="1"/>
        <v>0</v>
      </c>
      <c r="O63" s="500"/>
    </row>
    <row r="64" spans="1:15" s="347" customFormat="1" ht="45">
      <c r="A64" s="610">
        <f t="shared" si="6"/>
        <v>52</v>
      </c>
      <c r="B64" s="576" t="s">
        <v>3036</v>
      </c>
      <c r="C64" s="586">
        <v>2</v>
      </c>
      <c r="D64" s="586" t="s">
        <v>910</v>
      </c>
      <c r="E64" s="912">
        <v>1800</v>
      </c>
      <c r="F64" s="517">
        <f t="shared" si="2"/>
        <v>3600</v>
      </c>
      <c r="G64" s="611">
        <f t="shared" si="3"/>
        <v>2</v>
      </c>
      <c r="H64" s="611">
        <f t="shared" si="4"/>
        <v>3600</v>
      </c>
      <c r="I64" s="611"/>
      <c r="J64" s="612">
        <f t="shared" si="0"/>
        <v>0</v>
      </c>
      <c r="K64" s="611"/>
      <c r="L64" s="611">
        <f t="shared" si="5"/>
        <v>0</v>
      </c>
      <c r="M64" s="611"/>
      <c r="N64" s="613">
        <f t="shared" si="1"/>
        <v>0</v>
      </c>
      <c r="O64" s="500"/>
    </row>
    <row r="65" spans="1:15" s="347" customFormat="1" ht="16.5">
      <c r="A65" s="610">
        <f t="shared" si="6"/>
        <v>53</v>
      </c>
      <c r="B65" s="710" t="s">
        <v>3037</v>
      </c>
      <c r="C65" s="586">
        <v>2</v>
      </c>
      <c r="D65" s="586" t="s">
        <v>910</v>
      </c>
      <c r="E65" s="912">
        <v>1650</v>
      </c>
      <c r="F65" s="517">
        <f t="shared" si="2"/>
        <v>3300</v>
      </c>
      <c r="G65" s="611">
        <f t="shared" si="3"/>
        <v>2</v>
      </c>
      <c r="H65" s="611">
        <f t="shared" si="4"/>
        <v>3300</v>
      </c>
      <c r="I65" s="611"/>
      <c r="J65" s="612">
        <f t="shared" si="0"/>
        <v>0</v>
      </c>
      <c r="K65" s="611"/>
      <c r="L65" s="611">
        <f t="shared" si="5"/>
        <v>0</v>
      </c>
      <c r="M65" s="611"/>
      <c r="N65" s="613">
        <f t="shared" si="1"/>
        <v>0</v>
      </c>
      <c r="O65" s="500"/>
    </row>
    <row r="66" spans="1:15" s="347" customFormat="1" ht="16.5">
      <c r="A66" s="610">
        <f t="shared" si="6"/>
        <v>54</v>
      </c>
      <c r="B66" s="710" t="s">
        <v>3038</v>
      </c>
      <c r="C66" s="586">
        <v>2</v>
      </c>
      <c r="D66" s="586" t="s">
        <v>910</v>
      </c>
      <c r="E66" s="912">
        <v>2250</v>
      </c>
      <c r="F66" s="517">
        <f t="shared" si="2"/>
        <v>4500</v>
      </c>
      <c r="G66" s="611">
        <f t="shared" si="3"/>
        <v>2</v>
      </c>
      <c r="H66" s="611">
        <f t="shared" si="4"/>
        <v>4500</v>
      </c>
      <c r="I66" s="611"/>
      <c r="J66" s="612">
        <f t="shared" si="0"/>
        <v>0</v>
      </c>
      <c r="K66" s="611"/>
      <c r="L66" s="611">
        <f t="shared" si="5"/>
        <v>0</v>
      </c>
      <c r="M66" s="611"/>
      <c r="N66" s="613">
        <f t="shared" si="1"/>
        <v>0</v>
      </c>
      <c r="O66" s="500"/>
    </row>
    <row r="67" spans="1:15" s="347" customFormat="1" ht="16.5">
      <c r="A67" s="610">
        <f t="shared" si="6"/>
        <v>55</v>
      </c>
      <c r="B67" s="710" t="s">
        <v>3039</v>
      </c>
      <c r="C67" s="586">
        <v>2</v>
      </c>
      <c r="D67" s="586" t="s">
        <v>910</v>
      </c>
      <c r="E67" s="912">
        <v>4500</v>
      </c>
      <c r="F67" s="517">
        <f t="shared" si="2"/>
        <v>9000</v>
      </c>
      <c r="G67" s="611">
        <f t="shared" si="3"/>
        <v>2</v>
      </c>
      <c r="H67" s="611">
        <f t="shared" si="4"/>
        <v>9000</v>
      </c>
      <c r="I67" s="611"/>
      <c r="J67" s="612">
        <f t="shared" si="0"/>
        <v>0</v>
      </c>
      <c r="K67" s="611"/>
      <c r="L67" s="611">
        <f t="shared" si="5"/>
        <v>0</v>
      </c>
      <c r="M67" s="611"/>
      <c r="N67" s="613">
        <f t="shared" si="1"/>
        <v>0</v>
      </c>
      <c r="O67" s="500"/>
    </row>
    <row r="68" spans="1:15" s="347" customFormat="1" ht="16.5">
      <c r="A68" s="610">
        <f t="shared" si="6"/>
        <v>56</v>
      </c>
      <c r="B68" s="710" t="s">
        <v>3040</v>
      </c>
      <c r="C68" s="586">
        <v>2</v>
      </c>
      <c r="D68" s="586" t="s">
        <v>910</v>
      </c>
      <c r="E68" s="912">
        <v>8000</v>
      </c>
      <c r="F68" s="517">
        <f t="shared" si="2"/>
        <v>16000</v>
      </c>
      <c r="G68" s="611">
        <f t="shared" si="3"/>
        <v>2</v>
      </c>
      <c r="H68" s="611">
        <f t="shared" si="4"/>
        <v>16000</v>
      </c>
      <c r="I68" s="611"/>
      <c r="J68" s="612">
        <f t="shared" si="0"/>
        <v>0</v>
      </c>
      <c r="K68" s="611"/>
      <c r="L68" s="611">
        <f t="shared" si="5"/>
        <v>0</v>
      </c>
      <c r="M68" s="611"/>
      <c r="N68" s="613">
        <f t="shared" si="1"/>
        <v>0</v>
      </c>
      <c r="O68" s="500"/>
    </row>
    <row r="69" spans="1:15" s="347" customFormat="1" ht="16.5">
      <c r="A69" s="610">
        <f t="shared" si="6"/>
        <v>57</v>
      </c>
      <c r="B69" s="710" t="s">
        <v>3041</v>
      </c>
      <c r="C69" s="586">
        <v>1</v>
      </c>
      <c r="D69" s="586" t="s">
        <v>910</v>
      </c>
      <c r="E69" s="912">
        <v>16000</v>
      </c>
      <c r="F69" s="517">
        <f t="shared" si="2"/>
        <v>16000</v>
      </c>
      <c r="G69" s="611">
        <f t="shared" si="3"/>
        <v>1</v>
      </c>
      <c r="H69" s="611">
        <f t="shared" si="4"/>
        <v>16000</v>
      </c>
      <c r="I69" s="611"/>
      <c r="J69" s="612">
        <f t="shared" si="0"/>
        <v>0</v>
      </c>
      <c r="K69" s="611"/>
      <c r="L69" s="611">
        <f t="shared" si="5"/>
        <v>0</v>
      </c>
      <c r="M69" s="611"/>
      <c r="N69" s="613">
        <f t="shared" si="1"/>
        <v>0</v>
      </c>
      <c r="O69" s="500"/>
    </row>
    <row r="70" spans="1:15" s="347" customFormat="1" ht="16.5">
      <c r="A70" s="610">
        <f t="shared" si="6"/>
        <v>58</v>
      </c>
      <c r="B70" s="710" t="s">
        <v>3042</v>
      </c>
      <c r="C70" s="586">
        <v>1</v>
      </c>
      <c r="D70" s="586" t="s">
        <v>910</v>
      </c>
      <c r="E70" s="912">
        <v>16000</v>
      </c>
      <c r="F70" s="517">
        <f t="shared" si="2"/>
        <v>16000</v>
      </c>
      <c r="G70" s="611">
        <f t="shared" si="3"/>
        <v>1</v>
      </c>
      <c r="H70" s="611">
        <f t="shared" si="4"/>
        <v>16000</v>
      </c>
      <c r="I70" s="611"/>
      <c r="J70" s="612">
        <f t="shared" si="0"/>
        <v>0</v>
      </c>
      <c r="K70" s="611"/>
      <c r="L70" s="611">
        <f t="shared" si="5"/>
        <v>0</v>
      </c>
      <c r="M70" s="611"/>
      <c r="N70" s="613">
        <f t="shared" si="1"/>
        <v>0</v>
      </c>
      <c r="O70" s="500"/>
    </row>
    <row r="71" spans="1:15" s="347" customFormat="1" ht="16.5">
      <c r="A71" s="610">
        <f t="shared" si="6"/>
        <v>59</v>
      </c>
      <c r="B71" s="710" t="s">
        <v>3043</v>
      </c>
      <c r="C71" s="586">
        <v>2</v>
      </c>
      <c r="D71" s="586" t="s">
        <v>910</v>
      </c>
      <c r="E71" s="912">
        <v>850</v>
      </c>
      <c r="F71" s="517">
        <f t="shared" si="2"/>
        <v>1700</v>
      </c>
      <c r="G71" s="611">
        <f t="shared" si="3"/>
        <v>2</v>
      </c>
      <c r="H71" s="611">
        <f t="shared" si="4"/>
        <v>1700</v>
      </c>
      <c r="I71" s="611"/>
      <c r="J71" s="612">
        <f t="shared" si="0"/>
        <v>0</v>
      </c>
      <c r="K71" s="611"/>
      <c r="L71" s="611">
        <f t="shared" si="5"/>
        <v>0</v>
      </c>
      <c r="M71" s="611"/>
      <c r="N71" s="613">
        <f t="shared" si="1"/>
        <v>0</v>
      </c>
      <c r="O71" s="500"/>
    </row>
    <row r="72" spans="1:15" s="347" customFormat="1" ht="16.5">
      <c r="A72" s="610">
        <f t="shared" si="6"/>
        <v>60</v>
      </c>
      <c r="B72" s="710" t="s">
        <v>3044</v>
      </c>
      <c r="C72" s="586">
        <v>2</v>
      </c>
      <c r="D72" s="586" t="s">
        <v>910</v>
      </c>
      <c r="E72" s="912">
        <v>1250</v>
      </c>
      <c r="F72" s="517">
        <f t="shared" si="2"/>
        <v>2500</v>
      </c>
      <c r="G72" s="611">
        <f t="shared" si="3"/>
        <v>2</v>
      </c>
      <c r="H72" s="611">
        <f t="shared" si="4"/>
        <v>2500</v>
      </c>
      <c r="I72" s="611"/>
      <c r="J72" s="612">
        <f t="shared" si="0"/>
        <v>0</v>
      </c>
      <c r="K72" s="611"/>
      <c r="L72" s="611">
        <f t="shared" si="5"/>
        <v>0</v>
      </c>
      <c r="M72" s="611"/>
      <c r="N72" s="613">
        <f t="shared" si="1"/>
        <v>0</v>
      </c>
      <c r="O72" s="500"/>
    </row>
    <row r="73" spans="1:15" s="347" customFormat="1" ht="16.5">
      <c r="A73" s="610">
        <f t="shared" si="6"/>
        <v>61</v>
      </c>
      <c r="B73" s="710" t="s">
        <v>3045</v>
      </c>
      <c r="C73" s="586">
        <v>2</v>
      </c>
      <c r="D73" s="586" t="s">
        <v>910</v>
      </c>
      <c r="E73" s="912">
        <v>750</v>
      </c>
      <c r="F73" s="517">
        <f t="shared" si="2"/>
        <v>1500</v>
      </c>
      <c r="G73" s="611">
        <f t="shared" si="3"/>
        <v>2</v>
      </c>
      <c r="H73" s="611">
        <f t="shared" si="4"/>
        <v>1500</v>
      </c>
      <c r="I73" s="611"/>
      <c r="J73" s="612">
        <f t="shared" si="0"/>
        <v>0</v>
      </c>
      <c r="K73" s="611"/>
      <c r="L73" s="611">
        <f t="shared" si="5"/>
        <v>0</v>
      </c>
      <c r="M73" s="611"/>
      <c r="N73" s="613">
        <f t="shared" si="1"/>
        <v>0</v>
      </c>
      <c r="O73" s="500"/>
    </row>
    <row r="74" spans="1:15" s="347" customFormat="1" ht="16.5">
      <c r="A74" s="610">
        <f t="shared" si="6"/>
        <v>62</v>
      </c>
      <c r="B74" s="710" t="s">
        <v>3046</v>
      </c>
      <c r="C74" s="586">
        <v>1</v>
      </c>
      <c r="D74" s="586" t="s">
        <v>903</v>
      </c>
      <c r="E74" s="912">
        <v>9500</v>
      </c>
      <c r="F74" s="517">
        <f t="shared" si="2"/>
        <v>9500</v>
      </c>
      <c r="G74" s="611">
        <f t="shared" si="3"/>
        <v>1</v>
      </c>
      <c r="H74" s="611">
        <f t="shared" si="4"/>
        <v>9500</v>
      </c>
      <c r="I74" s="611"/>
      <c r="J74" s="612">
        <f t="shared" si="0"/>
        <v>0</v>
      </c>
      <c r="K74" s="611"/>
      <c r="L74" s="611">
        <f t="shared" si="5"/>
        <v>0</v>
      </c>
      <c r="M74" s="611"/>
      <c r="N74" s="613">
        <f t="shared" si="1"/>
        <v>0</v>
      </c>
      <c r="O74" s="500"/>
    </row>
    <row r="75" spans="1:15" s="347" customFormat="1" ht="16.5">
      <c r="A75" s="610">
        <f t="shared" si="6"/>
        <v>63</v>
      </c>
      <c r="B75" s="710" t="s">
        <v>3047</v>
      </c>
      <c r="C75" s="586">
        <v>1</v>
      </c>
      <c r="D75" s="586" t="s">
        <v>903</v>
      </c>
      <c r="E75" s="912">
        <v>8000</v>
      </c>
      <c r="F75" s="517">
        <f t="shared" si="2"/>
        <v>8000</v>
      </c>
      <c r="G75" s="611">
        <f t="shared" si="3"/>
        <v>1</v>
      </c>
      <c r="H75" s="611">
        <f t="shared" si="4"/>
        <v>8000</v>
      </c>
      <c r="I75" s="611"/>
      <c r="J75" s="612">
        <f t="shared" si="0"/>
        <v>0</v>
      </c>
      <c r="K75" s="611"/>
      <c r="L75" s="611">
        <f t="shared" si="5"/>
        <v>0</v>
      </c>
      <c r="M75" s="611"/>
      <c r="N75" s="613">
        <f t="shared" si="1"/>
        <v>0</v>
      </c>
      <c r="O75" s="500"/>
    </row>
    <row r="76" spans="1:15" s="347" customFormat="1" ht="30">
      <c r="A76" s="610">
        <f t="shared" si="6"/>
        <v>64</v>
      </c>
      <c r="B76" s="544" t="s">
        <v>3048</v>
      </c>
      <c r="C76" s="585">
        <v>2980</v>
      </c>
      <c r="D76" s="241" t="s">
        <v>1019</v>
      </c>
      <c r="E76" s="511">
        <v>35</v>
      </c>
      <c r="F76" s="517">
        <f t="shared" si="2"/>
        <v>104300</v>
      </c>
      <c r="G76" s="611">
        <f t="shared" si="3"/>
        <v>2980</v>
      </c>
      <c r="H76" s="611"/>
      <c r="I76" s="611"/>
      <c r="J76" s="612"/>
      <c r="K76" s="611"/>
      <c r="L76" s="611"/>
      <c r="M76" s="611"/>
      <c r="N76" s="613"/>
      <c r="O76" s="500"/>
    </row>
    <row r="77" spans="1:15" s="347" customFormat="1" ht="16.5">
      <c r="A77" s="610">
        <f t="shared" si="6"/>
        <v>65</v>
      </c>
      <c r="B77" s="544" t="s">
        <v>3049</v>
      </c>
      <c r="C77" s="241">
        <v>400</v>
      </c>
      <c r="D77" s="241" t="s">
        <v>1019</v>
      </c>
      <c r="E77" s="511">
        <v>170</v>
      </c>
      <c r="F77" s="517">
        <f t="shared" si="2"/>
        <v>68000</v>
      </c>
      <c r="G77" s="611">
        <f t="shared" si="3"/>
        <v>400</v>
      </c>
      <c r="H77" s="611"/>
      <c r="I77" s="611"/>
      <c r="J77" s="612"/>
      <c r="K77" s="611"/>
      <c r="L77" s="611"/>
      <c r="M77" s="611"/>
      <c r="N77" s="613"/>
      <c r="O77" s="500"/>
    </row>
    <row r="78" spans="1:15" s="347" customFormat="1" ht="30">
      <c r="A78" s="610">
        <f t="shared" si="6"/>
        <v>66</v>
      </c>
      <c r="B78" s="544" t="s">
        <v>3050</v>
      </c>
      <c r="C78" s="241">
        <v>50</v>
      </c>
      <c r="D78" s="241" t="s">
        <v>2887</v>
      </c>
      <c r="E78" s="511">
        <v>200</v>
      </c>
      <c r="F78" s="517">
        <f t="shared" ref="F78:F117" si="7">E78*C78</f>
        <v>10000</v>
      </c>
      <c r="G78" s="611">
        <f t="shared" ref="G78:G117" si="8">C78</f>
        <v>50</v>
      </c>
      <c r="H78" s="611"/>
      <c r="I78" s="611"/>
      <c r="J78" s="612"/>
      <c r="K78" s="611"/>
      <c r="L78" s="611"/>
      <c r="M78" s="611"/>
      <c r="N78" s="613"/>
      <c r="O78" s="500"/>
    </row>
    <row r="79" spans="1:15" s="347" customFormat="1" ht="16.5">
      <c r="A79" s="610">
        <f t="shared" ref="A79:A117" si="9">A78+1</f>
        <v>67</v>
      </c>
      <c r="B79" s="544" t="s">
        <v>3051</v>
      </c>
      <c r="C79" s="241">
        <v>5</v>
      </c>
      <c r="D79" s="241" t="s">
        <v>934</v>
      </c>
      <c r="E79" s="511">
        <v>500</v>
      </c>
      <c r="F79" s="517">
        <f t="shared" si="7"/>
        <v>2500</v>
      </c>
      <c r="G79" s="611">
        <f t="shared" si="8"/>
        <v>5</v>
      </c>
      <c r="H79" s="611"/>
      <c r="I79" s="611"/>
      <c r="J79" s="612"/>
      <c r="K79" s="611"/>
      <c r="L79" s="611"/>
      <c r="M79" s="611"/>
      <c r="N79" s="613"/>
      <c r="O79" s="500"/>
    </row>
    <row r="80" spans="1:15" s="347" customFormat="1" ht="16.5">
      <c r="A80" s="610">
        <f t="shared" si="9"/>
        <v>68</v>
      </c>
      <c r="B80" s="544" t="s">
        <v>3052</v>
      </c>
      <c r="C80" s="241">
        <v>5</v>
      </c>
      <c r="D80" s="241" t="s">
        <v>995</v>
      </c>
      <c r="E80" s="511">
        <v>125</v>
      </c>
      <c r="F80" s="517">
        <f t="shared" si="7"/>
        <v>625</v>
      </c>
      <c r="G80" s="611">
        <f t="shared" si="8"/>
        <v>5</v>
      </c>
      <c r="H80" s="611"/>
      <c r="I80" s="611"/>
      <c r="J80" s="612"/>
      <c r="K80" s="611"/>
      <c r="L80" s="611"/>
      <c r="M80" s="611"/>
      <c r="N80" s="613"/>
      <c r="O80" s="500"/>
    </row>
    <row r="81" spans="1:15" s="347" customFormat="1" ht="16.5">
      <c r="A81" s="610">
        <f t="shared" si="9"/>
        <v>69</v>
      </c>
      <c r="B81" s="544" t="s">
        <v>3053</v>
      </c>
      <c r="C81" s="241">
        <v>5</v>
      </c>
      <c r="D81" s="241" t="s">
        <v>934</v>
      </c>
      <c r="E81" s="511">
        <v>600</v>
      </c>
      <c r="F81" s="517">
        <f t="shared" si="7"/>
        <v>3000</v>
      </c>
      <c r="G81" s="611">
        <f t="shared" si="8"/>
        <v>5</v>
      </c>
      <c r="H81" s="611"/>
      <c r="I81" s="611"/>
      <c r="J81" s="612"/>
      <c r="K81" s="611"/>
      <c r="L81" s="611"/>
      <c r="M81" s="611"/>
      <c r="N81" s="613"/>
      <c r="O81" s="500"/>
    </row>
    <row r="82" spans="1:15" s="347" customFormat="1" ht="16.5">
      <c r="A82" s="610">
        <f t="shared" si="9"/>
        <v>70</v>
      </c>
      <c r="B82" s="544" t="s">
        <v>3054</v>
      </c>
      <c r="C82" s="241">
        <v>25</v>
      </c>
      <c r="D82" s="241" t="s">
        <v>934</v>
      </c>
      <c r="E82" s="511">
        <v>500</v>
      </c>
      <c r="F82" s="517">
        <f t="shared" si="7"/>
        <v>12500</v>
      </c>
      <c r="G82" s="611">
        <f t="shared" si="8"/>
        <v>25</v>
      </c>
      <c r="H82" s="611"/>
      <c r="I82" s="611"/>
      <c r="J82" s="612"/>
      <c r="K82" s="611"/>
      <c r="L82" s="611"/>
      <c r="M82" s="611"/>
      <c r="N82" s="613"/>
      <c r="O82" s="500"/>
    </row>
    <row r="83" spans="1:15" s="347" customFormat="1" ht="16.5">
      <c r="A83" s="610">
        <f t="shared" si="9"/>
        <v>71</v>
      </c>
      <c r="B83" s="544" t="s">
        <v>3055</v>
      </c>
      <c r="C83" s="241">
        <v>4</v>
      </c>
      <c r="D83" s="241" t="s">
        <v>934</v>
      </c>
      <c r="E83" s="511">
        <v>2600</v>
      </c>
      <c r="F83" s="517">
        <f t="shared" si="7"/>
        <v>10400</v>
      </c>
      <c r="G83" s="611">
        <f t="shared" si="8"/>
        <v>4</v>
      </c>
      <c r="H83" s="611"/>
      <c r="I83" s="611"/>
      <c r="J83" s="612"/>
      <c r="K83" s="611"/>
      <c r="L83" s="611"/>
      <c r="M83" s="611"/>
      <c r="N83" s="613"/>
      <c r="O83" s="500"/>
    </row>
    <row r="84" spans="1:15" s="347" customFormat="1" ht="30">
      <c r="A84" s="610">
        <f t="shared" si="9"/>
        <v>72</v>
      </c>
      <c r="B84" s="544" t="s">
        <v>3056</v>
      </c>
      <c r="C84" s="241">
        <v>20</v>
      </c>
      <c r="D84" s="241" t="s">
        <v>934</v>
      </c>
      <c r="E84" s="511">
        <v>400</v>
      </c>
      <c r="F84" s="517">
        <f t="shared" si="7"/>
        <v>8000</v>
      </c>
      <c r="G84" s="611">
        <f t="shared" si="8"/>
        <v>20</v>
      </c>
      <c r="H84" s="611"/>
      <c r="I84" s="611"/>
      <c r="J84" s="612"/>
      <c r="K84" s="611"/>
      <c r="L84" s="611"/>
      <c r="M84" s="611"/>
      <c r="N84" s="613"/>
      <c r="O84" s="500"/>
    </row>
    <row r="85" spans="1:15" s="347" customFormat="1" ht="30">
      <c r="A85" s="610">
        <f t="shared" si="9"/>
        <v>73</v>
      </c>
      <c r="B85" s="544" t="s">
        <v>3057</v>
      </c>
      <c r="C85" s="585">
        <v>700</v>
      </c>
      <c r="D85" s="241" t="s">
        <v>2183</v>
      </c>
      <c r="E85" s="511">
        <v>10</v>
      </c>
      <c r="F85" s="517">
        <f t="shared" si="7"/>
        <v>7000</v>
      </c>
      <c r="G85" s="611">
        <f t="shared" si="8"/>
        <v>700</v>
      </c>
      <c r="H85" s="611"/>
      <c r="I85" s="611"/>
      <c r="J85" s="612"/>
      <c r="K85" s="611"/>
      <c r="L85" s="611"/>
      <c r="M85" s="611"/>
      <c r="N85" s="613"/>
      <c r="O85" s="500"/>
    </row>
    <row r="86" spans="1:15" s="347" customFormat="1" ht="16.5">
      <c r="A86" s="610">
        <f t="shared" si="9"/>
        <v>74</v>
      </c>
      <c r="B86" s="703" t="s">
        <v>3058</v>
      </c>
      <c r="C86" s="507">
        <v>200</v>
      </c>
      <c r="D86" s="507" t="s">
        <v>934</v>
      </c>
      <c r="E86" s="511">
        <v>15</v>
      </c>
      <c r="F86" s="517">
        <f t="shared" si="7"/>
        <v>3000</v>
      </c>
      <c r="G86" s="611">
        <f t="shared" si="8"/>
        <v>200</v>
      </c>
      <c r="H86" s="611"/>
      <c r="I86" s="611"/>
      <c r="J86" s="612"/>
      <c r="K86" s="611"/>
      <c r="L86" s="611"/>
      <c r="M86" s="611"/>
      <c r="N86" s="613"/>
      <c r="O86" s="500"/>
    </row>
    <row r="87" spans="1:15" s="347" customFormat="1" ht="30">
      <c r="A87" s="610">
        <f t="shared" si="9"/>
        <v>75</v>
      </c>
      <c r="B87" s="614" t="s">
        <v>3059</v>
      </c>
      <c r="C87" s="507">
        <v>4</v>
      </c>
      <c r="D87" s="753" t="s">
        <v>929</v>
      </c>
      <c r="E87" s="517">
        <v>650</v>
      </c>
      <c r="F87" s="517">
        <f t="shared" si="7"/>
        <v>2600</v>
      </c>
      <c r="G87" s="611">
        <f t="shared" si="8"/>
        <v>4</v>
      </c>
      <c r="H87" s="611"/>
      <c r="I87" s="611"/>
      <c r="J87" s="612"/>
      <c r="K87" s="611"/>
      <c r="L87" s="611"/>
      <c r="M87" s="611"/>
      <c r="N87" s="613"/>
      <c r="O87" s="500"/>
    </row>
    <row r="88" spans="1:15" s="347" customFormat="1" ht="30">
      <c r="A88" s="610">
        <f t="shared" si="9"/>
        <v>76</v>
      </c>
      <c r="B88" s="614" t="s">
        <v>3060</v>
      </c>
      <c r="C88" s="507">
        <v>10</v>
      </c>
      <c r="D88" s="753" t="s">
        <v>946</v>
      </c>
      <c r="E88" s="517">
        <v>1471.6</v>
      </c>
      <c r="F88" s="517">
        <f t="shared" si="7"/>
        <v>14716</v>
      </c>
      <c r="G88" s="611">
        <f t="shared" si="8"/>
        <v>10</v>
      </c>
      <c r="H88" s="611"/>
      <c r="I88" s="611"/>
      <c r="J88" s="612"/>
      <c r="K88" s="611"/>
      <c r="L88" s="611"/>
      <c r="M88" s="611"/>
      <c r="N88" s="613"/>
      <c r="O88" s="500"/>
    </row>
    <row r="89" spans="1:15" s="347" customFormat="1" ht="16.5">
      <c r="A89" s="610">
        <f t="shared" si="9"/>
        <v>77</v>
      </c>
      <c r="B89" s="614" t="s">
        <v>3061</v>
      </c>
      <c r="C89" s="507">
        <v>2</v>
      </c>
      <c r="D89" s="753" t="s">
        <v>946</v>
      </c>
      <c r="E89" s="517">
        <v>1131</v>
      </c>
      <c r="F89" s="517">
        <f t="shared" si="7"/>
        <v>2262</v>
      </c>
      <c r="G89" s="611">
        <f t="shared" si="8"/>
        <v>2</v>
      </c>
      <c r="H89" s="611"/>
      <c r="I89" s="611"/>
      <c r="J89" s="612"/>
      <c r="K89" s="611"/>
      <c r="L89" s="611"/>
      <c r="M89" s="611"/>
      <c r="N89" s="613"/>
      <c r="O89" s="500"/>
    </row>
    <row r="90" spans="1:15" s="347" customFormat="1" ht="16.5">
      <c r="A90" s="610">
        <f t="shared" si="9"/>
        <v>78</v>
      </c>
      <c r="B90" s="614" t="s">
        <v>3062</v>
      </c>
      <c r="C90" s="507">
        <v>1</v>
      </c>
      <c r="D90" s="753" t="s">
        <v>946</v>
      </c>
      <c r="E90" s="517">
        <v>3016</v>
      </c>
      <c r="F90" s="517">
        <f t="shared" si="7"/>
        <v>3016</v>
      </c>
      <c r="G90" s="611">
        <f t="shared" si="8"/>
        <v>1</v>
      </c>
      <c r="H90" s="611"/>
      <c r="I90" s="611"/>
      <c r="J90" s="612"/>
      <c r="K90" s="611"/>
      <c r="L90" s="611"/>
      <c r="M90" s="611"/>
      <c r="N90" s="613"/>
      <c r="O90" s="500"/>
    </row>
    <row r="91" spans="1:15" s="347" customFormat="1" ht="16.5">
      <c r="A91" s="610">
        <f t="shared" si="9"/>
        <v>79</v>
      </c>
      <c r="B91" s="614" t="s">
        <v>3063</v>
      </c>
      <c r="C91" s="507">
        <v>1</v>
      </c>
      <c r="D91" s="753" t="s">
        <v>946</v>
      </c>
      <c r="E91" s="517">
        <v>2752.1</v>
      </c>
      <c r="F91" s="517">
        <f t="shared" si="7"/>
        <v>2752.1</v>
      </c>
      <c r="G91" s="611">
        <f t="shared" si="8"/>
        <v>1</v>
      </c>
      <c r="H91" s="611"/>
      <c r="I91" s="611"/>
      <c r="J91" s="612"/>
      <c r="K91" s="611"/>
      <c r="L91" s="611"/>
      <c r="M91" s="611"/>
      <c r="N91" s="613"/>
      <c r="O91" s="500"/>
    </row>
    <row r="92" spans="1:15" s="347" customFormat="1" ht="30">
      <c r="A92" s="610">
        <f t="shared" si="9"/>
        <v>80</v>
      </c>
      <c r="B92" s="614" t="s">
        <v>3064</v>
      </c>
      <c r="C92" s="507">
        <v>1</v>
      </c>
      <c r="D92" s="753" t="s">
        <v>946</v>
      </c>
      <c r="E92" s="517">
        <v>2492.1</v>
      </c>
      <c r="F92" s="517">
        <f t="shared" si="7"/>
        <v>2492.1</v>
      </c>
      <c r="G92" s="611">
        <f t="shared" si="8"/>
        <v>1</v>
      </c>
      <c r="H92" s="611"/>
      <c r="I92" s="611"/>
      <c r="J92" s="612"/>
      <c r="K92" s="611"/>
      <c r="L92" s="611"/>
      <c r="M92" s="611"/>
      <c r="N92" s="613"/>
      <c r="O92" s="500"/>
    </row>
    <row r="93" spans="1:15" s="347" customFormat="1" ht="16.5">
      <c r="A93" s="610">
        <f t="shared" si="9"/>
        <v>81</v>
      </c>
      <c r="B93" s="614" t="s">
        <v>3065</v>
      </c>
      <c r="C93" s="507">
        <v>1</v>
      </c>
      <c r="D93" s="753" t="s">
        <v>946</v>
      </c>
      <c r="E93" s="517">
        <v>2021.5</v>
      </c>
      <c r="F93" s="517">
        <f t="shared" si="7"/>
        <v>2021.5</v>
      </c>
      <c r="G93" s="611">
        <f t="shared" si="8"/>
        <v>1</v>
      </c>
      <c r="H93" s="611"/>
      <c r="I93" s="611"/>
      <c r="J93" s="612"/>
      <c r="K93" s="611"/>
      <c r="L93" s="611"/>
      <c r="M93" s="611"/>
      <c r="N93" s="613"/>
      <c r="O93" s="500"/>
    </row>
    <row r="94" spans="1:15" s="347" customFormat="1" ht="16.5">
      <c r="A94" s="610">
        <f t="shared" si="9"/>
        <v>82</v>
      </c>
      <c r="B94" s="614" t="s">
        <v>3066</v>
      </c>
      <c r="C94" s="507">
        <v>5</v>
      </c>
      <c r="D94" s="753" t="s">
        <v>946</v>
      </c>
      <c r="E94" s="517">
        <v>7256.6</v>
      </c>
      <c r="F94" s="517">
        <f t="shared" si="7"/>
        <v>36283</v>
      </c>
      <c r="G94" s="611">
        <f t="shared" si="8"/>
        <v>5</v>
      </c>
      <c r="H94" s="611"/>
      <c r="I94" s="611"/>
      <c r="J94" s="612"/>
      <c r="K94" s="611"/>
      <c r="L94" s="611"/>
      <c r="M94" s="611"/>
      <c r="N94" s="613"/>
      <c r="O94" s="500"/>
    </row>
    <row r="95" spans="1:15" s="347" customFormat="1" ht="16.5">
      <c r="A95" s="610">
        <f t="shared" si="9"/>
        <v>83</v>
      </c>
      <c r="B95" s="614" t="s">
        <v>3067</v>
      </c>
      <c r="C95" s="507">
        <v>4</v>
      </c>
      <c r="D95" s="753" t="s">
        <v>946</v>
      </c>
      <c r="E95" s="517">
        <v>2639</v>
      </c>
      <c r="F95" s="517">
        <f t="shared" si="7"/>
        <v>10556</v>
      </c>
      <c r="G95" s="611">
        <f t="shared" si="8"/>
        <v>4</v>
      </c>
      <c r="H95" s="611"/>
      <c r="I95" s="611"/>
      <c r="J95" s="612"/>
      <c r="K95" s="611"/>
      <c r="L95" s="611"/>
      <c r="M95" s="611"/>
      <c r="N95" s="613"/>
      <c r="O95" s="500"/>
    </row>
    <row r="96" spans="1:15" s="347" customFormat="1" ht="16.5">
      <c r="A96" s="610">
        <f t="shared" si="9"/>
        <v>84</v>
      </c>
      <c r="B96" s="703" t="s">
        <v>3068</v>
      </c>
      <c r="C96" s="507">
        <v>1</v>
      </c>
      <c r="D96" s="753" t="s">
        <v>946</v>
      </c>
      <c r="E96" s="517">
        <v>2912</v>
      </c>
      <c r="F96" s="517">
        <f t="shared" si="7"/>
        <v>2912</v>
      </c>
      <c r="G96" s="611">
        <f t="shared" si="8"/>
        <v>1</v>
      </c>
      <c r="H96" s="611"/>
      <c r="I96" s="611"/>
      <c r="J96" s="612"/>
      <c r="K96" s="611"/>
      <c r="L96" s="611"/>
      <c r="M96" s="611"/>
      <c r="N96" s="613"/>
      <c r="O96" s="500"/>
    </row>
    <row r="97" spans="1:15" s="347" customFormat="1" ht="16.5">
      <c r="A97" s="610">
        <f t="shared" si="9"/>
        <v>85</v>
      </c>
      <c r="B97" s="703" t="s">
        <v>3069</v>
      </c>
      <c r="C97" s="507">
        <v>2</v>
      </c>
      <c r="D97" s="753" t="s">
        <v>946</v>
      </c>
      <c r="E97" s="517">
        <v>8242</v>
      </c>
      <c r="F97" s="517">
        <f t="shared" si="7"/>
        <v>16484</v>
      </c>
      <c r="G97" s="611">
        <f t="shared" si="8"/>
        <v>2</v>
      </c>
      <c r="H97" s="611"/>
      <c r="I97" s="611"/>
      <c r="J97" s="612"/>
      <c r="K97" s="611"/>
      <c r="L97" s="611"/>
      <c r="M97" s="611"/>
      <c r="N97" s="613"/>
      <c r="O97" s="500"/>
    </row>
    <row r="98" spans="1:15" s="347" customFormat="1" ht="16.5">
      <c r="A98" s="610">
        <f t="shared" si="9"/>
        <v>86</v>
      </c>
      <c r="B98" s="703" t="s">
        <v>3070</v>
      </c>
      <c r="C98" s="507">
        <v>1</v>
      </c>
      <c r="D98" s="753" t="s">
        <v>946</v>
      </c>
      <c r="E98" s="517">
        <v>1881.1</v>
      </c>
      <c r="F98" s="517">
        <f t="shared" si="7"/>
        <v>1881.1</v>
      </c>
      <c r="G98" s="611">
        <f t="shared" si="8"/>
        <v>1</v>
      </c>
      <c r="H98" s="611"/>
      <c r="I98" s="611"/>
      <c r="J98" s="612"/>
      <c r="K98" s="611"/>
      <c r="L98" s="611"/>
      <c r="M98" s="611"/>
      <c r="N98" s="613"/>
      <c r="O98" s="500"/>
    </row>
    <row r="99" spans="1:15" s="347" customFormat="1" ht="16.5">
      <c r="A99" s="610">
        <f t="shared" si="9"/>
        <v>87</v>
      </c>
      <c r="B99" s="703" t="s">
        <v>3071</v>
      </c>
      <c r="C99" s="507">
        <v>10</v>
      </c>
      <c r="D99" s="753" t="s">
        <v>907</v>
      </c>
      <c r="E99" s="517">
        <v>351</v>
      </c>
      <c r="F99" s="517">
        <f t="shared" si="7"/>
        <v>3510</v>
      </c>
      <c r="G99" s="611">
        <f t="shared" si="8"/>
        <v>10</v>
      </c>
      <c r="H99" s="611"/>
      <c r="I99" s="611"/>
      <c r="J99" s="612"/>
      <c r="K99" s="611"/>
      <c r="L99" s="611"/>
      <c r="M99" s="611"/>
      <c r="N99" s="613"/>
      <c r="O99" s="500"/>
    </row>
    <row r="100" spans="1:15" s="347" customFormat="1" ht="30">
      <c r="A100" s="610">
        <f t="shared" si="9"/>
        <v>88</v>
      </c>
      <c r="B100" s="544" t="s">
        <v>3072</v>
      </c>
      <c r="C100" s="507">
        <v>20</v>
      </c>
      <c r="D100" s="753" t="s">
        <v>907</v>
      </c>
      <c r="E100" s="517">
        <v>643.5</v>
      </c>
      <c r="F100" s="517">
        <f t="shared" si="7"/>
        <v>12870</v>
      </c>
      <c r="G100" s="611">
        <f t="shared" si="8"/>
        <v>20</v>
      </c>
      <c r="H100" s="611"/>
      <c r="I100" s="611"/>
      <c r="J100" s="612"/>
      <c r="K100" s="611"/>
      <c r="L100" s="611"/>
      <c r="M100" s="611"/>
      <c r="N100" s="613"/>
      <c r="O100" s="500"/>
    </row>
    <row r="101" spans="1:15" s="347" customFormat="1" ht="30">
      <c r="A101" s="610">
        <f t="shared" si="9"/>
        <v>89</v>
      </c>
      <c r="B101" s="544" t="s">
        <v>3073</v>
      </c>
      <c r="C101" s="507">
        <v>20</v>
      </c>
      <c r="D101" s="753" t="s">
        <v>907</v>
      </c>
      <c r="E101" s="517">
        <v>643.5</v>
      </c>
      <c r="F101" s="517">
        <f t="shared" si="7"/>
        <v>12870</v>
      </c>
      <c r="G101" s="611">
        <f t="shared" si="8"/>
        <v>20</v>
      </c>
      <c r="H101" s="611"/>
      <c r="I101" s="611"/>
      <c r="J101" s="612"/>
      <c r="K101" s="611"/>
      <c r="L101" s="611"/>
      <c r="M101" s="611"/>
      <c r="N101" s="613"/>
      <c r="O101" s="500"/>
    </row>
    <row r="102" spans="1:15" s="347" customFormat="1" ht="30">
      <c r="A102" s="610">
        <f t="shared" si="9"/>
        <v>90</v>
      </c>
      <c r="B102" s="544" t="s">
        <v>3074</v>
      </c>
      <c r="C102" s="241">
        <v>1</v>
      </c>
      <c r="D102" s="509" t="s">
        <v>929</v>
      </c>
      <c r="E102" s="592">
        <v>10424.5</v>
      </c>
      <c r="F102" s="517">
        <f t="shared" si="7"/>
        <v>10424.5</v>
      </c>
      <c r="G102" s="611">
        <f t="shared" si="8"/>
        <v>1</v>
      </c>
      <c r="H102" s="611"/>
      <c r="I102" s="611"/>
      <c r="J102" s="612"/>
      <c r="K102" s="611"/>
      <c r="L102" s="611"/>
      <c r="M102" s="611"/>
      <c r="N102" s="613"/>
      <c r="O102" s="500"/>
    </row>
    <row r="103" spans="1:15" s="347" customFormat="1" ht="30">
      <c r="A103" s="610">
        <f t="shared" si="9"/>
        <v>91</v>
      </c>
      <c r="B103" s="544" t="s">
        <v>3075</v>
      </c>
      <c r="C103" s="241">
        <v>1</v>
      </c>
      <c r="D103" s="509" t="s">
        <v>929</v>
      </c>
      <c r="E103" s="592">
        <v>11290.7</v>
      </c>
      <c r="F103" s="517">
        <f t="shared" si="7"/>
        <v>11290.7</v>
      </c>
      <c r="G103" s="611">
        <f t="shared" si="8"/>
        <v>1</v>
      </c>
      <c r="H103" s="611"/>
      <c r="I103" s="611"/>
      <c r="J103" s="612"/>
      <c r="K103" s="611"/>
      <c r="L103" s="611"/>
      <c r="M103" s="611"/>
      <c r="N103" s="613"/>
      <c r="O103" s="500"/>
    </row>
    <row r="104" spans="1:15" s="347" customFormat="1" ht="30">
      <c r="A104" s="610">
        <f t="shared" si="9"/>
        <v>92</v>
      </c>
      <c r="B104" s="544" t="s">
        <v>3076</v>
      </c>
      <c r="C104" s="241">
        <v>1</v>
      </c>
      <c r="D104" s="509" t="s">
        <v>929</v>
      </c>
      <c r="E104" s="592">
        <v>4966.13</v>
      </c>
      <c r="F104" s="517">
        <f t="shared" si="7"/>
        <v>4966.13</v>
      </c>
      <c r="G104" s="611">
        <f t="shared" si="8"/>
        <v>1</v>
      </c>
      <c r="H104" s="611"/>
      <c r="I104" s="611"/>
      <c r="J104" s="612"/>
      <c r="K104" s="611"/>
      <c r="L104" s="611"/>
      <c r="M104" s="611"/>
      <c r="N104" s="613"/>
      <c r="O104" s="500"/>
    </row>
    <row r="105" spans="1:15" s="347" customFormat="1" ht="30">
      <c r="A105" s="610">
        <f t="shared" si="9"/>
        <v>93</v>
      </c>
      <c r="B105" s="544" t="s">
        <v>3077</v>
      </c>
      <c r="C105" s="241">
        <v>1</v>
      </c>
      <c r="D105" s="509" t="s">
        <v>929</v>
      </c>
      <c r="E105" s="592">
        <v>6342.25</v>
      </c>
      <c r="F105" s="517">
        <f t="shared" si="7"/>
        <v>6342.25</v>
      </c>
      <c r="G105" s="611">
        <f t="shared" si="8"/>
        <v>1</v>
      </c>
      <c r="H105" s="611"/>
      <c r="I105" s="611"/>
      <c r="J105" s="612"/>
      <c r="K105" s="611"/>
      <c r="L105" s="611"/>
      <c r="M105" s="611"/>
      <c r="N105" s="613"/>
      <c r="O105" s="500"/>
    </row>
    <row r="106" spans="1:15" s="347" customFormat="1" ht="16.5">
      <c r="A106" s="610">
        <f t="shared" si="9"/>
        <v>94</v>
      </c>
      <c r="B106" s="544" t="s">
        <v>3078</v>
      </c>
      <c r="C106" s="241">
        <v>1</v>
      </c>
      <c r="D106" s="509" t="s">
        <v>929</v>
      </c>
      <c r="E106" s="592">
        <v>7300.74</v>
      </c>
      <c r="F106" s="517">
        <f t="shared" si="7"/>
        <v>7300.74</v>
      </c>
      <c r="G106" s="611">
        <f t="shared" si="8"/>
        <v>1</v>
      </c>
      <c r="H106" s="611"/>
      <c r="I106" s="611"/>
      <c r="J106" s="612"/>
      <c r="K106" s="611"/>
      <c r="L106" s="611"/>
      <c r="M106" s="611"/>
      <c r="N106" s="613"/>
      <c r="O106" s="500"/>
    </row>
    <row r="107" spans="1:15" s="347" customFormat="1" ht="30">
      <c r="A107" s="610">
        <f t="shared" si="9"/>
        <v>95</v>
      </c>
      <c r="B107" s="544" t="s">
        <v>3079</v>
      </c>
      <c r="C107" s="241">
        <v>1</v>
      </c>
      <c r="D107" s="509" t="s">
        <v>929</v>
      </c>
      <c r="E107" s="592">
        <v>13035.7</v>
      </c>
      <c r="F107" s="517">
        <f t="shared" si="7"/>
        <v>13035.7</v>
      </c>
      <c r="G107" s="611">
        <f t="shared" si="8"/>
        <v>1</v>
      </c>
      <c r="H107" s="611"/>
      <c r="I107" s="611"/>
      <c r="J107" s="612"/>
      <c r="K107" s="611"/>
      <c r="L107" s="611"/>
      <c r="M107" s="611"/>
      <c r="N107" s="613"/>
      <c r="O107" s="500"/>
    </row>
    <row r="108" spans="1:15" s="347" customFormat="1" ht="16.5">
      <c r="A108" s="610">
        <f t="shared" si="9"/>
        <v>96</v>
      </c>
      <c r="B108" s="664" t="s">
        <v>3080</v>
      </c>
      <c r="C108" s="516">
        <v>50</v>
      </c>
      <c r="D108" s="516" t="s">
        <v>2030</v>
      </c>
      <c r="E108" s="517">
        <v>174</v>
      </c>
      <c r="F108" s="517">
        <f t="shared" si="7"/>
        <v>8700</v>
      </c>
      <c r="G108" s="611">
        <f t="shared" si="8"/>
        <v>50</v>
      </c>
      <c r="H108" s="611"/>
      <c r="I108" s="611"/>
      <c r="J108" s="612"/>
      <c r="K108" s="611"/>
      <c r="L108" s="611"/>
      <c r="M108" s="611"/>
      <c r="N108" s="613"/>
      <c r="O108" s="500"/>
    </row>
    <row r="109" spans="1:15" s="347" customFormat="1" ht="16.5">
      <c r="A109" s="610">
        <f t="shared" si="9"/>
        <v>97</v>
      </c>
      <c r="B109" s="664" t="s">
        <v>3081</v>
      </c>
      <c r="C109" s="516">
        <v>66</v>
      </c>
      <c r="D109" s="516" t="s">
        <v>910</v>
      </c>
      <c r="E109" s="517">
        <v>180</v>
      </c>
      <c r="F109" s="517">
        <f t="shared" si="7"/>
        <v>11880</v>
      </c>
      <c r="G109" s="611">
        <f t="shared" si="8"/>
        <v>66</v>
      </c>
      <c r="H109" s="611"/>
      <c r="I109" s="611"/>
      <c r="J109" s="612"/>
      <c r="K109" s="611"/>
      <c r="L109" s="611"/>
      <c r="M109" s="611"/>
      <c r="N109" s="613"/>
      <c r="O109" s="500"/>
    </row>
    <row r="110" spans="1:15" s="347" customFormat="1" ht="16.5">
      <c r="A110" s="610">
        <f t="shared" si="9"/>
        <v>98</v>
      </c>
      <c r="B110" s="664" t="s">
        <v>3082</v>
      </c>
      <c r="C110" s="516">
        <v>41</v>
      </c>
      <c r="D110" s="516" t="s">
        <v>910</v>
      </c>
      <c r="E110" s="517">
        <v>500</v>
      </c>
      <c r="F110" s="517">
        <f t="shared" si="7"/>
        <v>20500</v>
      </c>
      <c r="G110" s="611">
        <f t="shared" si="8"/>
        <v>41</v>
      </c>
      <c r="H110" s="611"/>
      <c r="I110" s="611"/>
      <c r="J110" s="612"/>
      <c r="K110" s="611"/>
      <c r="L110" s="611"/>
      <c r="M110" s="611"/>
      <c r="N110" s="613"/>
      <c r="O110" s="500"/>
    </row>
    <row r="111" spans="1:15" s="347" customFormat="1" ht="16.5">
      <c r="A111" s="610">
        <f t="shared" si="9"/>
        <v>99</v>
      </c>
      <c r="B111" s="664" t="s">
        <v>3083</v>
      </c>
      <c r="C111" s="516">
        <v>142</v>
      </c>
      <c r="D111" s="516" t="s">
        <v>910</v>
      </c>
      <c r="E111" s="517">
        <v>35</v>
      </c>
      <c r="F111" s="517">
        <f t="shared" si="7"/>
        <v>4970</v>
      </c>
      <c r="G111" s="611">
        <f t="shared" si="8"/>
        <v>142</v>
      </c>
      <c r="H111" s="611"/>
      <c r="I111" s="611"/>
      <c r="J111" s="612"/>
      <c r="K111" s="611"/>
      <c r="L111" s="611"/>
      <c r="M111" s="611"/>
      <c r="N111" s="613"/>
      <c r="O111" s="500"/>
    </row>
    <row r="112" spans="1:15" s="347" customFormat="1" ht="16.5">
      <c r="A112" s="610">
        <f t="shared" si="9"/>
        <v>100</v>
      </c>
      <c r="B112" s="664" t="s">
        <v>3084</v>
      </c>
      <c r="C112" s="516">
        <v>30</v>
      </c>
      <c r="D112" s="516" t="s">
        <v>910</v>
      </c>
      <c r="E112" s="517">
        <v>244</v>
      </c>
      <c r="F112" s="517">
        <f t="shared" si="7"/>
        <v>7320</v>
      </c>
      <c r="G112" s="611">
        <f t="shared" si="8"/>
        <v>30</v>
      </c>
      <c r="H112" s="611"/>
      <c r="I112" s="611"/>
      <c r="J112" s="612"/>
      <c r="K112" s="611"/>
      <c r="L112" s="611"/>
      <c r="M112" s="611"/>
      <c r="N112" s="613"/>
      <c r="O112" s="500"/>
    </row>
    <row r="113" spans="1:15" s="347" customFormat="1" ht="16.5">
      <c r="A113" s="610">
        <f t="shared" si="9"/>
        <v>101</v>
      </c>
      <c r="B113" s="664" t="s">
        <v>3085</v>
      </c>
      <c r="C113" s="516">
        <v>6</v>
      </c>
      <c r="D113" s="516" t="s">
        <v>910</v>
      </c>
      <c r="E113" s="517">
        <v>409.5</v>
      </c>
      <c r="F113" s="517">
        <f t="shared" si="7"/>
        <v>2457</v>
      </c>
      <c r="G113" s="611">
        <f t="shared" si="8"/>
        <v>6</v>
      </c>
      <c r="H113" s="611"/>
      <c r="I113" s="611"/>
      <c r="J113" s="612"/>
      <c r="K113" s="611"/>
      <c r="L113" s="611"/>
      <c r="M113" s="611"/>
      <c r="N113" s="613"/>
      <c r="O113" s="500"/>
    </row>
    <row r="114" spans="1:15" s="347" customFormat="1" ht="16.5">
      <c r="A114" s="610">
        <f t="shared" si="9"/>
        <v>102</v>
      </c>
      <c r="B114" s="664" t="s">
        <v>3086</v>
      </c>
      <c r="C114" s="516">
        <v>6</v>
      </c>
      <c r="D114" s="516" t="s">
        <v>910</v>
      </c>
      <c r="E114" s="517">
        <v>1600</v>
      </c>
      <c r="F114" s="517">
        <f t="shared" si="7"/>
        <v>9600</v>
      </c>
      <c r="G114" s="611">
        <f t="shared" si="8"/>
        <v>6</v>
      </c>
      <c r="H114" s="611"/>
      <c r="I114" s="611"/>
      <c r="J114" s="612"/>
      <c r="K114" s="611"/>
      <c r="L114" s="611"/>
      <c r="M114" s="611"/>
      <c r="N114" s="613"/>
      <c r="O114" s="500"/>
    </row>
    <row r="115" spans="1:15" s="347" customFormat="1" ht="45">
      <c r="A115" s="610">
        <f t="shared" si="9"/>
        <v>103</v>
      </c>
      <c r="B115" s="158" t="s">
        <v>3087</v>
      </c>
      <c r="C115" s="516">
        <v>3</v>
      </c>
      <c r="D115" s="516" t="s">
        <v>910</v>
      </c>
      <c r="E115" s="517">
        <v>2100</v>
      </c>
      <c r="F115" s="517">
        <f t="shared" si="7"/>
        <v>6300</v>
      </c>
      <c r="G115" s="611">
        <f t="shared" si="8"/>
        <v>3</v>
      </c>
      <c r="H115" s="611"/>
      <c r="I115" s="611"/>
      <c r="J115" s="612"/>
      <c r="K115" s="611"/>
      <c r="L115" s="611"/>
      <c r="M115" s="611"/>
      <c r="N115" s="613"/>
      <c r="O115" s="500"/>
    </row>
    <row r="116" spans="1:15" s="347" customFormat="1" ht="16.5">
      <c r="A116" s="610">
        <f t="shared" si="9"/>
        <v>104</v>
      </c>
      <c r="B116" s="158" t="s">
        <v>3088</v>
      </c>
      <c r="C116" s="516">
        <v>140</v>
      </c>
      <c r="D116" s="516" t="s">
        <v>910</v>
      </c>
      <c r="E116" s="517">
        <v>58</v>
      </c>
      <c r="F116" s="517">
        <f t="shared" si="7"/>
        <v>8120</v>
      </c>
      <c r="G116" s="611">
        <f t="shared" si="8"/>
        <v>140</v>
      </c>
      <c r="H116" s="611"/>
      <c r="I116" s="611"/>
      <c r="J116" s="612"/>
      <c r="K116" s="611"/>
      <c r="L116" s="611"/>
      <c r="M116" s="611"/>
      <c r="N116" s="613"/>
      <c r="O116" s="500"/>
    </row>
    <row r="117" spans="1:15" s="347" customFormat="1" ht="17.25" thickBot="1">
      <c r="A117" s="648">
        <f t="shared" si="9"/>
        <v>105</v>
      </c>
      <c r="B117" s="913" t="s">
        <v>3089</v>
      </c>
      <c r="C117" s="909">
        <v>200</v>
      </c>
      <c r="D117" s="909" t="s">
        <v>2030</v>
      </c>
      <c r="E117" s="914">
        <v>40.6</v>
      </c>
      <c r="F117" s="649">
        <f t="shared" si="7"/>
        <v>8120</v>
      </c>
      <c r="G117" s="650">
        <f t="shared" si="8"/>
        <v>200</v>
      </c>
      <c r="H117" s="650"/>
      <c r="I117" s="650"/>
      <c r="J117" s="651"/>
      <c r="K117" s="650"/>
      <c r="L117" s="650"/>
      <c r="M117" s="650"/>
      <c r="N117" s="652"/>
      <c r="O117" s="500"/>
    </row>
    <row r="118" spans="1:15" s="347" customFormat="1" ht="16.5">
      <c r="A118" s="419"/>
      <c r="B118" s="653"/>
      <c r="C118" s="654"/>
      <c r="D118" s="655"/>
      <c r="E118" s="656" t="s">
        <v>31</v>
      </c>
      <c r="F118" s="656">
        <f>SUM(F13:F117)</f>
        <v>1466854.5450000002</v>
      </c>
      <c r="G118" s="808"/>
      <c r="H118" s="656">
        <f>SUM(H13:H117)</f>
        <v>968976.72500000009</v>
      </c>
      <c r="I118" s="656"/>
      <c r="J118" s="656">
        <f>SUM(J13:J117)</f>
        <v>0</v>
      </c>
      <c r="K118" s="656"/>
      <c r="L118" s="656">
        <f>SUM(L13:L117)</f>
        <v>0</v>
      </c>
      <c r="M118" s="656"/>
      <c r="N118" s="656">
        <f>SUM(N13:N117)</f>
        <v>0</v>
      </c>
    </row>
    <row r="121" spans="1:15" s="499" customFormat="1" ht="15.75" customHeight="1">
      <c r="A121" s="4206" t="s">
        <v>1932</v>
      </c>
      <c r="B121" s="4206"/>
      <c r="C121" s="4206"/>
      <c r="D121" s="4206"/>
      <c r="E121" s="4206"/>
      <c r="F121" s="4206"/>
      <c r="G121" s="4206"/>
      <c r="H121" s="384"/>
      <c r="I121" s="657"/>
      <c r="J121" s="384"/>
      <c r="K121" s="657"/>
      <c r="L121" s="384"/>
      <c r="M121" s="657"/>
      <c r="N121" s="384"/>
      <c r="O121" s="346"/>
    </row>
    <row r="122" spans="1:15" s="499" customFormat="1" ht="15.75" customHeight="1">
      <c r="A122" s="492"/>
      <c r="B122" s="492"/>
      <c r="C122" s="492"/>
      <c r="D122" s="492"/>
      <c r="E122" s="492"/>
      <c r="F122" s="492"/>
      <c r="G122" s="492"/>
      <c r="H122" s="384"/>
      <c r="I122" s="657"/>
      <c r="J122" s="384"/>
      <c r="K122" s="657"/>
      <c r="L122" s="384"/>
      <c r="M122" s="657"/>
      <c r="N122" s="384"/>
      <c r="O122" s="346"/>
    </row>
    <row r="123" spans="1:15" s="499" customFormat="1">
      <c r="A123" s="387"/>
      <c r="B123" s="388"/>
      <c r="C123" s="389"/>
      <c r="D123" s="389"/>
      <c r="E123" s="390"/>
      <c r="F123" s="390"/>
      <c r="G123" s="657"/>
      <c r="H123" s="657" t="s">
        <v>696</v>
      </c>
      <c r="I123" s="657"/>
      <c r="J123" s="384"/>
      <c r="K123" s="657"/>
      <c r="L123" s="384"/>
      <c r="M123" s="657"/>
      <c r="N123" s="384"/>
      <c r="O123" s="346"/>
    </row>
    <row r="124" spans="1:15" s="499" customFormat="1">
      <c r="A124" s="387"/>
      <c r="B124" s="388"/>
      <c r="C124" s="389"/>
      <c r="D124" s="389"/>
      <c r="E124" s="390"/>
      <c r="F124" s="390"/>
      <c r="G124" s="657"/>
      <c r="H124" s="384"/>
      <c r="I124" s="4260" t="s">
        <v>697</v>
      </c>
      <c r="J124" s="4260"/>
      <c r="K124" s="4260"/>
      <c r="L124" s="384"/>
      <c r="M124" s="657"/>
      <c r="N124" s="384"/>
      <c r="O124" s="346"/>
    </row>
    <row r="125" spans="1:15" s="499" customFormat="1">
      <c r="A125" s="387"/>
      <c r="B125" s="388"/>
      <c r="C125" s="389"/>
      <c r="D125" s="389"/>
      <c r="E125" s="390"/>
      <c r="F125" s="390"/>
      <c r="G125" s="657"/>
      <c r="H125" s="384"/>
      <c r="I125" s="4261" t="s">
        <v>1933</v>
      </c>
      <c r="J125" s="4261"/>
      <c r="K125" s="4261"/>
      <c r="L125" s="384"/>
      <c r="M125" s="657"/>
      <c r="N125" s="384"/>
      <c r="O125" s="346"/>
    </row>
  </sheetData>
  <mergeCells count="22">
    <mergeCell ref="M11:N11"/>
    <mergeCell ref="A121:G121"/>
    <mergeCell ref="I124:K124"/>
    <mergeCell ref="I125:K125"/>
    <mergeCell ref="G11:H11"/>
    <mergeCell ref="I11:J11"/>
    <mergeCell ref="K11:L11"/>
    <mergeCell ref="A2:N2"/>
    <mergeCell ref="A3:N3"/>
    <mergeCell ref="A4:N4"/>
    <mergeCell ref="A5:F5"/>
    <mergeCell ref="G9:N9"/>
    <mergeCell ref="A8:E8"/>
    <mergeCell ref="A6:E6"/>
    <mergeCell ref="F6:G6"/>
    <mergeCell ref="H6:J6"/>
    <mergeCell ref="K6:N6"/>
    <mergeCell ref="A7:E7"/>
    <mergeCell ref="F7:J7"/>
    <mergeCell ref="K7:N7"/>
    <mergeCell ref="K8:L8"/>
    <mergeCell ref="M8:N8"/>
  </mergeCells>
  <pageMargins left="0.2" right="0" top="1" bottom="0.5" header="0.3" footer="0.3"/>
  <pageSetup paperSize="14" scale="91" orientation="landscape" verticalDpi="300" r:id="rId1"/>
  <drawing r:id="rId2"/>
</worksheet>
</file>

<file path=xl/worksheets/sheet25.xml><?xml version="1.0" encoding="utf-8"?>
<worksheet xmlns="http://schemas.openxmlformats.org/spreadsheetml/2006/main" xmlns:r="http://schemas.openxmlformats.org/officeDocument/2006/relationships">
  <dimension ref="A4:DX6937"/>
  <sheetViews>
    <sheetView view="pageBreakPreview" topLeftCell="A6905" zoomScale="60" zoomScaleNormal="50" workbookViewId="0">
      <selection activeCell="H6927" sqref="H6927"/>
    </sheetView>
  </sheetViews>
  <sheetFormatPr defaultRowHeight="15"/>
  <cols>
    <col min="1" max="1" width="26.85546875" style="27" customWidth="1"/>
    <col min="2" max="2" width="40" style="27" customWidth="1"/>
    <col min="3" max="3" width="13.7109375" style="27" customWidth="1"/>
    <col min="4" max="4" width="21.85546875" style="27" customWidth="1"/>
    <col min="5" max="5" width="42.28515625" style="27" customWidth="1"/>
    <col min="6" max="6" width="13" style="27" customWidth="1"/>
    <col min="7" max="7" width="15.5703125" style="27" customWidth="1"/>
    <col min="8" max="8" width="34.42578125" style="27" customWidth="1"/>
    <col min="9" max="9" width="13.42578125" style="27" customWidth="1"/>
    <col min="10" max="10" width="20" style="27" customWidth="1"/>
    <col min="11" max="11" width="37.5703125" style="27" customWidth="1"/>
    <col min="12" max="12" width="11.140625" style="27" customWidth="1"/>
    <col min="13" max="13" width="20" style="27" customWidth="1"/>
    <col min="14" max="14" width="24.42578125" style="27" customWidth="1"/>
    <col min="15" max="15" width="20.28515625" style="27" customWidth="1"/>
    <col min="16" max="16384" width="9.140625" style="27"/>
  </cols>
  <sheetData>
    <row r="4" spans="1:128" ht="18.75">
      <c r="A4" s="4299" t="s">
        <v>3267</v>
      </c>
      <c r="B4" s="4299"/>
      <c r="C4" s="4299"/>
      <c r="D4" s="4299"/>
      <c r="E4" s="4299"/>
      <c r="F4" s="4299"/>
      <c r="G4" s="4299"/>
      <c r="H4" s="4299"/>
      <c r="I4" s="4299"/>
      <c r="J4" s="4299"/>
      <c r="K4" s="4299"/>
      <c r="L4" s="4299"/>
      <c r="M4" s="4299"/>
    </row>
    <row r="5" spans="1:128" ht="18.75">
      <c r="A5" s="4300" t="s">
        <v>3268</v>
      </c>
      <c r="B5" s="4300"/>
      <c r="C5" s="4300"/>
      <c r="D5" s="4300"/>
      <c r="E5" s="4300"/>
      <c r="F5" s="4300"/>
      <c r="G5" s="4300"/>
      <c r="H5" s="4300"/>
      <c r="I5" s="4300"/>
      <c r="J5" s="4300"/>
      <c r="K5" s="4300"/>
      <c r="L5" s="4300"/>
      <c r="M5" s="4300"/>
    </row>
    <row r="6" spans="1:128" ht="18.75">
      <c r="A6" s="4299" t="s">
        <v>3269</v>
      </c>
      <c r="B6" s="4299"/>
      <c r="C6" s="4299"/>
      <c r="D6" s="4299"/>
      <c r="E6" s="4299"/>
      <c r="F6" s="4299"/>
      <c r="G6" s="4299"/>
      <c r="H6" s="4299"/>
      <c r="I6" s="4299"/>
      <c r="J6" s="4299"/>
      <c r="K6" s="4299"/>
      <c r="L6" s="4299"/>
      <c r="M6" s="4299"/>
    </row>
    <row r="7" spans="1:128">
      <c r="A7" s="4301"/>
      <c r="B7" s="4301"/>
      <c r="C7" s="4301"/>
      <c r="D7" s="4301"/>
      <c r="E7" s="4301"/>
      <c r="F7" s="4301"/>
      <c r="G7" s="4301"/>
      <c r="H7" s="4301"/>
      <c r="I7" s="4301"/>
      <c r="J7" s="4301"/>
      <c r="K7" s="4301"/>
      <c r="L7" s="4301"/>
      <c r="M7" s="4301"/>
    </row>
    <row r="8" spans="1:128">
      <c r="A8" s="1125"/>
      <c r="B8" s="1125"/>
      <c r="C8" s="1125"/>
      <c r="D8" s="1125"/>
      <c r="E8" s="1125"/>
      <c r="F8" s="1125"/>
      <c r="G8" s="1125"/>
      <c r="H8" s="1125"/>
      <c r="I8" s="1125"/>
      <c r="J8" s="1125"/>
      <c r="K8" s="1125"/>
      <c r="L8" s="1125"/>
      <c r="M8" s="1125"/>
    </row>
    <row r="9" spans="1:128" ht="15.75">
      <c r="A9" s="4302" t="s">
        <v>3270</v>
      </c>
      <c r="B9" s="4302"/>
      <c r="C9" s="4302"/>
      <c r="D9" s="4302"/>
      <c r="E9" s="4302"/>
      <c r="F9" s="4302"/>
      <c r="G9" s="4302"/>
      <c r="H9" s="4302"/>
      <c r="I9" s="4302"/>
      <c r="J9" s="4302"/>
      <c r="K9" s="4302"/>
      <c r="L9" s="4302"/>
      <c r="M9" s="4302"/>
    </row>
    <row r="10" spans="1:128" ht="15.75" thickBot="1"/>
    <row r="11" spans="1:128" s="1129" customFormat="1" ht="15.75" thickBot="1">
      <c r="A11" s="1126"/>
      <c r="B11" s="4296" t="s">
        <v>3271</v>
      </c>
      <c r="C11" s="4297"/>
      <c r="D11" s="4298"/>
      <c r="E11" s="4296" t="s">
        <v>3272</v>
      </c>
      <c r="F11" s="4297"/>
      <c r="G11" s="4298"/>
      <c r="H11" s="4296" t="s">
        <v>3273</v>
      </c>
      <c r="I11" s="4297"/>
      <c r="J11" s="4298"/>
      <c r="K11" s="4296" t="s">
        <v>3274</v>
      </c>
      <c r="L11" s="4297"/>
      <c r="M11" s="4298"/>
      <c r="N11" s="1127"/>
      <c r="O11" s="1128"/>
      <c r="P11" s="1128"/>
      <c r="Q11" s="1128"/>
      <c r="R11" s="1128"/>
      <c r="S11" s="1128"/>
      <c r="T11" s="1128"/>
      <c r="U11" s="1128"/>
      <c r="V11" s="1128"/>
      <c r="W11" s="1128"/>
      <c r="X11" s="1128"/>
      <c r="Y11" s="1128"/>
      <c r="Z11" s="1128"/>
      <c r="AA11" s="1128"/>
      <c r="AB11" s="1128"/>
      <c r="AC11" s="1128"/>
      <c r="AD11" s="1128"/>
      <c r="AE11" s="1128"/>
      <c r="AF11" s="1128"/>
      <c r="AG11" s="1128"/>
      <c r="AH11" s="1128"/>
      <c r="AI11" s="1128"/>
      <c r="AJ11" s="1128"/>
      <c r="AK11" s="1128"/>
      <c r="AL11" s="1128"/>
      <c r="AM11" s="1128"/>
      <c r="AN11" s="1128"/>
      <c r="AO11" s="1128"/>
      <c r="AP11" s="1128"/>
      <c r="AQ11" s="1128"/>
      <c r="AR11" s="1128"/>
      <c r="AS11" s="1128"/>
      <c r="AT11" s="1128"/>
      <c r="AU11" s="1128"/>
      <c r="AV11" s="1128"/>
      <c r="AW11" s="1128"/>
      <c r="AX11" s="1128"/>
      <c r="AY11" s="1128"/>
      <c r="AZ11" s="1128"/>
      <c r="BA11" s="1128"/>
      <c r="BB11" s="1128"/>
      <c r="BC11" s="1128"/>
      <c r="BD11" s="1128"/>
      <c r="BE11" s="1128"/>
      <c r="BF11" s="1128"/>
      <c r="BG11" s="1128"/>
      <c r="BH11" s="1128"/>
      <c r="BI11" s="1128"/>
      <c r="BJ11" s="1128"/>
      <c r="BK11" s="1128"/>
      <c r="BL11" s="1128"/>
      <c r="BM11" s="1128"/>
      <c r="BN11" s="1128"/>
      <c r="BO11" s="1128"/>
      <c r="BP11" s="1128"/>
      <c r="BQ11" s="1128"/>
      <c r="BR11" s="1128"/>
      <c r="BS11" s="1128"/>
      <c r="BT11" s="1128"/>
      <c r="BU11" s="1128"/>
      <c r="BV11" s="1128"/>
      <c r="BW11" s="1128"/>
      <c r="BX11" s="1128"/>
      <c r="BY11" s="1128"/>
      <c r="BZ11" s="1128"/>
      <c r="CA11" s="1128"/>
      <c r="CB11" s="1128"/>
      <c r="CC11" s="1128"/>
      <c r="CD11" s="1128"/>
      <c r="CE11" s="1128"/>
      <c r="CF11" s="1128"/>
      <c r="CG11" s="1128"/>
      <c r="CH11" s="1128"/>
      <c r="CI11" s="1128"/>
      <c r="CJ11" s="1128"/>
      <c r="CK11" s="1128"/>
      <c r="CL11" s="1128"/>
      <c r="CM11" s="1128"/>
      <c r="CN11" s="1128"/>
      <c r="CO11" s="1128"/>
      <c r="CP11" s="1128"/>
      <c r="CQ11" s="1128"/>
      <c r="CR11" s="1128"/>
      <c r="CS11" s="1128"/>
      <c r="CT11" s="1128"/>
      <c r="CU11" s="1128"/>
      <c r="CV11" s="1128"/>
      <c r="CW11" s="1128"/>
      <c r="CX11" s="1128"/>
      <c r="CY11" s="1128"/>
      <c r="CZ11" s="1128"/>
      <c r="DA11" s="1128"/>
      <c r="DB11" s="1128"/>
      <c r="DC11" s="1128"/>
      <c r="DD11" s="1128"/>
      <c r="DE11" s="1128"/>
      <c r="DF11" s="1128"/>
      <c r="DG11" s="1128"/>
      <c r="DH11" s="1128"/>
      <c r="DI11" s="1128"/>
      <c r="DJ11" s="1128"/>
      <c r="DK11" s="1128"/>
      <c r="DL11" s="1128"/>
      <c r="DM11" s="1128"/>
      <c r="DN11" s="1128"/>
      <c r="DO11" s="1128"/>
      <c r="DP11" s="1128"/>
      <c r="DQ11" s="1128"/>
      <c r="DR11" s="1128"/>
      <c r="DS11" s="1128"/>
      <c r="DT11" s="1128"/>
      <c r="DU11" s="1128"/>
      <c r="DV11" s="1128"/>
      <c r="DW11" s="1128"/>
      <c r="DX11" s="1128"/>
    </row>
    <row r="12" spans="1:128" s="1140" customFormat="1" ht="15.75" thickBot="1">
      <c r="A12" s="1130"/>
      <c r="B12" s="1131" t="s">
        <v>3275</v>
      </c>
      <c r="C12" s="1132" t="s">
        <v>3276</v>
      </c>
      <c r="D12" s="1133" t="s">
        <v>22</v>
      </c>
      <c r="E12" s="1126" t="s">
        <v>3275</v>
      </c>
      <c r="F12" s="1134" t="s">
        <v>3276</v>
      </c>
      <c r="G12" s="1135" t="s">
        <v>22</v>
      </c>
      <c r="H12" s="1131" t="s">
        <v>3275</v>
      </c>
      <c r="I12" s="1136" t="s">
        <v>3276</v>
      </c>
      <c r="J12" s="1137" t="s">
        <v>22</v>
      </c>
      <c r="K12" s="1126" t="s">
        <v>3275</v>
      </c>
      <c r="L12" s="1134" t="s">
        <v>3276</v>
      </c>
      <c r="M12" s="1135" t="s">
        <v>22</v>
      </c>
      <c r="N12" s="1138"/>
      <c r="O12" s="1139"/>
      <c r="P12" s="1139"/>
      <c r="Q12" s="1139"/>
      <c r="R12" s="1139"/>
      <c r="S12" s="1139"/>
      <c r="T12" s="1139"/>
      <c r="U12" s="1139"/>
      <c r="V12" s="1139"/>
      <c r="W12" s="1139"/>
      <c r="X12" s="1139"/>
      <c r="Y12" s="1139"/>
      <c r="Z12" s="1139"/>
      <c r="AA12" s="1139"/>
      <c r="AB12" s="1139"/>
      <c r="AC12" s="1139"/>
      <c r="AD12" s="1139"/>
      <c r="AE12" s="1139"/>
      <c r="AF12" s="1139"/>
      <c r="AG12" s="1139"/>
      <c r="AH12" s="1139"/>
      <c r="AI12" s="1139"/>
      <c r="AJ12" s="1139"/>
      <c r="AK12" s="1139"/>
      <c r="AL12" s="1139"/>
      <c r="AM12" s="1139"/>
      <c r="AN12" s="1139"/>
      <c r="AO12" s="1139"/>
      <c r="AP12" s="1139"/>
      <c r="AQ12" s="1139"/>
      <c r="AR12" s="1139"/>
      <c r="AS12" s="1139"/>
      <c r="AT12" s="1139"/>
      <c r="AU12" s="1139"/>
      <c r="AV12" s="1139"/>
      <c r="AW12" s="1139"/>
      <c r="AX12" s="1139"/>
      <c r="AY12" s="1139"/>
      <c r="AZ12" s="1139"/>
      <c r="BA12" s="1139"/>
      <c r="BB12" s="1139"/>
      <c r="BC12" s="1139"/>
      <c r="BD12" s="1139"/>
      <c r="BE12" s="1139"/>
      <c r="BF12" s="1139"/>
      <c r="BG12" s="1139"/>
      <c r="BH12" s="1139"/>
      <c r="BI12" s="1139"/>
      <c r="BJ12" s="1139"/>
      <c r="BK12" s="1139"/>
      <c r="BL12" s="1139"/>
      <c r="BM12" s="1139"/>
      <c r="BN12" s="1139"/>
      <c r="BO12" s="1139"/>
      <c r="BP12" s="1139"/>
      <c r="BQ12" s="1139"/>
      <c r="BR12" s="1139"/>
      <c r="BS12" s="1139"/>
      <c r="BT12" s="1139"/>
      <c r="BU12" s="1139"/>
      <c r="BV12" s="1139"/>
      <c r="BW12" s="1139"/>
      <c r="BX12" s="1139"/>
      <c r="BY12" s="1139"/>
      <c r="BZ12" s="1139"/>
      <c r="CA12" s="1139"/>
      <c r="CB12" s="1139"/>
      <c r="CC12" s="1139"/>
      <c r="CD12" s="1139"/>
      <c r="CE12" s="1139"/>
      <c r="CF12" s="1139"/>
      <c r="CG12" s="1139"/>
      <c r="CH12" s="1139"/>
      <c r="CI12" s="1139"/>
      <c r="CJ12" s="1139"/>
      <c r="CK12" s="1139"/>
      <c r="CL12" s="1139"/>
      <c r="CM12" s="1139"/>
      <c r="CN12" s="1139"/>
      <c r="CO12" s="1139"/>
      <c r="CP12" s="1139"/>
      <c r="CQ12" s="1139"/>
      <c r="CR12" s="1139"/>
      <c r="CS12" s="1139"/>
      <c r="CT12" s="1139"/>
      <c r="CU12" s="1139"/>
      <c r="CV12" s="1139"/>
      <c r="CW12" s="1139"/>
      <c r="CX12" s="1139"/>
      <c r="CY12" s="1139"/>
      <c r="CZ12" s="1139"/>
      <c r="DA12" s="1139"/>
      <c r="DB12" s="1139"/>
      <c r="DC12" s="1139"/>
      <c r="DD12" s="1139"/>
      <c r="DE12" s="1139"/>
      <c r="DF12" s="1139"/>
      <c r="DG12" s="1139"/>
      <c r="DH12" s="1139"/>
      <c r="DI12" s="1139"/>
      <c r="DJ12" s="1139"/>
      <c r="DK12" s="1139"/>
      <c r="DL12" s="1139"/>
      <c r="DM12" s="1139"/>
      <c r="DN12" s="1139"/>
      <c r="DO12" s="1139"/>
      <c r="DP12" s="1139"/>
      <c r="DQ12" s="1139"/>
      <c r="DR12" s="1139"/>
      <c r="DS12" s="1139"/>
      <c r="DT12" s="1139"/>
      <c r="DU12" s="1139"/>
      <c r="DV12" s="1139"/>
      <c r="DW12" s="1139"/>
      <c r="DX12" s="1139"/>
    </row>
    <row r="13" spans="1:128" s="1139" customFormat="1" ht="15.75" thickBot="1">
      <c r="A13" s="4306" t="s">
        <v>3277</v>
      </c>
      <c r="B13" s="4307"/>
      <c r="C13" s="4307"/>
      <c r="D13" s="4307"/>
      <c r="E13" s="4307"/>
      <c r="F13" s="4307"/>
      <c r="G13" s="4307"/>
      <c r="H13" s="4307"/>
      <c r="I13" s="4307"/>
      <c r="J13" s="4307"/>
      <c r="K13" s="4307"/>
      <c r="L13" s="4307"/>
      <c r="M13" s="4308"/>
      <c r="N13" s="1141"/>
    </row>
    <row r="14" spans="1:128" s="1139" customFormat="1" ht="48.75" customHeight="1">
      <c r="A14" s="1142" t="s">
        <v>3278</v>
      </c>
      <c r="B14" s="1143"/>
      <c r="C14" s="1144"/>
      <c r="D14" s="1145"/>
      <c r="E14" s="1146" t="s">
        <v>3279</v>
      </c>
      <c r="F14" s="1147"/>
      <c r="G14" s="1148"/>
      <c r="H14" s="1149" t="s">
        <v>3280</v>
      </c>
      <c r="I14" s="1150"/>
      <c r="J14" s="1151"/>
      <c r="K14" s="1152" t="s">
        <v>3281</v>
      </c>
      <c r="L14" s="1150"/>
      <c r="M14" s="1151"/>
      <c r="N14" s="1141"/>
    </row>
    <row r="15" spans="1:128" s="1139" customFormat="1" ht="45">
      <c r="A15" s="1153" t="s">
        <v>3282</v>
      </c>
      <c r="B15" s="1154"/>
      <c r="C15" s="1155"/>
      <c r="D15" s="1156"/>
      <c r="E15" s="1146" t="s">
        <v>3283</v>
      </c>
      <c r="F15" s="1157"/>
      <c r="G15" s="1158"/>
      <c r="H15" s="1159" t="s">
        <v>3283</v>
      </c>
      <c r="I15" s="1160"/>
      <c r="J15" s="1161"/>
      <c r="K15" s="1162" t="s">
        <v>3283</v>
      </c>
      <c r="L15" s="1160"/>
      <c r="M15" s="1161"/>
      <c r="N15" s="1141"/>
    </row>
    <row r="16" spans="1:128" s="1139" customFormat="1">
      <c r="A16" s="1163" t="s">
        <v>3284</v>
      </c>
      <c r="B16" s="1154"/>
      <c r="C16" s="1155"/>
      <c r="D16" s="1156"/>
      <c r="E16" s="1146" t="s">
        <v>3285</v>
      </c>
      <c r="F16" s="1157"/>
      <c r="G16" s="1158"/>
      <c r="H16" s="1159" t="s">
        <v>3286</v>
      </c>
      <c r="I16" s="1160"/>
      <c r="J16" s="1164"/>
      <c r="K16" s="1162" t="s">
        <v>3287</v>
      </c>
      <c r="L16" s="1160"/>
      <c r="M16" s="1164"/>
      <c r="N16" s="1141"/>
    </row>
    <row r="17" spans="1:14" s="1139" customFormat="1">
      <c r="A17" s="1163" t="s">
        <v>3288</v>
      </c>
      <c r="B17" s="1154"/>
      <c r="C17" s="1155"/>
      <c r="D17" s="1156"/>
      <c r="E17" s="1146" t="s">
        <v>3289</v>
      </c>
      <c r="F17" s="1157"/>
      <c r="G17" s="1158"/>
      <c r="H17" s="1159" t="s">
        <v>3290</v>
      </c>
      <c r="I17" s="1160"/>
      <c r="J17" s="1164"/>
      <c r="K17" s="1162" t="s">
        <v>3290</v>
      </c>
      <c r="L17" s="1160"/>
      <c r="M17" s="1164"/>
      <c r="N17" s="1141"/>
    </row>
    <row r="18" spans="1:14" s="1139" customFormat="1" ht="30">
      <c r="A18" s="1163" t="s">
        <v>3291</v>
      </c>
      <c r="B18" s="1154"/>
      <c r="C18" s="1155"/>
      <c r="D18" s="1156"/>
      <c r="E18" s="1165" t="s">
        <v>3292</v>
      </c>
      <c r="F18" s="1157"/>
      <c r="G18" s="1158"/>
      <c r="H18" s="1166" t="s">
        <v>3293</v>
      </c>
      <c r="I18" s="1167"/>
      <c r="J18" s="1168"/>
      <c r="K18" s="1169" t="s">
        <v>3293</v>
      </c>
      <c r="L18" s="1167"/>
      <c r="M18" s="1168"/>
      <c r="N18" s="1141"/>
    </row>
    <row r="19" spans="1:14" s="1139" customFormat="1">
      <c r="A19" s="1163" t="s">
        <v>3294</v>
      </c>
      <c r="B19" s="1154"/>
      <c r="C19" s="1155"/>
      <c r="D19" s="1156"/>
      <c r="E19" s="1165"/>
      <c r="F19" s="1157"/>
      <c r="G19" s="1158"/>
      <c r="H19" s="1166"/>
      <c r="I19" s="1167"/>
      <c r="J19" s="1168"/>
      <c r="K19" s="1169"/>
      <c r="L19" s="1167"/>
      <c r="M19" s="1168"/>
      <c r="N19" s="1141"/>
    </row>
    <row r="20" spans="1:14" s="1139" customFormat="1">
      <c r="A20" s="1163" t="s">
        <v>3295</v>
      </c>
      <c r="B20" s="1154"/>
      <c r="C20" s="1155"/>
      <c r="D20" s="1156"/>
      <c r="E20" s="1165" t="s">
        <v>3296</v>
      </c>
      <c r="F20" s="1157"/>
      <c r="G20" s="1158"/>
      <c r="H20" s="1166" t="s">
        <v>3297</v>
      </c>
      <c r="I20" s="1167"/>
      <c r="J20" s="1168"/>
      <c r="K20" s="1169" t="s">
        <v>3297</v>
      </c>
      <c r="L20" s="1167"/>
      <c r="M20" s="1168"/>
      <c r="N20" s="1141"/>
    </row>
    <row r="21" spans="1:14" s="1139" customFormat="1" ht="60">
      <c r="A21" s="1163" t="s">
        <v>3298</v>
      </c>
      <c r="B21" s="1154"/>
      <c r="C21" s="1155"/>
      <c r="D21" s="1156"/>
      <c r="E21" s="1165" t="s">
        <v>3299</v>
      </c>
      <c r="F21" s="1157"/>
      <c r="G21" s="1158"/>
      <c r="H21" s="1166" t="s">
        <v>3299</v>
      </c>
      <c r="I21" s="1167"/>
      <c r="J21" s="1168"/>
      <c r="K21" s="1169" t="s">
        <v>3299</v>
      </c>
      <c r="L21" s="1167"/>
      <c r="M21" s="1168"/>
      <c r="N21" s="1141"/>
    </row>
    <row r="22" spans="1:14" s="1139" customFormat="1" ht="30">
      <c r="A22" s="1163" t="s">
        <v>3300</v>
      </c>
      <c r="B22" s="1154"/>
      <c r="C22" s="1155"/>
      <c r="D22" s="1156"/>
      <c r="E22" s="1165" t="s">
        <v>3301</v>
      </c>
      <c r="F22" s="1157"/>
      <c r="G22" s="1158"/>
      <c r="H22" s="1166" t="s">
        <v>3302</v>
      </c>
      <c r="I22" s="1167"/>
      <c r="J22" s="1168"/>
      <c r="K22" s="1169" t="s">
        <v>3303</v>
      </c>
      <c r="L22" s="1167"/>
      <c r="M22" s="1168"/>
      <c r="N22" s="1141"/>
    </row>
    <row r="23" spans="1:14" s="1139" customFormat="1">
      <c r="A23" s="1163" t="s">
        <v>3304</v>
      </c>
      <c r="B23" s="1154"/>
      <c r="C23" s="1155"/>
      <c r="D23" s="1156"/>
      <c r="E23" s="1165" t="s">
        <v>3305</v>
      </c>
      <c r="F23" s="1170">
        <v>2000</v>
      </c>
      <c r="G23" s="1158">
        <f>F23*E26*2</f>
        <v>60000</v>
      </c>
      <c r="H23" s="1159" t="s">
        <v>3306</v>
      </c>
      <c r="I23" s="1160"/>
      <c r="J23" s="1164"/>
      <c r="K23" s="1169" t="s">
        <v>3306</v>
      </c>
      <c r="L23" s="1167"/>
      <c r="M23" s="1168"/>
      <c r="N23" s="1141"/>
    </row>
    <row r="24" spans="1:14" s="1139" customFormat="1">
      <c r="A24" s="1163" t="s">
        <v>3307</v>
      </c>
      <c r="B24" s="1154"/>
      <c r="C24" s="1155"/>
      <c r="D24" s="1156"/>
      <c r="E24" s="1165">
        <v>4</v>
      </c>
      <c r="F24" s="1157"/>
      <c r="G24" s="1158"/>
      <c r="H24" s="1159">
        <v>1</v>
      </c>
      <c r="I24" s="1160">
        <v>275</v>
      </c>
      <c r="J24" s="1164">
        <f>H24*I24*H26</f>
        <v>17050</v>
      </c>
      <c r="K24" s="1169">
        <v>2</v>
      </c>
      <c r="L24" s="1167">
        <v>275</v>
      </c>
      <c r="M24" s="1168">
        <f>K24*L24*K26</f>
        <v>18150</v>
      </c>
      <c r="N24" s="1141"/>
    </row>
    <row r="25" spans="1:14" s="1139" customFormat="1">
      <c r="A25" s="1163" t="s">
        <v>3308</v>
      </c>
      <c r="B25" s="1154"/>
      <c r="C25" s="1155"/>
      <c r="D25" s="1156"/>
      <c r="E25" s="1165">
        <v>4</v>
      </c>
      <c r="F25" s="1157"/>
      <c r="G25" s="1158"/>
      <c r="H25" s="1166">
        <v>2</v>
      </c>
      <c r="I25" s="1167">
        <v>100</v>
      </c>
      <c r="J25" s="1168">
        <f>H25*I25*H26</f>
        <v>12400</v>
      </c>
      <c r="K25" s="1169">
        <v>4</v>
      </c>
      <c r="L25" s="1167">
        <v>100</v>
      </c>
      <c r="M25" s="1168">
        <f>K25*L25*K26</f>
        <v>13200</v>
      </c>
      <c r="N25" s="1141"/>
    </row>
    <row r="26" spans="1:14" s="1139" customFormat="1">
      <c r="A26" s="1163" t="s">
        <v>3309</v>
      </c>
      <c r="B26" s="1154"/>
      <c r="C26" s="1155"/>
      <c r="D26" s="1156"/>
      <c r="E26" s="1165">
        <v>15</v>
      </c>
      <c r="F26" s="1157"/>
      <c r="G26" s="1158"/>
      <c r="H26" s="1166">
        <v>62</v>
      </c>
      <c r="I26" s="1167"/>
      <c r="J26" s="1168"/>
      <c r="K26" s="1169">
        <v>33</v>
      </c>
      <c r="L26" s="1167"/>
      <c r="M26" s="1168"/>
      <c r="N26" s="1141"/>
    </row>
    <row r="27" spans="1:14" s="1139" customFormat="1" ht="15.75" thickBot="1">
      <c r="A27" s="1171" t="s">
        <v>29</v>
      </c>
      <c r="B27" s="1172"/>
      <c r="C27" s="1173"/>
      <c r="D27" s="1174"/>
      <c r="E27" s="1172"/>
      <c r="F27" s="1175"/>
      <c r="G27" s="1176">
        <f>G23</f>
        <v>60000</v>
      </c>
      <c r="H27" s="1177"/>
      <c r="I27" s="1175"/>
      <c r="J27" s="1178">
        <f>J24+J25</f>
        <v>29450</v>
      </c>
      <c r="K27" s="1177"/>
      <c r="L27" s="1175"/>
      <c r="M27" s="1178">
        <f>M24+M25</f>
        <v>31350</v>
      </c>
      <c r="N27" s="1141"/>
    </row>
    <row r="28" spans="1:14" s="1139" customFormat="1" ht="45.75" customHeight="1">
      <c r="A28" s="1142" t="s">
        <v>3278</v>
      </c>
      <c r="B28" s="1143"/>
      <c r="C28" s="1144"/>
      <c r="D28" s="1145"/>
      <c r="E28" s="1143"/>
      <c r="F28" s="1147"/>
      <c r="G28" s="1148"/>
      <c r="H28" s="1179" t="s">
        <v>3310</v>
      </c>
      <c r="I28" s="1150"/>
      <c r="J28" s="1180"/>
      <c r="K28" s="1181" t="s">
        <v>3311</v>
      </c>
      <c r="L28" s="1182"/>
      <c r="M28" s="1183"/>
      <c r="N28" s="1141"/>
    </row>
    <row r="29" spans="1:14" s="1139" customFormat="1" ht="45">
      <c r="A29" s="1153" t="s">
        <v>3282</v>
      </c>
      <c r="B29" s="1154"/>
      <c r="C29" s="1155"/>
      <c r="D29" s="1156"/>
      <c r="E29" s="1154"/>
      <c r="F29" s="1157"/>
      <c r="G29" s="1158"/>
      <c r="H29" s="1184" t="s">
        <v>3283</v>
      </c>
      <c r="I29" s="1160"/>
      <c r="J29" s="1185"/>
      <c r="K29" s="1186" t="s">
        <v>3283</v>
      </c>
      <c r="L29" s="1182"/>
      <c r="M29" s="1187"/>
      <c r="N29" s="1141"/>
    </row>
    <row r="30" spans="1:14" s="1139" customFormat="1">
      <c r="A30" s="1163" t="s">
        <v>3284</v>
      </c>
      <c r="B30" s="1154"/>
      <c r="C30" s="1155"/>
      <c r="D30" s="1156"/>
      <c r="E30" s="1154"/>
      <c r="F30" s="1157"/>
      <c r="G30" s="1158"/>
      <c r="H30" s="1184" t="s">
        <v>3312</v>
      </c>
      <c r="I30" s="1160"/>
      <c r="J30" s="1188"/>
      <c r="K30" s="1186" t="s">
        <v>3313</v>
      </c>
      <c r="L30" s="1182"/>
      <c r="M30" s="1189"/>
      <c r="N30" s="1141"/>
    </row>
    <row r="31" spans="1:14" s="1139" customFormat="1">
      <c r="A31" s="1163" t="s">
        <v>3288</v>
      </c>
      <c r="B31" s="1154"/>
      <c r="C31" s="1155"/>
      <c r="D31" s="1156"/>
      <c r="E31" s="1154"/>
      <c r="F31" s="1157"/>
      <c r="G31" s="1158"/>
      <c r="H31" s="1184" t="s">
        <v>3290</v>
      </c>
      <c r="I31" s="1160"/>
      <c r="J31" s="1188"/>
      <c r="K31" s="1186" t="s">
        <v>3290</v>
      </c>
      <c r="L31" s="1182"/>
      <c r="M31" s="1189"/>
      <c r="N31" s="1141"/>
    </row>
    <row r="32" spans="1:14" s="1139" customFormat="1">
      <c r="A32" s="1163" t="s">
        <v>3291</v>
      </c>
      <c r="B32" s="1154"/>
      <c r="C32" s="1155"/>
      <c r="D32" s="1156"/>
      <c r="E32" s="1154"/>
      <c r="F32" s="1157"/>
      <c r="G32" s="1158"/>
      <c r="H32" s="1184" t="s">
        <v>3293</v>
      </c>
      <c r="I32" s="1160"/>
      <c r="J32" s="1188"/>
      <c r="K32" s="1190" t="s">
        <v>3314</v>
      </c>
      <c r="L32" s="1191"/>
      <c r="M32" s="1192"/>
      <c r="N32" s="1141"/>
    </row>
    <row r="33" spans="1:14" s="1139" customFormat="1">
      <c r="A33" s="1163" t="s">
        <v>3294</v>
      </c>
      <c r="B33" s="1154"/>
      <c r="C33" s="1155"/>
      <c r="D33" s="1156"/>
      <c r="E33" s="1154"/>
      <c r="F33" s="1157"/>
      <c r="G33" s="1158"/>
      <c r="H33" s="1184"/>
      <c r="I33" s="1160"/>
      <c r="J33" s="1188"/>
      <c r="K33" s="1190"/>
      <c r="L33" s="1191"/>
      <c r="M33" s="1192"/>
      <c r="N33" s="1141"/>
    </row>
    <row r="34" spans="1:14" s="1139" customFormat="1">
      <c r="A34" s="1163" t="s">
        <v>3295</v>
      </c>
      <c r="B34" s="1154"/>
      <c r="C34" s="1155"/>
      <c r="D34" s="1156"/>
      <c r="E34" s="1154"/>
      <c r="F34" s="1157"/>
      <c r="G34" s="1158"/>
      <c r="H34" s="1184" t="s">
        <v>3297</v>
      </c>
      <c r="I34" s="1160"/>
      <c r="J34" s="1188"/>
      <c r="K34" s="1190" t="s">
        <v>3296</v>
      </c>
      <c r="L34" s="1191"/>
      <c r="M34" s="1192"/>
      <c r="N34" s="1141"/>
    </row>
    <row r="35" spans="1:14" s="1139" customFormat="1" ht="60">
      <c r="A35" s="1163" t="s">
        <v>3298</v>
      </c>
      <c r="B35" s="1154"/>
      <c r="C35" s="1155"/>
      <c r="D35" s="1156"/>
      <c r="E35" s="1154"/>
      <c r="F35" s="1157"/>
      <c r="G35" s="1158"/>
      <c r="H35" s="1184" t="s">
        <v>3299</v>
      </c>
      <c r="I35" s="1160"/>
      <c r="J35" s="1188"/>
      <c r="K35" s="1190" t="s">
        <v>3315</v>
      </c>
      <c r="L35" s="1191"/>
      <c r="M35" s="1192"/>
      <c r="N35" s="1141"/>
    </row>
    <row r="36" spans="1:14" s="1139" customFormat="1">
      <c r="A36" s="1163" t="s">
        <v>3300</v>
      </c>
      <c r="B36" s="1154"/>
      <c r="C36" s="1155"/>
      <c r="D36" s="1156"/>
      <c r="E36" s="1154"/>
      <c r="F36" s="1157"/>
      <c r="G36" s="1158"/>
      <c r="H36" s="1184" t="s">
        <v>3302</v>
      </c>
      <c r="I36" s="1160"/>
      <c r="J36" s="1188"/>
      <c r="K36" s="1190" t="s">
        <v>3303</v>
      </c>
      <c r="L36" s="1191"/>
      <c r="M36" s="1192"/>
      <c r="N36" s="1141"/>
    </row>
    <row r="37" spans="1:14" s="1139" customFormat="1">
      <c r="A37" s="1163" t="s">
        <v>3304</v>
      </c>
      <c r="B37" s="1154"/>
      <c r="C37" s="1155"/>
      <c r="D37" s="1156"/>
      <c r="E37" s="1154"/>
      <c r="F37" s="1157"/>
      <c r="G37" s="1158"/>
      <c r="H37" s="1184" t="s">
        <v>3306</v>
      </c>
      <c r="I37" s="1160"/>
      <c r="J37" s="1188"/>
      <c r="K37" s="1190" t="s">
        <v>3306</v>
      </c>
      <c r="L37" s="1191"/>
      <c r="M37" s="1192"/>
      <c r="N37" s="1141"/>
    </row>
    <row r="38" spans="1:14" s="1139" customFormat="1">
      <c r="A38" s="1163" t="s">
        <v>3307</v>
      </c>
      <c r="B38" s="1154"/>
      <c r="C38" s="1155"/>
      <c r="D38" s="1156"/>
      <c r="E38" s="1154"/>
      <c r="F38" s="1157"/>
      <c r="G38" s="1158"/>
      <c r="H38" s="1184">
        <v>2</v>
      </c>
      <c r="I38" s="1160">
        <v>275</v>
      </c>
      <c r="J38" s="1188">
        <f>H38*I38*H40</f>
        <v>56100</v>
      </c>
      <c r="K38" s="1190">
        <v>1</v>
      </c>
      <c r="L38" s="1191">
        <v>275</v>
      </c>
      <c r="M38" s="1192">
        <f>K38*L38*K40</f>
        <v>3850</v>
      </c>
      <c r="N38" s="1141"/>
    </row>
    <row r="39" spans="1:14" s="1139" customFormat="1">
      <c r="A39" s="1163" t="s">
        <v>3308</v>
      </c>
      <c r="B39" s="1154"/>
      <c r="C39" s="1155"/>
      <c r="D39" s="1156"/>
      <c r="E39" s="1154"/>
      <c r="F39" s="1157"/>
      <c r="G39" s="1158"/>
      <c r="H39" s="1184">
        <v>4</v>
      </c>
      <c r="I39" s="1160">
        <v>100</v>
      </c>
      <c r="J39" s="1188">
        <f>H39*I39*H40</f>
        <v>40800</v>
      </c>
      <c r="K39" s="1190">
        <v>2</v>
      </c>
      <c r="L39" s="1191">
        <v>100</v>
      </c>
      <c r="M39" s="1192">
        <f>K39*L39*K40</f>
        <v>2800</v>
      </c>
      <c r="N39" s="1141"/>
    </row>
    <row r="40" spans="1:14" s="1139" customFormat="1">
      <c r="A40" s="1193" t="s">
        <v>3309</v>
      </c>
      <c r="B40" s="1154"/>
      <c r="C40" s="1155"/>
      <c r="D40" s="1156"/>
      <c r="E40" s="1154"/>
      <c r="F40" s="1157"/>
      <c r="G40" s="1158"/>
      <c r="H40" s="1184">
        <v>102</v>
      </c>
      <c r="I40" s="1160"/>
      <c r="J40" s="1188"/>
      <c r="K40" s="1190">
        <v>14</v>
      </c>
      <c r="L40" s="1191"/>
      <c r="M40" s="1192"/>
      <c r="N40" s="1141"/>
    </row>
    <row r="41" spans="1:14" s="1139" customFormat="1" ht="15.75" thickBot="1">
      <c r="A41" s="1194" t="s">
        <v>29</v>
      </c>
      <c r="B41" s="1172"/>
      <c r="C41" s="1173"/>
      <c r="D41" s="1174"/>
      <c r="E41" s="1172"/>
      <c r="F41" s="1175"/>
      <c r="G41" s="1176"/>
      <c r="H41" s="1177"/>
      <c r="I41" s="1175"/>
      <c r="J41" s="1195">
        <f>J38+J39</f>
        <v>96900</v>
      </c>
      <c r="K41" s="1172"/>
      <c r="L41" s="1196"/>
      <c r="M41" s="1176">
        <f>M38+M39</f>
        <v>6650</v>
      </c>
      <c r="N41" s="1141"/>
    </row>
    <row r="42" spans="1:14" s="1139" customFormat="1" ht="28.5">
      <c r="A42" s="1142" t="s">
        <v>3278</v>
      </c>
      <c r="B42" s="1143"/>
      <c r="C42" s="1144"/>
      <c r="D42" s="1145"/>
      <c r="E42" s="1143"/>
      <c r="F42" s="1147"/>
      <c r="G42" s="1148"/>
      <c r="H42" s="1197" t="s">
        <v>3316</v>
      </c>
      <c r="I42" s="1150"/>
      <c r="J42" s="1198"/>
      <c r="K42" s="1143"/>
      <c r="L42" s="1147"/>
      <c r="M42" s="1148"/>
      <c r="N42" s="1141"/>
    </row>
    <row r="43" spans="1:14" s="1139" customFormat="1" ht="42.75">
      <c r="A43" s="1153" t="s">
        <v>3282</v>
      </c>
      <c r="B43" s="1154"/>
      <c r="C43" s="1155"/>
      <c r="D43" s="1156"/>
      <c r="E43" s="1154"/>
      <c r="F43" s="1157"/>
      <c r="G43" s="1158"/>
      <c r="H43" s="1197" t="s">
        <v>3317</v>
      </c>
      <c r="I43" s="1160"/>
      <c r="J43" s="1198"/>
      <c r="K43" s="1154"/>
      <c r="L43" s="1157"/>
      <c r="M43" s="1158"/>
      <c r="N43" s="1141"/>
    </row>
    <row r="44" spans="1:14" s="1139" customFormat="1">
      <c r="A44" s="1163" t="s">
        <v>3284</v>
      </c>
      <c r="B44" s="1154"/>
      <c r="C44" s="1155"/>
      <c r="D44" s="1156"/>
      <c r="E44" s="1154"/>
      <c r="F44" s="1157"/>
      <c r="G44" s="1158"/>
      <c r="H44" s="1197" t="s">
        <v>3318</v>
      </c>
      <c r="I44" s="1160"/>
      <c r="J44" s="1199"/>
      <c r="K44" s="1154"/>
      <c r="L44" s="1157"/>
      <c r="M44" s="1158"/>
      <c r="N44" s="1141"/>
    </row>
    <row r="45" spans="1:14" s="1139" customFormat="1">
      <c r="A45" s="1163" t="s">
        <v>3288</v>
      </c>
      <c r="B45" s="1154"/>
      <c r="C45" s="1155"/>
      <c r="D45" s="1156"/>
      <c r="E45" s="1154"/>
      <c r="F45" s="1157"/>
      <c r="G45" s="1158"/>
      <c r="H45" s="1197" t="s">
        <v>3319</v>
      </c>
      <c r="I45" s="1160"/>
      <c r="J45" s="1199"/>
      <c r="K45" s="1154"/>
      <c r="L45" s="1157"/>
      <c r="M45" s="1158"/>
      <c r="N45" s="1141"/>
    </row>
    <row r="46" spans="1:14" s="1139" customFormat="1">
      <c r="A46" s="1163" t="s">
        <v>3291</v>
      </c>
      <c r="B46" s="1154"/>
      <c r="C46" s="1155"/>
      <c r="D46" s="1156"/>
      <c r="E46" s="1154"/>
      <c r="F46" s="1157"/>
      <c r="G46" s="1158"/>
      <c r="H46" s="1200" t="s">
        <v>3314</v>
      </c>
      <c r="I46" s="1167"/>
      <c r="J46" s="1201"/>
      <c r="K46" s="1154"/>
      <c r="L46" s="1157"/>
      <c r="M46" s="1158"/>
      <c r="N46" s="1141"/>
    </row>
    <row r="47" spans="1:14" s="1139" customFormat="1">
      <c r="A47" s="1163" t="s">
        <v>3294</v>
      </c>
      <c r="B47" s="1154"/>
      <c r="C47" s="1155"/>
      <c r="D47" s="1156"/>
      <c r="E47" s="1154"/>
      <c r="F47" s="1157"/>
      <c r="G47" s="1158"/>
      <c r="H47" s="1200"/>
      <c r="I47" s="1167"/>
      <c r="J47" s="1201"/>
      <c r="K47" s="1154"/>
      <c r="L47" s="1157"/>
      <c r="M47" s="1158"/>
      <c r="N47" s="1141"/>
    </row>
    <row r="48" spans="1:14" s="1139" customFormat="1">
      <c r="A48" s="1163" t="s">
        <v>3295</v>
      </c>
      <c r="B48" s="1154"/>
      <c r="C48" s="1155"/>
      <c r="D48" s="1156"/>
      <c r="E48" s="1154"/>
      <c r="F48" s="1157"/>
      <c r="G48" s="1158"/>
      <c r="H48" s="1200" t="s">
        <v>3296</v>
      </c>
      <c r="I48" s="1167"/>
      <c r="J48" s="1201"/>
      <c r="K48" s="1154"/>
      <c r="L48" s="1157"/>
      <c r="M48" s="1158"/>
      <c r="N48" s="1141"/>
    </row>
    <row r="49" spans="1:15" s="1139" customFormat="1" ht="30">
      <c r="A49" s="1163" t="s">
        <v>3298</v>
      </c>
      <c r="B49" s="1154"/>
      <c r="C49" s="1155"/>
      <c r="D49" s="1156"/>
      <c r="E49" s="1154"/>
      <c r="F49" s="1157"/>
      <c r="G49" s="1158"/>
      <c r="H49" s="1200" t="s">
        <v>3306</v>
      </c>
      <c r="I49" s="1167"/>
      <c r="J49" s="1201"/>
      <c r="K49" s="1154"/>
      <c r="L49" s="1157"/>
      <c r="M49" s="1158"/>
      <c r="N49" s="1141"/>
    </row>
    <row r="50" spans="1:15" s="1139" customFormat="1">
      <c r="A50" s="1163" t="s">
        <v>3300</v>
      </c>
      <c r="B50" s="1154"/>
      <c r="C50" s="1155"/>
      <c r="D50" s="1156"/>
      <c r="E50" s="1154"/>
      <c r="F50" s="1157"/>
      <c r="G50" s="1158"/>
      <c r="H50" s="1200" t="s">
        <v>3320</v>
      </c>
      <c r="I50" s="1167"/>
      <c r="J50" s="1201"/>
      <c r="K50" s="1154"/>
      <c r="L50" s="1157"/>
      <c r="M50" s="1158"/>
      <c r="N50" s="1141"/>
    </row>
    <row r="51" spans="1:15" s="1139" customFormat="1">
      <c r="A51" s="1163" t="s">
        <v>3304</v>
      </c>
      <c r="B51" s="1154"/>
      <c r="C51" s="1155"/>
      <c r="D51" s="1156"/>
      <c r="E51" s="1154"/>
      <c r="F51" s="1157"/>
      <c r="G51" s="1158"/>
      <c r="H51" s="1200" t="s">
        <v>3306</v>
      </c>
      <c r="I51" s="1167"/>
      <c r="J51" s="1201"/>
      <c r="K51" s="1154"/>
      <c r="L51" s="1157"/>
      <c r="M51" s="1158"/>
      <c r="N51" s="1141"/>
    </row>
    <row r="52" spans="1:15" s="1139" customFormat="1">
      <c r="A52" s="1163" t="s">
        <v>3307</v>
      </c>
      <c r="B52" s="1154"/>
      <c r="C52" s="1155"/>
      <c r="D52" s="1156"/>
      <c r="E52" s="1154"/>
      <c r="F52" s="1157"/>
      <c r="G52" s="1158"/>
      <c r="H52" s="1200">
        <v>1</v>
      </c>
      <c r="I52" s="1167">
        <v>275</v>
      </c>
      <c r="J52" s="1201">
        <f>H52*I52*H54</f>
        <v>3850</v>
      </c>
      <c r="K52" s="1154"/>
      <c r="L52" s="1157"/>
      <c r="M52" s="1158"/>
      <c r="N52" s="1141"/>
    </row>
    <row r="53" spans="1:15" s="1139" customFormat="1">
      <c r="A53" s="1163" t="s">
        <v>3308</v>
      </c>
      <c r="B53" s="1154"/>
      <c r="C53" s="1155"/>
      <c r="D53" s="1156"/>
      <c r="E53" s="1154"/>
      <c r="F53" s="1157"/>
      <c r="G53" s="1158"/>
      <c r="H53" s="1200">
        <v>2</v>
      </c>
      <c r="I53" s="1167">
        <v>100</v>
      </c>
      <c r="J53" s="1201">
        <f>H53*I53*H54</f>
        <v>2800</v>
      </c>
      <c r="K53" s="1154"/>
      <c r="L53" s="1157"/>
      <c r="M53" s="1158"/>
      <c r="N53" s="1141"/>
    </row>
    <row r="54" spans="1:15" s="1139" customFormat="1">
      <c r="A54" s="1193" t="s">
        <v>3309</v>
      </c>
      <c r="B54" s="1154"/>
      <c r="C54" s="1155"/>
      <c r="D54" s="1156"/>
      <c r="E54" s="1154"/>
      <c r="F54" s="1157"/>
      <c r="G54" s="1158"/>
      <c r="H54" s="1200">
        <v>14</v>
      </c>
      <c r="I54" s="1167"/>
      <c r="J54" s="1201"/>
      <c r="K54" s="1154"/>
      <c r="L54" s="1157"/>
      <c r="M54" s="1158"/>
      <c r="N54" s="1141"/>
    </row>
    <row r="55" spans="1:15" s="1139" customFormat="1" ht="15.75" thickBot="1">
      <c r="A55" s="1194" t="s">
        <v>29</v>
      </c>
      <c r="B55" s="1172"/>
      <c r="C55" s="1173"/>
      <c r="D55" s="1174"/>
      <c r="E55" s="1172"/>
      <c r="F55" s="1175"/>
      <c r="G55" s="1176"/>
      <c r="H55" s="1177"/>
      <c r="I55" s="1175"/>
      <c r="J55" s="1178">
        <f>J52+J53</f>
        <v>6650</v>
      </c>
      <c r="K55" s="1172"/>
      <c r="L55" s="1175"/>
      <c r="M55" s="1176"/>
      <c r="N55" s="1141"/>
    </row>
    <row r="56" spans="1:15" s="1139" customFormat="1" ht="16.5" thickBot="1">
      <c r="A56" s="1202" t="s">
        <v>3321</v>
      </c>
      <c r="B56" s="1131"/>
      <c r="C56" s="1203"/>
      <c r="D56" s="1133"/>
      <c r="E56" s="1131"/>
      <c r="F56" s="1134"/>
      <c r="G56" s="1137">
        <f>G27</f>
        <v>60000</v>
      </c>
      <c r="H56" s="1131"/>
      <c r="I56" s="1134"/>
      <c r="J56" s="1137">
        <f>J55+J41+J27</f>
        <v>133000</v>
      </c>
      <c r="K56" s="1131"/>
      <c r="L56" s="1134"/>
      <c r="M56" s="1204">
        <f>M41+M27</f>
        <v>38000</v>
      </c>
      <c r="N56" s="1205">
        <f>M56+J56+G56</f>
        <v>231000</v>
      </c>
      <c r="O56" s="1206" t="s">
        <v>3322</v>
      </c>
    </row>
    <row r="57" spans="1:15" s="1139" customFormat="1" ht="15.75" thickBot="1">
      <c r="A57" s="4306" t="s">
        <v>3323</v>
      </c>
      <c r="B57" s="4307"/>
      <c r="C57" s="4307"/>
      <c r="D57" s="4307"/>
      <c r="E57" s="4307"/>
      <c r="F57" s="4307"/>
      <c r="G57" s="4307"/>
      <c r="H57" s="4307"/>
      <c r="I57" s="4307"/>
      <c r="J57" s="4307"/>
      <c r="K57" s="4307"/>
      <c r="L57" s="4307"/>
      <c r="M57" s="4307"/>
      <c r="N57" s="1207"/>
      <c r="O57" s="1206"/>
    </row>
    <row r="58" spans="1:15" s="1139" customFormat="1" ht="31.5">
      <c r="A58" s="1142" t="s">
        <v>3278</v>
      </c>
      <c r="B58" s="1143"/>
      <c r="C58" s="1144"/>
      <c r="D58" s="1145"/>
      <c r="E58" s="1208" t="s">
        <v>3324</v>
      </c>
      <c r="F58" s="1209"/>
      <c r="G58" s="1210"/>
      <c r="H58" s="1208" t="s">
        <v>3325</v>
      </c>
      <c r="I58" s="1209"/>
      <c r="J58" s="1210"/>
      <c r="K58" s="1211" t="s">
        <v>3326</v>
      </c>
      <c r="L58" s="1209"/>
      <c r="M58" s="1212"/>
      <c r="N58" s="1207"/>
      <c r="O58" s="1206"/>
    </row>
    <row r="59" spans="1:15" s="1139" customFormat="1" ht="15.75">
      <c r="A59" s="1163" t="s">
        <v>3282</v>
      </c>
      <c r="B59" s="1154"/>
      <c r="C59" s="1155"/>
      <c r="D59" s="1156"/>
      <c r="E59" s="1213" t="s">
        <v>3327</v>
      </c>
      <c r="F59" s="1214"/>
      <c r="G59" s="1210"/>
      <c r="H59" s="1213" t="s">
        <v>3328</v>
      </c>
      <c r="I59" s="1214"/>
      <c r="J59" s="1210"/>
      <c r="K59" s="1215" t="s">
        <v>3329</v>
      </c>
      <c r="L59" s="1214"/>
      <c r="M59" s="1216"/>
      <c r="N59" s="1207"/>
      <c r="O59" s="1206"/>
    </row>
    <row r="60" spans="1:15" s="1139" customFormat="1" ht="15.75">
      <c r="A60" s="1163" t="s">
        <v>3284</v>
      </c>
      <c r="B60" s="1154"/>
      <c r="C60" s="1155"/>
      <c r="D60" s="1156"/>
      <c r="E60" s="1217" t="s">
        <v>3330</v>
      </c>
      <c r="F60" s="1218"/>
      <c r="G60" s="1219"/>
      <c r="H60" s="1217" t="s">
        <v>3331</v>
      </c>
      <c r="I60" s="1218"/>
      <c r="J60" s="1219"/>
      <c r="K60" s="1220" t="s">
        <v>3332</v>
      </c>
      <c r="L60" s="1218"/>
      <c r="M60" s="1221"/>
      <c r="N60" s="1207"/>
      <c r="O60" s="1206"/>
    </row>
    <row r="61" spans="1:15" s="1139" customFormat="1" ht="15.75">
      <c r="A61" s="1163" t="s">
        <v>3288</v>
      </c>
      <c r="B61" s="1154"/>
      <c r="C61" s="1155"/>
      <c r="D61" s="1156"/>
      <c r="E61" s="1220" t="s">
        <v>3333</v>
      </c>
      <c r="F61" s="1218"/>
      <c r="G61" s="1219"/>
      <c r="H61" s="1217" t="s">
        <v>3334</v>
      </c>
      <c r="I61" s="1218"/>
      <c r="J61" s="1219"/>
      <c r="K61" s="1220" t="s">
        <v>3333</v>
      </c>
      <c r="L61" s="1218"/>
      <c r="M61" s="1221"/>
      <c r="N61" s="1207"/>
      <c r="O61" s="1206"/>
    </row>
    <row r="62" spans="1:15" s="1139" customFormat="1" ht="47.25">
      <c r="A62" s="1163" t="s">
        <v>3291</v>
      </c>
      <c r="B62" s="1154"/>
      <c r="C62" s="1155"/>
      <c r="D62" s="1156"/>
      <c r="E62" s="1217" t="s">
        <v>3335</v>
      </c>
      <c r="F62" s="1218"/>
      <c r="G62" s="1219"/>
      <c r="H62" s="1217" t="s">
        <v>3336</v>
      </c>
      <c r="I62" s="1218"/>
      <c r="J62" s="1219"/>
      <c r="K62" s="1220" t="s">
        <v>3336</v>
      </c>
      <c r="L62" s="1218"/>
      <c r="M62" s="1221"/>
      <c r="N62" s="1207"/>
      <c r="O62" s="1206"/>
    </row>
    <row r="63" spans="1:15" s="1139" customFormat="1" ht="15.75">
      <c r="A63" s="1163" t="s">
        <v>3294</v>
      </c>
      <c r="B63" s="1154"/>
      <c r="C63" s="1155"/>
      <c r="D63" s="1156"/>
      <c r="E63" s="1220" t="s">
        <v>3337</v>
      </c>
      <c r="F63" s="1218"/>
      <c r="G63" s="1219"/>
      <c r="H63" s="1222" t="s">
        <v>3338</v>
      </c>
      <c r="I63" s="1218"/>
      <c r="J63" s="1219"/>
      <c r="K63" s="1220" t="s">
        <v>3337</v>
      </c>
      <c r="L63" s="1218"/>
      <c r="M63" s="1221"/>
      <c r="N63" s="1207"/>
      <c r="O63" s="1206"/>
    </row>
    <row r="64" spans="1:15" s="1139" customFormat="1" ht="47.25">
      <c r="A64" s="1163" t="s">
        <v>3295</v>
      </c>
      <c r="B64" s="1154"/>
      <c r="C64" s="1155"/>
      <c r="D64" s="1156"/>
      <c r="E64" s="1217" t="s">
        <v>3339</v>
      </c>
      <c r="F64" s="1218"/>
      <c r="G64" s="1219"/>
      <c r="H64" s="1217" t="s">
        <v>3340</v>
      </c>
      <c r="I64" s="1218"/>
      <c r="J64" s="1219"/>
      <c r="K64" s="1217" t="s">
        <v>3339</v>
      </c>
      <c r="L64" s="1218"/>
      <c r="M64" s="1221"/>
      <c r="N64" s="1207"/>
      <c r="O64" s="1206"/>
    </row>
    <row r="65" spans="1:15" s="1139" customFormat="1" ht="47.25">
      <c r="A65" s="1163" t="s">
        <v>3298</v>
      </c>
      <c r="B65" s="1154"/>
      <c r="C65" s="1155"/>
      <c r="D65" s="1156"/>
      <c r="E65" s="1222" t="s">
        <v>3315</v>
      </c>
      <c r="F65" s="1218"/>
      <c r="G65" s="1219"/>
      <c r="H65" s="1222" t="s">
        <v>3315</v>
      </c>
      <c r="I65" s="1218"/>
      <c r="J65" s="1219"/>
      <c r="K65" s="1222" t="s">
        <v>3315</v>
      </c>
      <c r="L65" s="1218"/>
      <c r="M65" s="1221"/>
      <c r="N65" s="1207"/>
      <c r="O65" s="1206"/>
    </row>
    <row r="66" spans="1:15" s="1139" customFormat="1" ht="47.25">
      <c r="A66" s="1163" t="s">
        <v>3300</v>
      </c>
      <c r="B66" s="1154"/>
      <c r="C66" s="1155"/>
      <c r="D66" s="1156"/>
      <c r="E66" s="1222" t="s">
        <v>3341</v>
      </c>
      <c r="F66" s="1218"/>
      <c r="G66" s="1219"/>
      <c r="H66" s="1222" t="s">
        <v>3341</v>
      </c>
      <c r="I66" s="1218"/>
      <c r="J66" s="1219"/>
      <c r="K66" s="1222" t="s">
        <v>3342</v>
      </c>
      <c r="L66" s="1218"/>
      <c r="M66" s="1221"/>
      <c r="N66" s="1207"/>
      <c r="O66" s="1206"/>
    </row>
    <row r="67" spans="1:15" s="1139" customFormat="1" ht="31.5">
      <c r="A67" s="1163" t="s">
        <v>3304</v>
      </c>
      <c r="B67" s="1154"/>
      <c r="C67" s="1155"/>
      <c r="D67" s="1156"/>
      <c r="E67" s="1217" t="s">
        <v>3337</v>
      </c>
      <c r="F67" s="1223"/>
      <c r="G67" s="1219"/>
      <c r="H67" s="1217" t="s">
        <v>3343</v>
      </c>
      <c r="I67" s="1223">
        <v>1500</v>
      </c>
      <c r="J67" s="1219">
        <f>H70*I67*2</f>
        <v>210000</v>
      </c>
      <c r="K67" s="1217" t="s">
        <v>3337</v>
      </c>
      <c r="L67" s="1223"/>
      <c r="M67" s="1221"/>
      <c r="N67" s="1207"/>
      <c r="O67" s="1206"/>
    </row>
    <row r="68" spans="1:15" s="1139" customFormat="1" ht="15.75">
      <c r="A68" s="1163" t="s">
        <v>3307</v>
      </c>
      <c r="B68" s="1154"/>
      <c r="C68" s="1155"/>
      <c r="D68" s="1156"/>
      <c r="E68" s="1224">
        <v>1</v>
      </c>
      <c r="F68" s="1225">
        <v>275</v>
      </c>
      <c r="G68" s="1219">
        <f>E70*E68*F68</f>
        <v>63250</v>
      </c>
      <c r="H68" s="1226">
        <v>4</v>
      </c>
      <c r="I68" s="1225" t="s">
        <v>3337</v>
      </c>
      <c r="J68" s="1219"/>
      <c r="K68" s="1224">
        <v>2</v>
      </c>
      <c r="L68" s="1225">
        <v>275</v>
      </c>
      <c r="M68" s="1221">
        <f>K70*K68*L68</f>
        <v>38500</v>
      </c>
      <c r="N68" s="1207"/>
      <c r="O68" s="1206"/>
    </row>
    <row r="69" spans="1:15" s="1139" customFormat="1" ht="15.75">
      <c r="A69" s="1163" t="s">
        <v>3308</v>
      </c>
      <c r="B69" s="1154"/>
      <c r="C69" s="1155"/>
      <c r="D69" s="1156"/>
      <c r="E69" s="1224">
        <v>2</v>
      </c>
      <c r="F69" s="1225">
        <v>100</v>
      </c>
      <c r="G69" s="1219">
        <f>E70*E69*F69</f>
        <v>46000</v>
      </c>
      <c r="H69" s="1226">
        <v>4</v>
      </c>
      <c r="I69" s="1225" t="s">
        <v>3337</v>
      </c>
      <c r="J69" s="1219"/>
      <c r="K69" s="1224">
        <v>2</v>
      </c>
      <c r="L69" s="1225">
        <v>100</v>
      </c>
      <c r="M69" s="1221">
        <f>K70*K69*L69</f>
        <v>14000</v>
      </c>
      <c r="N69" s="1207"/>
      <c r="O69" s="1206"/>
    </row>
    <row r="70" spans="1:15" s="1139" customFormat="1" ht="15.75">
      <c r="A70" s="1163" t="s">
        <v>3309</v>
      </c>
      <c r="B70" s="1154"/>
      <c r="C70" s="1155"/>
      <c r="D70" s="1156"/>
      <c r="E70" s="1227">
        <v>230</v>
      </c>
      <c r="F70" s="1228"/>
      <c r="G70" s="1219"/>
      <c r="H70" s="1229">
        <v>70</v>
      </c>
      <c r="I70" s="1228"/>
      <c r="J70" s="1219"/>
      <c r="K70" s="1227">
        <v>70</v>
      </c>
      <c r="L70" s="1228"/>
      <c r="M70" s="1221"/>
      <c r="N70" s="1207"/>
      <c r="O70" s="1206"/>
    </row>
    <row r="71" spans="1:15" s="1139" customFormat="1" ht="16.5" thickBot="1">
      <c r="A71" s="1194" t="s">
        <v>29</v>
      </c>
      <c r="B71" s="1172"/>
      <c r="C71" s="1173"/>
      <c r="D71" s="1174"/>
      <c r="E71" s="1230"/>
      <c r="F71" s="1231"/>
      <c r="G71" s="1232">
        <f>SUM(G67:G70)</f>
        <v>109250</v>
      </c>
      <c r="H71" s="1230"/>
      <c r="I71" s="1231"/>
      <c r="J71" s="1232">
        <f>SUM(J67:J70)</f>
        <v>210000</v>
      </c>
      <c r="K71" s="1233"/>
      <c r="L71" s="1231"/>
      <c r="M71" s="1234">
        <f>SUM(M67:M70)</f>
        <v>52500</v>
      </c>
      <c r="N71" s="1207"/>
      <c r="O71" s="1206"/>
    </row>
    <row r="72" spans="1:15" s="1139" customFormat="1" ht="31.5">
      <c r="A72" s="1142" t="s">
        <v>3278</v>
      </c>
      <c r="B72" s="1143"/>
      <c r="C72" s="1144"/>
      <c r="D72" s="1145"/>
      <c r="E72" s="1208"/>
      <c r="F72" s="1209"/>
      <c r="G72" s="1210"/>
      <c r="H72" s="1235" t="s">
        <v>3344</v>
      </c>
      <c r="I72" s="1209"/>
      <c r="J72" s="1210"/>
      <c r="K72" s="1236" t="s">
        <v>3345</v>
      </c>
      <c r="L72" s="1237"/>
      <c r="M72" s="1238"/>
      <c r="N72" s="1207"/>
      <c r="O72" s="1206"/>
    </row>
    <row r="73" spans="1:15" s="1139" customFormat="1" ht="15.75">
      <c r="A73" s="1163" t="s">
        <v>3282</v>
      </c>
      <c r="B73" s="1154"/>
      <c r="C73" s="1155"/>
      <c r="D73" s="1156"/>
      <c r="E73" s="1213"/>
      <c r="F73" s="1214"/>
      <c r="G73" s="1210"/>
      <c r="H73" s="1213" t="s">
        <v>3328</v>
      </c>
      <c r="I73" s="1214"/>
      <c r="J73" s="1210"/>
      <c r="K73" s="1239" t="s">
        <v>3327</v>
      </c>
      <c r="L73" s="1240"/>
      <c r="M73" s="1238"/>
      <c r="N73" s="1207"/>
      <c r="O73" s="1206"/>
    </row>
    <row r="74" spans="1:15" s="1139" customFormat="1" ht="15.75">
      <c r="A74" s="1163" t="s">
        <v>3284</v>
      </c>
      <c r="B74" s="1154"/>
      <c r="C74" s="1155"/>
      <c r="D74" s="1156"/>
      <c r="E74" s="1217"/>
      <c r="F74" s="1218"/>
      <c r="G74" s="1219"/>
      <c r="H74" s="1222">
        <v>44075</v>
      </c>
      <c r="I74" s="1218"/>
      <c r="J74" s="1219"/>
      <c r="K74" s="1241" t="s">
        <v>3346</v>
      </c>
      <c r="L74" s="1242"/>
      <c r="M74" s="1243"/>
      <c r="N74" s="1207"/>
      <c r="O74" s="1206"/>
    </row>
    <row r="75" spans="1:15" s="1139" customFormat="1" ht="15.75">
      <c r="A75" s="1163" t="s">
        <v>3288</v>
      </c>
      <c r="B75" s="1154"/>
      <c r="C75" s="1155"/>
      <c r="D75" s="1156"/>
      <c r="E75" s="1220"/>
      <c r="F75" s="1218"/>
      <c r="G75" s="1219"/>
      <c r="H75" s="1217" t="s">
        <v>3334</v>
      </c>
      <c r="I75" s="1218"/>
      <c r="J75" s="1219"/>
      <c r="K75" s="1244" t="s">
        <v>3334</v>
      </c>
      <c r="L75" s="1242"/>
      <c r="M75" s="1243"/>
      <c r="N75" s="1207"/>
      <c r="O75" s="1206"/>
    </row>
    <row r="76" spans="1:15" s="1139" customFormat="1" ht="15.75">
      <c r="A76" s="1163" t="s">
        <v>3291</v>
      </c>
      <c r="B76" s="1154"/>
      <c r="C76" s="1155"/>
      <c r="D76" s="1156"/>
      <c r="E76" s="1217"/>
      <c r="F76" s="1218"/>
      <c r="G76" s="1219"/>
      <c r="H76" s="1217" t="s">
        <v>3336</v>
      </c>
      <c r="I76" s="1218"/>
      <c r="J76" s="1219"/>
      <c r="K76" s="1244" t="s">
        <v>3347</v>
      </c>
      <c r="L76" s="1242"/>
      <c r="M76" s="1243"/>
      <c r="N76" s="1207"/>
      <c r="O76" s="1206"/>
    </row>
    <row r="77" spans="1:15" s="1139" customFormat="1" ht="15.75">
      <c r="A77" s="1163" t="s">
        <v>3294</v>
      </c>
      <c r="B77" s="1154"/>
      <c r="C77" s="1155"/>
      <c r="D77" s="1156"/>
      <c r="E77" s="1220"/>
      <c r="F77" s="1218"/>
      <c r="G77" s="1219"/>
      <c r="H77" s="1222" t="s">
        <v>3348</v>
      </c>
      <c r="I77" s="1218"/>
      <c r="J77" s="1219"/>
      <c r="K77" s="1241" t="s">
        <v>3349</v>
      </c>
      <c r="L77" s="1242"/>
      <c r="M77" s="1243"/>
      <c r="N77" s="1207"/>
      <c r="O77" s="1206"/>
    </row>
    <row r="78" spans="1:15" s="1139" customFormat="1" ht="31.5">
      <c r="A78" s="1163" t="s">
        <v>3295</v>
      </c>
      <c r="B78" s="1154"/>
      <c r="C78" s="1155"/>
      <c r="D78" s="1156"/>
      <c r="E78" s="1217"/>
      <c r="F78" s="1218"/>
      <c r="G78" s="1219"/>
      <c r="H78" s="1222" t="s">
        <v>3350</v>
      </c>
      <c r="I78" s="1218"/>
      <c r="J78" s="1219"/>
      <c r="K78" s="1244" t="s">
        <v>3339</v>
      </c>
      <c r="L78" s="1242"/>
      <c r="M78" s="1243"/>
      <c r="N78" s="1207"/>
      <c r="O78" s="1206"/>
    </row>
    <row r="79" spans="1:15" s="1139" customFormat="1" ht="47.25">
      <c r="A79" s="1163" t="s">
        <v>3298</v>
      </c>
      <c r="B79" s="1154"/>
      <c r="C79" s="1155"/>
      <c r="D79" s="1156"/>
      <c r="E79" s="1222"/>
      <c r="F79" s="1218"/>
      <c r="G79" s="1219"/>
      <c r="H79" s="1222" t="s">
        <v>3351</v>
      </c>
      <c r="I79" s="1218"/>
      <c r="J79" s="1219"/>
      <c r="K79" s="1241" t="s">
        <v>3315</v>
      </c>
      <c r="L79" s="1242"/>
      <c r="M79" s="1243"/>
      <c r="N79" s="1207"/>
      <c r="O79" s="1206"/>
    </row>
    <row r="80" spans="1:15" s="1139" customFormat="1" ht="47.25">
      <c r="A80" s="1163" t="s">
        <v>3300</v>
      </c>
      <c r="B80" s="1154"/>
      <c r="C80" s="1155"/>
      <c r="D80" s="1156"/>
      <c r="E80" s="1222"/>
      <c r="F80" s="1218"/>
      <c r="G80" s="1219"/>
      <c r="H80" s="1222"/>
      <c r="I80" s="1218"/>
      <c r="J80" s="1219"/>
      <c r="K80" s="1241" t="s">
        <v>3341</v>
      </c>
      <c r="L80" s="1242"/>
      <c r="M80" s="1243"/>
      <c r="N80" s="1207"/>
      <c r="O80" s="1206"/>
    </row>
    <row r="81" spans="1:15" s="1139" customFormat="1" ht="15.75">
      <c r="A81" s="1163" t="s">
        <v>3304</v>
      </c>
      <c r="B81" s="1154"/>
      <c r="C81" s="1155"/>
      <c r="D81" s="1156"/>
      <c r="E81" s="1217"/>
      <c r="F81" s="1223"/>
      <c r="G81" s="1219"/>
      <c r="H81" s="1222"/>
      <c r="I81" s="1223"/>
      <c r="J81" s="1219"/>
      <c r="K81" s="1241" t="s">
        <v>3337</v>
      </c>
      <c r="L81" s="1245"/>
      <c r="M81" s="1243"/>
      <c r="N81" s="1207"/>
      <c r="O81" s="1206"/>
    </row>
    <row r="82" spans="1:15" s="1139" customFormat="1" ht="15.75">
      <c r="A82" s="1163" t="s">
        <v>3307</v>
      </c>
      <c r="B82" s="1154"/>
      <c r="C82" s="1155"/>
      <c r="D82" s="1156"/>
      <c r="E82" s="1224"/>
      <c r="F82" s="1225"/>
      <c r="G82" s="1219"/>
      <c r="H82" s="1246">
        <v>1</v>
      </c>
      <c r="I82" s="1225">
        <v>250</v>
      </c>
      <c r="J82" s="1219">
        <v>17500</v>
      </c>
      <c r="K82" s="1247">
        <v>1</v>
      </c>
      <c r="L82" s="1248">
        <v>275</v>
      </c>
      <c r="M82" s="1243">
        <v>6875</v>
      </c>
      <c r="N82" s="1207"/>
      <c r="O82" s="1206"/>
    </row>
    <row r="83" spans="1:15" s="1139" customFormat="1" ht="15.75">
      <c r="A83" s="1163" t="s">
        <v>3308</v>
      </c>
      <c r="B83" s="1154"/>
      <c r="C83" s="1155"/>
      <c r="D83" s="1156"/>
      <c r="E83" s="1224"/>
      <c r="F83" s="1225"/>
      <c r="G83" s="1219"/>
      <c r="H83" s="1246">
        <v>2</v>
      </c>
      <c r="I83" s="1225">
        <v>50</v>
      </c>
      <c r="J83" s="1219">
        <v>7000</v>
      </c>
      <c r="K83" s="1247">
        <v>2</v>
      </c>
      <c r="L83" s="1248">
        <v>100</v>
      </c>
      <c r="M83" s="1243">
        <v>5000</v>
      </c>
      <c r="N83" s="1207"/>
      <c r="O83" s="1206"/>
    </row>
    <row r="84" spans="1:15" s="1139" customFormat="1" ht="15.75">
      <c r="A84" s="1163" t="s">
        <v>3309</v>
      </c>
      <c r="B84" s="1154"/>
      <c r="C84" s="1155"/>
      <c r="D84" s="1156"/>
      <c r="E84" s="1227"/>
      <c r="F84" s="1228"/>
      <c r="G84" s="1219"/>
      <c r="H84" s="1249">
        <v>70</v>
      </c>
      <c r="I84" s="1228"/>
      <c r="J84" s="1219"/>
      <c r="K84" s="1250">
        <v>25</v>
      </c>
      <c r="L84" s="1251"/>
      <c r="M84" s="1243"/>
      <c r="N84" s="1207"/>
      <c r="O84" s="1206"/>
    </row>
    <row r="85" spans="1:15" s="1139" customFormat="1" ht="16.5" thickBot="1">
      <c r="A85" s="1194" t="s">
        <v>29</v>
      </c>
      <c r="B85" s="1172"/>
      <c r="C85" s="1173"/>
      <c r="D85" s="1174"/>
      <c r="E85" s="1230"/>
      <c r="F85" s="1231"/>
      <c r="G85" s="1232"/>
      <c r="H85" s="1252"/>
      <c r="I85" s="1231"/>
      <c r="J85" s="1232">
        <f>SUM(J82:J84)</f>
        <v>24500</v>
      </c>
      <c r="K85" s="1253"/>
      <c r="L85" s="1254"/>
      <c r="M85" s="1255">
        <f>SUM(M82:M84)</f>
        <v>11875</v>
      </c>
      <c r="N85" s="1207"/>
      <c r="O85" s="1206"/>
    </row>
    <row r="86" spans="1:15" s="1139" customFormat="1" ht="15.75">
      <c r="A86" s="1153" t="s">
        <v>3278</v>
      </c>
      <c r="B86" s="1256"/>
      <c r="C86" s="1257"/>
      <c r="D86" s="1258"/>
      <c r="E86" s="1256"/>
      <c r="F86" s="1259"/>
      <c r="G86" s="1260"/>
      <c r="H86" s="1256"/>
      <c r="I86" s="1259"/>
      <c r="J86" s="1260"/>
      <c r="K86" s="1208" t="s">
        <v>3352</v>
      </c>
      <c r="L86" s="1209"/>
      <c r="M86" s="1216"/>
      <c r="N86" s="1207"/>
      <c r="O86" s="1206"/>
    </row>
    <row r="87" spans="1:15" s="1139" customFormat="1" ht="15.75">
      <c r="A87" s="1163" t="s">
        <v>3282</v>
      </c>
      <c r="B87" s="1154"/>
      <c r="C87" s="1155"/>
      <c r="D87" s="1156"/>
      <c r="E87" s="1154"/>
      <c r="F87" s="1157"/>
      <c r="G87" s="1158"/>
      <c r="H87" s="1154"/>
      <c r="I87" s="1157"/>
      <c r="J87" s="1158"/>
      <c r="K87" s="1213" t="s">
        <v>3327</v>
      </c>
      <c r="L87" s="1214"/>
      <c r="M87" s="1216"/>
      <c r="N87" s="1207"/>
      <c r="O87" s="1206"/>
    </row>
    <row r="88" spans="1:15" s="1139" customFormat="1" ht="15.75">
      <c r="A88" s="1163" t="s">
        <v>3284</v>
      </c>
      <c r="B88" s="1154"/>
      <c r="C88" s="1155"/>
      <c r="D88" s="1156"/>
      <c r="E88" s="1154"/>
      <c r="F88" s="1157"/>
      <c r="G88" s="1158"/>
      <c r="H88" s="1154"/>
      <c r="I88" s="1157"/>
      <c r="J88" s="1158"/>
      <c r="K88" s="1222" t="s">
        <v>3353</v>
      </c>
      <c r="L88" s="1218"/>
      <c r="M88" s="1221"/>
      <c r="N88" s="1207"/>
      <c r="O88" s="1206"/>
    </row>
    <row r="89" spans="1:15" s="1139" customFormat="1" ht="15.75">
      <c r="A89" s="1163" t="s">
        <v>3288</v>
      </c>
      <c r="B89" s="1154"/>
      <c r="C89" s="1155"/>
      <c r="D89" s="1156"/>
      <c r="E89" s="1154"/>
      <c r="F89" s="1157"/>
      <c r="G89" s="1158"/>
      <c r="H89" s="1154"/>
      <c r="I89" s="1157"/>
      <c r="J89" s="1158"/>
      <c r="K89" s="1217" t="s">
        <v>3334</v>
      </c>
      <c r="L89" s="1218"/>
      <c r="M89" s="1221"/>
      <c r="N89" s="1207"/>
      <c r="O89" s="1206"/>
    </row>
    <row r="90" spans="1:15" s="1139" customFormat="1" ht="31.5">
      <c r="A90" s="1163" t="s">
        <v>3291</v>
      </c>
      <c r="B90" s="1154"/>
      <c r="C90" s="1155"/>
      <c r="D90" s="1156"/>
      <c r="E90" s="1154"/>
      <c r="F90" s="1157"/>
      <c r="G90" s="1158"/>
      <c r="H90" s="1154"/>
      <c r="I90" s="1157"/>
      <c r="J90" s="1158"/>
      <c r="K90" s="1217" t="s">
        <v>3354</v>
      </c>
      <c r="L90" s="1218"/>
      <c r="M90" s="1221"/>
      <c r="N90" s="1207"/>
      <c r="O90" s="1206"/>
    </row>
    <row r="91" spans="1:15" s="1139" customFormat="1" ht="15.75">
      <c r="A91" s="1163" t="s">
        <v>3294</v>
      </c>
      <c r="B91" s="1154"/>
      <c r="C91" s="1155"/>
      <c r="D91" s="1156"/>
      <c r="E91" s="1154"/>
      <c r="F91" s="1157"/>
      <c r="G91" s="1158"/>
      <c r="H91" s="1154"/>
      <c r="I91" s="1157"/>
      <c r="J91" s="1158"/>
      <c r="K91" s="1222" t="s">
        <v>3349</v>
      </c>
      <c r="L91" s="1218"/>
      <c r="M91" s="1221"/>
      <c r="N91" s="1207"/>
      <c r="O91" s="1206"/>
    </row>
    <row r="92" spans="1:15" s="1139" customFormat="1" ht="31.5">
      <c r="A92" s="1163" t="s">
        <v>3295</v>
      </c>
      <c r="B92" s="1154"/>
      <c r="C92" s="1155"/>
      <c r="D92" s="1156"/>
      <c r="E92" s="1154"/>
      <c r="F92" s="1157"/>
      <c r="G92" s="1158"/>
      <c r="H92" s="1154"/>
      <c r="I92" s="1157"/>
      <c r="J92" s="1158"/>
      <c r="K92" s="1217" t="s">
        <v>3339</v>
      </c>
      <c r="L92" s="1218"/>
      <c r="M92" s="1221"/>
      <c r="N92" s="1207"/>
      <c r="O92" s="1206"/>
    </row>
    <row r="93" spans="1:15" s="1139" customFormat="1" ht="47.25">
      <c r="A93" s="1163" t="s">
        <v>3298</v>
      </c>
      <c r="B93" s="1154"/>
      <c r="C93" s="1155"/>
      <c r="D93" s="1156"/>
      <c r="E93" s="1154"/>
      <c r="F93" s="1157"/>
      <c r="G93" s="1158"/>
      <c r="H93" s="1154"/>
      <c r="I93" s="1157"/>
      <c r="J93" s="1158"/>
      <c r="K93" s="1222" t="s">
        <v>3315</v>
      </c>
      <c r="L93" s="1218"/>
      <c r="M93" s="1221"/>
      <c r="N93" s="1207"/>
      <c r="O93" s="1206"/>
    </row>
    <row r="94" spans="1:15" s="1139" customFormat="1" ht="47.25">
      <c r="A94" s="1163" t="s">
        <v>3300</v>
      </c>
      <c r="B94" s="1154"/>
      <c r="C94" s="1155"/>
      <c r="D94" s="1156"/>
      <c r="E94" s="1154"/>
      <c r="F94" s="1157"/>
      <c r="G94" s="1158"/>
      <c r="H94" s="1154"/>
      <c r="I94" s="1157"/>
      <c r="J94" s="1158"/>
      <c r="K94" s="1222" t="s">
        <v>3341</v>
      </c>
      <c r="L94" s="1218"/>
      <c r="M94" s="1221"/>
      <c r="N94" s="1207"/>
      <c r="O94" s="1206"/>
    </row>
    <row r="95" spans="1:15" s="1139" customFormat="1" ht="15.75">
      <c r="A95" s="1163" t="s">
        <v>3304</v>
      </c>
      <c r="B95" s="1154"/>
      <c r="C95" s="1155"/>
      <c r="D95" s="1156"/>
      <c r="E95" s="1154"/>
      <c r="F95" s="1157"/>
      <c r="G95" s="1158"/>
      <c r="H95" s="1154"/>
      <c r="I95" s="1157"/>
      <c r="J95" s="1158"/>
      <c r="K95" s="1222" t="s">
        <v>3337</v>
      </c>
      <c r="L95" s="1223"/>
      <c r="M95" s="1221"/>
      <c r="N95" s="1207"/>
      <c r="O95" s="1206"/>
    </row>
    <row r="96" spans="1:15" s="1139" customFormat="1" ht="15.75">
      <c r="A96" s="1163" t="s">
        <v>3307</v>
      </c>
      <c r="B96" s="1154"/>
      <c r="C96" s="1155"/>
      <c r="D96" s="1156"/>
      <c r="E96" s="1154"/>
      <c r="F96" s="1157"/>
      <c r="G96" s="1158"/>
      <c r="H96" s="1154"/>
      <c r="I96" s="1157"/>
      <c r="J96" s="1158"/>
      <c r="K96" s="1246">
        <v>1</v>
      </c>
      <c r="L96" s="1225">
        <v>275</v>
      </c>
      <c r="M96" s="1261">
        <v>6875</v>
      </c>
      <c r="N96" s="1207"/>
      <c r="O96" s="1206"/>
    </row>
    <row r="97" spans="1:15" s="1139" customFormat="1" ht="15.75">
      <c r="A97" s="1163" t="s">
        <v>3308</v>
      </c>
      <c r="B97" s="1154"/>
      <c r="C97" s="1155"/>
      <c r="D97" s="1156"/>
      <c r="E97" s="1154"/>
      <c r="F97" s="1157"/>
      <c r="G97" s="1158"/>
      <c r="H97" s="1154"/>
      <c r="I97" s="1157"/>
      <c r="J97" s="1158"/>
      <c r="K97" s="1246">
        <v>2</v>
      </c>
      <c r="L97" s="1225">
        <v>100</v>
      </c>
      <c r="M97" s="1261">
        <v>5000</v>
      </c>
      <c r="N97" s="1207"/>
      <c r="O97" s="1206"/>
    </row>
    <row r="98" spans="1:15" s="1139" customFormat="1" ht="15.75">
      <c r="A98" s="1163" t="s">
        <v>3309</v>
      </c>
      <c r="B98" s="1154"/>
      <c r="C98" s="1155"/>
      <c r="D98" s="1156"/>
      <c r="E98" s="1154"/>
      <c r="F98" s="1157"/>
      <c r="G98" s="1158"/>
      <c r="H98" s="1154"/>
      <c r="I98" s="1157"/>
      <c r="J98" s="1158"/>
      <c r="K98" s="1249">
        <v>25</v>
      </c>
      <c r="L98" s="1228"/>
      <c r="M98" s="1261"/>
      <c r="N98" s="1207"/>
      <c r="O98" s="1206"/>
    </row>
    <row r="99" spans="1:15" s="1139" customFormat="1" ht="16.5" thickBot="1">
      <c r="A99" s="1194" t="s">
        <v>29</v>
      </c>
      <c r="B99" s="1172"/>
      <c r="C99" s="1173"/>
      <c r="D99" s="1174"/>
      <c r="E99" s="1172"/>
      <c r="F99" s="1175"/>
      <c r="G99" s="1176"/>
      <c r="H99" s="1172"/>
      <c r="I99" s="1175"/>
      <c r="J99" s="1176"/>
      <c r="K99" s="1252"/>
      <c r="L99" s="1231"/>
      <c r="M99" s="1262">
        <f>SUM(M96:M98)</f>
        <v>11875</v>
      </c>
      <c r="N99" s="1207"/>
      <c r="O99" s="1206"/>
    </row>
    <row r="100" spans="1:15" s="1139" customFormat="1" ht="16.5" thickBot="1">
      <c r="A100" s="1202" t="s">
        <v>3321</v>
      </c>
      <c r="B100" s="1131"/>
      <c r="C100" s="1203"/>
      <c r="D100" s="1133"/>
      <c r="E100" s="1131"/>
      <c r="F100" s="1134"/>
      <c r="G100" s="1137">
        <f>G85+G71</f>
        <v>109250</v>
      </c>
      <c r="H100" s="1131"/>
      <c r="I100" s="1134"/>
      <c r="J100" s="1137">
        <f>J85+J71</f>
        <v>234500</v>
      </c>
      <c r="K100" s="1131"/>
      <c r="L100" s="1134"/>
      <c r="M100" s="1204">
        <f>M99+M85+M71</f>
        <v>76250</v>
      </c>
      <c r="N100" s="1205">
        <f>M100+J100+G100</f>
        <v>420000</v>
      </c>
      <c r="O100" s="1206" t="s">
        <v>3322</v>
      </c>
    </row>
    <row r="101" spans="1:15" s="1139" customFormat="1" ht="15.75" thickBot="1">
      <c r="A101" s="4306" t="s">
        <v>3355</v>
      </c>
      <c r="B101" s="4307"/>
      <c r="C101" s="4307"/>
      <c r="D101" s="4307"/>
      <c r="E101" s="4307"/>
      <c r="F101" s="4307"/>
      <c r="G101" s="4307"/>
      <c r="H101" s="4307"/>
      <c r="I101" s="4307"/>
      <c r="J101" s="4307"/>
      <c r="K101" s="4307"/>
      <c r="L101" s="4307"/>
      <c r="M101" s="4308"/>
      <c r="N101" s="1141"/>
    </row>
    <row r="102" spans="1:15">
      <c r="A102" s="1263" t="s">
        <v>3278</v>
      </c>
      <c r="B102" s="1264"/>
      <c r="C102" s="1265"/>
      <c r="D102" s="1266"/>
      <c r="E102" s="1267" t="s">
        <v>3356</v>
      </c>
      <c r="F102" s="1265"/>
      <c r="G102" s="1266"/>
      <c r="H102" s="1267" t="s">
        <v>3357</v>
      </c>
      <c r="I102" s="1265"/>
      <c r="J102" s="1268"/>
      <c r="K102" s="1269" t="s">
        <v>3358</v>
      </c>
      <c r="L102" s="1268"/>
      <c r="M102" s="1265"/>
    </row>
    <row r="103" spans="1:15" ht="45">
      <c r="A103" s="1270" t="s">
        <v>3282</v>
      </c>
      <c r="B103" s="1271"/>
      <c r="C103" s="1272"/>
      <c r="D103" s="1273"/>
      <c r="E103" s="1274" t="s">
        <v>3283</v>
      </c>
      <c r="F103" s="1272"/>
      <c r="G103" s="1273"/>
      <c r="H103" s="1274" t="s">
        <v>3283</v>
      </c>
      <c r="I103" s="1272"/>
      <c r="J103" s="1275"/>
      <c r="K103" s="1276" t="s">
        <v>3283</v>
      </c>
      <c r="L103" s="1275"/>
      <c r="M103" s="1272"/>
    </row>
    <row r="104" spans="1:15">
      <c r="A104" s="1277" t="s">
        <v>3284</v>
      </c>
      <c r="B104" s="1271"/>
      <c r="C104" s="1272"/>
      <c r="D104" s="1273"/>
      <c r="E104" s="1278" t="s">
        <v>3359</v>
      </c>
      <c r="F104" s="1272"/>
      <c r="G104" s="1273"/>
      <c r="H104" s="1278" t="s">
        <v>3360</v>
      </c>
      <c r="I104" s="1272"/>
      <c r="J104" s="1275"/>
      <c r="K104" s="1279" t="s">
        <v>3361</v>
      </c>
      <c r="L104" s="1275"/>
      <c r="M104" s="1272"/>
    </row>
    <row r="105" spans="1:15">
      <c r="A105" s="1277" t="s">
        <v>3288</v>
      </c>
      <c r="B105" s="1271"/>
      <c r="C105" s="1272"/>
      <c r="D105" s="1273"/>
      <c r="E105" s="1280" t="s">
        <v>3333</v>
      </c>
      <c r="F105" s="1272"/>
      <c r="G105" s="1273"/>
      <c r="H105" s="1280" t="s">
        <v>3362</v>
      </c>
      <c r="I105" s="1272"/>
      <c r="J105" s="1275"/>
      <c r="K105" s="1281" t="s">
        <v>3333</v>
      </c>
      <c r="L105" s="1275"/>
      <c r="M105" s="1272"/>
    </row>
    <row r="106" spans="1:15">
      <c r="A106" s="1277" t="s">
        <v>3291</v>
      </c>
      <c r="B106" s="1271"/>
      <c r="C106" s="1272"/>
      <c r="D106" s="1273"/>
      <c r="E106" s="1280" t="s">
        <v>3363</v>
      </c>
      <c r="F106" s="1272"/>
      <c r="G106" s="1273"/>
      <c r="H106" s="1280" t="s">
        <v>3364</v>
      </c>
      <c r="I106" s="1272"/>
      <c r="J106" s="1275"/>
      <c r="K106" s="1281" t="s">
        <v>3364</v>
      </c>
      <c r="L106" s="1275"/>
      <c r="M106" s="1272"/>
    </row>
    <row r="107" spans="1:15">
      <c r="A107" s="1163" t="s">
        <v>3294</v>
      </c>
      <c r="B107" s="1271"/>
      <c r="C107" s="1272"/>
      <c r="D107" s="1273"/>
      <c r="E107" s="1280"/>
      <c r="F107" s="1272"/>
      <c r="G107" s="1273"/>
      <c r="H107" s="1280"/>
      <c r="I107" s="1272"/>
      <c r="J107" s="1275"/>
      <c r="K107" s="1281"/>
      <c r="L107" s="1275"/>
      <c r="M107" s="1272"/>
    </row>
    <row r="108" spans="1:15">
      <c r="A108" s="1277" t="s">
        <v>3295</v>
      </c>
      <c r="B108" s="1271"/>
      <c r="C108" s="1272"/>
      <c r="D108" s="1273"/>
      <c r="E108" s="1280" t="s">
        <v>3365</v>
      </c>
      <c r="F108" s="1272"/>
      <c r="G108" s="1273"/>
      <c r="H108" s="1280" t="s">
        <v>3366</v>
      </c>
      <c r="I108" s="1272"/>
      <c r="J108" s="1275"/>
      <c r="K108" s="1281" t="s">
        <v>3366</v>
      </c>
      <c r="L108" s="1275"/>
      <c r="M108" s="1272"/>
    </row>
    <row r="109" spans="1:15" ht="45">
      <c r="A109" s="1277" t="s">
        <v>3298</v>
      </c>
      <c r="B109" s="1271"/>
      <c r="C109" s="1272"/>
      <c r="D109" s="1273"/>
      <c r="E109" s="1282" t="s">
        <v>3367</v>
      </c>
      <c r="F109" s="1272"/>
      <c r="G109" s="1273"/>
      <c r="H109" s="1282" t="s">
        <v>3367</v>
      </c>
      <c r="I109" s="1272"/>
      <c r="J109" s="1275"/>
      <c r="K109" s="1283" t="s">
        <v>3367</v>
      </c>
      <c r="L109" s="1275"/>
      <c r="M109" s="1272"/>
    </row>
    <row r="110" spans="1:15">
      <c r="A110" s="1277" t="s">
        <v>3300</v>
      </c>
      <c r="B110" s="1271"/>
      <c r="C110" s="1272"/>
      <c r="D110" s="1273"/>
      <c r="E110" s="1280"/>
      <c r="F110" s="1272"/>
      <c r="G110" s="1273"/>
      <c r="H110" s="1280"/>
      <c r="I110" s="1272"/>
      <c r="J110" s="1275"/>
      <c r="K110" s="1281"/>
      <c r="L110" s="1275"/>
      <c r="M110" s="1272"/>
    </row>
    <row r="111" spans="1:15">
      <c r="A111" s="1277" t="s">
        <v>3304</v>
      </c>
      <c r="B111" s="1271"/>
      <c r="C111" s="1272"/>
      <c r="D111" s="1273"/>
      <c r="E111" s="1280"/>
      <c r="F111" s="1272"/>
      <c r="G111" s="1273"/>
      <c r="H111" s="1280" t="s">
        <v>3368</v>
      </c>
      <c r="I111" s="1284">
        <v>1300</v>
      </c>
      <c r="J111" s="1285">
        <f>I111*H114*2</f>
        <v>78000</v>
      </c>
      <c r="K111" s="1281"/>
      <c r="L111" s="1275"/>
      <c r="M111" s="1272"/>
    </row>
    <row r="112" spans="1:15">
      <c r="A112" s="1277" t="s">
        <v>3307</v>
      </c>
      <c r="B112" s="1271"/>
      <c r="C112" s="1272"/>
      <c r="D112" s="1273"/>
      <c r="E112" s="1280">
        <v>1</v>
      </c>
      <c r="F112" s="1284">
        <v>275</v>
      </c>
      <c r="G112" s="1286">
        <f>F112*E112*E114</f>
        <v>12650</v>
      </c>
      <c r="H112" s="1287">
        <v>4</v>
      </c>
      <c r="I112" s="1281"/>
      <c r="J112" s="1288"/>
      <c r="K112" s="1281">
        <v>2</v>
      </c>
      <c r="L112" s="1289">
        <v>275</v>
      </c>
      <c r="M112" s="1290">
        <f>L112*K112*K114</f>
        <v>16500</v>
      </c>
    </row>
    <row r="113" spans="1:13">
      <c r="A113" s="1277" t="s">
        <v>3308</v>
      </c>
      <c r="B113" s="1271"/>
      <c r="C113" s="1272"/>
      <c r="D113" s="1273"/>
      <c r="E113" s="1280">
        <v>2</v>
      </c>
      <c r="F113" s="1284">
        <v>50</v>
      </c>
      <c r="G113" s="1286">
        <f>F113*E113*E114</f>
        <v>4600</v>
      </c>
      <c r="H113" s="1287">
        <v>4</v>
      </c>
      <c r="I113" s="1281"/>
      <c r="J113" s="1288"/>
      <c r="K113" s="1281">
        <v>2</v>
      </c>
      <c r="L113" s="1289">
        <v>100</v>
      </c>
      <c r="M113" s="1290">
        <f>L113*K113*K114</f>
        <v>6000</v>
      </c>
    </row>
    <row r="114" spans="1:13">
      <c r="A114" s="1277" t="s">
        <v>3309</v>
      </c>
      <c r="B114" s="1271"/>
      <c r="C114" s="1272"/>
      <c r="D114" s="1273"/>
      <c r="E114" s="1280">
        <v>46</v>
      </c>
      <c r="F114" s="1281"/>
      <c r="G114" s="1286"/>
      <c r="H114" s="1280">
        <v>30</v>
      </c>
      <c r="I114" s="1281"/>
      <c r="J114" s="1288"/>
      <c r="K114" s="1281">
        <v>30</v>
      </c>
      <c r="L114" s="1275"/>
      <c r="M114" s="1290"/>
    </row>
    <row r="115" spans="1:13" ht="15.75" thickBot="1">
      <c r="A115" s="1291" t="s">
        <v>29</v>
      </c>
      <c r="B115" s="1292"/>
      <c r="C115" s="1293"/>
      <c r="D115" s="1294"/>
      <c r="E115" s="1295"/>
      <c r="F115" s="1296"/>
      <c r="G115" s="1297">
        <f>G112+G113</f>
        <v>17250</v>
      </c>
      <c r="H115" s="1295"/>
      <c r="I115" s="1296"/>
      <c r="J115" s="1298">
        <f>J111</f>
        <v>78000</v>
      </c>
      <c r="K115" s="1296"/>
      <c r="L115" s="1299"/>
      <c r="M115" s="1300">
        <f>M112+M113</f>
        <v>22500</v>
      </c>
    </row>
    <row r="116" spans="1:13">
      <c r="A116" s="1153" t="s">
        <v>3278</v>
      </c>
      <c r="B116" s="1271"/>
      <c r="C116" s="1272"/>
      <c r="D116" s="1273"/>
      <c r="E116" s="1271"/>
      <c r="F116" s="1272"/>
      <c r="G116" s="1273"/>
      <c r="H116" s="1280" t="s">
        <v>3369</v>
      </c>
      <c r="I116" s="1272"/>
      <c r="J116" s="1289"/>
      <c r="K116" s="1272"/>
      <c r="L116" s="1275"/>
      <c r="M116" s="1290"/>
    </row>
    <row r="117" spans="1:13">
      <c r="A117" s="1153" t="s">
        <v>3282</v>
      </c>
      <c r="B117" s="1271"/>
      <c r="C117" s="1272"/>
      <c r="D117" s="1273"/>
      <c r="E117" s="1271"/>
      <c r="F117" s="1272"/>
      <c r="G117" s="1273"/>
      <c r="H117" s="1280" t="s">
        <v>3370</v>
      </c>
      <c r="I117" s="1272"/>
      <c r="J117" s="1289"/>
      <c r="K117" s="1272"/>
      <c r="L117" s="1275"/>
      <c r="M117" s="1272"/>
    </row>
    <row r="118" spans="1:13">
      <c r="A118" s="1163" t="s">
        <v>3284</v>
      </c>
      <c r="B118" s="1271"/>
      <c r="C118" s="1272"/>
      <c r="D118" s="1273"/>
      <c r="E118" s="1271"/>
      <c r="F118" s="1272"/>
      <c r="G118" s="1273"/>
      <c r="H118" s="1278" t="s">
        <v>3371</v>
      </c>
      <c r="I118" s="1272"/>
      <c r="J118" s="1289"/>
      <c r="K118" s="1272"/>
      <c r="L118" s="1275"/>
      <c r="M118" s="1272"/>
    </row>
    <row r="119" spans="1:13">
      <c r="A119" s="1163" t="s">
        <v>3288</v>
      </c>
      <c r="B119" s="1271"/>
      <c r="C119" s="1272"/>
      <c r="D119" s="1273"/>
      <c r="E119" s="1271"/>
      <c r="F119" s="1272"/>
      <c r="G119" s="1273"/>
      <c r="H119" s="1280" t="s">
        <v>3372</v>
      </c>
      <c r="I119" s="1272"/>
      <c r="J119" s="1289"/>
      <c r="K119" s="1272"/>
      <c r="L119" s="1275"/>
      <c r="M119" s="1272"/>
    </row>
    <row r="120" spans="1:13">
      <c r="A120" s="1163" t="s">
        <v>3291</v>
      </c>
      <c r="B120" s="1271"/>
      <c r="C120" s="1272"/>
      <c r="D120" s="1273"/>
      <c r="E120" s="1271"/>
      <c r="F120" s="1272"/>
      <c r="G120" s="1273"/>
      <c r="H120" s="1280" t="s">
        <v>3364</v>
      </c>
      <c r="I120" s="1272"/>
      <c r="J120" s="1289"/>
      <c r="K120" s="1272"/>
      <c r="L120" s="1275"/>
      <c r="M120" s="1272"/>
    </row>
    <row r="121" spans="1:13">
      <c r="A121" s="1163" t="s">
        <v>3294</v>
      </c>
      <c r="B121" s="1271"/>
      <c r="C121" s="1272"/>
      <c r="D121" s="1273"/>
      <c r="E121" s="1271"/>
      <c r="F121" s="1272"/>
      <c r="G121" s="1273"/>
      <c r="H121" s="1280"/>
      <c r="I121" s="1272"/>
      <c r="J121" s="1289"/>
      <c r="K121" s="1272"/>
      <c r="L121" s="1275"/>
      <c r="M121" s="1272"/>
    </row>
    <row r="122" spans="1:13">
      <c r="A122" s="1163" t="s">
        <v>3295</v>
      </c>
      <c r="B122" s="1271"/>
      <c r="C122" s="1272"/>
      <c r="D122" s="1273"/>
      <c r="E122" s="1271"/>
      <c r="F122" s="1272"/>
      <c r="G122" s="1273"/>
      <c r="H122" s="1280" t="s">
        <v>3365</v>
      </c>
      <c r="I122" s="1272"/>
      <c r="J122" s="1289"/>
      <c r="K122" s="1272"/>
      <c r="L122" s="1275"/>
      <c r="M122" s="1272"/>
    </row>
    <row r="123" spans="1:13" ht="30">
      <c r="A123" s="1163" t="s">
        <v>3298</v>
      </c>
      <c r="B123" s="1271"/>
      <c r="C123" s="1272"/>
      <c r="D123" s="1273"/>
      <c r="E123" s="1271"/>
      <c r="F123" s="1272"/>
      <c r="G123" s="1273"/>
      <c r="H123" s="1280" t="s">
        <v>3373</v>
      </c>
      <c r="I123" s="1272"/>
      <c r="J123" s="1289"/>
      <c r="K123" s="1272"/>
      <c r="L123" s="1275"/>
      <c r="M123" s="1272"/>
    </row>
    <row r="124" spans="1:13">
      <c r="A124" s="1163" t="s">
        <v>3300</v>
      </c>
      <c r="B124" s="1271"/>
      <c r="C124" s="1272"/>
      <c r="D124" s="1273"/>
      <c r="E124" s="1271"/>
      <c r="F124" s="1272"/>
      <c r="G124" s="1273"/>
      <c r="H124" s="1280"/>
      <c r="I124" s="1272"/>
      <c r="J124" s="1289"/>
      <c r="K124" s="1272"/>
      <c r="L124" s="1275"/>
      <c r="M124" s="1272"/>
    </row>
    <row r="125" spans="1:13">
      <c r="A125" s="1163" t="s">
        <v>3304</v>
      </c>
      <c r="B125" s="1271"/>
      <c r="C125" s="1272"/>
      <c r="D125" s="1273"/>
      <c r="E125" s="1271"/>
      <c r="F125" s="1272"/>
      <c r="G125" s="1273"/>
      <c r="H125" s="1280"/>
      <c r="I125" s="1272"/>
      <c r="J125" s="1289"/>
      <c r="K125" s="1272"/>
      <c r="L125" s="1275"/>
      <c r="M125" s="1272"/>
    </row>
    <row r="126" spans="1:13">
      <c r="A126" s="1163" t="s">
        <v>3307</v>
      </c>
      <c r="B126" s="1271"/>
      <c r="C126" s="1272"/>
      <c r="D126" s="1273"/>
      <c r="E126" s="1271"/>
      <c r="F126" s="1272"/>
      <c r="G126" s="1273"/>
      <c r="H126" s="1280">
        <v>1</v>
      </c>
      <c r="I126" s="1290">
        <v>250</v>
      </c>
      <c r="J126" s="1289">
        <f>I126*H126*H128</f>
        <v>12500</v>
      </c>
      <c r="K126" s="1272"/>
      <c r="L126" s="1275"/>
      <c r="M126" s="1272"/>
    </row>
    <row r="127" spans="1:13">
      <c r="A127" s="1163" t="s">
        <v>3308</v>
      </c>
      <c r="B127" s="1271"/>
      <c r="C127" s="1272"/>
      <c r="D127" s="1273"/>
      <c r="E127" s="1271"/>
      <c r="F127" s="1272"/>
      <c r="G127" s="1273"/>
      <c r="H127" s="1280">
        <v>2</v>
      </c>
      <c r="I127" s="1290">
        <v>50</v>
      </c>
      <c r="J127" s="1289">
        <f>I127*H127*H128</f>
        <v>5000</v>
      </c>
      <c r="K127" s="1272"/>
      <c r="L127" s="1275"/>
      <c r="M127" s="1272"/>
    </row>
    <row r="128" spans="1:13">
      <c r="A128" s="1193" t="s">
        <v>3309</v>
      </c>
      <c r="B128" s="1271"/>
      <c r="C128" s="1272"/>
      <c r="D128" s="1273"/>
      <c r="E128" s="1271"/>
      <c r="F128" s="1272"/>
      <c r="G128" s="1273"/>
      <c r="H128" s="1280">
        <v>50</v>
      </c>
      <c r="I128" s="1272"/>
      <c r="J128" s="1289"/>
      <c r="K128" s="1272"/>
      <c r="L128" s="1275"/>
      <c r="M128" s="1272"/>
    </row>
    <row r="129" spans="1:15" ht="15.75" thickBot="1">
      <c r="A129" s="1194" t="s">
        <v>29</v>
      </c>
      <c r="B129" s="1292"/>
      <c r="C129" s="1293"/>
      <c r="D129" s="1294"/>
      <c r="E129" s="1292"/>
      <c r="F129" s="1293"/>
      <c r="G129" s="1294"/>
      <c r="H129" s="1295"/>
      <c r="I129" s="1293"/>
      <c r="J129" s="1301">
        <f>J126+J127</f>
        <v>17500</v>
      </c>
      <c r="K129" s="1293"/>
      <c r="L129" s="1299"/>
      <c r="M129" s="1293"/>
    </row>
    <row r="130" spans="1:15" ht="16.5" thickBot="1">
      <c r="A130" s="1202" t="s">
        <v>3321</v>
      </c>
      <c r="B130" s="1302"/>
      <c r="C130" s="1302"/>
      <c r="D130" s="1302"/>
      <c r="E130" s="1302"/>
      <c r="F130" s="1302"/>
      <c r="G130" s="1303">
        <f>G115</f>
        <v>17250</v>
      </c>
      <c r="H130" s="1302"/>
      <c r="I130" s="1302"/>
      <c r="J130" s="1303">
        <f>J129+J115</f>
        <v>95500</v>
      </c>
      <c r="K130" s="1302"/>
      <c r="L130" s="1302"/>
      <c r="M130" s="1304">
        <f>M115</f>
        <v>22500</v>
      </c>
      <c r="N130" s="1305">
        <f>M130+J130+G130</f>
        <v>135250</v>
      </c>
      <c r="O130" s="27" t="s">
        <v>3322</v>
      </c>
    </row>
    <row r="131" spans="1:15" ht="15.75" thickBot="1">
      <c r="A131" s="4309" t="s">
        <v>3374</v>
      </c>
      <c r="B131" s="4310"/>
      <c r="C131" s="4310"/>
      <c r="D131" s="4310"/>
      <c r="E131" s="4310"/>
      <c r="F131" s="4310"/>
      <c r="G131" s="4310"/>
      <c r="H131" s="4310"/>
      <c r="I131" s="4310"/>
      <c r="J131" s="4310"/>
      <c r="K131" s="4310"/>
      <c r="L131" s="4310"/>
      <c r="M131" s="4311"/>
    </row>
    <row r="132" spans="1:15" ht="30">
      <c r="A132" s="1142" t="s">
        <v>3278</v>
      </c>
      <c r="B132" s="1306" t="s">
        <v>3375</v>
      </c>
      <c r="C132" s="1307"/>
      <c r="D132" s="1308"/>
      <c r="E132" s="1306" t="s">
        <v>3375</v>
      </c>
      <c r="F132" s="1307"/>
      <c r="G132" s="1309"/>
      <c r="H132" s="1306" t="s">
        <v>3375</v>
      </c>
      <c r="I132" s="1307"/>
      <c r="J132" s="1307"/>
      <c r="K132" s="1306" t="s">
        <v>3375</v>
      </c>
      <c r="L132" s="1307"/>
      <c r="M132" s="1307"/>
    </row>
    <row r="133" spans="1:15">
      <c r="A133" s="1163" t="s">
        <v>3282</v>
      </c>
      <c r="B133" s="1276"/>
      <c r="C133" s="1310"/>
      <c r="D133" s="1311"/>
      <c r="E133" s="1276"/>
      <c r="F133" s="1310"/>
      <c r="G133" s="1312"/>
      <c r="H133" s="1276"/>
      <c r="I133" s="1310"/>
      <c r="J133" s="1310"/>
      <c r="K133" s="1276"/>
      <c r="L133" s="1310"/>
      <c r="M133" s="1310"/>
    </row>
    <row r="134" spans="1:15">
      <c r="A134" s="1163" t="s">
        <v>3284</v>
      </c>
      <c r="B134" s="1276" t="s">
        <v>3376</v>
      </c>
      <c r="C134" s="1310"/>
      <c r="D134" s="1311"/>
      <c r="E134" s="1276" t="s">
        <v>3377</v>
      </c>
      <c r="F134" s="1310"/>
      <c r="G134" s="1312"/>
      <c r="H134" s="1276" t="s">
        <v>3378</v>
      </c>
      <c r="I134" s="1310"/>
      <c r="J134" s="1310"/>
      <c r="K134" s="1276" t="s">
        <v>3379</v>
      </c>
      <c r="L134" s="1310"/>
      <c r="M134" s="1310"/>
    </row>
    <row r="135" spans="1:15">
      <c r="A135" s="1163" t="s">
        <v>3288</v>
      </c>
      <c r="B135" s="1276" t="s">
        <v>3380</v>
      </c>
      <c r="C135" s="1310"/>
      <c r="D135" s="1311"/>
      <c r="E135" s="1276" t="s">
        <v>3380</v>
      </c>
      <c r="F135" s="1310"/>
      <c r="G135" s="1312"/>
      <c r="H135" s="1276" t="s">
        <v>3380</v>
      </c>
      <c r="I135" s="1310"/>
      <c r="J135" s="1310"/>
      <c r="K135" s="1276" t="s">
        <v>3380</v>
      </c>
      <c r="L135" s="1310"/>
      <c r="M135" s="1310"/>
    </row>
    <row r="136" spans="1:15" ht="30">
      <c r="A136" s="1163" t="s">
        <v>3291</v>
      </c>
      <c r="B136" s="1276" t="s">
        <v>3381</v>
      </c>
      <c r="C136" s="1310"/>
      <c r="D136" s="1311"/>
      <c r="E136" s="1276" t="s">
        <v>3381</v>
      </c>
      <c r="F136" s="1310"/>
      <c r="G136" s="1312"/>
      <c r="H136" s="1276" t="s">
        <v>3381</v>
      </c>
      <c r="I136" s="1310"/>
      <c r="J136" s="1310"/>
      <c r="K136" s="1276" t="s">
        <v>3381</v>
      </c>
      <c r="L136" s="1310"/>
      <c r="M136" s="1310"/>
    </row>
    <row r="137" spans="1:15">
      <c r="A137" s="1163" t="s">
        <v>3294</v>
      </c>
      <c r="B137" s="1276"/>
      <c r="C137" s="1310"/>
      <c r="D137" s="1311"/>
      <c r="E137" s="1276"/>
      <c r="F137" s="1310"/>
      <c r="G137" s="1312"/>
      <c r="H137" s="1276"/>
      <c r="I137" s="1310"/>
      <c r="J137" s="1310"/>
      <c r="K137" s="1276"/>
      <c r="L137" s="1310"/>
      <c r="M137" s="1310"/>
    </row>
    <row r="138" spans="1:15">
      <c r="A138" s="1163" t="s">
        <v>3382</v>
      </c>
      <c r="B138" s="1276" t="s">
        <v>3383</v>
      </c>
      <c r="C138" s="1310"/>
      <c r="D138" s="1311"/>
      <c r="E138" s="1276" t="s">
        <v>3383</v>
      </c>
      <c r="F138" s="1310"/>
      <c r="G138" s="1312"/>
      <c r="H138" s="1276" t="s">
        <v>3383</v>
      </c>
      <c r="I138" s="1310"/>
      <c r="J138" s="1310"/>
      <c r="K138" s="1276" t="s">
        <v>3383</v>
      </c>
      <c r="L138" s="1310"/>
      <c r="M138" s="1310"/>
    </row>
    <row r="139" spans="1:15" ht="30">
      <c r="A139" s="1163" t="s">
        <v>3298</v>
      </c>
      <c r="B139" s="1276"/>
      <c r="C139" s="1310"/>
      <c r="D139" s="1311"/>
      <c r="E139" s="1276"/>
      <c r="F139" s="1310"/>
      <c r="G139" s="1312"/>
      <c r="H139" s="1276"/>
      <c r="I139" s="1310"/>
      <c r="J139" s="1310"/>
      <c r="K139" s="1276"/>
      <c r="L139" s="1310"/>
      <c r="M139" s="1310"/>
    </row>
    <row r="140" spans="1:15">
      <c r="A140" s="1163" t="s">
        <v>3384</v>
      </c>
      <c r="B140" s="1276"/>
      <c r="C140" s="1310"/>
      <c r="D140" s="1311"/>
      <c r="E140" s="1276"/>
      <c r="F140" s="1310"/>
      <c r="G140" s="1312"/>
      <c r="H140" s="1276"/>
      <c r="I140" s="1310"/>
      <c r="J140" s="1310"/>
      <c r="K140" s="1276"/>
      <c r="L140" s="1310"/>
      <c r="M140" s="1310"/>
    </row>
    <row r="141" spans="1:15">
      <c r="A141" s="1163" t="s">
        <v>3304</v>
      </c>
      <c r="B141" s="1276"/>
      <c r="C141" s="1310"/>
      <c r="D141" s="1311"/>
      <c r="E141" s="1276"/>
      <c r="F141" s="1310"/>
      <c r="G141" s="1312"/>
      <c r="H141" s="1276"/>
      <c r="I141" s="1310"/>
      <c r="J141" s="1310"/>
      <c r="K141" s="1276"/>
      <c r="L141" s="1310"/>
      <c r="M141" s="1310"/>
    </row>
    <row r="142" spans="1:15">
      <c r="A142" s="1163" t="s">
        <v>3385</v>
      </c>
      <c r="B142" s="1276">
        <v>12</v>
      </c>
      <c r="C142" s="1310">
        <v>275</v>
      </c>
      <c r="D142" s="1311">
        <f>C142*B142*B144</f>
        <v>72600</v>
      </c>
      <c r="E142" s="1276">
        <v>12</v>
      </c>
      <c r="F142" s="1310">
        <v>275</v>
      </c>
      <c r="G142" s="1312">
        <f>F142*E142*E144</f>
        <v>72600</v>
      </c>
      <c r="H142" s="1276">
        <v>12</v>
      </c>
      <c r="I142" s="1310">
        <v>275</v>
      </c>
      <c r="J142" s="1310">
        <f>I142*H142*H144</f>
        <v>72600</v>
      </c>
      <c r="K142" s="1276">
        <v>12</v>
      </c>
      <c r="L142" s="1310">
        <v>275</v>
      </c>
      <c r="M142" s="1310">
        <f>L142*K142*K144</f>
        <v>72600</v>
      </c>
    </row>
    <row r="143" spans="1:15">
      <c r="A143" s="1163" t="s">
        <v>3386</v>
      </c>
      <c r="B143" s="1276"/>
      <c r="C143" s="1310"/>
      <c r="D143" s="1311"/>
      <c r="E143" s="1276"/>
      <c r="F143" s="1310"/>
      <c r="G143" s="1312"/>
      <c r="H143" s="1276"/>
      <c r="I143" s="1310"/>
      <c r="J143" s="1310"/>
      <c r="K143" s="1276"/>
      <c r="L143" s="1310"/>
      <c r="M143" s="1310"/>
    </row>
    <row r="144" spans="1:15">
      <c r="A144" s="1163" t="s">
        <v>3387</v>
      </c>
      <c r="B144" s="1276">
        <v>22</v>
      </c>
      <c r="C144" s="1310"/>
      <c r="D144" s="1311"/>
      <c r="E144" s="1276">
        <v>22</v>
      </c>
      <c r="F144" s="1310"/>
      <c r="G144" s="1312"/>
      <c r="H144" s="1276">
        <v>22</v>
      </c>
      <c r="I144" s="1310"/>
      <c r="J144" s="1310"/>
      <c r="K144" s="1276">
        <v>22</v>
      </c>
      <c r="L144" s="1310"/>
      <c r="M144" s="1310"/>
    </row>
    <row r="145" spans="1:13" ht="15.75" thickBot="1">
      <c r="A145" s="1171" t="s">
        <v>29</v>
      </c>
      <c r="B145" s="1313"/>
      <c r="C145" s="1314"/>
      <c r="D145" s="1315">
        <f>D142</f>
        <v>72600</v>
      </c>
      <c r="E145" s="1313"/>
      <c r="F145" s="1314"/>
      <c r="G145" s="1316">
        <f>G142</f>
        <v>72600</v>
      </c>
      <c r="H145" s="1313"/>
      <c r="I145" s="1314"/>
      <c r="J145" s="1314">
        <f>J142</f>
        <v>72600</v>
      </c>
      <c r="K145" s="1313"/>
      <c r="L145" s="1314"/>
      <c r="M145" s="1314">
        <f>M142</f>
        <v>72600</v>
      </c>
    </row>
    <row r="146" spans="1:13">
      <c r="A146" s="1142" t="s">
        <v>3278</v>
      </c>
      <c r="B146" s="1317"/>
      <c r="C146" s="1307"/>
      <c r="D146" s="1308"/>
      <c r="E146" s="1306" t="s">
        <v>3388</v>
      </c>
      <c r="F146" s="1307"/>
      <c r="G146" s="1307"/>
      <c r="H146" s="1318" t="s">
        <v>3389</v>
      </c>
      <c r="I146" s="1307"/>
      <c r="J146" s="1308"/>
      <c r="K146" s="1306"/>
      <c r="L146" s="1308"/>
      <c r="M146" s="1307"/>
    </row>
    <row r="147" spans="1:13">
      <c r="A147" s="1163" t="s">
        <v>3282</v>
      </c>
      <c r="B147" s="1319"/>
      <c r="C147" s="1320"/>
      <c r="D147" s="1321"/>
      <c r="E147" s="1322"/>
      <c r="F147" s="1320"/>
      <c r="G147" s="1320"/>
      <c r="H147" s="1323"/>
      <c r="I147" s="1320"/>
      <c r="J147" s="1321"/>
      <c r="K147" s="1322"/>
      <c r="L147" s="1321"/>
      <c r="M147" s="1320"/>
    </row>
    <row r="148" spans="1:13">
      <c r="A148" s="1163" t="s">
        <v>3284</v>
      </c>
      <c r="B148" s="1274"/>
      <c r="C148" s="1310"/>
      <c r="D148" s="1311"/>
      <c r="E148" s="1276" t="s">
        <v>3390</v>
      </c>
      <c r="F148" s="1310"/>
      <c r="G148" s="1310"/>
      <c r="H148" s="1324" t="s">
        <v>3391</v>
      </c>
      <c r="I148" s="1310"/>
      <c r="J148" s="1311"/>
      <c r="K148" s="1276"/>
      <c r="L148" s="1311"/>
      <c r="M148" s="1310"/>
    </row>
    <row r="149" spans="1:13">
      <c r="A149" s="1163" t="s">
        <v>3288</v>
      </c>
      <c r="B149" s="1274"/>
      <c r="C149" s="1310"/>
      <c r="D149" s="1311"/>
      <c r="E149" s="1276" t="s">
        <v>3334</v>
      </c>
      <c r="F149" s="1310"/>
      <c r="G149" s="1310"/>
      <c r="H149" s="1324" t="s">
        <v>3334</v>
      </c>
      <c r="I149" s="1310"/>
      <c r="J149" s="1311"/>
      <c r="K149" s="1276"/>
      <c r="L149" s="1311"/>
      <c r="M149" s="1310"/>
    </row>
    <row r="150" spans="1:13" ht="30">
      <c r="A150" s="1163" t="s">
        <v>3291</v>
      </c>
      <c r="B150" s="1274"/>
      <c r="C150" s="1310"/>
      <c r="D150" s="1311"/>
      <c r="E150" s="1276" t="s">
        <v>3392</v>
      </c>
      <c r="F150" s="1310"/>
      <c r="G150" s="1310"/>
      <c r="H150" s="1324" t="s">
        <v>3393</v>
      </c>
      <c r="I150" s="1310"/>
      <c r="J150" s="1311"/>
      <c r="K150" s="1276"/>
      <c r="L150" s="1311"/>
      <c r="M150" s="1310"/>
    </row>
    <row r="151" spans="1:13">
      <c r="A151" s="1163" t="s">
        <v>3294</v>
      </c>
      <c r="B151" s="1274"/>
      <c r="C151" s="1310"/>
      <c r="D151" s="1311"/>
      <c r="E151" s="1276"/>
      <c r="F151" s="1310"/>
      <c r="G151" s="1310"/>
      <c r="H151" s="1324">
        <v>1</v>
      </c>
      <c r="I151" s="1310"/>
      <c r="J151" s="1311"/>
      <c r="K151" s="1276"/>
      <c r="L151" s="1311"/>
      <c r="M151" s="1310"/>
    </row>
    <row r="152" spans="1:13">
      <c r="A152" s="1163" t="s">
        <v>3382</v>
      </c>
      <c r="B152" s="1274"/>
      <c r="C152" s="1310"/>
      <c r="D152" s="1311"/>
      <c r="E152" s="1276" t="s">
        <v>3394</v>
      </c>
      <c r="F152" s="1310"/>
      <c r="G152" s="1310"/>
      <c r="H152" s="1324" t="s">
        <v>3395</v>
      </c>
      <c r="I152" s="1310"/>
      <c r="J152" s="1311"/>
      <c r="K152" s="1276"/>
      <c r="L152" s="1311"/>
      <c r="M152" s="1310"/>
    </row>
    <row r="153" spans="1:13" ht="30">
      <c r="A153" s="1163" t="s">
        <v>3298</v>
      </c>
      <c r="B153" s="1274"/>
      <c r="C153" s="1310"/>
      <c r="D153" s="1311"/>
      <c r="E153" s="1276" t="s">
        <v>3396</v>
      </c>
      <c r="F153" s="1310"/>
      <c r="G153" s="1310"/>
      <c r="H153" s="1324"/>
      <c r="I153" s="1310"/>
      <c r="J153" s="1311"/>
      <c r="K153" s="1276"/>
      <c r="L153" s="1311"/>
      <c r="M153" s="1310"/>
    </row>
    <row r="154" spans="1:13">
      <c r="A154" s="1163" t="s">
        <v>3384</v>
      </c>
      <c r="B154" s="1274"/>
      <c r="C154" s="1310"/>
      <c r="D154" s="1311"/>
      <c r="E154" s="1276"/>
      <c r="F154" s="1310"/>
      <c r="G154" s="1310"/>
      <c r="H154" s="1324"/>
      <c r="I154" s="1310"/>
      <c r="J154" s="1311"/>
      <c r="K154" s="1276"/>
      <c r="L154" s="1311"/>
      <c r="M154" s="1310"/>
    </row>
    <row r="155" spans="1:13" ht="30">
      <c r="A155" s="1163" t="s">
        <v>3304</v>
      </c>
      <c r="B155" s="1274"/>
      <c r="C155" s="1310"/>
      <c r="D155" s="1311"/>
      <c r="E155" s="1276" t="s">
        <v>3397</v>
      </c>
      <c r="F155" s="1310">
        <v>1500</v>
      </c>
      <c r="G155" s="1310">
        <f>F155*E158*2</f>
        <v>135000</v>
      </c>
      <c r="H155" s="1324"/>
      <c r="I155" s="1310"/>
      <c r="J155" s="1311"/>
      <c r="K155" s="1276"/>
      <c r="L155" s="1311"/>
      <c r="M155" s="1310"/>
    </row>
    <row r="156" spans="1:13">
      <c r="A156" s="1163" t="s">
        <v>3385</v>
      </c>
      <c r="B156" s="1274"/>
      <c r="C156" s="1310"/>
      <c r="D156" s="1311"/>
      <c r="E156" s="1276">
        <v>5</v>
      </c>
      <c r="F156" s="1310"/>
      <c r="G156" s="1310"/>
      <c r="H156" s="1324">
        <v>1</v>
      </c>
      <c r="I156" s="1310">
        <v>275</v>
      </c>
      <c r="J156" s="1311">
        <f>I156*H156*H158</f>
        <v>12375</v>
      </c>
      <c r="K156" s="1276"/>
      <c r="L156" s="1311"/>
      <c r="M156" s="1310"/>
    </row>
    <row r="157" spans="1:13">
      <c r="A157" s="1163" t="s">
        <v>3386</v>
      </c>
      <c r="B157" s="1274"/>
      <c r="C157" s="1310"/>
      <c r="D157" s="1311"/>
      <c r="E157" s="1276">
        <v>4</v>
      </c>
      <c r="F157" s="1310"/>
      <c r="G157" s="1310"/>
      <c r="H157" s="1324">
        <v>2</v>
      </c>
      <c r="I157" s="1310">
        <v>100</v>
      </c>
      <c r="J157" s="1311">
        <f>I157*H157*H158</f>
        <v>9000</v>
      </c>
      <c r="K157" s="1276"/>
      <c r="L157" s="1311"/>
      <c r="M157" s="1310"/>
    </row>
    <row r="158" spans="1:13">
      <c r="A158" s="1163" t="s">
        <v>3387</v>
      </c>
      <c r="B158" s="1274"/>
      <c r="C158" s="1310"/>
      <c r="D158" s="1311"/>
      <c r="E158" s="1276">
        <v>45</v>
      </c>
      <c r="F158" s="1310"/>
      <c r="G158" s="1310"/>
      <c r="H158" s="1324">
        <v>45</v>
      </c>
      <c r="I158" s="1310"/>
      <c r="J158" s="1311"/>
      <c r="K158" s="1276"/>
      <c r="L158" s="1311"/>
      <c r="M158" s="1310"/>
    </row>
    <row r="159" spans="1:13" ht="15.75" thickBot="1">
      <c r="A159" s="1171" t="s">
        <v>29</v>
      </c>
      <c r="B159" s="1325"/>
      <c r="C159" s="1314"/>
      <c r="D159" s="1315"/>
      <c r="E159" s="1313"/>
      <c r="F159" s="1314"/>
      <c r="G159" s="1314">
        <f>G155</f>
        <v>135000</v>
      </c>
      <c r="H159" s="1326"/>
      <c r="I159" s="1314"/>
      <c r="J159" s="1315">
        <f>J156+J157</f>
        <v>21375</v>
      </c>
      <c r="K159" s="1313"/>
      <c r="L159" s="1315"/>
      <c r="M159" s="1314"/>
    </row>
    <row r="160" spans="1:13" ht="42" customHeight="1">
      <c r="A160" s="1142" t="s">
        <v>3278</v>
      </c>
      <c r="B160" s="1306" t="s">
        <v>3398</v>
      </c>
      <c r="C160" s="1307"/>
      <c r="D160" s="1308"/>
      <c r="E160" s="1306" t="s">
        <v>3399</v>
      </c>
      <c r="F160" s="1307"/>
      <c r="G160" s="1308"/>
      <c r="H160" s="1306" t="s">
        <v>3400</v>
      </c>
      <c r="I160" s="1307"/>
      <c r="J160" s="1308"/>
      <c r="K160" s="1306" t="s">
        <v>3401</v>
      </c>
      <c r="L160" s="1308"/>
      <c r="M160" s="1307"/>
    </row>
    <row r="161" spans="1:13">
      <c r="A161" s="1163" t="s">
        <v>3282</v>
      </c>
      <c r="B161" s="1276"/>
      <c r="C161" s="1310"/>
      <c r="D161" s="1311"/>
      <c r="E161" s="1276"/>
      <c r="F161" s="1310"/>
      <c r="G161" s="1311"/>
      <c r="H161" s="1276"/>
      <c r="I161" s="1310"/>
      <c r="J161" s="1311"/>
      <c r="K161" s="1276"/>
      <c r="L161" s="1311"/>
      <c r="M161" s="1310"/>
    </row>
    <row r="162" spans="1:13">
      <c r="A162" s="1163" t="s">
        <v>3284</v>
      </c>
      <c r="B162" s="1327" t="s">
        <v>3402</v>
      </c>
      <c r="C162" s="1310"/>
      <c r="D162" s="1311"/>
      <c r="E162" s="1327" t="s">
        <v>3403</v>
      </c>
      <c r="F162" s="1310"/>
      <c r="G162" s="1311"/>
      <c r="H162" s="1327" t="s">
        <v>3404</v>
      </c>
      <c r="I162" s="1310"/>
      <c r="J162" s="1311"/>
      <c r="K162" s="1327" t="s">
        <v>3405</v>
      </c>
      <c r="L162" s="1311"/>
      <c r="M162" s="1310"/>
    </row>
    <row r="163" spans="1:13">
      <c r="A163" s="1163" t="s">
        <v>3288</v>
      </c>
      <c r="B163" s="1276" t="s">
        <v>3406</v>
      </c>
      <c r="C163" s="1310"/>
      <c r="D163" s="1311"/>
      <c r="E163" s="1276" t="s">
        <v>3406</v>
      </c>
      <c r="F163" s="1310"/>
      <c r="G163" s="1311"/>
      <c r="H163" s="1276" t="s">
        <v>3406</v>
      </c>
      <c r="I163" s="1310"/>
      <c r="J163" s="1311"/>
      <c r="K163" s="1276" t="s">
        <v>3407</v>
      </c>
      <c r="L163" s="1311"/>
      <c r="M163" s="1310"/>
    </row>
    <row r="164" spans="1:13">
      <c r="A164" s="1163" t="s">
        <v>3291</v>
      </c>
      <c r="B164" s="1276"/>
      <c r="C164" s="1310"/>
      <c r="D164" s="1311"/>
      <c r="E164" s="1276"/>
      <c r="F164" s="1310"/>
      <c r="G164" s="1311"/>
      <c r="H164" s="1276"/>
      <c r="I164" s="1310"/>
      <c r="J164" s="1311"/>
      <c r="K164" s="1276"/>
      <c r="L164" s="1311"/>
      <c r="M164" s="1310"/>
    </row>
    <row r="165" spans="1:13">
      <c r="A165" s="1163" t="s">
        <v>3294</v>
      </c>
      <c r="B165" s="1276"/>
      <c r="C165" s="1310"/>
      <c r="D165" s="1311"/>
      <c r="E165" s="1276"/>
      <c r="F165" s="1310"/>
      <c r="G165" s="1311"/>
      <c r="H165" s="1276"/>
      <c r="I165" s="1310"/>
      <c r="J165" s="1311"/>
      <c r="K165" s="1276"/>
      <c r="L165" s="1311"/>
      <c r="M165" s="1310"/>
    </row>
    <row r="166" spans="1:13">
      <c r="A166" s="1163" t="s">
        <v>3382</v>
      </c>
      <c r="B166" s="1276" t="s">
        <v>3408</v>
      </c>
      <c r="C166" s="1310"/>
      <c r="D166" s="1311"/>
      <c r="E166" s="1276" t="s">
        <v>3408</v>
      </c>
      <c r="F166" s="1310"/>
      <c r="G166" s="1311"/>
      <c r="H166" s="1276" t="s">
        <v>3408</v>
      </c>
      <c r="I166" s="1310"/>
      <c r="J166" s="1311"/>
      <c r="K166" s="1276" t="s">
        <v>3408</v>
      </c>
      <c r="L166" s="1311"/>
      <c r="M166" s="1310"/>
    </row>
    <row r="167" spans="1:13" ht="30">
      <c r="A167" s="1163" t="s">
        <v>3298</v>
      </c>
      <c r="B167" s="1276"/>
      <c r="C167" s="1310"/>
      <c r="D167" s="1311"/>
      <c r="E167" s="1276"/>
      <c r="F167" s="1310"/>
      <c r="G167" s="1311"/>
      <c r="H167" s="1276"/>
      <c r="I167" s="1310"/>
      <c r="J167" s="1311"/>
      <c r="K167" s="1276"/>
      <c r="L167" s="1311"/>
      <c r="M167" s="1310"/>
    </row>
    <row r="168" spans="1:13">
      <c r="A168" s="1163" t="s">
        <v>3384</v>
      </c>
      <c r="B168" s="1276"/>
      <c r="C168" s="1310"/>
      <c r="D168" s="1311"/>
      <c r="E168" s="1276"/>
      <c r="F168" s="1310"/>
      <c r="G168" s="1311"/>
      <c r="H168" s="1276"/>
      <c r="I168" s="1310"/>
      <c r="J168" s="1311"/>
      <c r="K168" s="1276"/>
      <c r="L168" s="1311"/>
      <c r="M168" s="1310"/>
    </row>
    <row r="169" spans="1:13">
      <c r="A169" s="1163" t="s">
        <v>3304</v>
      </c>
      <c r="B169" s="1276"/>
      <c r="C169" s="1310"/>
      <c r="D169" s="1311"/>
      <c r="E169" s="1276"/>
      <c r="F169" s="1310"/>
      <c r="G169" s="1311"/>
      <c r="H169" s="1276"/>
      <c r="I169" s="1310"/>
      <c r="J169" s="1311"/>
      <c r="K169" s="1276"/>
      <c r="L169" s="1311"/>
      <c r="M169" s="1310"/>
    </row>
    <row r="170" spans="1:13">
      <c r="A170" s="1163" t="s">
        <v>3385</v>
      </c>
      <c r="B170" s="1276">
        <v>1</v>
      </c>
      <c r="C170" s="1310">
        <v>275</v>
      </c>
      <c r="D170" s="1311">
        <f>C170*B170*B172</f>
        <v>22000</v>
      </c>
      <c r="E170" s="1276">
        <v>1</v>
      </c>
      <c r="F170" s="1310">
        <v>275</v>
      </c>
      <c r="G170" s="1311">
        <f>F170*E170*E172</f>
        <v>22000</v>
      </c>
      <c r="H170" s="1276">
        <v>1</v>
      </c>
      <c r="I170" s="1310">
        <v>275</v>
      </c>
      <c r="J170" s="1311">
        <f>I170*H170*H172</f>
        <v>22000</v>
      </c>
      <c r="K170" s="1276">
        <v>1</v>
      </c>
      <c r="L170" s="1311">
        <v>275</v>
      </c>
      <c r="M170" s="1310">
        <f>L170*K170*K172</f>
        <v>22000</v>
      </c>
    </row>
    <row r="171" spans="1:13">
      <c r="A171" s="1163" t="s">
        <v>3386</v>
      </c>
      <c r="B171" s="1276">
        <v>2</v>
      </c>
      <c r="C171" s="1310">
        <v>100</v>
      </c>
      <c r="D171" s="1311">
        <f>C171*B171*B172</f>
        <v>16000</v>
      </c>
      <c r="E171" s="1276">
        <v>2</v>
      </c>
      <c r="F171" s="1310">
        <v>100</v>
      </c>
      <c r="G171" s="1311">
        <f>F171*E171*E172</f>
        <v>16000</v>
      </c>
      <c r="H171" s="1276">
        <v>2</v>
      </c>
      <c r="I171" s="1310">
        <v>100</v>
      </c>
      <c r="J171" s="1311">
        <f>I171*H171*H172</f>
        <v>16000</v>
      </c>
      <c r="K171" s="1276">
        <v>2</v>
      </c>
      <c r="L171" s="1311">
        <v>100</v>
      </c>
      <c r="M171" s="1310">
        <f>L171*K171*K172</f>
        <v>16000</v>
      </c>
    </row>
    <row r="172" spans="1:13">
      <c r="A172" s="1163" t="s">
        <v>3387</v>
      </c>
      <c r="B172" s="1276">
        <v>80</v>
      </c>
      <c r="C172" s="1310"/>
      <c r="D172" s="1311"/>
      <c r="E172" s="1276">
        <v>80</v>
      </c>
      <c r="F172" s="1310"/>
      <c r="G172" s="1311"/>
      <c r="H172" s="1276">
        <v>80</v>
      </c>
      <c r="I172" s="1310"/>
      <c r="J172" s="1311"/>
      <c r="K172" s="1276">
        <v>80</v>
      </c>
      <c r="L172" s="1311"/>
      <c r="M172" s="1310"/>
    </row>
    <row r="173" spans="1:13" ht="15.75" thickBot="1">
      <c r="A173" s="1171" t="s">
        <v>29</v>
      </c>
      <c r="B173" s="1326"/>
      <c r="C173" s="1314"/>
      <c r="D173" s="1315">
        <f>D170+D171</f>
        <v>38000</v>
      </c>
      <c r="E173" s="1313"/>
      <c r="F173" s="1314"/>
      <c r="G173" s="1315">
        <f>G170+G171</f>
        <v>38000</v>
      </c>
      <c r="H173" s="1313"/>
      <c r="I173" s="1314"/>
      <c r="J173" s="1315">
        <f>J170+J171</f>
        <v>38000</v>
      </c>
      <c r="K173" s="1313"/>
      <c r="L173" s="1315"/>
      <c r="M173" s="1314">
        <f>M170+M171</f>
        <v>38000</v>
      </c>
    </row>
    <row r="174" spans="1:13" ht="30">
      <c r="A174" s="1142" t="s">
        <v>3278</v>
      </c>
      <c r="B174" s="1317"/>
      <c r="C174" s="1307"/>
      <c r="D174" s="1308"/>
      <c r="E174" s="1306"/>
      <c r="F174" s="1308"/>
      <c r="G174" s="1307"/>
      <c r="H174" s="1318"/>
      <c r="I174" s="1307"/>
      <c r="J174" s="1308"/>
      <c r="K174" s="1306" t="s">
        <v>3409</v>
      </c>
      <c r="L174" s="1308"/>
      <c r="M174" s="1307"/>
    </row>
    <row r="175" spans="1:13">
      <c r="A175" s="1163" t="s">
        <v>3282</v>
      </c>
      <c r="B175" s="1274"/>
      <c r="C175" s="1310"/>
      <c r="D175" s="1311"/>
      <c r="E175" s="1276"/>
      <c r="F175" s="1311"/>
      <c r="G175" s="1310"/>
      <c r="H175" s="1324"/>
      <c r="I175" s="1310"/>
      <c r="J175" s="1311"/>
      <c r="K175" s="1276"/>
      <c r="L175" s="1311"/>
      <c r="M175" s="1310"/>
    </row>
    <row r="176" spans="1:13">
      <c r="A176" s="1163" t="s">
        <v>3284</v>
      </c>
      <c r="B176" s="1274"/>
      <c r="C176" s="1310"/>
      <c r="D176" s="1311"/>
      <c r="E176" s="1276"/>
      <c r="F176" s="1311"/>
      <c r="G176" s="1310"/>
      <c r="H176" s="1324"/>
      <c r="I176" s="1310"/>
      <c r="J176" s="1311"/>
      <c r="K176" s="1276" t="s">
        <v>3410</v>
      </c>
      <c r="L176" s="1311"/>
      <c r="M176" s="1310"/>
    </row>
    <row r="177" spans="1:13">
      <c r="A177" s="1163" t="s">
        <v>3288</v>
      </c>
      <c r="B177" s="1274"/>
      <c r="C177" s="1310"/>
      <c r="D177" s="1311"/>
      <c r="E177" s="1276"/>
      <c r="F177" s="1311"/>
      <c r="G177" s="1310"/>
      <c r="H177" s="1324"/>
      <c r="I177" s="1310"/>
      <c r="J177" s="1311"/>
      <c r="K177" s="1276" t="s">
        <v>3411</v>
      </c>
      <c r="L177" s="1311"/>
      <c r="M177" s="1310"/>
    </row>
    <row r="178" spans="1:13">
      <c r="A178" s="1163" t="s">
        <v>3291</v>
      </c>
      <c r="B178" s="1274"/>
      <c r="C178" s="1310"/>
      <c r="D178" s="1311"/>
      <c r="E178" s="1276"/>
      <c r="F178" s="1311"/>
      <c r="G178" s="1310"/>
      <c r="H178" s="1324"/>
      <c r="I178" s="1310"/>
      <c r="J178" s="1311"/>
      <c r="K178" s="1276"/>
      <c r="L178" s="1311"/>
      <c r="M178" s="1310"/>
    </row>
    <row r="179" spans="1:13">
      <c r="A179" s="1163" t="s">
        <v>3294</v>
      </c>
      <c r="B179" s="1274"/>
      <c r="C179" s="1310"/>
      <c r="D179" s="1311"/>
      <c r="E179" s="1276"/>
      <c r="F179" s="1311"/>
      <c r="G179" s="1310"/>
      <c r="H179" s="1324"/>
      <c r="I179" s="1310"/>
      <c r="J179" s="1311"/>
      <c r="K179" s="1276"/>
      <c r="L179" s="1311"/>
      <c r="M179" s="1310"/>
    </row>
    <row r="180" spans="1:13">
      <c r="A180" s="1163" t="s">
        <v>3382</v>
      </c>
      <c r="B180" s="1274"/>
      <c r="C180" s="1310"/>
      <c r="D180" s="1311"/>
      <c r="E180" s="1276"/>
      <c r="F180" s="1311"/>
      <c r="G180" s="1310"/>
      <c r="H180" s="1324"/>
      <c r="I180" s="1310"/>
      <c r="J180" s="1311"/>
      <c r="K180" s="1276" t="s">
        <v>3412</v>
      </c>
      <c r="L180" s="1311"/>
      <c r="M180" s="1310"/>
    </row>
    <row r="181" spans="1:13" ht="30">
      <c r="A181" s="1163" t="s">
        <v>3298</v>
      </c>
      <c r="B181" s="1274"/>
      <c r="C181" s="1310"/>
      <c r="D181" s="1311"/>
      <c r="E181" s="1276"/>
      <c r="F181" s="1311"/>
      <c r="G181" s="1310"/>
      <c r="H181" s="1324"/>
      <c r="I181" s="1310"/>
      <c r="J181" s="1311"/>
      <c r="K181" s="1276"/>
      <c r="L181" s="1311"/>
      <c r="M181" s="1310"/>
    </row>
    <row r="182" spans="1:13">
      <c r="A182" s="1163" t="s">
        <v>3384</v>
      </c>
      <c r="B182" s="1274"/>
      <c r="C182" s="1310"/>
      <c r="D182" s="1311"/>
      <c r="E182" s="1276"/>
      <c r="F182" s="1311"/>
      <c r="G182" s="1310"/>
      <c r="H182" s="1324"/>
      <c r="I182" s="1310"/>
      <c r="J182" s="1311"/>
      <c r="K182" s="1276"/>
      <c r="L182" s="1311"/>
      <c r="M182" s="1310"/>
    </row>
    <row r="183" spans="1:13">
      <c r="A183" s="1163" t="s">
        <v>3304</v>
      </c>
      <c r="B183" s="1274"/>
      <c r="C183" s="1310"/>
      <c r="D183" s="1311"/>
      <c r="E183" s="1276"/>
      <c r="F183" s="1311"/>
      <c r="G183" s="1310"/>
      <c r="H183" s="1324"/>
      <c r="I183" s="1310"/>
      <c r="J183" s="1311"/>
      <c r="K183" s="1276"/>
      <c r="L183" s="1311"/>
      <c r="M183" s="1310"/>
    </row>
    <row r="184" spans="1:13">
      <c r="A184" s="1163" t="s">
        <v>3385</v>
      </c>
      <c r="B184" s="1274"/>
      <c r="C184" s="1310"/>
      <c r="D184" s="1311"/>
      <c r="E184" s="1276"/>
      <c r="F184" s="1311"/>
      <c r="G184" s="1310"/>
      <c r="H184" s="1324"/>
      <c r="I184" s="1310"/>
      <c r="J184" s="1311"/>
      <c r="K184" s="1276">
        <v>1</v>
      </c>
      <c r="L184" s="1311">
        <v>275</v>
      </c>
      <c r="M184" s="1310">
        <f>L184*K184*K186</f>
        <v>27500</v>
      </c>
    </row>
    <row r="185" spans="1:13">
      <c r="A185" s="1163" t="s">
        <v>3386</v>
      </c>
      <c r="B185" s="1274"/>
      <c r="C185" s="1310"/>
      <c r="D185" s="1311"/>
      <c r="E185" s="1276"/>
      <c r="F185" s="1311"/>
      <c r="G185" s="1310"/>
      <c r="H185" s="1324"/>
      <c r="I185" s="1310"/>
      <c r="J185" s="1311"/>
      <c r="K185" s="1276">
        <v>2</v>
      </c>
      <c r="L185" s="1311">
        <v>100</v>
      </c>
      <c r="M185" s="1310">
        <f>L185*K185*K186</f>
        <v>20000</v>
      </c>
    </row>
    <row r="186" spans="1:13">
      <c r="A186" s="1163" t="s">
        <v>3387</v>
      </c>
      <c r="B186" s="1274"/>
      <c r="C186" s="1310"/>
      <c r="D186" s="1311" t="s">
        <v>896</v>
      </c>
      <c r="E186" s="1276"/>
      <c r="F186" s="1311"/>
      <c r="G186" s="1310"/>
      <c r="H186" s="1324"/>
      <c r="I186" s="1310"/>
      <c r="J186" s="1311"/>
      <c r="K186" s="1276">
        <v>100</v>
      </c>
      <c r="L186" s="1311"/>
      <c r="M186" s="1310"/>
    </row>
    <row r="187" spans="1:13" ht="15.75" thickBot="1">
      <c r="A187" s="1171" t="s">
        <v>29</v>
      </c>
      <c r="B187" s="1325"/>
      <c r="C187" s="1314"/>
      <c r="D187" s="1315"/>
      <c r="E187" s="1313"/>
      <c r="F187" s="1315"/>
      <c r="G187" s="1314"/>
      <c r="H187" s="1326"/>
      <c r="I187" s="1314"/>
      <c r="J187" s="1315"/>
      <c r="K187" s="1313"/>
      <c r="L187" s="1315"/>
      <c r="M187" s="1314">
        <f>M184+M185</f>
        <v>47500</v>
      </c>
    </row>
    <row r="188" spans="1:13">
      <c r="A188" s="1153" t="s">
        <v>3278</v>
      </c>
      <c r="B188" s="1328"/>
      <c r="C188" s="1329"/>
      <c r="D188" s="1330"/>
      <c r="E188" s="1331"/>
      <c r="F188" s="1330"/>
      <c r="G188" s="1329"/>
      <c r="H188" s="1328"/>
      <c r="I188" s="1329"/>
      <c r="J188" s="1330"/>
      <c r="K188" s="1331" t="s">
        <v>3413</v>
      </c>
      <c r="L188" s="1330"/>
      <c r="M188" s="1329"/>
    </row>
    <row r="189" spans="1:13">
      <c r="A189" s="1163" t="s">
        <v>3282</v>
      </c>
      <c r="B189" s="1324"/>
      <c r="C189" s="1310"/>
      <c r="D189" s="1311"/>
      <c r="E189" s="1276"/>
      <c r="F189" s="1311"/>
      <c r="G189" s="1310"/>
      <c r="H189" s="1324"/>
      <c r="I189" s="1310"/>
      <c r="J189" s="1311"/>
      <c r="K189" s="1276"/>
      <c r="L189" s="1311"/>
      <c r="M189" s="1310"/>
    </row>
    <row r="190" spans="1:13">
      <c r="A190" s="1163" t="s">
        <v>3284</v>
      </c>
      <c r="B190" s="1324"/>
      <c r="C190" s="1310"/>
      <c r="D190" s="1311"/>
      <c r="E190" s="1276"/>
      <c r="F190" s="1311"/>
      <c r="G190" s="1310"/>
      <c r="H190" s="1324"/>
      <c r="I190" s="1310"/>
      <c r="J190" s="1311"/>
      <c r="K190" s="1276" t="s">
        <v>3313</v>
      </c>
      <c r="L190" s="1311"/>
      <c r="M190" s="1310"/>
    </row>
    <row r="191" spans="1:13">
      <c r="A191" s="1163" t="s">
        <v>3288</v>
      </c>
      <c r="B191" s="1324"/>
      <c r="C191" s="1310"/>
      <c r="D191" s="1311"/>
      <c r="E191" s="1276"/>
      <c r="F191" s="1311"/>
      <c r="G191" s="1310"/>
      <c r="H191" s="1324"/>
      <c r="I191" s="1310"/>
      <c r="J191" s="1311"/>
      <c r="K191" s="1276" t="s">
        <v>3406</v>
      </c>
      <c r="L191" s="1311"/>
      <c r="M191" s="1310"/>
    </row>
    <row r="192" spans="1:13" ht="30">
      <c r="A192" s="1163" t="s">
        <v>3291</v>
      </c>
      <c r="B192" s="1324"/>
      <c r="C192" s="1310"/>
      <c r="D192" s="1311"/>
      <c r="E192" s="1276"/>
      <c r="F192" s="1311"/>
      <c r="G192" s="1310"/>
      <c r="H192" s="1324"/>
      <c r="I192" s="1310"/>
      <c r="J192" s="1311"/>
      <c r="K192" s="1276" t="s">
        <v>3414</v>
      </c>
      <c r="L192" s="1311"/>
      <c r="M192" s="1310"/>
    </row>
    <row r="193" spans="1:15">
      <c r="A193" s="1163" t="s">
        <v>3294</v>
      </c>
      <c r="B193" s="1324"/>
      <c r="C193" s="1310"/>
      <c r="D193" s="1311"/>
      <c r="E193" s="1276"/>
      <c r="F193" s="1311"/>
      <c r="G193" s="1310"/>
      <c r="H193" s="1324"/>
      <c r="I193" s="1310"/>
      <c r="J193" s="1311"/>
      <c r="K193" s="1276"/>
      <c r="L193" s="1311"/>
      <c r="M193" s="1310"/>
    </row>
    <row r="194" spans="1:15">
      <c r="A194" s="1163" t="s">
        <v>3382</v>
      </c>
      <c r="B194" s="1324"/>
      <c r="C194" s="1310"/>
      <c r="D194" s="1311"/>
      <c r="E194" s="1276"/>
      <c r="F194" s="1311"/>
      <c r="G194" s="1310"/>
      <c r="H194" s="1324"/>
      <c r="I194" s="1310"/>
      <c r="J194" s="1311"/>
      <c r="K194" s="1276" t="s">
        <v>3412</v>
      </c>
      <c r="L194" s="1311"/>
      <c r="M194" s="1310"/>
    </row>
    <row r="195" spans="1:15" ht="30">
      <c r="A195" s="1163" t="s">
        <v>3298</v>
      </c>
      <c r="B195" s="1324"/>
      <c r="C195" s="1310"/>
      <c r="D195" s="1311"/>
      <c r="E195" s="1276"/>
      <c r="F195" s="1311"/>
      <c r="G195" s="1310"/>
      <c r="H195" s="1324"/>
      <c r="I195" s="1310"/>
      <c r="J195" s="1311"/>
      <c r="K195" s="1276"/>
      <c r="L195" s="1311"/>
      <c r="M195" s="1310"/>
    </row>
    <row r="196" spans="1:15">
      <c r="A196" s="1163" t="s">
        <v>3384</v>
      </c>
      <c r="B196" s="1324"/>
      <c r="C196" s="1310"/>
      <c r="D196" s="1311"/>
      <c r="E196" s="1276"/>
      <c r="F196" s="1311"/>
      <c r="G196" s="1310"/>
      <c r="H196" s="1324"/>
      <c r="I196" s="1310"/>
      <c r="J196" s="1311"/>
      <c r="K196" s="1276"/>
      <c r="L196" s="1311"/>
      <c r="M196" s="1310"/>
    </row>
    <row r="197" spans="1:15">
      <c r="A197" s="1163" t="s">
        <v>3304</v>
      </c>
      <c r="B197" s="1324"/>
      <c r="C197" s="1310"/>
      <c r="D197" s="1311"/>
      <c r="E197" s="1276"/>
      <c r="F197" s="1311"/>
      <c r="G197" s="1310"/>
      <c r="H197" s="1324"/>
      <c r="I197" s="1310"/>
      <c r="J197" s="1311"/>
      <c r="K197" s="1276"/>
      <c r="L197" s="1311"/>
      <c r="M197" s="1310"/>
    </row>
    <row r="198" spans="1:15">
      <c r="A198" s="1163" t="s">
        <v>3385</v>
      </c>
      <c r="B198" s="1324"/>
      <c r="C198" s="1310"/>
      <c r="D198" s="1311"/>
      <c r="E198" s="1276"/>
      <c r="F198" s="1311"/>
      <c r="G198" s="1310"/>
      <c r="H198" s="1324"/>
      <c r="I198" s="1310"/>
      <c r="J198" s="1311"/>
      <c r="K198" s="1276">
        <v>2</v>
      </c>
      <c r="L198" s="1311">
        <v>275</v>
      </c>
      <c r="M198" s="1310">
        <f>L198*K198*K200</f>
        <v>24750</v>
      </c>
    </row>
    <row r="199" spans="1:15">
      <c r="A199" s="1163" t="s">
        <v>3386</v>
      </c>
      <c r="B199" s="1324"/>
      <c r="C199" s="1310"/>
      <c r="D199" s="1311"/>
      <c r="E199" s="1276"/>
      <c r="F199" s="1311"/>
      <c r="G199" s="1310"/>
      <c r="H199" s="1324"/>
      <c r="I199" s="1310"/>
      <c r="J199" s="1311"/>
      <c r="K199" s="1276">
        <v>2</v>
      </c>
      <c r="L199" s="1311">
        <v>100</v>
      </c>
      <c r="M199" s="1310">
        <f>L199*K199*K200</f>
        <v>9000</v>
      </c>
    </row>
    <row r="200" spans="1:15">
      <c r="A200" s="1163" t="s">
        <v>3387</v>
      </c>
      <c r="B200" s="1324"/>
      <c r="C200" s="1310"/>
      <c r="D200" s="1311"/>
      <c r="E200" s="1276"/>
      <c r="F200" s="1311"/>
      <c r="G200" s="1310"/>
      <c r="H200" s="1324"/>
      <c r="I200" s="1310"/>
      <c r="J200" s="1311"/>
      <c r="K200" s="1276">
        <v>45</v>
      </c>
      <c r="L200" s="1311"/>
      <c r="M200" s="1310"/>
    </row>
    <row r="201" spans="1:15" ht="15.75" thickBot="1">
      <c r="A201" s="1193" t="s">
        <v>29</v>
      </c>
      <c r="B201" s="1332"/>
      <c r="C201" s="1333"/>
      <c r="D201" s="1334"/>
      <c r="E201" s="1335"/>
      <c r="F201" s="1334"/>
      <c r="G201" s="1333"/>
      <c r="H201" s="1332"/>
      <c r="I201" s="1333"/>
      <c r="J201" s="1334"/>
      <c r="K201" s="1335"/>
      <c r="L201" s="1334"/>
      <c r="M201" s="1333">
        <f>M198+M199</f>
        <v>33750</v>
      </c>
    </row>
    <row r="202" spans="1:15" ht="16.5" thickBot="1">
      <c r="A202" s="1336" t="s">
        <v>3321</v>
      </c>
      <c r="B202" s="1337"/>
      <c r="C202" s="1338"/>
      <c r="D202" s="1339">
        <f>D145+D173</f>
        <v>110600</v>
      </c>
      <c r="E202" s="1130"/>
      <c r="F202" s="1339"/>
      <c r="G202" s="1338">
        <f>G159+G145+G173</f>
        <v>245600</v>
      </c>
      <c r="H202" s="1337"/>
      <c r="I202" s="1338"/>
      <c r="J202" s="1339">
        <f>J173+J159+J145</f>
        <v>131975</v>
      </c>
      <c r="K202" s="1130"/>
      <c r="L202" s="1339"/>
      <c r="M202" s="1338">
        <f>M201+M187+M173+M145</f>
        <v>191850</v>
      </c>
      <c r="N202" s="1340">
        <f>M202+J202+G202+D202</f>
        <v>680025</v>
      </c>
      <c r="O202" s="27" t="s">
        <v>3322</v>
      </c>
    </row>
    <row r="203" spans="1:15" s="1139" customFormat="1" ht="15.75" thickBot="1">
      <c r="A203" s="4306" t="s">
        <v>3415</v>
      </c>
      <c r="B203" s="4307"/>
      <c r="C203" s="4307"/>
      <c r="D203" s="4307"/>
      <c r="E203" s="4307"/>
      <c r="F203" s="4307"/>
      <c r="G203" s="4307"/>
      <c r="H203" s="4307"/>
      <c r="I203" s="4307"/>
      <c r="J203" s="4307"/>
      <c r="K203" s="4307"/>
      <c r="L203" s="4307"/>
      <c r="M203" s="4308"/>
      <c r="N203" s="1141"/>
    </row>
    <row r="204" spans="1:15">
      <c r="A204" s="1263" t="s">
        <v>3278</v>
      </c>
      <c r="B204" s="1264"/>
      <c r="C204" s="1265"/>
      <c r="D204" s="1266"/>
      <c r="E204" s="1341" t="s">
        <v>3416</v>
      </c>
      <c r="F204" s="1342"/>
      <c r="G204" s="1343"/>
      <c r="H204" s="1344" t="s">
        <v>3417</v>
      </c>
      <c r="I204" s="1345"/>
      <c r="J204" s="1346"/>
      <c r="K204" s="1344" t="s">
        <v>3326</v>
      </c>
      <c r="L204" s="1345"/>
      <c r="M204" s="1346"/>
    </row>
    <row r="205" spans="1:15">
      <c r="A205" s="1270" t="s">
        <v>3282</v>
      </c>
      <c r="B205" s="1271"/>
      <c r="C205" s="1272"/>
      <c r="D205" s="1273"/>
      <c r="E205" s="1347" t="s">
        <v>3418</v>
      </c>
      <c r="F205" s="1348"/>
      <c r="G205" s="1343"/>
      <c r="H205" s="1349" t="s">
        <v>3418</v>
      </c>
      <c r="I205" s="1350"/>
      <c r="J205" s="1346"/>
      <c r="K205" s="1349" t="s">
        <v>3418</v>
      </c>
      <c r="L205" s="1350"/>
      <c r="M205" s="1346"/>
    </row>
    <row r="206" spans="1:15">
      <c r="A206" s="1277" t="s">
        <v>3284</v>
      </c>
      <c r="B206" s="1271"/>
      <c r="C206" s="1272"/>
      <c r="D206" s="1273"/>
      <c r="E206" s="1351" t="s">
        <v>3419</v>
      </c>
      <c r="F206" s="1352"/>
      <c r="G206" s="1343"/>
      <c r="H206" s="1353" t="s">
        <v>3420</v>
      </c>
      <c r="I206" s="1354"/>
      <c r="J206" s="1346"/>
      <c r="K206" s="1355">
        <v>44183</v>
      </c>
      <c r="L206" s="1354"/>
      <c r="M206" s="1346"/>
    </row>
    <row r="207" spans="1:15" ht="25.5">
      <c r="A207" s="1277" t="s">
        <v>3288</v>
      </c>
      <c r="B207" s="1271"/>
      <c r="C207" s="1272"/>
      <c r="D207" s="1273"/>
      <c r="E207" s="1351" t="s">
        <v>3290</v>
      </c>
      <c r="F207" s="1352"/>
      <c r="G207" s="1343"/>
      <c r="H207" s="1356" t="s">
        <v>3421</v>
      </c>
      <c r="I207" s="1354"/>
      <c r="J207" s="1346"/>
      <c r="K207" s="1356" t="s">
        <v>3422</v>
      </c>
      <c r="L207" s="1354"/>
      <c r="M207" s="1346"/>
    </row>
    <row r="208" spans="1:15">
      <c r="A208" s="1277" t="s">
        <v>3291</v>
      </c>
      <c r="B208" s="1271"/>
      <c r="C208" s="1272"/>
      <c r="D208" s="1273"/>
      <c r="E208" s="1351" t="s">
        <v>3423</v>
      </c>
      <c r="F208" s="1352"/>
      <c r="G208" s="1343"/>
      <c r="H208" s="1356" t="s">
        <v>3424</v>
      </c>
      <c r="I208" s="1354"/>
      <c r="J208" s="1346"/>
      <c r="K208" s="1356" t="s">
        <v>3423</v>
      </c>
      <c r="L208" s="1354"/>
      <c r="M208" s="1346"/>
    </row>
    <row r="209" spans="1:13">
      <c r="A209" s="1163" t="s">
        <v>3294</v>
      </c>
      <c r="B209" s="1271"/>
      <c r="C209" s="1272"/>
      <c r="D209" s="1273"/>
      <c r="E209" s="1351" t="s">
        <v>3425</v>
      </c>
      <c r="F209" s="1352"/>
      <c r="G209" s="1343"/>
      <c r="H209" s="1356" t="s">
        <v>3425</v>
      </c>
      <c r="I209" s="1354"/>
      <c r="J209" s="1346"/>
      <c r="K209" s="1356" t="s">
        <v>3425</v>
      </c>
      <c r="L209" s="1354"/>
      <c r="M209" s="1346"/>
    </row>
    <row r="210" spans="1:13">
      <c r="A210" s="1277" t="s">
        <v>3295</v>
      </c>
      <c r="B210" s="1271"/>
      <c r="C210" s="1272"/>
      <c r="D210" s="1273"/>
      <c r="E210" s="1351" t="s">
        <v>3394</v>
      </c>
      <c r="F210" s="1352"/>
      <c r="G210" s="1343"/>
      <c r="H210" s="1356" t="s">
        <v>3426</v>
      </c>
      <c r="I210" s="1354"/>
      <c r="J210" s="1346"/>
      <c r="K210" s="1356" t="s">
        <v>3427</v>
      </c>
      <c r="L210" s="1354"/>
      <c r="M210" s="1346"/>
    </row>
    <row r="211" spans="1:13" ht="31.5" customHeight="1">
      <c r="A211" s="1277" t="s">
        <v>3298</v>
      </c>
      <c r="B211" s="1271"/>
      <c r="C211" s="1272"/>
      <c r="D211" s="1273"/>
      <c r="E211" s="1351" t="s">
        <v>3315</v>
      </c>
      <c r="F211" s="1352"/>
      <c r="G211" s="1343"/>
      <c r="H211" s="1356" t="s">
        <v>3337</v>
      </c>
      <c r="I211" s="1354"/>
      <c r="J211" s="1346"/>
      <c r="K211" s="1356" t="s">
        <v>3315</v>
      </c>
      <c r="L211" s="1354"/>
      <c r="M211" s="1346"/>
    </row>
    <row r="212" spans="1:13" ht="39" customHeight="1">
      <c r="A212" s="1277" t="s">
        <v>3300</v>
      </c>
      <c r="B212" s="1271"/>
      <c r="C212" s="1272"/>
      <c r="D212" s="1273"/>
      <c r="E212" s="1351" t="s">
        <v>3428</v>
      </c>
      <c r="F212" s="1352"/>
      <c r="G212" s="1343"/>
      <c r="H212" s="1356" t="s">
        <v>3337</v>
      </c>
      <c r="I212" s="1354"/>
      <c r="J212" s="1346"/>
      <c r="K212" s="1356" t="s">
        <v>3429</v>
      </c>
      <c r="L212" s="1354"/>
      <c r="M212" s="1346"/>
    </row>
    <row r="213" spans="1:13" ht="34.5" customHeight="1">
      <c r="A213" s="1277" t="s">
        <v>3304</v>
      </c>
      <c r="B213" s="1271"/>
      <c r="C213" s="1272"/>
      <c r="D213" s="1273"/>
      <c r="E213" s="1351" t="s">
        <v>3430</v>
      </c>
      <c r="F213" s="1357" t="s">
        <v>3337</v>
      </c>
      <c r="G213" s="1358">
        <v>67200</v>
      </c>
      <c r="H213" s="1356" t="s">
        <v>3337</v>
      </c>
      <c r="I213" s="1359"/>
      <c r="J213" s="1346"/>
      <c r="K213" s="1356" t="s">
        <v>3337</v>
      </c>
      <c r="L213" s="1359"/>
      <c r="M213" s="1360"/>
    </row>
    <row r="214" spans="1:13">
      <c r="A214" s="1277" t="s">
        <v>3307</v>
      </c>
      <c r="B214" s="1271"/>
      <c r="C214" s="1272"/>
      <c r="D214" s="1273"/>
      <c r="E214" s="1361">
        <v>4</v>
      </c>
      <c r="F214" s="1362">
        <v>275</v>
      </c>
      <c r="G214" s="1363">
        <v>30800</v>
      </c>
      <c r="H214" s="1364">
        <v>1</v>
      </c>
      <c r="I214" s="1365">
        <v>275</v>
      </c>
      <c r="J214" s="1366">
        <f>H216*H214*I214</f>
        <v>10450</v>
      </c>
      <c r="K214" s="1364">
        <v>1</v>
      </c>
      <c r="L214" s="1365">
        <v>275</v>
      </c>
      <c r="M214" s="1366">
        <v>6875</v>
      </c>
    </row>
    <row r="215" spans="1:13">
      <c r="A215" s="1277" t="s">
        <v>3308</v>
      </c>
      <c r="B215" s="1271"/>
      <c r="C215" s="1272"/>
      <c r="D215" s="1273"/>
      <c r="E215" s="1361">
        <v>4</v>
      </c>
      <c r="F215" s="1362">
        <v>100</v>
      </c>
      <c r="G215" s="1363">
        <v>11200</v>
      </c>
      <c r="H215" s="1364"/>
      <c r="I215" s="1365"/>
      <c r="J215" s="1366"/>
      <c r="K215" s="1364">
        <v>2</v>
      </c>
      <c r="L215" s="1365">
        <v>100</v>
      </c>
      <c r="M215" s="1366">
        <v>5000</v>
      </c>
    </row>
    <row r="216" spans="1:13">
      <c r="A216" s="1277" t="s">
        <v>3309</v>
      </c>
      <c r="B216" s="1271"/>
      <c r="C216" s="1272"/>
      <c r="D216" s="1273"/>
      <c r="E216" s="1347">
        <v>28</v>
      </c>
      <c r="F216" s="1367"/>
      <c r="G216" s="1363"/>
      <c r="H216" s="1349">
        <v>38</v>
      </c>
      <c r="I216" s="1368"/>
      <c r="J216" s="1346"/>
      <c r="K216" s="1349">
        <v>25</v>
      </c>
      <c r="L216" s="1368"/>
      <c r="M216" s="1366"/>
    </row>
    <row r="217" spans="1:13" ht="15.75" thickBot="1">
      <c r="A217" s="1291" t="s">
        <v>29</v>
      </c>
      <c r="B217" s="1292"/>
      <c r="C217" s="1293"/>
      <c r="D217" s="1294"/>
      <c r="E217" s="1369"/>
      <c r="F217" s="1370"/>
      <c r="G217" s="1371">
        <v>109200</v>
      </c>
      <c r="H217" s="1372"/>
      <c r="I217" s="1373"/>
      <c r="J217" s="1374">
        <f>SUM(J213:J215)</f>
        <v>10450</v>
      </c>
      <c r="K217" s="1372"/>
      <c r="L217" s="1373"/>
      <c r="M217" s="1374">
        <v>11875</v>
      </c>
    </row>
    <row r="218" spans="1:13">
      <c r="A218" s="1153" t="s">
        <v>3278</v>
      </c>
      <c r="B218" s="1271"/>
      <c r="C218" s="1272"/>
      <c r="D218" s="1273"/>
      <c r="E218" s="1344" t="s">
        <v>3431</v>
      </c>
      <c r="F218" s="1375"/>
      <c r="G218" s="1366"/>
      <c r="H218" s="1280"/>
      <c r="I218" s="1272"/>
      <c r="J218" s="1289"/>
      <c r="K218" s="1272"/>
      <c r="L218" s="1275"/>
      <c r="M218" s="1290"/>
    </row>
    <row r="219" spans="1:13">
      <c r="A219" s="1153" t="s">
        <v>3282</v>
      </c>
      <c r="B219" s="1271"/>
      <c r="C219" s="1272"/>
      <c r="D219" s="1273"/>
      <c r="E219" s="1349" t="s">
        <v>3418</v>
      </c>
      <c r="F219" s="1365"/>
      <c r="G219" s="1366"/>
      <c r="H219" s="1280"/>
      <c r="I219" s="1272"/>
      <c r="J219" s="1289"/>
      <c r="K219" s="1272"/>
      <c r="L219" s="1275"/>
      <c r="M219" s="1272"/>
    </row>
    <row r="220" spans="1:13">
      <c r="A220" s="1163" t="s">
        <v>3284</v>
      </c>
      <c r="B220" s="1271"/>
      <c r="C220" s="1272"/>
      <c r="D220" s="1273"/>
      <c r="E220" s="1356" t="s">
        <v>3432</v>
      </c>
      <c r="F220" s="1376"/>
      <c r="G220" s="1366"/>
      <c r="H220" s="1278"/>
      <c r="I220" s="1272"/>
      <c r="J220" s="1289"/>
      <c r="K220" s="1272"/>
      <c r="L220" s="1275"/>
      <c r="M220" s="1272"/>
    </row>
    <row r="221" spans="1:13">
      <c r="A221" s="1163" t="s">
        <v>3288</v>
      </c>
      <c r="B221" s="1271"/>
      <c r="C221" s="1272"/>
      <c r="D221" s="1273"/>
      <c r="E221" s="1356" t="s">
        <v>3290</v>
      </c>
      <c r="F221" s="1376"/>
      <c r="G221" s="1366"/>
      <c r="H221" s="1280"/>
      <c r="I221" s="1272"/>
      <c r="J221" s="1289"/>
      <c r="K221" s="1272"/>
      <c r="L221" s="1275"/>
      <c r="M221" s="1272"/>
    </row>
    <row r="222" spans="1:13">
      <c r="A222" s="1163" t="s">
        <v>3291</v>
      </c>
      <c r="B222" s="1271"/>
      <c r="C222" s="1272"/>
      <c r="D222" s="1273"/>
      <c r="E222" s="1356" t="s">
        <v>3433</v>
      </c>
      <c r="F222" s="1376"/>
      <c r="G222" s="1366"/>
      <c r="H222" s="1280"/>
      <c r="I222" s="1272"/>
      <c r="J222" s="1289"/>
      <c r="K222" s="1272"/>
      <c r="L222" s="1275"/>
      <c r="M222" s="1272"/>
    </row>
    <row r="223" spans="1:13">
      <c r="A223" s="1163" t="s">
        <v>3294</v>
      </c>
      <c r="B223" s="1271"/>
      <c r="C223" s="1272"/>
      <c r="D223" s="1273"/>
      <c r="E223" s="1356" t="s">
        <v>3425</v>
      </c>
      <c r="F223" s="1376"/>
      <c r="G223" s="1366"/>
      <c r="H223" s="1280"/>
      <c r="I223" s="1272"/>
      <c r="J223" s="1289"/>
      <c r="K223" s="1272"/>
      <c r="L223" s="1275"/>
      <c r="M223" s="1272"/>
    </row>
    <row r="224" spans="1:13">
      <c r="A224" s="1163" t="s">
        <v>3295</v>
      </c>
      <c r="B224" s="1271"/>
      <c r="C224" s="1272"/>
      <c r="D224" s="1273"/>
      <c r="E224" s="1356" t="s">
        <v>3434</v>
      </c>
      <c r="F224" s="1376"/>
      <c r="G224" s="1366"/>
      <c r="H224" s="1280"/>
      <c r="I224" s="1272"/>
      <c r="J224" s="1289"/>
      <c r="K224" s="1272"/>
      <c r="L224" s="1275"/>
      <c r="M224" s="1272"/>
    </row>
    <row r="225" spans="1:15" ht="30">
      <c r="A225" s="1163" t="s">
        <v>3298</v>
      </c>
      <c r="B225" s="1271"/>
      <c r="C225" s="1272"/>
      <c r="D225" s="1273"/>
      <c r="E225" s="1356" t="s">
        <v>3315</v>
      </c>
      <c r="F225" s="1376"/>
      <c r="G225" s="1366"/>
      <c r="H225" s="1280"/>
      <c r="I225" s="1272"/>
      <c r="J225" s="1289"/>
      <c r="K225" s="1272"/>
      <c r="L225" s="1275"/>
      <c r="M225" s="1272"/>
    </row>
    <row r="226" spans="1:15" ht="25.5">
      <c r="A226" s="1163" t="s">
        <v>3300</v>
      </c>
      <c r="B226" s="1271"/>
      <c r="C226" s="1272"/>
      <c r="D226" s="1273"/>
      <c r="E226" s="1356" t="s">
        <v>3435</v>
      </c>
      <c r="F226" s="1376"/>
      <c r="G226" s="1366"/>
      <c r="H226" s="1280"/>
      <c r="I226" s="1272"/>
      <c r="J226" s="1289"/>
      <c r="K226" s="1272"/>
      <c r="L226" s="1275"/>
      <c r="M226" s="1272"/>
    </row>
    <row r="227" spans="1:15">
      <c r="A227" s="1163" t="s">
        <v>3304</v>
      </c>
      <c r="B227" s="1271"/>
      <c r="C227" s="1272"/>
      <c r="D227" s="1273"/>
      <c r="E227" s="1356" t="s">
        <v>3337</v>
      </c>
      <c r="F227" s="1376"/>
      <c r="G227" s="1366"/>
      <c r="H227" s="1280"/>
      <c r="I227" s="1272"/>
      <c r="J227" s="1289"/>
      <c r="K227" s="1272"/>
      <c r="L227" s="1275"/>
      <c r="M227" s="1272"/>
    </row>
    <row r="228" spans="1:15">
      <c r="A228" s="1163" t="s">
        <v>3307</v>
      </c>
      <c r="B228" s="1271"/>
      <c r="C228" s="1272"/>
      <c r="D228" s="1273"/>
      <c r="E228" s="1364">
        <v>1</v>
      </c>
      <c r="F228" s="1365">
        <v>300</v>
      </c>
      <c r="G228" s="1366">
        <f>F228*E230</f>
        <v>7500</v>
      </c>
      <c r="H228" s="1280"/>
      <c r="I228" s="1290"/>
      <c r="J228" s="1289"/>
      <c r="K228" s="1272"/>
      <c r="L228" s="1275"/>
      <c r="M228" s="1272"/>
    </row>
    <row r="229" spans="1:15">
      <c r="A229" s="1163" t="s">
        <v>3308</v>
      </c>
      <c r="B229" s="1271"/>
      <c r="C229" s="1272"/>
      <c r="D229" s="1273"/>
      <c r="E229" s="1364">
        <v>2</v>
      </c>
      <c r="F229" s="1365">
        <v>100</v>
      </c>
      <c r="G229" s="1366">
        <v>5000</v>
      </c>
      <c r="H229" s="1280"/>
      <c r="I229" s="1290"/>
      <c r="J229" s="1289"/>
      <c r="K229" s="1272"/>
      <c r="L229" s="1275"/>
      <c r="M229" s="1272"/>
    </row>
    <row r="230" spans="1:15">
      <c r="A230" s="1193" t="s">
        <v>3309</v>
      </c>
      <c r="B230" s="1271"/>
      <c r="C230" s="1272"/>
      <c r="D230" s="1273"/>
      <c r="E230" s="1349">
        <v>25</v>
      </c>
      <c r="F230" s="1377"/>
      <c r="G230" s="1366"/>
      <c r="H230" s="1280"/>
      <c r="I230" s="1272"/>
      <c r="J230" s="1289"/>
      <c r="K230" s="1272"/>
      <c r="L230" s="1275"/>
      <c r="M230" s="1272"/>
    </row>
    <row r="231" spans="1:15" ht="15.75" thickBot="1">
      <c r="A231" s="1194" t="s">
        <v>29</v>
      </c>
      <c r="B231" s="1292"/>
      <c r="C231" s="1293"/>
      <c r="D231" s="1294"/>
      <c r="E231" s="1372"/>
      <c r="F231" s="1378"/>
      <c r="G231" s="1374">
        <f>SUM(G227:G229)</f>
        <v>12500</v>
      </c>
      <c r="H231" s="1295"/>
      <c r="I231" s="1293"/>
      <c r="J231" s="1301"/>
      <c r="K231" s="1293"/>
      <c r="L231" s="1299"/>
      <c r="M231" s="1293"/>
    </row>
    <row r="232" spans="1:15" ht="16.5" thickBot="1">
      <c r="A232" s="1202" t="s">
        <v>3321</v>
      </c>
      <c r="B232" s="1302"/>
      <c r="C232" s="1302"/>
      <c r="D232" s="1302"/>
      <c r="E232" s="1302"/>
      <c r="F232" s="1302"/>
      <c r="G232" s="1303">
        <f>G217+G231</f>
        <v>121700</v>
      </c>
      <c r="H232" s="1302"/>
      <c r="I232" s="1302"/>
      <c r="J232" s="1303">
        <f>J231+J217</f>
        <v>10450</v>
      </c>
      <c r="K232" s="1302"/>
      <c r="L232" s="1302"/>
      <c r="M232" s="1304">
        <f>M217</f>
        <v>11875</v>
      </c>
      <c r="N232" s="1305">
        <f>M232+J232+G232</f>
        <v>144025</v>
      </c>
      <c r="O232" s="27" t="s">
        <v>3322</v>
      </c>
    </row>
    <row r="233" spans="1:15" s="1139" customFormat="1" ht="15.75" thickBot="1">
      <c r="A233" s="4306" t="s">
        <v>3436</v>
      </c>
      <c r="B233" s="4307"/>
      <c r="C233" s="4307"/>
      <c r="D233" s="4307"/>
      <c r="E233" s="4307"/>
      <c r="F233" s="4307"/>
      <c r="G233" s="4307"/>
      <c r="H233" s="4307"/>
      <c r="I233" s="4307"/>
      <c r="J233" s="4307"/>
      <c r="K233" s="4307"/>
      <c r="L233" s="4307"/>
      <c r="M233" s="4308"/>
      <c r="N233" s="1141"/>
    </row>
    <row r="234" spans="1:15" ht="63">
      <c r="A234" s="1142" t="s">
        <v>3278</v>
      </c>
      <c r="B234" s="1209" t="s">
        <v>3437</v>
      </c>
      <c r="C234" s="1209"/>
      <c r="D234" s="1212"/>
      <c r="E234" s="1379" t="s">
        <v>3437</v>
      </c>
      <c r="F234" s="1379"/>
      <c r="G234" s="1380"/>
      <c r="H234" s="1379" t="s">
        <v>3437</v>
      </c>
      <c r="I234" s="1379"/>
      <c r="J234" s="1380"/>
      <c r="K234" s="1379" t="s">
        <v>3437</v>
      </c>
      <c r="L234" s="1209"/>
      <c r="M234" s="1212"/>
    </row>
    <row r="235" spans="1:15" ht="31.5">
      <c r="A235" s="1153" t="s">
        <v>3282</v>
      </c>
      <c r="B235" s="1214" t="s">
        <v>3438</v>
      </c>
      <c r="C235" s="1214"/>
      <c r="D235" s="1216"/>
      <c r="E235" s="1214" t="s">
        <v>3438</v>
      </c>
      <c r="F235" s="1214"/>
      <c r="G235" s="1216"/>
      <c r="H235" s="1214" t="s">
        <v>3438</v>
      </c>
      <c r="I235" s="1214"/>
      <c r="J235" s="1216"/>
      <c r="K235" s="1214" t="s">
        <v>3438</v>
      </c>
      <c r="L235" s="1214"/>
      <c r="M235" s="1216"/>
    </row>
    <row r="236" spans="1:15" ht="15.75">
      <c r="A236" s="1163" t="s">
        <v>3284</v>
      </c>
      <c r="B236" s="1381" t="s">
        <v>3439</v>
      </c>
      <c r="C236" s="1218"/>
      <c r="D236" s="1221"/>
      <c r="E236" s="1381" t="s">
        <v>3439</v>
      </c>
      <c r="F236" s="1218"/>
      <c r="G236" s="1221"/>
      <c r="H236" s="1381" t="s">
        <v>3439</v>
      </c>
      <c r="I236" s="1218"/>
      <c r="J236" s="1221"/>
      <c r="K236" s="1381" t="s">
        <v>3439</v>
      </c>
      <c r="L236" s="1218"/>
      <c r="M236" s="1221"/>
    </row>
    <row r="237" spans="1:15" ht="15.75">
      <c r="A237" s="1163" t="s">
        <v>3288</v>
      </c>
      <c r="B237" s="1382" t="s">
        <v>3290</v>
      </c>
      <c r="C237" s="1383"/>
      <c r="D237" s="1384"/>
      <c r="E237" s="1382" t="s">
        <v>3440</v>
      </c>
      <c r="F237" s="1383"/>
      <c r="G237" s="1384"/>
      <c r="H237" s="1382" t="s">
        <v>3440</v>
      </c>
      <c r="I237" s="1383"/>
      <c r="J237" s="1384"/>
      <c r="K237" s="1382" t="s">
        <v>3440</v>
      </c>
      <c r="L237" s="1218"/>
      <c r="M237" s="1221"/>
    </row>
    <row r="238" spans="1:15" ht="31.5">
      <c r="A238" s="1163" t="s">
        <v>3291</v>
      </c>
      <c r="B238" s="1382" t="s">
        <v>3441</v>
      </c>
      <c r="C238" s="1218"/>
      <c r="D238" s="1221"/>
      <c r="E238" s="1382" t="s">
        <v>3442</v>
      </c>
      <c r="F238" s="1383"/>
      <c r="G238" s="1384"/>
      <c r="H238" s="1382" t="s">
        <v>3442</v>
      </c>
      <c r="I238" s="1383"/>
      <c r="J238" s="1384"/>
      <c r="K238" s="1382" t="s">
        <v>3443</v>
      </c>
      <c r="L238" s="1218"/>
      <c r="M238" s="1221"/>
    </row>
    <row r="239" spans="1:15" ht="15.75">
      <c r="A239" s="1163" t="s">
        <v>3294</v>
      </c>
      <c r="B239" s="1381" t="s">
        <v>3337</v>
      </c>
      <c r="C239" s="1218"/>
      <c r="D239" s="1221"/>
      <c r="E239" s="1381" t="s">
        <v>3337</v>
      </c>
      <c r="F239" s="1218"/>
      <c r="G239" s="1221"/>
      <c r="H239" s="1381" t="s">
        <v>3306</v>
      </c>
      <c r="I239" s="1218"/>
      <c r="J239" s="1221"/>
      <c r="K239" s="1381" t="s">
        <v>3337</v>
      </c>
      <c r="L239" s="1218"/>
      <c r="M239" s="1221"/>
    </row>
    <row r="240" spans="1:15" ht="15.75">
      <c r="A240" s="1163" t="s">
        <v>3295</v>
      </c>
      <c r="B240" s="1381" t="s">
        <v>3444</v>
      </c>
      <c r="C240" s="1218"/>
      <c r="D240" s="1221"/>
      <c r="E240" s="1381" t="s">
        <v>3444</v>
      </c>
      <c r="F240" s="1218"/>
      <c r="G240" s="1221"/>
      <c r="H240" s="1381" t="s">
        <v>3444</v>
      </c>
      <c r="I240" s="1218"/>
      <c r="J240" s="1221"/>
      <c r="K240" s="1381" t="s">
        <v>3444</v>
      </c>
      <c r="L240" s="1218"/>
      <c r="M240" s="1221"/>
    </row>
    <row r="241" spans="1:13" ht="31.5" customHeight="1">
      <c r="A241" s="1163" t="s">
        <v>3298</v>
      </c>
      <c r="B241" s="1381" t="s">
        <v>3315</v>
      </c>
      <c r="C241" s="1218"/>
      <c r="D241" s="1221"/>
      <c r="E241" s="1381" t="s">
        <v>3315</v>
      </c>
      <c r="F241" s="1218"/>
      <c r="G241" s="1221"/>
      <c r="H241" s="1381" t="s">
        <v>3315</v>
      </c>
      <c r="I241" s="1218"/>
      <c r="J241" s="1221"/>
      <c r="K241" s="1381" t="s">
        <v>3315</v>
      </c>
      <c r="L241" s="1218"/>
      <c r="M241" s="1221"/>
    </row>
    <row r="242" spans="1:13" ht="39" customHeight="1">
      <c r="A242" s="1163" t="s">
        <v>3300</v>
      </c>
      <c r="B242" s="1382" t="s">
        <v>3445</v>
      </c>
      <c r="C242" s="1218"/>
      <c r="D242" s="1221"/>
      <c r="E242" s="1382" t="s">
        <v>3446</v>
      </c>
      <c r="F242" s="1218"/>
      <c r="G242" s="1221"/>
      <c r="H242" s="1382" t="s">
        <v>3446</v>
      </c>
      <c r="I242" s="1218"/>
      <c r="J242" s="1221"/>
      <c r="K242" s="1382" t="s">
        <v>3447</v>
      </c>
      <c r="L242" s="1218"/>
      <c r="M242" s="1221"/>
    </row>
    <row r="243" spans="1:13" ht="34.5" customHeight="1">
      <c r="A243" s="1163" t="s">
        <v>3304</v>
      </c>
      <c r="B243" s="1381" t="s">
        <v>3337</v>
      </c>
      <c r="C243" s="1223"/>
      <c r="D243" s="1221"/>
      <c r="E243" s="1381" t="s">
        <v>3306</v>
      </c>
      <c r="F243" s="1223"/>
      <c r="G243" s="1221"/>
      <c r="H243" s="1381" t="s">
        <v>3337</v>
      </c>
      <c r="I243" s="1223"/>
      <c r="J243" s="1221"/>
      <c r="K243" s="1381" t="s">
        <v>3337</v>
      </c>
      <c r="L243" s="1223"/>
      <c r="M243" s="1221"/>
    </row>
    <row r="244" spans="1:13" ht="15.75">
      <c r="A244" s="1163" t="s">
        <v>3307</v>
      </c>
      <c r="B244" s="1385"/>
      <c r="C244" s="1225"/>
      <c r="D244" s="1221">
        <f>C244*B244*B246</f>
        <v>0</v>
      </c>
      <c r="E244" s="1385"/>
      <c r="F244" s="1225"/>
      <c r="G244" s="1221">
        <f>F244*E244*E246</f>
        <v>0</v>
      </c>
      <c r="H244" s="1385"/>
      <c r="I244" s="1225"/>
      <c r="J244" s="1221">
        <f>H246*H244*I244</f>
        <v>0</v>
      </c>
      <c r="K244" s="1385"/>
      <c r="L244" s="1225"/>
      <c r="M244" s="1221">
        <f>K246*K244*L244</f>
        <v>0</v>
      </c>
    </row>
    <row r="245" spans="1:13" ht="15.75">
      <c r="A245" s="1163" t="s">
        <v>3308</v>
      </c>
      <c r="B245" s="1385">
        <v>1</v>
      </c>
      <c r="C245" s="1386">
        <v>100</v>
      </c>
      <c r="D245" s="1387">
        <f>C245*B245*B246</f>
        <v>12000</v>
      </c>
      <c r="E245" s="1385">
        <v>1</v>
      </c>
      <c r="F245" s="1386">
        <v>100</v>
      </c>
      <c r="G245" s="1221">
        <f>F245*E245*E246</f>
        <v>12000</v>
      </c>
      <c r="H245" s="1385">
        <v>1</v>
      </c>
      <c r="I245" s="1386">
        <v>100</v>
      </c>
      <c r="J245" s="1221">
        <f>H246*H245*I245</f>
        <v>12000</v>
      </c>
      <c r="K245" s="1385">
        <v>1</v>
      </c>
      <c r="L245" s="1386">
        <v>100</v>
      </c>
      <c r="M245" s="1221">
        <f>K246*K245*L245</f>
        <v>12000</v>
      </c>
    </row>
    <row r="246" spans="1:13" ht="15.75">
      <c r="A246" s="1163" t="s">
        <v>3309</v>
      </c>
      <c r="B246" s="1388">
        <v>120</v>
      </c>
      <c r="C246" s="1228"/>
      <c r="D246" s="1221"/>
      <c r="E246" s="1388">
        <v>120</v>
      </c>
      <c r="F246" s="1228"/>
      <c r="G246" s="1221"/>
      <c r="H246" s="1388">
        <v>120</v>
      </c>
      <c r="I246" s="1228"/>
      <c r="J246" s="1221"/>
      <c r="K246" s="1388">
        <v>120</v>
      </c>
      <c r="L246" s="1228"/>
      <c r="M246" s="1221"/>
    </row>
    <row r="247" spans="1:13" ht="16.5" thickBot="1">
      <c r="A247" s="1171" t="s">
        <v>29</v>
      </c>
      <c r="B247" s="1231"/>
      <c r="C247" s="1231"/>
      <c r="D247" s="1234">
        <f>SUM(D243:D245)</f>
        <v>12000</v>
      </c>
      <c r="E247" s="1231"/>
      <c r="F247" s="1231"/>
      <c r="G247" s="1234">
        <f>SUM(G243:G246)</f>
        <v>12000</v>
      </c>
      <c r="H247" s="1231"/>
      <c r="I247" s="1231"/>
      <c r="J247" s="1234">
        <f>SUM(J243:J245)</f>
        <v>12000</v>
      </c>
      <c r="K247" s="1231"/>
      <c r="L247" s="1231"/>
      <c r="M247" s="1234">
        <f>SUM(M243:M246)</f>
        <v>12000</v>
      </c>
    </row>
    <row r="248" spans="1:13" ht="63">
      <c r="A248" s="1153" t="s">
        <v>3278</v>
      </c>
      <c r="B248" s="1209" t="s">
        <v>3448</v>
      </c>
      <c r="C248" s="1209"/>
      <c r="D248" s="1212"/>
      <c r="E248" s="1379" t="s">
        <v>3448</v>
      </c>
      <c r="F248" s="1379"/>
      <c r="G248" s="1380"/>
      <c r="H248" s="1379" t="s">
        <v>3448</v>
      </c>
      <c r="I248" s="1379"/>
      <c r="J248" s="1380"/>
      <c r="K248" s="1379" t="s">
        <v>3448</v>
      </c>
      <c r="L248" s="1209"/>
      <c r="M248" s="1212"/>
    </row>
    <row r="249" spans="1:13" ht="31.5">
      <c r="A249" s="1153" t="s">
        <v>3282</v>
      </c>
      <c r="B249" s="1214" t="s">
        <v>3438</v>
      </c>
      <c r="C249" s="1214"/>
      <c r="D249" s="1216"/>
      <c r="E249" s="1214" t="s">
        <v>3438</v>
      </c>
      <c r="F249" s="1214"/>
      <c r="G249" s="1216"/>
      <c r="H249" s="1214" t="s">
        <v>3438</v>
      </c>
      <c r="I249" s="1214"/>
      <c r="J249" s="1216"/>
      <c r="K249" s="1214" t="s">
        <v>3438</v>
      </c>
      <c r="L249" s="1214"/>
      <c r="M249" s="1216"/>
    </row>
    <row r="250" spans="1:13" ht="15.75">
      <c r="A250" s="1163" t="s">
        <v>3284</v>
      </c>
      <c r="B250" s="1381" t="s">
        <v>3439</v>
      </c>
      <c r="C250" s="1218"/>
      <c r="D250" s="1221"/>
      <c r="E250" s="1381" t="s">
        <v>3439</v>
      </c>
      <c r="F250" s="1218"/>
      <c r="G250" s="1221"/>
      <c r="H250" s="1381" t="s">
        <v>3439</v>
      </c>
      <c r="I250" s="1218"/>
      <c r="J250" s="1221"/>
      <c r="K250" s="1381" t="s">
        <v>3439</v>
      </c>
      <c r="L250" s="1218"/>
      <c r="M250" s="1221"/>
    </row>
    <row r="251" spans="1:13" ht="15.75">
      <c r="A251" s="1163" t="s">
        <v>3288</v>
      </c>
      <c r="B251" s="1381" t="s">
        <v>3290</v>
      </c>
      <c r="C251" s="1218"/>
      <c r="D251" s="1221"/>
      <c r="E251" s="1381" t="s">
        <v>3290</v>
      </c>
      <c r="F251" s="1218"/>
      <c r="G251" s="1221"/>
      <c r="H251" s="1381" t="s">
        <v>3290</v>
      </c>
      <c r="I251" s="1218"/>
      <c r="J251" s="1221"/>
      <c r="K251" s="1381" t="s">
        <v>3333</v>
      </c>
      <c r="L251" s="1218"/>
      <c r="M251" s="1221"/>
    </row>
    <row r="252" spans="1:13" ht="31.5">
      <c r="A252" s="1163" t="s">
        <v>3291</v>
      </c>
      <c r="B252" s="1381" t="s">
        <v>3449</v>
      </c>
      <c r="C252" s="1218"/>
      <c r="D252" s="1221"/>
      <c r="E252" s="1381" t="s">
        <v>3449</v>
      </c>
      <c r="F252" s="1218"/>
      <c r="G252" s="1221"/>
      <c r="H252" s="1381" t="s">
        <v>3449</v>
      </c>
      <c r="I252" s="1218"/>
      <c r="J252" s="1221"/>
      <c r="K252" s="1381" t="s">
        <v>3449</v>
      </c>
      <c r="L252" s="1218"/>
      <c r="M252" s="1221"/>
    </row>
    <row r="253" spans="1:13" ht="15.75">
      <c r="A253" s="1163" t="s">
        <v>3294</v>
      </c>
      <c r="B253" s="1381" t="s">
        <v>3337</v>
      </c>
      <c r="C253" s="1218"/>
      <c r="D253" s="1221"/>
      <c r="E253" s="1381" t="s">
        <v>3337</v>
      </c>
      <c r="F253" s="1218"/>
      <c r="G253" s="1221"/>
      <c r="H253" s="1381" t="s">
        <v>3306</v>
      </c>
      <c r="I253" s="1218"/>
      <c r="J253" s="1221"/>
      <c r="K253" s="1381" t="s">
        <v>3337</v>
      </c>
      <c r="L253" s="1218"/>
      <c r="M253" s="1221"/>
    </row>
    <row r="254" spans="1:13" ht="15.75">
      <c r="A254" s="1163" t="s">
        <v>3295</v>
      </c>
      <c r="B254" s="1381" t="s">
        <v>3450</v>
      </c>
      <c r="C254" s="1218"/>
      <c r="D254" s="1221"/>
      <c r="E254" s="1381" t="s">
        <v>3450</v>
      </c>
      <c r="F254" s="1218"/>
      <c r="G254" s="1221"/>
      <c r="H254" s="1381" t="s">
        <v>3450</v>
      </c>
      <c r="I254" s="1218"/>
      <c r="J254" s="1221"/>
      <c r="K254" s="1381" t="s">
        <v>3450</v>
      </c>
      <c r="L254" s="1218"/>
      <c r="M254" s="1221"/>
    </row>
    <row r="255" spans="1:13" ht="47.25">
      <c r="A255" s="1163" t="s">
        <v>3298</v>
      </c>
      <c r="B255" s="1382" t="s">
        <v>3451</v>
      </c>
      <c r="C255" s="1218"/>
      <c r="D255" s="1221"/>
      <c r="E255" s="1382" t="s">
        <v>3451</v>
      </c>
      <c r="F255" s="1218"/>
      <c r="G255" s="1221"/>
      <c r="H255" s="1382" t="s">
        <v>3451</v>
      </c>
      <c r="I255" s="1218"/>
      <c r="J255" s="1221"/>
      <c r="K255" s="1382" t="s">
        <v>3451</v>
      </c>
      <c r="L255" s="1218"/>
      <c r="M255" s="1221"/>
    </row>
    <row r="256" spans="1:13" ht="15.75">
      <c r="A256" s="1163" t="s">
        <v>3300</v>
      </c>
      <c r="B256" s="1382" t="s">
        <v>3445</v>
      </c>
      <c r="C256" s="1218"/>
      <c r="D256" s="1221"/>
      <c r="E256" s="1382" t="s">
        <v>3445</v>
      </c>
      <c r="F256" s="1383"/>
      <c r="G256" s="1384"/>
      <c r="H256" s="1382" t="s">
        <v>3445</v>
      </c>
      <c r="I256" s="1383"/>
      <c r="J256" s="1384"/>
      <c r="K256" s="1382" t="s">
        <v>3445</v>
      </c>
      <c r="L256" s="1218"/>
      <c r="M256" s="1221"/>
    </row>
    <row r="257" spans="1:13" ht="15.75">
      <c r="A257" s="1163" t="s">
        <v>3304</v>
      </c>
      <c r="B257" s="1381" t="s">
        <v>3306</v>
      </c>
      <c r="C257" s="1223"/>
      <c r="D257" s="1221"/>
      <c r="E257" s="1381" t="s">
        <v>3306</v>
      </c>
      <c r="F257" s="1223"/>
      <c r="G257" s="1221"/>
      <c r="H257" s="1381" t="s">
        <v>3306</v>
      </c>
      <c r="I257" s="1223"/>
      <c r="J257" s="1221"/>
      <c r="K257" s="1381" t="s">
        <v>3306</v>
      </c>
      <c r="L257" s="1223"/>
      <c r="M257" s="1221"/>
    </row>
    <row r="258" spans="1:13" ht="15.75">
      <c r="A258" s="1163" t="s">
        <v>3307</v>
      </c>
      <c r="B258" s="1385">
        <v>1</v>
      </c>
      <c r="C258" s="1225">
        <v>175</v>
      </c>
      <c r="D258" s="1221">
        <f>B260*B258*C258</f>
        <v>10500</v>
      </c>
      <c r="E258" s="1385">
        <v>1</v>
      </c>
      <c r="F258" s="1225">
        <v>175</v>
      </c>
      <c r="G258" s="1221">
        <f>F258*E258*E260</f>
        <v>10500</v>
      </c>
      <c r="H258" s="1385">
        <v>1</v>
      </c>
      <c r="I258" s="1225">
        <v>175</v>
      </c>
      <c r="J258" s="1221">
        <f>I258*H258*H260</f>
        <v>10500</v>
      </c>
      <c r="K258" s="1385">
        <v>1</v>
      </c>
      <c r="L258" s="1225">
        <v>175</v>
      </c>
      <c r="M258" s="1221">
        <f>L258*K258*K260</f>
        <v>10500</v>
      </c>
    </row>
    <row r="259" spans="1:13" ht="15.75">
      <c r="A259" s="1163" t="s">
        <v>3308</v>
      </c>
      <c r="B259" s="1385">
        <v>1</v>
      </c>
      <c r="C259" s="1225">
        <v>100</v>
      </c>
      <c r="D259" s="1221">
        <f>B260*B259*C259</f>
        <v>6000</v>
      </c>
      <c r="E259" s="1385">
        <v>1</v>
      </c>
      <c r="F259" s="1225">
        <v>100</v>
      </c>
      <c r="G259" s="1221">
        <f>F259*E259*E260</f>
        <v>6000</v>
      </c>
      <c r="H259" s="1385">
        <v>1</v>
      </c>
      <c r="I259" s="1225">
        <v>100</v>
      </c>
      <c r="J259" s="1221">
        <f>I259*H259*H260</f>
        <v>6000</v>
      </c>
      <c r="K259" s="1385">
        <v>1</v>
      </c>
      <c r="L259" s="1225">
        <v>100</v>
      </c>
      <c r="M259" s="1221">
        <f>L259*K259*K260</f>
        <v>6000</v>
      </c>
    </row>
    <row r="260" spans="1:13" ht="15.75">
      <c r="A260" s="1193" t="s">
        <v>3309</v>
      </c>
      <c r="B260" s="1388">
        <v>60</v>
      </c>
      <c r="C260" s="1228"/>
      <c r="D260" s="1221"/>
      <c r="E260" s="1388">
        <v>60</v>
      </c>
      <c r="F260" s="1228"/>
      <c r="G260" s="1221"/>
      <c r="H260" s="1388">
        <v>60</v>
      </c>
      <c r="I260" s="1228"/>
      <c r="J260" s="1221"/>
      <c r="K260" s="1388">
        <v>60</v>
      </c>
      <c r="L260" s="1228"/>
      <c r="M260" s="1221"/>
    </row>
    <row r="261" spans="1:13" ht="16.5" thickBot="1">
      <c r="A261" s="1194" t="s">
        <v>29</v>
      </c>
      <c r="B261" s="1231"/>
      <c r="C261" s="1231"/>
      <c r="D261" s="1234">
        <f>SUM(D257:D259)</f>
        <v>16500</v>
      </c>
      <c r="E261" s="1231"/>
      <c r="F261" s="1231"/>
      <c r="G261" s="1234">
        <f>SUM(G257:G260)</f>
        <v>16500</v>
      </c>
      <c r="H261" s="1231"/>
      <c r="I261" s="1231"/>
      <c r="J261" s="1234">
        <f>SUM(J257:J259)</f>
        <v>16500</v>
      </c>
      <c r="K261" s="1231"/>
      <c r="L261" s="1231"/>
      <c r="M261" s="1234">
        <f>SUM(M257:M260)</f>
        <v>16500</v>
      </c>
    </row>
    <row r="262" spans="1:13" ht="78.75">
      <c r="A262" s="1153" t="s">
        <v>3278</v>
      </c>
      <c r="B262" s="1209" t="s">
        <v>3452</v>
      </c>
      <c r="C262" s="1209"/>
      <c r="D262" s="1212"/>
      <c r="E262" s="1209" t="s">
        <v>3452</v>
      </c>
      <c r="F262" s="1209"/>
      <c r="G262" s="1212"/>
      <c r="H262" s="1209" t="s">
        <v>3452</v>
      </c>
      <c r="I262" s="1209"/>
      <c r="J262" s="1212"/>
      <c r="K262" s="1209" t="s">
        <v>3452</v>
      </c>
      <c r="L262" s="1209"/>
      <c r="M262" s="1212"/>
    </row>
    <row r="263" spans="1:13" ht="31.5">
      <c r="A263" s="1153" t="s">
        <v>3282</v>
      </c>
      <c r="B263" s="1214" t="s">
        <v>3438</v>
      </c>
      <c r="C263" s="1214"/>
      <c r="D263" s="1216"/>
      <c r="E263" s="1214" t="s">
        <v>3438</v>
      </c>
      <c r="F263" s="1214"/>
      <c r="G263" s="1216"/>
      <c r="H263" s="1214" t="s">
        <v>3438</v>
      </c>
      <c r="I263" s="1214"/>
      <c r="J263" s="1216"/>
      <c r="K263" s="1214" t="s">
        <v>3438</v>
      </c>
      <c r="L263" s="1214"/>
      <c r="M263" s="1216"/>
    </row>
    <row r="264" spans="1:13" ht="15.75">
      <c r="A264" s="1163" t="s">
        <v>3284</v>
      </c>
      <c r="B264" s="1381" t="s">
        <v>3453</v>
      </c>
      <c r="C264" s="1218"/>
      <c r="D264" s="1221"/>
      <c r="E264" s="1381" t="s">
        <v>3453</v>
      </c>
      <c r="F264" s="1218"/>
      <c r="G264" s="1221"/>
      <c r="H264" s="1381" t="s">
        <v>3453</v>
      </c>
      <c r="I264" s="1218"/>
      <c r="J264" s="1221"/>
      <c r="K264" s="1381" t="s">
        <v>3453</v>
      </c>
      <c r="L264" s="1218"/>
      <c r="M264" s="1221"/>
    </row>
    <row r="265" spans="1:13" ht="15.75">
      <c r="A265" s="1163" t="s">
        <v>3288</v>
      </c>
      <c r="B265" s="1381" t="s">
        <v>3290</v>
      </c>
      <c r="C265" s="1218"/>
      <c r="D265" s="1221"/>
      <c r="E265" s="1381" t="s">
        <v>3290</v>
      </c>
      <c r="F265" s="1218"/>
      <c r="G265" s="1221"/>
      <c r="H265" s="1381" t="s">
        <v>3290</v>
      </c>
      <c r="I265" s="1218"/>
      <c r="J265" s="1221"/>
      <c r="K265" s="1381" t="s">
        <v>3290</v>
      </c>
      <c r="L265" s="1218"/>
      <c r="M265" s="1221"/>
    </row>
    <row r="266" spans="1:13" ht="31.5">
      <c r="A266" s="1163" t="s">
        <v>3291</v>
      </c>
      <c r="B266" s="1381" t="s">
        <v>3454</v>
      </c>
      <c r="C266" s="1218"/>
      <c r="D266" s="1221"/>
      <c r="E266" s="1382" t="s">
        <v>3454</v>
      </c>
      <c r="F266" s="1383"/>
      <c r="G266" s="1384"/>
      <c r="H266" s="1382" t="s">
        <v>3454</v>
      </c>
      <c r="I266" s="1383"/>
      <c r="J266" s="1384"/>
      <c r="K266" s="1382" t="s">
        <v>3454</v>
      </c>
      <c r="L266" s="1218"/>
      <c r="M266" s="1221"/>
    </row>
    <row r="267" spans="1:13" ht="15.75">
      <c r="A267" s="1163" t="s">
        <v>3294</v>
      </c>
      <c r="B267" s="1381" t="s">
        <v>3306</v>
      </c>
      <c r="C267" s="1218"/>
      <c r="D267" s="1221"/>
      <c r="E267" s="1381" t="s">
        <v>3306</v>
      </c>
      <c r="F267" s="1218"/>
      <c r="G267" s="1221"/>
      <c r="H267" s="1381" t="s">
        <v>3306</v>
      </c>
      <c r="I267" s="1218"/>
      <c r="J267" s="1221"/>
      <c r="K267" s="1381" t="s">
        <v>3306</v>
      </c>
      <c r="L267" s="1218"/>
      <c r="M267" s="1221"/>
    </row>
    <row r="268" spans="1:13" ht="15.75">
      <c r="A268" s="1163" t="s">
        <v>3295</v>
      </c>
      <c r="B268" s="1381" t="s">
        <v>3455</v>
      </c>
      <c r="C268" s="1218"/>
      <c r="D268" s="1221"/>
      <c r="E268" s="1381" t="s">
        <v>3455</v>
      </c>
      <c r="F268" s="1218"/>
      <c r="G268" s="1221"/>
      <c r="H268" s="1381" t="s">
        <v>3455</v>
      </c>
      <c r="I268" s="1218"/>
      <c r="J268" s="1221"/>
      <c r="K268" s="1381" t="s">
        <v>3455</v>
      </c>
      <c r="L268" s="1218"/>
      <c r="M268" s="1221"/>
    </row>
    <row r="269" spans="1:13" ht="47.25">
      <c r="A269" s="1163" t="s">
        <v>3298</v>
      </c>
      <c r="B269" s="1381" t="s">
        <v>3451</v>
      </c>
      <c r="C269" s="1218"/>
      <c r="D269" s="1221"/>
      <c r="E269" s="1382" t="s">
        <v>3451</v>
      </c>
      <c r="F269" s="1383"/>
      <c r="G269" s="1384"/>
      <c r="H269" s="1382" t="s">
        <v>3451</v>
      </c>
      <c r="I269" s="1383"/>
      <c r="J269" s="1384"/>
      <c r="K269" s="1382" t="s">
        <v>3451</v>
      </c>
      <c r="L269" s="1218"/>
      <c r="M269" s="1221"/>
    </row>
    <row r="270" spans="1:13" ht="15.75">
      <c r="A270" s="1163" t="s">
        <v>3300</v>
      </c>
      <c r="B270" s="1382" t="s">
        <v>3445</v>
      </c>
      <c r="C270" s="1383"/>
      <c r="D270" s="1384"/>
      <c r="E270" s="1382" t="s">
        <v>3445</v>
      </c>
      <c r="F270" s="1383"/>
      <c r="G270" s="1384"/>
      <c r="H270" s="1382" t="s">
        <v>3445</v>
      </c>
      <c r="I270" s="1383"/>
      <c r="J270" s="1384"/>
      <c r="K270" s="1382" t="s">
        <v>3445</v>
      </c>
      <c r="L270" s="1218"/>
      <c r="M270" s="1221"/>
    </row>
    <row r="271" spans="1:13" ht="15.75">
      <c r="A271" s="1163" t="s">
        <v>3304</v>
      </c>
      <c r="B271" s="1381" t="s">
        <v>3306</v>
      </c>
      <c r="C271" s="1223"/>
      <c r="D271" s="1221"/>
      <c r="E271" s="1381" t="s">
        <v>3306</v>
      </c>
      <c r="F271" s="1223"/>
      <c r="G271" s="1221"/>
      <c r="H271" s="1381" t="s">
        <v>3306</v>
      </c>
      <c r="I271" s="1223"/>
      <c r="J271" s="1221"/>
      <c r="K271" s="1381" t="s">
        <v>3306</v>
      </c>
      <c r="L271" s="1223"/>
      <c r="M271" s="1221"/>
    </row>
    <row r="272" spans="1:13" ht="15.75">
      <c r="A272" s="1163" t="s">
        <v>3307</v>
      </c>
      <c r="B272" s="1385"/>
      <c r="C272" s="1225"/>
      <c r="D272" s="1221"/>
      <c r="E272" s="1385"/>
      <c r="F272" s="1225"/>
      <c r="G272" s="1221"/>
      <c r="H272" s="1385"/>
      <c r="I272" s="1225"/>
      <c r="J272" s="1221"/>
      <c r="K272" s="1385"/>
      <c r="L272" s="1225"/>
      <c r="M272" s="1221"/>
    </row>
    <row r="273" spans="1:13" ht="15.75">
      <c r="A273" s="1163" t="s">
        <v>3308</v>
      </c>
      <c r="B273" s="1385">
        <v>1</v>
      </c>
      <c r="C273" s="1225">
        <v>100</v>
      </c>
      <c r="D273" s="1221">
        <f>C273*B273*B274</f>
        <v>12000</v>
      </c>
      <c r="E273" s="1385">
        <v>1</v>
      </c>
      <c r="F273" s="1225">
        <v>100</v>
      </c>
      <c r="G273" s="1221">
        <f>F273*E273*E274</f>
        <v>12000</v>
      </c>
      <c r="H273" s="1385">
        <v>1</v>
      </c>
      <c r="I273" s="1225">
        <v>100</v>
      </c>
      <c r="J273" s="1221">
        <f>I273*H273*H274</f>
        <v>12000</v>
      </c>
      <c r="K273" s="1385">
        <v>1</v>
      </c>
      <c r="L273" s="1225">
        <v>100</v>
      </c>
      <c r="M273" s="1221">
        <f>L273*K273*K274</f>
        <v>12000</v>
      </c>
    </row>
    <row r="274" spans="1:13" ht="15.75">
      <c r="A274" s="1193" t="s">
        <v>3309</v>
      </c>
      <c r="B274" s="1388">
        <v>120</v>
      </c>
      <c r="C274" s="1228"/>
      <c r="D274" s="1221"/>
      <c r="E274" s="1388">
        <v>120</v>
      </c>
      <c r="F274" s="1228"/>
      <c r="G274" s="1221"/>
      <c r="H274" s="1388">
        <v>120</v>
      </c>
      <c r="I274" s="1228"/>
      <c r="J274" s="1221"/>
      <c r="K274" s="1388">
        <v>120</v>
      </c>
      <c r="L274" s="1228"/>
      <c r="M274" s="1221"/>
    </row>
    <row r="275" spans="1:13" ht="16.5" thickBot="1">
      <c r="A275" s="1194" t="s">
        <v>29</v>
      </c>
      <c r="B275" s="1231"/>
      <c r="C275" s="1231"/>
      <c r="D275" s="1234">
        <f>SUM(D273:D274)</f>
        <v>12000</v>
      </c>
      <c r="E275" s="1231"/>
      <c r="F275" s="1231"/>
      <c r="G275" s="1234">
        <f>SUM(G273:G274)</f>
        <v>12000</v>
      </c>
      <c r="H275" s="1231"/>
      <c r="I275" s="1231"/>
      <c r="J275" s="1234">
        <f>SUM(J273:J274)</f>
        <v>12000</v>
      </c>
      <c r="K275" s="1231"/>
      <c r="L275" s="1231"/>
      <c r="M275" s="1234">
        <f>SUM(M273:M274)</f>
        <v>12000</v>
      </c>
    </row>
    <row r="276" spans="1:13" ht="78.75">
      <c r="A276" s="1142" t="s">
        <v>3278</v>
      </c>
      <c r="B276" s="1209" t="s">
        <v>3452</v>
      </c>
      <c r="C276" s="1209"/>
      <c r="D276" s="1212"/>
      <c r="E276" s="1209" t="s">
        <v>3452</v>
      </c>
      <c r="F276" s="1209"/>
      <c r="G276" s="1212"/>
      <c r="H276" s="1209" t="s">
        <v>3452</v>
      </c>
      <c r="I276" s="1209"/>
      <c r="J276" s="1212"/>
      <c r="K276" s="1209" t="s">
        <v>3452</v>
      </c>
      <c r="L276" s="1209"/>
      <c r="M276" s="1212"/>
    </row>
    <row r="277" spans="1:13" ht="31.5">
      <c r="A277" s="1153" t="s">
        <v>3282</v>
      </c>
      <c r="B277" s="1214" t="s">
        <v>3456</v>
      </c>
      <c r="C277" s="1214"/>
      <c r="D277" s="1216"/>
      <c r="E277" s="1214" t="s">
        <v>3438</v>
      </c>
      <c r="F277" s="1214"/>
      <c r="G277" s="1216"/>
      <c r="H277" s="1214" t="s">
        <v>3438</v>
      </c>
      <c r="I277" s="1214"/>
      <c r="J277" s="1216"/>
      <c r="K277" s="1214" t="s">
        <v>3438</v>
      </c>
      <c r="L277" s="1214"/>
      <c r="M277" s="1216"/>
    </row>
    <row r="278" spans="1:13" ht="15.75">
      <c r="A278" s="1163" t="s">
        <v>3284</v>
      </c>
      <c r="B278" s="1381" t="s">
        <v>3453</v>
      </c>
      <c r="C278" s="1218"/>
      <c r="D278" s="1221"/>
      <c r="E278" s="1381" t="s">
        <v>3453</v>
      </c>
      <c r="F278" s="1218"/>
      <c r="G278" s="1221"/>
      <c r="H278" s="1381" t="s">
        <v>3453</v>
      </c>
      <c r="I278" s="1218"/>
      <c r="J278" s="1221"/>
      <c r="K278" s="1381" t="s">
        <v>3453</v>
      </c>
      <c r="L278" s="1218"/>
      <c r="M278" s="1221"/>
    </row>
    <row r="279" spans="1:13" ht="15.75">
      <c r="A279" s="1163" t="s">
        <v>3288</v>
      </c>
      <c r="B279" s="1381" t="s">
        <v>3290</v>
      </c>
      <c r="C279" s="1218"/>
      <c r="D279" s="1221"/>
      <c r="E279" s="1381" t="s">
        <v>3290</v>
      </c>
      <c r="F279" s="1218"/>
      <c r="G279" s="1221"/>
      <c r="H279" s="1381" t="s">
        <v>3290</v>
      </c>
      <c r="I279" s="1218"/>
      <c r="J279" s="1221"/>
      <c r="K279" s="1381" t="s">
        <v>3290</v>
      </c>
      <c r="L279" s="1218"/>
      <c r="M279" s="1221"/>
    </row>
    <row r="280" spans="1:13" ht="31.5">
      <c r="A280" s="1163" t="s">
        <v>3291</v>
      </c>
      <c r="B280" s="1382" t="s">
        <v>3454</v>
      </c>
      <c r="C280" s="1383"/>
      <c r="D280" s="1384"/>
      <c r="E280" s="1382" t="s">
        <v>3454</v>
      </c>
      <c r="F280" s="1383"/>
      <c r="G280" s="1384"/>
      <c r="H280" s="1382" t="s">
        <v>3454</v>
      </c>
      <c r="I280" s="1383"/>
      <c r="J280" s="1384"/>
      <c r="K280" s="1382" t="s">
        <v>3454</v>
      </c>
      <c r="L280" s="1218"/>
      <c r="M280" s="1221"/>
    </row>
    <row r="281" spans="1:13" ht="15.75">
      <c r="A281" s="1163" t="s">
        <v>3294</v>
      </c>
      <c r="B281" s="1381" t="s">
        <v>3306</v>
      </c>
      <c r="C281" s="1218"/>
      <c r="D281" s="1221"/>
      <c r="E281" s="1381" t="s">
        <v>3306</v>
      </c>
      <c r="F281" s="1218"/>
      <c r="G281" s="1221"/>
      <c r="H281" s="1381" t="s">
        <v>3306</v>
      </c>
      <c r="I281" s="1218"/>
      <c r="J281" s="1221"/>
      <c r="K281" s="1381" t="s">
        <v>3306</v>
      </c>
      <c r="L281" s="1218"/>
      <c r="M281" s="1221"/>
    </row>
    <row r="282" spans="1:13" ht="15.75">
      <c r="A282" s="1163" t="s">
        <v>3295</v>
      </c>
      <c r="B282" s="1381" t="s">
        <v>3455</v>
      </c>
      <c r="C282" s="1218"/>
      <c r="D282" s="1221"/>
      <c r="E282" s="1381" t="s">
        <v>3455</v>
      </c>
      <c r="F282" s="1218"/>
      <c r="G282" s="1221"/>
      <c r="H282" s="1381" t="s">
        <v>3455</v>
      </c>
      <c r="I282" s="1218"/>
      <c r="J282" s="1221"/>
      <c r="K282" s="1381" t="s">
        <v>3455</v>
      </c>
      <c r="L282" s="1218"/>
      <c r="M282" s="1221"/>
    </row>
    <row r="283" spans="1:13" ht="47.25">
      <c r="A283" s="1163" t="s">
        <v>3298</v>
      </c>
      <c r="B283" s="1382" t="s">
        <v>3451</v>
      </c>
      <c r="C283" s="1383"/>
      <c r="D283" s="1384"/>
      <c r="E283" s="1382" t="s">
        <v>3451</v>
      </c>
      <c r="F283" s="1383"/>
      <c r="G283" s="1384"/>
      <c r="H283" s="1382" t="s">
        <v>3451</v>
      </c>
      <c r="I283" s="1383"/>
      <c r="J283" s="1384"/>
      <c r="K283" s="1382" t="s">
        <v>3451</v>
      </c>
      <c r="L283" s="1218"/>
      <c r="M283" s="1221"/>
    </row>
    <row r="284" spans="1:13" ht="31.5">
      <c r="A284" s="1163" t="s">
        <v>3300</v>
      </c>
      <c r="B284" s="1381" t="s">
        <v>3445</v>
      </c>
      <c r="C284" s="1218"/>
      <c r="D284" s="1221"/>
      <c r="E284" s="1381" t="s">
        <v>3445</v>
      </c>
      <c r="F284" s="1218"/>
      <c r="G284" s="1221"/>
      <c r="H284" s="1381" t="s">
        <v>3445</v>
      </c>
      <c r="I284" s="1218"/>
      <c r="J284" s="1221"/>
      <c r="K284" s="1381" t="s">
        <v>3457</v>
      </c>
      <c r="L284" s="1218"/>
      <c r="M284" s="1221"/>
    </row>
    <row r="285" spans="1:13" ht="15.75">
      <c r="A285" s="1163" t="s">
        <v>3304</v>
      </c>
      <c r="B285" s="1381" t="s">
        <v>3306</v>
      </c>
      <c r="C285" s="1223"/>
      <c r="D285" s="1221"/>
      <c r="E285" s="1381" t="s">
        <v>3306</v>
      </c>
      <c r="F285" s="1223"/>
      <c r="G285" s="1221"/>
      <c r="H285" s="1381" t="s">
        <v>3306</v>
      </c>
      <c r="I285" s="1223"/>
      <c r="J285" s="1221"/>
      <c r="K285" s="1381" t="s">
        <v>3306</v>
      </c>
      <c r="L285" s="1223"/>
      <c r="M285" s="1221"/>
    </row>
    <row r="286" spans="1:13" ht="15.75">
      <c r="A286" s="1163" t="s">
        <v>3307</v>
      </c>
      <c r="B286" s="1385">
        <v>1</v>
      </c>
      <c r="C286" s="1389">
        <v>175</v>
      </c>
      <c r="D286" s="1221">
        <f>C286*B286*B288</f>
        <v>7000</v>
      </c>
      <c r="E286" s="1385">
        <v>1</v>
      </c>
      <c r="F286" s="1389">
        <v>175</v>
      </c>
      <c r="G286" s="1221">
        <f>F286*E286*E288</f>
        <v>7000</v>
      </c>
      <c r="H286" s="1385">
        <v>1</v>
      </c>
      <c r="I286" s="1389">
        <v>175</v>
      </c>
      <c r="J286" s="1221">
        <f>I286*H286*H288</f>
        <v>7000</v>
      </c>
      <c r="K286" s="1385">
        <v>1</v>
      </c>
      <c r="L286" s="1389">
        <v>175</v>
      </c>
      <c r="M286" s="1221">
        <f>L286*K286*K288</f>
        <v>7000</v>
      </c>
    </row>
    <row r="287" spans="1:13" ht="15.75">
      <c r="A287" s="1163" t="s">
        <v>3308</v>
      </c>
      <c r="B287" s="1385">
        <v>1</v>
      </c>
      <c r="C287" s="1390">
        <v>100</v>
      </c>
      <c r="D287" s="1221">
        <f>C287*B287*B288</f>
        <v>4000</v>
      </c>
      <c r="E287" s="1385">
        <v>1</v>
      </c>
      <c r="F287" s="1390">
        <v>100</v>
      </c>
      <c r="G287" s="1221">
        <f>F287*E287*E288</f>
        <v>4000</v>
      </c>
      <c r="H287" s="1385">
        <v>1</v>
      </c>
      <c r="I287" s="1390">
        <v>100</v>
      </c>
      <c r="J287" s="1221">
        <f>I287*H287*H288</f>
        <v>4000</v>
      </c>
      <c r="K287" s="1385">
        <v>1</v>
      </c>
      <c r="L287" s="1390">
        <v>100</v>
      </c>
      <c r="M287" s="1221">
        <f>L287*K287*K288</f>
        <v>4000</v>
      </c>
    </row>
    <row r="288" spans="1:13" ht="15.75">
      <c r="A288" s="1193" t="s">
        <v>3309</v>
      </c>
      <c r="B288" s="1388">
        <v>40</v>
      </c>
      <c r="C288" s="1228"/>
      <c r="D288" s="1221"/>
      <c r="E288" s="1388">
        <v>40</v>
      </c>
      <c r="F288" s="1228"/>
      <c r="G288" s="1221"/>
      <c r="H288" s="1388">
        <v>40</v>
      </c>
      <c r="I288" s="1228"/>
      <c r="J288" s="1221"/>
      <c r="K288" s="1388">
        <v>40</v>
      </c>
      <c r="L288" s="1228"/>
      <c r="M288" s="1221"/>
    </row>
    <row r="289" spans="1:13" ht="16.5" thickBot="1">
      <c r="A289" s="1194" t="s">
        <v>29</v>
      </c>
      <c r="B289" s="1231"/>
      <c r="C289" s="1231"/>
      <c r="D289" s="1234">
        <f>SUM(D285:D287)</f>
        <v>11000</v>
      </c>
      <c r="E289" s="1231"/>
      <c r="F289" s="1231"/>
      <c r="G289" s="1234">
        <f>SUM(G285:G287)</f>
        <v>11000</v>
      </c>
      <c r="H289" s="1231"/>
      <c r="I289" s="1231"/>
      <c r="J289" s="1234">
        <f>SUM(J285:J287)</f>
        <v>11000</v>
      </c>
      <c r="K289" s="1231"/>
      <c r="L289" s="1231"/>
      <c r="M289" s="1234">
        <f>SUM(M285:M287)</f>
        <v>11000</v>
      </c>
    </row>
    <row r="290" spans="1:13" ht="31.5">
      <c r="A290" s="1142" t="s">
        <v>3278</v>
      </c>
      <c r="B290" s="1209" t="s">
        <v>3458</v>
      </c>
      <c r="C290" s="1209"/>
      <c r="D290" s="1212"/>
      <c r="E290" s="1209" t="s">
        <v>3458</v>
      </c>
      <c r="F290" s="1209"/>
      <c r="G290" s="1212"/>
      <c r="H290" s="1209" t="s">
        <v>3458</v>
      </c>
      <c r="I290" s="1209"/>
      <c r="J290" s="1212"/>
      <c r="K290" s="1209" t="s">
        <v>3458</v>
      </c>
      <c r="L290" s="1209"/>
      <c r="M290" s="1212"/>
    </row>
    <row r="291" spans="1:13" ht="31.5">
      <c r="A291" s="1153" t="s">
        <v>3282</v>
      </c>
      <c r="B291" s="1214" t="s">
        <v>3459</v>
      </c>
      <c r="C291" s="1214"/>
      <c r="D291" s="1216"/>
      <c r="E291" s="1214" t="s">
        <v>3459</v>
      </c>
      <c r="F291" s="1214"/>
      <c r="G291" s="1216"/>
      <c r="H291" s="1214" t="s">
        <v>3459</v>
      </c>
      <c r="I291" s="1214"/>
      <c r="J291" s="1216"/>
      <c r="K291" s="1214" t="s">
        <v>3459</v>
      </c>
      <c r="L291" s="1214"/>
      <c r="M291" s="1216"/>
    </row>
    <row r="292" spans="1:13" ht="15.75">
      <c r="A292" s="1163" t="s">
        <v>3284</v>
      </c>
      <c r="B292" s="1381" t="s">
        <v>3460</v>
      </c>
      <c r="C292" s="1218"/>
      <c r="D292" s="1221"/>
      <c r="E292" s="1382" t="s">
        <v>3460</v>
      </c>
      <c r="F292" s="1383"/>
      <c r="G292" s="1384"/>
      <c r="H292" s="1382" t="s">
        <v>3460</v>
      </c>
      <c r="I292" s="1383"/>
      <c r="J292" s="1384"/>
      <c r="K292" s="1382" t="s">
        <v>3460</v>
      </c>
      <c r="L292" s="1218"/>
      <c r="M292" s="1221"/>
    </row>
    <row r="293" spans="1:13" ht="15.75">
      <c r="A293" s="1163" t="s">
        <v>3288</v>
      </c>
      <c r="B293" s="1381" t="s">
        <v>3290</v>
      </c>
      <c r="C293" s="1218"/>
      <c r="D293" s="1221"/>
      <c r="E293" s="1382" t="s">
        <v>3290</v>
      </c>
      <c r="F293" s="1383"/>
      <c r="G293" s="1384"/>
      <c r="H293" s="1382" t="s">
        <v>3290</v>
      </c>
      <c r="I293" s="1383"/>
      <c r="J293" s="1384"/>
      <c r="K293" s="1382" t="s">
        <v>3290</v>
      </c>
      <c r="L293" s="1218"/>
      <c r="M293" s="1221"/>
    </row>
    <row r="294" spans="1:13" ht="31.5">
      <c r="A294" s="1163" t="s">
        <v>3291</v>
      </c>
      <c r="B294" s="1381" t="s">
        <v>3461</v>
      </c>
      <c r="C294" s="1218"/>
      <c r="D294" s="1221"/>
      <c r="E294" s="1382" t="s">
        <v>3461</v>
      </c>
      <c r="F294" s="1383"/>
      <c r="G294" s="1384"/>
      <c r="H294" s="1382" t="s">
        <v>3461</v>
      </c>
      <c r="I294" s="1383"/>
      <c r="J294" s="1384"/>
      <c r="K294" s="1382" t="s">
        <v>3461</v>
      </c>
      <c r="L294" s="1218"/>
      <c r="M294" s="1221"/>
    </row>
    <row r="295" spans="1:13" ht="15.75">
      <c r="A295" s="1163" t="s">
        <v>3294</v>
      </c>
      <c r="B295" s="1381" t="s">
        <v>3306</v>
      </c>
      <c r="C295" s="1218"/>
      <c r="D295" s="1221"/>
      <c r="E295" s="1381" t="s">
        <v>3306</v>
      </c>
      <c r="F295" s="1218"/>
      <c r="G295" s="1221"/>
      <c r="H295" s="1381" t="s">
        <v>3306</v>
      </c>
      <c r="I295" s="1218"/>
      <c r="J295" s="1221"/>
      <c r="K295" s="1381" t="s">
        <v>3306</v>
      </c>
      <c r="L295" s="1218"/>
      <c r="M295" s="1221"/>
    </row>
    <row r="296" spans="1:13" ht="15.75">
      <c r="A296" s="1163" t="s">
        <v>3295</v>
      </c>
      <c r="B296" s="1381" t="s">
        <v>3394</v>
      </c>
      <c r="C296" s="1218"/>
      <c r="D296" s="1221"/>
      <c r="E296" s="1381" t="s">
        <v>3394</v>
      </c>
      <c r="F296" s="1218"/>
      <c r="G296" s="1221"/>
      <c r="H296" s="1381" t="s">
        <v>3394</v>
      </c>
      <c r="I296" s="1218"/>
      <c r="J296" s="1221"/>
      <c r="K296" s="1381" t="s">
        <v>3394</v>
      </c>
      <c r="L296" s="1218"/>
      <c r="M296" s="1221"/>
    </row>
    <row r="297" spans="1:13" ht="47.25">
      <c r="A297" s="1163" t="s">
        <v>3298</v>
      </c>
      <c r="B297" s="1381" t="s">
        <v>3451</v>
      </c>
      <c r="C297" s="1218"/>
      <c r="D297" s="1221"/>
      <c r="E297" s="1382" t="s">
        <v>3451</v>
      </c>
      <c r="F297" s="1383"/>
      <c r="G297" s="1384"/>
      <c r="H297" s="1382" t="s">
        <v>3451</v>
      </c>
      <c r="I297" s="1383"/>
      <c r="J297" s="1384"/>
      <c r="K297" s="1382" t="s">
        <v>3451</v>
      </c>
      <c r="L297" s="1218"/>
      <c r="M297" s="1221"/>
    </row>
    <row r="298" spans="1:13" ht="31.5">
      <c r="A298" s="1163" t="s">
        <v>3300</v>
      </c>
      <c r="B298" s="1382" t="s">
        <v>3457</v>
      </c>
      <c r="C298" s="1218"/>
      <c r="D298" s="1221"/>
      <c r="E298" s="1382" t="s">
        <v>3457</v>
      </c>
      <c r="F298" s="1218"/>
      <c r="G298" s="1221"/>
      <c r="H298" s="1382" t="s">
        <v>3457</v>
      </c>
      <c r="I298" s="1218"/>
      <c r="J298" s="1221"/>
      <c r="K298" s="1382" t="s">
        <v>3457</v>
      </c>
      <c r="L298" s="1218"/>
      <c r="M298" s="1221"/>
    </row>
    <row r="299" spans="1:13" ht="15.75">
      <c r="A299" s="1163" t="s">
        <v>3304</v>
      </c>
      <c r="B299" s="1381" t="s">
        <v>3306</v>
      </c>
      <c r="C299" s="1223"/>
      <c r="D299" s="1221"/>
      <c r="E299" s="1381" t="s">
        <v>3306</v>
      </c>
      <c r="F299" s="1223"/>
      <c r="G299" s="1221"/>
      <c r="H299" s="1381" t="s">
        <v>3306</v>
      </c>
      <c r="I299" s="1223"/>
      <c r="J299" s="1221"/>
      <c r="K299" s="1381" t="s">
        <v>3306</v>
      </c>
      <c r="L299" s="1223"/>
      <c r="M299" s="1221"/>
    </row>
    <row r="300" spans="1:13" ht="15.75">
      <c r="A300" s="1163" t="s">
        <v>3307</v>
      </c>
      <c r="B300" s="1385">
        <v>1</v>
      </c>
      <c r="C300" s="1389">
        <v>300</v>
      </c>
      <c r="D300" s="1221">
        <f>C300*B300*B302</f>
        <v>42000</v>
      </c>
      <c r="E300" s="1385">
        <v>1</v>
      </c>
      <c r="F300" s="1389">
        <v>300</v>
      </c>
      <c r="G300" s="1221">
        <f>F300*E300*E302</f>
        <v>42000</v>
      </c>
      <c r="H300" s="1385">
        <v>1</v>
      </c>
      <c r="I300" s="1389">
        <v>300</v>
      </c>
      <c r="J300" s="1221">
        <f>I300*H300*H302</f>
        <v>42000</v>
      </c>
      <c r="K300" s="1385">
        <v>1</v>
      </c>
      <c r="L300" s="1389">
        <v>300</v>
      </c>
      <c r="M300" s="1221">
        <f>L300*K300*K302</f>
        <v>42000</v>
      </c>
    </row>
    <row r="301" spans="1:13" ht="15.75">
      <c r="A301" s="1163" t="s">
        <v>3308</v>
      </c>
      <c r="B301" s="1385">
        <v>1</v>
      </c>
      <c r="C301" s="1390">
        <v>100</v>
      </c>
      <c r="D301" s="1221">
        <f>C301*B302*B301</f>
        <v>14000</v>
      </c>
      <c r="E301" s="1385">
        <v>1</v>
      </c>
      <c r="F301" s="1390">
        <v>100</v>
      </c>
      <c r="G301" s="1221">
        <f>F301*E302*E301</f>
        <v>14000</v>
      </c>
      <c r="H301" s="1385">
        <v>1</v>
      </c>
      <c r="I301" s="1390">
        <v>100</v>
      </c>
      <c r="J301" s="1221">
        <f>I301*H302*H301</f>
        <v>14000</v>
      </c>
      <c r="K301" s="1385">
        <v>1</v>
      </c>
      <c r="L301" s="1390">
        <v>100</v>
      </c>
      <c r="M301" s="1221">
        <f>L301*K302*K301</f>
        <v>14000</v>
      </c>
    </row>
    <row r="302" spans="1:13" ht="15.75">
      <c r="A302" s="1193" t="s">
        <v>3309</v>
      </c>
      <c r="B302" s="1388">
        <v>140</v>
      </c>
      <c r="C302" s="1228"/>
      <c r="D302" s="1221"/>
      <c r="E302" s="1388">
        <v>140</v>
      </c>
      <c r="F302" s="1228"/>
      <c r="G302" s="1221"/>
      <c r="H302" s="1388">
        <v>140</v>
      </c>
      <c r="I302" s="1228"/>
      <c r="J302" s="1221"/>
      <c r="K302" s="1388">
        <v>140</v>
      </c>
      <c r="L302" s="1228"/>
      <c r="M302" s="1221"/>
    </row>
    <row r="303" spans="1:13" ht="16.5" thickBot="1">
      <c r="A303" s="1194" t="s">
        <v>29</v>
      </c>
      <c r="B303" s="1231"/>
      <c r="C303" s="1231"/>
      <c r="D303" s="1234">
        <f>SUM(D299:D301)</f>
        <v>56000</v>
      </c>
      <c r="E303" s="1231"/>
      <c r="F303" s="1231"/>
      <c r="G303" s="1234">
        <f>SUM(G299:G301)</f>
        <v>56000</v>
      </c>
      <c r="H303" s="1231"/>
      <c r="I303" s="1231"/>
      <c r="J303" s="1234">
        <f>SUM(J299:J301)</f>
        <v>56000</v>
      </c>
      <c r="K303" s="1231"/>
      <c r="L303" s="1231"/>
      <c r="M303" s="1234">
        <f>SUM(M299:M301)</f>
        <v>56000</v>
      </c>
    </row>
    <row r="304" spans="1:13" ht="15.75">
      <c r="A304" s="1142" t="s">
        <v>3278</v>
      </c>
      <c r="B304" s="1379" t="s">
        <v>3462</v>
      </c>
      <c r="C304" s="1379"/>
      <c r="D304" s="1380"/>
      <c r="E304" s="1379" t="s">
        <v>3462</v>
      </c>
      <c r="F304" s="1379"/>
      <c r="G304" s="1380"/>
      <c r="H304" s="1379" t="s">
        <v>3462</v>
      </c>
      <c r="I304" s="1379"/>
      <c r="J304" s="1380"/>
      <c r="K304" s="1379" t="s">
        <v>3462</v>
      </c>
      <c r="L304" s="1209"/>
      <c r="M304" s="1212"/>
    </row>
    <row r="305" spans="1:13" ht="31.5">
      <c r="A305" s="1153" t="s">
        <v>3282</v>
      </c>
      <c r="B305" s="1214" t="s">
        <v>3463</v>
      </c>
      <c r="C305" s="1214"/>
      <c r="D305" s="1216"/>
      <c r="E305" s="1214" t="s">
        <v>3463</v>
      </c>
      <c r="F305" s="1391"/>
      <c r="G305" s="1384"/>
      <c r="H305" s="1214" t="s">
        <v>3463</v>
      </c>
      <c r="I305" s="1391"/>
      <c r="J305" s="1384"/>
      <c r="K305" s="1214" t="s">
        <v>3463</v>
      </c>
      <c r="L305" s="1214"/>
      <c r="M305" s="1216"/>
    </row>
    <row r="306" spans="1:13" ht="15.75">
      <c r="A306" s="1163" t="s">
        <v>3284</v>
      </c>
      <c r="B306" s="1382" t="s">
        <v>3439</v>
      </c>
      <c r="C306" s="1383"/>
      <c r="D306" s="1384"/>
      <c r="E306" s="1382" t="s">
        <v>3439</v>
      </c>
      <c r="F306" s="1383"/>
      <c r="G306" s="1384"/>
      <c r="H306" s="1382" t="s">
        <v>3439</v>
      </c>
      <c r="I306" s="1383"/>
      <c r="J306" s="1384"/>
      <c r="K306" s="1382" t="s">
        <v>3439</v>
      </c>
      <c r="L306" s="1218"/>
      <c r="M306" s="1221"/>
    </row>
    <row r="307" spans="1:13" ht="15.75">
      <c r="A307" s="1163" t="s">
        <v>3288</v>
      </c>
      <c r="B307" s="1382" t="s">
        <v>3290</v>
      </c>
      <c r="C307" s="1383"/>
      <c r="D307" s="1384"/>
      <c r="E307" s="1382" t="s">
        <v>3290</v>
      </c>
      <c r="F307" s="1383"/>
      <c r="G307" s="1384"/>
      <c r="H307" s="1382" t="s">
        <v>3290</v>
      </c>
      <c r="I307" s="1383"/>
      <c r="J307" s="1384"/>
      <c r="K307" s="1382" t="s">
        <v>3290</v>
      </c>
      <c r="L307" s="1218"/>
      <c r="M307" s="1221"/>
    </row>
    <row r="308" spans="1:13" ht="47.25">
      <c r="A308" s="1163" t="s">
        <v>3291</v>
      </c>
      <c r="B308" s="1382" t="s">
        <v>3464</v>
      </c>
      <c r="C308" s="1383"/>
      <c r="D308" s="1384"/>
      <c r="E308" s="1382" t="s">
        <v>3464</v>
      </c>
      <c r="F308" s="1383"/>
      <c r="G308" s="1384"/>
      <c r="H308" s="1382" t="s">
        <v>3464</v>
      </c>
      <c r="I308" s="1383"/>
      <c r="J308" s="1384"/>
      <c r="K308" s="1382" t="s">
        <v>3464</v>
      </c>
      <c r="L308" s="1218"/>
      <c r="M308" s="1221"/>
    </row>
    <row r="309" spans="1:13" ht="15.75">
      <c r="A309" s="1163" t="s">
        <v>3294</v>
      </c>
      <c r="B309" s="1381" t="s">
        <v>3306</v>
      </c>
      <c r="C309" s="1218"/>
      <c r="D309" s="1221"/>
      <c r="E309" s="1381" t="s">
        <v>3306</v>
      </c>
      <c r="F309" s="1218"/>
      <c r="G309" s="1221"/>
      <c r="H309" s="1381" t="s">
        <v>3306</v>
      </c>
      <c r="I309" s="1218"/>
      <c r="J309" s="1221"/>
      <c r="K309" s="1381" t="s">
        <v>3306</v>
      </c>
      <c r="L309" s="1218"/>
      <c r="M309" s="1221"/>
    </row>
    <row r="310" spans="1:13" ht="15.75">
      <c r="A310" s="1163" t="s">
        <v>3295</v>
      </c>
      <c r="B310" s="1381" t="s">
        <v>3455</v>
      </c>
      <c r="C310" s="1218"/>
      <c r="D310" s="1221"/>
      <c r="E310" s="1381" t="s">
        <v>3455</v>
      </c>
      <c r="F310" s="1218"/>
      <c r="G310" s="1221"/>
      <c r="H310" s="1381" t="s">
        <v>3455</v>
      </c>
      <c r="I310" s="1218"/>
      <c r="J310" s="1221"/>
      <c r="K310" s="1381" t="s">
        <v>3455</v>
      </c>
      <c r="L310" s="1218"/>
      <c r="M310" s="1221"/>
    </row>
    <row r="311" spans="1:13" ht="47.25">
      <c r="A311" s="1163" t="s">
        <v>3298</v>
      </c>
      <c r="B311" s="1381" t="s">
        <v>3451</v>
      </c>
      <c r="C311" s="1218"/>
      <c r="D311" s="1221"/>
      <c r="E311" s="1382" t="s">
        <v>3451</v>
      </c>
      <c r="F311" s="1383"/>
      <c r="G311" s="1384"/>
      <c r="H311" s="1382" t="s">
        <v>3451</v>
      </c>
      <c r="I311" s="1383"/>
      <c r="J311" s="1384"/>
      <c r="K311" s="1382" t="s">
        <v>3451</v>
      </c>
      <c r="L311" s="1218"/>
      <c r="M311" s="1221"/>
    </row>
    <row r="312" spans="1:13" ht="15.75">
      <c r="A312" s="1163" t="s">
        <v>3300</v>
      </c>
      <c r="B312" s="1381" t="s">
        <v>3445</v>
      </c>
      <c r="C312" s="1218"/>
      <c r="D312" s="1221"/>
      <c r="E312" s="1382" t="s">
        <v>3445</v>
      </c>
      <c r="F312" s="1383"/>
      <c r="G312" s="1384"/>
      <c r="H312" s="1382" t="s">
        <v>3445</v>
      </c>
      <c r="I312" s="1383"/>
      <c r="J312" s="1384"/>
      <c r="K312" s="1382" t="s">
        <v>3445</v>
      </c>
      <c r="L312" s="1218"/>
      <c r="M312" s="1221"/>
    </row>
    <row r="313" spans="1:13" ht="15.75">
      <c r="A313" s="1163" t="s">
        <v>3304</v>
      </c>
      <c r="B313" s="1381" t="s">
        <v>3306</v>
      </c>
      <c r="C313" s="1223"/>
      <c r="D313" s="1221"/>
      <c r="E313" s="1381" t="s">
        <v>3306</v>
      </c>
      <c r="F313" s="1223"/>
      <c r="G313" s="1221"/>
      <c r="H313" s="1381" t="s">
        <v>3306</v>
      </c>
      <c r="I313" s="1223"/>
      <c r="J313" s="1221"/>
      <c r="K313" s="1381" t="s">
        <v>3306</v>
      </c>
      <c r="L313" s="1223"/>
      <c r="M313" s="1221"/>
    </row>
    <row r="314" spans="1:13" ht="15.75">
      <c r="A314" s="1163" t="s">
        <v>3307</v>
      </c>
      <c r="B314" s="1385"/>
      <c r="C314" s="1389"/>
      <c r="D314" s="1221">
        <f>C314*B314*B316</f>
        <v>0</v>
      </c>
      <c r="E314" s="1385"/>
      <c r="F314" s="1389"/>
      <c r="G314" s="1221">
        <f>F314*E314*E316</f>
        <v>0</v>
      </c>
      <c r="H314" s="1385"/>
      <c r="I314" s="1389"/>
      <c r="J314" s="1221">
        <f>I314*H314*H316</f>
        <v>0</v>
      </c>
      <c r="K314" s="1385"/>
      <c r="L314" s="1389"/>
      <c r="M314" s="1221">
        <f>L314*K314*K316</f>
        <v>0</v>
      </c>
    </row>
    <row r="315" spans="1:13" ht="15.75">
      <c r="A315" s="1163" t="s">
        <v>3308</v>
      </c>
      <c r="B315" s="1385">
        <v>1</v>
      </c>
      <c r="C315" s="1390">
        <v>100</v>
      </c>
      <c r="D315" s="1221">
        <f>C315*B315*B316</f>
        <v>12000</v>
      </c>
      <c r="E315" s="1385">
        <v>1</v>
      </c>
      <c r="F315" s="1390">
        <v>100</v>
      </c>
      <c r="G315" s="1221">
        <f>F315*E315*E316</f>
        <v>12000</v>
      </c>
      <c r="H315" s="1385">
        <v>1</v>
      </c>
      <c r="I315" s="1390">
        <v>100</v>
      </c>
      <c r="J315" s="1221">
        <f>I315*H315*H316</f>
        <v>12000</v>
      </c>
      <c r="K315" s="1385">
        <v>1</v>
      </c>
      <c r="L315" s="1390">
        <v>100</v>
      </c>
      <c r="M315" s="1221">
        <f>L315*K315*K316</f>
        <v>12000</v>
      </c>
    </row>
    <row r="316" spans="1:13" ht="15.75">
      <c r="A316" s="1193" t="s">
        <v>3309</v>
      </c>
      <c r="B316" s="1388">
        <v>120</v>
      </c>
      <c r="C316" s="1228"/>
      <c r="D316" s="1221"/>
      <c r="E316" s="1388">
        <v>120</v>
      </c>
      <c r="F316" s="1228"/>
      <c r="G316" s="1221"/>
      <c r="H316" s="1388">
        <v>120</v>
      </c>
      <c r="I316" s="1228"/>
      <c r="J316" s="1221"/>
      <c r="K316" s="1388">
        <v>120</v>
      </c>
      <c r="L316" s="1228"/>
      <c r="M316" s="1221"/>
    </row>
    <row r="317" spans="1:13" ht="16.5" thickBot="1">
      <c r="A317" s="1194" t="s">
        <v>29</v>
      </c>
      <c r="B317" s="1231"/>
      <c r="C317" s="1231"/>
      <c r="D317" s="1234">
        <f>SUM(D313:D315)</f>
        <v>12000</v>
      </c>
      <c r="E317" s="1231"/>
      <c r="F317" s="1231"/>
      <c r="G317" s="1234">
        <f>SUM(G313:G315)</f>
        <v>12000</v>
      </c>
      <c r="H317" s="1231"/>
      <c r="I317" s="1231"/>
      <c r="J317" s="1234">
        <f>SUM(J313:J315)</f>
        <v>12000</v>
      </c>
      <c r="K317" s="1231"/>
      <c r="L317" s="1231"/>
      <c r="M317" s="1234">
        <f>SUM(M313:M315)</f>
        <v>12000</v>
      </c>
    </row>
    <row r="318" spans="1:13" ht="47.25">
      <c r="A318" s="1142" t="s">
        <v>3278</v>
      </c>
      <c r="B318" s="1392" t="s">
        <v>3465</v>
      </c>
      <c r="C318" s="1209"/>
      <c r="D318" s="1212"/>
      <c r="E318" s="1393" t="s">
        <v>3465</v>
      </c>
      <c r="F318" s="1379"/>
      <c r="G318" s="1380"/>
      <c r="H318" s="1393" t="s">
        <v>3465</v>
      </c>
      <c r="I318" s="1379"/>
      <c r="J318" s="1380"/>
      <c r="K318" s="1393" t="s">
        <v>3465</v>
      </c>
      <c r="L318" s="1209"/>
      <c r="M318" s="1212"/>
    </row>
    <row r="319" spans="1:13" ht="31.5">
      <c r="A319" s="1153" t="s">
        <v>3282</v>
      </c>
      <c r="B319" s="1394" t="s">
        <v>3466</v>
      </c>
      <c r="C319" s="1214"/>
      <c r="D319" s="1216"/>
      <c r="E319" s="1394" t="s">
        <v>3466</v>
      </c>
      <c r="F319" s="1391"/>
      <c r="G319" s="1384"/>
      <c r="H319" s="1394" t="s">
        <v>3466</v>
      </c>
      <c r="I319" s="1391"/>
      <c r="J319" s="1384"/>
      <c r="K319" s="1394" t="s">
        <v>3466</v>
      </c>
      <c r="L319" s="1214"/>
      <c r="M319" s="1216"/>
    </row>
    <row r="320" spans="1:13" ht="15.75">
      <c r="A320" s="1163" t="s">
        <v>3284</v>
      </c>
      <c r="B320" s="1395" t="s">
        <v>3453</v>
      </c>
      <c r="C320" s="1218"/>
      <c r="D320" s="1221"/>
      <c r="E320" s="1395" t="s">
        <v>3453</v>
      </c>
      <c r="F320" s="1218"/>
      <c r="G320" s="1221"/>
      <c r="H320" s="1395" t="s">
        <v>3453</v>
      </c>
      <c r="I320" s="1218"/>
      <c r="J320" s="1221"/>
      <c r="K320" s="1395" t="s">
        <v>3453</v>
      </c>
      <c r="L320" s="1218"/>
      <c r="M320" s="1221"/>
    </row>
    <row r="321" spans="1:13" ht="15.75">
      <c r="A321" s="1163" t="s">
        <v>3288</v>
      </c>
      <c r="B321" s="1395" t="s">
        <v>3290</v>
      </c>
      <c r="C321" s="1218"/>
      <c r="D321" s="1221"/>
      <c r="E321" s="1395" t="s">
        <v>3290</v>
      </c>
      <c r="F321" s="1218"/>
      <c r="G321" s="1221"/>
      <c r="H321" s="1395" t="s">
        <v>3290</v>
      </c>
      <c r="I321" s="1218"/>
      <c r="J321" s="1221"/>
      <c r="K321" s="1395" t="s">
        <v>3290</v>
      </c>
      <c r="L321" s="1218"/>
      <c r="M321" s="1221"/>
    </row>
    <row r="322" spans="1:13" ht="15.75">
      <c r="A322" s="1163" t="s">
        <v>3291</v>
      </c>
      <c r="B322" s="1395" t="s">
        <v>3467</v>
      </c>
      <c r="C322" s="1218"/>
      <c r="D322" s="1221"/>
      <c r="E322" s="1395" t="s">
        <v>3467</v>
      </c>
      <c r="F322" s="1218"/>
      <c r="G322" s="1221"/>
      <c r="H322" s="1395" t="s">
        <v>3467</v>
      </c>
      <c r="I322" s="1218"/>
      <c r="J322" s="1221"/>
      <c r="K322" s="1395" t="s">
        <v>3467</v>
      </c>
      <c r="L322" s="1218"/>
      <c r="M322" s="1221"/>
    </row>
    <row r="323" spans="1:13" ht="15.75">
      <c r="A323" s="1163" t="s">
        <v>3294</v>
      </c>
      <c r="B323" s="1395" t="s">
        <v>3306</v>
      </c>
      <c r="C323" s="1218"/>
      <c r="D323" s="1221"/>
      <c r="E323" s="1395" t="s">
        <v>3306</v>
      </c>
      <c r="F323" s="1218"/>
      <c r="G323" s="1221"/>
      <c r="H323" s="1395" t="s">
        <v>3306</v>
      </c>
      <c r="I323" s="1218"/>
      <c r="J323" s="1221"/>
      <c r="K323" s="1395" t="s">
        <v>3306</v>
      </c>
      <c r="L323" s="1218"/>
      <c r="M323" s="1221"/>
    </row>
    <row r="324" spans="1:13" ht="15.75">
      <c r="A324" s="1163" t="s">
        <v>3295</v>
      </c>
      <c r="B324" s="1395" t="s">
        <v>3455</v>
      </c>
      <c r="C324" s="1218"/>
      <c r="D324" s="1221"/>
      <c r="E324" s="1395" t="s">
        <v>3455</v>
      </c>
      <c r="F324" s="1218"/>
      <c r="G324" s="1221"/>
      <c r="H324" s="1395" t="s">
        <v>3455</v>
      </c>
      <c r="I324" s="1218"/>
      <c r="J324" s="1221"/>
      <c r="K324" s="1395" t="s">
        <v>3455</v>
      </c>
      <c r="L324" s="1218"/>
      <c r="M324" s="1221"/>
    </row>
    <row r="325" spans="1:13" ht="47.25">
      <c r="A325" s="1163" t="s">
        <v>3298</v>
      </c>
      <c r="B325" s="1396" t="s">
        <v>3451</v>
      </c>
      <c r="C325" s="1218"/>
      <c r="D325" s="1221"/>
      <c r="E325" s="1396" t="s">
        <v>3451</v>
      </c>
      <c r="F325" s="1218"/>
      <c r="G325" s="1221"/>
      <c r="H325" s="1396" t="s">
        <v>3451</v>
      </c>
      <c r="I325" s="1218"/>
      <c r="J325" s="1221"/>
      <c r="K325" s="1396" t="s">
        <v>3451</v>
      </c>
      <c r="L325" s="1218"/>
      <c r="M325" s="1221"/>
    </row>
    <row r="326" spans="1:13" ht="15.75">
      <c r="A326" s="1163" t="s">
        <v>3300</v>
      </c>
      <c r="B326" s="1396" t="s">
        <v>3445</v>
      </c>
      <c r="C326" s="1218"/>
      <c r="D326" s="1221"/>
      <c r="E326" s="1396" t="s">
        <v>3445</v>
      </c>
      <c r="F326" s="1218"/>
      <c r="G326" s="1221"/>
      <c r="H326" s="1396" t="s">
        <v>3445</v>
      </c>
      <c r="I326" s="1218"/>
      <c r="J326" s="1221"/>
      <c r="K326" s="1396" t="s">
        <v>3445</v>
      </c>
      <c r="L326" s="1218"/>
      <c r="M326" s="1221"/>
    </row>
    <row r="327" spans="1:13" ht="15.75">
      <c r="A327" s="1163" t="s">
        <v>3304</v>
      </c>
      <c r="B327" s="1395" t="s">
        <v>3306</v>
      </c>
      <c r="C327" s="1223"/>
      <c r="D327" s="1221"/>
      <c r="E327" s="1395" t="s">
        <v>3306</v>
      </c>
      <c r="F327" s="1223"/>
      <c r="G327" s="1221"/>
      <c r="H327" s="1395" t="s">
        <v>3306</v>
      </c>
      <c r="I327" s="1223"/>
      <c r="J327" s="1221"/>
      <c r="K327" s="1395" t="s">
        <v>3306</v>
      </c>
      <c r="L327" s="1223"/>
      <c r="M327" s="1221"/>
    </row>
    <row r="328" spans="1:13" ht="15.75">
      <c r="A328" s="1163" t="s">
        <v>3307</v>
      </c>
      <c r="B328" s="1397"/>
      <c r="C328" s="1398"/>
      <c r="D328" s="1261">
        <f>C328*B328*B330</f>
        <v>0</v>
      </c>
      <c r="E328" s="1397"/>
      <c r="F328" s="1398"/>
      <c r="G328" s="1261">
        <f>F328*E328*E330</f>
        <v>0</v>
      </c>
      <c r="H328" s="1397"/>
      <c r="I328" s="1398"/>
      <c r="J328" s="1261">
        <f>I328*H328*H330</f>
        <v>0</v>
      </c>
      <c r="K328" s="1397"/>
      <c r="L328" s="1398"/>
      <c r="M328" s="1261">
        <f>L328*K328*K330</f>
        <v>0</v>
      </c>
    </row>
    <row r="329" spans="1:13" ht="15.75">
      <c r="A329" s="1163" t="s">
        <v>3308</v>
      </c>
      <c r="B329" s="1397">
        <v>1</v>
      </c>
      <c r="C329" s="1399">
        <v>100</v>
      </c>
      <c r="D329" s="1261">
        <f>C329*B329*B330</f>
        <v>4000</v>
      </c>
      <c r="E329" s="1397">
        <v>1</v>
      </c>
      <c r="F329" s="1399">
        <v>100</v>
      </c>
      <c r="G329" s="1261">
        <f>F329*E329*E330</f>
        <v>4000</v>
      </c>
      <c r="H329" s="1397">
        <v>1</v>
      </c>
      <c r="I329" s="1399">
        <v>100</v>
      </c>
      <c r="J329" s="1261">
        <f>I329*H329*H330</f>
        <v>4000</v>
      </c>
      <c r="K329" s="1397">
        <v>1</v>
      </c>
      <c r="L329" s="1399">
        <v>100</v>
      </c>
      <c r="M329" s="1261">
        <f>L329*K329*K330</f>
        <v>4000</v>
      </c>
    </row>
    <row r="330" spans="1:13" ht="15.75">
      <c r="A330" s="1193" t="s">
        <v>3309</v>
      </c>
      <c r="B330" s="1400">
        <v>40</v>
      </c>
      <c r="C330" s="1228"/>
      <c r="D330" s="1261"/>
      <c r="E330" s="1400">
        <v>40</v>
      </c>
      <c r="F330" s="1228"/>
      <c r="G330" s="1261"/>
      <c r="H330" s="1400">
        <v>40</v>
      </c>
      <c r="I330" s="1228"/>
      <c r="J330" s="1261"/>
      <c r="K330" s="1400">
        <v>40</v>
      </c>
      <c r="L330" s="1228"/>
      <c r="M330" s="1261"/>
    </row>
    <row r="331" spans="1:13" ht="16.5" thickBot="1">
      <c r="A331" s="1194" t="s">
        <v>29</v>
      </c>
      <c r="B331" s="1401"/>
      <c r="C331" s="1401"/>
      <c r="D331" s="1262">
        <f>SUM(D327:D329)</f>
        <v>4000</v>
      </c>
      <c r="E331" s="1401"/>
      <c r="F331" s="1401"/>
      <c r="G331" s="1262">
        <f>SUM(G327:G329)</f>
        <v>4000</v>
      </c>
      <c r="H331" s="1401"/>
      <c r="I331" s="1401"/>
      <c r="J331" s="1262">
        <f>SUM(J327:J329)</f>
        <v>4000</v>
      </c>
      <c r="K331" s="1401"/>
      <c r="L331" s="1401"/>
      <c r="M331" s="1262">
        <f>SUM(M327:M329)</f>
        <v>4000</v>
      </c>
    </row>
    <row r="332" spans="1:13" ht="15.75">
      <c r="A332" s="1142" t="s">
        <v>3278</v>
      </c>
      <c r="B332" s="1237" t="s">
        <v>3468</v>
      </c>
      <c r="C332" s="1237"/>
      <c r="D332" s="1402"/>
      <c r="E332" s="1237" t="s">
        <v>3468</v>
      </c>
      <c r="F332" s="1237"/>
      <c r="G332" s="1402"/>
      <c r="H332" s="1237" t="s">
        <v>3468</v>
      </c>
      <c r="I332" s="1237"/>
      <c r="J332" s="1402"/>
      <c r="K332" s="1237" t="s">
        <v>3468</v>
      </c>
      <c r="L332" s="1237"/>
      <c r="M332" s="1402"/>
    </row>
    <row r="333" spans="1:13" ht="31.5">
      <c r="A333" s="1153" t="s">
        <v>3282</v>
      </c>
      <c r="B333" s="1240" t="s">
        <v>3469</v>
      </c>
      <c r="C333" s="1240"/>
      <c r="D333" s="1238"/>
      <c r="E333" s="1240" t="s">
        <v>3469</v>
      </c>
      <c r="F333" s="1240"/>
      <c r="G333" s="1238"/>
      <c r="H333" s="1240" t="s">
        <v>3469</v>
      </c>
      <c r="I333" s="1240"/>
      <c r="J333" s="1238"/>
      <c r="K333" s="1240" t="s">
        <v>3469</v>
      </c>
      <c r="L333" s="1240"/>
      <c r="M333" s="1238"/>
    </row>
    <row r="334" spans="1:13" ht="15.75">
      <c r="A334" s="1163" t="s">
        <v>3284</v>
      </c>
      <c r="B334" s="1403" t="s">
        <v>3439</v>
      </c>
      <c r="C334" s="1242"/>
      <c r="D334" s="1243"/>
      <c r="E334" s="1403" t="s">
        <v>3439</v>
      </c>
      <c r="F334" s="1242"/>
      <c r="G334" s="1243"/>
      <c r="H334" s="1403" t="s">
        <v>3439</v>
      </c>
      <c r="I334" s="1242"/>
      <c r="J334" s="1243"/>
      <c r="K334" s="1403" t="s">
        <v>3439</v>
      </c>
      <c r="L334" s="1242"/>
      <c r="M334" s="1243"/>
    </row>
    <row r="335" spans="1:13" ht="15.75">
      <c r="A335" s="1163" t="s">
        <v>3288</v>
      </c>
      <c r="B335" s="1404" t="s">
        <v>3470</v>
      </c>
      <c r="C335" s="1242"/>
      <c r="D335" s="1243"/>
      <c r="E335" s="1404" t="s">
        <v>3470</v>
      </c>
      <c r="F335" s="1242"/>
      <c r="G335" s="1243"/>
      <c r="H335" s="1404" t="s">
        <v>3470</v>
      </c>
      <c r="I335" s="1242"/>
      <c r="J335" s="1243"/>
      <c r="K335" s="1404" t="s">
        <v>3470</v>
      </c>
      <c r="L335" s="1242"/>
      <c r="M335" s="1243"/>
    </row>
    <row r="336" spans="1:13" ht="31.5">
      <c r="A336" s="1163" t="s">
        <v>3291</v>
      </c>
      <c r="B336" s="1405" t="s">
        <v>3471</v>
      </c>
      <c r="C336" s="1242"/>
      <c r="D336" s="1243"/>
      <c r="E336" s="1405" t="s">
        <v>3471</v>
      </c>
      <c r="F336" s="1242"/>
      <c r="G336" s="1243"/>
      <c r="H336" s="1405" t="s">
        <v>3471</v>
      </c>
      <c r="I336" s="1242"/>
      <c r="J336" s="1243"/>
      <c r="K336" s="1405" t="s">
        <v>3471</v>
      </c>
      <c r="L336" s="1242"/>
      <c r="M336" s="1243"/>
    </row>
    <row r="337" spans="1:13" ht="15.75">
      <c r="A337" s="1163" t="s">
        <v>3294</v>
      </c>
      <c r="B337" s="1404" t="s">
        <v>3306</v>
      </c>
      <c r="C337" s="1242"/>
      <c r="D337" s="1243"/>
      <c r="E337" s="1404" t="s">
        <v>3306</v>
      </c>
      <c r="F337" s="1242"/>
      <c r="G337" s="1243"/>
      <c r="H337" s="1404" t="s">
        <v>3306</v>
      </c>
      <c r="I337" s="1242"/>
      <c r="J337" s="1243"/>
      <c r="K337" s="1404" t="s">
        <v>3306</v>
      </c>
      <c r="L337" s="1242"/>
      <c r="M337" s="1243"/>
    </row>
    <row r="338" spans="1:13" ht="15.75">
      <c r="A338" s="1163" t="s">
        <v>3295</v>
      </c>
      <c r="B338" s="1404" t="s">
        <v>3472</v>
      </c>
      <c r="C338" s="1242"/>
      <c r="D338" s="1243"/>
      <c r="E338" s="1404" t="s">
        <v>3472</v>
      </c>
      <c r="F338" s="1242"/>
      <c r="G338" s="1243"/>
      <c r="H338" s="1404" t="s">
        <v>3472</v>
      </c>
      <c r="I338" s="1242"/>
      <c r="J338" s="1243"/>
      <c r="K338" s="1404" t="s">
        <v>3472</v>
      </c>
      <c r="L338" s="1242"/>
      <c r="M338" s="1243"/>
    </row>
    <row r="339" spans="1:13" ht="47.25">
      <c r="A339" s="1163" t="s">
        <v>3298</v>
      </c>
      <c r="B339" s="1404" t="s">
        <v>3451</v>
      </c>
      <c r="C339" s="1242"/>
      <c r="D339" s="1243"/>
      <c r="E339" s="1404" t="s">
        <v>3451</v>
      </c>
      <c r="F339" s="1242"/>
      <c r="G339" s="1243"/>
      <c r="H339" s="1404" t="s">
        <v>3451</v>
      </c>
      <c r="I339" s="1242"/>
      <c r="J339" s="1243"/>
      <c r="K339" s="1404" t="s">
        <v>3451</v>
      </c>
      <c r="L339" s="1242"/>
      <c r="M339" s="1243"/>
    </row>
    <row r="340" spans="1:13" ht="15.75">
      <c r="A340" s="1163" t="s">
        <v>3300</v>
      </c>
      <c r="B340" s="1404" t="s">
        <v>3445</v>
      </c>
      <c r="C340" s="1242"/>
      <c r="D340" s="1243"/>
      <c r="E340" s="1404" t="s">
        <v>3445</v>
      </c>
      <c r="F340" s="1242"/>
      <c r="G340" s="1243"/>
      <c r="H340" s="1404" t="s">
        <v>3445</v>
      </c>
      <c r="I340" s="1242"/>
      <c r="J340" s="1243"/>
      <c r="K340" s="1404" t="s">
        <v>3445</v>
      </c>
      <c r="L340" s="1242"/>
      <c r="M340" s="1243"/>
    </row>
    <row r="341" spans="1:13" ht="15.75">
      <c r="A341" s="1163" t="s">
        <v>3304</v>
      </c>
      <c r="B341" s="1404" t="s">
        <v>3306</v>
      </c>
      <c r="C341" s="1245"/>
      <c r="D341" s="1243"/>
      <c r="E341" s="1404" t="s">
        <v>3306</v>
      </c>
      <c r="F341" s="1245"/>
      <c r="G341" s="1243"/>
      <c r="H341" s="1404" t="s">
        <v>3306</v>
      </c>
      <c r="I341" s="1245"/>
      <c r="J341" s="1243"/>
      <c r="K341" s="1404" t="s">
        <v>3306</v>
      </c>
      <c r="L341" s="1245"/>
      <c r="M341" s="1243"/>
    </row>
    <row r="342" spans="1:13" ht="15.75">
      <c r="A342" s="1163" t="s">
        <v>3307</v>
      </c>
      <c r="B342" s="1406">
        <v>1</v>
      </c>
      <c r="C342" s="1407">
        <v>275</v>
      </c>
      <c r="D342" s="1243">
        <f>C342*B342*B344</f>
        <v>24475</v>
      </c>
      <c r="E342" s="1406">
        <v>1</v>
      </c>
      <c r="F342" s="1407">
        <v>275</v>
      </c>
      <c r="G342" s="1243">
        <f>F342*E342*E344</f>
        <v>23650</v>
      </c>
      <c r="H342" s="1406">
        <v>1</v>
      </c>
      <c r="I342" s="1407">
        <v>275</v>
      </c>
      <c r="J342" s="1243">
        <f>I342*H342*H344</f>
        <v>23650</v>
      </c>
      <c r="K342" s="1406">
        <v>1</v>
      </c>
      <c r="L342" s="1407">
        <v>275</v>
      </c>
      <c r="M342" s="1243">
        <f>L342*K342*K344</f>
        <v>23650</v>
      </c>
    </row>
    <row r="343" spans="1:13" ht="15.75">
      <c r="A343" s="1163" t="s">
        <v>3308</v>
      </c>
      <c r="B343" s="1406">
        <v>2</v>
      </c>
      <c r="C343" s="1408">
        <v>100</v>
      </c>
      <c r="D343" s="1243">
        <f>C343*B343*B344</f>
        <v>17800</v>
      </c>
      <c r="E343" s="1406">
        <v>2</v>
      </c>
      <c r="F343" s="1408">
        <v>100</v>
      </c>
      <c r="G343" s="1243">
        <f>F343*E343*E344</f>
        <v>17200</v>
      </c>
      <c r="H343" s="1406">
        <v>2</v>
      </c>
      <c r="I343" s="1408">
        <v>100</v>
      </c>
      <c r="J343" s="1243">
        <f>I343*H343*H344</f>
        <v>17200</v>
      </c>
      <c r="K343" s="1406">
        <v>2</v>
      </c>
      <c r="L343" s="1408">
        <v>100</v>
      </c>
      <c r="M343" s="1243">
        <f>L343*K343*K344</f>
        <v>17200</v>
      </c>
    </row>
    <row r="344" spans="1:13" ht="15.75">
      <c r="A344" s="1193" t="s">
        <v>3309</v>
      </c>
      <c r="B344" s="1409">
        <v>89</v>
      </c>
      <c r="C344" s="1251"/>
      <c r="D344" s="1243"/>
      <c r="E344" s="1409">
        <v>86</v>
      </c>
      <c r="F344" s="1251"/>
      <c r="G344" s="1243"/>
      <c r="H344" s="1409">
        <v>86</v>
      </c>
      <c r="I344" s="1251"/>
      <c r="J344" s="1243"/>
      <c r="K344" s="1409">
        <v>86</v>
      </c>
      <c r="L344" s="1251"/>
      <c r="M344" s="1243"/>
    </row>
    <row r="345" spans="1:13" ht="16.5" thickBot="1">
      <c r="A345" s="1194" t="s">
        <v>29</v>
      </c>
      <c r="B345" s="1254"/>
      <c r="C345" s="1254"/>
      <c r="D345" s="1255">
        <f>SUM(D341:D343)</f>
        <v>42275</v>
      </c>
      <c r="E345" s="1254"/>
      <c r="F345" s="1254"/>
      <c r="G345" s="1255">
        <f>SUM(G341:G343)</f>
        <v>40850</v>
      </c>
      <c r="H345" s="1254"/>
      <c r="I345" s="1254"/>
      <c r="J345" s="1255">
        <f>SUM(J341:J343)</f>
        <v>40850</v>
      </c>
      <c r="K345" s="1254"/>
      <c r="L345" s="1254"/>
      <c r="M345" s="1255">
        <f>SUM(M341:M343)</f>
        <v>40850</v>
      </c>
    </row>
    <row r="346" spans="1:13" ht="15.75">
      <c r="A346" s="1142" t="s">
        <v>3278</v>
      </c>
      <c r="B346" s="1209" t="s">
        <v>3473</v>
      </c>
      <c r="C346" s="1209"/>
      <c r="D346" s="1212"/>
      <c r="E346" s="1209" t="s">
        <v>3473</v>
      </c>
      <c r="F346" s="1209"/>
      <c r="G346" s="1212"/>
      <c r="H346" s="1209" t="s">
        <v>3473</v>
      </c>
      <c r="I346" s="1209"/>
      <c r="J346" s="1212"/>
      <c r="K346" s="1209" t="s">
        <v>3473</v>
      </c>
      <c r="L346" s="1209"/>
      <c r="M346" s="1212"/>
    </row>
    <row r="347" spans="1:13" ht="31.5">
      <c r="A347" s="1153" t="s">
        <v>3282</v>
      </c>
      <c r="B347" s="1214" t="s">
        <v>3474</v>
      </c>
      <c r="C347" s="1214"/>
      <c r="D347" s="1216"/>
      <c r="E347" s="1214" t="s">
        <v>3474</v>
      </c>
      <c r="F347" s="1214"/>
      <c r="G347" s="1216"/>
      <c r="H347" s="1214" t="s">
        <v>3474</v>
      </c>
      <c r="I347" s="1214"/>
      <c r="J347" s="1216"/>
      <c r="K347" s="1214" t="s">
        <v>3474</v>
      </c>
      <c r="L347" s="1214"/>
      <c r="M347" s="1216"/>
    </row>
    <row r="348" spans="1:13" ht="15.75">
      <c r="A348" s="1163" t="s">
        <v>3284</v>
      </c>
      <c r="B348" s="1381" t="s">
        <v>3453</v>
      </c>
      <c r="C348" s="1218"/>
      <c r="D348" s="1221"/>
      <c r="E348" s="1381" t="s">
        <v>3453</v>
      </c>
      <c r="F348" s="1218"/>
      <c r="G348" s="1221"/>
      <c r="H348" s="1381" t="s">
        <v>3453</v>
      </c>
      <c r="I348" s="1218"/>
      <c r="J348" s="1221"/>
      <c r="K348" s="1381" t="s">
        <v>3453</v>
      </c>
      <c r="L348" s="1218"/>
      <c r="M348" s="1221"/>
    </row>
    <row r="349" spans="1:13" ht="15.75">
      <c r="A349" s="1163" t="s">
        <v>3288</v>
      </c>
      <c r="B349" s="1381" t="s">
        <v>3290</v>
      </c>
      <c r="C349" s="1218"/>
      <c r="D349" s="1221"/>
      <c r="E349" s="1381" t="s">
        <v>3290</v>
      </c>
      <c r="F349" s="1218"/>
      <c r="G349" s="1221"/>
      <c r="H349" s="1381" t="s">
        <v>3290</v>
      </c>
      <c r="I349" s="1218"/>
      <c r="J349" s="1221"/>
      <c r="K349" s="1381" t="s">
        <v>3290</v>
      </c>
      <c r="L349" s="1218"/>
      <c r="M349" s="1221"/>
    </row>
    <row r="350" spans="1:13" ht="31.5">
      <c r="A350" s="1163" t="s">
        <v>3291</v>
      </c>
      <c r="B350" s="1381" t="s">
        <v>3475</v>
      </c>
      <c r="C350" s="1218"/>
      <c r="D350" s="1221"/>
      <c r="E350" s="1381" t="s">
        <v>3475</v>
      </c>
      <c r="F350" s="1218"/>
      <c r="G350" s="1221"/>
      <c r="H350" s="1381" t="s">
        <v>3475</v>
      </c>
      <c r="I350" s="1218"/>
      <c r="J350" s="1221"/>
      <c r="K350" s="1381" t="s">
        <v>3475</v>
      </c>
      <c r="L350" s="1218"/>
      <c r="M350" s="1221"/>
    </row>
    <row r="351" spans="1:13" ht="15.75">
      <c r="A351" s="1163" t="s">
        <v>3294</v>
      </c>
      <c r="B351" s="1381" t="s">
        <v>3306</v>
      </c>
      <c r="C351" s="1218"/>
      <c r="D351" s="1221"/>
      <c r="E351" s="1381" t="s">
        <v>3306</v>
      </c>
      <c r="F351" s="1218"/>
      <c r="G351" s="1221"/>
      <c r="H351" s="1381" t="s">
        <v>3306</v>
      </c>
      <c r="I351" s="1218"/>
      <c r="J351" s="1221"/>
      <c r="K351" s="1381" t="s">
        <v>3306</v>
      </c>
      <c r="L351" s="1218"/>
      <c r="M351" s="1221"/>
    </row>
    <row r="352" spans="1:13" ht="15.75">
      <c r="A352" s="1163" t="s">
        <v>3295</v>
      </c>
      <c r="B352" s="1381" t="s">
        <v>3394</v>
      </c>
      <c r="C352" s="1218"/>
      <c r="D352" s="1221"/>
      <c r="E352" s="1381" t="s">
        <v>3394</v>
      </c>
      <c r="F352" s="1218"/>
      <c r="G352" s="1221"/>
      <c r="H352" s="1381" t="s">
        <v>3394</v>
      </c>
      <c r="I352" s="1218"/>
      <c r="J352" s="1221"/>
      <c r="K352" s="1381" t="s">
        <v>3394</v>
      </c>
      <c r="L352" s="1218"/>
      <c r="M352" s="1221"/>
    </row>
    <row r="353" spans="1:13" ht="47.25">
      <c r="A353" s="1163" t="s">
        <v>3298</v>
      </c>
      <c r="B353" s="1382" t="s">
        <v>3451</v>
      </c>
      <c r="C353" s="1218"/>
      <c r="D353" s="1221"/>
      <c r="E353" s="1382" t="s">
        <v>3451</v>
      </c>
      <c r="F353" s="1218"/>
      <c r="G353" s="1221"/>
      <c r="H353" s="1382" t="s">
        <v>3451</v>
      </c>
      <c r="I353" s="1218"/>
      <c r="J353" s="1221"/>
      <c r="K353" s="1382" t="s">
        <v>3451</v>
      </c>
      <c r="L353" s="1218"/>
      <c r="M353" s="1221"/>
    </row>
    <row r="354" spans="1:13" ht="15.75">
      <c r="A354" s="1163" t="s">
        <v>3300</v>
      </c>
      <c r="B354" s="1410" t="s">
        <v>3445</v>
      </c>
      <c r="C354" s="1218"/>
      <c r="D354" s="1221"/>
      <c r="E354" s="1410" t="s">
        <v>3445</v>
      </c>
      <c r="F354" s="1218"/>
      <c r="G354" s="1221"/>
      <c r="H354" s="1410" t="s">
        <v>3445</v>
      </c>
      <c r="I354" s="1218"/>
      <c r="J354" s="1221"/>
      <c r="K354" s="1410" t="s">
        <v>3445</v>
      </c>
      <c r="L354" s="1218"/>
      <c r="M354" s="1221"/>
    </row>
    <row r="355" spans="1:13" ht="15.75">
      <c r="A355" s="1163" t="s">
        <v>3304</v>
      </c>
      <c r="B355" s="1381" t="s">
        <v>3306</v>
      </c>
      <c r="C355" s="1223"/>
      <c r="D355" s="1221"/>
      <c r="E355" s="1381" t="s">
        <v>3306</v>
      </c>
      <c r="F355" s="1223"/>
      <c r="G355" s="1221"/>
      <c r="H355" s="1381" t="s">
        <v>3306</v>
      </c>
      <c r="I355" s="1223"/>
      <c r="J355" s="1221"/>
      <c r="K355" s="1381" t="s">
        <v>3306</v>
      </c>
      <c r="L355" s="1223"/>
      <c r="M355" s="1221"/>
    </row>
    <row r="356" spans="1:13" ht="15.75">
      <c r="A356" s="1163" t="s">
        <v>3307</v>
      </c>
      <c r="B356" s="1385">
        <v>1</v>
      </c>
      <c r="C356" s="1389">
        <v>275</v>
      </c>
      <c r="D356" s="1221">
        <f>C356*B358</f>
        <v>12650</v>
      </c>
      <c r="E356" s="1385">
        <v>1</v>
      </c>
      <c r="F356" s="1389">
        <v>275</v>
      </c>
      <c r="G356" s="1221">
        <f>F356*E358</f>
        <v>11825</v>
      </c>
      <c r="H356" s="1385">
        <v>1</v>
      </c>
      <c r="I356" s="1389">
        <v>275</v>
      </c>
      <c r="J356" s="1221">
        <f>I356*H358</f>
        <v>11825</v>
      </c>
      <c r="K356" s="1385">
        <v>1</v>
      </c>
      <c r="L356" s="1389">
        <v>275</v>
      </c>
      <c r="M356" s="1221">
        <f>L356*K358</f>
        <v>11825</v>
      </c>
    </row>
    <row r="357" spans="1:13" ht="15.75">
      <c r="A357" s="1163" t="s">
        <v>3308</v>
      </c>
      <c r="B357" s="1385">
        <v>2</v>
      </c>
      <c r="C357" s="1390">
        <v>100</v>
      </c>
      <c r="D357" s="1221">
        <f>C357*B357*B358</f>
        <v>9200</v>
      </c>
      <c r="E357" s="1385">
        <v>2</v>
      </c>
      <c r="F357" s="1390">
        <v>100</v>
      </c>
      <c r="G357" s="1221">
        <f>F357*E357*E358</f>
        <v>8600</v>
      </c>
      <c r="H357" s="1385">
        <v>2</v>
      </c>
      <c r="I357" s="1390">
        <v>100</v>
      </c>
      <c r="J357" s="1221">
        <f>I357*H357*H358</f>
        <v>8600</v>
      </c>
      <c r="K357" s="1385">
        <v>2</v>
      </c>
      <c r="L357" s="1390">
        <v>100</v>
      </c>
      <c r="M357" s="1221">
        <f>L357*K357*K358</f>
        <v>8600</v>
      </c>
    </row>
    <row r="358" spans="1:13" ht="15.75">
      <c r="A358" s="1193" t="s">
        <v>3309</v>
      </c>
      <c r="B358" s="1388">
        <v>46</v>
      </c>
      <c r="C358" s="1228"/>
      <c r="D358" s="1221"/>
      <c r="E358" s="1388">
        <v>43</v>
      </c>
      <c r="F358" s="1228"/>
      <c r="G358" s="1221"/>
      <c r="H358" s="1388">
        <v>43</v>
      </c>
      <c r="I358" s="1228"/>
      <c r="J358" s="1221"/>
      <c r="K358" s="1388">
        <v>43</v>
      </c>
      <c r="L358" s="1228"/>
      <c r="M358" s="1221"/>
    </row>
    <row r="359" spans="1:13" ht="16.5" thickBot="1">
      <c r="A359" s="1194" t="s">
        <v>29</v>
      </c>
      <c r="B359" s="1231"/>
      <c r="C359" s="1231"/>
      <c r="D359" s="1234">
        <f>SUM(D355:D357)</f>
        <v>21850</v>
      </c>
      <c r="E359" s="1231"/>
      <c r="F359" s="1231"/>
      <c r="G359" s="1234">
        <f>SUM(G355:G357)</f>
        <v>20425</v>
      </c>
      <c r="H359" s="1231"/>
      <c r="I359" s="1231"/>
      <c r="J359" s="1234">
        <f>SUM(J355:J357)</f>
        <v>20425</v>
      </c>
      <c r="K359" s="1231"/>
      <c r="L359" s="1231"/>
      <c r="M359" s="1234">
        <f>SUM(M355:M357)</f>
        <v>20425</v>
      </c>
    </row>
    <row r="360" spans="1:13" ht="31.5">
      <c r="A360" s="1142" t="s">
        <v>3278</v>
      </c>
      <c r="B360" s="1411" t="s">
        <v>3476</v>
      </c>
      <c r="C360" s="1411"/>
      <c r="D360" s="1412"/>
      <c r="E360" s="1209" t="s">
        <v>3477</v>
      </c>
      <c r="F360" s="1209"/>
      <c r="G360" s="1212"/>
      <c r="H360" s="1209" t="s">
        <v>3369</v>
      </c>
      <c r="I360" s="1209"/>
      <c r="J360" s="1212"/>
      <c r="K360" s="1265"/>
      <c r="L360" s="1265"/>
      <c r="M360" s="1265"/>
    </row>
    <row r="361" spans="1:13" ht="31.5">
      <c r="A361" s="1153" t="s">
        <v>3282</v>
      </c>
      <c r="B361" s="1214" t="s">
        <v>3466</v>
      </c>
      <c r="C361" s="1214"/>
      <c r="D361" s="1216"/>
      <c r="E361" s="1214" t="s">
        <v>3478</v>
      </c>
      <c r="F361" s="1214"/>
      <c r="G361" s="1216"/>
      <c r="H361" s="1214" t="s">
        <v>3479</v>
      </c>
      <c r="I361" s="1214"/>
      <c r="J361" s="1216"/>
      <c r="K361" s="1272"/>
      <c r="L361" s="1272"/>
      <c r="M361" s="1272"/>
    </row>
    <row r="362" spans="1:13" ht="15.75">
      <c r="A362" s="1163" t="s">
        <v>3284</v>
      </c>
      <c r="B362" s="1381" t="s">
        <v>3453</v>
      </c>
      <c r="C362" s="1218"/>
      <c r="D362" s="1221"/>
      <c r="E362" s="1413" t="s">
        <v>3480</v>
      </c>
      <c r="F362" s="1218"/>
      <c r="G362" s="1221"/>
      <c r="H362" s="1413" t="s">
        <v>3371</v>
      </c>
      <c r="I362" s="1218"/>
      <c r="J362" s="1221"/>
      <c r="K362" s="1272"/>
      <c r="L362" s="1272"/>
      <c r="M362" s="1272"/>
    </row>
    <row r="363" spans="1:13" ht="15.75">
      <c r="A363" s="1163" t="s">
        <v>3288</v>
      </c>
      <c r="B363" s="1382" t="s">
        <v>3290</v>
      </c>
      <c r="C363" s="1383"/>
      <c r="D363" s="1384"/>
      <c r="E363" s="1381" t="s">
        <v>3470</v>
      </c>
      <c r="F363" s="1218"/>
      <c r="G363" s="1221"/>
      <c r="H363" s="1381" t="s">
        <v>3470</v>
      </c>
      <c r="I363" s="1218"/>
      <c r="J363" s="1221"/>
      <c r="K363" s="1272"/>
      <c r="L363" s="1272"/>
      <c r="M363" s="1272"/>
    </row>
    <row r="364" spans="1:13" ht="31.5">
      <c r="A364" s="1163" t="s">
        <v>3291</v>
      </c>
      <c r="B364" s="1381" t="s">
        <v>3454</v>
      </c>
      <c r="C364" s="1218"/>
      <c r="D364" s="1221"/>
      <c r="E364" s="1381" t="s">
        <v>3481</v>
      </c>
      <c r="F364" s="1218"/>
      <c r="G364" s="1221"/>
      <c r="H364" s="1381" t="s">
        <v>3481</v>
      </c>
      <c r="I364" s="1218"/>
      <c r="J364" s="1221"/>
      <c r="K364" s="1272"/>
      <c r="L364" s="1272"/>
      <c r="M364" s="1272"/>
    </row>
    <row r="365" spans="1:13" ht="15.75">
      <c r="A365" s="1163" t="s">
        <v>3294</v>
      </c>
      <c r="B365" s="1381" t="s">
        <v>3306</v>
      </c>
      <c r="C365" s="1218"/>
      <c r="D365" s="1221"/>
      <c r="E365" s="1381" t="s">
        <v>3306</v>
      </c>
      <c r="F365" s="1218"/>
      <c r="G365" s="1221"/>
      <c r="H365" s="1381" t="s">
        <v>3306</v>
      </c>
      <c r="I365" s="1218"/>
      <c r="J365" s="1221"/>
      <c r="K365" s="1272"/>
      <c r="L365" s="1272"/>
      <c r="M365" s="1272"/>
    </row>
    <row r="366" spans="1:13" ht="15.75">
      <c r="A366" s="1163" t="s">
        <v>3295</v>
      </c>
      <c r="B366" s="1381" t="s">
        <v>3455</v>
      </c>
      <c r="C366" s="1218"/>
      <c r="D366" s="1221"/>
      <c r="E366" s="1381" t="s">
        <v>3482</v>
      </c>
      <c r="F366" s="1218"/>
      <c r="G366" s="1221"/>
      <c r="H366" s="1381" t="s">
        <v>3483</v>
      </c>
      <c r="I366" s="1218"/>
      <c r="J366" s="1221"/>
      <c r="K366" s="1272"/>
      <c r="L366" s="1272"/>
      <c r="M366" s="1272"/>
    </row>
    <row r="367" spans="1:13" ht="47.25">
      <c r="A367" s="1163" t="s">
        <v>3298</v>
      </c>
      <c r="B367" s="1381" t="s">
        <v>3451</v>
      </c>
      <c r="C367" s="1218"/>
      <c r="D367" s="1221"/>
      <c r="E367" s="1381" t="s">
        <v>3484</v>
      </c>
      <c r="F367" s="1218"/>
      <c r="G367" s="1221"/>
      <c r="H367" s="1381" t="s">
        <v>3485</v>
      </c>
      <c r="I367" s="1218"/>
      <c r="J367" s="1221"/>
      <c r="K367" s="1272"/>
      <c r="L367" s="1272"/>
      <c r="M367" s="1272"/>
    </row>
    <row r="368" spans="1:13" ht="15.75">
      <c r="A368" s="1163" t="s">
        <v>3300</v>
      </c>
      <c r="B368" s="1382" t="s">
        <v>3445</v>
      </c>
      <c r="C368" s="1218"/>
      <c r="D368" s="1221"/>
      <c r="E368" s="1381" t="s">
        <v>3484</v>
      </c>
      <c r="F368" s="1218"/>
      <c r="G368" s="1221"/>
      <c r="H368" s="1381" t="s">
        <v>3484</v>
      </c>
      <c r="I368" s="1218"/>
      <c r="J368" s="1221"/>
      <c r="K368" s="1272"/>
      <c r="L368" s="1272"/>
      <c r="M368" s="1272"/>
    </row>
    <row r="369" spans="1:13" ht="15.75">
      <c r="A369" s="1163" t="s">
        <v>3304</v>
      </c>
      <c r="B369" s="1381" t="s">
        <v>3486</v>
      </c>
      <c r="C369" s="1223">
        <v>1700</v>
      </c>
      <c r="D369" s="1221"/>
      <c r="E369" s="1381" t="s">
        <v>3484</v>
      </c>
      <c r="F369" s="1223"/>
      <c r="G369" s="1221"/>
      <c r="H369" s="1381" t="s">
        <v>3306</v>
      </c>
      <c r="I369" s="1223"/>
      <c r="J369" s="1221">
        <v>0</v>
      </c>
      <c r="K369" s="1272"/>
      <c r="L369" s="1272"/>
      <c r="M369" s="1272"/>
    </row>
    <row r="370" spans="1:13" ht="15.75">
      <c r="A370" s="1163" t="s">
        <v>3307</v>
      </c>
      <c r="B370" s="1385">
        <v>3</v>
      </c>
      <c r="C370" s="1389"/>
      <c r="D370" s="1221">
        <f>C369*B372</f>
        <v>163200</v>
      </c>
      <c r="E370" s="1385">
        <v>1</v>
      </c>
      <c r="F370" s="1414">
        <v>200</v>
      </c>
      <c r="G370" s="1221">
        <f>F370*E370*E372</f>
        <v>9000</v>
      </c>
      <c r="H370" s="1385">
        <v>1</v>
      </c>
      <c r="I370" s="1414">
        <v>200</v>
      </c>
      <c r="J370" s="1415">
        <f>I370*H370*H372</f>
        <v>9000</v>
      </c>
      <c r="K370" s="1272"/>
      <c r="L370" s="1272"/>
      <c r="M370" s="1272"/>
    </row>
    <row r="371" spans="1:13" ht="15.75">
      <c r="A371" s="1163" t="s">
        <v>3308</v>
      </c>
      <c r="B371" s="1385">
        <v>3</v>
      </c>
      <c r="C371" s="1390"/>
      <c r="D371" s="1221">
        <f>C371*B371*B372</f>
        <v>0</v>
      </c>
      <c r="E371" s="1385">
        <v>2</v>
      </c>
      <c r="F371" s="1414">
        <v>50</v>
      </c>
      <c r="G371" s="1221">
        <f>F371*E371*E372</f>
        <v>4500</v>
      </c>
      <c r="H371" s="1385">
        <v>2</v>
      </c>
      <c r="I371" s="1414">
        <v>50</v>
      </c>
      <c r="J371" s="1415">
        <f>I371*H371*H372</f>
        <v>4500</v>
      </c>
      <c r="K371" s="1272"/>
      <c r="L371" s="1272"/>
      <c r="M371" s="1272"/>
    </row>
    <row r="372" spans="1:13" ht="15.75">
      <c r="A372" s="1193" t="s">
        <v>3309</v>
      </c>
      <c r="B372" s="1388">
        <v>96</v>
      </c>
      <c r="C372" s="1228"/>
      <c r="D372" s="1221"/>
      <c r="E372" s="1388">
        <v>45</v>
      </c>
      <c r="F372" s="1228"/>
      <c r="G372" s="1221"/>
      <c r="H372" s="1388">
        <v>45</v>
      </c>
      <c r="I372" s="1228"/>
      <c r="J372" s="1221"/>
      <c r="K372" s="1272"/>
      <c r="L372" s="1272"/>
      <c r="M372" s="1272"/>
    </row>
    <row r="373" spans="1:13" ht="16.5" thickBot="1">
      <c r="A373" s="1416" t="s">
        <v>29</v>
      </c>
      <c r="B373" s="1231"/>
      <c r="C373" s="1231"/>
      <c r="D373" s="1234">
        <f>SUM(D369:D371)</f>
        <v>163200</v>
      </c>
      <c r="E373" s="1417"/>
      <c r="F373" s="1417"/>
      <c r="G373" s="1418">
        <f>SUM(G369:G371)</f>
        <v>13500</v>
      </c>
      <c r="H373" s="1417" t="s">
        <v>29</v>
      </c>
      <c r="I373" s="1417"/>
      <c r="J373" s="1418">
        <f>SUM(J369:J371)</f>
        <v>13500</v>
      </c>
      <c r="K373" s="1419"/>
      <c r="L373" s="1419"/>
      <c r="M373" s="1419"/>
    </row>
    <row r="374" spans="1:13" ht="47.25">
      <c r="A374" s="1142" t="s">
        <v>3278</v>
      </c>
      <c r="B374" s="1209" t="s">
        <v>3487</v>
      </c>
      <c r="C374" s="1209"/>
      <c r="D374" s="1212"/>
      <c r="E374" s="1420" t="s">
        <v>3488</v>
      </c>
      <c r="F374" s="1209"/>
      <c r="G374" s="1421"/>
      <c r="H374" s="1237" t="s">
        <v>3489</v>
      </c>
      <c r="I374" s="1237"/>
      <c r="J374" s="1402"/>
      <c r="K374" s="1422" t="s">
        <v>3490</v>
      </c>
      <c r="L374" s="1422"/>
      <c r="M374" s="1423"/>
    </row>
    <row r="375" spans="1:13" ht="31.5">
      <c r="A375" s="1153" t="s">
        <v>3282</v>
      </c>
      <c r="B375" s="1214" t="s">
        <v>3463</v>
      </c>
      <c r="C375" s="1214"/>
      <c r="D375" s="1216"/>
      <c r="E375" s="1213" t="s">
        <v>3459</v>
      </c>
      <c r="F375" s="1214"/>
      <c r="G375" s="1210"/>
      <c r="H375" s="1240" t="s">
        <v>3491</v>
      </c>
      <c r="I375" s="1240"/>
      <c r="J375" s="1238"/>
      <c r="K375" s="1424" t="s">
        <v>3491</v>
      </c>
      <c r="L375" s="1424"/>
      <c r="M375" s="1425"/>
    </row>
    <row r="376" spans="1:13" ht="15.75">
      <c r="A376" s="1163" t="s">
        <v>3284</v>
      </c>
      <c r="B376" s="1381" t="s">
        <v>3453</v>
      </c>
      <c r="C376" s="1218"/>
      <c r="D376" s="1221"/>
      <c r="E376" s="1217" t="s">
        <v>3460</v>
      </c>
      <c r="F376" s="1218"/>
      <c r="G376" s="1219"/>
      <c r="H376" s="1403" t="s">
        <v>3360</v>
      </c>
      <c r="I376" s="1242"/>
      <c r="J376" s="1243"/>
      <c r="K376" s="1426" t="s">
        <v>3361</v>
      </c>
      <c r="L376" s="1427"/>
      <c r="M376" s="1428"/>
    </row>
    <row r="377" spans="1:13" ht="15.75">
      <c r="A377" s="1163" t="s">
        <v>3288</v>
      </c>
      <c r="B377" s="1410" t="s">
        <v>3290</v>
      </c>
      <c r="C377" s="1218"/>
      <c r="D377" s="1221"/>
      <c r="E377" s="1217" t="s">
        <v>3290</v>
      </c>
      <c r="F377" s="1218"/>
      <c r="G377" s="1219"/>
      <c r="H377" s="1404" t="s">
        <v>3470</v>
      </c>
      <c r="I377" s="1242"/>
      <c r="J377" s="1243"/>
      <c r="K377" s="1429" t="s">
        <v>3470</v>
      </c>
      <c r="L377" s="1427"/>
      <c r="M377" s="1428"/>
    </row>
    <row r="378" spans="1:13" ht="47.25">
      <c r="A378" s="1163" t="s">
        <v>3291</v>
      </c>
      <c r="B378" s="1381" t="s">
        <v>3454</v>
      </c>
      <c r="C378" s="1218"/>
      <c r="D378" s="1221"/>
      <c r="E378" s="1217" t="s">
        <v>3492</v>
      </c>
      <c r="F378" s="1218"/>
      <c r="G378" s="1219"/>
      <c r="H378" s="1404" t="s">
        <v>3493</v>
      </c>
      <c r="I378" s="1242"/>
      <c r="J378" s="1243"/>
      <c r="K378" s="1429" t="s">
        <v>3494</v>
      </c>
      <c r="L378" s="1427"/>
      <c r="M378" s="1428"/>
    </row>
    <row r="379" spans="1:13" ht="15.75">
      <c r="A379" s="1163" t="s">
        <v>3294</v>
      </c>
      <c r="B379" s="1381" t="s">
        <v>3306</v>
      </c>
      <c r="C379" s="1218"/>
      <c r="D379" s="1221"/>
      <c r="E379" s="1217" t="s">
        <v>3306</v>
      </c>
      <c r="F379" s="1218"/>
      <c r="G379" s="1219"/>
      <c r="H379" s="1404" t="s">
        <v>3306</v>
      </c>
      <c r="I379" s="1242"/>
      <c r="J379" s="1243"/>
      <c r="K379" s="1429" t="s">
        <v>3306</v>
      </c>
      <c r="L379" s="1427"/>
      <c r="M379" s="1428"/>
    </row>
    <row r="380" spans="1:13" ht="15.75">
      <c r="A380" s="1163" t="s">
        <v>3295</v>
      </c>
      <c r="B380" s="1381" t="s">
        <v>3455</v>
      </c>
      <c r="C380" s="1218"/>
      <c r="D380" s="1221"/>
      <c r="E380" s="1217" t="s">
        <v>3394</v>
      </c>
      <c r="F380" s="1218"/>
      <c r="G380" s="1219"/>
      <c r="H380" s="1404" t="s">
        <v>3495</v>
      </c>
      <c r="I380" s="1242"/>
      <c r="J380" s="1243"/>
      <c r="K380" s="1429" t="s">
        <v>3496</v>
      </c>
      <c r="L380" s="1427"/>
      <c r="M380" s="1428"/>
    </row>
    <row r="381" spans="1:13" ht="47.25">
      <c r="A381" s="1163" t="s">
        <v>3298</v>
      </c>
      <c r="B381" s="1381" t="s">
        <v>3451</v>
      </c>
      <c r="C381" s="1218"/>
      <c r="D381" s="1221"/>
      <c r="E381" s="1217" t="s">
        <v>3451</v>
      </c>
      <c r="F381" s="1218"/>
      <c r="G381" s="1219"/>
      <c r="H381" s="1430" t="s">
        <v>3315</v>
      </c>
      <c r="I381" s="1242"/>
      <c r="J381" s="1243"/>
      <c r="K381" s="1429" t="s">
        <v>3451</v>
      </c>
      <c r="L381" s="1427"/>
      <c r="M381" s="1428"/>
    </row>
    <row r="382" spans="1:13" ht="31.5">
      <c r="A382" s="1163" t="s">
        <v>3300</v>
      </c>
      <c r="B382" s="1381" t="s">
        <v>3445</v>
      </c>
      <c r="C382" s="1218"/>
      <c r="D382" s="1221"/>
      <c r="E382" s="1217" t="s">
        <v>3457</v>
      </c>
      <c r="F382" s="1218"/>
      <c r="G382" s="1219"/>
      <c r="H382" s="1430" t="s">
        <v>3497</v>
      </c>
      <c r="I382" s="1242"/>
      <c r="J382" s="1243"/>
      <c r="K382" s="1431" t="s">
        <v>3457</v>
      </c>
      <c r="L382" s="1427"/>
      <c r="M382" s="1428"/>
    </row>
    <row r="383" spans="1:13" ht="31.5">
      <c r="A383" s="1163" t="s">
        <v>3304</v>
      </c>
      <c r="B383" s="1381" t="s">
        <v>3306</v>
      </c>
      <c r="C383" s="1223"/>
      <c r="D383" s="1221"/>
      <c r="E383" s="1217" t="s">
        <v>3306</v>
      </c>
      <c r="F383" s="1223"/>
      <c r="G383" s="1219"/>
      <c r="H383" s="1405" t="s">
        <v>3343</v>
      </c>
      <c r="I383" s="1245">
        <v>2500</v>
      </c>
      <c r="J383" s="1243">
        <f>I383*H386</f>
        <v>112500</v>
      </c>
      <c r="K383" s="1432" t="s">
        <v>3343</v>
      </c>
      <c r="L383" s="1433">
        <v>2500</v>
      </c>
      <c r="M383" s="1428">
        <f>L383*K386</f>
        <v>112500</v>
      </c>
    </row>
    <row r="384" spans="1:13" ht="15.75">
      <c r="A384" s="1163" t="s">
        <v>3307</v>
      </c>
      <c r="B384" s="1385">
        <v>1</v>
      </c>
      <c r="C384" s="1389">
        <v>175</v>
      </c>
      <c r="D384" s="1221">
        <f>C384*B384*B386</f>
        <v>12250</v>
      </c>
      <c r="E384" s="1226">
        <v>1</v>
      </c>
      <c r="F384" s="1389">
        <v>500</v>
      </c>
      <c r="G384" s="1219">
        <f>F384*E384*E386</f>
        <v>98000</v>
      </c>
      <c r="H384" s="1406">
        <v>4</v>
      </c>
      <c r="I384" s="1248"/>
      <c r="J384" s="1243"/>
      <c r="K384" s="1434">
        <v>4</v>
      </c>
      <c r="L384" s="1435"/>
      <c r="M384" s="1428"/>
    </row>
    <row r="385" spans="1:13" ht="15.75">
      <c r="A385" s="1163" t="s">
        <v>3308</v>
      </c>
      <c r="B385" s="1385">
        <v>1</v>
      </c>
      <c r="C385" s="1390">
        <v>100</v>
      </c>
      <c r="D385" s="1221">
        <f>C385*B385*B386</f>
        <v>7000</v>
      </c>
      <c r="E385" s="1226">
        <v>2</v>
      </c>
      <c r="F385" s="1390">
        <v>200</v>
      </c>
      <c r="G385" s="1219">
        <f>F385*E385*E386</f>
        <v>78400</v>
      </c>
      <c r="H385" s="1406">
        <v>4</v>
      </c>
      <c r="I385" s="1248"/>
      <c r="J385" s="1243"/>
      <c r="K385" s="1434">
        <v>4</v>
      </c>
      <c r="L385" s="1436"/>
      <c r="M385" s="1428"/>
    </row>
    <row r="386" spans="1:13" ht="15.75">
      <c r="A386" s="1193" t="s">
        <v>3309</v>
      </c>
      <c r="B386" s="1388">
        <v>70</v>
      </c>
      <c r="C386" s="1228"/>
      <c r="D386" s="1221"/>
      <c r="E386" s="1229">
        <v>196</v>
      </c>
      <c r="F386" s="1228"/>
      <c r="G386" s="1219"/>
      <c r="H386" s="1409">
        <v>45</v>
      </c>
      <c r="I386" s="1251"/>
      <c r="J386" s="1243"/>
      <c r="K386" s="1437">
        <v>45</v>
      </c>
      <c r="L386" s="1438"/>
      <c r="M386" s="1428"/>
    </row>
    <row r="387" spans="1:13" ht="16.5" thickBot="1">
      <c r="A387" s="1194" t="s">
        <v>29</v>
      </c>
      <c r="B387" s="1231"/>
      <c r="C387" s="1231"/>
      <c r="D387" s="1234">
        <f>SUM(D384:D386)</f>
        <v>19250</v>
      </c>
      <c r="E387" s="1230"/>
      <c r="F387" s="1231"/>
      <c r="G387" s="1232">
        <f>SUM(G383:G385)</f>
        <v>176400</v>
      </c>
      <c r="H387" s="1254"/>
      <c r="I387" s="1254"/>
      <c r="J387" s="1255">
        <f>SUM(J383:J386)</f>
        <v>112500</v>
      </c>
      <c r="K387" s="1439"/>
      <c r="L387" s="1439"/>
      <c r="M387" s="1440">
        <f>SUM(M383:M385)</f>
        <v>112500</v>
      </c>
    </row>
    <row r="388" spans="1:13" ht="31.5">
      <c r="A388" s="1142" t="s">
        <v>3278</v>
      </c>
      <c r="B388" s="1209" t="s">
        <v>3498</v>
      </c>
      <c r="C388" s="1209"/>
      <c r="D388" s="1212"/>
      <c r="E388" s="1265"/>
      <c r="F388" s="1265"/>
      <c r="G388" s="1265"/>
      <c r="H388" s="1379" t="s">
        <v>3498</v>
      </c>
      <c r="I388" s="1379"/>
      <c r="J388" s="1380"/>
      <c r="K388" s="1265"/>
      <c r="L388" s="1265"/>
      <c r="M388" s="1265"/>
    </row>
    <row r="389" spans="1:13" ht="31.5">
      <c r="A389" s="1163" t="s">
        <v>3282</v>
      </c>
      <c r="B389" s="1214" t="s">
        <v>3491</v>
      </c>
      <c r="C389" s="1391"/>
      <c r="D389" s="1384"/>
      <c r="E389" s="1272"/>
      <c r="F389" s="1272"/>
      <c r="G389" s="1272"/>
      <c r="H389" s="1214" t="s">
        <v>3491</v>
      </c>
      <c r="I389" s="1391"/>
      <c r="J389" s="1384"/>
      <c r="K389" s="1272"/>
      <c r="L389" s="1272"/>
      <c r="M389" s="1272"/>
    </row>
    <row r="390" spans="1:13" ht="15.75">
      <c r="A390" s="1163" t="s">
        <v>3284</v>
      </c>
      <c r="B390" s="1413" t="s">
        <v>3453</v>
      </c>
      <c r="C390" s="1218"/>
      <c r="D390" s="1221"/>
      <c r="E390" s="1272"/>
      <c r="F390" s="1272"/>
      <c r="G390" s="1272"/>
      <c r="H390" s="1413" t="s">
        <v>3453</v>
      </c>
      <c r="I390" s="1218"/>
      <c r="J390" s="1221"/>
      <c r="K390" s="1272"/>
      <c r="L390" s="1272"/>
      <c r="M390" s="1272"/>
    </row>
    <row r="391" spans="1:13" ht="15.75">
      <c r="A391" s="1163" t="s">
        <v>3288</v>
      </c>
      <c r="B391" s="1381" t="s">
        <v>3470</v>
      </c>
      <c r="C391" s="1218"/>
      <c r="D391" s="1221"/>
      <c r="E391" s="1272"/>
      <c r="F391" s="1272"/>
      <c r="G391" s="1272"/>
      <c r="H391" s="1381" t="s">
        <v>3470</v>
      </c>
      <c r="I391" s="1218"/>
      <c r="J391" s="1221"/>
      <c r="K391" s="1272"/>
      <c r="L391" s="1272"/>
      <c r="M391" s="1272"/>
    </row>
    <row r="392" spans="1:13" ht="31.5">
      <c r="A392" s="1163" t="s">
        <v>3291</v>
      </c>
      <c r="B392" s="1381" t="s">
        <v>3499</v>
      </c>
      <c r="C392" s="1218"/>
      <c r="D392" s="1221"/>
      <c r="E392" s="1272"/>
      <c r="F392" s="1272"/>
      <c r="G392" s="1272"/>
      <c r="H392" s="1381" t="s">
        <v>3499</v>
      </c>
      <c r="I392" s="1218"/>
      <c r="J392" s="1221"/>
      <c r="K392" s="1272"/>
      <c r="L392" s="1272"/>
      <c r="M392" s="1272"/>
    </row>
    <row r="393" spans="1:13" ht="15.75">
      <c r="A393" s="1163" t="s">
        <v>3294</v>
      </c>
      <c r="B393" s="1413" t="s">
        <v>3098</v>
      </c>
      <c r="C393" s="1218"/>
      <c r="D393" s="1221"/>
      <c r="E393" s="1272"/>
      <c r="F393" s="1272"/>
      <c r="G393" s="1272"/>
      <c r="H393" s="1413" t="s">
        <v>3098</v>
      </c>
      <c r="I393" s="1218"/>
      <c r="J393" s="1221"/>
      <c r="K393" s="1272"/>
      <c r="L393" s="1272"/>
      <c r="M393" s="1272"/>
    </row>
    <row r="394" spans="1:13" ht="15.75">
      <c r="A394" s="1163" t="s">
        <v>3295</v>
      </c>
      <c r="B394" s="1381" t="s">
        <v>3394</v>
      </c>
      <c r="C394" s="1218"/>
      <c r="D394" s="1221"/>
      <c r="E394" s="1272"/>
      <c r="F394" s="1272"/>
      <c r="G394" s="1272"/>
      <c r="H394" s="1381" t="s">
        <v>3394</v>
      </c>
      <c r="I394" s="1218"/>
      <c r="J394" s="1221"/>
      <c r="K394" s="1272"/>
      <c r="L394" s="1272"/>
      <c r="M394" s="1272"/>
    </row>
    <row r="395" spans="1:13" ht="47.25">
      <c r="A395" s="1163" t="s">
        <v>3298</v>
      </c>
      <c r="B395" s="1382" t="s">
        <v>3315</v>
      </c>
      <c r="C395" s="1218"/>
      <c r="D395" s="1221"/>
      <c r="E395" s="1272"/>
      <c r="F395" s="1272"/>
      <c r="G395" s="1272"/>
      <c r="H395" s="1382" t="s">
        <v>3315</v>
      </c>
      <c r="I395" s="1218"/>
      <c r="J395" s="1221"/>
      <c r="K395" s="1272"/>
      <c r="L395" s="1272"/>
      <c r="M395" s="1272"/>
    </row>
    <row r="396" spans="1:13" ht="31.5">
      <c r="A396" s="1163" t="s">
        <v>3300</v>
      </c>
      <c r="B396" s="1381" t="s">
        <v>3497</v>
      </c>
      <c r="C396" s="1218"/>
      <c r="D396" s="1221"/>
      <c r="E396" s="1272"/>
      <c r="F396" s="1272"/>
      <c r="G396" s="1272"/>
      <c r="H396" s="1382" t="s">
        <v>3497</v>
      </c>
      <c r="I396" s="1383"/>
      <c r="J396" s="1384"/>
      <c r="K396" s="1272"/>
      <c r="L396" s="1272"/>
      <c r="M396" s="1272"/>
    </row>
    <row r="397" spans="1:13" ht="15.75">
      <c r="A397" s="1163" t="s">
        <v>3304</v>
      </c>
      <c r="B397" s="1381" t="s">
        <v>3306</v>
      </c>
      <c r="C397" s="1223"/>
      <c r="D397" s="1221"/>
      <c r="E397" s="1272"/>
      <c r="F397" s="1272"/>
      <c r="G397" s="1272"/>
      <c r="H397" s="1381" t="s">
        <v>3306</v>
      </c>
      <c r="I397" s="1223"/>
      <c r="J397" s="1221"/>
      <c r="K397" s="1272"/>
      <c r="L397" s="1272"/>
      <c r="M397" s="1272"/>
    </row>
    <row r="398" spans="1:13" ht="15.75">
      <c r="A398" s="1163" t="s">
        <v>3307</v>
      </c>
      <c r="B398" s="1385">
        <v>1</v>
      </c>
      <c r="C398" s="1389">
        <v>275</v>
      </c>
      <c r="D398" s="1221">
        <f>C398*B398*B400</f>
        <v>27500</v>
      </c>
      <c r="E398" s="1272"/>
      <c r="F398" s="1272"/>
      <c r="G398" s="1272"/>
      <c r="H398" s="1385">
        <v>1</v>
      </c>
      <c r="I398" s="1389">
        <v>275</v>
      </c>
      <c r="J398" s="1221">
        <f>I398*H398*H400</f>
        <v>27500</v>
      </c>
      <c r="K398" s="1272"/>
      <c r="L398" s="1272"/>
      <c r="M398" s="1272"/>
    </row>
    <row r="399" spans="1:13" ht="15.75">
      <c r="A399" s="1163" t="s">
        <v>3308</v>
      </c>
      <c r="B399" s="1385">
        <v>2</v>
      </c>
      <c r="C399" s="1389">
        <v>100</v>
      </c>
      <c r="D399" s="1221">
        <f>C399*B399*B400</f>
        <v>20000</v>
      </c>
      <c r="E399" s="1272"/>
      <c r="F399" s="1272"/>
      <c r="G399" s="1272"/>
      <c r="H399" s="1385">
        <v>2</v>
      </c>
      <c r="I399" s="1389">
        <v>100</v>
      </c>
      <c r="J399" s="1221">
        <f>I399*H399*H400</f>
        <v>20000</v>
      </c>
      <c r="K399" s="1272"/>
      <c r="L399" s="1272"/>
      <c r="M399" s="1272"/>
    </row>
    <row r="400" spans="1:13" ht="15.75">
      <c r="A400" s="1163" t="s">
        <v>3309</v>
      </c>
      <c r="B400" s="1388">
        <v>100</v>
      </c>
      <c r="C400" s="1228"/>
      <c r="D400" s="1221"/>
      <c r="E400" s="1272"/>
      <c r="F400" s="1272"/>
      <c r="G400" s="1272"/>
      <c r="H400" s="1388">
        <v>100</v>
      </c>
      <c r="I400" s="1228"/>
      <c r="J400" s="1221"/>
      <c r="K400" s="1272"/>
      <c r="L400" s="1272"/>
      <c r="M400" s="1272"/>
    </row>
    <row r="401" spans="1:13" ht="16.5" thickBot="1">
      <c r="A401" s="1194" t="s">
        <v>29</v>
      </c>
      <c r="B401" s="1231"/>
      <c r="C401" s="1231"/>
      <c r="D401" s="1234">
        <f>SUM(D397:D399)</f>
        <v>47500</v>
      </c>
      <c r="E401" s="1293"/>
      <c r="F401" s="1293"/>
      <c r="G401" s="1293"/>
      <c r="H401" s="1231"/>
      <c r="I401" s="1231"/>
      <c r="J401" s="1234">
        <f>SUM(J397:J399)</f>
        <v>47500</v>
      </c>
      <c r="K401" s="1293"/>
      <c r="L401" s="1293"/>
      <c r="M401" s="1293"/>
    </row>
    <row r="402" spans="1:13" ht="31.5">
      <c r="A402" s="1142" t="s">
        <v>3278</v>
      </c>
      <c r="B402" s="1209" t="s">
        <v>3500</v>
      </c>
      <c r="C402" s="1209"/>
      <c r="D402" s="1212"/>
      <c r="E402" s="1209" t="s">
        <v>3500</v>
      </c>
      <c r="F402" s="1209"/>
      <c r="G402" s="1212"/>
      <c r="H402" s="1209" t="s">
        <v>3500</v>
      </c>
      <c r="I402" s="1209"/>
      <c r="J402" s="1212"/>
      <c r="K402" s="1209" t="s">
        <v>3500</v>
      </c>
      <c r="L402" s="1209"/>
      <c r="M402" s="1212"/>
    </row>
    <row r="403" spans="1:13" ht="31.5">
      <c r="A403" s="1163" t="s">
        <v>3282</v>
      </c>
      <c r="B403" s="1214" t="s">
        <v>3501</v>
      </c>
      <c r="C403" s="1214"/>
      <c r="D403" s="1216"/>
      <c r="E403" s="1214" t="s">
        <v>3501</v>
      </c>
      <c r="F403" s="1214"/>
      <c r="G403" s="1216"/>
      <c r="H403" s="1214" t="s">
        <v>3501</v>
      </c>
      <c r="I403" s="1214"/>
      <c r="J403" s="1216"/>
      <c r="K403" s="1214" t="s">
        <v>3501</v>
      </c>
      <c r="L403" s="1214"/>
      <c r="M403" s="1216"/>
    </row>
    <row r="404" spans="1:13" ht="15.75">
      <c r="A404" s="1163" t="s">
        <v>3284</v>
      </c>
      <c r="B404" s="1382" t="s">
        <v>3460</v>
      </c>
      <c r="C404" s="1383"/>
      <c r="D404" s="1384"/>
      <c r="E404" s="1382" t="s">
        <v>3460</v>
      </c>
      <c r="F404" s="1218"/>
      <c r="G404" s="1221"/>
      <c r="H404" s="1382" t="s">
        <v>3460</v>
      </c>
      <c r="I404" s="1218"/>
      <c r="J404" s="1221"/>
      <c r="K404" s="1382" t="s">
        <v>3460</v>
      </c>
      <c r="L404" s="1218"/>
      <c r="M404" s="1221"/>
    </row>
    <row r="405" spans="1:13" ht="15.75">
      <c r="A405" s="1163" t="s">
        <v>3288</v>
      </c>
      <c r="B405" s="1381" t="s">
        <v>3290</v>
      </c>
      <c r="C405" s="1218"/>
      <c r="D405" s="1221"/>
      <c r="E405" s="1381" t="s">
        <v>3290</v>
      </c>
      <c r="F405" s="1218"/>
      <c r="G405" s="1221"/>
      <c r="H405" s="1381" t="s">
        <v>3290</v>
      </c>
      <c r="I405" s="1218"/>
      <c r="J405" s="1221"/>
      <c r="K405" s="1381" t="s">
        <v>3290</v>
      </c>
      <c r="L405" s="1218"/>
      <c r="M405" s="1221"/>
    </row>
    <row r="406" spans="1:13" ht="63">
      <c r="A406" s="1163" t="s">
        <v>3291</v>
      </c>
      <c r="B406" s="1382" t="s">
        <v>3492</v>
      </c>
      <c r="C406" s="1383"/>
      <c r="D406" s="1384"/>
      <c r="E406" s="1382" t="s">
        <v>3492</v>
      </c>
      <c r="F406" s="1218"/>
      <c r="G406" s="1221"/>
      <c r="H406" s="1382" t="s">
        <v>3492</v>
      </c>
      <c r="I406" s="1218"/>
      <c r="J406" s="1221"/>
      <c r="K406" s="1382" t="s">
        <v>3492</v>
      </c>
      <c r="L406" s="1218"/>
      <c r="M406" s="1221"/>
    </row>
    <row r="407" spans="1:13" ht="15.75">
      <c r="A407" s="1163" t="s">
        <v>3294</v>
      </c>
      <c r="B407" s="1381" t="s">
        <v>3306</v>
      </c>
      <c r="C407" s="1218"/>
      <c r="D407" s="1221"/>
      <c r="E407" s="1381" t="s">
        <v>3306</v>
      </c>
      <c r="F407" s="1218"/>
      <c r="G407" s="1221"/>
      <c r="H407" s="1381" t="s">
        <v>3306</v>
      </c>
      <c r="I407" s="1218"/>
      <c r="J407" s="1221"/>
      <c r="K407" s="1381" t="s">
        <v>3306</v>
      </c>
      <c r="L407" s="1218"/>
      <c r="M407" s="1221"/>
    </row>
    <row r="408" spans="1:13" ht="15.75">
      <c r="A408" s="1163" t="s">
        <v>3295</v>
      </c>
      <c r="B408" s="1381" t="s">
        <v>3394</v>
      </c>
      <c r="C408" s="1218"/>
      <c r="D408" s="1221"/>
      <c r="E408" s="1381" t="s">
        <v>3394</v>
      </c>
      <c r="F408" s="1218"/>
      <c r="G408" s="1221"/>
      <c r="H408" s="1381" t="s">
        <v>3394</v>
      </c>
      <c r="I408" s="1218"/>
      <c r="J408" s="1221"/>
      <c r="K408" s="1381" t="s">
        <v>3394</v>
      </c>
      <c r="L408" s="1218"/>
      <c r="M408" s="1221"/>
    </row>
    <row r="409" spans="1:13" ht="47.25">
      <c r="A409" s="1163" t="s">
        <v>3298</v>
      </c>
      <c r="B409" s="1381" t="s">
        <v>3451</v>
      </c>
      <c r="C409" s="1218"/>
      <c r="D409" s="1221"/>
      <c r="E409" s="1382" t="s">
        <v>3451</v>
      </c>
      <c r="F409" s="1218"/>
      <c r="G409" s="1221"/>
      <c r="H409" s="1382" t="s">
        <v>3451</v>
      </c>
      <c r="I409" s="1218"/>
      <c r="J409" s="1221"/>
      <c r="K409" s="1382" t="s">
        <v>3451</v>
      </c>
      <c r="L409" s="1218"/>
      <c r="M409" s="1221"/>
    </row>
    <row r="410" spans="1:13" ht="31.5">
      <c r="A410" s="1163" t="s">
        <v>3300</v>
      </c>
      <c r="B410" s="1381" t="s">
        <v>3457</v>
      </c>
      <c r="C410" s="1218"/>
      <c r="D410" s="1221"/>
      <c r="E410" s="1381" t="s">
        <v>3457</v>
      </c>
      <c r="F410" s="1218"/>
      <c r="G410" s="1221"/>
      <c r="H410" s="1381" t="s">
        <v>3457</v>
      </c>
      <c r="I410" s="1218"/>
      <c r="J410" s="1221"/>
      <c r="K410" s="1381" t="s">
        <v>3457</v>
      </c>
      <c r="L410" s="1218"/>
      <c r="M410" s="1221"/>
    </row>
    <row r="411" spans="1:13" ht="15.75">
      <c r="A411" s="1163" t="s">
        <v>3304</v>
      </c>
      <c r="B411" s="1381" t="s">
        <v>3306</v>
      </c>
      <c r="C411" s="1223"/>
      <c r="D411" s="1221"/>
      <c r="E411" s="1381" t="s">
        <v>3306</v>
      </c>
      <c r="F411" s="1223"/>
      <c r="G411" s="1221"/>
      <c r="H411" s="1381" t="s">
        <v>3306</v>
      </c>
      <c r="I411" s="1223"/>
      <c r="J411" s="1221"/>
      <c r="K411" s="1381" t="s">
        <v>3306</v>
      </c>
      <c r="L411" s="1223"/>
      <c r="M411" s="1221"/>
    </row>
    <row r="412" spans="1:13" ht="15.75">
      <c r="A412" s="1163" t="s">
        <v>3307</v>
      </c>
      <c r="B412" s="1385">
        <v>1</v>
      </c>
      <c r="C412" s="1389">
        <v>500</v>
      </c>
      <c r="D412" s="1221">
        <f>C412*B412*B414</f>
        <v>42500</v>
      </c>
      <c r="E412" s="1385">
        <v>1</v>
      </c>
      <c r="F412" s="1389">
        <v>500</v>
      </c>
      <c r="G412" s="1221">
        <f>F412*E412*E414</f>
        <v>42500</v>
      </c>
      <c r="H412" s="1385">
        <v>1</v>
      </c>
      <c r="I412" s="1389">
        <v>500</v>
      </c>
      <c r="J412" s="1221">
        <f>I412*H412*H414</f>
        <v>42500</v>
      </c>
      <c r="K412" s="1385">
        <v>1</v>
      </c>
      <c r="L412" s="1389">
        <v>500</v>
      </c>
      <c r="M412" s="1221">
        <f>L412*K412*K414</f>
        <v>42500</v>
      </c>
    </row>
    <row r="413" spans="1:13" ht="15.75">
      <c r="A413" s="1163" t="s">
        <v>3308</v>
      </c>
      <c r="B413" s="1385">
        <v>2</v>
      </c>
      <c r="C413" s="1389">
        <v>200</v>
      </c>
      <c r="D413" s="1221">
        <f>C413*B413*B414</f>
        <v>34000</v>
      </c>
      <c r="E413" s="1385">
        <v>2</v>
      </c>
      <c r="F413" s="1389">
        <v>200</v>
      </c>
      <c r="G413" s="1221">
        <f>F413*E413*E414</f>
        <v>34000</v>
      </c>
      <c r="H413" s="1385">
        <v>2</v>
      </c>
      <c r="I413" s="1389">
        <v>200</v>
      </c>
      <c r="J413" s="1221">
        <f>I413*H413*H414</f>
        <v>34000</v>
      </c>
      <c r="K413" s="1385">
        <v>2</v>
      </c>
      <c r="L413" s="1389">
        <v>200</v>
      </c>
      <c r="M413" s="1221">
        <f>L413*K413*K414</f>
        <v>34000</v>
      </c>
    </row>
    <row r="414" spans="1:13" ht="15.75">
      <c r="A414" s="1163" t="s">
        <v>3309</v>
      </c>
      <c r="B414" s="1388">
        <v>85</v>
      </c>
      <c r="C414" s="1228"/>
      <c r="D414" s="1221"/>
      <c r="E414" s="1388">
        <v>85</v>
      </c>
      <c r="F414" s="1228"/>
      <c r="G414" s="1221"/>
      <c r="H414" s="1388">
        <v>85</v>
      </c>
      <c r="I414" s="1228"/>
      <c r="J414" s="1221"/>
      <c r="K414" s="1388">
        <v>85</v>
      </c>
      <c r="L414" s="1228"/>
      <c r="M414" s="1221"/>
    </row>
    <row r="415" spans="1:13" ht="16.5" thickBot="1">
      <c r="A415" s="1441" t="s">
        <v>29</v>
      </c>
      <c r="B415" s="1442"/>
      <c r="C415" s="1442"/>
      <c r="D415" s="1443">
        <f>SUM(D411:D413)</f>
        <v>76500</v>
      </c>
      <c r="E415" s="1442"/>
      <c r="F415" s="1442"/>
      <c r="G415" s="1443">
        <f>SUM(G411:G413)</f>
        <v>76500</v>
      </c>
      <c r="H415" s="1442"/>
      <c r="I415" s="1442"/>
      <c r="J415" s="1443">
        <f>SUM(J411:J413)</f>
        <v>76500</v>
      </c>
      <c r="K415" s="1442"/>
      <c r="L415" s="1442"/>
      <c r="M415" s="1443">
        <f>SUM(M411:M413)</f>
        <v>76500</v>
      </c>
    </row>
    <row r="416" spans="1:13" ht="31.5">
      <c r="A416" s="1142" t="s">
        <v>3278</v>
      </c>
      <c r="B416" s="1209" t="s">
        <v>3502</v>
      </c>
      <c r="C416" s="1209"/>
      <c r="D416" s="1212"/>
      <c r="E416" s="1265"/>
      <c r="F416" s="1265"/>
      <c r="G416" s="1265"/>
      <c r="H416" s="1265"/>
      <c r="I416" s="1265"/>
      <c r="J416" s="1265"/>
      <c r="K416" s="1265"/>
      <c r="L416" s="1265"/>
      <c r="M416" s="1265"/>
    </row>
    <row r="417" spans="1:13" ht="31.5">
      <c r="A417" s="1163" t="s">
        <v>3282</v>
      </c>
      <c r="B417" s="1214" t="s">
        <v>3466</v>
      </c>
      <c r="C417" s="1214"/>
      <c r="D417" s="1216"/>
      <c r="E417" s="1272"/>
      <c r="F417" s="1272"/>
      <c r="G417" s="1272"/>
      <c r="H417" s="1272"/>
      <c r="I417" s="1272"/>
      <c r="J417" s="1272"/>
      <c r="K417" s="1272"/>
      <c r="L417" s="1272"/>
      <c r="M417" s="1272"/>
    </row>
    <row r="418" spans="1:13" ht="15.75">
      <c r="A418" s="1163" t="s">
        <v>3284</v>
      </c>
      <c r="B418" s="1413" t="s">
        <v>3503</v>
      </c>
      <c r="C418" s="1218"/>
      <c r="D418" s="1221"/>
      <c r="E418" s="1272"/>
      <c r="F418" s="1272"/>
      <c r="G418" s="1272"/>
      <c r="H418" s="1272"/>
      <c r="I418" s="1272"/>
      <c r="J418" s="1272"/>
      <c r="K418" s="1272"/>
      <c r="L418" s="1272"/>
      <c r="M418" s="1272"/>
    </row>
    <row r="419" spans="1:13" ht="15.75">
      <c r="A419" s="1163" t="s">
        <v>3288</v>
      </c>
      <c r="B419" s="1381" t="s">
        <v>3290</v>
      </c>
      <c r="C419" s="1218"/>
      <c r="D419" s="1221"/>
      <c r="E419" s="1272"/>
      <c r="F419" s="1272"/>
      <c r="G419" s="1272"/>
      <c r="H419" s="1272"/>
      <c r="I419" s="1272"/>
      <c r="J419" s="1272"/>
      <c r="K419" s="1272"/>
      <c r="L419" s="1272"/>
      <c r="M419" s="1272"/>
    </row>
    <row r="420" spans="1:13" ht="15.75">
      <c r="A420" s="1163" t="s">
        <v>3291</v>
      </c>
      <c r="B420" s="1410" t="s">
        <v>3504</v>
      </c>
      <c r="C420" s="1218"/>
      <c r="D420" s="1221"/>
      <c r="E420" s="1272"/>
      <c r="F420" s="1272"/>
      <c r="G420" s="1272"/>
      <c r="H420" s="1272"/>
      <c r="I420" s="1272"/>
      <c r="J420" s="1272"/>
      <c r="K420" s="1272"/>
      <c r="L420" s="1272"/>
      <c r="M420" s="1272"/>
    </row>
    <row r="421" spans="1:13" ht="15.75">
      <c r="A421" s="1163" t="s">
        <v>3294</v>
      </c>
      <c r="B421" s="1381" t="s">
        <v>3306</v>
      </c>
      <c r="C421" s="1218"/>
      <c r="D421" s="1221"/>
      <c r="E421" s="1272"/>
      <c r="F421" s="1272"/>
      <c r="G421" s="1272"/>
      <c r="H421" s="1272"/>
      <c r="I421" s="1272"/>
      <c r="J421" s="1272"/>
      <c r="K421" s="1272"/>
      <c r="L421" s="1272"/>
      <c r="M421" s="1272"/>
    </row>
    <row r="422" spans="1:13" ht="15.75">
      <c r="A422" s="1163" t="s">
        <v>3295</v>
      </c>
      <c r="B422" s="1381" t="s">
        <v>3455</v>
      </c>
      <c r="C422" s="1218"/>
      <c r="D422" s="1221"/>
      <c r="E422" s="1272"/>
      <c r="F422" s="1272"/>
      <c r="G422" s="1272"/>
      <c r="H422" s="1272"/>
      <c r="I422" s="1272"/>
      <c r="J422" s="1272"/>
      <c r="K422" s="1272"/>
      <c r="L422" s="1272"/>
      <c r="M422" s="1272"/>
    </row>
    <row r="423" spans="1:13" ht="47.25">
      <c r="A423" s="1163" t="s">
        <v>3298</v>
      </c>
      <c r="B423" s="1381" t="s">
        <v>3451</v>
      </c>
      <c r="C423" s="1218"/>
      <c r="D423" s="1221"/>
      <c r="E423" s="1272"/>
      <c r="F423" s="1272"/>
      <c r="G423" s="1272"/>
      <c r="H423" s="1272"/>
      <c r="I423" s="1272"/>
      <c r="J423" s="1272"/>
      <c r="K423" s="1272"/>
      <c r="L423" s="1272"/>
      <c r="M423" s="1272"/>
    </row>
    <row r="424" spans="1:13" ht="15.75">
      <c r="A424" s="1163" t="s">
        <v>3300</v>
      </c>
      <c r="B424" s="1381" t="s">
        <v>3445</v>
      </c>
      <c r="C424" s="1218"/>
      <c r="D424" s="1221"/>
      <c r="E424" s="1272"/>
      <c r="F424" s="1272"/>
      <c r="G424" s="1272"/>
      <c r="H424" s="1272"/>
      <c r="I424" s="1272"/>
      <c r="J424" s="1272"/>
      <c r="K424" s="1272"/>
      <c r="L424" s="1272"/>
      <c r="M424" s="1272"/>
    </row>
    <row r="425" spans="1:13" ht="15.75">
      <c r="A425" s="1163" t="s">
        <v>3304</v>
      </c>
      <c r="B425" s="1381" t="s">
        <v>3306</v>
      </c>
      <c r="C425" s="1223"/>
      <c r="D425" s="1221"/>
      <c r="E425" s="1272"/>
      <c r="F425" s="1272"/>
      <c r="G425" s="1272"/>
      <c r="H425" s="1272"/>
      <c r="I425" s="1272"/>
      <c r="J425" s="1272"/>
      <c r="K425" s="1272"/>
      <c r="L425" s="1272"/>
      <c r="M425" s="1272"/>
    </row>
    <row r="426" spans="1:13" ht="15.75">
      <c r="A426" s="1163" t="s">
        <v>3307</v>
      </c>
      <c r="B426" s="1385">
        <v>1</v>
      </c>
      <c r="C426" s="1389">
        <v>275</v>
      </c>
      <c r="D426" s="1221">
        <f>C426*B426*B428</f>
        <v>8250</v>
      </c>
      <c r="E426" s="1272"/>
      <c r="F426" s="1272"/>
      <c r="G426" s="1272"/>
      <c r="H426" s="1272"/>
      <c r="I426" s="1272"/>
      <c r="J426" s="1272"/>
      <c r="K426" s="1272"/>
      <c r="L426" s="1272"/>
      <c r="M426" s="1272"/>
    </row>
    <row r="427" spans="1:13" ht="15.75">
      <c r="A427" s="1163" t="s">
        <v>3308</v>
      </c>
      <c r="B427" s="1385">
        <v>2</v>
      </c>
      <c r="C427" s="1390">
        <v>100</v>
      </c>
      <c r="D427" s="1221">
        <f>C427*B427*B428</f>
        <v>6000</v>
      </c>
      <c r="E427" s="1272"/>
      <c r="F427" s="1272"/>
      <c r="G427" s="1272"/>
      <c r="H427" s="1272"/>
      <c r="I427" s="1272"/>
      <c r="J427" s="1272"/>
      <c r="K427" s="1272"/>
      <c r="L427" s="1272"/>
      <c r="M427" s="1272"/>
    </row>
    <row r="428" spans="1:13" ht="15.75">
      <c r="A428" s="1163" t="s">
        <v>3309</v>
      </c>
      <c r="B428" s="1388">
        <v>30</v>
      </c>
      <c r="C428" s="1228"/>
      <c r="D428" s="1221"/>
      <c r="E428" s="1272"/>
      <c r="F428" s="1272"/>
      <c r="G428" s="1272"/>
      <c r="H428" s="1272"/>
      <c r="I428" s="1272"/>
      <c r="J428" s="1272"/>
      <c r="K428" s="1272"/>
      <c r="L428" s="1272"/>
      <c r="M428" s="1272"/>
    </row>
    <row r="429" spans="1:13" ht="16.5" thickBot="1">
      <c r="A429" s="1194" t="s">
        <v>29</v>
      </c>
      <c r="B429" s="1231"/>
      <c r="C429" s="1231"/>
      <c r="D429" s="1234">
        <f>SUM(D425:D427)</f>
        <v>14250</v>
      </c>
      <c r="E429" s="1293"/>
      <c r="F429" s="1293"/>
      <c r="G429" s="1293"/>
      <c r="H429" s="1293"/>
      <c r="I429" s="1293"/>
      <c r="J429" s="1293"/>
      <c r="K429" s="1293"/>
      <c r="L429" s="1293"/>
      <c r="M429" s="1293"/>
    </row>
    <row r="430" spans="1:13" ht="15.75">
      <c r="A430" s="1142" t="s">
        <v>3278</v>
      </c>
      <c r="B430" s="1209" t="s">
        <v>3505</v>
      </c>
      <c r="C430" s="1209"/>
      <c r="D430" s="1212"/>
      <c r="E430" s="1265"/>
      <c r="F430" s="1265"/>
      <c r="G430" s="1265"/>
      <c r="H430" s="1265"/>
      <c r="I430" s="1265"/>
      <c r="J430" s="1265"/>
      <c r="K430" s="1265"/>
      <c r="L430" s="1265"/>
      <c r="M430" s="1265"/>
    </row>
    <row r="431" spans="1:13" ht="31.5">
      <c r="A431" s="1163" t="s">
        <v>3282</v>
      </c>
      <c r="B431" s="1214" t="s">
        <v>3469</v>
      </c>
      <c r="C431" s="1214"/>
      <c r="D431" s="1216"/>
      <c r="E431" s="1272"/>
      <c r="F431" s="1272"/>
      <c r="G431" s="1272"/>
      <c r="H431" s="1272"/>
      <c r="I431" s="1272"/>
      <c r="J431" s="1272"/>
      <c r="K431" s="1272"/>
      <c r="L431" s="1272"/>
      <c r="M431" s="1272"/>
    </row>
    <row r="432" spans="1:13" ht="15.75">
      <c r="A432" s="1163" t="s">
        <v>3284</v>
      </c>
      <c r="B432" s="1381" t="s">
        <v>3453</v>
      </c>
      <c r="C432" s="1218"/>
      <c r="D432" s="1221"/>
      <c r="E432" s="1272"/>
      <c r="F432" s="1272"/>
      <c r="G432" s="1272"/>
      <c r="H432" s="1272"/>
      <c r="I432" s="1272"/>
      <c r="J432" s="1272"/>
      <c r="K432" s="1272"/>
      <c r="L432" s="1272"/>
      <c r="M432" s="1272"/>
    </row>
    <row r="433" spans="1:13" ht="15.75">
      <c r="A433" s="1163" t="s">
        <v>3288</v>
      </c>
      <c r="B433" s="1382" t="s">
        <v>3290</v>
      </c>
      <c r="C433" s="1383"/>
      <c r="D433" s="1384"/>
      <c r="E433" s="1272"/>
      <c r="F433" s="1272"/>
      <c r="G433" s="1272"/>
      <c r="H433" s="1272"/>
      <c r="I433" s="1272"/>
      <c r="J433" s="1272"/>
      <c r="K433" s="1272"/>
      <c r="L433" s="1272"/>
      <c r="M433" s="1272"/>
    </row>
    <row r="434" spans="1:13" ht="31.5">
      <c r="A434" s="1163" t="s">
        <v>3291</v>
      </c>
      <c r="B434" s="1381" t="s">
        <v>3506</v>
      </c>
      <c r="C434" s="1218"/>
      <c r="D434" s="1221"/>
      <c r="E434" s="1272"/>
      <c r="F434" s="1272"/>
      <c r="G434" s="1272"/>
      <c r="H434" s="1272"/>
      <c r="I434" s="1272"/>
      <c r="J434" s="1272"/>
      <c r="K434" s="1272"/>
      <c r="L434" s="1272"/>
      <c r="M434" s="1272"/>
    </row>
    <row r="435" spans="1:13" ht="15.75">
      <c r="A435" s="1163" t="s">
        <v>3294</v>
      </c>
      <c r="B435" s="1381" t="s">
        <v>3306</v>
      </c>
      <c r="C435" s="1218"/>
      <c r="D435" s="1221"/>
      <c r="E435" s="1272"/>
      <c r="F435" s="1272"/>
      <c r="G435" s="1272"/>
      <c r="H435" s="1272"/>
      <c r="I435" s="1272"/>
      <c r="J435" s="1272"/>
      <c r="K435" s="1272"/>
      <c r="L435" s="1272"/>
      <c r="M435" s="1272"/>
    </row>
    <row r="436" spans="1:13" ht="15.75">
      <c r="A436" s="1163" t="s">
        <v>3295</v>
      </c>
      <c r="B436" s="1381" t="s">
        <v>3394</v>
      </c>
      <c r="C436" s="1218"/>
      <c r="D436" s="1221"/>
      <c r="E436" s="1272"/>
      <c r="F436" s="1272"/>
      <c r="G436" s="1272"/>
      <c r="H436" s="1272"/>
      <c r="I436" s="1272"/>
      <c r="J436" s="1272"/>
      <c r="K436" s="1272"/>
      <c r="L436" s="1272"/>
      <c r="M436" s="1272"/>
    </row>
    <row r="437" spans="1:13" ht="47.25">
      <c r="A437" s="1163" t="s">
        <v>3298</v>
      </c>
      <c r="B437" s="1381" t="s">
        <v>3451</v>
      </c>
      <c r="C437" s="1218"/>
      <c r="D437" s="1221"/>
      <c r="E437" s="1272"/>
      <c r="F437" s="1272"/>
      <c r="G437" s="1272"/>
      <c r="H437" s="1272"/>
      <c r="I437" s="1272"/>
      <c r="J437" s="1272"/>
      <c r="K437" s="1272"/>
      <c r="L437" s="1272"/>
      <c r="M437" s="1272"/>
    </row>
    <row r="438" spans="1:13" ht="15.75">
      <c r="A438" s="1163" t="s">
        <v>3300</v>
      </c>
      <c r="B438" s="1382" t="s">
        <v>3445</v>
      </c>
      <c r="C438" s="1218"/>
      <c r="D438" s="1221"/>
      <c r="E438" s="1272"/>
      <c r="F438" s="1272"/>
      <c r="G438" s="1272"/>
      <c r="H438" s="1272"/>
      <c r="I438" s="1272"/>
      <c r="J438" s="1272"/>
      <c r="K438" s="1272"/>
      <c r="L438" s="1272"/>
      <c r="M438" s="1272"/>
    </row>
    <row r="439" spans="1:13" ht="15.75">
      <c r="A439" s="1163" t="s">
        <v>3304</v>
      </c>
      <c r="B439" s="1381" t="s">
        <v>3486</v>
      </c>
      <c r="C439" s="1223">
        <v>1200</v>
      </c>
      <c r="D439" s="1221"/>
      <c r="E439" s="1272"/>
      <c r="F439" s="1272"/>
      <c r="G439" s="1272"/>
      <c r="H439" s="1272"/>
      <c r="I439" s="1272"/>
      <c r="J439" s="1272"/>
      <c r="K439" s="1272"/>
      <c r="L439" s="1272"/>
      <c r="M439" s="1272"/>
    </row>
    <row r="440" spans="1:13" ht="15.75">
      <c r="A440" s="1163" t="s">
        <v>3307</v>
      </c>
      <c r="B440" s="1385">
        <v>3</v>
      </c>
      <c r="C440" s="1389"/>
      <c r="D440" s="1221">
        <f>C439*B442</f>
        <v>199200</v>
      </c>
      <c r="E440" s="1272"/>
      <c r="F440" s="1272"/>
      <c r="G440" s="1272"/>
      <c r="H440" s="1272"/>
      <c r="I440" s="1272"/>
      <c r="J440" s="1272"/>
      <c r="K440" s="1272"/>
      <c r="L440" s="1272"/>
      <c r="M440" s="1272"/>
    </row>
    <row r="441" spans="1:13" ht="15.75">
      <c r="A441" s="1163" t="s">
        <v>3308</v>
      </c>
      <c r="B441" s="1385">
        <v>3</v>
      </c>
      <c r="C441" s="1390"/>
      <c r="D441" s="1221">
        <f>C441*B441*B442</f>
        <v>0</v>
      </c>
      <c r="E441" s="1272"/>
      <c r="F441" s="1272"/>
      <c r="G441" s="1272"/>
      <c r="H441" s="1272"/>
      <c r="I441" s="1272"/>
      <c r="J441" s="1272"/>
      <c r="K441" s="1272"/>
      <c r="L441" s="1272"/>
      <c r="M441" s="1272"/>
    </row>
    <row r="442" spans="1:13" ht="15.75">
      <c r="A442" s="1163" t="s">
        <v>3309</v>
      </c>
      <c r="B442" s="1388">
        <v>166</v>
      </c>
      <c r="C442" s="1228"/>
      <c r="D442" s="1221"/>
      <c r="E442" s="1272"/>
      <c r="F442" s="1272"/>
      <c r="G442" s="1272"/>
      <c r="H442" s="1272"/>
      <c r="I442" s="1272"/>
      <c r="J442" s="1272"/>
      <c r="K442" s="1272"/>
      <c r="L442" s="1272"/>
      <c r="M442" s="1272"/>
    </row>
    <row r="443" spans="1:13" ht="16.5" thickBot="1">
      <c r="A443" s="1441" t="s">
        <v>29</v>
      </c>
      <c r="B443" s="1231"/>
      <c r="C443" s="1231"/>
      <c r="D443" s="1234">
        <f>SUM(D439:D441)</f>
        <v>199200</v>
      </c>
      <c r="E443" s="1293"/>
      <c r="F443" s="1293"/>
      <c r="G443" s="1293"/>
      <c r="H443" s="1293"/>
      <c r="I443" s="1293"/>
      <c r="J443" s="1293"/>
      <c r="K443" s="1293"/>
      <c r="L443" s="1293"/>
      <c r="M443" s="1293"/>
    </row>
    <row r="444" spans="1:13" ht="15.75">
      <c r="A444" s="1153" t="s">
        <v>3278</v>
      </c>
      <c r="B444" s="1411" t="s">
        <v>3505</v>
      </c>
      <c r="C444" s="1411"/>
      <c r="D444" s="1412"/>
      <c r="E444" s="1444"/>
      <c r="F444" s="1444"/>
      <c r="G444" s="1444"/>
      <c r="H444" s="1444"/>
      <c r="I444" s="1444"/>
      <c r="J444" s="1444"/>
      <c r="K444" s="1444"/>
      <c r="L444" s="1444"/>
      <c r="M444" s="1444"/>
    </row>
    <row r="445" spans="1:13" ht="31.5">
      <c r="A445" s="1163" t="s">
        <v>3282</v>
      </c>
      <c r="B445" s="1214" t="s">
        <v>3469</v>
      </c>
      <c r="C445" s="1214"/>
      <c r="D445" s="1216"/>
      <c r="E445" s="1272"/>
      <c r="F445" s="1272"/>
      <c r="G445" s="1272"/>
      <c r="H445" s="1272"/>
      <c r="I445" s="1272"/>
      <c r="J445" s="1272"/>
      <c r="K445" s="1272"/>
      <c r="L445" s="1272"/>
      <c r="M445" s="1272"/>
    </row>
    <row r="446" spans="1:13" ht="15.75">
      <c r="A446" s="1163" t="s">
        <v>3284</v>
      </c>
      <c r="B446" s="1381" t="s">
        <v>3453</v>
      </c>
      <c r="C446" s="1218"/>
      <c r="D446" s="1221"/>
      <c r="E446" s="1272"/>
      <c r="F446" s="1272"/>
      <c r="G446" s="1272"/>
      <c r="H446" s="1272"/>
      <c r="I446" s="1272"/>
      <c r="J446" s="1272"/>
      <c r="K446" s="1272"/>
      <c r="L446" s="1272"/>
      <c r="M446" s="1272"/>
    </row>
    <row r="447" spans="1:13" ht="15.75">
      <c r="A447" s="1163" t="s">
        <v>3288</v>
      </c>
      <c r="B447" s="1382" t="s">
        <v>3290</v>
      </c>
      <c r="C447" s="1383"/>
      <c r="D447" s="1384"/>
      <c r="E447" s="1272"/>
      <c r="F447" s="1272"/>
      <c r="G447" s="1272"/>
      <c r="H447" s="1272"/>
      <c r="I447" s="1272"/>
      <c r="J447" s="1272"/>
      <c r="K447" s="1272"/>
      <c r="L447" s="1272"/>
      <c r="M447" s="1272"/>
    </row>
    <row r="448" spans="1:13" ht="31.5">
      <c r="A448" s="1163" t="s">
        <v>3291</v>
      </c>
      <c r="B448" s="1381" t="s">
        <v>3506</v>
      </c>
      <c r="C448" s="1218"/>
      <c r="D448" s="1221"/>
      <c r="E448" s="1272"/>
      <c r="F448" s="1272"/>
      <c r="G448" s="1272"/>
      <c r="H448" s="1272"/>
      <c r="I448" s="1272"/>
      <c r="J448" s="1272"/>
      <c r="K448" s="1272"/>
      <c r="L448" s="1272"/>
      <c r="M448" s="1272"/>
    </row>
    <row r="449" spans="1:13" ht="15.75">
      <c r="A449" s="1163" t="s">
        <v>3294</v>
      </c>
      <c r="B449" s="1381" t="s">
        <v>3306</v>
      </c>
      <c r="C449" s="1218"/>
      <c r="D449" s="1221"/>
      <c r="E449" s="1272"/>
      <c r="F449" s="1272"/>
      <c r="G449" s="1272"/>
      <c r="H449" s="1272"/>
      <c r="I449" s="1272"/>
      <c r="J449" s="1272"/>
      <c r="K449" s="1272"/>
      <c r="L449" s="1272"/>
      <c r="M449" s="1272"/>
    </row>
    <row r="450" spans="1:13" ht="15.75">
      <c r="A450" s="1163" t="s">
        <v>3295</v>
      </c>
      <c r="B450" s="1381" t="s">
        <v>3394</v>
      </c>
      <c r="C450" s="1218"/>
      <c r="D450" s="1221"/>
      <c r="E450" s="1272"/>
      <c r="F450" s="1272"/>
      <c r="G450" s="1272"/>
      <c r="H450" s="1272"/>
      <c r="I450" s="1272"/>
      <c r="J450" s="1272"/>
      <c r="K450" s="1272"/>
      <c r="L450" s="1272"/>
      <c r="M450" s="1272"/>
    </row>
    <row r="451" spans="1:13" ht="47.25">
      <c r="A451" s="1163" t="s">
        <v>3298</v>
      </c>
      <c r="B451" s="1381" t="s">
        <v>3451</v>
      </c>
      <c r="C451" s="1218"/>
      <c r="D451" s="1221"/>
      <c r="E451" s="1272"/>
      <c r="F451" s="1272"/>
      <c r="G451" s="1272"/>
      <c r="H451" s="1272"/>
      <c r="I451" s="1272"/>
      <c r="J451" s="1272"/>
      <c r="K451" s="1272"/>
      <c r="L451" s="1272"/>
      <c r="M451" s="1272"/>
    </row>
    <row r="452" spans="1:13" ht="15.75">
      <c r="A452" s="1163" t="s">
        <v>3300</v>
      </c>
      <c r="B452" s="1382" t="s">
        <v>3445</v>
      </c>
      <c r="C452" s="1218"/>
      <c r="D452" s="1221"/>
      <c r="E452" s="1272"/>
      <c r="F452" s="1272"/>
      <c r="G452" s="1272"/>
      <c r="H452" s="1272"/>
      <c r="I452" s="1272"/>
      <c r="J452" s="1272"/>
      <c r="K452" s="1272"/>
      <c r="L452" s="1272"/>
      <c r="M452" s="1272"/>
    </row>
    <row r="453" spans="1:13" ht="15.75">
      <c r="A453" s="1163" t="s">
        <v>3304</v>
      </c>
      <c r="B453" s="1381" t="s">
        <v>3486</v>
      </c>
      <c r="C453" s="1223">
        <v>1200</v>
      </c>
      <c r="D453" s="1221">
        <f>C453*B456</f>
        <v>120000</v>
      </c>
      <c r="E453" s="1272"/>
      <c r="F453" s="1272"/>
      <c r="G453" s="1272"/>
      <c r="H453" s="1272"/>
      <c r="I453" s="1272"/>
      <c r="J453" s="1272"/>
      <c r="K453" s="1272"/>
      <c r="L453" s="1272"/>
      <c r="M453" s="1272"/>
    </row>
    <row r="454" spans="1:13" ht="15.75">
      <c r="A454" s="1163" t="s">
        <v>3307</v>
      </c>
      <c r="B454" s="1385">
        <v>3</v>
      </c>
      <c r="C454" s="1398"/>
      <c r="D454" s="1261"/>
      <c r="E454" s="1272"/>
      <c r="F454" s="1272"/>
      <c r="G454" s="1272"/>
      <c r="H454" s="1272"/>
      <c r="I454" s="1272"/>
      <c r="J454" s="1272"/>
      <c r="K454" s="1272"/>
      <c r="L454" s="1272"/>
      <c r="M454" s="1272"/>
    </row>
    <row r="455" spans="1:13" ht="15.75">
      <c r="A455" s="1163" t="s">
        <v>3308</v>
      </c>
      <c r="B455" s="1385">
        <v>3</v>
      </c>
      <c r="C455" s="1399"/>
      <c r="D455" s="1261">
        <f>C455*B455*B456</f>
        <v>0</v>
      </c>
      <c r="E455" s="1272"/>
      <c r="F455" s="1272"/>
      <c r="G455" s="1272"/>
      <c r="H455" s="1272"/>
      <c r="I455" s="1272"/>
      <c r="J455" s="1272"/>
      <c r="K455" s="1272"/>
      <c r="L455" s="1272"/>
      <c r="M455" s="1272"/>
    </row>
    <row r="456" spans="1:13" ht="15.75">
      <c r="A456" s="1163" t="s">
        <v>3309</v>
      </c>
      <c r="B456" s="1388">
        <v>100</v>
      </c>
      <c r="C456" s="1228"/>
      <c r="D456" s="1261"/>
      <c r="E456" s="1272"/>
      <c r="F456" s="1272"/>
      <c r="G456" s="1272"/>
      <c r="H456" s="1272"/>
      <c r="I456" s="1272"/>
      <c r="J456" s="1272"/>
      <c r="K456" s="1272"/>
      <c r="L456" s="1272"/>
      <c r="M456" s="1272"/>
    </row>
    <row r="457" spans="1:13" ht="16.5" thickBot="1">
      <c r="A457" s="1445" t="s">
        <v>29</v>
      </c>
      <c r="B457" s="1417"/>
      <c r="C457" s="1446"/>
      <c r="D457" s="1447">
        <f>SUM(D453:D455)</f>
        <v>120000</v>
      </c>
      <c r="E457" s="1419"/>
      <c r="F457" s="1419"/>
      <c r="G457" s="1419"/>
      <c r="H457" s="1419"/>
      <c r="I457" s="1419"/>
      <c r="J457" s="1419"/>
      <c r="K457" s="1419"/>
      <c r="L457" s="1419"/>
      <c r="M457" s="1419"/>
    </row>
    <row r="458" spans="1:13" ht="47.25">
      <c r="A458" s="1142" t="s">
        <v>3278</v>
      </c>
      <c r="B458" s="1448" t="s">
        <v>3507</v>
      </c>
      <c r="C458" s="1449"/>
      <c r="D458" s="1450"/>
      <c r="E458" s="1448" t="s">
        <v>3507</v>
      </c>
      <c r="F458" s="1449"/>
      <c r="G458" s="1450"/>
      <c r="H458" s="1448" t="s">
        <v>3507</v>
      </c>
      <c r="I458" s="1449"/>
      <c r="J458" s="1450"/>
      <c r="K458" s="1448" t="s">
        <v>3507</v>
      </c>
      <c r="L458" s="1449"/>
      <c r="M458" s="1450"/>
    </row>
    <row r="459" spans="1:13" ht="15.75">
      <c r="A459" s="1163" t="s">
        <v>3282</v>
      </c>
      <c r="B459" s="1451" t="s">
        <v>3508</v>
      </c>
      <c r="C459" s="1446"/>
      <c r="D459" s="1447"/>
      <c r="E459" s="1451" t="s">
        <v>3508</v>
      </c>
      <c r="F459" s="1446"/>
      <c r="G459" s="1447"/>
      <c r="H459" s="1451" t="s">
        <v>3508</v>
      </c>
      <c r="I459" s="1446"/>
      <c r="J459" s="1447"/>
      <c r="K459" s="1451" t="s">
        <v>3508</v>
      </c>
      <c r="L459" s="1446"/>
      <c r="M459" s="1447"/>
    </row>
    <row r="460" spans="1:13" ht="15.75">
      <c r="A460" s="1163" t="s">
        <v>3284</v>
      </c>
      <c r="B460" s="1451" t="s">
        <v>3509</v>
      </c>
      <c r="C460" s="1446"/>
      <c r="D460" s="1447"/>
      <c r="E460" s="1451" t="s">
        <v>3510</v>
      </c>
      <c r="F460" s="1446"/>
      <c r="G460" s="1447"/>
      <c r="H460" s="1451" t="s">
        <v>3511</v>
      </c>
      <c r="I460" s="1446"/>
      <c r="J460" s="1447"/>
      <c r="K460" s="1451" t="s">
        <v>3512</v>
      </c>
      <c r="L460" s="1446"/>
      <c r="M460" s="1447"/>
    </row>
    <row r="461" spans="1:13" ht="15.75">
      <c r="A461" s="1163" t="s">
        <v>3288</v>
      </c>
      <c r="B461" s="1451" t="s">
        <v>3290</v>
      </c>
      <c r="C461" s="1446"/>
      <c r="D461" s="1447"/>
      <c r="E461" s="1451" t="s">
        <v>3290</v>
      </c>
      <c r="F461" s="1446"/>
      <c r="G461" s="1447"/>
      <c r="H461" s="1451" t="s">
        <v>3290</v>
      </c>
      <c r="I461" s="1446"/>
      <c r="J461" s="1447"/>
      <c r="K461" s="1451" t="s">
        <v>3290</v>
      </c>
      <c r="L461" s="1446"/>
      <c r="M461" s="1447"/>
    </row>
    <row r="462" spans="1:13" ht="31.5">
      <c r="A462" s="1163" t="s">
        <v>3291</v>
      </c>
      <c r="B462" s="1451" t="s">
        <v>3513</v>
      </c>
      <c r="C462" s="1446"/>
      <c r="D462" s="1447"/>
      <c r="E462" s="1451" t="s">
        <v>3513</v>
      </c>
      <c r="F462" s="1446"/>
      <c r="G462" s="1447"/>
      <c r="H462" s="1451" t="s">
        <v>3513</v>
      </c>
      <c r="I462" s="1446"/>
      <c r="J462" s="1447"/>
      <c r="K462" s="1451" t="s">
        <v>3513</v>
      </c>
      <c r="L462" s="1446"/>
      <c r="M462" s="1447"/>
    </row>
    <row r="463" spans="1:13" ht="15.75">
      <c r="A463" s="1163" t="s">
        <v>3294</v>
      </c>
      <c r="B463" s="1451" t="s">
        <v>3306</v>
      </c>
      <c r="C463" s="1446"/>
      <c r="D463" s="1447"/>
      <c r="E463" s="1451" t="s">
        <v>3306</v>
      </c>
      <c r="F463" s="1446"/>
      <c r="G463" s="1447"/>
      <c r="H463" s="1451" t="s">
        <v>3306</v>
      </c>
      <c r="I463" s="1446"/>
      <c r="J463" s="1447"/>
      <c r="K463" s="1451" t="s">
        <v>3306</v>
      </c>
      <c r="L463" s="1446"/>
      <c r="M463" s="1447"/>
    </row>
    <row r="464" spans="1:13" ht="15.75">
      <c r="A464" s="1163" t="s">
        <v>3295</v>
      </c>
      <c r="B464" s="1451" t="s">
        <v>3514</v>
      </c>
      <c r="C464" s="1446"/>
      <c r="D464" s="1447"/>
      <c r="E464" s="1451" t="s">
        <v>3514</v>
      </c>
      <c r="F464" s="1446"/>
      <c r="G464" s="1447"/>
      <c r="H464" s="1451" t="s">
        <v>3514</v>
      </c>
      <c r="I464" s="1446"/>
      <c r="J464" s="1447"/>
      <c r="K464" s="1451" t="s">
        <v>3514</v>
      </c>
      <c r="L464" s="1446"/>
      <c r="M464" s="1447"/>
    </row>
    <row r="465" spans="1:13" ht="31.5">
      <c r="A465" s="1163" t="s">
        <v>3298</v>
      </c>
      <c r="B465" s="1451" t="s">
        <v>3515</v>
      </c>
      <c r="C465" s="1446"/>
      <c r="D465" s="1447"/>
      <c r="E465" s="1451" t="s">
        <v>3515</v>
      </c>
      <c r="F465" s="1446"/>
      <c r="G465" s="1447"/>
      <c r="H465" s="1451" t="s">
        <v>3515</v>
      </c>
      <c r="I465" s="1446"/>
      <c r="J465" s="1447"/>
      <c r="K465" s="1451" t="s">
        <v>3515</v>
      </c>
      <c r="L465" s="1446"/>
      <c r="M465" s="1447"/>
    </row>
    <row r="466" spans="1:13" ht="15.75">
      <c r="A466" s="1163" t="s">
        <v>3300</v>
      </c>
      <c r="B466" s="1451" t="s">
        <v>3484</v>
      </c>
      <c r="C466" s="1446"/>
      <c r="D466" s="1447"/>
      <c r="E466" s="1451" t="s">
        <v>3484</v>
      </c>
      <c r="F466" s="1446"/>
      <c r="G466" s="1447"/>
      <c r="H466" s="1451" t="s">
        <v>3484</v>
      </c>
      <c r="I466" s="1446"/>
      <c r="J466" s="1447"/>
      <c r="K466" s="1451" t="s">
        <v>3484</v>
      </c>
      <c r="L466" s="1446"/>
      <c r="M466" s="1447"/>
    </row>
    <row r="467" spans="1:13" ht="15.75">
      <c r="A467" s="1163" t="s">
        <v>3304</v>
      </c>
      <c r="B467" s="1451" t="s">
        <v>3306</v>
      </c>
      <c r="C467" s="1446"/>
      <c r="D467" s="1447"/>
      <c r="E467" s="1451" t="s">
        <v>3306</v>
      </c>
      <c r="F467" s="1446"/>
      <c r="G467" s="1447"/>
      <c r="H467" s="1451" t="s">
        <v>3306</v>
      </c>
      <c r="I467" s="1446"/>
      <c r="J467" s="1447"/>
      <c r="K467" s="1451" t="s">
        <v>3306</v>
      </c>
      <c r="L467" s="1446"/>
      <c r="M467" s="1447"/>
    </row>
    <row r="468" spans="1:13" ht="15.75">
      <c r="A468" s="1163" t="s">
        <v>3307</v>
      </c>
      <c r="B468" s="1451">
        <v>1</v>
      </c>
      <c r="C468" s="1446">
        <v>500</v>
      </c>
      <c r="D468" s="1447">
        <f>C468*B468*B470</f>
        <v>30000</v>
      </c>
      <c r="E468" s="1451">
        <v>1</v>
      </c>
      <c r="F468" s="1446">
        <v>500</v>
      </c>
      <c r="G468" s="1447">
        <f>F468*E468*E470</f>
        <v>40000</v>
      </c>
      <c r="H468" s="1451">
        <v>1</v>
      </c>
      <c r="I468" s="1446">
        <v>500</v>
      </c>
      <c r="J468" s="1447">
        <f>I468*H468*H470</f>
        <v>25000</v>
      </c>
      <c r="K468" s="1451">
        <v>1</v>
      </c>
      <c r="L468" s="1446">
        <v>500</v>
      </c>
      <c r="M468" s="1447">
        <f>L468*K468*K470</f>
        <v>20000</v>
      </c>
    </row>
    <row r="469" spans="1:13" ht="15.75">
      <c r="A469" s="1163" t="s">
        <v>3308</v>
      </c>
      <c r="B469" s="1451">
        <v>2</v>
      </c>
      <c r="C469" s="1446">
        <v>200</v>
      </c>
      <c r="D469" s="1447">
        <f>C469*B469*B470</f>
        <v>24000</v>
      </c>
      <c r="E469" s="1451">
        <v>2</v>
      </c>
      <c r="F469" s="1446">
        <v>200</v>
      </c>
      <c r="G469" s="1447">
        <f>F469*E469*E470</f>
        <v>32000</v>
      </c>
      <c r="H469" s="1451">
        <v>2</v>
      </c>
      <c r="I469" s="1446">
        <v>200</v>
      </c>
      <c r="J469" s="1447">
        <f>I469*H469*H470</f>
        <v>20000</v>
      </c>
      <c r="K469" s="1451">
        <v>2</v>
      </c>
      <c r="L469" s="1446">
        <v>200</v>
      </c>
      <c r="M469" s="1447">
        <f>L469*K469*K470</f>
        <v>16000</v>
      </c>
    </row>
    <row r="470" spans="1:13" ht="15.75">
      <c r="A470" s="1163" t="s">
        <v>3309</v>
      </c>
      <c r="B470" s="1451">
        <v>60</v>
      </c>
      <c r="C470" s="1446"/>
      <c r="D470" s="1447"/>
      <c r="E470" s="1451">
        <v>80</v>
      </c>
      <c r="F470" s="1446"/>
      <c r="G470" s="1447"/>
      <c r="H470" s="1451">
        <v>50</v>
      </c>
      <c r="I470" s="1446"/>
      <c r="J470" s="1447"/>
      <c r="K470" s="1451">
        <v>40</v>
      </c>
      <c r="L470" s="1446"/>
      <c r="M470" s="1447"/>
    </row>
    <row r="471" spans="1:13" ht="16.5" thickBot="1">
      <c r="A471" s="1441" t="s">
        <v>29</v>
      </c>
      <c r="B471" s="1452"/>
      <c r="C471" s="1401"/>
      <c r="D471" s="1262">
        <f>D468+D469</f>
        <v>54000</v>
      </c>
      <c r="E471" s="1452"/>
      <c r="F471" s="1401"/>
      <c r="G471" s="1262">
        <f>G468+G469</f>
        <v>72000</v>
      </c>
      <c r="H471" s="1452"/>
      <c r="I471" s="1401"/>
      <c r="J471" s="1262">
        <f>J468+J469</f>
        <v>45000</v>
      </c>
      <c r="K471" s="1452"/>
      <c r="L471" s="1401"/>
      <c r="M471" s="1262">
        <f>M468+M469</f>
        <v>36000</v>
      </c>
    </row>
    <row r="472" spans="1:13" ht="47.25">
      <c r="A472" s="1153" t="s">
        <v>3278</v>
      </c>
      <c r="B472" s="1453" t="s">
        <v>3516</v>
      </c>
      <c r="C472" s="1454"/>
      <c r="D472" s="1455"/>
      <c r="E472" s="1453" t="s">
        <v>3516</v>
      </c>
      <c r="F472" s="1454"/>
      <c r="G472" s="1455"/>
      <c r="H472" s="1453" t="s">
        <v>3516</v>
      </c>
      <c r="I472" s="1454"/>
      <c r="J472" s="1455"/>
      <c r="K472" s="1453" t="s">
        <v>3516</v>
      </c>
      <c r="L472" s="1454"/>
      <c r="M472" s="1455"/>
    </row>
    <row r="473" spans="1:13" ht="15.75">
      <c r="A473" s="1163" t="s">
        <v>3282</v>
      </c>
      <c r="B473" s="1456" t="s">
        <v>3517</v>
      </c>
      <c r="C473" s="1446"/>
      <c r="D473" s="1447"/>
      <c r="E473" s="1456" t="s">
        <v>3517</v>
      </c>
      <c r="F473" s="1446"/>
      <c r="G473" s="1447"/>
      <c r="H473" s="1456" t="s">
        <v>3517</v>
      </c>
      <c r="I473" s="1446"/>
      <c r="J473" s="1447"/>
      <c r="K473" s="1456" t="s">
        <v>3517</v>
      </c>
      <c r="L473" s="1446"/>
      <c r="M473" s="1447"/>
    </row>
    <row r="474" spans="1:13" ht="15.75">
      <c r="A474" s="1163" t="s">
        <v>3284</v>
      </c>
      <c r="B474" s="1457" t="s">
        <v>3503</v>
      </c>
      <c r="C474" s="1446"/>
      <c r="D474" s="1447"/>
      <c r="E474" s="1457" t="s">
        <v>3518</v>
      </c>
      <c r="F474" s="1446"/>
      <c r="G474" s="1447"/>
      <c r="H474" s="1457" t="s">
        <v>3519</v>
      </c>
      <c r="I474" s="1446"/>
      <c r="J474" s="1447"/>
      <c r="K474" s="1457" t="s">
        <v>3520</v>
      </c>
      <c r="L474" s="1446"/>
      <c r="M474" s="1447"/>
    </row>
    <row r="475" spans="1:13" ht="15.75">
      <c r="A475" s="1163" t="s">
        <v>3288</v>
      </c>
      <c r="B475" s="1451" t="s">
        <v>3290</v>
      </c>
      <c r="C475" s="1446"/>
      <c r="D475" s="1447"/>
      <c r="E475" s="1451" t="s">
        <v>3290</v>
      </c>
      <c r="F475" s="1446"/>
      <c r="G475" s="1447"/>
      <c r="H475" s="1451" t="s">
        <v>3290</v>
      </c>
      <c r="I475" s="1446"/>
      <c r="J475" s="1447"/>
      <c r="K475" s="1451" t="s">
        <v>3290</v>
      </c>
      <c r="L475" s="1446"/>
      <c r="M475" s="1447"/>
    </row>
    <row r="476" spans="1:13" ht="15.75">
      <c r="A476" s="1163" t="s">
        <v>3291</v>
      </c>
      <c r="B476" s="1456" t="s">
        <v>3521</v>
      </c>
      <c r="C476" s="1446"/>
      <c r="D476" s="1447"/>
      <c r="E476" s="1456" t="s">
        <v>3521</v>
      </c>
      <c r="F476" s="1446"/>
      <c r="G476" s="1447"/>
      <c r="H476" s="1456" t="s">
        <v>3521</v>
      </c>
      <c r="I476" s="1446"/>
      <c r="J476" s="1447"/>
      <c r="K476" s="1456" t="s">
        <v>3521</v>
      </c>
      <c r="L476" s="1446"/>
      <c r="M476" s="1447"/>
    </row>
    <row r="477" spans="1:13" ht="15.75">
      <c r="A477" s="1163" t="s">
        <v>3294</v>
      </c>
      <c r="B477" s="1456" t="s">
        <v>3306</v>
      </c>
      <c r="C477" s="1446"/>
      <c r="D477" s="1447"/>
      <c r="E477" s="1456" t="s">
        <v>3306</v>
      </c>
      <c r="F477" s="1446"/>
      <c r="G477" s="1447"/>
      <c r="H477" s="1456" t="s">
        <v>3306</v>
      </c>
      <c r="I477" s="1446"/>
      <c r="J477" s="1447"/>
      <c r="K477" s="1456" t="s">
        <v>3306</v>
      </c>
      <c r="L477" s="1446"/>
      <c r="M477" s="1447"/>
    </row>
    <row r="478" spans="1:13" ht="15.75">
      <c r="A478" s="1163" t="s">
        <v>3295</v>
      </c>
      <c r="B478" s="1456" t="s">
        <v>3522</v>
      </c>
      <c r="C478" s="1446"/>
      <c r="D478" s="1447"/>
      <c r="E478" s="1456" t="s">
        <v>3522</v>
      </c>
      <c r="F478" s="1446"/>
      <c r="G478" s="1447"/>
      <c r="H478" s="1456" t="s">
        <v>3522</v>
      </c>
      <c r="I478" s="1446"/>
      <c r="J478" s="1447"/>
      <c r="K478" s="1456" t="s">
        <v>3522</v>
      </c>
      <c r="L478" s="1446"/>
      <c r="M478" s="1447"/>
    </row>
    <row r="479" spans="1:13" ht="31.5">
      <c r="A479" s="1163" t="s">
        <v>3298</v>
      </c>
      <c r="B479" s="1451" t="s">
        <v>3515</v>
      </c>
      <c r="C479" s="1446"/>
      <c r="D479" s="1447"/>
      <c r="E479" s="1451" t="s">
        <v>3515</v>
      </c>
      <c r="F479" s="1446"/>
      <c r="G479" s="1447"/>
      <c r="H479" s="1451" t="s">
        <v>3515</v>
      </c>
      <c r="I479" s="1446"/>
      <c r="J479" s="1447"/>
      <c r="K479" s="1451" t="s">
        <v>3515</v>
      </c>
      <c r="L479" s="1446"/>
      <c r="M479" s="1447"/>
    </row>
    <row r="480" spans="1:13" ht="15.75">
      <c r="A480" s="1163" t="s">
        <v>3300</v>
      </c>
      <c r="B480" s="1456" t="s">
        <v>3484</v>
      </c>
      <c r="C480" s="1446"/>
      <c r="D480" s="1447"/>
      <c r="E480" s="1456" t="s">
        <v>3484</v>
      </c>
      <c r="F480" s="1446"/>
      <c r="G480" s="1447"/>
      <c r="H480" s="1456" t="s">
        <v>3484</v>
      </c>
      <c r="I480" s="1446"/>
      <c r="J480" s="1447"/>
      <c r="K480" s="1456" t="s">
        <v>3484</v>
      </c>
      <c r="L480" s="1446"/>
      <c r="M480" s="1447"/>
    </row>
    <row r="481" spans="1:13" ht="15.75">
      <c r="A481" s="1163" t="s">
        <v>3304</v>
      </c>
      <c r="B481" s="1456" t="s">
        <v>3306</v>
      </c>
      <c r="C481" s="1446"/>
      <c r="D481" s="1447"/>
      <c r="E481" s="1456" t="s">
        <v>3306</v>
      </c>
      <c r="F481" s="1446"/>
      <c r="G481" s="1447"/>
      <c r="H481" s="1456" t="s">
        <v>3306</v>
      </c>
      <c r="I481" s="1446"/>
      <c r="J481" s="1447"/>
      <c r="K481" s="1456" t="s">
        <v>3306</v>
      </c>
      <c r="L481" s="1446"/>
      <c r="M481" s="1447"/>
    </row>
    <row r="482" spans="1:13" ht="15.75">
      <c r="A482" s="1163" t="s">
        <v>3307</v>
      </c>
      <c r="B482" s="1456">
        <v>1</v>
      </c>
      <c r="C482" s="1446">
        <v>275</v>
      </c>
      <c r="D482" s="1447">
        <f>C482*B482*B484</f>
        <v>9625</v>
      </c>
      <c r="E482" s="1456">
        <v>1</v>
      </c>
      <c r="F482" s="1446">
        <v>275</v>
      </c>
      <c r="G482" s="1447">
        <f>F482*E482*E484</f>
        <v>9625</v>
      </c>
      <c r="H482" s="1456">
        <v>1</v>
      </c>
      <c r="I482" s="1446">
        <v>275</v>
      </c>
      <c r="J482" s="1447">
        <f>I482*H482*H484</f>
        <v>9625</v>
      </c>
      <c r="K482" s="1456">
        <v>1</v>
      </c>
      <c r="L482" s="1446">
        <v>275</v>
      </c>
      <c r="M482" s="1447">
        <f>L482*K482*K484</f>
        <v>9625</v>
      </c>
    </row>
    <row r="483" spans="1:13" ht="15.75">
      <c r="A483" s="1163" t="s">
        <v>3308</v>
      </c>
      <c r="B483" s="1456">
        <v>1</v>
      </c>
      <c r="C483" s="1446">
        <v>100</v>
      </c>
      <c r="D483" s="1447">
        <f>C483*B483*B484</f>
        <v>3500</v>
      </c>
      <c r="E483" s="1456">
        <v>1</v>
      </c>
      <c r="F483" s="1446">
        <v>100</v>
      </c>
      <c r="G483" s="1447">
        <f>F483*E483*E484</f>
        <v>3500</v>
      </c>
      <c r="H483" s="1456">
        <v>1</v>
      </c>
      <c r="I483" s="1446">
        <v>100</v>
      </c>
      <c r="J483" s="1447">
        <f>I483*H483*H484</f>
        <v>3500</v>
      </c>
      <c r="K483" s="1456">
        <v>1</v>
      </c>
      <c r="L483" s="1446">
        <v>100</v>
      </c>
      <c r="M483" s="1447">
        <f>L483*K483*K484</f>
        <v>3500</v>
      </c>
    </row>
    <row r="484" spans="1:13" ht="15.75">
      <c r="A484" s="1163" t="s">
        <v>3309</v>
      </c>
      <c r="B484" s="1456">
        <v>35</v>
      </c>
      <c r="C484" s="1446"/>
      <c r="D484" s="1447"/>
      <c r="E484" s="1456">
        <v>35</v>
      </c>
      <c r="F484" s="1446"/>
      <c r="G484" s="1447"/>
      <c r="H484" s="1456">
        <v>35</v>
      </c>
      <c r="I484" s="1446"/>
      <c r="J484" s="1447"/>
      <c r="K484" s="1456">
        <v>35</v>
      </c>
      <c r="L484" s="1446"/>
      <c r="M484" s="1447"/>
    </row>
    <row r="485" spans="1:13" ht="16.5" thickBot="1">
      <c r="A485" s="1445" t="s">
        <v>29</v>
      </c>
      <c r="B485" s="1456"/>
      <c r="C485" s="1446"/>
      <c r="D485" s="1447">
        <f>D482+D483</f>
        <v>13125</v>
      </c>
      <c r="E485" s="1456"/>
      <c r="F485" s="1446"/>
      <c r="G485" s="1447">
        <f>G482+G483</f>
        <v>13125</v>
      </c>
      <c r="H485" s="1456"/>
      <c r="I485" s="1446"/>
      <c r="J485" s="1447">
        <f>J482+J483</f>
        <v>13125</v>
      </c>
      <c r="K485" s="1456"/>
      <c r="L485" s="1446"/>
      <c r="M485" s="1447">
        <f>M482+M483</f>
        <v>13125</v>
      </c>
    </row>
    <row r="486" spans="1:13" ht="15.75">
      <c r="A486" s="1142" t="s">
        <v>3278</v>
      </c>
      <c r="B486" s="1458" t="s">
        <v>3523</v>
      </c>
      <c r="C486" s="1459"/>
      <c r="D486" s="1460"/>
      <c r="E486" s="1458" t="s">
        <v>3523</v>
      </c>
      <c r="F486" s="1459"/>
      <c r="G486" s="1460"/>
      <c r="H486" s="1458" t="s">
        <v>3523</v>
      </c>
      <c r="I486" s="1459"/>
      <c r="J486" s="1460"/>
      <c r="K486" s="1458" t="s">
        <v>3523</v>
      </c>
      <c r="L486" s="1459"/>
      <c r="M486" s="1460"/>
    </row>
    <row r="487" spans="1:13" ht="15.75">
      <c r="A487" s="1163" t="s">
        <v>3282</v>
      </c>
      <c r="B487" s="1228" t="s">
        <v>3524</v>
      </c>
      <c r="C487" s="1461"/>
      <c r="D487" s="1462"/>
      <c r="E487" s="1228" t="s">
        <v>3524</v>
      </c>
      <c r="F487" s="1461"/>
      <c r="G487" s="1462"/>
      <c r="H487" s="1228" t="s">
        <v>3524</v>
      </c>
      <c r="I487" s="1461"/>
      <c r="J487" s="1462"/>
      <c r="K487" s="1228" t="s">
        <v>3524</v>
      </c>
      <c r="L487" s="1461"/>
      <c r="M487" s="1462"/>
    </row>
    <row r="488" spans="1:13" ht="15.75">
      <c r="A488" s="1163" t="s">
        <v>3284</v>
      </c>
      <c r="B488" s="1228" t="s">
        <v>3453</v>
      </c>
      <c r="C488" s="1461"/>
      <c r="D488" s="1462"/>
      <c r="E488" s="1228" t="s">
        <v>3453</v>
      </c>
      <c r="F488" s="1461"/>
      <c r="G488" s="1462"/>
      <c r="H488" s="1228" t="s">
        <v>3453</v>
      </c>
      <c r="I488" s="1461"/>
      <c r="J488" s="1462"/>
      <c r="K488" s="1228" t="s">
        <v>3453</v>
      </c>
      <c r="L488" s="1461"/>
      <c r="M488" s="1462"/>
    </row>
    <row r="489" spans="1:13" ht="15.75">
      <c r="A489" s="1163" t="s">
        <v>3288</v>
      </c>
      <c r="B489" s="1451" t="s">
        <v>3290</v>
      </c>
      <c r="C489" s="1461"/>
      <c r="D489" s="1462"/>
      <c r="E489" s="1451" t="s">
        <v>3290</v>
      </c>
      <c r="F489" s="1461"/>
      <c r="G489" s="1462"/>
      <c r="H489" s="1451" t="s">
        <v>3290</v>
      </c>
      <c r="I489" s="1461"/>
      <c r="J489" s="1462"/>
      <c r="K489" s="1451" t="s">
        <v>3290</v>
      </c>
      <c r="L489" s="1461"/>
      <c r="M489" s="1462"/>
    </row>
    <row r="490" spans="1:13" ht="31.5">
      <c r="A490" s="1163" t="s">
        <v>3291</v>
      </c>
      <c r="B490" s="1388" t="s">
        <v>3525</v>
      </c>
      <c r="C490" s="1461"/>
      <c r="D490" s="1462"/>
      <c r="E490" s="1388" t="s">
        <v>3525</v>
      </c>
      <c r="F490" s="1461"/>
      <c r="G490" s="1462"/>
      <c r="H490" s="1388" t="s">
        <v>3525</v>
      </c>
      <c r="I490" s="1461"/>
      <c r="J490" s="1462"/>
      <c r="K490" s="1388" t="s">
        <v>3525</v>
      </c>
      <c r="L490" s="1461"/>
      <c r="M490" s="1462"/>
    </row>
    <row r="491" spans="1:13" ht="15.75">
      <c r="A491" s="1163" t="s">
        <v>3294</v>
      </c>
      <c r="B491" s="1228" t="s">
        <v>3306</v>
      </c>
      <c r="C491" s="1461"/>
      <c r="D491" s="1462"/>
      <c r="E491" s="1228" t="s">
        <v>3306</v>
      </c>
      <c r="F491" s="1461"/>
      <c r="G491" s="1462"/>
      <c r="H491" s="1228" t="s">
        <v>3306</v>
      </c>
      <c r="I491" s="1461"/>
      <c r="J491" s="1462"/>
      <c r="K491" s="1228" t="s">
        <v>3306</v>
      </c>
      <c r="L491" s="1461"/>
      <c r="M491" s="1462"/>
    </row>
    <row r="492" spans="1:13" ht="15.75">
      <c r="A492" s="1163" t="s">
        <v>3295</v>
      </c>
      <c r="B492" s="1228" t="s">
        <v>3526</v>
      </c>
      <c r="C492" s="1461"/>
      <c r="D492" s="1462"/>
      <c r="E492" s="1228" t="s">
        <v>3526</v>
      </c>
      <c r="F492" s="1461"/>
      <c r="G492" s="1462"/>
      <c r="H492" s="1228" t="s">
        <v>3526</v>
      </c>
      <c r="I492" s="1461"/>
      <c r="J492" s="1462"/>
      <c r="K492" s="1228" t="s">
        <v>3526</v>
      </c>
      <c r="L492" s="1461"/>
      <c r="M492" s="1462"/>
    </row>
    <row r="493" spans="1:13" ht="47.25">
      <c r="A493" s="1163" t="s">
        <v>3298</v>
      </c>
      <c r="B493" s="1388" t="s">
        <v>3527</v>
      </c>
      <c r="C493" s="1461"/>
      <c r="D493" s="1462"/>
      <c r="E493" s="1388" t="s">
        <v>3527</v>
      </c>
      <c r="F493" s="1461"/>
      <c r="G493" s="1462"/>
      <c r="H493" s="1388" t="s">
        <v>3527</v>
      </c>
      <c r="I493" s="1461"/>
      <c r="J493" s="1462"/>
      <c r="K493" s="1388" t="s">
        <v>3527</v>
      </c>
      <c r="L493" s="1461"/>
      <c r="M493" s="1462"/>
    </row>
    <row r="494" spans="1:13" ht="15.75">
      <c r="A494" s="1163" t="s">
        <v>3300</v>
      </c>
      <c r="B494" s="1228" t="s">
        <v>3528</v>
      </c>
      <c r="C494" s="1461"/>
      <c r="D494" s="1462"/>
      <c r="E494" s="1228" t="s">
        <v>3528</v>
      </c>
      <c r="F494" s="1461"/>
      <c r="G494" s="1462"/>
      <c r="H494" s="1228" t="s">
        <v>3528</v>
      </c>
      <c r="I494" s="1461"/>
      <c r="J494" s="1462"/>
      <c r="K494" s="1228" t="s">
        <v>3528</v>
      </c>
      <c r="L494" s="1461"/>
      <c r="M494" s="1462"/>
    </row>
    <row r="495" spans="1:13" ht="15.75">
      <c r="A495" s="1163" t="s">
        <v>3304</v>
      </c>
      <c r="B495" s="1228" t="s">
        <v>3306</v>
      </c>
      <c r="C495" s="1461"/>
      <c r="D495" s="1462"/>
      <c r="E495" s="1228" t="s">
        <v>3306</v>
      </c>
      <c r="F495" s="1461"/>
      <c r="G495" s="1462"/>
      <c r="H495" s="1228" t="s">
        <v>3306</v>
      </c>
      <c r="I495" s="1461"/>
      <c r="J495" s="1462"/>
      <c r="K495" s="1228" t="s">
        <v>3306</v>
      </c>
      <c r="L495" s="1461"/>
      <c r="M495" s="1462"/>
    </row>
    <row r="496" spans="1:13" ht="15.75">
      <c r="A496" s="1163" t="s">
        <v>3307</v>
      </c>
      <c r="B496" s="1228">
        <v>1</v>
      </c>
      <c r="C496" s="1461">
        <v>500</v>
      </c>
      <c r="D496" s="1462">
        <f>C496*B496*B498</f>
        <v>25000</v>
      </c>
      <c r="E496" s="1228">
        <v>1</v>
      </c>
      <c r="F496" s="1461">
        <v>500</v>
      </c>
      <c r="G496" s="1462">
        <f>F496*E496*E498</f>
        <v>35000</v>
      </c>
      <c r="H496" s="1228">
        <v>1</v>
      </c>
      <c r="I496" s="1461">
        <v>500</v>
      </c>
      <c r="J496" s="1462">
        <f>I496*H496*H498</f>
        <v>25000</v>
      </c>
      <c r="K496" s="1228">
        <v>1</v>
      </c>
      <c r="L496" s="1461">
        <v>500</v>
      </c>
      <c r="M496" s="1462">
        <f>L496*K496*K498</f>
        <v>25000</v>
      </c>
    </row>
    <row r="497" spans="1:14" ht="15.75">
      <c r="A497" s="1163" t="s">
        <v>3308</v>
      </c>
      <c r="B497" s="1228">
        <v>2</v>
      </c>
      <c r="C497" s="1461">
        <v>200</v>
      </c>
      <c r="D497" s="1462">
        <f>C497*B497*B498</f>
        <v>20000</v>
      </c>
      <c r="E497" s="1228">
        <v>2</v>
      </c>
      <c r="F497" s="1461">
        <v>200</v>
      </c>
      <c r="G497" s="1462">
        <f>F497*E497*E498</f>
        <v>28000</v>
      </c>
      <c r="H497" s="1228">
        <v>2</v>
      </c>
      <c r="I497" s="1461">
        <v>200</v>
      </c>
      <c r="J497" s="1462">
        <f>I497*H497*H498</f>
        <v>20000</v>
      </c>
      <c r="K497" s="1228">
        <v>2</v>
      </c>
      <c r="L497" s="1461">
        <v>200</v>
      </c>
      <c r="M497" s="1462">
        <f>L497*K497*K498</f>
        <v>20000</v>
      </c>
    </row>
    <row r="498" spans="1:14" ht="15.75">
      <c r="A498" s="1163" t="s">
        <v>3309</v>
      </c>
      <c r="B498" s="1228">
        <v>50</v>
      </c>
      <c r="C498" s="1461"/>
      <c r="D498" s="1462"/>
      <c r="E498" s="1228">
        <v>70</v>
      </c>
      <c r="F498" s="1461"/>
      <c r="G498" s="1462"/>
      <c r="H498" s="1228">
        <v>50</v>
      </c>
      <c r="I498" s="1461"/>
      <c r="J498" s="1462"/>
      <c r="K498" s="1228">
        <v>50</v>
      </c>
      <c r="L498" s="1461"/>
      <c r="M498" s="1462"/>
    </row>
    <row r="499" spans="1:14" ht="16.5" thickBot="1">
      <c r="A499" s="1441" t="s">
        <v>29</v>
      </c>
      <c r="B499" s="1231"/>
      <c r="C499" s="1401"/>
      <c r="D499" s="1262">
        <f>D496+D497</f>
        <v>45000</v>
      </c>
      <c r="E499" s="1231"/>
      <c r="F499" s="1401"/>
      <c r="G499" s="1262">
        <f>G496+G497</f>
        <v>63000</v>
      </c>
      <c r="H499" s="1231"/>
      <c r="I499" s="1401"/>
      <c r="J499" s="1262">
        <f>J496+J497</f>
        <v>45000</v>
      </c>
      <c r="K499" s="1231"/>
      <c r="L499" s="1401"/>
      <c r="M499" s="1262">
        <f>M496+M497</f>
        <v>45000</v>
      </c>
    </row>
    <row r="500" spans="1:14" ht="16.5" thickBot="1">
      <c r="A500" s="1463" t="s">
        <v>3321</v>
      </c>
      <c r="B500" s="1464"/>
      <c r="C500" s="1464"/>
      <c r="D500" s="1465">
        <f>D457+D443+D429+D415+D401+D387+D373+D359+D345+D331+D317+D303+D289+D275+D261+D247+D471+D485+D499</f>
        <v>939650</v>
      </c>
      <c r="E500" s="1464"/>
      <c r="F500" s="1464"/>
      <c r="G500" s="1466">
        <f>G499+G485+G471+G415+G387+G373+G359+G345+G331+G317+G303+G289+G275+G261+G247</f>
        <v>599300</v>
      </c>
      <c r="H500" s="1464"/>
      <c r="I500" s="1464"/>
      <c r="J500" s="1466">
        <f>J499+J485+J471+J415+J401+J387+J373+J359+J345+J331+J317+J303+J289+J275+J261+J247</f>
        <v>537900</v>
      </c>
      <c r="K500" s="1464"/>
      <c r="L500" s="1464"/>
      <c r="M500" s="1467">
        <f>M499+M485+M471+M415+M387+M359+M345+M331+M317+M303+M289+M275+M261+M247</f>
        <v>467900</v>
      </c>
      <c r="N500" s="1305">
        <f>M500+J500+G500+D500</f>
        <v>2544750</v>
      </c>
    </row>
    <row r="501" spans="1:14" ht="15.75" thickBot="1">
      <c r="A501" s="4306" t="s">
        <v>3529</v>
      </c>
      <c r="B501" s="4307"/>
      <c r="C501" s="4307"/>
      <c r="D501" s="4307"/>
      <c r="E501" s="4307"/>
      <c r="F501" s="4307"/>
      <c r="G501" s="4307"/>
      <c r="H501" s="4307"/>
      <c r="I501" s="4307"/>
      <c r="J501" s="4307"/>
      <c r="K501" s="4307"/>
      <c r="L501" s="4307"/>
      <c r="M501" s="4308"/>
    </row>
    <row r="502" spans="1:14" ht="31.5">
      <c r="A502" s="1142" t="s">
        <v>3278</v>
      </c>
      <c r="B502" s="1209"/>
      <c r="C502" s="1209"/>
      <c r="D502" s="1212"/>
      <c r="E502" s="1468"/>
      <c r="F502" s="1469"/>
      <c r="G502" s="1470"/>
      <c r="H502" s="1468" t="s">
        <v>3530</v>
      </c>
      <c r="I502" s="1469"/>
      <c r="J502" s="1470"/>
      <c r="K502" s="1468" t="s">
        <v>3531</v>
      </c>
      <c r="L502" s="1471"/>
      <c r="M502" s="1471"/>
    </row>
    <row r="503" spans="1:14" ht="15.75">
      <c r="A503" s="1153" t="s">
        <v>3282</v>
      </c>
      <c r="B503" s="1214"/>
      <c r="C503" s="1214"/>
      <c r="D503" s="1216"/>
      <c r="E503" s="1472"/>
      <c r="F503" s="1473"/>
      <c r="G503" s="1473"/>
      <c r="H503" s="1472" t="s">
        <v>3532</v>
      </c>
      <c r="I503" s="1473"/>
      <c r="J503" s="1473"/>
      <c r="K503" s="1472" t="s">
        <v>3532</v>
      </c>
      <c r="L503" s="1473"/>
      <c r="M503" s="1473"/>
    </row>
    <row r="504" spans="1:14" ht="15.75">
      <c r="A504" s="1163" t="s">
        <v>3284</v>
      </c>
      <c r="B504" s="1381"/>
      <c r="C504" s="1218"/>
      <c r="D504" s="1221"/>
      <c r="E504" s="1472"/>
      <c r="F504" s="1473"/>
      <c r="G504" s="1473"/>
      <c r="H504" s="1472" t="s">
        <v>3286</v>
      </c>
      <c r="I504" s="1473"/>
      <c r="J504" s="1473"/>
      <c r="K504" s="1472" t="s">
        <v>3313</v>
      </c>
      <c r="L504" s="1473"/>
      <c r="M504" s="1473"/>
    </row>
    <row r="505" spans="1:14" ht="15.75">
      <c r="A505" s="1163" t="s">
        <v>3288</v>
      </c>
      <c r="B505" s="1382"/>
      <c r="C505" s="1383"/>
      <c r="D505" s="1384"/>
      <c r="E505" s="1472"/>
      <c r="F505" s="1473"/>
      <c r="G505" s="1473"/>
      <c r="H505" s="1472" t="s">
        <v>3334</v>
      </c>
      <c r="I505" s="1473"/>
      <c r="J505" s="1473"/>
      <c r="K505" s="1472" t="s">
        <v>3411</v>
      </c>
      <c r="L505" s="1473"/>
      <c r="M505" s="1473"/>
    </row>
    <row r="506" spans="1:14" ht="31.5">
      <c r="A506" s="1163" t="s">
        <v>3291</v>
      </c>
      <c r="B506" s="1382"/>
      <c r="C506" s="1218"/>
      <c r="D506" s="1221"/>
      <c r="E506" s="1472"/>
      <c r="F506" s="1473"/>
      <c r="G506" s="1473"/>
      <c r="H506" s="1472" t="s">
        <v>3533</v>
      </c>
      <c r="I506" s="1473"/>
      <c r="J506" s="1473"/>
      <c r="K506" s="1472" t="s">
        <v>3534</v>
      </c>
      <c r="L506" s="1473"/>
      <c r="M506" s="1473"/>
    </row>
    <row r="507" spans="1:14" ht="15.75">
      <c r="A507" s="1163" t="s">
        <v>3294</v>
      </c>
      <c r="B507" s="1381"/>
      <c r="C507" s="1218"/>
      <c r="D507" s="1221"/>
      <c r="E507" s="1472"/>
      <c r="F507" s="1473"/>
      <c r="G507" s="1473"/>
      <c r="H507" s="1472" t="s">
        <v>3535</v>
      </c>
      <c r="I507" s="1473"/>
      <c r="J507" s="1473"/>
      <c r="K507" s="1472" t="s">
        <v>3535</v>
      </c>
      <c r="L507" s="1473"/>
      <c r="M507" s="1473"/>
    </row>
    <row r="508" spans="1:14" ht="15.75">
      <c r="A508" s="1163" t="s">
        <v>3295</v>
      </c>
      <c r="B508" s="1381"/>
      <c r="C508" s="1218"/>
      <c r="D508" s="1221"/>
      <c r="E508" s="1472"/>
      <c r="F508" s="1473"/>
      <c r="G508" s="1473"/>
      <c r="H508" s="1472" t="s">
        <v>3366</v>
      </c>
      <c r="I508" s="1473"/>
      <c r="J508" s="1473"/>
      <c r="K508" s="1472" t="s">
        <v>3366</v>
      </c>
      <c r="L508" s="1473"/>
      <c r="M508" s="1473"/>
    </row>
    <row r="509" spans="1:14" ht="47.25">
      <c r="A509" s="1163" t="s">
        <v>3298</v>
      </c>
      <c r="B509" s="1381"/>
      <c r="C509" s="1218"/>
      <c r="D509" s="1221"/>
      <c r="E509" s="1472"/>
      <c r="F509" s="1473"/>
      <c r="G509" s="1473"/>
      <c r="H509" s="1472" t="s">
        <v>3536</v>
      </c>
      <c r="I509" s="1473"/>
      <c r="J509" s="1473"/>
      <c r="K509" s="1472" t="s">
        <v>3536</v>
      </c>
      <c r="L509" s="1473"/>
      <c r="M509" s="1473"/>
    </row>
    <row r="510" spans="1:14" ht="31.5">
      <c r="A510" s="1163" t="s">
        <v>3300</v>
      </c>
      <c r="B510" s="1382"/>
      <c r="C510" s="1218"/>
      <c r="D510" s="1221"/>
      <c r="E510" s="1472"/>
      <c r="F510" s="1473"/>
      <c r="G510" s="1473"/>
      <c r="H510" s="1472" t="s">
        <v>3537</v>
      </c>
      <c r="I510" s="1473"/>
      <c r="J510" s="1473"/>
      <c r="K510" s="1472" t="s">
        <v>3538</v>
      </c>
      <c r="L510" s="1473"/>
      <c r="M510" s="1473"/>
    </row>
    <row r="511" spans="1:14" ht="15.75">
      <c r="A511" s="1163" t="s">
        <v>3304</v>
      </c>
      <c r="B511" s="1381"/>
      <c r="C511" s="1223"/>
      <c r="D511" s="1221"/>
      <c r="E511" s="1472"/>
      <c r="F511" s="1473"/>
      <c r="G511" s="1474"/>
      <c r="H511" s="1472" t="s">
        <v>3539</v>
      </c>
      <c r="I511" s="1473">
        <v>1600</v>
      </c>
      <c r="J511" s="1474">
        <f>I511*H514*2</f>
        <v>204800</v>
      </c>
      <c r="K511" s="1472">
        <v>1</v>
      </c>
      <c r="L511" s="1473">
        <v>1600</v>
      </c>
      <c r="M511" s="1474">
        <f>L511*K514</f>
        <v>102400</v>
      </c>
    </row>
    <row r="512" spans="1:14" ht="15.75">
      <c r="A512" s="1163" t="s">
        <v>3307</v>
      </c>
      <c r="B512" s="1385"/>
      <c r="C512" s="1225"/>
      <c r="D512" s="1221"/>
      <c r="E512" s="1472"/>
      <c r="F512" s="1473"/>
      <c r="G512" s="1474"/>
      <c r="H512" s="1472">
        <v>4</v>
      </c>
      <c r="I512" s="1473"/>
      <c r="J512" s="1474"/>
      <c r="K512" s="1472">
        <v>1</v>
      </c>
      <c r="L512" s="1473"/>
      <c r="M512" s="1474"/>
    </row>
    <row r="513" spans="1:13" ht="15.75">
      <c r="A513" s="1163" t="s">
        <v>3308</v>
      </c>
      <c r="B513" s="1385"/>
      <c r="C513" s="1386"/>
      <c r="D513" s="1387"/>
      <c r="E513" s="1472"/>
      <c r="F513" s="1473"/>
      <c r="G513" s="1474"/>
      <c r="H513" s="1472">
        <v>4</v>
      </c>
      <c r="I513" s="1473"/>
      <c r="J513" s="1474"/>
      <c r="K513" s="1472">
        <v>2</v>
      </c>
      <c r="L513" s="1473"/>
      <c r="M513" s="1474"/>
    </row>
    <row r="514" spans="1:13" ht="15.75">
      <c r="A514" s="1163" t="s">
        <v>3309</v>
      </c>
      <c r="B514" s="1388"/>
      <c r="C514" s="1228"/>
      <c r="D514" s="1221"/>
      <c r="E514" s="1472"/>
      <c r="F514" s="1473"/>
      <c r="G514" s="1474"/>
      <c r="H514" s="1472">
        <v>64</v>
      </c>
      <c r="I514" s="1473"/>
      <c r="J514" s="1474"/>
      <c r="K514" s="1472">
        <v>64</v>
      </c>
      <c r="L514" s="1473"/>
      <c r="M514" s="1474"/>
    </row>
    <row r="515" spans="1:13" ht="16.5" thickBot="1">
      <c r="A515" s="1171" t="s">
        <v>29</v>
      </c>
      <c r="B515" s="1231"/>
      <c r="C515" s="1231"/>
      <c r="D515" s="1234"/>
      <c r="E515" s="1231"/>
      <c r="F515" s="1231"/>
      <c r="G515" s="1475"/>
      <c r="H515" s="1231"/>
      <c r="I515" s="1231"/>
      <c r="J515" s="1475">
        <f>SUM(J511:J514)</f>
        <v>204800</v>
      </c>
      <c r="K515" s="1231"/>
      <c r="L515" s="1231"/>
      <c r="M515" s="1475">
        <f>SUM(M511:M514)</f>
        <v>102400</v>
      </c>
    </row>
    <row r="516" spans="1:13" ht="15.75">
      <c r="A516" s="1142" t="s">
        <v>3278</v>
      </c>
      <c r="B516" s="1458"/>
      <c r="C516" s="1458"/>
      <c r="D516" s="1476"/>
      <c r="E516" s="1458"/>
      <c r="F516" s="1458"/>
      <c r="G516" s="1477"/>
      <c r="H516" s="1468" t="s">
        <v>3540</v>
      </c>
      <c r="I516" s="1478"/>
      <c r="J516" s="1479"/>
      <c r="K516" s="1458"/>
      <c r="L516" s="1458"/>
      <c r="M516" s="1477"/>
    </row>
    <row r="517" spans="1:13" ht="15.75">
      <c r="A517" s="1163" t="s">
        <v>3282</v>
      </c>
      <c r="B517" s="1228"/>
      <c r="C517" s="1228"/>
      <c r="D517" s="1480"/>
      <c r="E517" s="1228"/>
      <c r="F517" s="1228"/>
      <c r="G517" s="1414"/>
      <c r="H517" s="1472" t="s">
        <v>3532</v>
      </c>
      <c r="I517" s="1481"/>
      <c r="J517" s="1473"/>
      <c r="K517" s="1228"/>
      <c r="L517" s="1228"/>
      <c r="M517" s="1414"/>
    </row>
    <row r="518" spans="1:13" ht="15.75">
      <c r="A518" s="1163" t="s">
        <v>3284</v>
      </c>
      <c r="B518" s="1228"/>
      <c r="C518" s="1228"/>
      <c r="D518" s="1480"/>
      <c r="E518" s="1228"/>
      <c r="F518" s="1228"/>
      <c r="G518" s="1414"/>
      <c r="H518" s="1472" t="s">
        <v>3318</v>
      </c>
      <c r="I518" s="1481"/>
      <c r="J518" s="1473"/>
      <c r="K518" s="1228"/>
      <c r="L518" s="1228"/>
      <c r="M518" s="1414"/>
    </row>
    <row r="519" spans="1:13" ht="15.75">
      <c r="A519" s="1163" t="s">
        <v>3288</v>
      </c>
      <c r="B519" s="1228"/>
      <c r="C519" s="1228"/>
      <c r="D519" s="1480"/>
      <c r="E519" s="1228"/>
      <c r="F519" s="1228"/>
      <c r="G519" s="1414"/>
      <c r="H519" s="1472" t="s">
        <v>3541</v>
      </c>
      <c r="I519" s="1481"/>
      <c r="J519" s="1473"/>
      <c r="K519" s="1228"/>
      <c r="L519" s="1228"/>
      <c r="M519" s="1414"/>
    </row>
    <row r="520" spans="1:13" ht="15.75">
      <c r="A520" s="1163" t="s">
        <v>3291</v>
      </c>
      <c r="B520" s="1228"/>
      <c r="C520" s="1228"/>
      <c r="D520" s="1480"/>
      <c r="E520" s="1228"/>
      <c r="F520" s="1228"/>
      <c r="G520" s="1414"/>
      <c r="H520" s="1472" t="s">
        <v>3542</v>
      </c>
      <c r="I520" s="1481"/>
      <c r="J520" s="1473"/>
      <c r="K520" s="1228" t="s">
        <v>3543</v>
      </c>
      <c r="L520" s="1228"/>
      <c r="M520" s="1414"/>
    </row>
    <row r="521" spans="1:13" ht="15.75">
      <c r="A521" s="1163" t="s">
        <v>3294</v>
      </c>
      <c r="B521" s="1228"/>
      <c r="C521" s="1228"/>
      <c r="D521" s="1480"/>
      <c r="E521" s="1228"/>
      <c r="F521" s="1228"/>
      <c r="G521" s="1414"/>
      <c r="H521" s="1472" t="s">
        <v>3544</v>
      </c>
      <c r="I521" s="1481"/>
      <c r="J521" s="1473"/>
      <c r="K521" s="1228"/>
      <c r="L521" s="1228"/>
      <c r="M521" s="1414"/>
    </row>
    <row r="522" spans="1:13" ht="15.75">
      <c r="A522" s="1163" t="s">
        <v>3295</v>
      </c>
      <c r="B522" s="1228"/>
      <c r="C522" s="1228"/>
      <c r="D522" s="1480"/>
      <c r="E522" s="1228"/>
      <c r="F522" s="1228"/>
      <c r="G522" s="1414"/>
      <c r="H522" s="1472" t="s">
        <v>3545</v>
      </c>
      <c r="I522" s="1481"/>
      <c r="J522" s="1473"/>
      <c r="K522" s="1228"/>
      <c r="L522" s="1228"/>
      <c r="M522" s="1414"/>
    </row>
    <row r="523" spans="1:13" ht="30">
      <c r="A523" s="1163" t="s">
        <v>3298</v>
      </c>
      <c r="B523" s="1228"/>
      <c r="C523" s="1228"/>
      <c r="D523" s="1480"/>
      <c r="E523" s="1228"/>
      <c r="F523" s="1228"/>
      <c r="G523" s="1414"/>
      <c r="H523" s="1472" t="s">
        <v>3546</v>
      </c>
      <c r="I523" s="1481"/>
      <c r="J523" s="1473"/>
      <c r="K523" s="1228"/>
      <c r="L523" s="1228"/>
      <c r="M523" s="1414"/>
    </row>
    <row r="524" spans="1:13" ht="15.75">
      <c r="A524" s="1163" t="s">
        <v>3300</v>
      </c>
      <c r="B524" s="1228"/>
      <c r="C524" s="1228"/>
      <c r="D524" s="1480"/>
      <c r="E524" s="1228"/>
      <c r="F524" s="1228"/>
      <c r="G524" s="1414"/>
      <c r="H524" s="1472" t="s">
        <v>3547</v>
      </c>
      <c r="I524" s="1481"/>
      <c r="J524" s="1473"/>
      <c r="K524" s="1228"/>
      <c r="L524" s="1228"/>
      <c r="M524" s="1414"/>
    </row>
    <row r="525" spans="1:13" ht="15.75">
      <c r="A525" s="1163" t="s">
        <v>3304</v>
      </c>
      <c r="B525" s="1228"/>
      <c r="C525" s="1228"/>
      <c r="D525" s="1480"/>
      <c r="E525" s="1228"/>
      <c r="F525" s="1228"/>
      <c r="G525" s="1414"/>
      <c r="H525" s="1472" t="s">
        <v>3337</v>
      </c>
      <c r="I525" s="1481"/>
      <c r="J525" s="1473"/>
      <c r="K525" s="1228"/>
      <c r="L525" s="1228"/>
      <c r="M525" s="1414"/>
    </row>
    <row r="526" spans="1:13" ht="15.75">
      <c r="A526" s="1163" t="s">
        <v>3307</v>
      </c>
      <c r="B526" s="1228"/>
      <c r="C526" s="1228"/>
      <c r="D526" s="1480"/>
      <c r="E526" s="1228"/>
      <c r="F526" s="1228"/>
      <c r="G526" s="1414"/>
      <c r="H526" s="1472">
        <v>1</v>
      </c>
      <c r="I526" s="1481">
        <v>200</v>
      </c>
      <c r="J526" s="1474">
        <f>I526*H526*H528</f>
        <v>12800</v>
      </c>
      <c r="K526" s="1228"/>
      <c r="L526" s="1228"/>
      <c r="M526" s="1414"/>
    </row>
    <row r="527" spans="1:13" ht="15.75">
      <c r="A527" s="1163" t="s">
        <v>3308</v>
      </c>
      <c r="B527" s="1228"/>
      <c r="C527" s="1228"/>
      <c r="D527" s="1480"/>
      <c r="E527" s="1228"/>
      <c r="F527" s="1228"/>
      <c r="G527" s="1414"/>
      <c r="H527" s="1472">
        <v>2</v>
      </c>
      <c r="I527" s="1481">
        <v>50</v>
      </c>
      <c r="J527" s="1474">
        <f>I527*H527*H528</f>
        <v>6400</v>
      </c>
      <c r="K527" s="1228"/>
      <c r="L527" s="1228"/>
      <c r="M527" s="1414"/>
    </row>
    <row r="528" spans="1:13" ht="15.75">
      <c r="A528" s="1163" t="s">
        <v>3309</v>
      </c>
      <c r="B528" s="1228"/>
      <c r="C528" s="1228"/>
      <c r="D528" s="1480"/>
      <c r="E528" s="1228"/>
      <c r="F528" s="1228"/>
      <c r="G528" s="1414"/>
      <c r="H528" s="1472">
        <v>64</v>
      </c>
      <c r="I528" s="1481"/>
      <c r="J528" s="1474"/>
      <c r="K528" s="1228"/>
      <c r="L528" s="1228"/>
      <c r="M528" s="1414"/>
    </row>
    <row r="529" spans="1:14" ht="16.5" thickBot="1">
      <c r="A529" s="1171" t="s">
        <v>29</v>
      </c>
      <c r="B529" s="1231"/>
      <c r="C529" s="1231"/>
      <c r="D529" s="1234"/>
      <c r="E529" s="1231"/>
      <c r="F529" s="1231"/>
      <c r="G529" s="1475"/>
      <c r="H529" s="1231"/>
      <c r="I529" s="1231"/>
      <c r="J529" s="1475">
        <f>SUM(J525:J527)</f>
        <v>19200</v>
      </c>
      <c r="K529" s="1231"/>
      <c r="L529" s="1231"/>
      <c r="M529" s="1475"/>
    </row>
    <row r="530" spans="1:14" ht="16.5" thickBot="1">
      <c r="A530" s="1463" t="s">
        <v>3321</v>
      </c>
      <c r="B530" s="1464"/>
      <c r="C530" s="1464"/>
      <c r="D530" s="1465">
        <f>D473+D459+D445+D431+D417+D403+D389+D375+D361+D347+D333+D319+D305+D291+D277+D263+D487+D501+D515</f>
        <v>0</v>
      </c>
      <c r="E530" s="1482"/>
      <c r="F530" s="1482"/>
      <c r="G530" s="1483"/>
      <c r="H530" s="1482"/>
      <c r="I530" s="1482"/>
      <c r="J530" s="1483">
        <f>J529+J515</f>
        <v>224000</v>
      </c>
      <c r="K530" s="1482"/>
      <c r="L530" s="1482"/>
      <c r="M530" s="1484">
        <f>M515+M501+M487+M431+M403+M375+M361+M347+M333+M319+M305+M291+M277+M263</f>
        <v>102400</v>
      </c>
      <c r="N530" s="1305">
        <f>M530+J530+G530+D530</f>
        <v>326400</v>
      </c>
    </row>
    <row r="531" spans="1:14" ht="15.75" thickBot="1">
      <c r="A531" s="4306" t="s">
        <v>3548</v>
      </c>
      <c r="B531" s="4307"/>
      <c r="C531" s="4307"/>
      <c r="D531" s="4307"/>
      <c r="E531" s="4307"/>
      <c r="F531" s="4307"/>
      <c r="G531" s="4307"/>
      <c r="H531" s="4307"/>
      <c r="I531" s="4307"/>
      <c r="J531" s="4307"/>
      <c r="K531" s="4307"/>
      <c r="L531" s="4307"/>
      <c r="M531" s="4308"/>
    </row>
    <row r="532" spans="1:14" ht="31.5">
      <c r="A532" s="1142" t="s">
        <v>3278</v>
      </c>
      <c r="B532" s="1485" t="s">
        <v>3549</v>
      </c>
      <c r="C532" s="1209"/>
      <c r="D532" s="1212"/>
      <c r="E532" s="1209" t="s">
        <v>3416</v>
      </c>
      <c r="F532" s="1209"/>
      <c r="G532" s="1212"/>
      <c r="H532" s="1486" t="s">
        <v>3550</v>
      </c>
      <c r="I532" s="1209"/>
      <c r="J532" s="1212"/>
      <c r="K532" s="1209" t="s">
        <v>3326</v>
      </c>
      <c r="L532" s="1209"/>
      <c r="M532" s="1212"/>
    </row>
    <row r="533" spans="1:14" ht="63">
      <c r="A533" s="1153" t="s">
        <v>3282</v>
      </c>
      <c r="B533" s="1214" t="s">
        <v>3551</v>
      </c>
      <c r="C533" s="1214"/>
      <c r="D533" s="1216"/>
      <c r="E533" s="1487" t="s">
        <v>3552</v>
      </c>
      <c r="F533" s="1214"/>
      <c r="G533" s="1216"/>
      <c r="H533" s="1214" t="s">
        <v>3551</v>
      </c>
      <c r="I533" s="1214"/>
      <c r="J533" s="1216"/>
      <c r="K533" s="1487" t="s">
        <v>3552</v>
      </c>
      <c r="L533" s="1214"/>
      <c r="M533" s="1216"/>
    </row>
    <row r="534" spans="1:14" ht="15.75">
      <c r="A534" s="1163" t="s">
        <v>3284</v>
      </c>
      <c r="B534" s="1381" t="s">
        <v>3553</v>
      </c>
      <c r="C534" s="1218"/>
      <c r="D534" s="1221"/>
      <c r="E534" s="1381" t="s">
        <v>3554</v>
      </c>
      <c r="F534" s="1218"/>
      <c r="G534" s="1221"/>
      <c r="H534" s="1488">
        <v>44034</v>
      </c>
      <c r="I534" s="1218"/>
      <c r="J534" s="1221"/>
      <c r="K534" s="1381" t="s">
        <v>3555</v>
      </c>
      <c r="L534" s="1218"/>
      <c r="M534" s="1221"/>
    </row>
    <row r="535" spans="1:14" ht="15.75">
      <c r="A535" s="1163" t="s">
        <v>3288</v>
      </c>
      <c r="B535" s="1381" t="s">
        <v>3290</v>
      </c>
      <c r="C535" s="1218"/>
      <c r="D535" s="1221"/>
      <c r="E535" s="1381" t="s">
        <v>3334</v>
      </c>
      <c r="F535" s="1218"/>
      <c r="G535" s="1221"/>
      <c r="H535" s="1381" t="s">
        <v>3556</v>
      </c>
      <c r="I535" s="1218"/>
      <c r="J535" s="1221"/>
      <c r="K535" s="1381" t="s">
        <v>3333</v>
      </c>
      <c r="L535" s="1218"/>
      <c r="M535" s="1221"/>
    </row>
    <row r="536" spans="1:14" ht="31.5">
      <c r="A536" s="1163" t="s">
        <v>3291</v>
      </c>
      <c r="B536" s="1381" t="s">
        <v>3557</v>
      </c>
      <c r="C536" s="1218"/>
      <c r="D536" s="1221"/>
      <c r="E536" s="1381" t="s">
        <v>3336</v>
      </c>
      <c r="F536" s="1218"/>
      <c r="G536" s="1221"/>
      <c r="H536" s="1381" t="s">
        <v>3558</v>
      </c>
      <c r="I536" s="1218"/>
      <c r="J536" s="1221"/>
      <c r="K536" s="1381" t="s">
        <v>3336</v>
      </c>
      <c r="L536" s="1218"/>
      <c r="M536" s="1221"/>
    </row>
    <row r="537" spans="1:14" ht="15.75">
      <c r="A537" s="1163" t="s">
        <v>3294</v>
      </c>
      <c r="B537" s="1410" t="s">
        <v>3337</v>
      </c>
      <c r="C537" s="1218"/>
      <c r="D537" s="1221"/>
      <c r="E537" s="1381" t="s">
        <v>3337</v>
      </c>
      <c r="F537" s="1218"/>
      <c r="G537" s="1221"/>
      <c r="H537" s="1381" t="s">
        <v>3337</v>
      </c>
      <c r="I537" s="1218"/>
      <c r="J537" s="1221"/>
      <c r="K537" s="1381" t="s">
        <v>3337</v>
      </c>
      <c r="L537" s="1218"/>
      <c r="M537" s="1221"/>
    </row>
    <row r="538" spans="1:14" ht="15.75">
      <c r="A538" s="1163" t="s">
        <v>3295</v>
      </c>
      <c r="B538" s="1381" t="s">
        <v>3426</v>
      </c>
      <c r="C538" s="1218"/>
      <c r="D538" s="1221"/>
      <c r="E538" s="1381" t="s">
        <v>3394</v>
      </c>
      <c r="F538" s="1218"/>
      <c r="G538" s="1221"/>
      <c r="H538" s="1381" t="s">
        <v>3426</v>
      </c>
      <c r="I538" s="1218"/>
      <c r="J538" s="1221"/>
      <c r="K538" s="1381" t="s">
        <v>3394</v>
      </c>
      <c r="L538" s="1218"/>
      <c r="M538" s="1221"/>
    </row>
    <row r="539" spans="1:14" ht="47.25">
      <c r="A539" s="1163" t="s">
        <v>3298</v>
      </c>
      <c r="B539" s="1381" t="s">
        <v>3337</v>
      </c>
      <c r="C539" s="1218"/>
      <c r="D539" s="1221"/>
      <c r="E539" s="1381" t="s">
        <v>3315</v>
      </c>
      <c r="F539" s="1218"/>
      <c r="G539" s="1221"/>
      <c r="H539" s="1381" t="s">
        <v>3337</v>
      </c>
      <c r="I539" s="1218"/>
      <c r="J539" s="1221"/>
      <c r="K539" s="1381" t="s">
        <v>3315</v>
      </c>
      <c r="L539" s="1218"/>
      <c r="M539" s="1221"/>
    </row>
    <row r="540" spans="1:14" ht="31.5">
      <c r="A540" s="1163" t="s">
        <v>3300</v>
      </c>
      <c r="B540" s="1381" t="s">
        <v>3337</v>
      </c>
      <c r="C540" s="1218"/>
      <c r="D540" s="1221"/>
      <c r="E540" s="1381" t="s">
        <v>3559</v>
      </c>
      <c r="F540" s="1218"/>
      <c r="G540" s="1221"/>
      <c r="H540" s="1381" t="s">
        <v>3337</v>
      </c>
      <c r="I540" s="1218"/>
      <c r="J540" s="1221"/>
      <c r="K540" s="1381" t="s">
        <v>3560</v>
      </c>
      <c r="L540" s="1218"/>
      <c r="M540" s="1221"/>
    </row>
    <row r="541" spans="1:14" ht="31.5">
      <c r="A541" s="1163" t="s">
        <v>3304</v>
      </c>
      <c r="B541" s="1381" t="s">
        <v>3561</v>
      </c>
      <c r="C541" s="1223"/>
      <c r="D541" s="1221">
        <v>2500</v>
      </c>
      <c r="E541" s="1381" t="s">
        <v>3343</v>
      </c>
      <c r="F541" s="1223">
        <v>1300</v>
      </c>
      <c r="G541" s="1221">
        <f>E544*F541*2</f>
        <v>52000</v>
      </c>
      <c r="H541" s="1381" t="s">
        <v>3337</v>
      </c>
      <c r="I541" s="1223"/>
      <c r="J541" s="1221"/>
      <c r="K541" s="1381" t="s">
        <v>3337</v>
      </c>
      <c r="L541" s="1223"/>
      <c r="M541" s="1221"/>
    </row>
    <row r="542" spans="1:14" ht="15.75">
      <c r="A542" s="1163" t="s">
        <v>3307</v>
      </c>
      <c r="B542" s="1385"/>
      <c r="C542" s="1225"/>
      <c r="D542" s="1221"/>
      <c r="E542" s="1385">
        <v>4</v>
      </c>
      <c r="F542" s="1225" t="s">
        <v>3337</v>
      </c>
      <c r="G542" s="1221"/>
      <c r="H542" s="1385">
        <v>1</v>
      </c>
      <c r="I542" s="1225">
        <v>200</v>
      </c>
      <c r="J542" s="1221">
        <f>H544*H542*I542</f>
        <v>24000</v>
      </c>
      <c r="K542" s="1385">
        <v>2</v>
      </c>
      <c r="L542" s="1225">
        <v>275</v>
      </c>
      <c r="M542" s="1221">
        <f>K544*K542*L542</f>
        <v>11000</v>
      </c>
    </row>
    <row r="543" spans="1:14" ht="15.75">
      <c r="A543" s="1163" t="s">
        <v>3308</v>
      </c>
      <c r="B543" s="1385">
        <v>1</v>
      </c>
      <c r="C543" s="1225">
        <v>50</v>
      </c>
      <c r="D543" s="1221">
        <v>10000</v>
      </c>
      <c r="E543" s="1385">
        <v>4</v>
      </c>
      <c r="F543" s="1225" t="s">
        <v>3337</v>
      </c>
      <c r="G543" s="1221"/>
      <c r="H543" s="1385"/>
      <c r="I543" s="1225"/>
      <c r="J543" s="1221">
        <f>H544*H543*I543</f>
        <v>0</v>
      </c>
      <c r="K543" s="1385">
        <v>2</v>
      </c>
      <c r="L543" s="1225">
        <v>100</v>
      </c>
      <c r="M543" s="1221">
        <f>K544*K543*L543</f>
        <v>4000</v>
      </c>
    </row>
    <row r="544" spans="1:14" ht="15.75">
      <c r="A544" s="1163" t="s">
        <v>3309</v>
      </c>
      <c r="B544" s="1388">
        <v>200</v>
      </c>
      <c r="C544" s="1228"/>
      <c r="D544" s="1221"/>
      <c r="E544" s="1388">
        <v>20</v>
      </c>
      <c r="F544" s="1228"/>
      <c r="G544" s="1221"/>
      <c r="H544" s="1388">
        <v>120</v>
      </c>
      <c r="I544" s="1228"/>
      <c r="J544" s="1221"/>
      <c r="K544" s="1388">
        <v>20</v>
      </c>
      <c r="L544" s="1228"/>
      <c r="M544" s="1221"/>
    </row>
    <row r="545" spans="1:13" ht="16.5" thickBot="1">
      <c r="A545" s="1171" t="s">
        <v>29</v>
      </c>
      <c r="B545" s="1231"/>
      <c r="C545" s="1231"/>
      <c r="D545" s="1234">
        <f>SUM(D541:D543)</f>
        <v>12500</v>
      </c>
      <c r="E545" s="1231"/>
      <c r="F545" s="1231"/>
      <c r="G545" s="1234">
        <f>SUM(G541:G544)</f>
        <v>52000</v>
      </c>
      <c r="H545" s="1231"/>
      <c r="I545" s="1231"/>
      <c r="J545" s="1234">
        <f>SUM(J541:J543)</f>
        <v>24000</v>
      </c>
      <c r="K545" s="1231"/>
      <c r="L545" s="1231"/>
      <c r="M545" s="1234">
        <f>SUM(M541:M544)</f>
        <v>15000</v>
      </c>
    </row>
    <row r="546" spans="1:13" ht="31.5">
      <c r="A546" s="1142" t="s">
        <v>3278</v>
      </c>
      <c r="B546" s="1209" t="s">
        <v>3562</v>
      </c>
      <c r="C546" s="1458"/>
      <c r="D546" s="1476"/>
      <c r="E546" s="1209" t="s">
        <v>3563</v>
      </c>
      <c r="F546" s="1458"/>
      <c r="G546" s="1476"/>
      <c r="H546" s="1458" t="s">
        <v>3389</v>
      </c>
      <c r="I546" s="1458"/>
      <c r="J546" s="1476"/>
      <c r="K546" s="1458" t="s">
        <v>3564</v>
      </c>
      <c r="L546" s="1458"/>
      <c r="M546" s="1476"/>
    </row>
    <row r="547" spans="1:13" ht="47.25">
      <c r="A547" s="1153" t="s">
        <v>3282</v>
      </c>
      <c r="B547" s="1214" t="s">
        <v>3565</v>
      </c>
      <c r="C547" s="1228"/>
      <c r="D547" s="1480"/>
      <c r="E547" s="1214" t="s">
        <v>3565</v>
      </c>
      <c r="F547" s="1228"/>
      <c r="G547" s="1480"/>
      <c r="H547" s="1489" t="s">
        <v>3552</v>
      </c>
      <c r="I547" s="1228"/>
      <c r="J547" s="1480"/>
      <c r="K547" s="1214" t="s">
        <v>3566</v>
      </c>
      <c r="L547" s="1228"/>
      <c r="M547" s="1480"/>
    </row>
    <row r="548" spans="1:13" ht="15.75">
      <c r="A548" s="1163" t="s">
        <v>3284</v>
      </c>
      <c r="B548" s="1228" t="s">
        <v>21</v>
      </c>
      <c r="C548" s="1228"/>
      <c r="D548" s="1480"/>
      <c r="E548" s="1228" t="s">
        <v>3285</v>
      </c>
      <c r="F548" s="1228"/>
      <c r="G548" s="1480"/>
      <c r="H548" s="1228" t="s">
        <v>3567</v>
      </c>
      <c r="I548" s="1228"/>
      <c r="J548" s="1480"/>
      <c r="K548" s="1228" t="s">
        <v>3568</v>
      </c>
      <c r="L548" s="1228"/>
      <c r="M548" s="1480"/>
    </row>
    <row r="549" spans="1:13" ht="15.75">
      <c r="A549" s="1163" t="s">
        <v>3288</v>
      </c>
      <c r="B549" s="1228" t="s">
        <v>3290</v>
      </c>
      <c r="C549" s="1228"/>
      <c r="D549" s="1480"/>
      <c r="E549" s="1228" t="s">
        <v>3333</v>
      </c>
      <c r="F549" s="1228"/>
      <c r="G549" s="1480"/>
      <c r="H549" s="1228" t="s">
        <v>3569</v>
      </c>
      <c r="I549" s="1228"/>
      <c r="J549" s="1480"/>
      <c r="K549" s="1228" t="s">
        <v>3556</v>
      </c>
      <c r="L549" s="1228"/>
      <c r="M549" s="1480"/>
    </row>
    <row r="550" spans="1:13" ht="31.5">
      <c r="A550" s="1163" t="s">
        <v>3291</v>
      </c>
      <c r="B550" s="1228" t="s">
        <v>3570</v>
      </c>
      <c r="C550" s="1228"/>
      <c r="D550" s="1480"/>
      <c r="E550" s="1214" t="s">
        <v>3571</v>
      </c>
      <c r="F550" s="1228"/>
      <c r="G550" s="1480"/>
      <c r="H550" s="1228" t="s">
        <v>3336</v>
      </c>
      <c r="I550" s="1228"/>
      <c r="J550" s="1480"/>
      <c r="K550" s="1228" t="s">
        <v>3558</v>
      </c>
      <c r="L550" s="1228"/>
      <c r="M550" s="1480"/>
    </row>
    <row r="551" spans="1:13" ht="15.75">
      <c r="A551" s="1163" t="s">
        <v>3294</v>
      </c>
      <c r="B551" s="1228" t="s">
        <v>3337</v>
      </c>
      <c r="C551" s="1228"/>
      <c r="D551" s="1480"/>
      <c r="E551" s="1388"/>
      <c r="F551" s="1228"/>
      <c r="G551" s="1480"/>
      <c r="H551" s="1228" t="s">
        <v>3337</v>
      </c>
      <c r="I551" s="1228"/>
      <c r="J551" s="1480"/>
      <c r="K551" s="1228" t="s">
        <v>3337</v>
      </c>
      <c r="L551" s="1228"/>
      <c r="M551" s="1480"/>
    </row>
    <row r="552" spans="1:13" ht="15.75">
      <c r="A552" s="1163" t="s">
        <v>3295</v>
      </c>
      <c r="B552" s="1228" t="s">
        <v>3572</v>
      </c>
      <c r="C552" s="1228"/>
      <c r="D552" s="1480"/>
      <c r="E552" s="1228" t="s">
        <v>3426</v>
      </c>
      <c r="F552" s="1228"/>
      <c r="G552" s="1480"/>
      <c r="H552" s="1228" t="s">
        <v>3426</v>
      </c>
      <c r="I552" s="1228"/>
      <c r="J552" s="1480"/>
      <c r="K552" s="1228" t="s">
        <v>3426</v>
      </c>
      <c r="L552" s="1228"/>
      <c r="M552" s="1480"/>
    </row>
    <row r="553" spans="1:13" ht="30">
      <c r="A553" s="1163" t="s">
        <v>3298</v>
      </c>
      <c r="B553" s="1228" t="s">
        <v>3337</v>
      </c>
      <c r="C553" s="1228"/>
      <c r="D553" s="1480"/>
      <c r="E553" s="1228" t="s">
        <v>3337</v>
      </c>
      <c r="F553" s="1228"/>
      <c r="G553" s="1480"/>
      <c r="H553" s="1228" t="s">
        <v>3337</v>
      </c>
      <c r="I553" s="1228"/>
      <c r="J553" s="1480"/>
      <c r="K553" s="1228" t="s">
        <v>3337</v>
      </c>
      <c r="L553" s="1228"/>
      <c r="M553" s="1480"/>
    </row>
    <row r="554" spans="1:13" ht="15.75">
      <c r="A554" s="1163" t="s">
        <v>3300</v>
      </c>
      <c r="B554" s="1228" t="s">
        <v>3337</v>
      </c>
      <c r="C554" s="1228"/>
      <c r="D554" s="1480"/>
      <c r="E554" s="1228" t="s">
        <v>3337</v>
      </c>
      <c r="F554" s="1228"/>
      <c r="G554" s="1480"/>
      <c r="H554" s="1228" t="s">
        <v>3337</v>
      </c>
      <c r="I554" s="1228"/>
      <c r="J554" s="1480"/>
      <c r="K554" s="1228" t="s">
        <v>3337</v>
      </c>
      <c r="L554" s="1228"/>
      <c r="M554" s="1480"/>
    </row>
    <row r="555" spans="1:13" ht="15.75">
      <c r="A555" s="1163" t="s">
        <v>3304</v>
      </c>
      <c r="B555" s="1228" t="s">
        <v>3337</v>
      </c>
      <c r="C555" s="1228"/>
      <c r="D555" s="1480"/>
      <c r="E555" s="1228" t="s">
        <v>3337</v>
      </c>
      <c r="F555" s="1228"/>
      <c r="G555" s="1480"/>
      <c r="H555" s="1228" t="s">
        <v>3337</v>
      </c>
      <c r="I555" s="1228"/>
      <c r="J555" s="1480"/>
      <c r="K555" s="1228" t="s">
        <v>3337</v>
      </c>
      <c r="L555" s="1228"/>
      <c r="M555" s="1480"/>
    </row>
    <row r="556" spans="1:13" ht="15.75">
      <c r="A556" s="1163" t="s">
        <v>3307</v>
      </c>
      <c r="B556" s="1228">
        <v>1</v>
      </c>
      <c r="C556" s="1228">
        <v>275</v>
      </c>
      <c r="D556" s="1480">
        <f>B558*B556*C556</f>
        <v>13750</v>
      </c>
      <c r="E556" s="1228">
        <v>1</v>
      </c>
      <c r="F556" s="1228">
        <v>200</v>
      </c>
      <c r="G556" s="1480">
        <f>E558*E556*F556</f>
        <v>30000</v>
      </c>
      <c r="H556" s="1228">
        <v>1</v>
      </c>
      <c r="I556" s="1228">
        <v>250</v>
      </c>
      <c r="J556" s="1480">
        <f>H558*H556*I556</f>
        <v>5000</v>
      </c>
      <c r="K556" s="1228">
        <v>1</v>
      </c>
      <c r="L556" s="1228">
        <v>200</v>
      </c>
      <c r="M556" s="1480">
        <f>K558*K556*L556</f>
        <v>26000</v>
      </c>
    </row>
    <row r="557" spans="1:13" ht="15.75">
      <c r="A557" s="1163" t="s">
        <v>3308</v>
      </c>
      <c r="B557" s="1228">
        <v>2</v>
      </c>
      <c r="C557" s="1228">
        <v>100</v>
      </c>
      <c r="D557" s="1480">
        <f>B558*B557*C557</f>
        <v>10000</v>
      </c>
      <c r="E557" s="1228" t="s">
        <v>3337</v>
      </c>
      <c r="F557" s="1228"/>
      <c r="G557" s="1480"/>
      <c r="H557" s="1228">
        <v>2</v>
      </c>
      <c r="I557" s="1228">
        <v>50</v>
      </c>
      <c r="J557" s="1480">
        <f>H558*H557*I557</f>
        <v>2000</v>
      </c>
      <c r="K557" s="1228" t="s">
        <v>3337</v>
      </c>
      <c r="L557" s="1228"/>
      <c r="M557" s="1480"/>
    </row>
    <row r="558" spans="1:13" ht="15.75">
      <c r="A558" s="1163" t="s">
        <v>3309</v>
      </c>
      <c r="B558" s="1228">
        <v>50</v>
      </c>
      <c r="C558" s="1228"/>
      <c r="D558" s="1480"/>
      <c r="E558" s="1228">
        <v>150</v>
      </c>
      <c r="F558" s="1228"/>
      <c r="G558" s="1480"/>
      <c r="H558" s="1228">
        <v>20</v>
      </c>
      <c r="I558" s="1228"/>
      <c r="J558" s="1480"/>
      <c r="K558" s="1228">
        <v>130</v>
      </c>
      <c r="L558" s="1228"/>
      <c r="M558" s="1480"/>
    </row>
    <row r="559" spans="1:13" ht="16.5" thickBot="1">
      <c r="A559" s="1171" t="s">
        <v>29</v>
      </c>
      <c r="B559" s="1231"/>
      <c r="C559" s="1231"/>
      <c r="D559" s="1234">
        <f>SUM(D556:D558)</f>
        <v>23750</v>
      </c>
      <c r="E559" s="1231"/>
      <c r="F559" s="1231"/>
      <c r="G559" s="1234">
        <f>SUM(G556:G558)</f>
        <v>30000</v>
      </c>
      <c r="H559" s="1231"/>
      <c r="I559" s="1231"/>
      <c r="J559" s="1234">
        <f>SUM(J556:J558)</f>
        <v>7000</v>
      </c>
      <c r="K559" s="1231"/>
      <c r="L559" s="1231"/>
      <c r="M559" s="1234">
        <f>SUM(M556:M558)</f>
        <v>26000</v>
      </c>
    </row>
    <row r="560" spans="1:13" ht="31.5">
      <c r="A560" s="1142" t="s">
        <v>3278</v>
      </c>
      <c r="B560" s="1490" t="s">
        <v>3573</v>
      </c>
      <c r="C560" s="1490"/>
      <c r="D560" s="1491"/>
      <c r="E560" s="1486" t="s">
        <v>3574</v>
      </c>
      <c r="F560" s="1490"/>
      <c r="G560" s="1476"/>
      <c r="H560" s="1209" t="s">
        <v>3575</v>
      </c>
      <c r="I560" s="1458"/>
      <c r="J560" s="1476"/>
      <c r="K560" s="1458" t="s">
        <v>3576</v>
      </c>
      <c r="L560" s="1458"/>
      <c r="M560" s="1476"/>
    </row>
    <row r="561" spans="1:13" ht="47.25">
      <c r="A561" s="1153" t="s">
        <v>3282</v>
      </c>
      <c r="B561" s="1214" t="s">
        <v>3566</v>
      </c>
      <c r="C561" s="1228"/>
      <c r="D561" s="1480"/>
      <c r="E561" s="1214" t="s">
        <v>3577</v>
      </c>
      <c r="F561" s="1228"/>
      <c r="G561" s="1480"/>
      <c r="H561" s="1214" t="s">
        <v>3578</v>
      </c>
      <c r="I561" s="1228"/>
      <c r="J561" s="1480"/>
      <c r="K561" s="1214" t="s">
        <v>3566</v>
      </c>
      <c r="L561" s="1228"/>
      <c r="M561" s="1480"/>
    </row>
    <row r="562" spans="1:13" ht="15.75">
      <c r="A562" s="1163" t="s">
        <v>3284</v>
      </c>
      <c r="B562" s="1228" t="s">
        <v>3553</v>
      </c>
      <c r="C562" s="1228"/>
      <c r="D562" s="1480"/>
      <c r="E562" s="1228" t="s">
        <v>3579</v>
      </c>
      <c r="F562" s="1228"/>
      <c r="G562" s="1480"/>
      <c r="H562" s="1492" t="s">
        <v>3273</v>
      </c>
      <c r="I562" s="1228"/>
      <c r="J562" s="1480"/>
      <c r="K562" s="1228" t="s">
        <v>3580</v>
      </c>
      <c r="L562" s="1228"/>
      <c r="M562" s="1480"/>
    </row>
    <row r="563" spans="1:13" ht="15.75">
      <c r="A563" s="1163" t="s">
        <v>3288</v>
      </c>
      <c r="B563" s="1228" t="s">
        <v>3333</v>
      </c>
      <c r="C563" s="1228"/>
      <c r="D563" s="1480"/>
      <c r="E563" s="1228" t="s">
        <v>3333</v>
      </c>
      <c r="F563" s="1228"/>
      <c r="G563" s="1480"/>
      <c r="H563" s="1228" t="s">
        <v>3333</v>
      </c>
      <c r="I563" s="1228"/>
      <c r="J563" s="1480"/>
      <c r="K563" s="1228" t="s">
        <v>3333</v>
      </c>
      <c r="L563" s="1228"/>
      <c r="M563" s="1480"/>
    </row>
    <row r="564" spans="1:13" ht="63">
      <c r="A564" s="1163" t="s">
        <v>3291</v>
      </c>
      <c r="B564" s="1228" t="s">
        <v>3581</v>
      </c>
      <c r="C564" s="1228"/>
      <c r="D564" s="1480"/>
      <c r="E564" s="1214" t="s">
        <v>3582</v>
      </c>
      <c r="F564" s="1228"/>
      <c r="G564" s="1480"/>
      <c r="H564" s="1214" t="s">
        <v>3583</v>
      </c>
      <c r="I564" s="1228"/>
      <c r="J564" s="1480"/>
      <c r="K564" s="1228" t="s">
        <v>3584</v>
      </c>
      <c r="L564" s="1228"/>
      <c r="M564" s="1480"/>
    </row>
    <row r="565" spans="1:13" ht="15.75">
      <c r="A565" s="1163" t="s">
        <v>3294</v>
      </c>
      <c r="B565" s="1228" t="s">
        <v>3337</v>
      </c>
      <c r="C565" s="1228"/>
      <c r="D565" s="1480"/>
      <c r="E565" s="1214" t="s">
        <v>3585</v>
      </c>
      <c r="F565" s="1228"/>
      <c r="G565" s="1480"/>
      <c r="H565" s="1214" t="s">
        <v>3586</v>
      </c>
      <c r="I565" s="1228"/>
      <c r="J565" s="1480"/>
      <c r="K565" s="1228" t="s">
        <v>3337</v>
      </c>
      <c r="L565" s="1228"/>
      <c r="M565" s="1480"/>
    </row>
    <row r="566" spans="1:13" ht="15.75">
      <c r="A566" s="1163" t="s">
        <v>3295</v>
      </c>
      <c r="B566" s="1228" t="s">
        <v>3426</v>
      </c>
      <c r="C566" s="1228"/>
      <c r="D566" s="1480"/>
      <c r="E566" s="1228" t="s">
        <v>3587</v>
      </c>
      <c r="F566" s="1228"/>
      <c r="G566" s="1480"/>
      <c r="H566" s="1492" t="s">
        <v>3588</v>
      </c>
      <c r="I566" s="1228"/>
      <c r="J566" s="1480"/>
      <c r="K566" s="1228" t="s">
        <v>3426</v>
      </c>
      <c r="L566" s="1228"/>
      <c r="M566" s="1480"/>
    </row>
    <row r="567" spans="1:13" ht="47.25">
      <c r="A567" s="1163" t="s">
        <v>3298</v>
      </c>
      <c r="B567" s="1228" t="s">
        <v>3337</v>
      </c>
      <c r="C567" s="1228"/>
      <c r="D567" s="1480"/>
      <c r="E567" s="1381" t="s">
        <v>3315</v>
      </c>
      <c r="F567" s="1228"/>
      <c r="G567" s="1480"/>
      <c r="H567" s="1410" t="s">
        <v>3589</v>
      </c>
      <c r="I567" s="1228"/>
      <c r="J567" s="1480"/>
      <c r="K567" s="1228" t="s">
        <v>3337</v>
      </c>
      <c r="L567" s="1228"/>
      <c r="M567" s="1480"/>
    </row>
    <row r="568" spans="1:13" ht="15.75">
      <c r="A568" s="1163" t="s">
        <v>3300</v>
      </c>
      <c r="B568" s="1228" t="s">
        <v>3337</v>
      </c>
      <c r="C568" s="1228"/>
      <c r="D568" s="1480"/>
      <c r="E568" s="1228" t="s">
        <v>3337</v>
      </c>
      <c r="F568" s="1228"/>
      <c r="G568" s="1480"/>
      <c r="H568" s="1228" t="s">
        <v>3337</v>
      </c>
      <c r="I568" s="1228"/>
      <c r="J568" s="1480"/>
      <c r="K568" s="1228" t="s">
        <v>3337</v>
      </c>
      <c r="L568" s="1228"/>
      <c r="M568" s="1480"/>
    </row>
    <row r="569" spans="1:13" ht="15.75">
      <c r="A569" s="1163" t="s">
        <v>3304</v>
      </c>
      <c r="B569" s="1228" t="s">
        <v>3337</v>
      </c>
      <c r="C569" s="1228"/>
      <c r="D569" s="1480"/>
      <c r="E569" s="1228" t="s">
        <v>3337</v>
      </c>
      <c r="F569" s="1228"/>
      <c r="G569" s="1480"/>
      <c r="H569" s="1228" t="s">
        <v>3337</v>
      </c>
      <c r="I569" s="1228"/>
      <c r="J569" s="1480"/>
      <c r="K569" s="1228" t="s">
        <v>3337</v>
      </c>
      <c r="L569" s="1228"/>
      <c r="M569" s="1480"/>
    </row>
    <row r="570" spans="1:13" ht="15.75">
      <c r="A570" s="1163" t="s">
        <v>3307</v>
      </c>
      <c r="B570" s="1228">
        <v>1</v>
      </c>
      <c r="C570" s="1228">
        <v>200</v>
      </c>
      <c r="D570" s="1480">
        <f>B572*B570*C570</f>
        <v>10000</v>
      </c>
      <c r="E570" s="1388">
        <v>15</v>
      </c>
      <c r="F570" s="1228">
        <v>275</v>
      </c>
      <c r="G570" s="1480">
        <f>E572*E570*F570</f>
        <v>268125</v>
      </c>
      <c r="H570" s="1228">
        <v>3</v>
      </c>
      <c r="I570" s="1228">
        <v>275</v>
      </c>
      <c r="J570" s="1480">
        <f>H572*H570*I570</f>
        <v>16500</v>
      </c>
      <c r="K570" s="1228" t="s">
        <v>3337</v>
      </c>
      <c r="L570" s="1228"/>
      <c r="M570" s="1480"/>
    </row>
    <row r="571" spans="1:13" ht="15.75">
      <c r="A571" s="1163" t="s">
        <v>3308</v>
      </c>
      <c r="B571" s="1228"/>
      <c r="C571" s="1228"/>
      <c r="D571" s="1480">
        <f>B572*B571*C571</f>
        <v>0</v>
      </c>
      <c r="E571" s="1228">
        <v>30</v>
      </c>
      <c r="F571" s="1228">
        <v>100</v>
      </c>
      <c r="G571" s="1480">
        <f>E572*E571*F571</f>
        <v>195000</v>
      </c>
      <c r="H571" s="1228">
        <v>3</v>
      </c>
      <c r="I571" s="1228">
        <v>100</v>
      </c>
      <c r="J571" s="1480">
        <f>H572*H571*I571</f>
        <v>6000</v>
      </c>
      <c r="K571" s="1228">
        <v>1</v>
      </c>
      <c r="L571" s="1228">
        <v>100</v>
      </c>
      <c r="M571" s="1480">
        <f>K572*K571*L571</f>
        <v>8000</v>
      </c>
    </row>
    <row r="572" spans="1:13" ht="15.75">
      <c r="A572" s="1163" t="s">
        <v>3309</v>
      </c>
      <c r="B572" s="1228">
        <v>50</v>
      </c>
      <c r="C572" s="1228"/>
      <c r="D572" s="1480"/>
      <c r="E572" s="1228">
        <v>65</v>
      </c>
      <c r="F572" s="1228"/>
      <c r="G572" s="1480"/>
      <c r="H572" s="1228">
        <v>20</v>
      </c>
      <c r="I572" s="1228"/>
      <c r="J572" s="1480"/>
      <c r="K572" s="1228">
        <v>80</v>
      </c>
      <c r="L572" s="1228"/>
      <c r="M572" s="1480"/>
    </row>
    <row r="573" spans="1:13" ht="16.5" thickBot="1">
      <c r="A573" s="1171" t="s">
        <v>29</v>
      </c>
      <c r="B573" s="1231"/>
      <c r="C573" s="1231"/>
      <c r="D573" s="1234">
        <f>SUM(D570:D572)</f>
        <v>10000</v>
      </c>
      <c r="E573" s="1231"/>
      <c r="F573" s="1231"/>
      <c r="G573" s="1234">
        <f>SUM(G570:G572)</f>
        <v>463125</v>
      </c>
      <c r="H573" s="1231"/>
      <c r="I573" s="1231"/>
      <c r="J573" s="1234">
        <f>SUM(J570:J572)</f>
        <v>22500</v>
      </c>
      <c r="K573" s="1231"/>
      <c r="L573" s="1231"/>
      <c r="M573" s="1234">
        <f>SUM(M571:M572)</f>
        <v>8000</v>
      </c>
    </row>
    <row r="574" spans="1:13" ht="63">
      <c r="A574" s="1142" t="s">
        <v>3278</v>
      </c>
      <c r="B574" s="1490" t="s">
        <v>3590</v>
      </c>
      <c r="C574" s="1490"/>
      <c r="D574" s="1490"/>
      <c r="E574" s="1448" t="s">
        <v>3591</v>
      </c>
      <c r="F574" s="1490"/>
      <c r="G574" s="1491"/>
      <c r="H574" s="1209" t="s">
        <v>3592</v>
      </c>
      <c r="I574" s="1490"/>
      <c r="J574" s="1491"/>
      <c r="K574" s="1490" t="s">
        <v>3593</v>
      </c>
      <c r="L574" s="1490"/>
      <c r="M574" s="1491"/>
    </row>
    <row r="575" spans="1:13" ht="47.25">
      <c r="A575" s="1163" t="s">
        <v>3282</v>
      </c>
      <c r="B575" s="1214" t="s">
        <v>3594</v>
      </c>
      <c r="C575" s="1492"/>
      <c r="D575" s="1492"/>
      <c r="E575" s="1214" t="s">
        <v>3595</v>
      </c>
      <c r="F575" s="1492"/>
      <c r="G575" s="1493"/>
      <c r="H575" s="1214" t="s">
        <v>3596</v>
      </c>
      <c r="I575" s="1492"/>
      <c r="J575" s="1493"/>
      <c r="K575" s="1214" t="s">
        <v>3566</v>
      </c>
      <c r="L575" s="1492"/>
      <c r="M575" s="1493"/>
    </row>
    <row r="576" spans="1:13" ht="15.75">
      <c r="A576" s="1163" t="s">
        <v>3284</v>
      </c>
      <c r="B576" s="1492" t="s">
        <v>21</v>
      </c>
      <c r="C576" s="1492"/>
      <c r="D576" s="1492"/>
      <c r="E576" s="1492" t="s">
        <v>3272</v>
      </c>
      <c r="F576" s="1492"/>
      <c r="G576" s="1493"/>
      <c r="H576" s="1492" t="s">
        <v>3273</v>
      </c>
      <c r="I576" s="1492"/>
      <c r="J576" s="1493"/>
      <c r="K576" s="1492" t="s">
        <v>3555</v>
      </c>
      <c r="L576" s="1492"/>
      <c r="M576" s="1493"/>
    </row>
    <row r="577" spans="1:13" ht="15.75">
      <c r="A577" s="1163" t="s">
        <v>3288</v>
      </c>
      <c r="B577" s="1492" t="s">
        <v>3290</v>
      </c>
      <c r="C577" s="1492"/>
      <c r="D577" s="1492"/>
      <c r="E577" s="1492" t="s">
        <v>3333</v>
      </c>
      <c r="F577" s="1492"/>
      <c r="G577" s="1493"/>
      <c r="H577" s="1492" t="s">
        <v>3333</v>
      </c>
      <c r="I577" s="1492"/>
      <c r="J577" s="1493"/>
      <c r="K577" s="1492" t="s">
        <v>3597</v>
      </c>
      <c r="L577" s="1492"/>
      <c r="M577" s="1493"/>
    </row>
    <row r="578" spans="1:13" ht="15.75">
      <c r="A578" s="1163" t="s">
        <v>3291</v>
      </c>
      <c r="B578" s="1492" t="s">
        <v>3598</v>
      </c>
      <c r="C578" s="1492"/>
      <c r="D578" s="1492"/>
      <c r="E578" s="1214" t="s">
        <v>3599</v>
      </c>
      <c r="F578" s="1492"/>
      <c r="G578" s="1493"/>
      <c r="H578" s="1492" t="s">
        <v>3600</v>
      </c>
      <c r="I578" s="1492"/>
      <c r="J578" s="1493"/>
      <c r="K578" s="1492" t="s">
        <v>3601</v>
      </c>
      <c r="L578" s="1492"/>
      <c r="M578" s="1493"/>
    </row>
    <row r="579" spans="1:13" ht="15.75">
      <c r="A579" s="1163" t="s">
        <v>3294</v>
      </c>
      <c r="B579" s="1492" t="s">
        <v>3337</v>
      </c>
      <c r="C579" s="1492"/>
      <c r="D579" s="1492"/>
      <c r="E579" s="1492" t="s">
        <v>3337</v>
      </c>
      <c r="F579" s="1492"/>
      <c r="G579" s="1493"/>
      <c r="H579" s="1492" t="s">
        <v>3602</v>
      </c>
      <c r="I579" s="1492"/>
      <c r="J579" s="1493"/>
      <c r="K579" s="1492" t="s">
        <v>3337</v>
      </c>
      <c r="L579" s="1492"/>
      <c r="M579" s="1493"/>
    </row>
    <row r="580" spans="1:13" ht="15.75">
      <c r="A580" s="1163" t="s">
        <v>3295</v>
      </c>
      <c r="B580" s="1492" t="s">
        <v>3394</v>
      </c>
      <c r="C580" s="1492"/>
      <c r="D580" s="1492"/>
      <c r="E580" s="1492" t="s">
        <v>3426</v>
      </c>
      <c r="F580" s="1492"/>
      <c r="G580" s="1493"/>
      <c r="H580" s="1492" t="s">
        <v>3426</v>
      </c>
      <c r="I580" s="1492"/>
      <c r="J580" s="1493"/>
      <c r="K580" s="1492" t="s">
        <v>3426</v>
      </c>
      <c r="L580" s="1492"/>
      <c r="M580" s="1493"/>
    </row>
    <row r="581" spans="1:13" ht="30">
      <c r="A581" s="1163" t="s">
        <v>3298</v>
      </c>
      <c r="B581" s="1214" t="s">
        <v>3337</v>
      </c>
      <c r="C581" s="1492"/>
      <c r="D581" s="1492"/>
      <c r="E581" s="1492" t="s">
        <v>3337</v>
      </c>
      <c r="F581" s="1492"/>
      <c r="G581" s="1493"/>
      <c r="H581" s="1492" t="s">
        <v>3337</v>
      </c>
      <c r="I581" s="1492"/>
      <c r="J581" s="1493"/>
      <c r="K581" s="1492" t="s">
        <v>3337</v>
      </c>
      <c r="L581" s="1492"/>
      <c r="M581" s="1493"/>
    </row>
    <row r="582" spans="1:13" ht="15.75">
      <c r="A582" s="1163" t="s">
        <v>3300</v>
      </c>
      <c r="B582" s="1492" t="s">
        <v>3337</v>
      </c>
      <c r="C582" s="1492"/>
      <c r="D582" s="1492"/>
      <c r="E582" s="1492" t="s">
        <v>3337</v>
      </c>
      <c r="F582" s="1492"/>
      <c r="G582" s="1493"/>
      <c r="H582" s="1492" t="s">
        <v>3337</v>
      </c>
      <c r="I582" s="1492"/>
      <c r="J582" s="1493"/>
      <c r="K582" s="1492" t="s">
        <v>3337</v>
      </c>
      <c r="L582" s="1492"/>
      <c r="M582" s="1493"/>
    </row>
    <row r="583" spans="1:13" ht="15.75">
      <c r="A583" s="1163" t="s">
        <v>3304</v>
      </c>
      <c r="B583" s="1492" t="s">
        <v>3603</v>
      </c>
      <c r="C583" s="1492">
        <v>2500</v>
      </c>
      <c r="D583" s="1494">
        <v>50000</v>
      </c>
      <c r="E583" s="1492" t="s">
        <v>3337</v>
      </c>
      <c r="F583" s="1492"/>
      <c r="G583" s="1493"/>
      <c r="H583" s="1492" t="s">
        <v>3337</v>
      </c>
      <c r="I583" s="1492"/>
      <c r="J583" s="1493"/>
      <c r="K583" s="1492" t="s">
        <v>3337</v>
      </c>
      <c r="L583" s="1492"/>
      <c r="M583" s="1493"/>
    </row>
    <row r="584" spans="1:13" ht="15.75">
      <c r="A584" s="1163" t="s">
        <v>3307</v>
      </c>
      <c r="B584" s="1492">
        <v>4</v>
      </c>
      <c r="C584" s="1492">
        <v>275</v>
      </c>
      <c r="D584" s="1495">
        <f>B586*B584*C584</f>
        <v>82500</v>
      </c>
      <c r="E584" s="1492">
        <v>42</v>
      </c>
      <c r="F584" s="1492">
        <v>275</v>
      </c>
      <c r="G584" s="1493">
        <f>E586*E584*F584</f>
        <v>46200</v>
      </c>
      <c r="H584" s="1492">
        <v>2</v>
      </c>
      <c r="I584" s="1492">
        <v>200</v>
      </c>
      <c r="J584" s="1493">
        <f>H586*H584*I584</f>
        <v>40000</v>
      </c>
      <c r="K584" s="1492">
        <v>1</v>
      </c>
      <c r="L584" s="1492">
        <v>200</v>
      </c>
      <c r="M584" s="1493">
        <f>K586*K584*L584</f>
        <v>50000</v>
      </c>
    </row>
    <row r="585" spans="1:13" ht="15.75">
      <c r="A585" s="1163" t="s">
        <v>3308</v>
      </c>
      <c r="B585" s="1492">
        <v>8</v>
      </c>
      <c r="C585" s="1492">
        <v>100</v>
      </c>
      <c r="D585" s="1495">
        <f>B586*B585*C585</f>
        <v>60000</v>
      </c>
      <c r="E585" s="1492">
        <v>28</v>
      </c>
      <c r="F585" s="1492">
        <v>100</v>
      </c>
      <c r="G585" s="1493">
        <f>E586*E585*F585</f>
        <v>11200</v>
      </c>
      <c r="H585" s="1492">
        <v>2</v>
      </c>
      <c r="I585" s="1492">
        <v>50</v>
      </c>
      <c r="J585" s="1493">
        <f>H586*H585*I585</f>
        <v>10000</v>
      </c>
      <c r="K585" s="1492">
        <v>1</v>
      </c>
      <c r="L585" s="1492">
        <v>50</v>
      </c>
      <c r="M585" s="1493">
        <f>K586*K585*L585</f>
        <v>12500</v>
      </c>
    </row>
    <row r="586" spans="1:13" ht="15.75">
      <c r="A586" s="1163" t="s">
        <v>3309</v>
      </c>
      <c r="B586" s="1492">
        <v>75</v>
      </c>
      <c r="C586" s="1492"/>
      <c r="D586" s="1495"/>
      <c r="E586" s="1492">
        <v>4</v>
      </c>
      <c r="F586" s="1492"/>
      <c r="G586" s="1493"/>
      <c r="H586" s="1492">
        <v>100</v>
      </c>
      <c r="I586" s="1492"/>
      <c r="J586" s="1493"/>
      <c r="K586" s="1492">
        <v>250</v>
      </c>
      <c r="L586" s="1492"/>
      <c r="M586" s="1493"/>
    </row>
    <row r="587" spans="1:13" ht="16.5" thickBot="1">
      <c r="A587" s="1171" t="s">
        <v>29</v>
      </c>
      <c r="B587" s="1496"/>
      <c r="C587" s="1496"/>
      <c r="D587" s="1497">
        <f>SUM(D583:D586)</f>
        <v>192500</v>
      </c>
      <c r="E587" s="1496"/>
      <c r="F587" s="1496"/>
      <c r="G587" s="1498">
        <f>SUM(G584:G586)</f>
        <v>57400</v>
      </c>
      <c r="H587" s="1496"/>
      <c r="I587" s="1496"/>
      <c r="J587" s="1498">
        <f>SUM(J584:J586)</f>
        <v>50000</v>
      </c>
      <c r="K587" s="1496"/>
      <c r="L587" s="1496"/>
      <c r="M587" s="1498">
        <f>SUM(M584:M586)</f>
        <v>62500</v>
      </c>
    </row>
    <row r="588" spans="1:13" ht="31.5">
      <c r="A588" s="1153" t="s">
        <v>3278</v>
      </c>
      <c r="B588" s="1490" t="s">
        <v>3604</v>
      </c>
      <c r="C588" s="1458"/>
      <c r="D588" s="1476"/>
      <c r="E588" s="1490" t="s">
        <v>3605</v>
      </c>
      <c r="F588" s="1458"/>
      <c r="G588" s="1458"/>
      <c r="H588" s="1209" t="s">
        <v>3606</v>
      </c>
      <c r="I588" s="1458"/>
      <c r="J588" s="1476"/>
      <c r="K588" s="1458" t="s">
        <v>3607</v>
      </c>
      <c r="L588" s="1458"/>
      <c r="M588" s="1476"/>
    </row>
    <row r="589" spans="1:13" ht="47.25">
      <c r="A589" s="1153" t="s">
        <v>3282</v>
      </c>
      <c r="B589" s="1214" t="s">
        <v>3608</v>
      </c>
      <c r="C589" s="1228"/>
      <c r="D589" s="1480"/>
      <c r="E589" s="1214" t="s">
        <v>3566</v>
      </c>
      <c r="F589" s="1228"/>
      <c r="G589" s="1228"/>
      <c r="H589" s="1214" t="s">
        <v>3609</v>
      </c>
      <c r="I589" s="1228"/>
      <c r="J589" s="1480"/>
      <c r="K589" s="1214" t="s">
        <v>3566</v>
      </c>
      <c r="L589" s="1228"/>
      <c r="M589" s="1480"/>
    </row>
    <row r="590" spans="1:13" ht="15.75">
      <c r="A590" s="1163" t="s">
        <v>3284</v>
      </c>
      <c r="B590" s="1228" t="s">
        <v>3553</v>
      </c>
      <c r="C590" s="1228"/>
      <c r="D590" s="1480"/>
      <c r="E590" s="1228" t="s">
        <v>3579</v>
      </c>
      <c r="F590" s="1228"/>
      <c r="G590" s="1228"/>
      <c r="H590" s="1228" t="s">
        <v>3273</v>
      </c>
      <c r="I590" s="1228"/>
      <c r="J590" s="1480"/>
      <c r="K590" s="1228" t="s">
        <v>3610</v>
      </c>
      <c r="L590" s="1228"/>
      <c r="M590" s="1480"/>
    </row>
    <row r="591" spans="1:13" ht="15.75">
      <c r="A591" s="1163" t="s">
        <v>3288</v>
      </c>
      <c r="B591" s="1228" t="s">
        <v>3333</v>
      </c>
      <c r="C591" s="1228"/>
      <c r="D591" s="1480"/>
      <c r="E591" s="1228" t="s">
        <v>3333</v>
      </c>
      <c r="F591" s="1228"/>
      <c r="G591" s="1228"/>
      <c r="H591" s="1228" t="s">
        <v>3333</v>
      </c>
      <c r="I591" s="1228"/>
      <c r="J591" s="1480"/>
      <c r="K591" s="1228" t="s">
        <v>3611</v>
      </c>
      <c r="L591" s="1228"/>
      <c r="M591" s="1480"/>
    </row>
    <row r="592" spans="1:13" ht="31.5">
      <c r="A592" s="1163" t="s">
        <v>3291</v>
      </c>
      <c r="B592" s="1228" t="s">
        <v>3612</v>
      </c>
      <c r="C592" s="1228"/>
      <c r="D592" s="1480"/>
      <c r="E592" s="1214" t="s">
        <v>3613</v>
      </c>
      <c r="F592" s="1228"/>
      <c r="G592" s="1228"/>
      <c r="H592" s="1228" t="s">
        <v>3614</v>
      </c>
      <c r="I592" s="1228"/>
      <c r="J592" s="1480"/>
      <c r="K592" s="1228" t="s">
        <v>3615</v>
      </c>
      <c r="L592" s="1228"/>
      <c r="M592" s="1480"/>
    </row>
    <row r="593" spans="1:13" ht="15.75">
      <c r="A593" s="1163" t="s">
        <v>3294</v>
      </c>
      <c r="B593" s="1388"/>
      <c r="C593" s="1228"/>
      <c r="D593" s="1480"/>
      <c r="E593" s="1228" t="s">
        <v>3337</v>
      </c>
      <c r="F593" s="1228"/>
      <c r="G593" s="1228"/>
      <c r="H593" s="1228" t="s">
        <v>3337</v>
      </c>
      <c r="I593" s="1228"/>
      <c r="J593" s="1480"/>
      <c r="K593" s="1228" t="s">
        <v>3337</v>
      </c>
      <c r="L593" s="1228"/>
      <c r="M593" s="1480"/>
    </row>
    <row r="594" spans="1:13" ht="15.75">
      <c r="A594" s="1163" t="s">
        <v>3295</v>
      </c>
      <c r="B594" s="1228" t="s">
        <v>3426</v>
      </c>
      <c r="C594" s="1228"/>
      <c r="D594" s="1480"/>
      <c r="E594" s="1228" t="s">
        <v>3587</v>
      </c>
      <c r="F594" s="1228"/>
      <c r="G594" s="1228"/>
      <c r="H594" s="1228" t="s">
        <v>3426</v>
      </c>
      <c r="I594" s="1228"/>
      <c r="J594" s="1480"/>
      <c r="K594" s="1228" t="s">
        <v>3426</v>
      </c>
      <c r="L594" s="1228"/>
      <c r="M594" s="1480"/>
    </row>
    <row r="595" spans="1:13" ht="47.25">
      <c r="A595" s="1163" t="s">
        <v>3298</v>
      </c>
      <c r="B595" s="1228" t="s">
        <v>3337</v>
      </c>
      <c r="C595" s="1228"/>
      <c r="D595" s="1480"/>
      <c r="E595" s="1381" t="s">
        <v>3315</v>
      </c>
      <c r="F595" s="1228"/>
      <c r="G595" s="1228"/>
      <c r="H595" s="1228" t="s">
        <v>3337</v>
      </c>
      <c r="I595" s="1228"/>
      <c r="J595" s="1480"/>
      <c r="K595" s="1228" t="s">
        <v>3337</v>
      </c>
      <c r="L595" s="1228"/>
      <c r="M595" s="1480"/>
    </row>
    <row r="596" spans="1:13" ht="15.75">
      <c r="A596" s="1163" t="s">
        <v>3300</v>
      </c>
      <c r="B596" s="1228" t="s">
        <v>3337</v>
      </c>
      <c r="C596" s="1228"/>
      <c r="D596" s="1480"/>
      <c r="E596" s="1228" t="s">
        <v>3337</v>
      </c>
      <c r="F596" s="1228"/>
      <c r="G596" s="1228"/>
      <c r="H596" s="1228" t="s">
        <v>3337</v>
      </c>
      <c r="I596" s="1228"/>
      <c r="J596" s="1480"/>
      <c r="K596" s="1228" t="s">
        <v>3337</v>
      </c>
      <c r="L596" s="1228"/>
      <c r="M596" s="1480"/>
    </row>
    <row r="597" spans="1:13" ht="15.75">
      <c r="A597" s="1163" t="s">
        <v>3304</v>
      </c>
      <c r="B597" s="1228" t="s">
        <v>3337</v>
      </c>
      <c r="C597" s="1228"/>
      <c r="D597" s="1480"/>
      <c r="E597" s="1228" t="s">
        <v>3616</v>
      </c>
      <c r="F597" s="1228">
        <v>2300</v>
      </c>
      <c r="G597" s="1414">
        <f>F597*4</f>
        <v>9200</v>
      </c>
      <c r="H597" s="1228" t="s">
        <v>3337</v>
      </c>
      <c r="I597" s="1228"/>
      <c r="J597" s="1480"/>
      <c r="K597" s="1228" t="s">
        <v>3337</v>
      </c>
      <c r="L597" s="1228"/>
      <c r="M597" s="1480"/>
    </row>
    <row r="598" spans="1:13" ht="15.75">
      <c r="A598" s="1163" t="s">
        <v>3307</v>
      </c>
      <c r="B598" s="1228">
        <v>3</v>
      </c>
      <c r="C598" s="1228">
        <v>275</v>
      </c>
      <c r="D598" s="1480">
        <f>B600*B598*C598</f>
        <v>49500</v>
      </c>
      <c r="E598" s="1228">
        <v>3</v>
      </c>
      <c r="F598" s="1228">
        <v>275</v>
      </c>
      <c r="G598" s="1499">
        <f>E600*E598*F598</f>
        <v>16500</v>
      </c>
      <c r="H598" s="1228">
        <v>3</v>
      </c>
      <c r="I598" s="1228">
        <v>200</v>
      </c>
      <c r="J598" s="1480">
        <f>H600*H598*I598</f>
        <v>18000</v>
      </c>
      <c r="K598" s="1228">
        <v>1</v>
      </c>
      <c r="L598" s="1228">
        <v>200</v>
      </c>
      <c r="M598" s="1480">
        <f>K600*K598*L598</f>
        <v>24000</v>
      </c>
    </row>
    <row r="599" spans="1:13" ht="15.75">
      <c r="A599" s="1163" t="s">
        <v>3308</v>
      </c>
      <c r="B599" s="1228">
        <v>4</v>
      </c>
      <c r="C599" s="1228">
        <v>100</v>
      </c>
      <c r="D599" s="1480">
        <f>B600*B599*C599</f>
        <v>24000</v>
      </c>
      <c r="E599" s="1228">
        <v>6</v>
      </c>
      <c r="F599" s="1228">
        <v>100</v>
      </c>
      <c r="G599" s="1499">
        <f>E600*E599*F599</f>
        <v>12000</v>
      </c>
      <c r="H599" s="1228">
        <v>12</v>
      </c>
      <c r="I599" s="1228">
        <v>50</v>
      </c>
      <c r="J599" s="1480">
        <f>H600*H599*I599</f>
        <v>18000</v>
      </c>
      <c r="K599" s="1228" t="s">
        <v>3337</v>
      </c>
      <c r="L599" s="1228"/>
      <c r="M599" s="1480"/>
    </row>
    <row r="600" spans="1:13" ht="15.75">
      <c r="A600" s="1163" t="s">
        <v>3309</v>
      </c>
      <c r="B600" s="1228">
        <v>60</v>
      </c>
      <c r="C600" s="1228"/>
      <c r="D600" s="1480"/>
      <c r="E600" s="1228">
        <v>20</v>
      </c>
      <c r="F600" s="1228"/>
      <c r="G600" s="1499"/>
      <c r="H600" s="1228">
        <v>30</v>
      </c>
      <c r="I600" s="1228"/>
      <c r="J600" s="1480"/>
      <c r="K600" s="1228">
        <v>120</v>
      </c>
      <c r="L600" s="1228"/>
      <c r="M600" s="1480"/>
    </row>
    <row r="601" spans="1:13" ht="16.5" thickBot="1">
      <c r="A601" s="1171" t="s">
        <v>29</v>
      </c>
      <c r="B601" s="1231"/>
      <c r="C601" s="1231"/>
      <c r="D601" s="1234">
        <f>SUM(D598:D600)</f>
        <v>73500</v>
      </c>
      <c r="E601" s="1231"/>
      <c r="F601" s="1231"/>
      <c r="G601" s="1500">
        <f>SUM(G597:G600)</f>
        <v>37700</v>
      </c>
      <c r="H601" s="1231"/>
      <c r="I601" s="1231"/>
      <c r="J601" s="1234">
        <f>SUM(J598:J600)</f>
        <v>36000</v>
      </c>
      <c r="K601" s="1231"/>
      <c r="L601" s="1231"/>
      <c r="M601" s="1234">
        <f>SUM(M598:M600)</f>
        <v>24000</v>
      </c>
    </row>
    <row r="602" spans="1:13" ht="31.5">
      <c r="A602" s="1142" t="s">
        <v>3278</v>
      </c>
      <c r="B602" s="1237" t="s">
        <v>3617</v>
      </c>
      <c r="C602" s="1501"/>
      <c r="D602" s="1502"/>
      <c r="E602" s="1503" t="s">
        <v>3618</v>
      </c>
      <c r="F602" s="1501"/>
      <c r="G602" s="1502"/>
      <c r="H602" s="1501" t="s">
        <v>3619</v>
      </c>
      <c r="I602" s="1501"/>
      <c r="J602" s="1502"/>
      <c r="K602" s="1237" t="s">
        <v>3575</v>
      </c>
      <c r="L602" s="1501"/>
      <c r="M602" s="1502"/>
    </row>
    <row r="603" spans="1:13" ht="47.25">
      <c r="A603" s="1153" t="s">
        <v>3282</v>
      </c>
      <c r="B603" s="1240" t="s">
        <v>3620</v>
      </c>
      <c r="C603" s="1251"/>
      <c r="D603" s="1504"/>
      <c r="E603" s="1240" t="s">
        <v>3608</v>
      </c>
      <c r="F603" s="1251"/>
      <c r="G603" s="1504"/>
      <c r="H603" s="1240" t="s">
        <v>3621</v>
      </c>
      <c r="I603" s="1251"/>
      <c r="J603" s="1504"/>
      <c r="K603" s="1240" t="s">
        <v>3578</v>
      </c>
      <c r="L603" s="1251"/>
      <c r="M603" s="1504"/>
    </row>
    <row r="604" spans="1:13" ht="15.75">
      <c r="A604" s="1163" t="s">
        <v>3284</v>
      </c>
      <c r="B604" s="1251" t="s">
        <v>21</v>
      </c>
      <c r="C604" s="1251"/>
      <c r="D604" s="1504"/>
      <c r="E604" s="1251" t="s">
        <v>3579</v>
      </c>
      <c r="F604" s="1251"/>
      <c r="G604" s="1504"/>
      <c r="H604" s="1251" t="s">
        <v>3273</v>
      </c>
      <c r="I604" s="1251"/>
      <c r="J604" s="1504"/>
      <c r="K604" s="1505" t="s">
        <v>3274</v>
      </c>
      <c r="L604" s="1251"/>
      <c r="M604" s="1504"/>
    </row>
    <row r="605" spans="1:13" ht="15.75">
      <c r="A605" s="1163" t="s">
        <v>3288</v>
      </c>
      <c r="B605" s="1251" t="s">
        <v>3622</v>
      </c>
      <c r="C605" s="1251"/>
      <c r="D605" s="1504"/>
      <c r="E605" s="1251" t="s">
        <v>3333</v>
      </c>
      <c r="F605" s="1251"/>
      <c r="G605" s="1504"/>
      <c r="H605" s="1251" t="s">
        <v>3333</v>
      </c>
      <c r="I605" s="1251"/>
      <c r="J605" s="1504"/>
      <c r="K605" s="1251" t="s">
        <v>3333</v>
      </c>
      <c r="L605" s="1251"/>
      <c r="M605" s="1504"/>
    </row>
    <row r="606" spans="1:13" ht="47.25">
      <c r="A606" s="1163" t="s">
        <v>3291</v>
      </c>
      <c r="B606" s="1240" t="s">
        <v>3623</v>
      </c>
      <c r="C606" s="1251"/>
      <c r="D606" s="1504"/>
      <c r="E606" s="1240" t="s">
        <v>3624</v>
      </c>
      <c r="F606" s="1251"/>
      <c r="G606" s="1504"/>
      <c r="H606" s="1251" t="s">
        <v>3625</v>
      </c>
      <c r="I606" s="1251"/>
      <c r="J606" s="1504"/>
      <c r="K606" s="1240" t="s">
        <v>3626</v>
      </c>
      <c r="L606" s="1251"/>
      <c r="M606" s="1504"/>
    </row>
    <row r="607" spans="1:13" ht="15.75">
      <c r="A607" s="1163" t="s">
        <v>3294</v>
      </c>
      <c r="B607" s="1251" t="s">
        <v>3337</v>
      </c>
      <c r="C607" s="1251"/>
      <c r="D607" s="1504"/>
      <c r="E607" s="1251" t="s">
        <v>3337</v>
      </c>
      <c r="F607" s="1251"/>
      <c r="G607" s="1504"/>
      <c r="H607" s="1251" t="s">
        <v>3337</v>
      </c>
      <c r="I607" s="1251"/>
      <c r="J607" s="1504"/>
      <c r="K607" s="1240" t="s">
        <v>3627</v>
      </c>
      <c r="L607" s="1251"/>
      <c r="M607" s="1504"/>
    </row>
    <row r="608" spans="1:13" ht="15.75">
      <c r="A608" s="1163" t="s">
        <v>3295</v>
      </c>
      <c r="B608" s="1251" t="s">
        <v>3394</v>
      </c>
      <c r="C608" s="1251"/>
      <c r="D608" s="1504"/>
      <c r="E608" s="1251" t="s">
        <v>3426</v>
      </c>
      <c r="F608" s="1251"/>
      <c r="G608" s="1504"/>
      <c r="H608" s="1251" t="s">
        <v>3394</v>
      </c>
      <c r="I608" s="1251"/>
      <c r="J608" s="1504"/>
      <c r="K608" s="1505" t="s">
        <v>3588</v>
      </c>
      <c r="L608" s="1251"/>
      <c r="M608" s="1504"/>
    </row>
    <row r="609" spans="1:13" ht="31.5">
      <c r="A609" s="1163" t="s">
        <v>3298</v>
      </c>
      <c r="B609" s="1251" t="s">
        <v>3337</v>
      </c>
      <c r="C609" s="1251"/>
      <c r="D609" s="1504"/>
      <c r="E609" s="1251" t="s">
        <v>3337</v>
      </c>
      <c r="F609" s="1251"/>
      <c r="G609" s="1504"/>
      <c r="H609" s="1251" t="s">
        <v>3337</v>
      </c>
      <c r="I609" s="1251"/>
      <c r="J609" s="1504"/>
      <c r="K609" s="1405" t="s">
        <v>3589</v>
      </c>
      <c r="L609" s="1251"/>
      <c r="M609" s="1504"/>
    </row>
    <row r="610" spans="1:13" ht="15.75">
      <c r="A610" s="1163" t="s">
        <v>3300</v>
      </c>
      <c r="B610" s="1251" t="s">
        <v>3337</v>
      </c>
      <c r="C610" s="1251"/>
      <c r="D610" s="1504"/>
      <c r="E610" s="1251" t="s">
        <v>3337</v>
      </c>
      <c r="F610" s="1251"/>
      <c r="G610" s="1504"/>
      <c r="H610" s="1251" t="s">
        <v>3337</v>
      </c>
      <c r="I610" s="1251"/>
      <c r="J610" s="1504"/>
      <c r="K610" s="1251" t="s">
        <v>3337</v>
      </c>
      <c r="L610" s="1251"/>
      <c r="M610" s="1504"/>
    </row>
    <row r="611" spans="1:13" ht="15.75">
      <c r="A611" s="1163" t="s">
        <v>3304</v>
      </c>
      <c r="B611" s="1251" t="s">
        <v>3337</v>
      </c>
      <c r="C611" s="1251"/>
      <c r="D611" s="1504"/>
      <c r="E611" s="1251" t="s">
        <v>3337</v>
      </c>
      <c r="F611" s="1251"/>
      <c r="G611" s="1504"/>
      <c r="H611" s="1251" t="s">
        <v>3337</v>
      </c>
      <c r="I611" s="1251"/>
      <c r="J611" s="1504"/>
      <c r="K611" s="1251" t="s">
        <v>3337</v>
      </c>
      <c r="L611" s="1251"/>
      <c r="M611" s="1504"/>
    </row>
    <row r="612" spans="1:13" ht="15.75">
      <c r="A612" s="1163" t="s">
        <v>3307</v>
      </c>
      <c r="B612" s="1251" t="s">
        <v>3337</v>
      </c>
      <c r="C612" s="1251"/>
      <c r="D612" s="1504"/>
      <c r="E612" s="1251">
        <v>4</v>
      </c>
      <c r="F612" s="1251">
        <v>275</v>
      </c>
      <c r="G612" s="1504">
        <f>E614*E612*F612</f>
        <v>55000</v>
      </c>
      <c r="H612" s="1251"/>
      <c r="I612" s="1251"/>
      <c r="J612" s="1504"/>
      <c r="K612" s="1251">
        <v>4</v>
      </c>
      <c r="L612" s="1251">
        <v>275</v>
      </c>
      <c r="M612" s="1504">
        <f>K614*K612*L612</f>
        <v>22000</v>
      </c>
    </row>
    <row r="613" spans="1:13" ht="15.75">
      <c r="A613" s="1163" t="s">
        <v>3308</v>
      </c>
      <c r="B613" s="1251">
        <v>1</v>
      </c>
      <c r="C613" s="1251">
        <v>100</v>
      </c>
      <c r="D613" s="1504">
        <f>B614*B613*C613</f>
        <v>15000</v>
      </c>
      <c r="E613" s="1251">
        <v>8</v>
      </c>
      <c r="F613" s="1251">
        <v>100</v>
      </c>
      <c r="G613" s="1504">
        <f>E614*E613*F613</f>
        <v>40000</v>
      </c>
      <c r="H613" s="1251">
        <v>1</v>
      </c>
      <c r="I613" s="1251">
        <v>100</v>
      </c>
      <c r="J613" s="1504">
        <f>H614*I613</f>
        <v>15000</v>
      </c>
      <c r="K613" s="1251">
        <v>3</v>
      </c>
      <c r="L613" s="1251">
        <v>100</v>
      </c>
      <c r="M613" s="1504">
        <f>K614*K613*L613</f>
        <v>6000</v>
      </c>
    </row>
    <row r="614" spans="1:13" ht="15.75">
      <c r="A614" s="1163" t="s">
        <v>3309</v>
      </c>
      <c r="B614" s="1251">
        <v>150</v>
      </c>
      <c r="C614" s="1251"/>
      <c r="D614" s="1504"/>
      <c r="E614" s="1251">
        <v>50</v>
      </c>
      <c r="F614" s="1251"/>
      <c r="G614" s="1504"/>
      <c r="H614" s="1251">
        <v>150</v>
      </c>
      <c r="I614" s="1251"/>
      <c r="J614" s="1504"/>
      <c r="K614" s="1251">
        <v>20</v>
      </c>
      <c r="L614" s="1251"/>
      <c r="M614" s="1504"/>
    </row>
    <row r="615" spans="1:13" ht="16.5" thickBot="1">
      <c r="A615" s="1171" t="s">
        <v>29</v>
      </c>
      <c r="B615" s="1254"/>
      <c r="C615" s="1254"/>
      <c r="D615" s="1255">
        <f>SUM(D613:D614)</f>
        <v>15000</v>
      </c>
      <c r="E615" s="1254"/>
      <c r="F615" s="1254"/>
      <c r="G615" s="1255">
        <f>SUM(G612:G614)</f>
        <v>95000</v>
      </c>
      <c r="H615" s="1254"/>
      <c r="I615" s="1254"/>
      <c r="J615" s="1255">
        <f>SUM(J613:J614)</f>
        <v>15000</v>
      </c>
      <c r="K615" s="1254"/>
      <c r="L615" s="1254"/>
      <c r="M615" s="1255">
        <f>SUM(M612:M614)</f>
        <v>28000</v>
      </c>
    </row>
    <row r="616" spans="1:13" ht="31.5">
      <c r="A616" s="1142" t="s">
        <v>3278</v>
      </c>
      <c r="B616" s="1209" t="s">
        <v>3628</v>
      </c>
      <c r="C616" s="1458"/>
      <c r="D616" s="1476"/>
      <c r="E616" s="1209" t="s">
        <v>3629</v>
      </c>
      <c r="F616" s="1458"/>
      <c r="G616" s="1476"/>
      <c r="H616" s="1458" t="s">
        <v>3630</v>
      </c>
      <c r="I616" s="1458"/>
      <c r="J616" s="1476"/>
      <c r="K616" s="1209" t="s">
        <v>3606</v>
      </c>
      <c r="L616" s="1458"/>
      <c r="M616" s="1476"/>
    </row>
    <row r="617" spans="1:13" ht="63">
      <c r="A617" s="1163" t="s">
        <v>3282</v>
      </c>
      <c r="B617" s="1214" t="s">
        <v>3620</v>
      </c>
      <c r="C617" s="1228"/>
      <c r="D617" s="1480"/>
      <c r="E617" s="1214" t="s">
        <v>3608</v>
      </c>
      <c r="F617" s="1228"/>
      <c r="G617" s="1480"/>
      <c r="H617" s="1214" t="s">
        <v>3551</v>
      </c>
      <c r="I617" s="1228"/>
      <c r="J617" s="1480"/>
      <c r="K617" s="1214" t="s">
        <v>3609</v>
      </c>
      <c r="L617" s="1228"/>
      <c r="M617" s="1480"/>
    </row>
    <row r="618" spans="1:13" ht="15.75">
      <c r="A618" s="1163" t="s">
        <v>3284</v>
      </c>
      <c r="B618" s="1228" t="s">
        <v>3553</v>
      </c>
      <c r="C618" s="1228"/>
      <c r="D618" s="1480"/>
      <c r="E618" s="1228" t="s">
        <v>3272</v>
      </c>
      <c r="F618" s="1228"/>
      <c r="G618" s="1480"/>
      <c r="H618" s="1228" t="s">
        <v>3318</v>
      </c>
      <c r="I618" s="1228"/>
      <c r="J618" s="1480"/>
      <c r="K618" s="1228" t="s">
        <v>3274</v>
      </c>
      <c r="L618" s="1228"/>
      <c r="M618" s="1480"/>
    </row>
    <row r="619" spans="1:13" ht="15.75">
      <c r="A619" s="1163" t="s">
        <v>3288</v>
      </c>
      <c r="B619" s="1228" t="s">
        <v>3333</v>
      </c>
      <c r="C619" s="1228"/>
      <c r="D619" s="1480"/>
      <c r="E619" s="1228" t="s">
        <v>3333</v>
      </c>
      <c r="F619" s="1228"/>
      <c r="G619" s="1480"/>
      <c r="H619" s="1228" t="s">
        <v>3333</v>
      </c>
      <c r="I619" s="1228"/>
      <c r="J619" s="1480"/>
      <c r="K619" s="1228" t="s">
        <v>3333</v>
      </c>
      <c r="L619" s="1228"/>
      <c r="M619" s="1480"/>
    </row>
    <row r="620" spans="1:13" ht="15.75">
      <c r="A620" s="1163" t="s">
        <v>3291</v>
      </c>
      <c r="B620" s="1214" t="s">
        <v>3631</v>
      </c>
      <c r="C620" s="1228"/>
      <c r="D620" s="1480"/>
      <c r="E620" s="1214" t="s">
        <v>3632</v>
      </c>
      <c r="F620" s="1228"/>
      <c r="G620" s="1480"/>
      <c r="H620" s="1228" t="s">
        <v>3633</v>
      </c>
      <c r="I620" s="1228"/>
      <c r="J620" s="1480"/>
      <c r="K620" s="1228" t="s">
        <v>3614</v>
      </c>
      <c r="L620" s="1228"/>
      <c r="M620" s="1480"/>
    </row>
    <row r="621" spans="1:13" ht="15.75">
      <c r="A621" s="1163" t="s">
        <v>3294</v>
      </c>
      <c r="B621" s="1228" t="s">
        <v>3337</v>
      </c>
      <c r="C621" s="1228"/>
      <c r="D621" s="1480"/>
      <c r="E621" s="1228" t="s">
        <v>3337</v>
      </c>
      <c r="F621" s="1228"/>
      <c r="G621" s="1480"/>
      <c r="H621" s="1228" t="s">
        <v>3337</v>
      </c>
      <c r="I621" s="1228"/>
      <c r="J621" s="1480"/>
      <c r="K621" s="1228" t="s">
        <v>3337</v>
      </c>
      <c r="L621" s="1228"/>
      <c r="M621" s="1480"/>
    </row>
    <row r="622" spans="1:13" ht="15.75">
      <c r="A622" s="1163" t="s">
        <v>3295</v>
      </c>
      <c r="B622" s="1228" t="s">
        <v>3394</v>
      </c>
      <c r="C622" s="1228"/>
      <c r="D622" s="1480"/>
      <c r="E622" s="1228" t="s">
        <v>3394</v>
      </c>
      <c r="F622" s="1228"/>
      <c r="G622" s="1480"/>
      <c r="H622" s="1228" t="s">
        <v>3634</v>
      </c>
      <c r="I622" s="1228"/>
      <c r="J622" s="1480"/>
      <c r="K622" s="1228" t="s">
        <v>3426</v>
      </c>
      <c r="L622" s="1228"/>
      <c r="M622" s="1480"/>
    </row>
    <row r="623" spans="1:13" ht="30">
      <c r="A623" s="1163" t="s">
        <v>3298</v>
      </c>
      <c r="B623" s="1228" t="s">
        <v>3337</v>
      </c>
      <c r="C623" s="1228"/>
      <c r="D623" s="1480"/>
      <c r="E623" s="1228" t="s">
        <v>3337</v>
      </c>
      <c r="F623" s="1228"/>
      <c r="G623" s="1480"/>
      <c r="H623" s="1228" t="s">
        <v>3337</v>
      </c>
      <c r="I623" s="1228"/>
      <c r="J623" s="1480"/>
      <c r="K623" s="1228" t="s">
        <v>3337</v>
      </c>
      <c r="L623" s="1228"/>
      <c r="M623" s="1480"/>
    </row>
    <row r="624" spans="1:13" ht="15.75">
      <c r="A624" s="1163" t="s">
        <v>3300</v>
      </c>
      <c r="B624" s="1228" t="s">
        <v>3337</v>
      </c>
      <c r="C624" s="1228"/>
      <c r="D624" s="1480"/>
      <c r="E624" s="1228" t="s">
        <v>3337</v>
      </c>
      <c r="F624" s="1228"/>
      <c r="G624" s="1480"/>
      <c r="H624" s="1228" t="s">
        <v>3337</v>
      </c>
      <c r="I624" s="1228"/>
      <c r="J624" s="1480"/>
      <c r="K624" s="1228" t="s">
        <v>3337</v>
      </c>
      <c r="L624" s="1228"/>
      <c r="M624" s="1480"/>
    </row>
    <row r="625" spans="1:13" ht="15.75">
      <c r="A625" s="1163" t="s">
        <v>3304</v>
      </c>
      <c r="B625" s="1228" t="s">
        <v>3337</v>
      </c>
      <c r="C625" s="1228"/>
      <c r="D625" s="1480"/>
      <c r="E625" s="1228" t="s">
        <v>3337</v>
      </c>
      <c r="F625" s="1228"/>
      <c r="G625" s="1480"/>
      <c r="H625" s="1228" t="s">
        <v>3337</v>
      </c>
      <c r="I625" s="1228"/>
      <c r="J625" s="1480"/>
      <c r="K625" s="1228" t="s">
        <v>3337</v>
      </c>
      <c r="L625" s="1228"/>
      <c r="M625" s="1480"/>
    </row>
    <row r="626" spans="1:13" ht="15.75">
      <c r="A626" s="1163" t="s">
        <v>3307</v>
      </c>
      <c r="B626" s="1228" t="s">
        <v>3337</v>
      </c>
      <c r="C626" s="1228"/>
      <c r="D626" s="1480"/>
      <c r="E626" s="1228">
        <v>1</v>
      </c>
      <c r="F626" s="1228">
        <v>275</v>
      </c>
      <c r="G626" s="1480">
        <f>F626*E628</f>
        <v>13750</v>
      </c>
      <c r="H626" s="1228"/>
      <c r="I626" s="1228"/>
      <c r="J626" s="1480"/>
      <c r="K626" s="1228"/>
      <c r="L626" s="1228"/>
      <c r="M626" s="1480">
        <f>K628*K626*L626</f>
        <v>0</v>
      </c>
    </row>
    <row r="627" spans="1:13" ht="15.75">
      <c r="A627" s="1163" t="s">
        <v>3308</v>
      </c>
      <c r="B627" s="1228">
        <v>1</v>
      </c>
      <c r="C627" s="1228">
        <v>100</v>
      </c>
      <c r="D627" s="1480">
        <f>B628*B627*C627</f>
        <v>15000</v>
      </c>
      <c r="E627" s="1228">
        <v>2</v>
      </c>
      <c r="F627" s="1228">
        <v>100</v>
      </c>
      <c r="G627" s="1480">
        <f>E628*E627*F627</f>
        <v>10000</v>
      </c>
      <c r="H627" s="1228">
        <v>1</v>
      </c>
      <c r="I627" s="1228">
        <v>50</v>
      </c>
      <c r="J627" s="1480">
        <f>H628*H627*I627</f>
        <v>5000</v>
      </c>
      <c r="K627" s="1228">
        <v>12</v>
      </c>
      <c r="L627" s="1228">
        <v>50</v>
      </c>
      <c r="M627" s="1480">
        <f>K628*K627*L627</f>
        <v>18000</v>
      </c>
    </row>
    <row r="628" spans="1:13" ht="15.75">
      <c r="A628" s="1163" t="s">
        <v>3309</v>
      </c>
      <c r="B628" s="1228">
        <v>150</v>
      </c>
      <c r="C628" s="1228"/>
      <c r="D628" s="1480"/>
      <c r="E628" s="1228">
        <v>50</v>
      </c>
      <c r="F628" s="1228"/>
      <c r="G628" s="1480"/>
      <c r="H628" s="1228">
        <v>100</v>
      </c>
      <c r="I628" s="1228"/>
      <c r="J628" s="1480"/>
      <c r="K628" s="1228">
        <v>30</v>
      </c>
      <c r="L628" s="1228"/>
      <c r="M628" s="1480"/>
    </row>
    <row r="629" spans="1:13" ht="16.5" thickBot="1">
      <c r="A629" s="1171" t="s">
        <v>29</v>
      </c>
      <c r="B629" s="1231"/>
      <c r="C629" s="1231"/>
      <c r="D629" s="1234">
        <f>SUM(D627:D628)</f>
        <v>15000</v>
      </c>
      <c r="E629" s="1231"/>
      <c r="F629" s="1231"/>
      <c r="G629" s="1234">
        <f>G626+G627</f>
        <v>23750</v>
      </c>
      <c r="H629" s="1231"/>
      <c r="I629" s="1231"/>
      <c r="J629" s="1234">
        <f>J627</f>
        <v>5000</v>
      </c>
      <c r="K629" s="1231"/>
      <c r="L629" s="1231"/>
      <c r="M629" s="1234">
        <f>SUM(M626:M628)</f>
        <v>18000</v>
      </c>
    </row>
    <row r="630" spans="1:13" ht="31.5">
      <c r="A630" s="1142" t="s">
        <v>3278</v>
      </c>
      <c r="B630" s="1506" t="s">
        <v>3635</v>
      </c>
      <c r="C630" s="1209"/>
      <c r="D630" s="1212"/>
      <c r="E630" s="1448" t="s">
        <v>3636</v>
      </c>
      <c r="F630" s="1458"/>
      <c r="G630" s="1476"/>
      <c r="H630" s="1458"/>
      <c r="I630" s="1458"/>
      <c r="J630" s="1477"/>
      <c r="K630" s="1458"/>
      <c r="L630" s="1458"/>
      <c r="M630" s="1477"/>
    </row>
    <row r="631" spans="1:13" ht="31.5">
      <c r="A631" s="1163" t="s">
        <v>3282</v>
      </c>
      <c r="B631" s="1214" t="s">
        <v>3566</v>
      </c>
      <c r="C631" s="1214"/>
      <c r="D631" s="1216"/>
      <c r="E631" s="1214" t="s">
        <v>3608</v>
      </c>
      <c r="F631" s="1228"/>
      <c r="G631" s="1480"/>
      <c r="H631" s="1228"/>
      <c r="I631" s="1228"/>
      <c r="J631" s="1414"/>
      <c r="K631" s="1228"/>
      <c r="L631" s="1228"/>
      <c r="M631" s="1414"/>
    </row>
    <row r="632" spans="1:13" ht="15.75">
      <c r="A632" s="1163" t="s">
        <v>3284</v>
      </c>
      <c r="B632" s="1381" t="s">
        <v>3553</v>
      </c>
      <c r="C632" s="1218"/>
      <c r="D632" s="1221"/>
      <c r="E632" s="1228" t="s">
        <v>24</v>
      </c>
      <c r="F632" s="1228"/>
      <c r="G632" s="1480"/>
      <c r="H632" s="1228"/>
      <c r="I632" s="1228"/>
      <c r="J632" s="1414"/>
      <c r="K632" s="1228"/>
      <c r="L632" s="1228"/>
      <c r="M632" s="1414"/>
    </row>
    <row r="633" spans="1:13" ht="15.75">
      <c r="A633" s="1163" t="s">
        <v>3288</v>
      </c>
      <c r="B633" s="1381" t="s">
        <v>3290</v>
      </c>
      <c r="C633" s="1218"/>
      <c r="D633" s="1221"/>
      <c r="E633" s="1228" t="s">
        <v>3333</v>
      </c>
      <c r="F633" s="1228"/>
      <c r="G633" s="1480"/>
      <c r="H633" s="1228"/>
      <c r="I633" s="1228"/>
      <c r="J633" s="1414"/>
      <c r="K633" s="1228"/>
      <c r="L633" s="1228"/>
      <c r="M633" s="1414"/>
    </row>
    <row r="634" spans="1:13" ht="31.5">
      <c r="A634" s="1163" t="s">
        <v>3291</v>
      </c>
      <c r="B634" s="1381" t="s">
        <v>3637</v>
      </c>
      <c r="C634" s="1218"/>
      <c r="D634" s="1221"/>
      <c r="E634" s="1228" t="s">
        <v>3638</v>
      </c>
      <c r="F634" s="1228"/>
      <c r="G634" s="1480"/>
      <c r="H634" s="1228"/>
      <c r="I634" s="1228"/>
      <c r="J634" s="1414"/>
      <c r="K634" s="1228"/>
      <c r="L634" s="1228"/>
      <c r="M634" s="1414"/>
    </row>
    <row r="635" spans="1:13" ht="15.75">
      <c r="A635" s="1163" t="s">
        <v>3294</v>
      </c>
      <c r="B635" s="1410" t="s">
        <v>3337</v>
      </c>
      <c r="C635" s="1218"/>
      <c r="D635" s="1221"/>
      <c r="E635" s="1228" t="s">
        <v>3337</v>
      </c>
      <c r="F635" s="1228"/>
      <c r="G635" s="1480"/>
      <c r="H635" s="1228"/>
      <c r="I635" s="1228"/>
      <c r="J635" s="1414"/>
      <c r="K635" s="1228"/>
      <c r="L635" s="1228"/>
      <c r="M635" s="1414"/>
    </row>
    <row r="636" spans="1:13" ht="15.75">
      <c r="A636" s="1163" t="s">
        <v>3295</v>
      </c>
      <c r="B636" s="1381" t="s">
        <v>3426</v>
      </c>
      <c r="C636" s="1218"/>
      <c r="D636" s="1221"/>
      <c r="E636" s="1228" t="s">
        <v>3394</v>
      </c>
      <c r="F636" s="1228"/>
      <c r="G636" s="1480"/>
      <c r="H636" s="1228"/>
      <c r="I636" s="1228"/>
      <c r="J636" s="1414"/>
      <c r="K636" s="1228"/>
      <c r="L636" s="1228"/>
      <c r="M636" s="1414"/>
    </row>
    <row r="637" spans="1:13" ht="47.25">
      <c r="A637" s="1163" t="s">
        <v>3298</v>
      </c>
      <c r="B637" s="1381" t="s">
        <v>3337</v>
      </c>
      <c r="C637" s="1218"/>
      <c r="D637" s="1221"/>
      <c r="E637" s="1381" t="s">
        <v>3315</v>
      </c>
      <c r="F637" s="1228"/>
      <c r="G637" s="1480"/>
      <c r="H637" s="1228"/>
      <c r="I637" s="1228"/>
      <c r="J637" s="1414"/>
      <c r="K637" s="1228"/>
      <c r="L637" s="1228"/>
      <c r="M637" s="1414"/>
    </row>
    <row r="638" spans="1:13" ht="15.75">
      <c r="A638" s="1163" t="s">
        <v>3300</v>
      </c>
      <c r="B638" s="1381" t="s">
        <v>3337</v>
      </c>
      <c r="C638" s="1218"/>
      <c r="D638" s="1221"/>
      <c r="E638" s="1228" t="s">
        <v>3337</v>
      </c>
      <c r="F638" s="1228"/>
      <c r="G638" s="1480"/>
      <c r="H638" s="1228"/>
      <c r="I638" s="1228"/>
      <c r="J638" s="1414"/>
      <c r="K638" s="1228"/>
      <c r="L638" s="1228"/>
      <c r="M638" s="1414"/>
    </row>
    <row r="639" spans="1:13" ht="15.75">
      <c r="A639" s="1163" t="s">
        <v>3304</v>
      </c>
      <c r="B639" s="1228" t="s">
        <v>3561</v>
      </c>
      <c r="C639" s="1223">
        <v>3500</v>
      </c>
      <c r="D639" s="1221">
        <f>C639</f>
        <v>3500</v>
      </c>
      <c r="E639" s="1381"/>
      <c r="F639" s="1499"/>
      <c r="G639" s="1480"/>
      <c r="H639" s="1228"/>
      <c r="I639" s="1228"/>
      <c r="J639" s="1414"/>
      <c r="K639" s="1228"/>
      <c r="L639" s="1228"/>
      <c r="M639" s="1414"/>
    </row>
    <row r="640" spans="1:13" ht="15.75">
      <c r="A640" s="1163" t="s">
        <v>3307</v>
      </c>
      <c r="B640" s="1385">
        <v>1</v>
      </c>
      <c r="C640" s="1225">
        <v>200</v>
      </c>
      <c r="D640" s="1221">
        <f>B642*B640*C640</f>
        <v>40000</v>
      </c>
      <c r="E640" s="1228">
        <v>3</v>
      </c>
      <c r="F640" s="1228">
        <v>275</v>
      </c>
      <c r="G640" s="1480">
        <f>E642*E640*F640</f>
        <v>41250</v>
      </c>
      <c r="H640" s="1228"/>
      <c r="I640" s="1228"/>
      <c r="J640" s="1414"/>
      <c r="K640" s="1228"/>
      <c r="L640" s="1228"/>
      <c r="M640" s="1414"/>
    </row>
    <row r="641" spans="1:13" ht="15.75">
      <c r="A641" s="1163" t="s">
        <v>3308</v>
      </c>
      <c r="B641" s="1385"/>
      <c r="C641" s="1225"/>
      <c r="D641" s="1221"/>
      <c r="E641" s="1228">
        <v>6</v>
      </c>
      <c r="F641" s="1228">
        <v>100</v>
      </c>
      <c r="G641" s="1480">
        <f>E642*E641*F641</f>
        <v>30000</v>
      </c>
      <c r="H641" s="1228"/>
      <c r="I641" s="1228"/>
      <c r="J641" s="1414"/>
      <c r="K641" s="1228"/>
      <c r="L641" s="1228"/>
      <c r="M641" s="1414"/>
    </row>
    <row r="642" spans="1:13" ht="15.75">
      <c r="A642" s="1163" t="s">
        <v>3309</v>
      </c>
      <c r="B642" s="1388">
        <v>200</v>
      </c>
      <c r="C642" s="1228"/>
      <c r="D642" s="1221"/>
      <c r="E642" s="1228">
        <v>50</v>
      </c>
      <c r="F642" s="1228"/>
      <c r="G642" s="1480"/>
      <c r="H642" s="1228"/>
      <c r="I642" s="1228"/>
      <c r="J642" s="1414"/>
      <c r="K642" s="1228"/>
      <c r="L642" s="1228"/>
      <c r="M642" s="1414"/>
    </row>
    <row r="643" spans="1:13" ht="16.5" thickBot="1">
      <c r="A643" s="1171" t="s">
        <v>29</v>
      </c>
      <c r="B643" s="1231"/>
      <c r="C643" s="1231"/>
      <c r="D643" s="1234">
        <f>SUM(D639:D641)</f>
        <v>43500</v>
      </c>
      <c r="E643" s="1231"/>
      <c r="F643" s="1231"/>
      <c r="G643" s="1234">
        <f>SUM(G639:G642)</f>
        <v>71250</v>
      </c>
      <c r="H643" s="1231"/>
      <c r="I643" s="1231"/>
      <c r="J643" s="1475"/>
      <c r="K643" s="1231"/>
      <c r="L643" s="1231"/>
      <c r="M643" s="1475"/>
    </row>
    <row r="644" spans="1:13" ht="31.5">
      <c r="A644" s="1142" t="s">
        <v>3278</v>
      </c>
      <c r="B644" s="1458" t="s">
        <v>3639</v>
      </c>
      <c r="C644" s="1458"/>
      <c r="D644" s="1476"/>
      <c r="E644" s="1209" t="s">
        <v>3640</v>
      </c>
      <c r="F644" s="1458"/>
      <c r="G644" s="1458"/>
      <c r="H644" s="1458"/>
      <c r="I644" s="1458"/>
      <c r="J644" s="1477"/>
      <c r="K644" s="1458"/>
      <c r="L644" s="1458"/>
      <c r="M644" s="1477"/>
    </row>
    <row r="645" spans="1:13" ht="47.25">
      <c r="A645" s="1153" t="s">
        <v>3282</v>
      </c>
      <c r="B645" s="1214" t="s">
        <v>3566</v>
      </c>
      <c r="C645" s="1228"/>
      <c r="D645" s="1480"/>
      <c r="E645" s="1214" t="s">
        <v>3641</v>
      </c>
      <c r="F645" s="1228"/>
      <c r="G645" s="1228"/>
      <c r="H645" s="1228"/>
      <c r="I645" s="1228"/>
      <c r="J645" s="1414"/>
      <c r="K645" s="1228"/>
      <c r="L645" s="1228"/>
      <c r="M645" s="1414"/>
    </row>
    <row r="646" spans="1:13" ht="15.75">
      <c r="A646" s="1163" t="s">
        <v>3284</v>
      </c>
      <c r="B646" s="1507">
        <v>43872</v>
      </c>
      <c r="C646" s="1228"/>
      <c r="D646" s="1480"/>
      <c r="E646" s="1228" t="s">
        <v>3285</v>
      </c>
      <c r="F646" s="1228"/>
      <c r="G646" s="1228"/>
      <c r="H646" s="1228"/>
      <c r="I646" s="1228"/>
      <c r="J646" s="1414"/>
      <c r="K646" s="1228"/>
      <c r="L646" s="1228"/>
      <c r="M646" s="1414"/>
    </row>
    <row r="647" spans="1:13" ht="15.75">
      <c r="A647" s="1163" t="s">
        <v>3288</v>
      </c>
      <c r="B647" s="1228" t="s">
        <v>3333</v>
      </c>
      <c r="C647" s="1228"/>
      <c r="D647" s="1480"/>
      <c r="E647" s="1228" t="s">
        <v>3333</v>
      </c>
      <c r="F647" s="1228"/>
      <c r="G647" s="1228"/>
      <c r="H647" s="1228"/>
      <c r="I647" s="1228"/>
      <c r="J647" s="1414"/>
      <c r="K647" s="1228"/>
      <c r="L647" s="1228"/>
      <c r="M647" s="1414"/>
    </row>
    <row r="648" spans="1:13" ht="31.5">
      <c r="A648" s="1163" t="s">
        <v>3291</v>
      </c>
      <c r="B648" s="1214" t="s">
        <v>3642</v>
      </c>
      <c r="C648" s="1228"/>
      <c r="D648" s="1480"/>
      <c r="E648" s="1214" t="s">
        <v>3643</v>
      </c>
      <c r="F648" s="1228"/>
      <c r="G648" s="1228"/>
      <c r="H648" s="1228"/>
      <c r="I648" s="1228"/>
      <c r="J648" s="1414"/>
      <c r="K648" s="1228"/>
      <c r="L648" s="1228"/>
      <c r="M648" s="1414"/>
    </row>
    <row r="649" spans="1:13" ht="15.75">
      <c r="A649" s="1163" t="s">
        <v>3294</v>
      </c>
      <c r="B649" s="1228" t="s">
        <v>3337</v>
      </c>
      <c r="C649" s="1228"/>
      <c r="D649" s="1480"/>
      <c r="E649" s="1228" t="s">
        <v>3337</v>
      </c>
      <c r="F649" s="1228"/>
      <c r="G649" s="1228"/>
      <c r="H649" s="1228"/>
      <c r="I649" s="1228"/>
      <c r="J649" s="1414"/>
      <c r="K649" s="1228"/>
      <c r="L649" s="1228"/>
      <c r="M649" s="1414"/>
    </row>
    <row r="650" spans="1:13" ht="15.75">
      <c r="A650" s="1163" t="s">
        <v>3295</v>
      </c>
      <c r="B650" s="1228" t="s">
        <v>3426</v>
      </c>
      <c r="C650" s="1228"/>
      <c r="D650" s="1480"/>
      <c r="E650" s="1228" t="s">
        <v>3426</v>
      </c>
      <c r="F650" s="1228"/>
      <c r="G650" s="1228"/>
      <c r="H650" s="1228"/>
      <c r="I650" s="1228"/>
      <c r="J650" s="1414"/>
      <c r="K650" s="1228"/>
      <c r="L650" s="1228"/>
      <c r="M650" s="1414"/>
    </row>
    <row r="651" spans="1:13" ht="30">
      <c r="A651" s="1163" t="s">
        <v>3298</v>
      </c>
      <c r="B651" s="1228" t="s">
        <v>3337</v>
      </c>
      <c r="C651" s="1228"/>
      <c r="D651" s="1480"/>
      <c r="E651" s="1228" t="s">
        <v>3337</v>
      </c>
      <c r="F651" s="1228"/>
      <c r="G651" s="1228"/>
      <c r="H651" s="1228"/>
      <c r="I651" s="1228"/>
      <c r="J651" s="1414"/>
      <c r="K651" s="1228"/>
      <c r="L651" s="1228"/>
      <c r="M651" s="1414"/>
    </row>
    <row r="652" spans="1:13" ht="15.75">
      <c r="A652" s="1163" t="s">
        <v>3300</v>
      </c>
      <c r="B652" s="1228" t="s">
        <v>3337</v>
      </c>
      <c r="C652" s="1228"/>
      <c r="D652" s="1480"/>
      <c r="E652" s="1228" t="s">
        <v>3337</v>
      </c>
      <c r="F652" s="1228"/>
      <c r="G652" s="1228"/>
      <c r="H652" s="1228"/>
      <c r="I652" s="1228"/>
      <c r="J652" s="1414"/>
      <c r="K652" s="1228"/>
      <c r="L652" s="1228"/>
      <c r="M652" s="1414"/>
    </row>
    <row r="653" spans="1:13" ht="15.75">
      <c r="A653" s="1163" t="s">
        <v>3304</v>
      </c>
      <c r="B653" s="1228" t="s">
        <v>3337</v>
      </c>
      <c r="C653" s="1228"/>
      <c r="D653" s="1480"/>
      <c r="E653" s="1228" t="s">
        <v>3337</v>
      </c>
      <c r="F653" s="1228"/>
      <c r="G653" s="1228"/>
      <c r="H653" s="1228"/>
      <c r="I653" s="1228"/>
      <c r="J653" s="1414"/>
      <c r="K653" s="1228"/>
      <c r="L653" s="1228"/>
      <c r="M653" s="1414"/>
    </row>
    <row r="654" spans="1:13" ht="15.75">
      <c r="A654" s="1163" t="s">
        <v>3307</v>
      </c>
      <c r="B654" s="1228" t="s">
        <v>3337</v>
      </c>
      <c r="C654" s="1228"/>
      <c r="D654" s="1480"/>
      <c r="E654" s="1228">
        <v>1</v>
      </c>
      <c r="F654" s="1228">
        <v>200</v>
      </c>
      <c r="G654" s="1499">
        <f>E656*E654*F654</f>
        <v>30000</v>
      </c>
      <c r="H654" s="1228"/>
      <c r="I654" s="1228"/>
      <c r="J654" s="1414"/>
      <c r="K654" s="1228"/>
      <c r="L654" s="1228"/>
      <c r="M654" s="1414"/>
    </row>
    <row r="655" spans="1:13" ht="15.75">
      <c r="A655" s="1163" t="s">
        <v>3308</v>
      </c>
      <c r="B655" s="1228">
        <v>1</v>
      </c>
      <c r="C655" s="1228">
        <v>100</v>
      </c>
      <c r="D655" s="1480">
        <f>B656*B655*C655</f>
        <v>8000</v>
      </c>
      <c r="E655" s="1228" t="s">
        <v>3337</v>
      </c>
      <c r="F655" s="1228"/>
      <c r="G655" s="1228"/>
      <c r="H655" s="1228"/>
      <c r="I655" s="1228"/>
      <c r="J655" s="1414"/>
      <c r="K655" s="1228"/>
      <c r="L655" s="1228"/>
      <c r="M655" s="1414"/>
    </row>
    <row r="656" spans="1:13" ht="15.75">
      <c r="A656" s="1163" t="s">
        <v>3309</v>
      </c>
      <c r="B656" s="1228">
        <v>80</v>
      </c>
      <c r="C656" s="1228"/>
      <c r="D656" s="1480"/>
      <c r="E656" s="1228">
        <v>150</v>
      </c>
      <c r="F656" s="1228"/>
      <c r="G656" s="1228"/>
      <c r="H656" s="1228"/>
      <c r="I656" s="1228"/>
      <c r="J656" s="1414"/>
      <c r="K656" s="1228"/>
      <c r="L656" s="1228"/>
      <c r="M656" s="1414"/>
    </row>
    <row r="657" spans="1:13" ht="16.5" thickBot="1">
      <c r="A657" s="1171" t="s">
        <v>29</v>
      </c>
      <c r="B657" s="1231"/>
      <c r="C657" s="1231"/>
      <c r="D657" s="1234">
        <f>SUM(D655:D656)</f>
        <v>8000</v>
      </c>
      <c r="E657" s="1231"/>
      <c r="F657" s="1231"/>
      <c r="G657" s="1500">
        <f>SUM(G654:G656)</f>
        <v>30000</v>
      </c>
      <c r="H657" s="1231"/>
      <c r="I657" s="1231"/>
      <c r="J657" s="1475"/>
      <c r="K657" s="1231"/>
      <c r="L657" s="1231"/>
      <c r="M657" s="1475"/>
    </row>
    <row r="658" spans="1:13" ht="15.75">
      <c r="A658" s="1142" t="s">
        <v>3278</v>
      </c>
      <c r="B658" s="1458" t="s">
        <v>3644</v>
      </c>
      <c r="C658" s="1458"/>
      <c r="D658" s="1476"/>
      <c r="E658" s="1490" t="s">
        <v>3645</v>
      </c>
      <c r="F658" s="1458"/>
      <c r="G658" s="1476"/>
      <c r="H658" s="1458"/>
      <c r="I658" s="1458"/>
      <c r="J658" s="1477"/>
      <c r="K658" s="1458"/>
      <c r="L658" s="1458"/>
      <c r="M658" s="1477"/>
    </row>
    <row r="659" spans="1:13" ht="47.25">
      <c r="A659" s="1163" t="s">
        <v>3282</v>
      </c>
      <c r="B659" s="1214" t="s">
        <v>3646</v>
      </c>
      <c r="C659" s="1228"/>
      <c r="D659" s="1480"/>
      <c r="E659" s="1214" t="s">
        <v>3641</v>
      </c>
      <c r="F659" s="1228"/>
      <c r="G659" s="1480"/>
      <c r="H659" s="1228"/>
      <c r="I659" s="1228"/>
      <c r="J659" s="1414"/>
      <c r="K659" s="1228"/>
      <c r="L659" s="1228"/>
      <c r="M659" s="1414"/>
    </row>
    <row r="660" spans="1:13" ht="15.75">
      <c r="A660" s="1163" t="s">
        <v>3284</v>
      </c>
      <c r="B660" s="1228" t="s">
        <v>3647</v>
      </c>
      <c r="C660" s="1228"/>
      <c r="D660" s="1480"/>
      <c r="E660" s="1507">
        <v>43994</v>
      </c>
      <c r="F660" s="1228"/>
      <c r="G660" s="1480"/>
      <c r="H660" s="1228"/>
      <c r="I660" s="1228"/>
      <c r="J660" s="1414"/>
      <c r="K660" s="1228"/>
      <c r="L660" s="1228"/>
      <c r="M660" s="1414"/>
    </row>
    <row r="661" spans="1:13" ht="15.75">
      <c r="A661" s="1163" t="s">
        <v>3288</v>
      </c>
      <c r="B661" s="1228" t="s">
        <v>3333</v>
      </c>
      <c r="C661" s="1228"/>
      <c r="D661" s="1480"/>
      <c r="E661" s="1381" t="s">
        <v>3290</v>
      </c>
      <c r="F661" s="1228"/>
      <c r="G661" s="1480"/>
      <c r="H661" s="1228"/>
      <c r="I661" s="1228"/>
      <c r="J661" s="1414"/>
      <c r="K661" s="1228"/>
      <c r="L661" s="1228"/>
      <c r="M661" s="1414"/>
    </row>
    <row r="662" spans="1:13" ht="15.75">
      <c r="A662" s="1163" t="s">
        <v>3291</v>
      </c>
      <c r="B662" s="1228" t="s">
        <v>3648</v>
      </c>
      <c r="C662" s="1228"/>
      <c r="D662" s="1480"/>
      <c r="E662" s="1214" t="s">
        <v>3615</v>
      </c>
      <c r="F662" s="1228"/>
      <c r="G662" s="1480"/>
      <c r="H662" s="1228"/>
      <c r="I662" s="1228"/>
      <c r="J662" s="1414"/>
      <c r="K662" s="1228"/>
      <c r="L662" s="1228"/>
      <c r="M662" s="1414"/>
    </row>
    <row r="663" spans="1:13" ht="15.75">
      <c r="A663" s="1163" t="s">
        <v>3294</v>
      </c>
      <c r="B663" s="1228" t="s">
        <v>3337</v>
      </c>
      <c r="C663" s="1228"/>
      <c r="D663" s="1480"/>
      <c r="E663" s="1228" t="s">
        <v>3337</v>
      </c>
      <c r="F663" s="1228"/>
      <c r="G663" s="1480"/>
      <c r="H663" s="1228"/>
      <c r="I663" s="1228"/>
      <c r="J663" s="1414"/>
      <c r="K663" s="1228"/>
      <c r="L663" s="1228"/>
      <c r="M663" s="1414"/>
    </row>
    <row r="664" spans="1:13" ht="15.75">
      <c r="A664" s="1163" t="s">
        <v>3295</v>
      </c>
      <c r="B664" s="1228" t="s">
        <v>3394</v>
      </c>
      <c r="C664" s="1228"/>
      <c r="D664" s="1480"/>
      <c r="E664" s="1228" t="s">
        <v>3426</v>
      </c>
      <c r="F664" s="1228"/>
      <c r="G664" s="1480"/>
      <c r="H664" s="1228"/>
      <c r="I664" s="1228"/>
      <c r="J664" s="1414"/>
      <c r="K664" s="1228"/>
      <c r="L664" s="1228"/>
      <c r="M664" s="1414"/>
    </row>
    <row r="665" spans="1:13" ht="30">
      <c r="A665" s="1163" t="s">
        <v>3298</v>
      </c>
      <c r="B665" s="1228" t="s">
        <v>3337</v>
      </c>
      <c r="C665" s="1228"/>
      <c r="D665" s="1480"/>
      <c r="E665" s="1228" t="s">
        <v>3337</v>
      </c>
      <c r="F665" s="1228"/>
      <c r="G665" s="1480"/>
      <c r="H665" s="1228"/>
      <c r="I665" s="1228"/>
      <c r="J665" s="1414"/>
      <c r="K665" s="1228"/>
      <c r="L665" s="1228"/>
      <c r="M665" s="1414"/>
    </row>
    <row r="666" spans="1:13" ht="15.75">
      <c r="A666" s="1163" t="s">
        <v>3300</v>
      </c>
      <c r="B666" s="1228" t="s">
        <v>3337</v>
      </c>
      <c r="C666" s="1228"/>
      <c r="D666" s="1480"/>
      <c r="E666" s="1228" t="s">
        <v>3337</v>
      </c>
      <c r="F666" s="1228"/>
      <c r="G666" s="1480"/>
      <c r="H666" s="1228"/>
      <c r="I666" s="1228"/>
      <c r="J666" s="1414"/>
      <c r="K666" s="1228"/>
      <c r="L666" s="1228"/>
      <c r="M666" s="1414"/>
    </row>
    <row r="667" spans="1:13" ht="15.75">
      <c r="A667" s="1163" t="s">
        <v>3304</v>
      </c>
      <c r="B667" s="1228" t="s">
        <v>3337</v>
      </c>
      <c r="C667" s="1228"/>
      <c r="D667" s="1480"/>
      <c r="E667" s="1228" t="s">
        <v>3337</v>
      </c>
      <c r="F667" s="1228"/>
      <c r="G667" s="1480"/>
      <c r="H667" s="1228"/>
      <c r="I667" s="1228"/>
      <c r="J667" s="1414"/>
      <c r="K667" s="1228"/>
      <c r="L667" s="1228"/>
      <c r="M667" s="1414"/>
    </row>
    <row r="668" spans="1:13" ht="15.75">
      <c r="A668" s="1163" t="s">
        <v>3307</v>
      </c>
      <c r="B668" s="1228" t="s">
        <v>3337</v>
      </c>
      <c r="C668" s="1228"/>
      <c r="D668" s="1480"/>
      <c r="E668" s="1228">
        <v>1</v>
      </c>
      <c r="F668" s="1228">
        <v>200</v>
      </c>
      <c r="G668" s="1480">
        <f>E670*E668*F668</f>
        <v>24000</v>
      </c>
      <c r="H668" s="1228"/>
      <c r="I668" s="1228"/>
      <c r="J668" s="1414"/>
      <c r="K668" s="1228"/>
      <c r="L668" s="1228"/>
      <c r="M668" s="1414"/>
    </row>
    <row r="669" spans="1:13" ht="15.75">
      <c r="A669" s="1163" t="s">
        <v>3308</v>
      </c>
      <c r="B669" s="1228">
        <v>1</v>
      </c>
      <c r="C669" s="1228">
        <v>100</v>
      </c>
      <c r="D669" s="1480">
        <f>B670*B669*C669</f>
        <v>15000</v>
      </c>
      <c r="E669" s="1228" t="s">
        <v>3337</v>
      </c>
      <c r="F669" s="1228"/>
      <c r="G669" s="1480"/>
      <c r="H669" s="1228"/>
      <c r="I669" s="1228"/>
      <c r="J669" s="1414"/>
      <c r="K669" s="1228"/>
      <c r="L669" s="1228"/>
      <c r="M669" s="1414"/>
    </row>
    <row r="670" spans="1:13" ht="15.75">
      <c r="A670" s="1163" t="s">
        <v>3309</v>
      </c>
      <c r="B670" s="1228">
        <v>150</v>
      </c>
      <c r="C670" s="1228"/>
      <c r="D670" s="1480"/>
      <c r="E670" s="1228">
        <v>120</v>
      </c>
      <c r="F670" s="1228"/>
      <c r="G670" s="1480"/>
      <c r="H670" s="1228"/>
      <c r="I670" s="1228"/>
      <c r="J670" s="1414"/>
      <c r="K670" s="1228"/>
      <c r="L670" s="1228"/>
      <c r="M670" s="1414"/>
    </row>
    <row r="671" spans="1:13" ht="16.5" thickBot="1">
      <c r="A671" s="1171" t="s">
        <v>29</v>
      </c>
      <c r="B671" s="1231"/>
      <c r="C671" s="1231"/>
      <c r="D671" s="1234">
        <f>SUM(D669:D670)</f>
        <v>15000</v>
      </c>
      <c r="E671" s="1231"/>
      <c r="F671" s="1231"/>
      <c r="G671" s="1234">
        <f>SUM(G668:G670)</f>
        <v>24000</v>
      </c>
      <c r="H671" s="1231"/>
      <c r="I671" s="1231"/>
      <c r="J671" s="1475"/>
      <c r="K671" s="1231"/>
      <c r="L671" s="1231"/>
      <c r="M671" s="1475"/>
    </row>
    <row r="672" spans="1:13" ht="31.5">
      <c r="A672" s="1142" t="s">
        <v>3278</v>
      </c>
      <c r="B672" s="1209" t="s">
        <v>3575</v>
      </c>
      <c r="C672" s="1458"/>
      <c r="D672" s="1476"/>
      <c r="E672" s="1209"/>
      <c r="F672" s="1458"/>
      <c r="G672" s="1476"/>
      <c r="H672" s="1209" t="s">
        <v>3575</v>
      </c>
      <c r="I672" s="1458"/>
      <c r="J672" s="1476"/>
      <c r="K672" s="1458"/>
      <c r="L672" s="1458"/>
      <c r="M672" s="1477"/>
    </row>
    <row r="673" spans="1:13" ht="47.25">
      <c r="A673" s="1163" t="s">
        <v>3282</v>
      </c>
      <c r="B673" s="1214" t="s">
        <v>3578</v>
      </c>
      <c r="C673" s="1228"/>
      <c r="D673" s="1480"/>
      <c r="E673" s="1214"/>
      <c r="F673" s="1228"/>
      <c r="G673" s="1480"/>
      <c r="H673" s="1214" t="s">
        <v>3578</v>
      </c>
      <c r="I673" s="1228"/>
      <c r="J673" s="1480"/>
      <c r="K673" s="1228"/>
      <c r="L673" s="1228"/>
      <c r="M673" s="1414"/>
    </row>
    <row r="674" spans="1:13" ht="15.75">
      <c r="A674" s="1163" t="s">
        <v>3284</v>
      </c>
      <c r="B674" s="1492" t="s">
        <v>21</v>
      </c>
      <c r="C674" s="1228"/>
      <c r="D674" s="1480"/>
      <c r="E674" s="1492"/>
      <c r="F674" s="1228"/>
      <c r="G674" s="1480"/>
      <c r="H674" s="1492" t="s">
        <v>25</v>
      </c>
      <c r="I674" s="1228"/>
      <c r="J674" s="1480"/>
      <c r="K674" s="1228"/>
      <c r="L674" s="1228"/>
      <c r="M674" s="1414"/>
    </row>
    <row r="675" spans="1:13" ht="15.75">
      <c r="A675" s="1163" t="s">
        <v>3288</v>
      </c>
      <c r="B675" s="1228" t="s">
        <v>3333</v>
      </c>
      <c r="C675" s="1228"/>
      <c r="D675" s="1480"/>
      <c r="E675" s="1228"/>
      <c r="F675" s="1228"/>
      <c r="G675" s="1480"/>
      <c r="H675" s="1228" t="s">
        <v>3333</v>
      </c>
      <c r="I675" s="1228"/>
      <c r="J675" s="1480"/>
      <c r="K675" s="1228"/>
      <c r="L675" s="1228"/>
      <c r="M675" s="1414"/>
    </row>
    <row r="676" spans="1:13" ht="63">
      <c r="A676" s="1163" t="s">
        <v>3291</v>
      </c>
      <c r="B676" s="1214" t="s">
        <v>3583</v>
      </c>
      <c r="C676" s="1228"/>
      <c r="D676" s="1480"/>
      <c r="E676" s="1214"/>
      <c r="F676" s="1228"/>
      <c r="G676" s="1480"/>
      <c r="H676" s="1214" t="s">
        <v>3626</v>
      </c>
      <c r="I676" s="1228"/>
      <c r="J676" s="1480"/>
      <c r="K676" s="1228"/>
      <c r="L676" s="1228"/>
      <c r="M676" s="1414"/>
    </row>
    <row r="677" spans="1:13" ht="15.75">
      <c r="A677" s="1163" t="s">
        <v>3294</v>
      </c>
      <c r="B677" s="1214" t="s">
        <v>3649</v>
      </c>
      <c r="C677" s="1228"/>
      <c r="D677" s="1480"/>
      <c r="E677" s="1214"/>
      <c r="F677" s="1228"/>
      <c r="G677" s="1480"/>
      <c r="H677" s="1214" t="s">
        <v>3586</v>
      </c>
      <c r="I677" s="1228"/>
      <c r="J677" s="1480"/>
      <c r="K677" s="1228"/>
      <c r="L677" s="1228"/>
      <c r="M677" s="1414"/>
    </row>
    <row r="678" spans="1:13" ht="15.75">
      <c r="A678" s="1163" t="s">
        <v>3295</v>
      </c>
      <c r="B678" s="1492" t="s">
        <v>3588</v>
      </c>
      <c r="C678" s="1228"/>
      <c r="D678" s="1480"/>
      <c r="E678" s="1492"/>
      <c r="F678" s="1228"/>
      <c r="G678" s="1480"/>
      <c r="H678" s="1492" t="s">
        <v>3588</v>
      </c>
      <c r="I678" s="1228"/>
      <c r="J678" s="1480"/>
      <c r="K678" s="1228"/>
      <c r="L678" s="1228"/>
      <c r="M678" s="1414"/>
    </row>
    <row r="679" spans="1:13" ht="47.25">
      <c r="A679" s="1163" t="s">
        <v>3298</v>
      </c>
      <c r="B679" s="1410" t="s">
        <v>3589</v>
      </c>
      <c r="C679" s="1228"/>
      <c r="D679" s="1480"/>
      <c r="E679" s="1410"/>
      <c r="F679" s="1228"/>
      <c r="G679" s="1480"/>
      <c r="H679" s="1410" t="s">
        <v>3589</v>
      </c>
      <c r="I679" s="1228"/>
      <c r="J679" s="1480"/>
      <c r="K679" s="1228"/>
      <c r="L679" s="1228"/>
      <c r="M679" s="1414"/>
    </row>
    <row r="680" spans="1:13" ht="15.75">
      <c r="A680" s="1163" t="s">
        <v>3300</v>
      </c>
      <c r="B680" s="1228" t="s">
        <v>3337</v>
      </c>
      <c r="C680" s="1228"/>
      <c r="D680" s="1480"/>
      <c r="E680" s="1228"/>
      <c r="F680" s="1228"/>
      <c r="G680" s="1480"/>
      <c r="H680" s="1228" t="s">
        <v>3337</v>
      </c>
      <c r="I680" s="1228"/>
      <c r="J680" s="1480"/>
      <c r="K680" s="1228"/>
      <c r="L680" s="1228"/>
      <c r="M680" s="1414"/>
    </row>
    <row r="681" spans="1:13" ht="15.75">
      <c r="A681" s="1163" t="s">
        <v>3304</v>
      </c>
      <c r="B681" s="1228" t="s">
        <v>3337</v>
      </c>
      <c r="C681" s="1228"/>
      <c r="D681" s="1480"/>
      <c r="E681" s="1228"/>
      <c r="F681" s="1228"/>
      <c r="G681" s="1480"/>
      <c r="H681" s="1228" t="s">
        <v>3337</v>
      </c>
      <c r="I681" s="1228"/>
      <c r="J681" s="1480"/>
      <c r="K681" s="1228"/>
      <c r="L681" s="1228"/>
      <c r="M681" s="1414"/>
    </row>
    <row r="682" spans="1:13" ht="15.75">
      <c r="A682" s="1163" t="s">
        <v>3307</v>
      </c>
      <c r="B682" s="1228">
        <v>3</v>
      </c>
      <c r="C682" s="1228">
        <v>275</v>
      </c>
      <c r="D682" s="1480">
        <f>B684*B682*C682</f>
        <v>16500</v>
      </c>
      <c r="E682" s="1228"/>
      <c r="F682" s="1228"/>
      <c r="G682" s="1480"/>
      <c r="H682" s="1228">
        <v>3</v>
      </c>
      <c r="I682" s="1228">
        <v>275</v>
      </c>
      <c r="J682" s="1480">
        <f>H684*H682*I682</f>
        <v>16500</v>
      </c>
      <c r="K682" s="1228"/>
      <c r="L682" s="1228"/>
      <c r="M682" s="1414"/>
    </row>
    <row r="683" spans="1:13" ht="15.75">
      <c r="A683" s="1163" t="s">
        <v>3308</v>
      </c>
      <c r="B683" s="1228">
        <v>3</v>
      </c>
      <c r="C683" s="1228">
        <v>100</v>
      </c>
      <c r="D683" s="1480">
        <f>B684*B683*C683</f>
        <v>6000</v>
      </c>
      <c r="E683" s="1228"/>
      <c r="F683" s="1228"/>
      <c r="G683" s="1480"/>
      <c r="H683" s="1228">
        <v>3</v>
      </c>
      <c r="I683" s="1228">
        <v>100</v>
      </c>
      <c r="J683" s="1480">
        <f>H684*H683*I683</f>
        <v>6000</v>
      </c>
      <c r="K683" s="1228"/>
      <c r="L683" s="1228"/>
      <c r="M683" s="1414"/>
    </row>
    <row r="684" spans="1:13" ht="15.75">
      <c r="A684" s="1163" t="s">
        <v>3309</v>
      </c>
      <c r="B684" s="1228">
        <v>20</v>
      </c>
      <c r="C684" s="1228"/>
      <c r="D684" s="1480"/>
      <c r="E684" s="1228"/>
      <c r="F684" s="1228"/>
      <c r="G684" s="1480"/>
      <c r="H684" s="1228">
        <v>20</v>
      </c>
      <c r="I684" s="1228"/>
      <c r="J684" s="1480"/>
      <c r="K684" s="1228"/>
      <c r="L684" s="1228"/>
      <c r="M684" s="1414"/>
    </row>
    <row r="685" spans="1:13" ht="16.5" thickBot="1">
      <c r="A685" s="1171" t="s">
        <v>29</v>
      </c>
      <c r="B685" s="1231"/>
      <c r="C685" s="1231"/>
      <c r="D685" s="1234">
        <f>SUM(D682:D684)</f>
        <v>22500</v>
      </c>
      <c r="E685" s="1231"/>
      <c r="F685" s="1231"/>
      <c r="G685" s="1234">
        <f>SUM(G682:G684)</f>
        <v>0</v>
      </c>
      <c r="H685" s="1231"/>
      <c r="I685" s="1231"/>
      <c r="J685" s="1234">
        <f>SUM(J682:J684)</f>
        <v>22500</v>
      </c>
      <c r="K685" s="1231"/>
      <c r="L685" s="1231"/>
      <c r="M685" s="1475"/>
    </row>
    <row r="686" spans="1:13" ht="31.5">
      <c r="A686" s="1142" t="s">
        <v>3278</v>
      </c>
      <c r="B686" s="1237" t="s">
        <v>3606</v>
      </c>
      <c r="C686" s="1501"/>
      <c r="D686" s="1502"/>
      <c r="E686" s="1237" t="s">
        <v>3606</v>
      </c>
      <c r="F686" s="1501"/>
      <c r="G686" s="1502"/>
      <c r="H686" s="1468"/>
      <c r="I686" s="1469"/>
      <c r="J686" s="1470"/>
      <c r="K686" s="1468"/>
      <c r="L686" s="1471"/>
      <c r="M686" s="1471"/>
    </row>
    <row r="687" spans="1:13" ht="31.5">
      <c r="A687" s="1153" t="s">
        <v>3282</v>
      </c>
      <c r="B687" s="1240" t="s">
        <v>3608</v>
      </c>
      <c r="C687" s="1251"/>
      <c r="D687" s="1504"/>
      <c r="E687" s="1240" t="s">
        <v>3609</v>
      </c>
      <c r="F687" s="1251"/>
      <c r="G687" s="1504"/>
      <c r="H687" s="1472"/>
      <c r="I687" s="1473"/>
      <c r="J687" s="1473"/>
      <c r="K687" s="1472"/>
      <c r="L687" s="1473"/>
      <c r="M687" s="1473"/>
    </row>
    <row r="688" spans="1:13" ht="15.75">
      <c r="A688" s="1163" t="s">
        <v>3284</v>
      </c>
      <c r="B688" s="1251" t="s">
        <v>21</v>
      </c>
      <c r="C688" s="1251"/>
      <c r="D688" s="1504"/>
      <c r="E688" s="1251" t="s">
        <v>24</v>
      </c>
      <c r="F688" s="1251"/>
      <c r="G688" s="1504"/>
      <c r="H688" s="1472"/>
      <c r="I688" s="1473"/>
      <c r="J688" s="1473"/>
      <c r="K688" s="1472"/>
      <c r="L688" s="1473"/>
      <c r="M688" s="1473"/>
    </row>
    <row r="689" spans="1:13" ht="15.75">
      <c r="A689" s="1163" t="s">
        <v>3288</v>
      </c>
      <c r="B689" s="1251" t="s">
        <v>3333</v>
      </c>
      <c r="C689" s="1251"/>
      <c r="D689" s="1504"/>
      <c r="E689" s="1251" t="s">
        <v>3333</v>
      </c>
      <c r="F689" s="1251"/>
      <c r="G689" s="1504"/>
      <c r="H689" s="1472"/>
      <c r="I689" s="1473"/>
      <c r="J689" s="1473"/>
      <c r="K689" s="1472"/>
      <c r="L689" s="1473"/>
      <c r="M689" s="1473"/>
    </row>
    <row r="690" spans="1:13" ht="15.75">
      <c r="A690" s="1163" t="s">
        <v>3291</v>
      </c>
      <c r="B690" s="1251" t="s">
        <v>3614</v>
      </c>
      <c r="C690" s="1251"/>
      <c r="D690" s="1504"/>
      <c r="E690" s="1251" t="s">
        <v>3614</v>
      </c>
      <c r="F690" s="1251"/>
      <c r="G690" s="1504"/>
      <c r="H690" s="1472"/>
      <c r="I690" s="1473"/>
      <c r="J690" s="1473"/>
      <c r="K690" s="1472"/>
      <c r="L690" s="1473"/>
      <c r="M690" s="1473"/>
    </row>
    <row r="691" spans="1:13" ht="15.75">
      <c r="A691" s="1163" t="s">
        <v>3294</v>
      </c>
      <c r="B691" s="1251" t="s">
        <v>3337</v>
      </c>
      <c r="C691" s="1251"/>
      <c r="D691" s="1504"/>
      <c r="E691" s="1251" t="s">
        <v>3337</v>
      </c>
      <c r="F691" s="1251"/>
      <c r="G691" s="1504"/>
      <c r="H691" s="1472"/>
      <c r="I691" s="1473"/>
      <c r="J691" s="1473"/>
      <c r="K691" s="1472"/>
      <c r="L691" s="1473"/>
      <c r="M691" s="1473"/>
    </row>
    <row r="692" spans="1:13" ht="15.75">
      <c r="A692" s="1163" t="s">
        <v>3295</v>
      </c>
      <c r="B692" s="1251" t="s">
        <v>3426</v>
      </c>
      <c r="C692" s="1251"/>
      <c r="D692" s="1504"/>
      <c r="E692" s="1251" t="s">
        <v>3426</v>
      </c>
      <c r="F692" s="1251"/>
      <c r="G692" s="1504"/>
      <c r="H692" s="1472"/>
      <c r="I692" s="1473"/>
      <c r="J692" s="1473"/>
      <c r="K692" s="1472"/>
      <c r="L692" s="1473"/>
      <c r="M692" s="1473"/>
    </row>
    <row r="693" spans="1:13" ht="30">
      <c r="A693" s="1163" t="s">
        <v>3298</v>
      </c>
      <c r="B693" s="1251" t="s">
        <v>3337</v>
      </c>
      <c r="C693" s="1251"/>
      <c r="D693" s="1504"/>
      <c r="E693" s="1251" t="s">
        <v>3337</v>
      </c>
      <c r="F693" s="1251"/>
      <c r="G693" s="1504"/>
      <c r="H693" s="1472"/>
      <c r="I693" s="1473"/>
      <c r="J693" s="1473"/>
      <c r="K693" s="1472"/>
      <c r="L693" s="1473"/>
      <c r="M693" s="1473"/>
    </row>
    <row r="694" spans="1:13" ht="15.75">
      <c r="A694" s="1163" t="s">
        <v>3300</v>
      </c>
      <c r="B694" s="1251" t="s">
        <v>3337</v>
      </c>
      <c r="C694" s="1251"/>
      <c r="D694" s="1504"/>
      <c r="E694" s="1251" t="s">
        <v>3337</v>
      </c>
      <c r="F694" s="1251"/>
      <c r="G694" s="1504"/>
      <c r="H694" s="1472"/>
      <c r="I694" s="1473"/>
      <c r="J694" s="1473"/>
      <c r="K694" s="1472"/>
      <c r="L694" s="1473"/>
      <c r="M694" s="1473"/>
    </row>
    <row r="695" spans="1:13" ht="15.75">
      <c r="A695" s="1163" t="s">
        <v>3304</v>
      </c>
      <c r="B695" s="1251" t="s">
        <v>3337</v>
      </c>
      <c r="C695" s="1251"/>
      <c r="D695" s="1504"/>
      <c r="E695" s="1251" t="s">
        <v>3337</v>
      </c>
      <c r="F695" s="1251"/>
      <c r="G695" s="1504"/>
      <c r="H695" s="1472"/>
      <c r="I695" s="1473"/>
      <c r="J695" s="1474">
        <f>I695*H698*2</f>
        <v>0</v>
      </c>
      <c r="K695" s="1472"/>
      <c r="L695" s="1473"/>
      <c r="M695" s="1474">
        <f>L695*K698</f>
        <v>0</v>
      </c>
    </row>
    <row r="696" spans="1:13" ht="15.75">
      <c r="A696" s="1163" t="s">
        <v>3307</v>
      </c>
      <c r="B696" s="1251"/>
      <c r="C696" s="1251"/>
      <c r="D696" s="1504">
        <f>B698*B696*C696</f>
        <v>0</v>
      </c>
      <c r="E696" s="1251"/>
      <c r="F696" s="1251"/>
      <c r="G696" s="1504">
        <f>E698*E696*F696</f>
        <v>0</v>
      </c>
      <c r="H696" s="1472"/>
      <c r="I696" s="1473"/>
      <c r="J696" s="1474"/>
      <c r="K696" s="1472"/>
      <c r="L696" s="1473"/>
      <c r="M696" s="1474"/>
    </row>
    <row r="697" spans="1:13" ht="15.75">
      <c r="A697" s="1163" t="s">
        <v>3308</v>
      </c>
      <c r="B697" s="1251">
        <v>12</v>
      </c>
      <c r="C697" s="1251">
        <v>50</v>
      </c>
      <c r="D697" s="1504">
        <f>B698*B697*C697</f>
        <v>18000</v>
      </c>
      <c r="E697" s="1251">
        <v>12</v>
      </c>
      <c r="F697" s="1251">
        <v>50</v>
      </c>
      <c r="G697" s="1504">
        <f>E698*E697*F697</f>
        <v>18000</v>
      </c>
      <c r="H697" s="1472"/>
      <c r="I697" s="1473"/>
      <c r="J697" s="1474"/>
      <c r="K697" s="1472"/>
      <c r="L697" s="1473"/>
      <c r="M697" s="1474"/>
    </row>
    <row r="698" spans="1:13" ht="15.75">
      <c r="A698" s="1163" t="s">
        <v>3309</v>
      </c>
      <c r="B698" s="1251">
        <v>30</v>
      </c>
      <c r="C698" s="1251"/>
      <c r="D698" s="1504"/>
      <c r="E698" s="1251">
        <v>30</v>
      </c>
      <c r="F698" s="1251"/>
      <c r="G698" s="1504"/>
      <c r="H698" s="1472"/>
      <c r="I698" s="1473"/>
      <c r="J698" s="1474"/>
      <c r="K698" s="1472"/>
      <c r="L698" s="1473"/>
      <c r="M698" s="1474"/>
    </row>
    <row r="699" spans="1:13" ht="16.5" thickBot="1">
      <c r="A699" s="1171" t="s">
        <v>29</v>
      </c>
      <c r="B699" s="1254"/>
      <c r="C699" s="1254"/>
      <c r="D699" s="1255">
        <f>SUM(D696:D698)</f>
        <v>18000</v>
      </c>
      <c r="E699" s="1254"/>
      <c r="F699" s="1254"/>
      <c r="G699" s="1255">
        <f>SUM(G696:G698)</f>
        <v>18000</v>
      </c>
      <c r="H699" s="1231"/>
      <c r="I699" s="1231"/>
      <c r="J699" s="1475">
        <f>SUM(J695:J698)</f>
        <v>0</v>
      </c>
      <c r="K699" s="1231"/>
      <c r="L699" s="1231"/>
      <c r="M699" s="1475">
        <f>SUM(M695:M698)</f>
        <v>0</v>
      </c>
    </row>
    <row r="700" spans="1:13" ht="47.25">
      <c r="A700" s="1142" t="s">
        <v>3278</v>
      </c>
      <c r="B700" s="1237" t="s">
        <v>3650</v>
      </c>
      <c r="C700" s="1501"/>
      <c r="D700" s="1502"/>
      <c r="E700" s="1237" t="s">
        <v>3651</v>
      </c>
      <c r="F700" s="1501"/>
      <c r="G700" s="1502"/>
      <c r="H700" s="1468"/>
      <c r="I700" s="1469"/>
      <c r="J700" s="1470"/>
      <c r="K700" s="1468"/>
      <c r="L700" s="1471"/>
      <c r="M700" s="1471"/>
    </row>
    <row r="701" spans="1:13" ht="31.5">
      <c r="A701" s="1153" t="s">
        <v>3282</v>
      </c>
      <c r="B701" s="1240" t="s">
        <v>3596</v>
      </c>
      <c r="C701" s="1251"/>
      <c r="D701" s="1504"/>
      <c r="E701" s="1240" t="s">
        <v>3596</v>
      </c>
      <c r="F701" s="1251"/>
      <c r="G701" s="1504"/>
      <c r="H701" s="1472"/>
      <c r="I701" s="1473"/>
      <c r="J701" s="1473"/>
      <c r="K701" s="1472"/>
      <c r="L701" s="1473"/>
      <c r="M701" s="1473"/>
    </row>
    <row r="702" spans="1:13" ht="15.75">
      <c r="A702" s="1163" t="s">
        <v>3284</v>
      </c>
      <c r="B702" s="1251" t="s">
        <v>21</v>
      </c>
      <c r="C702" s="1251"/>
      <c r="D702" s="1504"/>
      <c r="E702" s="1251" t="s">
        <v>24</v>
      </c>
      <c r="F702" s="1251"/>
      <c r="G702" s="1504"/>
      <c r="H702" s="1472"/>
      <c r="I702" s="1473"/>
      <c r="J702" s="1473"/>
      <c r="K702" s="1472"/>
      <c r="L702" s="1473"/>
      <c r="M702" s="1473"/>
    </row>
    <row r="703" spans="1:13" ht="15.75">
      <c r="A703" s="1163" t="s">
        <v>3288</v>
      </c>
      <c r="B703" s="1251" t="s">
        <v>3333</v>
      </c>
      <c r="C703" s="1251"/>
      <c r="D703" s="1504"/>
      <c r="E703" s="1251" t="s">
        <v>3333</v>
      </c>
      <c r="F703" s="1251"/>
      <c r="G703" s="1504"/>
      <c r="H703" s="1472"/>
      <c r="I703" s="1473"/>
      <c r="J703" s="1473"/>
      <c r="K703" s="1472"/>
      <c r="L703" s="1473"/>
      <c r="M703" s="1473"/>
    </row>
    <row r="704" spans="1:13" ht="31.5">
      <c r="A704" s="1163" t="s">
        <v>3291</v>
      </c>
      <c r="B704" s="1240" t="s">
        <v>3652</v>
      </c>
      <c r="C704" s="1251"/>
      <c r="D704" s="1504"/>
      <c r="E704" s="1240" t="s">
        <v>3653</v>
      </c>
      <c r="F704" s="1251"/>
      <c r="G704" s="1504"/>
      <c r="H704" s="1472"/>
      <c r="I704" s="1473"/>
      <c r="J704" s="1473"/>
      <c r="K704" s="1472"/>
      <c r="L704" s="1473"/>
      <c r="M704" s="1473"/>
    </row>
    <row r="705" spans="1:13" ht="15.75">
      <c r="A705" s="1163" t="s">
        <v>3294</v>
      </c>
      <c r="B705" s="1251" t="s">
        <v>3654</v>
      </c>
      <c r="C705" s="1251"/>
      <c r="D705" s="1504"/>
      <c r="E705" s="1251" t="s">
        <v>3655</v>
      </c>
      <c r="F705" s="1251"/>
      <c r="G705" s="1504"/>
      <c r="H705" s="1472"/>
      <c r="I705" s="1473"/>
      <c r="J705" s="1473"/>
      <c r="K705" s="1472"/>
      <c r="L705" s="1473"/>
      <c r="M705" s="1473"/>
    </row>
    <row r="706" spans="1:13" ht="15.75">
      <c r="A706" s="1163" t="s">
        <v>3295</v>
      </c>
      <c r="B706" s="1251" t="s">
        <v>3587</v>
      </c>
      <c r="C706" s="1251"/>
      <c r="D706" s="1504"/>
      <c r="E706" s="1251" t="s">
        <v>3394</v>
      </c>
      <c r="F706" s="1251"/>
      <c r="G706" s="1504"/>
      <c r="H706" s="1472"/>
      <c r="I706" s="1473"/>
      <c r="J706" s="1473"/>
      <c r="K706" s="1472"/>
      <c r="L706" s="1473"/>
      <c r="M706" s="1473"/>
    </row>
    <row r="707" spans="1:13" ht="31.5">
      <c r="A707" s="1163" t="s">
        <v>3298</v>
      </c>
      <c r="B707" s="1240" t="s">
        <v>3589</v>
      </c>
      <c r="C707" s="1251"/>
      <c r="D707" s="1504"/>
      <c r="E707" s="1240" t="s">
        <v>3589</v>
      </c>
      <c r="F707" s="1251"/>
      <c r="G707" s="1504"/>
      <c r="H707" s="1472"/>
      <c r="I707" s="1473"/>
      <c r="J707" s="1473"/>
      <c r="K707" s="1472"/>
      <c r="L707" s="1473"/>
      <c r="M707" s="1473"/>
    </row>
    <row r="708" spans="1:13" ht="15.75">
      <c r="A708" s="1163" t="s">
        <v>3300</v>
      </c>
      <c r="B708" s="1251" t="s">
        <v>3337</v>
      </c>
      <c r="C708" s="1251"/>
      <c r="D708" s="1504"/>
      <c r="E708" s="1251" t="s">
        <v>3337</v>
      </c>
      <c r="F708" s="1251"/>
      <c r="G708" s="1504"/>
      <c r="H708" s="1472"/>
      <c r="I708" s="1473"/>
      <c r="J708" s="1473"/>
      <c r="K708" s="1472"/>
      <c r="L708" s="1473"/>
      <c r="M708" s="1473"/>
    </row>
    <row r="709" spans="1:13" ht="31.5">
      <c r="A709" s="1163" t="s">
        <v>3304</v>
      </c>
      <c r="B709" s="1240" t="s">
        <v>3656</v>
      </c>
      <c r="C709" s="1251">
        <v>2500</v>
      </c>
      <c r="D709" s="1504">
        <v>30000</v>
      </c>
      <c r="E709" s="1240" t="s">
        <v>3657</v>
      </c>
      <c r="F709" s="1251">
        <v>2200</v>
      </c>
      <c r="G709" s="1504">
        <f>F709*2*6</f>
        <v>26400</v>
      </c>
      <c r="H709" s="1472"/>
      <c r="I709" s="1473"/>
      <c r="J709" s="1474">
        <f>I709*H712*2</f>
        <v>0</v>
      </c>
      <c r="K709" s="1472"/>
      <c r="L709" s="1473"/>
      <c r="M709" s="1474">
        <f>L709*K712</f>
        <v>0</v>
      </c>
    </row>
    <row r="710" spans="1:13" ht="15.75">
      <c r="A710" s="1163" t="s">
        <v>3307</v>
      </c>
      <c r="B710" s="1251">
        <v>8</v>
      </c>
      <c r="C710" s="1251">
        <v>275</v>
      </c>
      <c r="D710" s="1504">
        <f>B712*B710*C710</f>
        <v>110000</v>
      </c>
      <c r="E710" s="1251">
        <v>6</v>
      </c>
      <c r="F710" s="1251">
        <v>275</v>
      </c>
      <c r="G710" s="1504">
        <f>E712*E710*F710</f>
        <v>165000</v>
      </c>
      <c r="H710" s="1472"/>
      <c r="I710" s="1473"/>
      <c r="J710" s="1474"/>
      <c r="K710" s="1472"/>
      <c r="L710" s="1473"/>
      <c r="M710" s="1474"/>
    </row>
    <row r="711" spans="1:13" ht="15.75">
      <c r="A711" s="1163" t="s">
        <v>3308</v>
      </c>
      <c r="B711" s="1251">
        <v>16</v>
      </c>
      <c r="C711" s="1251">
        <v>100</v>
      </c>
      <c r="D711" s="1504">
        <f>B712*B711*C711</f>
        <v>80000</v>
      </c>
      <c r="E711" s="1251">
        <v>12</v>
      </c>
      <c r="F711" s="1251">
        <v>100</v>
      </c>
      <c r="G711" s="1504">
        <f>E712*E711*F711</f>
        <v>120000</v>
      </c>
      <c r="H711" s="1472"/>
      <c r="I711" s="1473"/>
      <c r="J711" s="1474"/>
      <c r="K711" s="1472"/>
      <c r="L711" s="1473"/>
      <c r="M711" s="1474"/>
    </row>
    <row r="712" spans="1:13" ht="15.75">
      <c r="A712" s="1163" t="s">
        <v>3309</v>
      </c>
      <c r="B712" s="1251">
        <v>50</v>
      </c>
      <c r="C712" s="1251"/>
      <c r="D712" s="1504"/>
      <c r="E712" s="1251">
        <v>100</v>
      </c>
      <c r="F712" s="1251"/>
      <c r="G712" s="1504"/>
      <c r="H712" s="1472"/>
      <c r="I712" s="1473"/>
      <c r="J712" s="1474"/>
      <c r="K712" s="1472"/>
      <c r="L712" s="1473"/>
      <c r="M712" s="1474"/>
    </row>
    <row r="713" spans="1:13" ht="16.5" thickBot="1">
      <c r="A713" s="1193" t="s">
        <v>29</v>
      </c>
      <c r="B713" s="1508"/>
      <c r="C713" s="1508"/>
      <c r="D713" s="1509">
        <f>SUM(D709:D712)</f>
        <v>220000</v>
      </c>
      <c r="E713" s="1508"/>
      <c r="F713" s="1508"/>
      <c r="G713" s="1509">
        <f>SUM(G710:G712)</f>
        <v>285000</v>
      </c>
      <c r="H713" s="1417"/>
      <c r="I713" s="1417"/>
      <c r="J713" s="1418">
        <f>SUM(J709:J712)</f>
        <v>0</v>
      </c>
      <c r="K713" s="1417"/>
      <c r="L713" s="1417"/>
      <c r="M713" s="1418">
        <f>SUM(M709:M712)</f>
        <v>0</v>
      </c>
    </row>
    <row r="714" spans="1:13" ht="31.5">
      <c r="A714" s="1263" t="s">
        <v>3278</v>
      </c>
      <c r="B714" s="1501"/>
      <c r="C714" s="1501"/>
      <c r="D714" s="1502"/>
      <c r="E714" s="1237" t="s">
        <v>3658</v>
      </c>
      <c r="F714" s="1501"/>
      <c r="G714" s="1502"/>
      <c r="H714" s="1458"/>
      <c r="I714" s="1458"/>
      <c r="J714" s="1477"/>
      <c r="K714" s="1458"/>
      <c r="L714" s="1458"/>
      <c r="M714" s="1477"/>
    </row>
    <row r="715" spans="1:13" ht="47.25">
      <c r="A715" s="1277" t="s">
        <v>3282</v>
      </c>
      <c r="B715" s="1251"/>
      <c r="C715" s="1251"/>
      <c r="D715" s="1504"/>
      <c r="E715" s="1240" t="s">
        <v>3659</v>
      </c>
      <c r="F715" s="1251"/>
      <c r="G715" s="1504"/>
      <c r="H715" s="1228"/>
      <c r="I715" s="1228"/>
      <c r="J715" s="1414"/>
      <c r="K715" s="1228"/>
      <c r="L715" s="1228"/>
      <c r="M715" s="1414"/>
    </row>
    <row r="716" spans="1:13" ht="15.75">
      <c r="A716" s="1277" t="s">
        <v>3284</v>
      </c>
      <c r="B716" s="1251"/>
      <c r="C716" s="1251"/>
      <c r="D716" s="1504"/>
      <c r="E716" s="1251" t="s">
        <v>24</v>
      </c>
      <c r="F716" s="1251"/>
      <c r="G716" s="1504"/>
      <c r="H716" s="1228"/>
      <c r="I716" s="1228"/>
      <c r="J716" s="1414"/>
      <c r="K716" s="1228"/>
      <c r="L716" s="1228"/>
      <c r="M716" s="1414"/>
    </row>
    <row r="717" spans="1:13" ht="15.75">
      <c r="A717" s="1277" t="s">
        <v>3288</v>
      </c>
      <c r="B717" s="1251"/>
      <c r="C717" s="1251"/>
      <c r="D717" s="1504"/>
      <c r="E717" s="1251" t="s">
        <v>3333</v>
      </c>
      <c r="F717" s="1251"/>
      <c r="G717" s="1504"/>
      <c r="H717" s="1228"/>
      <c r="I717" s="1228"/>
      <c r="J717" s="1414"/>
      <c r="K717" s="1228"/>
      <c r="L717" s="1228"/>
      <c r="M717" s="1414"/>
    </row>
    <row r="718" spans="1:13" ht="15.75">
      <c r="A718" s="1277" t="s">
        <v>3291</v>
      </c>
      <c r="B718" s="1251"/>
      <c r="C718" s="1251"/>
      <c r="D718" s="1504"/>
      <c r="E718" s="1240" t="s">
        <v>3660</v>
      </c>
      <c r="F718" s="1251"/>
      <c r="G718" s="1504"/>
      <c r="H718" s="1228"/>
      <c r="I718" s="1228"/>
      <c r="J718" s="1414"/>
      <c r="K718" s="1228"/>
      <c r="L718" s="1228"/>
      <c r="M718" s="1414"/>
    </row>
    <row r="719" spans="1:13" ht="15.75">
      <c r="A719" s="1277" t="s">
        <v>3294</v>
      </c>
      <c r="B719" s="1251"/>
      <c r="C719" s="1251"/>
      <c r="D719" s="1504"/>
      <c r="E719" s="1251" t="s">
        <v>3661</v>
      </c>
      <c r="F719" s="1251"/>
      <c r="G719" s="1504"/>
      <c r="H719" s="1228"/>
      <c r="I719" s="1228"/>
      <c r="J719" s="1414"/>
      <c r="K719" s="1228"/>
      <c r="L719" s="1228"/>
      <c r="M719" s="1414"/>
    </row>
    <row r="720" spans="1:13" ht="15.75">
      <c r="A720" s="1277" t="s">
        <v>3295</v>
      </c>
      <c r="B720" s="1251"/>
      <c r="C720" s="1251"/>
      <c r="D720" s="1504"/>
      <c r="E720" s="1251" t="s">
        <v>3587</v>
      </c>
      <c r="F720" s="1251"/>
      <c r="G720" s="1504"/>
      <c r="H720" s="1228"/>
      <c r="I720" s="1228"/>
      <c r="J720" s="1414"/>
      <c r="K720" s="1228"/>
      <c r="L720" s="1228"/>
      <c r="M720" s="1414"/>
    </row>
    <row r="721" spans="1:13" ht="31.5">
      <c r="A721" s="1277" t="s">
        <v>3298</v>
      </c>
      <c r="B721" s="1251"/>
      <c r="C721" s="1251"/>
      <c r="D721" s="1504"/>
      <c r="E721" s="1240" t="s">
        <v>3589</v>
      </c>
      <c r="F721" s="1251"/>
      <c r="G721" s="1504"/>
      <c r="H721" s="1228"/>
      <c r="I721" s="1228"/>
      <c r="J721" s="1414"/>
      <c r="K721" s="1228"/>
      <c r="L721" s="1228"/>
      <c r="M721" s="1414"/>
    </row>
    <row r="722" spans="1:13" ht="15.75">
      <c r="A722" s="1277" t="s">
        <v>3300</v>
      </c>
      <c r="B722" s="1251"/>
      <c r="C722" s="1251"/>
      <c r="D722" s="1504"/>
      <c r="E722" s="1251" t="s">
        <v>3337</v>
      </c>
      <c r="F722" s="1251"/>
      <c r="G722" s="1504"/>
      <c r="H722" s="1228"/>
      <c r="I722" s="1228"/>
      <c r="J722" s="1414"/>
      <c r="K722" s="1228"/>
      <c r="L722" s="1228"/>
      <c r="M722" s="1414"/>
    </row>
    <row r="723" spans="1:13" ht="31.5">
      <c r="A723" s="1277" t="s">
        <v>3304</v>
      </c>
      <c r="B723" s="1251"/>
      <c r="C723" s="1251"/>
      <c r="D723" s="1504"/>
      <c r="E723" s="1240" t="s">
        <v>3662</v>
      </c>
      <c r="F723" s="1251">
        <v>2500</v>
      </c>
      <c r="G723" s="1504">
        <v>27500</v>
      </c>
      <c r="H723" s="1228"/>
      <c r="I723" s="1228"/>
      <c r="J723" s="1414"/>
      <c r="K723" s="1228"/>
      <c r="L723" s="1228"/>
      <c r="M723" s="1414"/>
    </row>
    <row r="724" spans="1:13" ht="15.75">
      <c r="A724" s="1277" t="s">
        <v>3307</v>
      </c>
      <c r="B724" s="1251"/>
      <c r="C724" s="1251"/>
      <c r="D724" s="1504"/>
      <c r="E724" s="1251">
        <v>10</v>
      </c>
      <c r="F724" s="1251">
        <v>275</v>
      </c>
      <c r="G724" s="1504">
        <f>E726*E724*F724</f>
        <v>82500</v>
      </c>
      <c r="H724" s="1228"/>
      <c r="I724" s="1228"/>
      <c r="J724" s="1414"/>
      <c r="K724" s="1228"/>
      <c r="L724" s="1228"/>
      <c r="M724" s="1414"/>
    </row>
    <row r="725" spans="1:13" ht="15.75">
      <c r="A725" s="1277" t="s">
        <v>3308</v>
      </c>
      <c r="B725" s="1251"/>
      <c r="C725" s="1251"/>
      <c r="D725" s="1504"/>
      <c r="E725" s="1251">
        <v>20</v>
      </c>
      <c r="F725" s="1251">
        <v>100</v>
      </c>
      <c r="G725" s="1504">
        <f>E726*E725*F725</f>
        <v>60000</v>
      </c>
      <c r="H725" s="1228"/>
      <c r="I725" s="1228"/>
      <c r="J725" s="1414"/>
      <c r="K725" s="1228"/>
      <c r="L725" s="1228"/>
      <c r="M725" s="1414"/>
    </row>
    <row r="726" spans="1:13" ht="15.75">
      <c r="A726" s="1277" t="s">
        <v>3309</v>
      </c>
      <c r="B726" s="1251"/>
      <c r="C726" s="1251"/>
      <c r="D726" s="1504"/>
      <c r="E726" s="1251">
        <v>30</v>
      </c>
      <c r="F726" s="1251"/>
      <c r="G726" s="1504"/>
      <c r="H726" s="1228"/>
      <c r="I726" s="1228"/>
      <c r="J726" s="1414"/>
      <c r="K726" s="1228"/>
      <c r="L726" s="1228"/>
      <c r="M726" s="1414"/>
    </row>
    <row r="727" spans="1:13" ht="16.5" thickBot="1">
      <c r="A727" s="1291" t="s">
        <v>29</v>
      </c>
      <c r="B727" s="1254"/>
      <c r="C727" s="1254"/>
      <c r="D727" s="1255"/>
      <c r="E727" s="1254"/>
      <c r="F727" s="1254"/>
      <c r="G727" s="1255">
        <f>SUM(G723:G726)</f>
        <v>170000</v>
      </c>
      <c r="H727" s="1231"/>
      <c r="I727" s="1231"/>
      <c r="J727" s="1475"/>
      <c r="K727" s="1231"/>
      <c r="L727" s="1231"/>
      <c r="M727" s="1475"/>
    </row>
    <row r="728" spans="1:13" ht="15.75">
      <c r="A728" s="1153" t="s">
        <v>3278</v>
      </c>
      <c r="B728" s="1510"/>
      <c r="C728" s="1510"/>
      <c r="D728" s="1511"/>
      <c r="E728" s="1512" t="s">
        <v>3663</v>
      </c>
      <c r="F728" s="1513"/>
      <c r="G728" s="1514"/>
      <c r="H728" s="1515"/>
      <c r="I728" s="1516"/>
      <c r="J728" s="1517"/>
      <c r="K728" s="1510"/>
      <c r="L728" s="1510"/>
      <c r="M728" s="1518"/>
    </row>
    <row r="729" spans="1:13" ht="31.5">
      <c r="A729" s="1163" t="s">
        <v>3282</v>
      </c>
      <c r="B729" s="1228"/>
      <c r="C729" s="1228"/>
      <c r="D729" s="1480"/>
      <c r="E729" s="1240" t="s">
        <v>3664</v>
      </c>
      <c r="F729" s="1251"/>
      <c r="G729" s="1504"/>
      <c r="H729" s="1472"/>
      <c r="I729" s="1481"/>
      <c r="J729" s="1473"/>
      <c r="K729" s="1228"/>
      <c r="L729" s="1228"/>
      <c r="M729" s="1414"/>
    </row>
    <row r="730" spans="1:13" ht="15.75">
      <c r="A730" s="1163" t="s">
        <v>3284</v>
      </c>
      <c r="B730" s="1228"/>
      <c r="C730" s="1228"/>
      <c r="D730" s="1480"/>
      <c r="E730" s="1251" t="s">
        <v>24</v>
      </c>
      <c r="F730" s="1251"/>
      <c r="G730" s="1504"/>
      <c r="H730" s="1472"/>
      <c r="I730" s="1481"/>
      <c r="J730" s="1473"/>
      <c r="K730" s="1228"/>
      <c r="L730" s="1228"/>
      <c r="M730" s="1414"/>
    </row>
    <row r="731" spans="1:13" ht="15.75">
      <c r="A731" s="1163" t="s">
        <v>3288</v>
      </c>
      <c r="B731" s="1228"/>
      <c r="C731" s="1228"/>
      <c r="D731" s="1480"/>
      <c r="E731" s="1251" t="s">
        <v>3333</v>
      </c>
      <c r="F731" s="1251"/>
      <c r="G731" s="1504"/>
      <c r="H731" s="1472"/>
      <c r="I731" s="1481"/>
      <c r="J731" s="1473"/>
      <c r="K731" s="1228"/>
      <c r="L731" s="1228"/>
      <c r="M731" s="1414"/>
    </row>
    <row r="732" spans="1:13" ht="15.75">
      <c r="A732" s="1163" t="s">
        <v>3291</v>
      </c>
      <c r="B732" s="1228"/>
      <c r="C732" s="1228"/>
      <c r="D732" s="1480"/>
      <c r="E732" s="1240" t="s">
        <v>3665</v>
      </c>
      <c r="F732" s="1251"/>
      <c r="G732" s="1504"/>
      <c r="H732" s="1472"/>
      <c r="I732" s="1481"/>
      <c r="J732" s="1473"/>
      <c r="K732" s="1228"/>
      <c r="L732" s="1228"/>
      <c r="M732" s="1414"/>
    </row>
    <row r="733" spans="1:13" ht="15.75">
      <c r="A733" s="1163" t="s">
        <v>3294</v>
      </c>
      <c r="B733" s="1228"/>
      <c r="C733" s="1228"/>
      <c r="D733" s="1480"/>
      <c r="E733" s="1251" t="s">
        <v>3661</v>
      </c>
      <c r="F733" s="1251"/>
      <c r="G733" s="1504"/>
      <c r="H733" s="1472"/>
      <c r="I733" s="1481"/>
      <c r="J733" s="1473"/>
      <c r="K733" s="1228"/>
      <c r="L733" s="1228"/>
      <c r="M733" s="1414"/>
    </row>
    <row r="734" spans="1:13" ht="15.75">
      <c r="A734" s="1163" t="s">
        <v>3295</v>
      </c>
      <c r="B734" s="1228"/>
      <c r="C734" s="1228"/>
      <c r="D734" s="1480"/>
      <c r="E734" s="1251" t="s">
        <v>3587</v>
      </c>
      <c r="F734" s="1251"/>
      <c r="G734" s="1504"/>
      <c r="H734" s="1472"/>
      <c r="I734" s="1481"/>
      <c r="J734" s="1473"/>
      <c r="K734" s="1228"/>
      <c r="L734" s="1228"/>
      <c r="M734" s="1414"/>
    </row>
    <row r="735" spans="1:13" ht="31.5">
      <c r="A735" s="1163" t="s">
        <v>3298</v>
      </c>
      <c r="B735" s="1228"/>
      <c r="C735" s="1228"/>
      <c r="D735" s="1480"/>
      <c r="E735" s="1240" t="s">
        <v>3589</v>
      </c>
      <c r="F735" s="1251"/>
      <c r="G735" s="1504"/>
      <c r="H735" s="1472"/>
      <c r="I735" s="1481"/>
      <c r="J735" s="1473"/>
      <c r="K735" s="1228"/>
      <c r="L735" s="1228"/>
      <c r="M735" s="1414"/>
    </row>
    <row r="736" spans="1:13" ht="15.75">
      <c r="A736" s="1163" t="s">
        <v>3300</v>
      </c>
      <c r="B736" s="1228"/>
      <c r="C736" s="1228"/>
      <c r="D736" s="1480"/>
      <c r="E736" s="1251" t="s">
        <v>3337</v>
      </c>
      <c r="F736" s="1251"/>
      <c r="G736" s="1504"/>
      <c r="H736" s="1472"/>
      <c r="I736" s="1481"/>
      <c r="J736" s="1473"/>
      <c r="K736" s="1228"/>
      <c r="L736" s="1228"/>
      <c r="M736" s="1414"/>
    </row>
    <row r="737" spans="1:14" ht="31.5">
      <c r="A737" s="1163" t="s">
        <v>3304</v>
      </c>
      <c r="B737" s="1228"/>
      <c r="C737" s="1228"/>
      <c r="D737" s="1480"/>
      <c r="E737" s="1240" t="s">
        <v>3662</v>
      </c>
      <c r="F737" s="1251">
        <v>2500</v>
      </c>
      <c r="G737" s="1504">
        <f>2500*11</f>
        <v>27500</v>
      </c>
      <c r="H737" s="1472"/>
      <c r="I737" s="1481"/>
      <c r="J737" s="1473"/>
      <c r="K737" s="1228"/>
      <c r="L737" s="1228"/>
      <c r="M737" s="1414"/>
    </row>
    <row r="738" spans="1:14" ht="15.75">
      <c r="A738" s="1163" t="s">
        <v>3307</v>
      </c>
      <c r="B738" s="1228"/>
      <c r="C738" s="1228"/>
      <c r="D738" s="1480"/>
      <c r="E738" s="1251">
        <v>10</v>
      </c>
      <c r="F738" s="1251">
        <v>275</v>
      </c>
      <c r="G738" s="1504">
        <f>E740*E738*F738</f>
        <v>82500</v>
      </c>
      <c r="H738" s="1472"/>
      <c r="I738" s="1481"/>
      <c r="J738" s="1474">
        <f>I738*H738*H740</f>
        <v>0</v>
      </c>
      <c r="K738" s="1228"/>
      <c r="L738" s="1228"/>
      <c r="M738" s="1414"/>
    </row>
    <row r="739" spans="1:14" ht="15.75">
      <c r="A739" s="1163" t="s">
        <v>3308</v>
      </c>
      <c r="B739" s="1228"/>
      <c r="C739" s="1228"/>
      <c r="D739" s="1480"/>
      <c r="E739" s="1251">
        <v>20</v>
      </c>
      <c r="F739" s="1251">
        <v>100</v>
      </c>
      <c r="G739" s="1504">
        <f>E740*E739*F739</f>
        <v>60000</v>
      </c>
      <c r="H739" s="1472"/>
      <c r="I739" s="1481"/>
      <c r="J739" s="1474">
        <f>I739*H739*H740</f>
        <v>0</v>
      </c>
      <c r="K739" s="1228"/>
      <c r="L739" s="1228"/>
      <c r="M739" s="1414"/>
    </row>
    <row r="740" spans="1:14" ht="15.75">
      <c r="A740" s="1163" t="s">
        <v>3309</v>
      </c>
      <c r="B740" s="1228"/>
      <c r="C740" s="1228"/>
      <c r="D740" s="1480"/>
      <c r="E740" s="1251">
        <v>30</v>
      </c>
      <c r="F740" s="1251"/>
      <c r="G740" s="1504"/>
      <c r="H740" s="1472"/>
      <c r="I740" s="1481"/>
      <c r="J740" s="1474"/>
      <c r="K740" s="1228"/>
      <c r="L740" s="1228"/>
      <c r="M740" s="1414"/>
    </row>
    <row r="741" spans="1:14" ht="16.5" thickBot="1">
      <c r="A741" s="1171" t="s">
        <v>29</v>
      </c>
      <c r="B741" s="1231"/>
      <c r="C741" s="1231"/>
      <c r="D741" s="1234"/>
      <c r="E741" s="1254"/>
      <c r="F741" s="1254"/>
      <c r="G741" s="1255">
        <f>SUM(G737:G740)</f>
        <v>170000</v>
      </c>
      <c r="H741" s="1231"/>
      <c r="I741" s="1231"/>
      <c r="J741" s="1475">
        <f>SUM(J737:J739)</f>
        <v>0</v>
      </c>
      <c r="K741" s="1231"/>
      <c r="L741" s="1231"/>
      <c r="M741" s="1475"/>
    </row>
    <row r="742" spans="1:14" ht="16.5" thickBot="1">
      <c r="A742" s="1463" t="s">
        <v>3321</v>
      </c>
      <c r="B742" s="1464"/>
      <c r="C742" s="1464"/>
      <c r="D742" s="1465">
        <f>D713+D699+D685+D671+D657+D643+D629+D615+D601+D587+D573+D559+D545</f>
        <v>669250</v>
      </c>
      <c r="E742" s="1482"/>
      <c r="F742" s="1482"/>
      <c r="G742" s="1483">
        <f>G741+G727+G713+G699+G685+G671+G657+G643+G629+G615+G601+G587+G573+G559+G545</f>
        <v>1527225</v>
      </c>
      <c r="H742" s="1482"/>
      <c r="I742" s="1482"/>
      <c r="J742" s="1483">
        <f>J629+J615+J601+J587+J573+J559+J545+J685</f>
        <v>182000</v>
      </c>
      <c r="K742" s="1482"/>
      <c r="L742" s="1482"/>
      <c r="M742" s="1484">
        <f>M629+M615+M601+M587+M573+M559+M545</f>
        <v>181500</v>
      </c>
      <c r="N742" s="1305">
        <f>M742+J742+G742+D742</f>
        <v>2559975</v>
      </c>
    </row>
    <row r="743" spans="1:14" ht="15.75" thickBot="1">
      <c r="A743" s="4306" t="s">
        <v>3666</v>
      </c>
      <c r="B743" s="4307"/>
      <c r="C743" s="4307"/>
      <c r="D743" s="4307"/>
      <c r="E743" s="4307"/>
      <c r="F743" s="4307"/>
      <c r="G743" s="4307"/>
      <c r="H743" s="4307"/>
      <c r="I743" s="4307"/>
      <c r="J743" s="4307"/>
      <c r="K743" s="4307"/>
      <c r="L743" s="4307"/>
      <c r="M743" s="4308"/>
    </row>
    <row r="744" spans="1:14" ht="105">
      <c r="A744" s="1142" t="s">
        <v>3278</v>
      </c>
      <c r="B744" s="1519" t="s">
        <v>3667</v>
      </c>
      <c r="C744" s="1520"/>
      <c r="D744" s="1521"/>
      <c r="E744" s="1519" t="s">
        <v>3667</v>
      </c>
      <c r="F744" s="1520"/>
      <c r="G744" s="1521"/>
      <c r="H744" s="1519" t="s">
        <v>3667</v>
      </c>
      <c r="I744" s="1520"/>
      <c r="J744" s="1521"/>
      <c r="K744" s="1519" t="s">
        <v>3667</v>
      </c>
      <c r="L744" s="1520"/>
      <c r="M744" s="1521"/>
    </row>
    <row r="745" spans="1:14" ht="31.5">
      <c r="A745" s="1163" t="s">
        <v>3282</v>
      </c>
      <c r="B745" s="1214" t="s">
        <v>3668</v>
      </c>
      <c r="C745" s="1472"/>
      <c r="D745" s="1522"/>
      <c r="E745" s="1214" t="s">
        <v>3668</v>
      </c>
      <c r="F745" s="1472"/>
      <c r="G745" s="1522"/>
      <c r="H745" s="1214" t="s">
        <v>3668</v>
      </c>
      <c r="I745" s="1472"/>
      <c r="J745" s="1522"/>
      <c r="K745" s="1214" t="s">
        <v>3668</v>
      </c>
      <c r="L745" s="1472"/>
      <c r="M745" s="1522"/>
    </row>
    <row r="746" spans="1:14" ht="15.75">
      <c r="A746" s="1163" t="s">
        <v>3284</v>
      </c>
      <c r="B746" s="1523" t="s">
        <v>3453</v>
      </c>
      <c r="C746" s="1524"/>
      <c r="D746" s="1525"/>
      <c r="E746" s="1523" t="s">
        <v>3453</v>
      </c>
      <c r="F746" s="1524"/>
      <c r="G746" s="1525"/>
      <c r="H746" s="1523" t="s">
        <v>3453</v>
      </c>
      <c r="I746" s="1524"/>
      <c r="J746" s="1525"/>
      <c r="K746" s="1523" t="s">
        <v>3453</v>
      </c>
      <c r="L746" s="1524"/>
      <c r="M746" s="1525"/>
    </row>
    <row r="747" spans="1:14" ht="31.5">
      <c r="A747" s="1163" t="s">
        <v>3288</v>
      </c>
      <c r="B747" s="1381" t="s">
        <v>3669</v>
      </c>
      <c r="C747" s="1524"/>
      <c r="D747" s="1525"/>
      <c r="E747" s="1381" t="s">
        <v>3669</v>
      </c>
      <c r="F747" s="1524"/>
      <c r="G747" s="1525"/>
      <c r="H747" s="1381" t="s">
        <v>3669</v>
      </c>
      <c r="I747" s="1524"/>
      <c r="J747" s="1525"/>
      <c r="K747" s="1381" t="s">
        <v>3669</v>
      </c>
      <c r="L747" s="1524"/>
      <c r="M747" s="1525"/>
    </row>
    <row r="748" spans="1:14" ht="47.25">
      <c r="A748" s="1163" t="s">
        <v>3291</v>
      </c>
      <c r="B748" s="1381" t="s">
        <v>3670</v>
      </c>
      <c r="C748" s="1524"/>
      <c r="D748" s="1525"/>
      <c r="E748" s="1381" t="s">
        <v>3670</v>
      </c>
      <c r="F748" s="1524"/>
      <c r="G748" s="1525"/>
      <c r="H748" s="1381" t="s">
        <v>3670</v>
      </c>
      <c r="I748" s="1524"/>
      <c r="J748" s="1525"/>
      <c r="K748" s="1381" t="s">
        <v>3670</v>
      </c>
      <c r="L748" s="1524"/>
      <c r="M748" s="1525"/>
    </row>
    <row r="749" spans="1:14" ht="15.75">
      <c r="A749" s="1163" t="s">
        <v>3294</v>
      </c>
      <c r="B749" s="1381" t="s">
        <v>3671</v>
      </c>
      <c r="C749" s="1524"/>
      <c r="D749" s="1525"/>
      <c r="E749" s="1381" t="s">
        <v>3671</v>
      </c>
      <c r="F749" s="1524"/>
      <c r="G749" s="1525"/>
      <c r="H749" s="1381" t="s">
        <v>3671</v>
      </c>
      <c r="I749" s="1524"/>
      <c r="J749" s="1525"/>
      <c r="K749" s="1381" t="s">
        <v>3671</v>
      </c>
      <c r="L749" s="1524"/>
      <c r="M749" s="1525"/>
    </row>
    <row r="750" spans="1:14" ht="15.75">
      <c r="A750" s="1163" t="s">
        <v>3295</v>
      </c>
      <c r="B750" s="1381" t="s">
        <v>3434</v>
      </c>
      <c r="C750" s="1524"/>
      <c r="D750" s="1525"/>
      <c r="E750" s="1381" t="s">
        <v>3434</v>
      </c>
      <c r="F750" s="1524"/>
      <c r="G750" s="1525"/>
      <c r="H750" s="1381" t="s">
        <v>3434</v>
      </c>
      <c r="I750" s="1524"/>
      <c r="J750" s="1525"/>
      <c r="K750" s="1381" t="s">
        <v>3434</v>
      </c>
      <c r="L750" s="1524"/>
      <c r="M750" s="1525"/>
    </row>
    <row r="751" spans="1:14" ht="47.25">
      <c r="A751" s="1163" t="s">
        <v>3298</v>
      </c>
      <c r="B751" s="1381" t="s">
        <v>3451</v>
      </c>
      <c r="C751" s="1524"/>
      <c r="D751" s="1525"/>
      <c r="E751" s="1381" t="s">
        <v>3451</v>
      </c>
      <c r="F751" s="1524"/>
      <c r="G751" s="1525"/>
      <c r="H751" s="1381" t="s">
        <v>3451</v>
      </c>
      <c r="I751" s="1524"/>
      <c r="J751" s="1525"/>
      <c r="K751" s="1381" t="s">
        <v>3451</v>
      </c>
      <c r="L751" s="1524"/>
      <c r="M751" s="1525"/>
    </row>
    <row r="752" spans="1:14" ht="15.75">
      <c r="A752" s="1163" t="s">
        <v>3300</v>
      </c>
      <c r="B752" s="1381" t="s">
        <v>3484</v>
      </c>
      <c r="C752" s="1524"/>
      <c r="D752" s="1525"/>
      <c r="E752" s="1381" t="s">
        <v>3484</v>
      </c>
      <c r="F752" s="1524"/>
      <c r="G752" s="1525"/>
      <c r="H752" s="1381" t="s">
        <v>3484</v>
      </c>
      <c r="I752" s="1524"/>
      <c r="J752" s="1525"/>
      <c r="K752" s="1381" t="s">
        <v>3484</v>
      </c>
      <c r="L752" s="1524"/>
      <c r="M752" s="1525"/>
    </row>
    <row r="753" spans="1:13" ht="15.75">
      <c r="A753" s="1163" t="s">
        <v>3304</v>
      </c>
      <c r="B753" s="1381" t="s">
        <v>3539</v>
      </c>
      <c r="C753" s="1526">
        <v>1200</v>
      </c>
      <c r="D753" s="1221">
        <f>C753*B756*2</f>
        <v>48000</v>
      </c>
      <c r="E753" s="1381" t="s">
        <v>3539</v>
      </c>
      <c r="F753" s="1526">
        <v>1200</v>
      </c>
      <c r="G753" s="1221">
        <f>F753*E756*2</f>
        <v>48000</v>
      </c>
      <c r="H753" s="1381" t="s">
        <v>3539</v>
      </c>
      <c r="I753" s="1526">
        <v>1200</v>
      </c>
      <c r="J753" s="1221">
        <f>I753*H756*2</f>
        <v>48000</v>
      </c>
      <c r="K753" s="1381" t="s">
        <v>3539</v>
      </c>
      <c r="L753" s="1526">
        <v>1200</v>
      </c>
      <c r="M753" s="1221">
        <f>L753*K756*2</f>
        <v>48000</v>
      </c>
    </row>
    <row r="754" spans="1:13" ht="15.75">
      <c r="A754" s="1163" t="s">
        <v>3307</v>
      </c>
      <c r="B754" s="1385">
        <v>4</v>
      </c>
      <c r="C754" s="1386">
        <v>500</v>
      </c>
      <c r="D754" s="1221"/>
      <c r="E754" s="1385">
        <v>4</v>
      </c>
      <c r="F754" s="1386">
        <v>500</v>
      </c>
      <c r="G754" s="1221"/>
      <c r="H754" s="1385">
        <v>4</v>
      </c>
      <c r="I754" s="1386">
        <v>500</v>
      </c>
      <c r="J754" s="1221"/>
      <c r="K754" s="1385">
        <v>4</v>
      </c>
      <c r="L754" s="1386">
        <v>500</v>
      </c>
      <c r="M754" s="1221"/>
    </row>
    <row r="755" spans="1:13" ht="15.75">
      <c r="A755" s="1163" t="s">
        <v>3308</v>
      </c>
      <c r="B755" s="1385">
        <v>4</v>
      </c>
      <c r="C755" s="1527">
        <v>100</v>
      </c>
      <c r="D755" s="1221"/>
      <c r="E755" s="1385">
        <v>4</v>
      </c>
      <c r="F755" s="1527">
        <v>100</v>
      </c>
      <c r="G755" s="1221"/>
      <c r="H755" s="1385">
        <v>4</v>
      </c>
      <c r="I755" s="1527">
        <v>100</v>
      </c>
      <c r="J755" s="1221"/>
      <c r="K755" s="1385">
        <v>4</v>
      </c>
      <c r="L755" s="1527">
        <v>100</v>
      </c>
      <c r="M755" s="1221"/>
    </row>
    <row r="756" spans="1:13" ht="15.75">
      <c r="A756" s="1163" t="s">
        <v>3309</v>
      </c>
      <c r="B756" s="1388">
        <v>20</v>
      </c>
      <c r="C756" s="1228"/>
      <c r="D756" s="1221"/>
      <c r="E756" s="1388">
        <v>20</v>
      </c>
      <c r="F756" s="1228"/>
      <c r="G756" s="1221"/>
      <c r="H756" s="1388">
        <v>20</v>
      </c>
      <c r="I756" s="1228"/>
      <c r="J756" s="1221"/>
      <c r="K756" s="1388">
        <v>20</v>
      </c>
      <c r="L756" s="1228"/>
      <c r="M756" s="1221"/>
    </row>
    <row r="757" spans="1:13" ht="16.5" thickBot="1">
      <c r="A757" s="1193" t="s">
        <v>29</v>
      </c>
      <c r="B757" s="1528"/>
      <c r="C757" s="1528"/>
      <c r="D757" s="1529">
        <f>D753</f>
        <v>48000</v>
      </c>
      <c r="E757" s="1528"/>
      <c r="F757" s="1528"/>
      <c r="G757" s="1529">
        <f>G753</f>
        <v>48000</v>
      </c>
      <c r="H757" s="1528"/>
      <c r="I757" s="1528"/>
      <c r="J757" s="1529">
        <f>J753</f>
        <v>48000</v>
      </c>
      <c r="K757" s="1528"/>
      <c r="L757" s="1528"/>
      <c r="M757" s="1529">
        <f>M753</f>
        <v>48000</v>
      </c>
    </row>
    <row r="758" spans="1:13" ht="84">
      <c r="A758" s="1142" t="s">
        <v>3278</v>
      </c>
      <c r="B758" s="1530" t="s">
        <v>3672</v>
      </c>
      <c r="C758" s="1468"/>
      <c r="D758" s="1531"/>
      <c r="E758" s="1532" t="s">
        <v>3673</v>
      </c>
      <c r="F758" s="1520"/>
      <c r="G758" s="1521"/>
      <c r="H758" s="1530" t="s">
        <v>3674</v>
      </c>
      <c r="I758" s="1468"/>
      <c r="J758" s="1531"/>
      <c r="K758" s="1519" t="s">
        <v>3675</v>
      </c>
      <c r="L758" s="1520"/>
      <c r="M758" s="1521"/>
    </row>
    <row r="759" spans="1:13" ht="31.5">
      <c r="A759" s="1163" t="s">
        <v>3282</v>
      </c>
      <c r="B759" s="1214" t="s">
        <v>3668</v>
      </c>
      <c r="C759" s="1472"/>
      <c r="D759" s="1522"/>
      <c r="E759" s="1214" t="s">
        <v>3668</v>
      </c>
      <c r="F759" s="1472"/>
      <c r="G759" s="1522"/>
      <c r="H759" s="1214" t="s">
        <v>3668</v>
      </c>
      <c r="I759" s="1472"/>
      <c r="J759" s="1522"/>
      <c r="K759" s="1214" t="s">
        <v>3668</v>
      </c>
      <c r="L759" s="1472"/>
      <c r="M759" s="1522"/>
    </row>
    <row r="760" spans="1:13" ht="15.75">
      <c r="A760" s="1163" t="s">
        <v>3284</v>
      </c>
      <c r="B760" s="1523" t="s">
        <v>3676</v>
      </c>
      <c r="C760" s="1524"/>
      <c r="D760" s="1525"/>
      <c r="E760" s="1523" t="s">
        <v>3677</v>
      </c>
      <c r="F760" s="1524"/>
      <c r="G760" s="1525"/>
      <c r="H760" s="1533">
        <v>44044</v>
      </c>
      <c r="I760" s="1524"/>
      <c r="J760" s="1525"/>
      <c r="K760" s="1533">
        <v>44105</v>
      </c>
      <c r="L760" s="1524"/>
      <c r="M760" s="1525"/>
    </row>
    <row r="761" spans="1:13" ht="15.75">
      <c r="A761" s="1163" t="s">
        <v>3288</v>
      </c>
      <c r="B761" s="1381"/>
      <c r="C761" s="1524"/>
      <c r="D761" s="1525"/>
      <c r="E761" s="1381" t="s">
        <v>3678</v>
      </c>
      <c r="F761" s="1524"/>
      <c r="G761" s="1525"/>
      <c r="H761" s="1381" t="s">
        <v>3679</v>
      </c>
      <c r="I761" s="1524"/>
      <c r="J761" s="1525"/>
      <c r="K761" s="1381" t="s">
        <v>3669</v>
      </c>
      <c r="L761" s="1524"/>
      <c r="M761" s="1525"/>
    </row>
    <row r="762" spans="1:13" ht="15.75">
      <c r="A762" s="1163" t="s">
        <v>3291</v>
      </c>
      <c r="B762" s="1381" t="s">
        <v>3680</v>
      </c>
      <c r="C762" s="1524"/>
      <c r="D762" s="1525"/>
      <c r="E762" s="1381" t="s">
        <v>3681</v>
      </c>
      <c r="F762" s="1524"/>
      <c r="G762" s="1525"/>
      <c r="H762" s="1381" t="s">
        <v>3680</v>
      </c>
      <c r="I762" s="1524"/>
      <c r="J762" s="1525"/>
      <c r="K762" s="1381" t="s">
        <v>3682</v>
      </c>
      <c r="L762" s="1524"/>
      <c r="M762" s="1525"/>
    </row>
    <row r="763" spans="1:13" ht="15.75">
      <c r="A763" s="1163" t="s">
        <v>3294</v>
      </c>
      <c r="B763" s="1381"/>
      <c r="C763" s="1524"/>
      <c r="D763" s="1525"/>
      <c r="E763" s="1381" t="s">
        <v>3671</v>
      </c>
      <c r="F763" s="1524"/>
      <c r="G763" s="1525"/>
      <c r="H763" s="1381" t="s">
        <v>3671</v>
      </c>
      <c r="I763" s="1524"/>
      <c r="J763" s="1525"/>
      <c r="K763" s="1381" t="s">
        <v>3671</v>
      </c>
      <c r="L763" s="1524"/>
      <c r="M763" s="1525"/>
    </row>
    <row r="764" spans="1:13" ht="15.75">
      <c r="A764" s="1163" t="s">
        <v>3295</v>
      </c>
      <c r="B764" s="1381"/>
      <c r="C764" s="1524"/>
      <c r="D764" s="1525"/>
      <c r="E764" s="1381" t="s">
        <v>3434</v>
      </c>
      <c r="F764" s="1524"/>
      <c r="G764" s="1525"/>
      <c r="H764" s="1381" t="s">
        <v>3366</v>
      </c>
      <c r="I764" s="1524"/>
      <c r="J764" s="1525"/>
      <c r="K764" s="1381" t="s">
        <v>3366</v>
      </c>
      <c r="L764" s="1524"/>
      <c r="M764" s="1525"/>
    </row>
    <row r="765" spans="1:13" ht="47.25">
      <c r="A765" s="1163" t="s">
        <v>3298</v>
      </c>
      <c r="B765" s="1381"/>
      <c r="C765" s="1524"/>
      <c r="D765" s="1525"/>
      <c r="E765" s="1381" t="s">
        <v>3671</v>
      </c>
      <c r="F765" s="1524"/>
      <c r="G765" s="1525"/>
      <c r="H765" s="1381" t="s">
        <v>3451</v>
      </c>
      <c r="I765" s="1524"/>
      <c r="J765" s="1525"/>
      <c r="K765" s="1381" t="s">
        <v>3451</v>
      </c>
      <c r="L765" s="1524"/>
      <c r="M765" s="1525"/>
    </row>
    <row r="766" spans="1:13" ht="31.5">
      <c r="A766" s="1163" t="s">
        <v>3300</v>
      </c>
      <c r="B766" s="1381"/>
      <c r="C766" s="1524"/>
      <c r="D766" s="1525"/>
      <c r="E766" s="1381" t="s">
        <v>3484</v>
      </c>
      <c r="F766" s="1524"/>
      <c r="G766" s="1525"/>
      <c r="H766" s="1381" t="s">
        <v>3683</v>
      </c>
      <c r="I766" s="1524"/>
      <c r="J766" s="1525"/>
      <c r="K766" s="1381" t="s">
        <v>3683</v>
      </c>
      <c r="L766" s="1524"/>
      <c r="M766" s="1525"/>
    </row>
    <row r="767" spans="1:13" ht="15.75">
      <c r="A767" s="1163" t="s">
        <v>3304</v>
      </c>
      <c r="B767" s="1381"/>
      <c r="C767" s="1526"/>
      <c r="D767" s="1221">
        <v>2840000</v>
      </c>
      <c r="E767" s="1381" t="s">
        <v>3671</v>
      </c>
      <c r="F767" s="1526"/>
      <c r="G767" s="1221"/>
      <c r="H767" s="1381" t="s">
        <v>3671</v>
      </c>
      <c r="I767" s="1526"/>
      <c r="J767" s="1221">
        <f>I767*2*3</f>
        <v>0</v>
      </c>
      <c r="K767" s="1381" t="s">
        <v>3539</v>
      </c>
      <c r="L767" s="1526">
        <v>1200</v>
      </c>
      <c r="M767" s="1221">
        <f>L767*K770*2</f>
        <v>72000</v>
      </c>
    </row>
    <row r="768" spans="1:13" ht="15.75">
      <c r="A768" s="1163" t="s">
        <v>3307</v>
      </c>
      <c r="B768" s="1385"/>
      <c r="C768" s="1386"/>
      <c r="D768" s="1221">
        <f>C768*B770*3</f>
        <v>0</v>
      </c>
      <c r="E768" s="1385">
        <v>1</v>
      </c>
      <c r="F768" s="1386">
        <v>275</v>
      </c>
      <c r="G768" s="1415">
        <v>23750</v>
      </c>
      <c r="H768" s="1385">
        <v>1</v>
      </c>
      <c r="I768" s="1386">
        <v>275</v>
      </c>
      <c r="J768" s="1415">
        <f>I768*H768*H770</f>
        <v>5500</v>
      </c>
      <c r="K768" s="1385">
        <v>4</v>
      </c>
      <c r="L768" s="1386"/>
      <c r="M768" s="1221"/>
    </row>
    <row r="769" spans="1:13" ht="15.75">
      <c r="A769" s="1163" t="s">
        <v>3308</v>
      </c>
      <c r="B769" s="1385"/>
      <c r="C769" s="1386"/>
      <c r="D769" s="1221"/>
      <c r="E769" s="1385">
        <v>2</v>
      </c>
      <c r="F769" s="1386">
        <v>100</v>
      </c>
      <c r="G769" s="1415"/>
      <c r="H769" s="1385">
        <v>2</v>
      </c>
      <c r="I769" s="1527">
        <v>100</v>
      </c>
      <c r="J769" s="1221">
        <f>I769*H769*H770</f>
        <v>4000</v>
      </c>
      <c r="K769" s="1385">
        <v>4</v>
      </c>
      <c r="L769" s="1527"/>
      <c r="M769" s="1221"/>
    </row>
    <row r="770" spans="1:13" ht="15.75">
      <c r="A770" s="1163" t="s">
        <v>3309</v>
      </c>
      <c r="B770" s="1388"/>
      <c r="C770" s="1228"/>
      <c r="D770" s="1221"/>
      <c r="E770" s="1388">
        <v>50</v>
      </c>
      <c r="F770" s="1228"/>
      <c r="G770" s="1415"/>
      <c r="H770" s="1388">
        <v>20</v>
      </c>
      <c r="I770" s="1228"/>
      <c r="J770" s="1415"/>
      <c r="K770" s="1388">
        <v>30</v>
      </c>
      <c r="L770" s="1228"/>
      <c r="M770" s="1221"/>
    </row>
    <row r="771" spans="1:13" ht="16.5" thickBot="1">
      <c r="A771" s="1171" t="s">
        <v>29</v>
      </c>
      <c r="B771" s="1534"/>
      <c r="C771" s="1534"/>
      <c r="D771" s="1234">
        <f>D767</f>
        <v>2840000</v>
      </c>
      <c r="E771" s="1534"/>
      <c r="F771" s="1534"/>
      <c r="G771" s="1475">
        <f>SUM(G767:G769)</f>
        <v>23750</v>
      </c>
      <c r="H771" s="1534"/>
      <c r="I771" s="1534"/>
      <c r="J771" s="1475">
        <f>SUM(J767:J769)</f>
        <v>9500</v>
      </c>
      <c r="K771" s="1534"/>
      <c r="L771" s="1534"/>
      <c r="M771" s="1234">
        <f>SUM(M767:M770)</f>
        <v>72000</v>
      </c>
    </row>
    <row r="772" spans="1:13" ht="31.5">
      <c r="A772" s="1142" t="s">
        <v>3278</v>
      </c>
      <c r="B772" s="1265"/>
      <c r="C772" s="1265"/>
      <c r="D772" s="1265"/>
      <c r="E772" s="1532" t="s">
        <v>3416</v>
      </c>
      <c r="F772" s="1520"/>
      <c r="G772" s="1521"/>
      <c r="H772" s="1535" t="s">
        <v>3684</v>
      </c>
      <c r="I772" s="1468"/>
      <c r="J772" s="1531"/>
      <c r="K772" s="1530" t="s">
        <v>3685</v>
      </c>
      <c r="L772" s="1468"/>
      <c r="M772" s="1531"/>
    </row>
    <row r="773" spans="1:13" ht="31.5">
      <c r="A773" s="1163" t="s">
        <v>3282</v>
      </c>
      <c r="B773" s="1272"/>
      <c r="C773" s="1272"/>
      <c r="D773" s="1272"/>
      <c r="E773" s="1214" t="s">
        <v>3668</v>
      </c>
      <c r="F773" s="1472"/>
      <c r="G773" s="1522"/>
      <c r="H773" s="1214" t="s">
        <v>3668</v>
      </c>
      <c r="I773" s="1472"/>
      <c r="J773" s="1522"/>
      <c r="K773" s="1214" t="s">
        <v>3668</v>
      </c>
      <c r="L773" s="1472"/>
      <c r="M773" s="1522"/>
    </row>
    <row r="774" spans="1:13" ht="15.75">
      <c r="A774" s="1163" t="s">
        <v>3284</v>
      </c>
      <c r="B774" s="1272"/>
      <c r="C774" s="1272"/>
      <c r="D774" s="1272"/>
      <c r="E774" s="1523" t="s">
        <v>3480</v>
      </c>
      <c r="F774" s="1524"/>
      <c r="G774" s="1525"/>
      <c r="H774" s="1533" t="s">
        <v>3686</v>
      </c>
      <c r="I774" s="1524"/>
      <c r="J774" s="1525"/>
      <c r="K774" s="1533">
        <v>43770</v>
      </c>
      <c r="L774" s="1524"/>
      <c r="M774" s="1525"/>
    </row>
    <row r="775" spans="1:13" ht="15.75">
      <c r="A775" s="1163" t="s">
        <v>3288</v>
      </c>
      <c r="B775" s="1272"/>
      <c r="C775" s="1272"/>
      <c r="D775" s="1272"/>
      <c r="E775" s="1381" t="s">
        <v>3289</v>
      </c>
      <c r="F775" s="1524"/>
      <c r="G775" s="1525"/>
      <c r="H775" s="1381" t="s">
        <v>3289</v>
      </c>
      <c r="I775" s="1524"/>
      <c r="J775" s="1525"/>
      <c r="K775" s="1381" t="s">
        <v>3678</v>
      </c>
      <c r="L775" s="1524"/>
      <c r="M775" s="1525"/>
    </row>
    <row r="776" spans="1:13" ht="47.25">
      <c r="A776" s="1163" t="s">
        <v>3291</v>
      </c>
      <c r="B776" s="1272"/>
      <c r="C776" s="1272"/>
      <c r="D776" s="1272"/>
      <c r="E776" s="1381" t="s">
        <v>3680</v>
      </c>
      <c r="F776" s="1524"/>
      <c r="G776" s="1525"/>
      <c r="H776" s="1381" t="s">
        <v>3680</v>
      </c>
      <c r="I776" s="1524"/>
      <c r="J776" s="1525"/>
      <c r="K776" s="1381" t="s">
        <v>3687</v>
      </c>
      <c r="L776" s="1524"/>
      <c r="M776" s="1525"/>
    </row>
    <row r="777" spans="1:13" ht="15.75">
      <c r="A777" s="1163" t="s">
        <v>3294</v>
      </c>
      <c r="B777" s="1272"/>
      <c r="C777" s="1272"/>
      <c r="D777" s="1272"/>
      <c r="E777" s="1381" t="s">
        <v>3671</v>
      </c>
      <c r="F777" s="1524"/>
      <c r="G777" s="1525"/>
      <c r="H777" s="1381" t="s">
        <v>3671</v>
      </c>
      <c r="I777" s="1524"/>
      <c r="J777" s="1525"/>
      <c r="K777" s="1381" t="s">
        <v>3671</v>
      </c>
      <c r="L777" s="1524"/>
      <c r="M777" s="1525"/>
    </row>
    <row r="778" spans="1:13" ht="15.75">
      <c r="A778" s="1163" t="s">
        <v>3295</v>
      </c>
      <c r="B778" s="1272"/>
      <c r="C778" s="1272"/>
      <c r="D778" s="1272"/>
      <c r="E778" s="1381" t="s">
        <v>3297</v>
      </c>
      <c r="F778" s="1524"/>
      <c r="G778" s="1525"/>
      <c r="H778" s="1381" t="s">
        <v>3688</v>
      </c>
      <c r="I778" s="1524"/>
      <c r="J778" s="1525"/>
      <c r="K778" s="1381" t="s">
        <v>3366</v>
      </c>
      <c r="L778" s="1524"/>
      <c r="M778" s="1525"/>
    </row>
    <row r="779" spans="1:13" ht="47.25">
      <c r="A779" s="1163" t="s">
        <v>3298</v>
      </c>
      <c r="B779" s="1272"/>
      <c r="C779" s="1272"/>
      <c r="D779" s="1272"/>
      <c r="E779" s="1381" t="s">
        <v>3451</v>
      </c>
      <c r="F779" s="1524"/>
      <c r="G779" s="1525"/>
      <c r="H779" s="1381" t="s">
        <v>3671</v>
      </c>
      <c r="I779" s="1524"/>
      <c r="J779" s="1525"/>
      <c r="K779" s="1381" t="s">
        <v>3671</v>
      </c>
      <c r="L779" s="1524"/>
      <c r="M779" s="1525"/>
    </row>
    <row r="780" spans="1:13" ht="31.5">
      <c r="A780" s="1163" t="s">
        <v>3300</v>
      </c>
      <c r="B780" s="1272"/>
      <c r="C780" s="1272"/>
      <c r="D780" s="1272"/>
      <c r="E780" s="1381" t="s">
        <v>3683</v>
      </c>
      <c r="F780" s="1524"/>
      <c r="G780" s="1525"/>
      <c r="H780" s="1381" t="s">
        <v>3671</v>
      </c>
      <c r="I780" s="1524"/>
      <c r="J780" s="1525"/>
      <c r="K780" s="1381" t="s">
        <v>3671</v>
      </c>
      <c r="L780" s="1524"/>
      <c r="M780" s="1525"/>
    </row>
    <row r="781" spans="1:13" ht="15.75">
      <c r="A781" s="1163" t="s">
        <v>3304</v>
      </c>
      <c r="B781" s="1272"/>
      <c r="C781" s="1272"/>
      <c r="D781" s="1272"/>
      <c r="E781" s="1381" t="s">
        <v>3539</v>
      </c>
      <c r="F781" s="1526">
        <v>1300</v>
      </c>
      <c r="G781" s="1221">
        <f>F781*E784*2</f>
        <v>312000</v>
      </c>
      <c r="H781" s="1381" t="s">
        <v>3671</v>
      </c>
      <c r="I781" s="1526"/>
      <c r="J781" s="1221">
        <f>I781*2*3</f>
        <v>0</v>
      </c>
      <c r="K781" s="1381" t="s">
        <v>3689</v>
      </c>
      <c r="L781" s="1526"/>
      <c r="M781" s="1221"/>
    </row>
    <row r="782" spans="1:13" ht="15.75">
      <c r="A782" s="1163" t="s">
        <v>3307</v>
      </c>
      <c r="B782" s="1272"/>
      <c r="C782" s="1272"/>
      <c r="D782" s="1272"/>
      <c r="E782" s="1385">
        <v>4</v>
      </c>
      <c r="F782" s="1386"/>
      <c r="G782" s="1221"/>
      <c r="H782" s="1385">
        <v>250</v>
      </c>
      <c r="I782" s="1386">
        <v>275</v>
      </c>
      <c r="J782" s="1415">
        <v>30000</v>
      </c>
      <c r="K782" s="1385">
        <v>1</v>
      </c>
      <c r="L782" s="1386">
        <v>275</v>
      </c>
      <c r="M782" s="1221">
        <v>42750</v>
      </c>
    </row>
    <row r="783" spans="1:13" ht="15.75">
      <c r="A783" s="1163" t="s">
        <v>3308</v>
      </c>
      <c r="B783" s="1272"/>
      <c r="C783" s="1272"/>
      <c r="D783" s="1272"/>
      <c r="E783" s="1385">
        <v>4</v>
      </c>
      <c r="F783" s="1527"/>
      <c r="G783" s="1221"/>
      <c r="H783" s="1385" t="s">
        <v>3671</v>
      </c>
      <c r="I783" s="1527">
        <v>100</v>
      </c>
      <c r="J783" s="1221"/>
      <c r="K783" s="1385">
        <v>2</v>
      </c>
      <c r="L783" s="1527">
        <v>100</v>
      </c>
      <c r="M783" s="1221"/>
    </row>
    <row r="784" spans="1:13" ht="15.75">
      <c r="A784" s="1163" t="s">
        <v>3309</v>
      </c>
      <c r="B784" s="1272"/>
      <c r="C784" s="1272"/>
      <c r="D784" s="1272"/>
      <c r="E784" s="1388">
        <v>120</v>
      </c>
      <c r="F784" s="1228"/>
      <c r="G784" s="1221"/>
      <c r="H784" s="1388">
        <v>120</v>
      </c>
      <c r="I784" s="1228"/>
      <c r="J784" s="1415"/>
      <c r="K784" s="1388">
        <v>30</v>
      </c>
      <c r="L784" s="1228"/>
      <c r="M784" s="1221"/>
    </row>
    <row r="785" spans="1:13" ht="16.5" thickBot="1">
      <c r="A785" s="1171" t="s">
        <v>29</v>
      </c>
      <c r="B785" s="1293"/>
      <c r="C785" s="1293"/>
      <c r="D785" s="1293"/>
      <c r="E785" s="1534"/>
      <c r="F785" s="1534"/>
      <c r="G785" s="1475">
        <f>SUM(G781:G783)</f>
        <v>312000</v>
      </c>
      <c r="H785" s="1534"/>
      <c r="I785" s="1534"/>
      <c r="J785" s="1475">
        <f>SUM(J781:J783)</f>
        <v>30000</v>
      </c>
      <c r="K785" s="1534"/>
      <c r="L785" s="1534"/>
      <c r="M785" s="1234">
        <f>SUM(M781:M784)</f>
        <v>42750</v>
      </c>
    </row>
    <row r="786" spans="1:13" ht="15.75">
      <c r="A786" s="1142" t="s">
        <v>3278</v>
      </c>
      <c r="B786" s="1265"/>
      <c r="C786" s="1265"/>
      <c r="D786" s="1265"/>
      <c r="E786" s="1530"/>
      <c r="F786" s="1468"/>
      <c r="G786" s="1531"/>
      <c r="H786" s="1536" t="s">
        <v>3389</v>
      </c>
      <c r="I786" s="1472"/>
      <c r="J786" s="1522"/>
      <c r="K786" s="1536" t="s">
        <v>3690</v>
      </c>
      <c r="L786" s="1472"/>
      <c r="M786" s="1522"/>
    </row>
    <row r="787" spans="1:13" ht="31.5">
      <c r="A787" s="1163" t="s">
        <v>3282</v>
      </c>
      <c r="B787" s="1444"/>
      <c r="C787" s="1444"/>
      <c r="D787" s="1272"/>
      <c r="E787" s="1214"/>
      <c r="F787" s="1472"/>
      <c r="G787" s="1522"/>
      <c r="H787" s="1214" t="s">
        <v>3668</v>
      </c>
      <c r="I787" s="1472"/>
      <c r="J787" s="1522"/>
      <c r="K787" s="1214" t="s">
        <v>3668</v>
      </c>
      <c r="L787" s="1472"/>
      <c r="M787" s="1522"/>
    </row>
    <row r="788" spans="1:13" ht="15.75">
      <c r="A788" s="1163" t="s">
        <v>3284</v>
      </c>
      <c r="B788" s="1444"/>
      <c r="C788" s="1444"/>
      <c r="D788" s="1272"/>
      <c r="E788" s="1533"/>
      <c r="F788" s="1524"/>
      <c r="G788" s="1525"/>
      <c r="H788" s="1533" t="s">
        <v>3686</v>
      </c>
      <c r="I788" s="1524"/>
      <c r="J788" s="1525"/>
      <c r="K788" s="1523" t="s">
        <v>3691</v>
      </c>
      <c r="L788" s="1524"/>
      <c r="M788" s="1525"/>
    </row>
    <row r="789" spans="1:13" ht="15.75">
      <c r="A789" s="1163" t="s">
        <v>3288</v>
      </c>
      <c r="B789" s="1444"/>
      <c r="C789" s="1444"/>
      <c r="D789" s="1272"/>
      <c r="E789" s="1381"/>
      <c r="F789" s="1524"/>
      <c r="G789" s="1525"/>
      <c r="H789" s="1381" t="s">
        <v>3289</v>
      </c>
      <c r="I789" s="1524"/>
      <c r="J789" s="1525"/>
      <c r="K789" s="1381" t="s">
        <v>3669</v>
      </c>
      <c r="L789" s="1524"/>
      <c r="M789" s="1525"/>
    </row>
    <row r="790" spans="1:13" ht="15.75">
      <c r="A790" s="1163" t="s">
        <v>3291</v>
      </c>
      <c r="B790" s="1444"/>
      <c r="C790" s="1444"/>
      <c r="D790" s="1272"/>
      <c r="E790" s="1381"/>
      <c r="F790" s="1524"/>
      <c r="G790" s="1525"/>
      <c r="H790" s="1381" t="s">
        <v>3680</v>
      </c>
      <c r="I790" s="1524"/>
      <c r="J790" s="1525"/>
      <c r="K790" s="1381" t="s">
        <v>3692</v>
      </c>
      <c r="L790" s="1524"/>
      <c r="M790" s="1525"/>
    </row>
    <row r="791" spans="1:13" ht="15.75">
      <c r="A791" s="1163" t="s">
        <v>3294</v>
      </c>
      <c r="B791" s="1444"/>
      <c r="C791" s="1444"/>
      <c r="D791" s="1272"/>
      <c r="E791" s="1381"/>
      <c r="F791" s="1524"/>
      <c r="G791" s="1525"/>
      <c r="H791" s="1381" t="s">
        <v>3671</v>
      </c>
      <c r="I791" s="1524"/>
      <c r="J791" s="1525"/>
      <c r="K791" s="1381" t="s">
        <v>3671</v>
      </c>
      <c r="L791" s="1524"/>
      <c r="M791" s="1525"/>
    </row>
    <row r="792" spans="1:13" ht="15.75">
      <c r="A792" s="1163" t="s">
        <v>3295</v>
      </c>
      <c r="B792" s="1444"/>
      <c r="C792" s="1444"/>
      <c r="D792" s="1272"/>
      <c r="E792" s="1381"/>
      <c r="F792" s="1524"/>
      <c r="G792" s="1525"/>
      <c r="H792" s="1381" t="s">
        <v>3688</v>
      </c>
      <c r="I792" s="1524"/>
      <c r="J792" s="1525"/>
      <c r="K792" s="1381"/>
      <c r="L792" s="1524"/>
      <c r="M792" s="1525"/>
    </row>
    <row r="793" spans="1:13" ht="30">
      <c r="A793" s="1163" t="s">
        <v>3298</v>
      </c>
      <c r="B793" s="1444"/>
      <c r="C793" s="1444"/>
      <c r="D793" s="1272"/>
      <c r="E793" s="1381"/>
      <c r="F793" s="1524"/>
      <c r="G793" s="1525"/>
      <c r="H793" s="1381" t="s">
        <v>3693</v>
      </c>
      <c r="I793" s="1524"/>
      <c r="J793" s="1525"/>
      <c r="K793" s="1381"/>
      <c r="L793" s="1524"/>
      <c r="M793" s="1525"/>
    </row>
    <row r="794" spans="1:13" ht="15.75">
      <c r="A794" s="1163" t="s">
        <v>3300</v>
      </c>
      <c r="B794" s="1444"/>
      <c r="C794" s="1444"/>
      <c r="D794" s="1272"/>
      <c r="E794" s="1381"/>
      <c r="F794" s="1524"/>
      <c r="G794" s="1525"/>
      <c r="H794" s="1381" t="s">
        <v>3671</v>
      </c>
      <c r="I794" s="1524"/>
      <c r="J794" s="1525"/>
      <c r="K794" s="1381"/>
      <c r="L794" s="1524"/>
      <c r="M794" s="1525"/>
    </row>
    <row r="795" spans="1:13" ht="15.75">
      <c r="A795" s="1163" t="s">
        <v>3304</v>
      </c>
      <c r="B795" s="1444"/>
      <c r="C795" s="1444"/>
      <c r="D795" s="1272"/>
      <c r="E795" s="1381"/>
      <c r="F795" s="1526"/>
      <c r="G795" s="1221"/>
      <c r="H795" s="1381" t="s">
        <v>3671</v>
      </c>
      <c r="I795" s="1526"/>
      <c r="J795" s="1221">
        <f>I795*2*3</f>
        <v>0</v>
      </c>
      <c r="K795" s="1381"/>
      <c r="L795" s="1526"/>
      <c r="M795" s="1221">
        <v>200000</v>
      </c>
    </row>
    <row r="796" spans="1:13" ht="15.75">
      <c r="A796" s="1163" t="s">
        <v>3307</v>
      </c>
      <c r="B796" s="1444"/>
      <c r="C796" s="1444"/>
      <c r="D796" s="1272"/>
      <c r="E796" s="1385"/>
      <c r="F796" s="1386"/>
      <c r="G796" s="1415"/>
      <c r="H796" s="1385">
        <v>1</v>
      </c>
      <c r="I796" s="1386">
        <v>275</v>
      </c>
      <c r="J796" s="1415">
        <v>85500</v>
      </c>
      <c r="K796" s="1385"/>
      <c r="L796" s="1386"/>
      <c r="M796" s="1221"/>
    </row>
    <row r="797" spans="1:13" ht="15.75">
      <c r="A797" s="1163" t="s">
        <v>3308</v>
      </c>
      <c r="B797" s="1444"/>
      <c r="C797" s="1444"/>
      <c r="D797" s="1272"/>
      <c r="E797" s="1385"/>
      <c r="F797" s="1527"/>
      <c r="G797" s="1221"/>
      <c r="H797" s="1385">
        <v>2</v>
      </c>
      <c r="I797" s="1527">
        <v>100</v>
      </c>
      <c r="J797" s="1221"/>
      <c r="K797" s="1385"/>
      <c r="L797" s="1527"/>
      <c r="M797" s="1221">
        <f>K798*50*6</f>
        <v>0</v>
      </c>
    </row>
    <row r="798" spans="1:13" ht="15.75">
      <c r="A798" s="1163" t="s">
        <v>3309</v>
      </c>
      <c r="B798" s="1444"/>
      <c r="C798" s="1444"/>
      <c r="D798" s="1272"/>
      <c r="E798" s="1388"/>
      <c r="F798" s="1228"/>
      <c r="G798" s="1415"/>
      <c r="H798" s="1388">
        <v>180</v>
      </c>
      <c r="I798" s="1228"/>
      <c r="J798" s="1415"/>
      <c r="K798" s="1388"/>
      <c r="L798" s="1228"/>
      <c r="M798" s="1221"/>
    </row>
    <row r="799" spans="1:13" ht="16.5" thickBot="1">
      <c r="A799" s="1171" t="s">
        <v>29</v>
      </c>
      <c r="B799" s="1537"/>
      <c r="C799" s="1537"/>
      <c r="D799" s="1293"/>
      <c r="E799" s="1534"/>
      <c r="F799" s="1534"/>
      <c r="G799" s="1475"/>
      <c r="H799" s="1534"/>
      <c r="I799" s="1534"/>
      <c r="J799" s="1475">
        <f>SUM(J795:J797)</f>
        <v>85500</v>
      </c>
      <c r="K799" s="1534"/>
      <c r="L799" s="1534"/>
      <c r="M799" s="1234">
        <f>M795</f>
        <v>200000</v>
      </c>
    </row>
    <row r="800" spans="1:13" ht="15.75">
      <c r="A800" s="1153" t="s">
        <v>3278</v>
      </c>
      <c r="B800" s="1444"/>
      <c r="C800" s="1444"/>
      <c r="D800" s="1444"/>
      <c r="E800" s="1538"/>
      <c r="F800" s="1538"/>
      <c r="G800" s="1518"/>
      <c r="H800" s="1444"/>
      <c r="I800" s="1444"/>
      <c r="J800" s="1444"/>
      <c r="K800" s="1536" t="s">
        <v>3326</v>
      </c>
      <c r="L800" s="1472"/>
      <c r="M800" s="1522"/>
    </row>
    <row r="801" spans="1:14" ht="31.5">
      <c r="A801" s="1163" t="s">
        <v>3282</v>
      </c>
      <c r="B801" s="1444"/>
      <c r="C801" s="1444"/>
      <c r="D801" s="1272"/>
      <c r="E801" s="1539"/>
      <c r="F801" s="1539"/>
      <c r="G801" s="1414"/>
      <c r="H801" s="1272"/>
      <c r="I801" s="1444"/>
      <c r="J801" s="1444"/>
      <c r="K801" s="1214" t="s">
        <v>3668</v>
      </c>
      <c r="L801" s="1472"/>
      <c r="M801" s="1522"/>
    </row>
    <row r="802" spans="1:14" ht="15.75">
      <c r="A802" s="1163" t="s">
        <v>3284</v>
      </c>
      <c r="B802" s="1444"/>
      <c r="C802" s="1444"/>
      <c r="D802" s="1272"/>
      <c r="E802" s="1539"/>
      <c r="F802" s="1539"/>
      <c r="G802" s="1414"/>
      <c r="H802" s="1272"/>
      <c r="I802" s="1444"/>
      <c r="J802" s="1444"/>
      <c r="K802" s="1523" t="s">
        <v>3694</v>
      </c>
      <c r="L802" s="1524"/>
      <c r="M802" s="1525"/>
    </row>
    <row r="803" spans="1:14" ht="15.75">
      <c r="A803" s="1163" t="s">
        <v>3288</v>
      </c>
      <c r="B803" s="1444"/>
      <c r="C803" s="1444"/>
      <c r="D803" s="1272"/>
      <c r="E803" s="1539"/>
      <c r="F803" s="1539"/>
      <c r="G803" s="1414"/>
      <c r="H803" s="1272"/>
      <c r="I803" s="1444"/>
      <c r="J803" s="1444"/>
      <c r="K803" s="1381" t="s">
        <v>3411</v>
      </c>
      <c r="L803" s="1524"/>
      <c r="M803" s="1525"/>
    </row>
    <row r="804" spans="1:14" ht="15.75">
      <c r="A804" s="1163" t="s">
        <v>3291</v>
      </c>
      <c r="B804" s="1444"/>
      <c r="C804" s="1444"/>
      <c r="D804" s="1272"/>
      <c r="E804" s="1539"/>
      <c r="F804" s="1539"/>
      <c r="G804" s="1414"/>
      <c r="H804" s="1272"/>
      <c r="I804" s="1444"/>
      <c r="J804" s="1444"/>
      <c r="K804" s="1381" t="s">
        <v>3680</v>
      </c>
      <c r="L804" s="1524"/>
      <c r="M804" s="1525"/>
    </row>
    <row r="805" spans="1:14" ht="15.75">
      <c r="A805" s="1163" t="s">
        <v>3294</v>
      </c>
      <c r="B805" s="1444"/>
      <c r="C805" s="1444"/>
      <c r="D805" s="1272"/>
      <c r="E805" s="1539"/>
      <c r="F805" s="1539"/>
      <c r="G805" s="1414"/>
      <c r="H805" s="1272"/>
      <c r="I805" s="1444"/>
      <c r="J805" s="1444"/>
      <c r="K805" s="1381" t="s">
        <v>3671</v>
      </c>
      <c r="L805" s="1524"/>
      <c r="M805" s="1525"/>
    </row>
    <row r="806" spans="1:14" ht="15.75">
      <c r="A806" s="1163" t="s">
        <v>3295</v>
      </c>
      <c r="B806" s="1444"/>
      <c r="C806" s="1444"/>
      <c r="D806" s="1272"/>
      <c r="E806" s="1539"/>
      <c r="F806" s="1539"/>
      <c r="G806" s="1414"/>
      <c r="H806" s="1272"/>
      <c r="I806" s="1444"/>
      <c r="J806" s="1444"/>
      <c r="K806" s="1381" t="s">
        <v>3297</v>
      </c>
      <c r="L806" s="1524"/>
      <c r="M806" s="1525"/>
    </row>
    <row r="807" spans="1:14" ht="47.25">
      <c r="A807" s="1163" t="s">
        <v>3298</v>
      </c>
      <c r="B807" s="1444"/>
      <c r="C807" s="1444"/>
      <c r="D807" s="1272"/>
      <c r="E807" s="1539"/>
      <c r="F807" s="1539"/>
      <c r="G807" s="1414"/>
      <c r="H807" s="1272"/>
      <c r="I807" s="1444"/>
      <c r="J807" s="1444"/>
      <c r="K807" s="1381" t="s">
        <v>3451</v>
      </c>
      <c r="L807" s="1524"/>
      <c r="M807" s="1525"/>
    </row>
    <row r="808" spans="1:14" ht="31.5">
      <c r="A808" s="1163" t="s">
        <v>3300</v>
      </c>
      <c r="B808" s="1444"/>
      <c r="C808" s="1444"/>
      <c r="D808" s="1272"/>
      <c r="E808" s="1539"/>
      <c r="F808" s="1539"/>
      <c r="G808" s="1414"/>
      <c r="H808" s="1272"/>
      <c r="I808" s="1444"/>
      <c r="J808" s="1444"/>
      <c r="K808" s="1381" t="s">
        <v>3683</v>
      </c>
      <c r="L808" s="1524"/>
      <c r="M808" s="1525"/>
    </row>
    <row r="809" spans="1:14" ht="15.75">
      <c r="A809" s="1163" t="s">
        <v>3304</v>
      </c>
      <c r="B809" s="1444"/>
      <c r="C809" s="1444"/>
      <c r="D809" s="1272"/>
      <c r="E809" s="1539"/>
      <c r="F809" s="1539"/>
      <c r="G809" s="1414"/>
      <c r="H809" s="1272"/>
      <c r="I809" s="1444"/>
      <c r="J809" s="1444"/>
      <c r="K809" s="1381" t="s">
        <v>3671</v>
      </c>
      <c r="L809" s="1526"/>
      <c r="M809" s="1221">
        <f>L809*30</f>
        <v>0</v>
      </c>
    </row>
    <row r="810" spans="1:14" ht="15.75">
      <c r="A810" s="1163" t="s">
        <v>3307</v>
      </c>
      <c r="B810" s="1444"/>
      <c r="C810" s="1444"/>
      <c r="D810" s="1272"/>
      <c r="E810" s="1539"/>
      <c r="F810" s="1539"/>
      <c r="G810" s="1414"/>
      <c r="H810" s="1272"/>
      <c r="I810" s="1444"/>
      <c r="J810" s="1444"/>
      <c r="K810" s="1385">
        <v>2</v>
      </c>
      <c r="L810" s="1386">
        <v>275</v>
      </c>
      <c r="M810" s="1221">
        <f>L810*K810*K812</f>
        <v>68750</v>
      </c>
    </row>
    <row r="811" spans="1:14" ht="15.75">
      <c r="A811" s="1163" t="s">
        <v>3308</v>
      </c>
      <c r="B811" s="1444"/>
      <c r="C811" s="1444"/>
      <c r="D811" s="1272"/>
      <c r="E811" s="1539"/>
      <c r="F811" s="1539"/>
      <c r="G811" s="1414"/>
      <c r="H811" s="1272"/>
      <c r="I811" s="1444"/>
      <c r="J811" s="1444"/>
      <c r="K811" s="1385">
        <v>2</v>
      </c>
      <c r="L811" s="1527">
        <v>100</v>
      </c>
      <c r="M811" s="1221">
        <f>L811*K811*K812</f>
        <v>25000</v>
      </c>
    </row>
    <row r="812" spans="1:14" ht="15.75">
      <c r="A812" s="1163" t="s">
        <v>3309</v>
      </c>
      <c r="B812" s="1444"/>
      <c r="C812" s="1444"/>
      <c r="D812" s="1272"/>
      <c r="E812" s="1539"/>
      <c r="F812" s="1539"/>
      <c r="G812" s="1414"/>
      <c r="H812" s="1272"/>
      <c r="I812" s="1444"/>
      <c r="J812" s="1444"/>
      <c r="K812" s="1388">
        <v>125</v>
      </c>
      <c r="L812" s="1228"/>
      <c r="M812" s="1221"/>
    </row>
    <row r="813" spans="1:14" ht="16.5" thickBot="1">
      <c r="A813" s="1171" t="s">
        <v>29</v>
      </c>
      <c r="B813" s="1537"/>
      <c r="C813" s="1537"/>
      <c r="D813" s="1293"/>
      <c r="E813" s="1534"/>
      <c r="F813" s="1534"/>
      <c r="G813" s="1475"/>
      <c r="H813" s="1293"/>
      <c r="I813" s="1537"/>
      <c r="J813" s="1537"/>
      <c r="K813" s="1534"/>
      <c r="L813" s="1534"/>
      <c r="M813" s="1234">
        <f>M810+M811</f>
        <v>93750</v>
      </c>
    </row>
    <row r="814" spans="1:14" ht="16.5" thickBot="1">
      <c r="A814" s="1463" t="s">
        <v>3321</v>
      </c>
      <c r="B814" s="1464"/>
      <c r="C814" s="1464"/>
      <c r="D814" s="1465">
        <f>D771+D757</f>
        <v>2888000</v>
      </c>
      <c r="E814" s="1482"/>
      <c r="F814" s="1482"/>
      <c r="G814" s="1483">
        <f>G785+G771+G757</f>
        <v>383750</v>
      </c>
      <c r="H814" s="1482"/>
      <c r="I814" s="1482"/>
      <c r="J814" s="1483">
        <f>J799+J785+J771+J757</f>
        <v>173000</v>
      </c>
      <c r="K814" s="1482"/>
      <c r="L814" s="1482"/>
      <c r="M814" s="1484">
        <f>M813+M799+M785+M771+M757</f>
        <v>456500</v>
      </c>
      <c r="N814" s="1305">
        <f>M814+J814+G814+D814</f>
        <v>3901250</v>
      </c>
    </row>
    <row r="815" spans="1:14" ht="15.75" thickBot="1">
      <c r="A815" s="4312" t="s">
        <v>3695</v>
      </c>
      <c r="B815" s="4313"/>
      <c r="C815" s="4313"/>
      <c r="D815" s="4313"/>
      <c r="E815" s="4313"/>
      <c r="F815" s="4313"/>
      <c r="G815" s="4313"/>
      <c r="H815" s="4313"/>
      <c r="I815" s="4313"/>
      <c r="J815" s="4313"/>
      <c r="K815" s="4313"/>
      <c r="L815" s="4313"/>
      <c r="M815" s="4314"/>
    </row>
    <row r="816" spans="1:14" ht="15.75">
      <c r="A816" s="1142" t="s">
        <v>3278</v>
      </c>
      <c r="B816" s="1379" t="s">
        <v>3696</v>
      </c>
      <c r="C816" s="1379"/>
      <c r="D816" s="1380"/>
      <c r="E816" s="1379" t="s">
        <v>3696</v>
      </c>
      <c r="F816" s="1379"/>
      <c r="G816" s="1380"/>
      <c r="H816" s="1379" t="s">
        <v>3696</v>
      </c>
      <c r="I816" s="1379"/>
      <c r="J816" s="1380"/>
      <c r="K816" s="1379" t="s">
        <v>3696</v>
      </c>
      <c r="L816" s="1379"/>
      <c r="M816" s="1540"/>
    </row>
    <row r="817" spans="1:13" ht="31.5">
      <c r="A817" s="1163" t="s">
        <v>3282</v>
      </c>
      <c r="B817" s="1391" t="s">
        <v>3697</v>
      </c>
      <c r="C817" s="1391"/>
      <c r="D817" s="1384"/>
      <c r="E817" s="1391" t="s">
        <v>3697</v>
      </c>
      <c r="F817" s="1391"/>
      <c r="G817" s="1384"/>
      <c r="H817" s="1391" t="s">
        <v>3697</v>
      </c>
      <c r="I817" s="1391"/>
      <c r="J817" s="1384"/>
      <c r="K817" s="1391" t="s">
        <v>3697</v>
      </c>
      <c r="L817" s="1391"/>
      <c r="M817" s="1541"/>
    </row>
    <row r="818" spans="1:13" ht="15.75">
      <c r="A818" s="1163" t="s">
        <v>3284</v>
      </c>
      <c r="B818" s="1382" t="s">
        <v>21</v>
      </c>
      <c r="C818" s="1383"/>
      <c r="D818" s="1384"/>
      <c r="E818" s="1382" t="s">
        <v>24</v>
      </c>
      <c r="F818" s="1383"/>
      <c r="G818" s="1384"/>
      <c r="H818" s="1382" t="s">
        <v>25</v>
      </c>
      <c r="I818" s="1383"/>
      <c r="J818" s="1384"/>
      <c r="K818" s="1382" t="s">
        <v>896</v>
      </c>
      <c r="L818" s="1383"/>
      <c r="M818" s="1541"/>
    </row>
    <row r="819" spans="1:13" ht="15.75">
      <c r="A819" s="1163" t="s">
        <v>3288</v>
      </c>
      <c r="B819" s="1382" t="s">
        <v>3290</v>
      </c>
      <c r="C819" s="1383"/>
      <c r="D819" s="1384"/>
      <c r="E819" s="1382" t="s">
        <v>3290</v>
      </c>
      <c r="F819" s="1383"/>
      <c r="G819" s="1384"/>
      <c r="H819" s="1382" t="s">
        <v>3290</v>
      </c>
      <c r="I819" s="1383"/>
      <c r="J819" s="1384"/>
      <c r="K819" s="1382" t="s">
        <v>3333</v>
      </c>
      <c r="L819" s="1383"/>
      <c r="M819" s="1541"/>
    </row>
    <row r="820" spans="1:13" ht="15.75">
      <c r="A820" s="1163" t="s">
        <v>3291</v>
      </c>
      <c r="B820" s="1382" t="s">
        <v>3698</v>
      </c>
      <c r="C820" s="1383"/>
      <c r="D820" s="1384"/>
      <c r="E820" s="1382" t="s">
        <v>3698</v>
      </c>
      <c r="F820" s="1383"/>
      <c r="G820" s="1384"/>
      <c r="H820" s="1382" t="s">
        <v>3698</v>
      </c>
      <c r="I820" s="1383"/>
      <c r="J820" s="1384"/>
      <c r="K820" s="1382" t="s">
        <v>3698</v>
      </c>
      <c r="L820" s="1383"/>
      <c r="M820" s="1541"/>
    </row>
    <row r="821" spans="1:13" ht="15.75">
      <c r="A821" s="1163" t="s">
        <v>3294</v>
      </c>
      <c r="B821" s="1382" t="s">
        <v>3699</v>
      </c>
      <c r="C821" s="1383"/>
      <c r="D821" s="1384"/>
      <c r="E821" s="1382" t="s">
        <v>3700</v>
      </c>
      <c r="F821" s="1383"/>
      <c r="G821" s="1384"/>
      <c r="H821" s="1382" t="s">
        <v>3699</v>
      </c>
      <c r="I821" s="1383"/>
      <c r="J821" s="1384"/>
      <c r="K821" s="1382" t="s">
        <v>3700</v>
      </c>
      <c r="L821" s="1383"/>
      <c r="M821" s="1541"/>
    </row>
    <row r="822" spans="1:13" ht="15.75">
      <c r="A822" s="1163" t="s">
        <v>3295</v>
      </c>
      <c r="B822" s="1382" t="s">
        <v>3394</v>
      </c>
      <c r="C822" s="1383"/>
      <c r="D822" s="1384"/>
      <c r="E822" s="1382" t="s">
        <v>3394</v>
      </c>
      <c r="F822" s="1383"/>
      <c r="G822" s="1384"/>
      <c r="H822" s="1382" t="s">
        <v>3394</v>
      </c>
      <c r="I822" s="1383"/>
      <c r="J822" s="1384"/>
      <c r="K822" s="1382" t="s">
        <v>3394</v>
      </c>
      <c r="L822" s="1383"/>
      <c r="M822" s="1541"/>
    </row>
    <row r="823" spans="1:13" ht="47.25">
      <c r="A823" s="1163" t="s">
        <v>3298</v>
      </c>
      <c r="B823" s="1382" t="s">
        <v>3315</v>
      </c>
      <c r="C823" s="1383"/>
      <c r="D823" s="1384"/>
      <c r="E823" s="1382" t="s">
        <v>3315</v>
      </c>
      <c r="F823" s="1383"/>
      <c r="G823" s="1384"/>
      <c r="H823" s="1382" t="s">
        <v>3315</v>
      </c>
      <c r="I823" s="1383"/>
      <c r="J823" s="1384"/>
      <c r="K823" s="1382" t="s">
        <v>3315</v>
      </c>
      <c r="L823" s="1383"/>
      <c r="M823" s="1541"/>
    </row>
    <row r="824" spans="1:13" ht="31.5">
      <c r="A824" s="1163" t="s">
        <v>3300</v>
      </c>
      <c r="B824" s="1382" t="s">
        <v>3701</v>
      </c>
      <c r="C824" s="1383"/>
      <c r="D824" s="1384"/>
      <c r="E824" s="1382" t="s">
        <v>3701</v>
      </c>
      <c r="F824" s="1383"/>
      <c r="G824" s="1384"/>
      <c r="H824" s="1382" t="s">
        <v>3701</v>
      </c>
      <c r="I824" s="1383"/>
      <c r="J824" s="1384"/>
      <c r="K824" s="1382" t="s">
        <v>3701</v>
      </c>
      <c r="L824" s="1383"/>
      <c r="M824" s="1541"/>
    </row>
    <row r="825" spans="1:13" ht="15.75">
      <c r="A825" s="1163" t="s">
        <v>3304</v>
      </c>
      <c r="B825" s="1382" t="s">
        <v>3337</v>
      </c>
      <c r="C825" s="1542"/>
      <c r="D825" s="1384"/>
      <c r="E825" s="1382" t="s">
        <v>3337</v>
      </c>
      <c r="F825" s="1542"/>
      <c r="G825" s="1384">
        <f>E828*F825*2</f>
        <v>0</v>
      </c>
      <c r="H825" s="1382" t="s">
        <v>3337</v>
      </c>
      <c r="I825" s="1542"/>
      <c r="J825" s="1384"/>
      <c r="K825" s="1382" t="s">
        <v>3337</v>
      </c>
      <c r="L825" s="1542"/>
      <c r="M825" s="1541"/>
    </row>
    <row r="826" spans="1:13" ht="15.75">
      <c r="A826" s="1163" t="s">
        <v>3307</v>
      </c>
      <c r="B826" s="1543">
        <v>1</v>
      </c>
      <c r="C826" s="1544">
        <v>275</v>
      </c>
      <c r="D826" s="1384">
        <f>B828*B826*C826</f>
        <v>9625</v>
      </c>
      <c r="E826" s="1543">
        <v>1</v>
      </c>
      <c r="F826" s="1544">
        <v>275</v>
      </c>
      <c r="G826" s="1384">
        <f>E828*E826*F826</f>
        <v>19250</v>
      </c>
      <c r="H826" s="1543">
        <v>1</v>
      </c>
      <c r="I826" s="1544">
        <v>275</v>
      </c>
      <c r="J826" s="1384">
        <f>H828*H826*I826</f>
        <v>9625</v>
      </c>
      <c r="K826" s="1543">
        <v>1</v>
      </c>
      <c r="L826" s="1544">
        <v>275</v>
      </c>
      <c r="M826" s="1541">
        <f>K828*K826*L826</f>
        <v>19250</v>
      </c>
    </row>
    <row r="827" spans="1:13" ht="15.75">
      <c r="A827" s="1163" t="s">
        <v>3308</v>
      </c>
      <c r="B827" s="1543">
        <v>2</v>
      </c>
      <c r="C827" s="1544">
        <v>100</v>
      </c>
      <c r="D827" s="1384">
        <f>B828*B827*C827</f>
        <v>7000</v>
      </c>
      <c r="E827" s="1543">
        <v>2</v>
      </c>
      <c r="F827" s="1544">
        <v>100</v>
      </c>
      <c r="G827" s="1384">
        <f>E828*E827*F827</f>
        <v>14000</v>
      </c>
      <c r="H827" s="1543">
        <v>2</v>
      </c>
      <c r="I827" s="1544">
        <v>100</v>
      </c>
      <c r="J827" s="1384">
        <f>H828*H827*I827</f>
        <v>7000</v>
      </c>
      <c r="K827" s="1543">
        <v>2</v>
      </c>
      <c r="L827" s="1544">
        <v>100</v>
      </c>
      <c r="M827" s="1541">
        <f>K828*K827*L827</f>
        <v>14000</v>
      </c>
    </row>
    <row r="828" spans="1:13" ht="15.75">
      <c r="A828" s="1163" t="s">
        <v>3309</v>
      </c>
      <c r="B828" s="1391">
        <v>35</v>
      </c>
      <c r="C828" s="1545"/>
      <c r="D828" s="1384"/>
      <c r="E828" s="1391">
        <v>70</v>
      </c>
      <c r="F828" s="1545"/>
      <c r="G828" s="1384"/>
      <c r="H828" s="1391">
        <v>35</v>
      </c>
      <c r="I828" s="1545"/>
      <c r="J828" s="1384"/>
      <c r="K828" s="1391">
        <v>70</v>
      </c>
      <c r="L828" s="1545"/>
      <c r="M828" s="1541"/>
    </row>
    <row r="829" spans="1:13" ht="16.5" thickBot="1">
      <c r="A829" s="1171" t="s">
        <v>29</v>
      </c>
      <c r="B829" s="1546"/>
      <c r="C829" s="1546"/>
      <c r="D829" s="1547">
        <f>SUM(D825:D827)</f>
        <v>16625</v>
      </c>
      <c r="E829" s="1546"/>
      <c r="F829" s="1546"/>
      <c r="G829" s="1547">
        <f>SUM(G825:G828)</f>
        <v>33250</v>
      </c>
      <c r="H829" s="1546"/>
      <c r="I829" s="1546"/>
      <c r="J829" s="1547">
        <f>SUM(J825:J827)</f>
        <v>16625</v>
      </c>
      <c r="K829" s="1546"/>
      <c r="L829" s="1546"/>
      <c r="M829" s="1548">
        <f>SUM(M825:M828)</f>
        <v>33250</v>
      </c>
    </row>
    <row r="830" spans="1:13" ht="15.75">
      <c r="A830" s="1142" t="s">
        <v>3278</v>
      </c>
      <c r="B830" s="1379" t="s">
        <v>3702</v>
      </c>
      <c r="C830" s="1379"/>
      <c r="D830" s="1380"/>
      <c r="E830" s="1379" t="s">
        <v>3702</v>
      </c>
      <c r="F830" s="1379"/>
      <c r="G830" s="1380"/>
      <c r="H830" s="1379" t="s">
        <v>3702</v>
      </c>
      <c r="I830" s="1379"/>
      <c r="J830" s="1380"/>
      <c r="K830" s="1379"/>
      <c r="L830" s="1379"/>
      <c r="M830" s="1540"/>
    </row>
    <row r="831" spans="1:13" ht="31.5">
      <c r="A831" s="1163" t="s">
        <v>3282</v>
      </c>
      <c r="B831" s="1391" t="s">
        <v>3697</v>
      </c>
      <c r="C831" s="1391"/>
      <c r="D831" s="1384"/>
      <c r="E831" s="1391" t="s">
        <v>3697</v>
      </c>
      <c r="F831" s="1391"/>
      <c r="G831" s="1384"/>
      <c r="H831" s="1391" t="s">
        <v>3697</v>
      </c>
      <c r="I831" s="1391"/>
      <c r="J831" s="1384"/>
      <c r="K831" s="1391"/>
      <c r="L831" s="1391"/>
      <c r="M831" s="1541"/>
    </row>
    <row r="832" spans="1:13" ht="15.75">
      <c r="A832" s="1163" t="s">
        <v>3284</v>
      </c>
      <c r="B832" s="1382" t="s">
        <v>21</v>
      </c>
      <c r="C832" s="1383"/>
      <c r="D832" s="1384"/>
      <c r="E832" s="1382" t="s">
        <v>24</v>
      </c>
      <c r="F832" s="1383"/>
      <c r="G832" s="1384"/>
      <c r="H832" s="1382" t="s">
        <v>25</v>
      </c>
      <c r="I832" s="1383"/>
      <c r="J832" s="1384"/>
      <c r="K832" s="1382"/>
      <c r="L832" s="1383"/>
      <c r="M832" s="1541"/>
    </row>
    <row r="833" spans="1:13" ht="15.75">
      <c r="A833" s="1163" t="s">
        <v>3288</v>
      </c>
      <c r="B833" s="1382" t="s">
        <v>3290</v>
      </c>
      <c r="C833" s="1383"/>
      <c r="D833" s="1384"/>
      <c r="E833" s="1382" t="s">
        <v>3290</v>
      </c>
      <c r="F833" s="1383"/>
      <c r="G833" s="1384"/>
      <c r="H833" s="1382" t="s">
        <v>3290</v>
      </c>
      <c r="I833" s="1383"/>
      <c r="J833" s="1384"/>
      <c r="K833" s="1382"/>
      <c r="L833" s="1383"/>
      <c r="M833" s="1541"/>
    </row>
    <row r="834" spans="1:13" ht="31.5">
      <c r="A834" s="1163" t="s">
        <v>3291</v>
      </c>
      <c r="B834" s="1382" t="s">
        <v>3703</v>
      </c>
      <c r="C834" s="1383"/>
      <c r="D834" s="1384"/>
      <c r="E834" s="1382" t="s">
        <v>3703</v>
      </c>
      <c r="F834" s="1383"/>
      <c r="G834" s="1384"/>
      <c r="H834" s="1382" t="s">
        <v>3703</v>
      </c>
      <c r="I834" s="1383"/>
      <c r="J834" s="1384"/>
      <c r="K834" s="1382"/>
      <c r="L834" s="1383"/>
      <c r="M834" s="1541"/>
    </row>
    <row r="835" spans="1:13" ht="15.75">
      <c r="A835" s="1163" t="s">
        <v>3294</v>
      </c>
      <c r="B835" s="1382" t="s">
        <v>3699</v>
      </c>
      <c r="C835" s="1383"/>
      <c r="D835" s="1384"/>
      <c r="E835" s="1382" t="s">
        <v>3699</v>
      </c>
      <c r="F835" s="1383"/>
      <c r="G835" s="1384"/>
      <c r="H835" s="1382" t="s">
        <v>3700</v>
      </c>
      <c r="I835" s="1383"/>
      <c r="J835" s="1384"/>
      <c r="K835" s="1382"/>
      <c r="L835" s="1383"/>
      <c r="M835" s="1541"/>
    </row>
    <row r="836" spans="1:13" ht="15.75">
      <c r="A836" s="1163" t="s">
        <v>3295</v>
      </c>
      <c r="B836" s="1382" t="s">
        <v>3704</v>
      </c>
      <c r="C836" s="1383"/>
      <c r="D836" s="1384"/>
      <c r="E836" s="1382" t="s">
        <v>3704</v>
      </c>
      <c r="F836" s="1383"/>
      <c r="G836" s="1384"/>
      <c r="H836" s="1382" t="s">
        <v>3704</v>
      </c>
      <c r="I836" s="1383"/>
      <c r="J836" s="1384"/>
      <c r="K836" s="1382"/>
      <c r="L836" s="1383"/>
      <c r="M836" s="1541"/>
    </row>
    <row r="837" spans="1:13" ht="47.25">
      <c r="A837" s="1163" t="s">
        <v>3298</v>
      </c>
      <c r="B837" s="1382" t="s">
        <v>3315</v>
      </c>
      <c r="C837" s="1383"/>
      <c r="D837" s="1384"/>
      <c r="E837" s="1382" t="s">
        <v>3315</v>
      </c>
      <c r="F837" s="1383"/>
      <c r="G837" s="1384"/>
      <c r="H837" s="1382" t="s">
        <v>3315</v>
      </c>
      <c r="I837" s="1383"/>
      <c r="J837" s="1384"/>
      <c r="K837" s="1382"/>
      <c r="L837" s="1383"/>
      <c r="M837" s="1541"/>
    </row>
    <row r="838" spans="1:13" ht="31.5">
      <c r="A838" s="1163" t="s">
        <v>3300</v>
      </c>
      <c r="B838" s="1382" t="s">
        <v>3701</v>
      </c>
      <c r="C838" s="1383"/>
      <c r="D838" s="1384"/>
      <c r="E838" s="1382" t="s">
        <v>3701</v>
      </c>
      <c r="F838" s="1383"/>
      <c r="G838" s="1384"/>
      <c r="H838" s="1382" t="s">
        <v>3701</v>
      </c>
      <c r="I838" s="1383"/>
      <c r="J838" s="1384"/>
      <c r="K838" s="1382"/>
      <c r="L838" s="1383"/>
      <c r="M838" s="1541"/>
    </row>
    <row r="839" spans="1:13" ht="15.75">
      <c r="A839" s="1163" t="s">
        <v>3304</v>
      </c>
      <c r="B839" s="1382" t="s">
        <v>3337</v>
      </c>
      <c r="C839" s="1542"/>
      <c r="D839" s="1384"/>
      <c r="E839" s="1382" t="s">
        <v>3337</v>
      </c>
      <c r="F839" s="1542"/>
      <c r="G839" s="1384"/>
      <c r="H839" s="1382" t="s">
        <v>3337</v>
      </c>
      <c r="I839" s="1542"/>
      <c r="J839" s="1384"/>
      <c r="K839" s="1382"/>
      <c r="L839" s="1542"/>
      <c r="M839" s="1541"/>
    </row>
    <row r="840" spans="1:13" ht="15.75">
      <c r="A840" s="1163" t="s">
        <v>3307</v>
      </c>
      <c r="B840" s="1543"/>
      <c r="C840" s="1544"/>
      <c r="D840" s="1384"/>
      <c r="E840" s="1543"/>
      <c r="F840" s="1544"/>
      <c r="G840" s="1384"/>
      <c r="H840" s="1543"/>
      <c r="I840" s="1544"/>
      <c r="J840" s="1384"/>
      <c r="K840" s="1543"/>
      <c r="L840" s="1544"/>
      <c r="M840" s="1541"/>
    </row>
    <row r="841" spans="1:13" ht="15.75">
      <c r="A841" s="1163" t="s">
        <v>3308</v>
      </c>
      <c r="B841" s="1543">
        <v>1</v>
      </c>
      <c r="C841" s="1544">
        <v>100</v>
      </c>
      <c r="D841" s="1384">
        <f>B842*B841*C841</f>
        <v>3500</v>
      </c>
      <c r="E841" s="1543">
        <v>1</v>
      </c>
      <c r="F841" s="1544">
        <v>100</v>
      </c>
      <c r="G841" s="1384">
        <f>E842*E841*F841</f>
        <v>3500</v>
      </c>
      <c r="H841" s="1543">
        <v>1</v>
      </c>
      <c r="I841" s="1544">
        <v>100</v>
      </c>
      <c r="J841" s="1384">
        <f>H842*H841*I841</f>
        <v>7000</v>
      </c>
      <c r="K841" s="1543"/>
      <c r="L841" s="1544"/>
      <c r="M841" s="1541"/>
    </row>
    <row r="842" spans="1:13" ht="15.75">
      <c r="A842" s="1163" t="s">
        <v>3309</v>
      </c>
      <c r="B842" s="1391">
        <v>35</v>
      </c>
      <c r="C842" s="1545"/>
      <c r="D842" s="1384"/>
      <c r="E842" s="1391">
        <v>35</v>
      </c>
      <c r="F842" s="1545"/>
      <c r="G842" s="1384"/>
      <c r="H842" s="1391">
        <v>70</v>
      </c>
      <c r="I842" s="1545"/>
      <c r="J842" s="1384"/>
      <c r="K842" s="1391"/>
      <c r="L842" s="1545"/>
      <c r="M842" s="1541"/>
    </row>
    <row r="843" spans="1:13" ht="16.5" thickBot="1">
      <c r="A843" s="1171" t="s">
        <v>29</v>
      </c>
      <c r="B843" s="1546"/>
      <c r="C843" s="1546"/>
      <c r="D843" s="1547">
        <f>SUM(D839:D841)</f>
        <v>3500</v>
      </c>
      <c r="E843" s="1546"/>
      <c r="F843" s="1546"/>
      <c r="G843" s="1547">
        <f>SUM(G839:G842)</f>
        <v>3500</v>
      </c>
      <c r="H843" s="1546"/>
      <c r="I843" s="1546"/>
      <c r="J843" s="1547">
        <f>SUM(J839:J841)</f>
        <v>7000</v>
      </c>
      <c r="K843" s="1546"/>
      <c r="L843" s="1546"/>
      <c r="M843" s="1548"/>
    </row>
    <row r="844" spans="1:13" ht="15.75">
      <c r="A844" s="1142" t="s">
        <v>3278</v>
      </c>
      <c r="B844" s="1379" t="s">
        <v>3705</v>
      </c>
      <c r="C844" s="1379"/>
      <c r="D844" s="1380"/>
      <c r="E844" s="1379" t="s">
        <v>3705</v>
      </c>
      <c r="F844" s="1379"/>
      <c r="G844" s="1380"/>
      <c r="H844" s="1379" t="s">
        <v>3705</v>
      </c>
      <c r="I844" s="1379"/>
      <c r="J844" s="1380"/>
      <c r="K844" s="1379" t="s">
        <v>3705</v>
      </c>
      <c r="L844" s="1379"/>
      <c r="M844" s="1540"/>
    </row>
    <row r="845" spans="1:13" ht="31.5">
      <c r="A845" s="1163" t="s">
        <v>3282</v>
      </c>
      <c r="B845" s="1391" t="s">
        <v>3697</v>
      </c>
      <c r="C845" s="1391"/>
      <c r="D845" s="1384"/>
      <c r="E845" s="1391" t="s">
        <v>3697</v>
      </c>
      <c r="F845" s="1391"/>
      <c r="G845" s="1384"/>
      <c r="H845" s="1391" t="s">
        <v>3697</v>
      </c>
      <c r="I845" s="1391"/>
      <c r="J845" s="1384"/>
      <c r="K845" s="1391" t="s">
        <v>3697</v>
      </c>
      <c r="L845" s="1391"/>
      <c r="M845" s="1541"/>
    </row>
    <row r="846" spans="1:13" ht="15.75">
      <c r="A846" s="1163" t="s">
        <v>3284</v>
      </c>
      <c r="B846" s="1382" t="s">
        <v>21</v>
      </c>
      <c r="C846" s="1383"/>
      <c r="D846" s="1384"/>
      <c r="E846" s="1382" t="s">
        <v>21</v>
      </c>
      <c r="F846" s="1383"/>
      <c r="G846" s="1384"/>
      <c r="H846" s="1382" t="s">
        <v>25</v>
      </c>
      <c r="I846" s="1383"/>
      <c r="J846" s="1384"/>
      <c r="K846" s="1382" t="s">
        <v>27</v>
      </c>
      <c r="L846" s="1383"/>
      <c r="M846" s="1541"/>
    </row>
    <row r="847" spans="1:13" ht="15.75">
      <c r="A847" s="1163" t="s">
        <v>3288</v>
      </c>
      <c r="B847" s="1382" t="s">
        <v>3706</v>
      </c>
      <c r="C847" s="1383"/>
      <c r="D847" s="1384"/>
      <c r="E847" s="1382" t="s">
        <v>3706</v>
      </c>
      <c r="F847" s="1383"/>
      <c r="G847" s="1384"/>
      <c r="H847" s="1382" t="s">
        <v>3706</v>
      </c>
      <c r="I847" s="1383"/>
      <c r="J847" s="1384"/>
      <c r="K847" s="1382" t="s">
        <v>3706</v>
      </c>
      <c r="L847" s="1383"/>
      <c r="M847" s="1541"/>
    </row>
    <row r="848" spans="1:13" ht="15.75">
      <c r="A848" s="1163" t="s">
        <v>3291</v>
      </c>
      <c r="B848" s="1382" t="s">
        <v>3707</v>
      </c>
      <c r="C848" s="1383"/>
      <c r="D848" s="1384"/>
      <c r="E848" s="1382" t="s">
        <v>3707</v>
      </c>
      <c r="F848" s="1383"/>
      <c r="G848" s="1384"/>
      <c r="H848" s="1382" t="s">
        <v>3707</v>
      </c>
      <c r="I848" s="1383"/>
      <c r="J848" s="1384"/>
      <c r="K848" s="1382" t="s">
        <v>3707</v>
      </c>
      <c r="L848" s="1383"/>
      <c r="M848" s="1541"/>
    </row>
    <row r="849" spans="1:13" ht="15.75">
      <c r="A849" s="1163" t="s">
        <v>3294</v>
      </c>
      <c r="B849" s="1382" t="s">
        <v>3699</v>
      </c>
      <c r="C849" s="1383"/>
      <c r="D849" s="1384"/>
      <c r="E849" s="1382" t="s">
        <v>3699</v>
      </c>
      <c r="F849" s="1383"/>
      <c r="G849" s="1384"/>
      <c r="H849" s="1382" t="s">
        <v>3700</v>
      </c>
      <c r="I849" s="1383"/>
      <c r="J849" s="1384"/>
      <c r="K849" s="1382" t="s">
        <v>3700</v>
      </c>
      <c r="L849" s="1383"/>
      <c r="M849" s="1541"/>
    </row>
    <row r="850" spans="1:13" ht="15.75">
      <c r="A850" s="1163" t="s">
        <v>3295</v>
      </c>
      <c r="B850" s="1382" t="s">
        <v>3708</v>
      </c>
      <c r="C850" s="1383"/>
      <c r="D850" s="1384"/>
      <c r="E850" s="1382" t="s">
        <v>3708</v>
      </c>
      <c r="F850" s="1383"/>
      <c r="G850" s="1384"/>
      <c r="H850" s="1382" t="s">
        <v>3708</v>
      </c>
      <c r="I850" s="1383"/>
      <c r="J850" s="1384"/>
      <c r="K850" s="1382" t="s">
        <v>3708</v>
      </c>
      <c r="L850" s="1383"/>
      <c r="M850" s="1541"/>
    </row>
    <row r="851" spans="1:13" ht="30">
      <c r="A851" s="1163" t="s">
        <v>3298</v>
      </c>
      <c r="B851" s="1382" t="s">
        <v>3337</v>
      </c>
      <c r="C851" s="1383"/>
      <c r="D851" s="1384"/>
      <c r="E851" s="1382" t="s">
        <v>3337</v>
      </c>
      <c r="F851" s="1383"/>
      <c r="G851" s="1384"/>
      <c r="H851" s="1382" t="s">
        <v>3337</v>
      </c>
      <c r="I851" s="1383"/>
      <c r="J851" s="1384"/>
      <c r="K851" s="1382" t="s">
        <v>3337</v>
      </c>
      <c r="L851" s="1383"/>
      <c r="M851" s="1541"/>
    </row>
    <row r="852" spans="1:13" ht="15.75">
      <c r="A852" s="1163" t="s">
        <v>3300</v>
      </c>
      <c r="B852" s="1382" t="s">
        <v>3337</v>
      </c>
      <c r="C852" s="1383"/>
      <c r="D852" s="1384"/>
      <c r="E852" s="1382" t="s">
        <v>3337</v>
      </c>
      <c r="F852" s="1383"/>
      <c r="G852" s="1384"/>
      <c r="H852" s="1382" t="s">
        <v>3337</v>
      </c>
      <c r="I852" s="1383"/>
      <c r="J852" s="1384"/>
      <c r="K852" s="1382" t="s">
        <v>3337</v>
      </c>
      <c r="L852" s="1383"/>
      <c r="M852" s="1541"/>
    </row>
    <row r="853" spans="1:13" ht="15.75">
      <c r="A853" s="1163" t="s">
        <v>3304</v>
      </c>
      <c r="B853" s="1382" t="s">
        <v>3337</v>
      </c>
      <c r="C853" s="1542"/>
      <c r="D853" s="1384"/>
      <c r="E853" s="1382" t="s">
        <v>3337</v>
      </c>
      <c r="F853" s="1542"/>
      <c r="G853" s="1384"/>
      <c r="H853" s="1382" t="s">
        <v>3337</v>
      </c>
      <c r="I853" s="1542"/>
      <c r="J853" s="1384"/>
      <c r="K853" s="1382" t="s">
        <v>3337</v>
      </c>
      <c r="L853" s="1542"/>
      <c r="M853" s="1541"/>
    </row>
    <row r="854" spans="1:13" ht="15.75">
      <c r="A854" s="1163" t="s">
        <v>3307</v>
      </c>
      <c r="B854" s="1543">
        <v>1</v>
      </c>
      <c r="C854" s="1544">
        <v>200</v>
      </c>
      <c r="D854" s="1384">
        <f>B856*B854*C854</f>
        <v>7000</v>
      </c>
      <c r="E854" s="1543">
        <v>1</v>
      </c>
      <c r="F854" s="1544">
        <v>200</v>
      </c>
      <c r="G854" s="1384">
        <f>E856*E854*F854</f>
        <v>14000</v>
      </c>
      <c r="H854" s="1543">
        <v>1</v>
      </c>
      <c r="I854" s="1544">
        <v>200</v>
      </c>
      <c r="J854" s="1384">
        <f>H856*H854*I854</f>
        <v>7000</v>
      </c>
      <c r="K854" s="1543">
        <v>1</v>
      </c>
      <c r="L854" s="1544">
        <v>200</v>
      </c>
      <c r="M854" s="1541">
        <f>K856*K854*L854</f>
        <v>14000</v>
      </c>
    </row>
    <row r="855" spans="1:13" ht="15.75">
      <c r="A855" s="1163" t="s">
        <v>3308</v>
      </c>
      <c r="B855" s="1543">
        <v>2</v>
      </c>
      <c r="C855" s="1544">
        <v>50</v>
      </c>
      <c r="D855" s="1384">
        <f>B856*B855*C855</f>
        <v>3500</v>
      </c>
      <c r="E855" s="1543">
        <v>2</v>
      </c>
      <c r="F855" s="1544">
        <v>50</v>
      </c>
      <c r="G855" s="1384">
        <f>E856*E855*F855</f>
        <v>7000</v>
      </c>
      <c r="H855" s="1543">
        <v>2</v>
      </c>
      <c r="I855" s="1544">
        <v>50</v>
      </c>
      <c r="J855" s="1384">
        <f>H856*H855*I855</f>
        <v>3500</v>
      </c>
      <c r="K855" s="1543">
        <v>2</v>
      </c>
      <c r="L855" s="1544">
        <v>50</v>
      </c>
      <c r="M855" s="1541">
        <f>K856*K855*L855</f>
        <v>7000</v>
      </c>
    </row>
    <row r="856" spans="1:13" ht="15.75">
      <c r="A856" s="1163" t="s">
        <v>3309</v>
      </c>
      <c r="B856" s="1391">
        <v>35</v>
      </c>
      <c r="C856" s="1545"/>
      <c r="D856" s="1384"/>
      <c r="E856" s="1391">
        <v>70</v>
      </c>
      <c r="F856" s="1545"/>
      <c r="G856" s="1384"/>
      <c r="H856" s="1391">
        <v>35</v>
      </c>
      <c r="I856" s="1545"/>
      <c r="J856" s="1384"/>
      <c r="K856" s="1391">
        <v>70</v>
      </c>
      <c r="L856" s="1545"/>
      <c r="M856" s="1541"/>
    </row>
    <row r="857" spans="1:13" ht="16.5" thickBot="1">
      <c r="A857" s="1171" t="s">
        <v>29</v>
      </c>
      <c r="B857" s="1546"/>
      <c r="C857" s="1546"/>
      <c r="D857" s="1547">
        <f>SUM(D853:D855)</f>
        <v>10500</v>
      </c>
      <c r="E857" s="1549"/>
      <c r="F857" s="1549"/>
      <c r="G857" s="1550">
        <f>SUM(G853:G855)</f>
        <v>21000</v>
      </c>
      <c r="H857" s="1546"/>
      <c r="I857" s="1546"/>
      <c r="J857" s="1547">
        <f>SUM(J853:J855)</f>
        <v>10500</v>
      </c>
      <c r="K857" s="1546"/>
      <c r="L857" s="1546"/>
      <c r="M857" s="1548">
        <f>SUM(M853:M856)</f>
        <v>21000</v>
      </c>
    </row>
    <row r="858" spans="1:13" ht="31.5">
      <c r="A858" s="1270" t="s">
        <v>3278</v>
      </c>
      <c r="B858" s="1379" t="s">
        <v>3709</v>
      </c>
      <c r="C858" s="1379"/>
      <c r="D858" s="1551"/>
      <c r="E858" s="1552" t="s">
        <v>3710</v>
      </c>
      <c r="F858" s="1552"/>
      <c r="G858" s="1553"/>
      <c r="H858" s="1552" t="s">
        <v>3711</v>
      </c>
      <c r="I858" s="1552"/>
      <c r="J858" s="1553"/>
      <c r="K858" s="1554"/>
      <c r="L858" s="1554"/>
      <c r="M858" s="1555"/>
    </row>
    <row r="859" spans="1:13" ht="31.5">
      <c r="A859" s="1277" t="s">
        <v>3282</v>
      </c>
      <c r="B859" s="1391" t="s">
        <v>3697</v>
      </c>
      <c r="C859" s="1391"/>
      <c r="D859" s="1556"/>
      <c r="E859" s="1557" t="s">
        <v>3697</v>
      </c>
      <c r="F859" s="1557"/>
      <c r="G859" s="1558"/>
      <c r="H859" s="1557" t="s">
        <v>3697</v>
      </c>
      <c r="I859" s="1557"/>
      <c r="J859" s="1558"/>
      <c r="K859" s="1559"/>
      <c r="L859" s="1559"/>
      <c r="M859" s="1560"/>
    </row>
    <row r="860" spans="1:13" ht="15.75">
      <c r="A860" s="1277" t="s">
        <v>3284</v>
      </c>
      <c r="B860" s="1382" t="s">
        <v>21</v>
      </c>
      <c r="C860" s="1383"/>
      <c r="D860" s="1556"/>
      <c r="E860" s="1561" t="s">
        <v>24</v>
      </c>
      <c r="F860" s="1562"/>
      <c r="G860" s="1558"/>
      <c r="H860" s="1561" t="s">
        <v>25</v>
      </c>
      <c r="I860" s="1562"/>
      <c r="J860" s="1558"/>
      <c r="K860" s="1563"/>
      <c r="L860" s="1564"/>
      <c r="M860" s="1560"/>
    </row>
    <row r="861" spans="1:13" ht="15.75">
      <c r="A861" s="1277" t="s">
        <v>3288</v>
      </c>
      <c r="B861" s="1382" t="s">
        <v>3290</v>
      </c>
      <c r="C861" s="1383"/>
      <c r="D861" s="1556"/>
      <c r="E861" s="1561" t="s">
        <v>3712</v>
      </c>
      <c r="F861" s="1562"/>
      <c r="G861" s="1558"/>
      <c r="H861" s="1561" t="s">
        <v>3712</v>
      </c>
      <c r="I861" s="1562"/>
      <c r="J861" s="1558"/>
      <c r="K861" s="1563"/>
      <c r="L861" s="1564"/>
      <c r="M861" s="1560"/>
    </row>
    <row r="862" spans="1:13" ht="15.75">
      <c r="A862" s="1277" t="s">
        <v>3291</v>
      </c>
      <c r="B862" s="1382" t="s">
        <v>3713</v>
      </c>
      <c r="C862" s="1383"/>
      <c r="D862" s="1556"/>
      <c r="E862" s="1561" t="s">
        <v>3714</v>
      </c>
      <c r="F862" s="1562"/>
      <c r="G862" s="1558"/>
      <c r="H862" s="1561" t="s">
        <v>3715</v>
      </c>
      <c r="I862" s="1562"/>
      <c r="J862" s="1558"/>
      <c r="K862" s="1563"/>
      <c r="L862" s="1564"/>
      <c r="M862" s="1560"/>
    </row>
    <row r="863" spans="1:13" ht="15.75">
      <c r="A863" s="1277" t="s">
        <v>3294</v>
      </c>
      <c r="B863" s="1382" t="s">
        <v>3699</v>
      </c>
      <c r="C863" s="1383"/>
      <c r="D863" s="1556"/>
      <c r="E863" s="1561" t="s">
        <v>3716</v>
      </c>
      <c r="F863" s="1562"/>
      <c r="G863" s="1558"/>
      <c r="H863" s="1561" t="s">
        <v>3716</v>
      </c>
      <c r="I863" s="1562"/>
      <c r="J863" s="1558"/>
      <c r="K863" s="1563"/>
      <c r="L863" s="1564"/>
      <c r="M863" s="1560"/>
    </row>
    <row r="864" spans="1:13" ht="15.75">
      <c r="A864" s="1277" t="s">
        <v>3295</v>
      </c>
      <c r="B864" s="1382" t="s">
        <v>3394</v>
      </c>
      <c r="C864" s="1383"/>
      <c r="D864" s="1556"/>
      <c r="E864" s="1561" t="s">
        <v>3394</v>
      </c>
      <c r="F864" s="1562"/>
      <c r="G864" s="1558"/>
      <c r="H864" s="1561" t="s">
        <v>3337</v>
      </c>
      <c r="I864" s="1562"/>
      <c r="J864" s="1558"/>
      <c r="K864" s="1563"/>
      <c r="L864" s="1564"/>
      <c r="M864" s="1560"/>
    </row>
    <row r="865" spans="1:13" ht="47.25">
      <c r="A865" s="1277" t="s">
        <v>3298</v>
      </c>
      <c r="B865" s="1382" t="s">
        <v>3315</v>
      </c>
      <c r="C865" s="1383"/>
      <c r="D865" s="1556"/>
      <c r="E865" s="1561" t="s">
        <v>3315</v>
      </c>
      <c r="F865" s="1562"/>
      <c r="G865" s="1558"/>
      <c r="H865" s="1561" t="s">
        <v>3717</v>
      </c>
      <c r="I865" s="1562"/>
      <c r="J865" s="1558"/>
      <c r="K865" s="1563"/>
      <c r="L865" s="1564"/>
      <c r="M865" s="1560"/>
    </row>
    <row r="866" spans="1:13" ht="47.25">
      <c r="A866" s="1277" t="s">
        <v>3300</v>
      </c>
      <c r="B866" s="1382" t="s">
        <v>3718</v>
      </c>
      <c r="C866" s="1383"/>
      <c r="D866" s="1556"/>
      <c r="E866" s="1561" t="s">
        <v>3719</v>
      </c>
      <c r="F866" s="1562"/>
      <c r="G866" s="1558"/>
      <c r="H866" s="1561" t="s">
        <v>3720</v>
      </c>
      <c r="I866" s="1562"/>
      <c r="J866" s="1558"/>
      <c r="K866" s="1563"/>
      <c r="L866" s="1564"/>
      <c r="M866" s="1560"/>
    </row>
    <row r="867" spans="1:13" ht="15.75">
      <c r="A867" s="1277" t="s">
        <v>3304</v>
      </c>
      <c r="B867" s="1382" t="s">
        <v>3337</v>
      </c>
      <c r="C867" s="1542"/>
      <c r="D867" s="1556"/>
      <c r="E867" s="1561" t="s">
        <v>3337</v>
      </c>
      <c r="F867" s="1565"/>
      <c r="G867" s="1558"/>
      <c r="H867" s="1561" t="s">
        <v>3721</v>
      </c>
      <c r="I867" s="1566">
        <v>1520.83</v>
      </c>
      <c r="J867" s="1558">
        <f>I867*6</f>
        <v>9124.98</v>
      </c>
      <c r="K867" s="1563"/>
      <c r="L867" s="1567"/>
      <c r="M867" s="1560"/>
    </row>
    <row r="868" spans="1:13" ht="15.75">
      <c r="A868" s="1277" t="s">
        <v>3307</v>
      </c>
      <c r="B868" s="1543">
        <v>1</v>
      </c>
      <c r="C868" s="1544">
        <v>500</v>
      </c>
      <c r="D868" s="1556">
        <f>B870*B868*C868</f>
        <v>37500</v>
      </c>
      <c r="E868" s="1568">
        <v>1</v>
      </c>
      <c r="F868" s="1569">
        <v>300</v>
      </c>
      <c r="G868" s="1558">
        <f>E870*E868*F868</f>
        <v>21000</v>
      </c>
      <c r="H868" s="1568" t="s">
        <v>3337</v>
      </c>
      <c r="I868" s="1569"/>
      <c r="J868" s="1558"/>
      <c r="K868" s="1570"/>
      <c r="L868" s="1571"/>
      <c r="M868" s="1560"/>
    </row>
    <row r="869" spans="1:13" ht="15.75">
      <c r="A869" s="1277" t="s">
        <v>3308</v>
      </c>
      <c r="B869" s="1543">
        <v>2</v>
      </c>
      <c r="C869" s="1544">
        <v>100</v>
      </c>
      <c r="D869" s="1556">
        <f>B870*B869*C869</f>
        <v>15000</v>
      </c>
      <c r="E869" s="1568">
        <v>2</v>
      </c>
      <c r="F869" s="1569">
        <v>100</v>
      </c>
      <c r="G869" s="1558">
        <f>E870*E869*F869</f>
        <v>14000</v>
      </c>
      <c r="H869" s="1568" t="s">
        <v>3337</v>
      </c>
      <c r="I869" s="1569"/>
      <c r="J869" s="1558"/>
      <c r="K869" s="1570"/>
      <c r="L869" s="1571"/>
      <c r="M869" s="1560"/>
    </row>
    <row r="870" spans="1:13" ht="15.75">
      <c r="A870" s="1277" t="s">
        <v>3309</v>
      </c>
      <c r="B870" s="1391">
        <v>75</v>
      </c>
      <c r="C870" s="1545"/>
      <c r="D870" s="1556"/>
      <c r="E870" s="1557">
        <v>70</v>
      </c>
      <c r="F870" s="1572"/>
      <c r="G870" s="1558"/>
      <c r="H870" s="1557" t="s">
        <v>3337</v>
      </c>
      <c r="I870" s="1572"/>
      <c r="J870" s="1558"/>
      <c r="K870" s="1559"/>
      <c r="L870" s="1573"/>
      <c r="M870" s="1560"/>
    </row>
    <row r="871" spans="1:13" ht="16.5" thickBot="1">
      <c r="A871" s="1291" t="s">
        <v>29</v>
      </c>
      <c r="B871" s="1546"/>
      <c r="C871" s="1546"/>
      <c r="D871" s="1574">
        <f>SUM(D867:D869)</f>
        <v>52500</v>
      </c>
      <c r="E871" s="1575"/>
      <c r="F871" s="1575"/>
      <c r="G871" s="1576">
        <f>SUM(G867:G869)</f>
        <v>35000</v>
      </c>
      <c r="H871" s="1575"/>
      <c r="I871" s="1575"/>
      <c r="J871" s="1576">
        <f>SUM(J867:J870)</f>
        <v>9124.98</v>
      </c>
      <c r="K871" s="1577"/>
      <c r="L871" s="1577"/>
      <c r="M871" s="1578"/>
    </row>
    <row r="872" spans="1:13" ht="47.25">
      <c r="A872" s="1270" t="s">
        <v>3278</v>
      </c>
      <c r="B872" s="1379"/>
      <c r="C872" s="1379"/>
      <c r="D872" s="1380"/>
      <c r="E872" s="1552" t="s">
        <v>3722</v>
      </c>
      <c r="F872" s="1552"/>
      <c r="G872" s="1553"/>
      <c r="H872" s="1552" t="s">
        <v>3723</v>
      </c>
      <c r="I872" s="1552"/>
      <c r="J872" s="1553"/>
      <c r="K872" s="1552" t="s">
        <v>3724</v>
      </c>
      <c r="L872" s="1552"/>
      <c r="M872" s="1553"/>
    </row>
    <row r="873" spans="1:13" ht="31.5">
      <c r="A873" s="1277" t="s">
        <v>3282</v>
      </c>
      <c r="B873" s="1391"/>
      <c r="C873" s="1391"/>
      <c r="D873" s="1384"/>
      <c r="E873" s="1557" t="s">
        <v>3697</v>
      </c>
      <c r="F873" s="1557"/>
      <c r="G873" s="1558"/>
      <c r="H873" s="1557" t="s">
        <v>3697</v>
      </c>
      <c r="I873" s="1557"/>
      <c r="J873" s="1558"/>
      <c r="K873" s="1557" t="s">
        <v>3697</v>
      </c>
      <c r="L873" s="1557"/>
      <c r="M873" s="1558"/>
    </row>
    <row r="874" spans="1:13" ht="15.75">
      <c r="A874" s="1277" t="s">
        <v>3284</v>
      </c>
      <c r="B874" s="1382"/>
      <c r="C874" s="1383"/>
      <c r="D874" s="1384"/>
      <c r="E874" s="1561" t="s">
        <v>24</v>
      </c>
      <c r="F874" s="1562"/>
      <c r="G874" s="1558"/>
      <c r="H874" s="1561" t="s">
        <v>3725</v>
      </c>
      <c r="I874" s="1562"/>
      <c r="J874" s="1558"/>
      <c r="K874" s="1561" t="s">
        <v>27</v>
      </c>
      <c r="L874" s="1562"/>
      <c r="M874" s="1558"/>
    </row>
    <row r="875" spans="1:13" ht="15.75">
      <c r="A875" s="1277" t="s">
        <v>3288</v>
      </c>
      <c r="B875" s="1382"/>
      <c r="C875" s="1383"/>
      <c r="D875" s="1384"/>
      <c r="E875" s="1561" t="s">
        <v>3726</v>
      </c>
      <c r="F875" s="1562"/>
      <c r="G875" s="1558"/>
      <c r="H875" s="1561" t="s">
        <v>3726</v>
      </c>
      <c r="I875" s="1562"/>
      <c r="J875" s="1558"/>
      <c r="K875" s="1561" t="s">
        <v>3726</v>
      </c>
      <c r="L875" s="1562"/>
      <c r="M875" s="1558"/>
    </row>
    <row r="876" spans="1:13" ht="15.75">
      <c r="A876" s="1277" t="s">
        <v>3291</v>
      </c>
      <c r="B876" s="1382"/>
      <c r="C876" s="1383"/>
      <c r="D876" s="1384"/>
      <c r="E876" s="1561" t="s">
        <v>3727</v>
      </c>
      <c r="F876" s="1562"/>
      <c r="G876" s="1558"/>
      <c r="H876" s="1561" t="s">
        <v>3727</v>
      </c>
      <c r="I876" s="1562"/>
      <c r="J876" s="1558"/>
      <c r="K876" s="1561" t="s">
        <v>3728</v>
      </c>
      <c r="L876" s="1562"/>
      <c r="M876" s="1558"/>
    </row>
    <row r="877" spans="1:13" ht="15.75">
      <c r="A877" s="1277" t="s">
        <v>3294</v>
      </c>
      <c r="B877" s="1382"/>
      <c r="C877" s="1383"/>
      <c r="D877" s="1384"/>
      <c r="E877" s="1561" t="s">
        <v>3337</v>
      </c>
      <c r="F877" s="1562"/>
      <c r="G877" s="1558"/>
      <c r="H877" s="1561" t="s">
        <v>3337</v>
      </c>
      <c r="I877" s="1562"/>
      <c r="J877" s="1558"/>
      <c r="K877" s="1561" t="s">
        <v>3337</v>
      </c>
      <c r="L877" s="1562"/>
      <c r="M877" s="1558"/>
    </row>
    <row r="878" spans="1:13" ht="15.75">
      <c r="A878" s="1277" t="s">
        <v>3295</v>
      </c>
      <c r="B878" s="1382"/>
      <c r="C878" s="1383"/>
      <c r="D878" s="1384"/>
      <c r="E878" s="1561" t="s">
        <v>3455</v>
      </c>
      <c r="F878" s="1562"/>
      <c r="G878" s="1558"/>
      <c r="H878" s="1561" t="s">
        <v>3455</v>
      </c>
      <c r="I878" s="1562"/>
      <c r="J878" s="1558"/>
      <c r="K878" s="1561" t="s">
        <v>3455</v>
      </c>
      <c r="L878" s="1562"/>
      <c r="M878" s="1558"/>
    </row>
    <row r="879" spans="1:13" ht="47.25">
      <c r="A879" s="1277" t="s">
        <v>3298</v>
      </c>
      <c r="B879" s="1382"/>
      <c r="C879" s="1383"/>
      <c r="D879" s="1384"/>
      <c r="E879" s="1561" t="s">
        <v>3315</v>
      </c>
      <c r="F879" s="1562"/>
      <c r="G879" s="1558"/>
      <c r="H879" s="1561" t="s">
        <v>3337</v>
      </c>
      <c r="I879" s="1562"/>
      <c r="J879" s="1558"/>
      <c r="K879" s="1561" t="s">
        <v>3337</v>
      </c>
      <c r="L879" s="1562"/>
      <c r="M879" s="1558"/>
    </row>
    <row r="880" spans="1:13" ht="47.25">
      <c r="A880" s="1277" t="s">
        <v>3300</v>
      </c>
      <c r="B880" s="1382"/>
      <c r="C880" s="1383"/>
      <c r="D880" s="1384"/>
      <c r="E880" s="1561" t="s">
        <v>3729</v>
      </c>
      <c r="F880" s="1562"/>
      <c r="G880" s="1558"/>
      <c r="H880" s="1561" t="s">
        <v>3730</v>
      </c>
      <c r="I880" s="1562"/>
      <c r="J880" s="1558"/>
      <c r="K880" s="1561" t="s">
        <v>3730</v>
      </c>
      <c r="L880" s="1562"/>
      <c r="M880" s="1558"/>
    </row>
    <row r="881" spans="1:13" ht="15.75">
      <c r="A881" s="1277" t="s">
        <v>3304</v>
      </c>
      <c r="B881" s="1382"/>
      <c r="C881" s="1542"/>
      <c r="D881" s="1384"/>
      <c r="E881" s="1561" t="s">
        <v>3337</v>
      </c>
      <c r="F881" s="1565"/>
      <c r="G881" s="1558">
        <f>E884*F881*2</f>
        <v>0</v>
      </c>
      <c r="H881" s="1561" t="s">
        <v>3337</v>
      </c>
      <c r="I881" s="1565"/>
      <c r="J881" s="1558">
        <f>H884*I881*2</f>
        <v>0</v>
      </c>
      <c r="K881" s="1561" t="s">
        <v>3337</v>
      </c>
      <c r="L881" s="1565"/>
      <c r="M881" s="1558">
        <f>K884*L881*2</f>
        <v>0</v>
      </c>
    </row>
    <row r="882" spans="1:13" ht="15.75">
      <c r="A882" s="1277" t="s">
        <v>3307</v>
      </c>
      <c r="B882" s="1543"/>
      <c r="C882" s="1544"/>
      <c r="D882" s="1384"/>
      <c r="E882" s="1568"/>
      <c r="F882" s="1569"/>
      <c r="G882" s="1558">
        <f>E884*E882*F882</f>
        <v>0</v>
      </c>
      <c r="H882" s="1568">
        <v>1</v>
      </c>
      <c r="I882" s="1569">
        <v>200</v>
      </c>
      <c r="J882" s="1558">
        <f>H884*H882*I882</f>
        <v>40000</v>
      </c>
      <c r="K882" s="1568">
        <v>1</v>
      </c>
      <c r="L882" s="1579">
        <f>M885/K884</f>
        <v>178.57142857142858</v>
      </c>
      <c r="M882" s="1580">
        <f>L882*K884</f>
        <v>250000.00000000003</v>
      </c>
    </row>
    <row r="883" spans="1:13" ht="15.75">
      <c r="A883" s="1277" t="s">
        <v>3308</v>
      </c>
      <c r="B883" s="1543"/>
      <c r="C883" s="1544"/>
      <c r="D883" s="1384"/>
      <c r="E883" s="1568">
        <v>1</v>
      </c>
      <c r="F883" s="1569">
        <v>187.5</v>
      </c>
      <c r="G883" s="1558">
        <f>E884*E883*F883</f>
        <v>7500</v>
      </c>
      <c r="H883" s="1568">
        <v>2</v>
      </c>
      <c r="I883" s="1569">
        <v>50</v>
      </c>
      <c r="J883" s="1558">
        <f>H884*H883*I883</f>
        <v>20000</v>
      </c>
      <c r="K883" s="1568" t="s">
        <v>3337</v>
      </c>
      <c r="L883" s="1569"/>
      <c r="M883" s="1558"/>
    </row>
    <row r="884" spans="1:13" ht="15.75">
      <c r="A884" s="1277" t="s">
        <v>3309</v>
      </c>
      <c r="B884" s="1391"/>
      <c r="C884" s="1545"/>
      <c r="D884" s="1384"/>
      <c r="E884" s="1557">
        <v>40</v>
      </c>
      <c r="F884" s="1572"/>
      <c r="G884" s="1558"/>
      <c r="H884" s="1557">
        <v>200</v>
      </c>
      <c r="I884" s="1572"/>
      <c r="J884" s="1558"/>
      <c r="K884" s="1557">
        <v>1400</v>
      </c>
      <c r="L884" s="1572"/>
      <c r="M884" s="1558"/>
    </row>
    <row r="885" spans="1:13" ht="16.5" thickBot="1">
      <c r="A885" s="1291" t="s">
        <v>29</v>
      </c>
      <c r="B885" s="1546"/>
      <c r="C885" s="1546"/>
      <c r="D885" s="1547"/>
      <c r="E885" s="1575"/>
      <c r="F885" s="1575"/>
      <c r="G885" s="1576">
        <f>SUM(G881:G884)</f>
        <v>7500</v>
      </c>
      <c r="H885" s="1575"/>
      <c r="I885" s="1575"/>
      <c r="J885" s="1576">
        <f>SUM(J881:J884)</f>
        <v>60000</v>
      </c>
      <c r="K885" s="1575"/>
      <c r="L885" s="1575"/>
      <c r="M885" s="1576">
        <v>250000</v>
      </c>
    </row>
    <row r="886" spans="1:13" ht="63">
      <c r="A886" s="1270" t="s">
        <v>3278</v>
      </c>
      <c r="B886" s="1379" t="s">
        <v>3731</v>
      </c>
      <c r="C886" s="1379"/>
      <c r="D886" s="1380"/>
      <c r="E886" s="1552" t="s">
        <v>3732</v>
      </c>
      <c r="F886" s="1552"/>
      <c r="G886" s="1553"/>
      <c r="H886" s="1581"/>
      <c r="I886" s="1581"/>
      <c r="J886" s="1581"/>
      <c r="K886" s="1581"/>
      <c r="L886" s="1581"/>
      <c r="M886" s="1582"/>
    </row>
    <row r="887" spans="1:13" ht="31.5">
      <c r="A887" s="1277" t="s">
        <v>3282</v>
      </c>
      <c r="B887" s="1391" t="s">
        <v>3697</v>
      </c>
      <c r="C887" s="1391"/>
      <c r="D887" s="1384"/>
      <c r="E887" s="1557" t="s">
        <v>3697</v>
      </c>
      <c r="F887" s="1557"/>
      <c r="G887" s="1558"/>
      <c r="H887" s="1273"/>
      <c r="I887" s="1273"/>
      <c r="J887" s="1273"/>
      <c r="K887" s="1273"/>
      <c r="L887" s="1273"/>
      <c r="M887" s="1583"/>
    </row>
    <row r="888" spans="1:13" ht="15.75">
      <c r="A888" s="1277" t="s">
        <v>3284</v>
      </c>
      <c r="B888" s="1382" t="s">
        <v>21</v>
      </c>
      <c r="C888" s="1383"/>
      <c r="D888" s="1384"/>
      <c r="E888" s="1561" t="s">
        <v>24</v>
      </c>
      <c r="F888" s="1562"/>
      <c r="G888" s="1558"/>
      <c r="H888" s="1273"/>
      <c r="I888" s="1273"/>
      <c r="J888" s="1273"/>
      <c r="K888" s="1273"/>
      <c r="L888" s="1273"/>
      <c r="M888" s="1583"/>
    </row>
    <row r="889" spans="1:13" ht="15.75">
      <c r="A889" s="1277" t="s">
        <v>3288</v>
      </c>
      <c r="B889" s="1382" t="s">
        <v>3733</v>
      </c>
      <c r="C889" s="1383"/>
      <c r="D889" s="1384"/>
      <c r="E889" s="1561" t="s">
        <v>3726</v>
      </c>
      <c r="F889" s="1562"/>
      <c r="G889" s="1558"/>
      <c r="H889" s="1273"/>
      <c r="I889" s="1273"/>
      <c r="J889" s="1273"/>
      <c r="K889" s="1273"/>
      <c r="L889" s="1273"/>
      <c r="M889" s="1583"/>
    </row>
    <row r="890" spans="1:13" ht="15.75">
      <c r="A890" s="1277" t="s">
        <v>3291</v>
      </c>
      <c r="B890" s="1382" t="s">
        <v>3734</v>
      </c>
      <c r="C890" s="1383"/>
      <c r="D890" s="1384"/>
      <c r="E890" s="1561" t="s">
        <v>3735</v>
      </c>
      <c r="F890" s="1562"/>
      <c r="G890" s="1558"/>
      <c r="H890" s="1273"/>
      <c r="I890" s="1273"/>
      <c r="J890" s="1273"/>
      <c r="K890" s="1273"/>
      <c r="L890" s="1273"/>
      <c r="M890" s="1583"/>
    </row>
    <row r="891" spans="1:13" ht="15.75">
      <c r="A891" s="1277" t="s">
        <v>3294</v>
      </c>
      <c r="B891" s="1382" t="s">
        <v>3699</v>
      </c>
      <c r="C891" s="1383"/>
      <c r="D891" s="1384"/>
      <c r="E891" s="1561" t="s">
        <v>3337</v>
      </c>
      <c r="F891" s="1562"/>
      <c r="G891" s="1558"/>
      <c r="H891" s="1273"/>
      <c r="I891" s="1273"/>
      <c r="J891" s="1273"/>
      <c r="K891" s="1273"/>
      <c r="L891" s="1273"/>
      <c r="M891" s="1583"/>
    </row>
    <row r="892" spans="1:13" ht="15.75">
      <c r="A892" s="1277" t="s">
        <v>3295</v>
      </c>
      <c r="B892" s="1382" t="s">
        <v>3394</v>
      </c>
      <c r="C892" s="1383"/>
      <c r="D892" s="1384"/>
      <c r="E892" s="1561" t="s">
        <v>3455</v>
      </c>
      <c r="F892" s="1562"/>
      <c r="G892" s="1558"/>
      <c r="H892" s="1273"/>
      <c r="I892" s="1273"/>
      <c r="J892" s="1273"/>
      <c r="K892" s="1273"/>
      <c r="L892" s="1273"/>
      <c r="M892" s="1583"/>
    </row>
    <row r="893" spans="1:13" ht="47.25">
      <c r="A893" s="1277" t="s">
        <v>3298</v>
      </c>
      <c r="B893" s="1382" t="s">
        <v>3315</v>
      </c>
      <c r="C893" s="1383"/>
      <c r="D893" s="1384"/>
      <c r="E893" s="1561" t="s">
        <v>3337</v>
      </c>
      <c r="F893" s="1562"/>
      <c r="G893" s="1558"/>
      <c r="H893" s="1273"/>
      <c r="I893" s="1273"/>
      <c r="J893" s="1273"/>
      <c r="K893" s="1273"/>
      <c r="L893" s="1273"/>
      <c r="M893" s="1583"/>
    </row>
    <row r="894" spans="1:13" ht="31.5">
      <c r="A894" s="1277" t="s">
        <v>3300</v>
      </c>
      <c r="B894" s="1382" t="s">
        <v>3736</v>
      </c>
      <c r="C894" s="1383"/>
      <c r="D894" s="1384"/>
      <c r="E894" s="1561" t="s">
        <v>3730</v>
      </c>
      <c r="F894" s="1562"/>
      <c r="G894" s="1558"/>
      <c r="H894" s="1273"/>
      <c r="I894" s="1273"/>
      <c r="J894" s="1273"/>
      <c r="K894" s="1273"/>
      <c r="L894" s="1273"/>
      <c r="M894" s="1583"/>
    </row>
    <row r="895" spans="1:13" ht="15.75">
      <c r="A895" s="1277" t="s">
        <v>3304</v>
      </c>
      <c r="B895" s="1382" t="s">
        <v>3337</v>
      </c>
      <c r="C895" s="1542"/>
      <c r="D895" s="1384"/>
      <c r="E895" s="1561" t="s">
        <v>3337</v>
      </c>
      <c r="F895" s="1565"/>
      <c r="G895" s="1558">
        <f>E898*F895*2</f>
        <v>0</v>
      </c>
      <c r="H895" s="1273"/>
      <c r="I895" s="1273"/>
      <c r="J895" s="1273"/>
      <c r="K895" s="1273"/>
      <c r="L895" s="1273"/>
      <c r="M895" s="1583"/>
    </row>
    <row r="896" spans="1:13" ht="15.75">
      <c r="A896" s="1277" t="s">
        <v>3307</v>
      </c>
      <c r="B896" s="1543">
        <v>1</v>
      </c>
      <c r="C896" s="1544">
        <v>500</v>
      </c>
      <c r="D896" s="1384">
        <f>B898*B896*C896</f>
        <v>15000</v>
      </c>
      <c r="E896" s="1568">
        <v>1</v>
      </c>
      <c r="F896" s="1569">
        <v>200</v>
      </c>
      <c r="G896" s="1558">
        <f>E898*E896*F896</f>
        <v>20000</v>
      </c>
      <c r="H896" s="1273"/>
      <c r="I896" s="1273"/>
      <c r="J896" s="1273"/>
      <c r="K896" s="1273"/>
      <c r="L896" s="1273"/>
      <c r="M896" s="1583"/>
    </row>
    <row r="897" spans="1:13" ht="15.75">
      <c r="A897" s="1277" t="s">
        <v>3308</v>
      </c>
      <c r="B897" s="1543">
        <v>2</v>
      </c>
      <c r="C897" s="1544">
        <v>100</v>
      </c>
      <c r="D897" s="1384">
        <f>B898*B897*C897</f>
        <v>6000</v>
      </c>
      <c r="E897" s="1568">
        <v>2</v>
      </c>
      <c r="F897" s="1569">
        <v>50</v>
      </c>
      <c r="G897" s="1558">
        <f>E898*E897*F897</f>
        <v>10000</v>
      </c>
      <c r="H897" s="1273"/>
      <c r="I897" s="1273"/>
      <c r="J897" s="1273"/>
      <c r="K897" s="1273"/>
      <c r="L897" s="1273"/>
      <c r="M897" s="1583"/>
    </row>
    <row r="898" spans="1:13" ht="15.75">
      <c r="A898" s="1277" t="s">
        <v>3309</v>
      </c>
      <c r="B898" s="1391">
        <v>30</v>
      </c>
      <c r="C898" s="1545"/>
      <c r="D898" s="1384"/>
      <c r="E898" s="1557">
        <v>100</v>
      </c>
      <c r="F898" s="1572"/>
      <c r="G898" s="1558"/>
      <c r="H898" s="1273"/>
      <c r="I898" s="1273"/>
      <c r="J898" s="1273"/>
      <c r="K898" s="1273"/>
      <c r="L898" s="1273"/>
      <c r="M898" s="1583"/>
    </row>
    <row r="899" spans="1:13" ht="16.5" thickBot="1">
      <c r="A899" s="1291" t="s">
        <v>29</v>
      </c>
      <c r="B899" s="1546"/>
      <c r="C899" s="1546"/>
      <c r="D899" s="1547">
        <f>SUM(D895:D897)</f>
        <v>21000</v>
      </c>
      <c r="E899" s="1575"/>
      <c r="F899" s="1575"/>
      <c r="G899" s="1576">
        <f>SUM(G895:G898)</f>
        <v>30000</v>
      </c>
      <c r="H899" s="1294"/>
      <c r="I899" s="1294"/>
      <c r="J899" s="1294"/>
      <c r="K899" s="1294"/>
      <c r="L899" s="1294"/>
      <c r="M899" s="1584"/>
    </row>
    <row r="900" spans="1:13" ht="31.5">
      <c r="A900" s="1142" t="s">
        <v>3278</v>
      </c>
      <c r="B900" s="1379" t="s">
        <v>3737</v>
      </c>
      <c r="C900" s="1379"/>
      <c r="D900" s="1380"/>
      <c r="E900" s="1552" t="s">
        <v>3738</v>
      </c>
      <c r="F900" s="1552"/>
      <c r="G900" s="1553"/>
      <c r="H900" s="1379"/>
      <c r="I900" s="1379"/>
      <c r="J900" s="1380"/>
      <c r="K900" s="1379"/>
      <c r="L900" s="1379"/>
      <c r="M900" s="1540"/>
    </row>
    <row r="901" spans="1:13" ht="31.5">
      <c r="A901" s="1163" t="s">
        <v>3282</v>
      </c>
      <c r="B901" s="1391" t="s">
        <v>3697</v>
      </c>
      <c r="C901" s="1391"/>
      <c r="D901" s="1384"/>
      <c r="E901" s="1557" t="s">
        <v>3697</v>
      </c>
      <c r="F901" s="1557"/>
      <c r="G901" s="1558"/>
      <c r="H901" s="1391"/>
      <c r="I901" s="1391"/>
      <c r="J901" s="1384"/>
      <c r="K901" s="1391"/>
      <c r="L901" s="1391"/>
      <c r="M901" s="1541"/>
    </row>
    <row r="902" spans="1:13" ht="15.75">
      <c r="A902" s="1163" t="s">
        <v>3284</v>
      </c>
      <c r="B902" s="1382" t="s">
        <v>21</v>
      </c>
      <c r="C902" s="1383"/>
      <c r="D902" s="1384"/>
      <c r="E902" s="1561" t="s">
        <v>24</v>
      </c>
      <c r="F902" s="1562"/>
      <c r="G902" s="1558"/>
      <c r="H902" s="1382"/>
      <c r="I902" s="1383"/>
      <c r="J902" s="1384"/>
      <c r="K902" s="1382"/>
      <c r="L902" s="1383"/>
      <c r="M902" s="1541"/>
    </row>
    <row r="903" spans="1:13" ht="15.75">
      <c r="A903" s="1163" t="s">
        <v>3288</v>
      </c>
      <c r="B903" s="1382" t="s">
        <v>3733</v>
      </c>
      <c r="C903" s="1383"/>
      <c r="D903" s="1384"/>
      <c r="E903" s="1561" t="s">
        <v>3712</v>
      </c>
      <c r="F903" s="1562"/>
      <c r="G903" s="1558"/>
      <c r="H903" s="1382"/>
      <c r="I903" s="1383"/>
      <c r="J903" s="1384"/>
      <c r="K903" s="1382"/>
      <c r="L903" s="1383"/>
      <c r="M903" s="1541"/>
    </row>
    <row r="904" spans="1:13" ht="15.75">
      <c r="A904" s="1163" t="s">
        <v>3291</v>
      </c>
      <c r="B904" s="1382" t="s">
        <v>3739</v>
      </c>
      <c r="C904" s="1383"/>
      <c r="D904" s="1384"/>
      <c r="E904" s="1561" t="s">
        <v>3727</v>
      </c>
      <c r="F904" s="1562"/>
      <c r="G904" s="1558"/>
      <c r="H904" s="1382"/>
      <c r="I904" s="1383"/>
      <c r="J904" s="1384"/>
      <c r="K904" s="1382"/>
      <c r="L904" s="1383"/>
      <c r="M904" s="1541"/>
    </row>
    <row r="905" spans="1:13" ht="15.75">
      <c r="A905" s="1163" t="s">
        <v>3294</v>
      </c>
      <c r="B905" s="1382" t="s">
        <v>3700</v>
      </c>
      <c r="C905" s="1383"/>
      <c r="D905" s="1384"/>
      <c r="E905" s="1561" t="s">
        <v>3337</v>
      </c>
      <c r="F905" s="1562"/>
      <c r="G905" s="1558"/>
      <c r="H905" s="1382"/>
      <c r="I905" s="1383"/>
      <c r="J905" s="1384"/>
      <c r="K905" s="1382"/>
      <c r="L905" s="1383"/>
      <c r="M905" s="1541"/>
    </row>
    <row r="906" spans="1:13" ht="15.75">
      <c r="A906" s="1163" t="s">
        <v>3295</v>
      </c>
      <c r="B906" s="1382" t="s">
        <v>3740</v>
      </c>
      <c r="C906" s="1383"/>
      <c r="D906" s="1384"/>
      <c r="E906" s="1561" t="s">
        <v>3394</v>
      </c>
      <c r="F906" s="1562"/>
      <c r="G906" s="1558"/>
      <c r="H906" s="1382"/>
      <c r="I906" s="1383"/>
      <c r="J906" s="1384"/>
      <c r="K906" s="1382"/>
      <c r="L906" s="1383"/>
      <c r="M906" s="1541"/>
    </row>
    <row r="907" spans="1:13" ht="47.25">
      <c r="A907" s="1163" t="s">
        <v>3298</v>
      </c>
      <c r="B907" s="1382" t="s">
        <v>3315</v>
      </c>
      <c r="C907" s="1383"/>
      <c r="D907" s="1384"/>
      <c r="E907" s="1561" t="s">
        <v>3315</v>
      </c>
      <c r="F907" s="1562"/>
      <c r="G907" s="1558"/>
      <c r="H907" s="1382"/>
      <c r="I907" s="1383"/>
      <c r="J907" s="1384"/>
      <c r="K907" s="1382"/>
      <c r="L907" s="1383"/>
      <c r="M907" s="1541"/>
    </row>
    <row r="908" spans="1:13" ht="47.25">
      <c r="A908" s="1163" t="s">
        <v>3300</v>
      </c>
      <c r="B908" s="1382" t="s">
        <v>3736</v>
      </c>
      <c r="C908" s="1383"/>
      <c r="D908" s="1384"/>
      <c r="E908" s="1561" t="s">
        <v>3741</v>
      </c>
      <c r="F908" s="1562"/>
      <c r="G908" s="1558"/>
      <c r="H908" s="1382"/>
      <c r="I908" s="1383"/>
      <c r="J908" s="1384"/>
      <c r="K908" s="1382"/>
      <c r="L908" s="1383"/>
      <c r="M908" s="1541"/>
    </row>
    <row r="909" spans="1:13" ht="15.75">
      <c r="A909" s="1163" t="s">
        <v>3304</v>
      </c>
      <c r="B909" s="1382" t="s">
        <v>3337</v>
      </c>
      <c r="C909" s="1542"/>
      <c r="D909" s="1384"/>
      <c r="E909" s="1561" t="s">
        <v>3337</v>
      </c>
      <c r="F909" s="1565"/>
      <c r="G909" s="1558">
        <f>E912*F909*2</f>
        <v>0</v>
      </c>
      <c r="H909" s="1382"/>
      <c r="I909" s="1542"/>
      <c r="J909" s="1384"/>
      <c r="K909" s="1382"/>
      <c r="L909" s="1542"/>
      <c r="M909" s="1541"/>
    </row>
    <row r="910" spans="1:13" ht="15.75">
      <c r="A910" s="1163" t="s">
        <v>3307</v>
      </c>
      <c r="B910" s="1543">
        <v>0</v>
      </c>
      <c r="C910" s="1544"/>
      <c r="D910" s="1384">
        <f>B912*B910*C910</f>
        <v>0</v>
      </c>
      <c r="E910" s="1568">
        <v>1</v>
      </c>
      <c r="F910" s="1569">
        <v>300</v>
      </c>
      <c r="G910" s="1558">
        <f>E912*E910*F910</f>
        <v>21000</v>
      </c>
      <c r="H910" s="1543"/>
      <c r="I910" s="1544"/>
      <c r="J910" s="1384"/>
      <c r="K910" s="1543"/>
      <c r="L910" s="1544"/>
      <c r="M910" s="1541"/>
    </row>
    <row r="911" spans="1:13" ht="15.75">
      <c r="A911" s="1163" t="s">
        <v>3308</v>
      </c>
      <c r="B911" s="1543">
        <v>1</v>
      </c>
      <c r="C911" s="1544">
        <v>200</v>
      </c>
      <c r="D911" s="1384">
        <f>B912*B911*C911</f>
        <v>18000</v>
      </c>
      <c r="E911" s="1568">
        <v>2</v>
      </c>
      <c r="F911" s="1569">
        <v>100</v>
      </c>
      <c r="G911" s="1558">
        <f>E912*E911*F911</f>
        <v>14000</v>
      </c>
      <c r="H911" s="1543"/>
      <c r="I911" s="1544"/>
      <c r="J911" s="1384"/>
      <c r="K911" s="1543"/>
      <c r="L911" s="1544"/>
      <c r="M911" s="1541"/>
    </row>
    <row r="912" spans="1:13" ht="15.75">
      <c r="A912" s="1163" t="s">
        <v>3309</v>
      </c>
      <c r="B912" s="1391">
        <v>90</v>
      </c>
      <c r="C912" s="1545"/>
      <c r="D912" s="1384"/>
      <c r="E912" s="1557">
        <v>70</v>
      </c>
      <c r="F912" s="1572"/>
      <c r="G912" s="1558"/>
      <c r="H912" s="1391"/>
      <c r="I912" s="1545"/>
      <c r="J912" s="1384"/>
      <c r="K912" s="1391"/>
      <c r="L912" s="1545"/>
      <c r="M912" s="1541"/>
    </row>
    <row r="913" spans="1:13" ht="16.5" thickBot="1">
      <c r="A913" s="1171" t="s">
        <v>29</v>
      </c>
      <c r="B913" s="1549"/>
      <c r="C913" s="1549"/>
      <c r="D913" s="1550">
        <f>SUM(D909:D911)</f>
        <v>18000</v>
      </c>
      <c r="E913" s="1585"/>
      <c r="F913" s="1585"/>
      <c r="G913" s="1586">
        <f>SUM(G909:G912)</f>
        <v>35000</v>
      </c>
      <c r="H913" s="1549"/>
      <c r="I913" s="1549"/>
      <c r="J913" s="1550"/>
      <c r="K913" s="1549"/>
      <c r="L913" s="1549"/>
      <c r="M913" s="1587"/>
    </row>
    <row r="914" spans="1:13" ht="15.75">
      <c r="A914" s="1142" t="s">
        <v>3278</v>
      </c>
      <c r="B914" s="1588"/>
      <c r="C914" s="1588"/>
      <c r="D914" s="1589"/>
      <c r="E914" s="1552" t="s">
        <v>3742</v>
      </c>
      <c r="F914" s="1552"/>
      <c r="G914" s="1553"/>
      <c r="H914" s="1552" t="s">
        <v>3742</v>
      </c>
      <c r="I914" s="1552"/>
      <c r="J914" s="1553"/>
      <c r="K914" s="1588"/>
      <c r="L914" s="1588"/>
      <c r="M914" s="1590"/>
    </row>
    <row r="915" spans="1:13" ht="31.5">
      <c r="A915" s="1163" t="s">
        <v>3282</v>
      </c>
      <c r="B915" s="1545"/>
      <c r="C915" s="1545"/>
      <c r="D915" s="1591"/>
      <c r="E915" s="1557" t="s">
        <v>3697</v>
      </c>
      <c r="F915" s="1557"/>
      <c r="G915" s="1558"/>
      <c r="H915" s="1557" t="s">
        <v>3697</v>
      </c>
      <c r="I915" s="1557"/>
      <c r="J915" s="1558"/>
      <c r="K915" s="1545"/>
      <c r="L915" s="1545"/>
      <c r="M915" s="1592"/>
    </row>
    <row r="916" spans="1:13" ht="15.75">
      <c r="A916" s="1163" t="s">
        <v>3284</v>
      </c>
      <c r="B916" s="1545"/>
      <c r="C916" s="1545"/>
      <c r="D916" s="1591"/>
      <c r="E916" s="1561" t="s">
        <v>21</v>
      </c>
      <c r="F916" s="1562"/>
      <c r="G916" s="1558"/>
      <c r="H916" s="1561" t="s">
        <v>25</v>
      </c>
      <c r="I916" s="1562"/>
      <c r="J916" s="1558"/>
      <c r="K916" s="1545"/>
      <c r="L916" s="1545"/>
      <c r="M916" s="1592"/>
    </row>
    <row r="917" spans="1:13" ht="15.75">
      <c r="A917" s="1163" t="s">
        <v>3288</v>
      </c>
      <c r="B917" s="1545"/>
      <c r="C917" s="1545"/>
      <c r="D917" s="1591"/>
      <c r="E917" s="1561" t="s">
        <v>3712</v>
      </c>
      <c r="F917" s="1562"/>
      <c r="G917" s="1558"/>
      <c r="H917" s="1561" t="s">
        <v>3712</v>
      </c>
      <c r="I917" s="1562"/>
      <c r="J917" s="1558"/>
      <c r="K917" s="1545"/>
      <c r="L917" s="1545"/>
      <c r="M917" s="1592"/>
    </row>
    <row r="918" spans="1:13" ht="15.75">
      <c r="A918" s="1163" t="s">
        <v>3291</v>
      </c>
      <c r="B918" s="1545"/>
      <c r="C918" s="1545"/>
      <c r="D918" s="1591"/>
      <c r="E918" s="1561" t="s">
        <v>3715</v>
      </c>
      <c r="F918" s="1562"/>
      <c r="G918" s="1558"/>
      <c r="H918" s="1561" t="s">
        <v>3715</v>
      </c>
      <c r="I918" s="1562"/>
      <c r="J918" s="1558"/>
      <c r="K918" s="1545"/>
      <c r="L918" s="1545"/>
      <c r="M918" s="1592"/>
    </row>
    <row r="919" spans="1:13" ht="15.75">
      <c r="A919" s="1163" t="s">
        <v>3294</v>
      </c>
      <c r="B919" s="1545"/>
      <c r="C919" s="1545"/>
      <c r="D919" s="1591"/>
      <c r="E919" s="1561" t="s">
        <v>3716</v>
      </c>
      <c r="F919" s="1562"/>
      <c r="G919" s="1558"/>
      <c r="H919" s="1561" t="s">
        <v>3716</v>
      </c>
      <c r="I919" s="1562"/>
      <c r="J919" s="1558"/>
      <c r="K919" s="1545"/>
      <c r="L919" s="1545"/>
      <c r="M919" s="1592"/>
    </row>
    <row r="920" spans="1:13" ht="15.75">
      <c r="A920" s="1163" t="s">
        <v>3295</v>
      </c>
      <c r="B920" s="1545"/>
      <c r="C920" s="1545"/>
      <c r="D920" s="1591"/>
      <c r="E920" s="1561" t="s">
        <v>3337</v>
      </c>
      <c r="F920" s="1562"/>
      <c r="G920" s="1558"/>
      <c r="H920" s="1561" t="s">
        <v>3337</v>
      </c>
      <c r="I920" s="1562"/>
      <c r="J920" s="1558"/>
      <c r="K920" s="1545"/>
      <c r="L920" s="1545"/>
      <c r="M920" s="1592"/>
    </row>
    <row r="921" spans="1:13" ht="31.5">
      <c r="A921" s="1163" t="s">
        <v>3298</v>
      </c>
      <c r="B921" s="1545"/>
      <c r="C921" s="1545"/>
      <c r="D921" s="1591"/>
      <c r="E921" s="1561" t="s">
        <v>3717</v>
      </c>
      <c r="F921" s="1562"/>
      <c r="G921" s="1558"/>
      <c r="H921" s="1561" t="s">
        <v>3717</v>
      </c>
      <c r="I921" s="1562"/>
      <c r="J921" s="1558"/>
      <c r="K921" s="1545"/>
      <c r="L921" s="1545"/>
      <c r="M921" s="1592"/>
    </row>
    <row r="922" spans="1:13" ht="31.5">
      <c r="A922" s="1163" t="s">
        <v>3300</v>
      </c>
      <c r="B922" s="1545"/>
      <c r="C922" s="1545"/>
      <c r="D922" s="1591"/>
      <c r="E922" s="1561" t="s">
        <v>3720</v>
      </c>
      <c r="F922" s="1562"/>
      <c r="G922" s="1558"/>
      <c r="H922" s="1561" t="s">
        <v>3720</v>
      </c>
      <c r="I922" s="1562"/>
      <c r="J922" s="1558"/>
      <c r="K922" s="1545"/>
      <c r="L922" s="1545"/>
      <c r="M922" s="1592"/>
    </row>
    <row r="923" spans="1:13" ht="15.75">
      <c r="A923" s="1163" t="s">
        <v>3304</v>
      </c>
      <c r="B923" s="1545"/>
      <c r="C923" s="1545"/>
      <c r="D923" s="1591"/>
      <c r="E923" s="1561" t="s">
        <v>3743</v>
      </c>
      <c r="F923" s="1566">
        <v>1562.5</v>
      </c>
      <c r="G923" s="1558">
        <f>F923*8</f>
        <v>12500</v>
      </c>
      <c r="H923" s="1561" t="s">
        <v>3743</v>
      </c>
      <c r="I923" s="1566">
        <v>1562.5</v>
      </c>
      <c r="J923" s="1558">
        <f>I923*8</f>
        <v>12500</v>
      </c>
      <c r="K923" s="1545"/>
      <c r="L923" s="1545"/>
      <c r="M923" s="1592"/>
    </row>
    <row r="924" spans="1:13" ht="15.75">
      <c r="A924" s="1163" t="s">
        <v>3307</v>
      </c>
      <c r="B924" s="1545"/>
      <c r="C924" s="1545"/>
      <c r="D924" s="1591"/>
      <c r="E924" s="1568" t="s">
        <v>3337</v>
      </c>
      <c r="F924" s="1569"/>
      <c r="G924" s="1558"/>
      <c r="H924" s="1568" t="s">
        <v>3337</v>
      </c>
      <c r="I924" s="1569"/>
      <c r="J924" s="1558"/>
      <c r="K924" s="1545"/>
      <c r="L924" s="1545"/>
      <c r="M924" s="1592"/>
    </row>
    <row r="925" spans="1:13" ht="15.75">
      <c r="A925" s="1163" t="s">
        <v>3308</v>
      </c>
      <c r="B925" s="1545"/>
      <c r="C925" s="1545"/>
      <c r="D925" s="1591"/>
      <c r="E925" s="1568" t="s">
        <v>3337</v>
      </c>
      <c r="F925" s="1569"/>
      <c r="G925" s="1558"/>
      <c r="H925" s="1568" t="s">
        <v>3337</v>
      </c>
      <c r="I925" s="1569"/>
      <c r="J925" s="1558"/>
      <c r="K925" s="1545"/>
      <c r="L925" s="1545"/>
      <c r="M925" s="1592"/>
    </row>
    <row r="926" spans="1:13" ht="15.75">
      <c r="A926" s="1163" t="s">
        <v>3309</v>
      </c>
      <c r="B926" s="1545"/>
      <c r="C926" s="1545"/>
      <c r="D926" s="1591"/>
      <c r="E926" s="1557" t="s">
        <v>3337</v>
      </c>
      <c r="F926" s="1572"/>
      <c r="G926" s="1558"/>
      <c r="H926" s="1557" t="s">
        <v>3337</v>
      </c>
      <c r="I926" s="1572"/>
      <c r="J926" s="1558"/>
      <c r="K926" s="1545"/>
      <c r="L926" s="1545"/>
      <c r="M926" s="1592"/>
    </row>
    <row r="927" spans="1:13" ht="16.5" thickBot="1">
      <c r="A927" s="1171" t="s">
        <v>29</v>
      </c>
      <c r="B927" s="1546"/>
      <c r="C927" s="1546"/>
      <c r="D927" s="1547"/>
      <c r="E927" s="1575"/>
      <c r="F927" s="1575"/>
      <c r="G927" s="1576">
        <f>SUM(G923:G926)</f>
        <v>12500</v>
      </c>
      <c r="H927" s="1575"/>
      <c r="I927" s="1575"/>
      <c r="J927" s="1576">
        <f>SUM(J923:J926)</f>
        <v>12500</v>
      </c>
      <c r="K927" s="1546"/>
      <c r="L927" s="1546"/>
      <c r="M927" s="1548"/>
    </row>
    <row r="928" spans="1:13" ht="47.25">
      <c r="A928" s="1142" t="s">
        <v>3278</v>
      </c>
      <c r="B928" s="1588"/>
      <c r="C928" s="1588"/>
      <c r="D928" s="1589"/>
      <c r="E928" s="1552" t="s">
        <v>3744</v>
      </c>
      <c r="F928" s="1552"/>
      <c r="G928" s="1553"/>
      <c r="H928" s="1552" t="s">
        <v>3745</v>
      </c>
      <c r="I928" s="1552"/>
      <c r="J928" s="1553"/>
      <c r="K928" s="1588"/>
      <c r="L928" s="1588"/>
      <c r="M928" s="1590"/>
    </row>
    <row r="929" spans="1:13" ht="31.5">
      <c r="A929" s="1163" t="s">
        <v>3282</v>
      </c>
      <c r="B929" s="1545"/>
      <c r="C929" s="1545"/>
      <c r="D929" s="1591"/>
      <c r="E929" s="1557" t="s">
        <v>3697</v>
      </c>
      <c r="F929" s="1557"/>
      <c r="G929" s="1558"/>
      <c r="H929" s="1557" t="s">
        <v>3697</v>
      </c>
      <c r="I929" s="1557"/>
      <c r="J929" s="1558"/>
      <c r="K929" s="1545"/>
      <c r="L929" s="1545"/>
      <c r="M929" s="1592"/>
    </row>
    <row r="930" spans="1:13" ht="15.75">
      <c r="A930" s="1163" t="s">
        <v>3284</v>
      </c>
      <c r="B930" s="1545"/>
      <c r="C930" s="1545"/>
      <c r="D930" s="1591"/>
      <c r="E930" s="1561" t="s">
        <v>24</v>
      </c>
      <c r="F930" s="1562"/>
      <c r="G930" s="1558"/>
      <c r="H930" s="1561" t="s">
        <v>25</v>
      </c>
      <c r="I930" s="1562"/>
      <c r="J930" s="1558"/>
      <c r="K930" s="1545"/>
      <c r="L930" s="1545"/>
      <c r="M930" s="1592"/>
    </row>
    <row r="931" spans="1:13" ht="15.75">
      <c r="A931" s="1163" t="s">
        <v>3288</v>
      </c>
      <c r="B931" s="1545"/>
      <c r="C931" s="1545"/>
      <c r="D931" s="1591"/>
      <c r="E931" s="1561" t="s">
        <v>3712</v>
      </c>
      <c r="F931" s="1562"/>
      <c r="G931" s="1558"/>
      <c r="H931" s="1561" t="s">
        <v>3712</v>
      </c>
      <c r="I931" s="1562"/>
      <c r="J931" s="1558"/>
      <c r="K931" s="1545"/>
      <c r="L931" s="1545"/>
      <c r="M931" s="1592"/>
    </row>
    <row r="932" spans="1:13" ht="31.5">
      <c r="A932" s="1163" t="s">
        <v>3291</v>
      </c>
      <c r="B932" s="1545"/>
      <c r="C932" s="1545"/>
      <c r="D932" s="1591"/>
      <c r="E932" s="1561" t="s">
        <v>3746</v>
      </c>
      <c r="F932" s="1562"/>
      <c r="G932" s="1558"/>
      <c r="H932" s="1561" t="s">
        <v>3747</v>
      </c>
      <c r="I932" s="1562"/>
      <c r="J932" s="1558"/>
      <c r="K932" s="1545"/>
      <c r="L932" s="1545"/>
      <c r="M932" s="1592"/>
    </row>
    <row r="933" spans="1:13" ht="15.75">
      <c r="A933" s="1163" t="s">
        <v>3294</v>
      </c>
      <c r="B933" s="1545"/>
      <c r="C933" s="1545"/>
      <c r="D933" s="1591"/>
      <c r="E933" s="1561" t="s">
        <v>3337</v>
      </c>
      <c r="F933" s="1562"/>
      <c r="G933" s="1558"/>
      <c r="H933" s="1561" t="s">
        <v>3337</v>
      </c>
      <c r="I933" s="1562"/>
      <c r="J933" s="1558"/>
      <c r="K933" s="1545"/>
      <c r="L933" s="1545"/>
      <c r="M933" s="1592"/>
    </row>
    <row r="934" spans="1:13" ht="15.75">
      <c r="A934" s="1163" t="s">
        <v>3295</v>
      </c>
      <c r="B934" s="1545"/>
      <c r="C934" s="1545"/>
      <c r="D934" s="1591"/>
      <c r="E934" s="1561" t="s">
        <v>3394</v>
      </c>
      <c r="F934" s="1562"/>
      <c r="G934" s="1558"/>
      <c r="H934" s="1561" t="s">
        <v>3394</v>
      </c>
      <c r="I934" s="1562"/>
      <c r="J934" s="1558"/>
      <c r="K934" s="1545"/>
      <c r="L934" s="1545"/>
      <c r="M934" s="1592"/>
    </row>
    <row r="935" spans="1:13" ht="47.25">
      <c r="A935" s="1163" t="s">
        <v>3298</v>
      </c>
      <c r="B935" s="1545"/>
      <c r="C935" s="1545"/>
      <c r="D935" s="1591"/>
      <c r="E935" s="1561" t="s">
        <v>3315</v>
      </c>
      <c r="F935" s="1562"/>
      <c r="G935" s="1558"/>
      <c r="H935" s="1561" t="s">
        <v>3315</v>
      </c>
      <c r="I935" s="1562"/>
      <c r="J935" s="1558"/>
      <c r="K935" s="1545"/>
      <c r="L935" s="1545"/>
      <c r="M935" s="1592"/>
    </row>
    <row r="936" spans="1:13" ht="47.25">
      <c r="A936" s="1163" t="s">
        <v>3300</v>
      </c>
      <c r="B936" s="1545"/>
      <c r="C936" s="1545"/>
      <c r="D936" s="1591"/>
      <c r="E936" s="1561" t="s">
        <v>3729</v>
      </c>
      <c r="F936" s="1562"/>
      <c r="G936" s="1558"/>
      <c r="H936" s="1561" t="s">
        <v>3748</v>
      </c>
      <c r="I936" s="1562"/>
      <c r="J936" s="1558"/>
      <c r="K936" s="1545"/>
      <c r="L936" s="1545"/>
      <c r="M936" s="1592"/>
    </row>
    <row r="937" spans="1:13" ht="15.75">
      <c r="A937" s="1163" t="s">
        <v>3304</v>
      </c>
      <c r="B937" s="1545"/>
      <c r="C937" s="1545"/>
      <c r="D937" s="1591"/>
      <c r="E937" s="1561" t="s">
        <v>3337</v>
      </c>
      <c r="F937" s="1565"/>
      <c r="G937" s="1558"/>
      <c r="H937" s="1561" t="s">
        <v>3337</v>
      </c>
      <c r="I937" s="1565"/>
      <c r="J937" s="1558"/>
      <c r="K937" s="1545"/>
      <c r="L937" s="1545"/>
      <c r="M937" s="1592"/>
    </row>
    <row r="938" spans="1:13" ht="15.75">
      <c r="A938" s="1163" t="s">
        <v>3307</v>
      </c>
      <c r="B938" s="1545"/>
      <c r="C938" s="1545"/>
      <c r="D938" s="1591"/>
      <c r="E938" s="1568">
        <v>1</v>
      </c>
      <c r="F938" s="1569">
        <v>300</v>
      </c>
      <c r="G938" s="1558">
        <f>E940*E938*F938</f>
        <v>12000</v>
      </c>
      <c r="H938" s="1568">
        <v>1</v>
      </c>
      <c r="I938" s="1569">
        <v>300</v>
      </c>
      <c r="J938" s="1558">
        <f>H940*H938*I938</f>
        <v>48000</v>
      </c>
      <c r="K938" s="1545"/>
      <c r="L938" s="1545"/>
      <c r="M938" s="1592"/>
    </row>
    <row r="939" spans="1:13" ht="15.75">
      <c r="A939" s="1163" t="s">
        <v>3308</v>
      </c>
      <c r="B939" s="1545"/>
      <c r="C939" s="1545"/>
      <c r="D939" s="1591"/>
      <c r="E939" s="1568">
        <v>2</v>
      </c>
      <c r="F939" s="1569">
        <v>100</v>
      </c>
      <c r="G939" s="1558">
        <f>E940*E939*F939</f>
        <v>8000</v>
      </c>
      <c r="H939" s="1568">
        <v>2</v>
      </c>
      <c r="I939" s="1569">
        <v>100</v>
      </c>
      <c r="J939" s="1558">
        <f>H940*H939*I939</f>
        <v>32000</v>
      </c>
      <c r="K939" s="1545"/>
      <c r="L939" s="1545"/>
      <c r="M939" s="1592"/>
    </row>
    <row r="940" spans="1:13" ht="15.75">
      <c r="A940" s="1163" t="s">
        <v>3309</v>
      </c>
      <c r="B940" s="1545"/>
      <c r="C940" s="1545"/>
      <c r="D940" s="1591"/>
      <c r="E940" s="1557">
        <v>40</v>
      </c>
      <c r="F940" s="1572"/>
      <c r="G940" s="1558"/>
      <c r="H940" s="1557">
        <v>160</v>
      </c>
      <c r="I940" s="1572"/>
      <c r="J940" s="1558"/>
      <c r="K940" s="1545"/>
      <c r="L940" s="1545"/>
      <c r="M940" s="1592"/>
    </row>
    <row r="941" spans="1:13" ht="16.5" thickBot="1">
      <c r="A941" s="1171" t="s">
        <v>29</v>
      </c>
      <c r="B941" s="1546"/>
      <c r="C941" s="1546"/>
      <c r="D941" s="1547"/>
      <c r="E941" s="1575"/>
      <c r="F941" s="1575"/>
      <c r="G941" s="1576">
        <f>SUM(G937:G939)</f>
        <v>20000</v>
      </c>
      <c r="H941" s="1575"/>
      <c r="I941" s="1575"/>
      <c r="J941" s="1576">
        <f>SUM(J937:J939)</f>
        <v>80000</v>
      </c>
      <c r="K941" s="1546"/>
      <c r="L941" s="1546"/>
      <c r="M941" s="1548"/>
    </row>
    <row r="942" spans="1:13" ht="31.5">
      <c r="A942" s="1142" t="s">
        <v>3278</v>
      </c>
      <c r="B942" s="1588"/>
      <c r="C942" s="1588"/>
      <c r="D942" s="1589"/>
      <c r="E942" s="1552" t="s">
        <v>3749</v>
      </c>
      <c r="F942" s="1552"/>
      <c r="G942" s="1553"/>
      <c r="H942" s="1552" t="s">
        <v>3750</v>
      </c>
      <c r="I942" s="1552"/>
      <c r="J942" s="1553"/>
      <c r="K942" s="1588"/>
      <c r="L942" s="1588"/>
      <c r="M942" s="1590"/>
    </row>
    <row r="943" spans="1:13" ht="31.5">
      <c r="A943" s="1163" t="s">
        <v>3282</v>
      </c>
      <c r="B943" s="1545"/>
      <c r="C943" s="1545"/>
      <c r="D943" s="1591"/>
      <c r="E943" s="1557" t="s">
        <v>3697</v>
      </c>
      <c r="F943" s="1557"/>
      <c r="G943" s="1558"/>
      <c r="H943" s="1557" t="s">
        <v>3552</v>
      </c>
      <c r="I943" s="1557"/>
      <c r="J943" s="1558"/>
      <c r="K943" s="1545"/>
      <c r="L943" s="1545"/>
      <c r="M943" s="1592"/>
    </row>
    <row r="944" spans="1:13" ht="15.75">
      <c r="A944" s="1163" t="s">
        <v>3284</v>
      </c>
      <c r="B944" s="1545"/>
      <c r="C944" s="1545"/>
      <c r="D944" s="1591"/>
      <c r="E944" s="1561" t="s">
        <v>24</v>
      </c>
      <c r="F944" s="1562"/>
      <c r="G944" s="1558"/>
      <c r="H944" s="1561" t="s">
        <v>25</v>
      </c>
      <c r="I944" s="1562"/>
      <c r="J944" s="1558"/>
      <c r="K944" s="1545"/>
      <c r="L944" s="1545"/>
      <c r="M944" s="1592"/>
    </row>
    <row r="945" spans="1:13" ht="15.75">
      <c r="A945" s="1163" t="s">
        <v>3288</v>
      </c>
      <c r="B945" s="1545"/>
      <c r="C945" s="1545"/>
      <c r="D945" s="1591"/>
      <c r="E945" s="1561" t="s">
        <v>3712</v>
      </c>
      <c r="F945" s="1562"/>
      <c r="G945" s="1558"/>
      <c r="H945" s="1561" t="s">
        <v>3470</v>
      </c>
      <c r="I945" s="1562"/>
      <c r="J945" s="1558"/>
      <c r="K945" s="1545"/>
      <c r="L945" s="1545"/>
      <c r="M945" s="1592"/>
    </row>
    <row r="946" spans="1:13" ht="15.75">
      <c r="A946" s="1163" t="s">
        <v>3291</v>
      </c>
      <c r="B946" s="1545"/>
      <c r="C946" s="1545"/>
      <c r="D946" s="1591"/>
      <c r="E946" s="1561" t="s">
        <v>3746</v>
      </c>
      <c r="F946" s="1562"/>
      <c r="G946" s="1558"/>
      <c r="H946" s="1561" t="s">
        <v>3751</v>
      </c>
      <c r="I946" s="1562"/>
      <c r="J946" s="1558"/>
      <c r="K946" s="1545"/>
      <c r="L946" s="1545"/>
      <c r="M946" s="1592"/>
    </row>
    <row r="947" spans="1:13" ht="15.75">
      <c r="A947" s="1163" t="s">
        <v>3294</v>
      </c>
      <c r="B947" s="1545"/>
      <c r="C947" s="1545"/>
      <c r="D947" s="1591"/>
      <c r="E947" s="1561" t="s">
        <v>3337</v>
      </c>
      <c r="F947" s="1562"/>
      <c r="G947" s="1558"/>
      <c r="H947" s="1561" t="s">
        <v>3699</v>
      </c>
      <c r="I947" s="1562"/>
      <c r="J947" s="1558"/>
      <c r="K947" s="1545"/>
      <c r="L947" s="1545"/>
      <c r="M947" s="1592"/>
    </row>
    <row r="948" spans="1:13" ht="15.75">
      <c r="A948" s="1163" t="s">
        <v>3295</v>
      </c>
      <c r="B948" s="1545"/>
      <c r="C948" s="1545"/>
      <c r="D948" s="1591"/>
      <c r="E948" s="1561" t="s">
        <v>3394</v>
      </c>
      <c r="F948" s="1562"/>
      <c r="G948" s="1558"/>
      <c r="H948" s="1561" t="s">
        <v>3708</v>
      </c>
      <c r="I948" s="1562"/>
      <c r="J948" s="1558"/>
      <c r="K948" s="1545"/>
      <c r="L948" s="1545"/>
      <c r="M948" s="1592"/>
    </row>
    <row r="949" spans="1:13" ht="47.25">
      <c r="A949" s="1163" t="s">
        <v>3298</v>
      </c>
      <c r="B949" s="1545"/>
      <c r="C949" s="1545"/>
      <c r="D949" s="1591"/>
      <c r="E949" s="1561" t="s">
        <v>3315</v>
      </c>
      <c r="F949" s="1562"/>
      <c r="G949" s="1558"/>
      <c r="H949" s="1561" t="s">
        <v>3337</v>
      </c>
      <c r="I949" s="1562"/>
      <c r="J949" s="1558"/>
      <c r="K949" s="1545"/>
      <c r="L949" s="1545"/>
      <c r="M949" s="1592"/>
    </row>
    <row r="950" spans="1:13" ht="47.25">
      <c r="A950" s="1163" t="s">
        <v>3300</v>
      </c>
      <c r="B950" s="1545"/>
      <c r="C950" s="1545"/>
      <c r="D950" s="1591"/>
      <c r="E950" s="1561" t="s">
        <v>3729</v>
      </c>
      <c r="F950" s="1562"/>
      <c r="G950" s="1558"/>
      <c r="H950" s="1561" t="s">
        <v>3337</v>
      </c>
      <c r="I950" s="1562"/>
      <c r="J950" s="1558"/>
      <c r="K950" s="1545"/>
      <c r="L950" s="1545"/>
      <c r="M950" s="1592"/>
    </row>
    <row r="951" spans="1:13" ht="15.75">
      <c r="A951" s="1163" t="s">
        <v>3304</v>
      </c>
      <c r="B951" s="1545"/>
      <c r="C951" s="1545"/>
      <c r="D951" s="1591"/>
      <c r="E951" s="1561" t="s">
        <v>3337</v>
      </c>
      <c r="F951" s="1565"/>
      <c r="G951" s="1558"/>
      <c r="H951" s="1561" t="s">
        <v>3337</v>
      </c>
      <c r="I951" s="1565"/>
      <c r="J951" s="1558"/>
      <c r="K951" s="1545"/>
      <c r="L951" s="1545"/>
      <c r="M951" s="1592"/>
    </row>
    <row r="952" spans="1:13" ht="15.75">
      <c r="A952" s="1163" t="s">
        <v>3307</v>
      </c>
      <c r="B952" s="1545"/>
      <c r="C952" s="1545"/>
      <c r="D952" s="1591"/>
      <c r="E952" s="1568">
        <v>1</v>
      </c>
      <c r="F952" s="1569">
        <v>300</v>
      </c>
      <c r="G952" s="1558">
        <f>E954*E952*F952</f>
        <v>12000</v>
      </c>
      <c r="H952" s="1568">
        <v>1</v>
      </c>
      <c r="I952" s="1569">
        <v>200</v>
      </c>
      <c r="J952" s="1558">
        <f>H954*H952*I952</f>
        <v>3400</v>
      </c>
      <c r="K952" s="1545"/>
      <c r="L952" s="1545"/>
      <c r="M952" s="1592"/>
    </row>
    <row r="953" spans="1:13" ht="15.75">
      <c r="A953" s="1163" t="s">
        <v>3308</v>
      </c>
      <c r="B953" s="1545"/>
      <c r="C953" s="1545"/>
      <c r="D953" s="1591"/>
      <c r="E953" s="1568">
        <v>2</v>
      </c>
      <c r="F953" s="1569">
        <v>100</v>
      </c>
      <c r="G953" s="1558">
        <f>E954*E953*F953</f>
        <v>8000</v>
      </c>
      <c r="H953" s="1568">
        <v>2</v>
      </c>
      <c r="I953" s="1569">
        <v>75</v>
      </c>
      <c r="J953" s="1558">
        <f>H954*H953*I953</f>
        <v>2550</v>
      </c>
      <c r="K953" s="1545"/>
      <c r="L953" s="1545"/>
      <c r="M953" s="1592"/>
    </row>
    <row r="954" spans="1:13" ht="15.75">
      <c r="A954" s="1163" t="s">
        <v>3309</v>
      </c>
      <c r="B954" s="1545"/>
      <c r="C954" s="1545"/>
      <c r="D954" s="1591"/>
      <c r="E954" s="1557">
        <v>40</v>
      </c>
      <c r="F954" s="1572"/>
      <c r="G954" s="1558"/>
      <c r="H954" s="1557">
        <v>17</v>
      </c>
      <c r="I954" s="1572"/>
      <c r="J954" s="1558"/>
      <c r="K954" s="1545"/>
      <c r="L954" s="1545"/>
      <c r="M954" s="1592"/>
    </row>
    <row r="955" spans="1:13" ht="16.5" thickBot="1">
      <c r="A955" s="1171" t="s">
        <v>29</v>
      </c>
      <c r="B955" s="1546"/>
      <c r="C955" s="1546"/>
      <c r="D955" s="1547"/>
      <c r="E955" s="1575"/>
      <c r="F955" s="1575"/>
      <c r="G955" s="1576">
        <f>SUM(G951:G953)</f>
        <v>20000</v>
      </c>
      <c r="H955" s="1575"/>
      <c r="I955" s="1575"/>
      <c r="J955" s="1576">
        <f>SUM(J951:J953)</f>
        <v>5950</v>
      </c>
      <c r="K955" s="1546"/>
      <c r="L955" s="1546"/>
      <c r="M955" s="1548"/>
    </row>
    <row r="956" spans="1:13" ht="31.5">
      <c r="A956" s="1142" t="s">
        <v>3278</v>
      </c>
      <c r="B956" s="1588"/>
      <c r="C956" s="1588"/>
      <c r="D956" s="1589"/>
      <c r="E956" s="1552" t="s">
        <v>3752</v>
      </c>
      <c r="F956" s="1552"/>
      <c r="G956" s="1553"/>
      <c r="H956" s="1588"/>
      <c r="I956" s="1588"/>
      <c r="J956" s="1589"/>
      <c r="K956" s="1588"/>
      <c r="L956" s="1588"/>
      <c r="M956" s="1590"/>
    </row>
    <row r="957" spans="1:13" ht="31.5">
      <c r="A957" s="1163" t="s">
        <v>3282</v>
      </c>
      <c r="B957" s="1545"/>
      <c r="C957" s="1545"/>
      <c r="D957" s="1591"/>
      <c r="E957" s="1557" t="s">
        <v>3697</v>
      </c>
      <c r="F957" s="1557"/>
      <c r="G957" s="1558"/>
      <c r="H957" s="1545"/>
      <c r="I957" s="1545"/>
      <c r="J957" s="1591"/>
      <c r="K957" s="1545"/>
      <c r="L957" s="1545"/>
      <c r="M957" s="1592"/>
    </row>
    <row r="958" spans="1:13" ht="15.75">
      <c r="A958" s="1163" t="s">
        <v>3284</v>
      </c>
      <c r="B958" s="1545"/>
      <c r="C958" s="1545"/>
      <c r="D958" s="1591"/>
      <c r="E958" s="1561" t="s">
        <v>21</v>
      </c>
      <c r="F958" s="1562"/>
      <c r="G958" s="1558"/>
      <c r="H958" s="1545"/>
      <c r="I958" s="1545"/>
      <c r="J958" s="1591"/>
      <c r="K958" s="1545"/>
      <c r="L958" s="1545"/>
      <c r="M958" s="1592"/>
    </row>
    <row r="959" spans="1:13" ht="15.75">
      <c r="A959" s="1163" t="s">
        <v>3288</v>
      </c>
      <c r="B959" s="1545"/>
      <c r="C959" s="1545"/>
      <c r="D959" s="1591"/>
      <c r="E959" s="1561" t="s">
        <v>3712</v>
      </c>
      <c r="F959" s="1562"/>
      <c r="G959" s="1558"/>
      <c r="H959" s="1545"/>
      <c r="I959" s="1545"/>
      <c r="J959" s="1591"/>
      <c r="K959" s="1545"/>
      <c r="L959" s="1545"/>
      <c r="M959" s="1592"/>
    </row>
    <row r="960" spans="1:13" ht="15.75">
      <c r="A960" s="1163" t="s">
        <v>3291</v>
      </c>
      <c r="B960" s="1545"/>
      <c r="C960" s="1545"/>
      <c r="D960" s="1591"/>
      <c r="E960" s="1561" t="s">
        <v>3753</v>
      </c>
      <c r="F960" s="1562"/>
      <c r="G960" s="1558"/>
      <c r="H960" s="1545"/>
      <c r="I960" s="1545"/>
      <c r="J960" s="1591"/>
      <c r="K960" s="1545"/>
      <c r="L960" s="1545"/>
      <c r="M960" s="1592"/>
    </row>
    <row r="961" spans="1:13" ht="15.75">
      <c r="A961" s="1163" t="s">
        <v>3294</v>
      </c>
      <c r="B961" s="1545"/>
      <c r="C961" s="1545"/>
      <c r="D961" s="1591"/>
      <c r="E961" s="1561" t="s">
        <v>3337</v>
      </c>
      <c r="F961" s="1562"/>
      <c r="G961" s="1558"/>
      <c r="H961" s="1545"/>
      <c r="I961" s="1545"/>
      <c r="J961" s="1591"/>
      <c r="K961" s="1545"/>
      <c r="L961" s="1545"/>
      <c r="M961" s="1592"/>
    </row>
    <row r="962" spans="1:13" ht="15.75">
      <c r="A962" s="1163" t="s">
        <v>3295</v>
      </c>
      <c r="B962" s="1545"/>
      <c r="C962" s="1545"/>
      <c r="D962" s="1591"/>
      <c r="E962" s="1561" t="s">
        <v>3394</v>
      </c>
      <c r="F962" s="1562"/>
      <c r="G962" s="1558"/>
      <c r="H962" s="1545"/>
      <c r="I962" s="1545"/>
      <c r="J962" s="1591"/>
      <c r="K962" s="1545"/>
      <c r="L962" s="1545"/>
      <c r="M962" s="1592"/>
    </row>
    <row r="963" spans="1:13" ht="47.25">
      <c r="A963" s="1163" t="s">
        <v>3298</v>
      </c>
      <c r="B963" s="1545"/>
      <c r="C963" s="1545"/>
      <c r="D963" s="1591"/>
      <c r="E963" s="1561" t="s">
        <v>3315</v>
      </c>
      <c r="F963" s="1562"/>
      <c r="G963" s="1558"/>
      <c r="H963" s="1545"/>
      <c r="I963" s="1545"/>
      <c r="J963" s="1591"/>
      <c r="K963" s="1545"/>
      <c r="L963" s="1545"/>
      <c r="M963" s="1592"/>
    </row>
    <row r="964" spans="1:13" ht="47.25">
      <c r="A964" s="1163" t="s">
        <v>3300</v>
      </c>
      <c r="B964" s="1545"/>
      <c r="C964" s="1545"/>
      <c r="D964" s="1591"/>
      <c r="E964" s="1561" t="s">
        <v>3754</v>
      </c>
      <c r="F964" s="1562"/>
      <c r="G964" s="1558"/>
      <c r="H964" s="1545"/>
      <c r="I964" s="1545"/>
      <c r="J964" s="1591"/>
      <c r="K964" s="1545"/>
      <c r="L964" s="1545"/>
      <c r="M964" s="1592"/>
    </row>
    <row r="965" spans="1:13" ht="15.75">
      <c r="A965" s="1163" t="s">
        <v>3304</v>
      </c>
      <c r="B965" s="1545"/>
      <c r="C965" s="1545"/>
      <c r="D965" s="1591"/>
      <c r="E965" s="1561" t="s">
        <v>3337</v>
      </c>
      <c r="F965" s="1565"/>
      <c r="G965" s="1558"/>
      <c r="H965" s="1545"/>
      <c r="I965" s="1545"/>
      <c r="J965" s="1591"/>
      <c r="K965" s="1545"/>
      <c r="L965" s="1545"/>
      <c r="M965" s="1592"/>
    </row>
    <row r="966" spans="1:13" ht="15.75">
      <c r="A966" s="1163" t="s">
        <v>3307</v>
      </c>
      <c r="B966" s="1545"/>
      <c r="C966" s="1545"/>
      <c r="D966" s="1591"/>
      <c r="E966" s="1568">
        <v>1</v>
      </c>
      <c r="F966" s="1593">
        <f>G966/E968</f>
        <v>255.55555555555554</v>
      </c>
      <c r="G966" s="1558">
        <v>11500</v>
      </c>
      <c r="H966" s="1545"/>
      <c r="I966" s="1545"/>
      <c r="J966" s="1591"/>
      <c r="K966" s="1545"/>
      <c r="L966" s="1545"/>
      <c r="M966" s="1592"/>
    </row>
    <row r="967" spans="1:13" ht="15.75">
      <c r="A967" s="1163" t="s">
        <v>3308</v>
      </c>
      <c r="B967" s="1545"/>
      <c r="C967" s="1545"/>
      <c r="D967" s="1591"/>
      <c r="E967" s="1568">
        <v>2</v>
      </c>
      <c r="F967" s="1569">
        <v>50</v>
      </c>
      <c r="G967" s="1558">
        <f>F967*E967*E968</f>
        <v>4500</v>
      </c>
      <c r="H967" s="1545"/>
      <c r="I967" s="1545"/>
      <c r="J967" s="1591"/>
      <c r="K967" s="1545"/>
      <c r="L967" s="1545"/>
      <c r="M967" s="1592"/>
    </row>
    <row r="968" spans="1:13" ht="15.75">
      <c r="A968" s="1163" t="s">
        <v>3309</v>
      </c>
      <c r="B968" s="1545"/>
      <c r="C968" s="1545"/>
      <c r="D968" s="1591"/>
      <c r="E968" s="1557">
        <v>45</v>
      </c>
      <c r="F968" s="1572"/>
      <c r="G968" s="1558"/>
      <c r="H968" s="1545"/>
      <c r="I968" s="1545"/>
      <c r="J968" s="1591"/>
      <c r="K968" s="1545"/>
      <c r="L968" s="1545"/>
      <c r="M968" s="1592"/>
    </row>
    <row r="969" spans="1:13" ht="16.5" thickBot="1">
      <c r="A969" s="1171" t="s">
        <v>29</v>
      </c>
      <c r="B969" s="1546"/>
      <c r="C969" s="1546"/>
      <c r="D969" s="1547"/>
      <c r="E969" s="1575"/>
      <c r="F969" s="1575"/>
      <c r="G969" s="1576">
        <f>SUM(G966:G968)</f>
        <v>16000</v>
      </c>
      <c r="H969" s="1546"/>
      <c r="I969" s="1546"/>
      <c r="J969" s="1547"/>
      <c r="K969" s="1546"/>
      <c r="L969" s="1546"/>
      <c r="M969" s="1548"/>
    </row>
    <row r="970" spans="1:13" ht="31.5">
      <c r="A970" s="1142" t="s">
        <v>3278</v>
      </c>
      <c r="B970" s="1552" t="s">
        <v>3711</v>
      </c>
      <c r="C970" s="1552"/>
      <c r="D970" s="1553"/>
      <c r="E970" s="1379" t="s">
        <v>3755</v>
      </c>
      <c r="F970" s="1379"/>
      <c r="G970" s="1380"/>
      <c r="H970" s="1379"/>
      <c r="I970" s="1554"/>
      <c r="J970" s="1594"/>
      <c r="K970" s="1379" t="s">
        <v>3756</v>
      </c>
      <c r="L970" s="1379"/>
      <c r="M970" s="1540"/>
    </row>
    <row r="971" spans="1:13" ht="31.5">
      <c r="A971" s="1163" t="s">
        <v>3282</v>
      </c>
      <c r="B971" s="1557" t="s">
        <v>3697</v>
      </c>
      <c r="C971" s="1557"/>
      <c r="D971" s="1558"/>
      <c r="E971" s="1391" t="s">
        <v>3552</v>
      </c>
      <c r="F971" s="1391"/>
      <c r="G971" s="1384"/>
      <c r="H971" s="1559"/>
      <c r="I971" s="1559"/>
      <c r="J971" s="1595"/>
      <c r="K971" s="1391" t="s">
        <v>3552</v>
      </c>
      <c r="L971" s="1391"/>
      <c r="M971" s="1541"/>
    </row>
    <row r="972" spans="1:13" ht="15.75">
      <c r="A972" s="1163" t="s">
        <v>3284</v>
      </c>
      <c r="B972" s="1561" t="s">
        <v>21</v>
      </c>
      <c r="C972" s="1562"/>
      <c r="D972" s="1558"/>
      <c r="E972" s="1382">
        <v>43252</v>
      </c>
      <c r="F972" s="1383"/>
      <c r="G972" s="1384"/>
      <c r="H972" s="1563"/>
      <c r="I972" s="1564"/>
      <c r="J972" s="1595"/>
      <c r="K972" s="1382" t="s">
        <v>27</v>
      </c>
      <c r="L972" s="1383"/>
      <c r="M972" s="1541"/>
    </row>
    <row r="973" spans="1:13" ht="15.75">
      <c r="A973" s="1163" t="s">
        <v>3288</v>
      </c>
      <c r="B973" s="1561" t="s">
        <v>3712</v>
      </c>
      <c r="C973" s="1562"/>
      <c r="D973" s="1558"/>
      <c r="E973" s="1382" t="s">
        <v>3290</v>
      </c>
      <c r="F973" s="1383"/>
      <c r="G973" s="1384"/>
      <c r="H973" s="1563"/>
      <c r="I973" s="1564"/>
      <c r="J973" s="1595"/>
      <c r="K973" s="1382" t="s">
        <v>3290</v>
      </c>
      <c r="L973" s="1383"/>
      <c r="M973" s="1541"/>
    </row>
    <row r="974" spans="1:13" ht="15.75">
      <c r="A974" s="1163" t="s">
        <v>3291</v>
      </c>
      <c r="B974" s="1561" t="s">
        <v>3715</v>
      </c>
      <c r="C974" s="1562"/>
      <c r="D974" s="1558"/>
      <c r="E974" s="1382" t="s">
        <v>3757</v>
      </c>
      <c r="F974" s="1383"/>
      <c r="G974" s="1384"/>
      <c r="H974" s="1563"/>
      <c r="I974" s="1564"/>
      <c r="J974" s="1595"/>
      <c r="K974" s="1382" t="s">
        <v>3758</v>
      </c>
      <c r="L974" s="1383"/>
      <c r="M974" s="1541"/>
    </row>
    <row r="975" spans="1:13" ht="15.75">
      <c r="A975" s="1163" t="s">
        <v>3294</v>
      </c>
      <c r="B975" s="1561" t="s">
        <v>3716</v>
      </c>
      <c r="C975" s="1562"/>
      <c r="D975" s="1558"/>
      <c r="E975" s="1382" t="s">
        <v>3699</v>
      </c>
      <c r="F975" s="1383"/>
      <c r="G975" s="1384"/>
      <c r="H975" s="1563"/>
      <c r="I975" s="1564"/>
      <c r="J975" s="1595"/>
      <c r="K975" s="1382" t="s">
        <v>3699</v>
      </c>
      <c r="L975" s="1383"/>
      <c r="M975" s="1541"/>
    </row>
    <row r="976" spans="1:13" ht="15.75">
      <c r="A976" s="1163" t="s">
        <v>3295</v>
      </c>
      <c r="B976" s="1561" t="s">
        <v>3337</v>
      </c>
      <c r="C976" s="1562"/>
      <c r="D976" s="1558"/>
      <c r="E976" s="1382" t="s">
        <v>3394</v>
      </c>
      <c r="F976" s="1383"/>
      <c r="G976" s="1384"/>
      <c r="H976" s="1563"/>
      <c r="I976" s="1564"/>
      <c r="J976" s="1595"/>
      <c r="K976" s="1382" t="s">
        <v>3394</v>
      </c>
      <c r="L976" s="1383"/>
      <c r="M976" s="1541"/>
    </row>
    <row r="977" spans="1:14" ht="47.25">
      <c r="A977" s="1163" t="s">
        <v>3298</v>
      </c>
      <c r="B977" s="1561" t="s">
        <v>3717</v>
      </c>
      <c r="C977" s="1562"/>
      <c r="D977" s="1558"/>
      <c r="E977" s="1382" t="s">
        <v>3315</v>
      </c>
      <c r="F977" s="1383"/>
      <c r="G977" s="1384"/>
      <c r="H977" s="1563"/>
      <c r="I977" s="1564"/>
      <c r="J977" s="1595"/>
      <c r="K977" s="1382" t="s">
        <v>3315</v>
      </c>
      <c r="L977" s="1383"/>
      <c r="M977" s="1541"/>
    </row>
    <row r="978" spans="1:14" ht="31.5">
      <c r="A978" s="1163" t="s">
        <v>3300</v>
      </c>
      <c r="B978" s="1561" t="s">
        <v>3720</v>
      </c>
      <c r="C978" s="1562"/>
      <c r="D978" s="1558"/>
      <c r="E978" s="1382" t="s">
        <v>3736</v>
      </c>
      <c r="F978" s="1383"/>
      <c r="G978" s="1384"/>
      <c r="H978" s="1563"/>
      <c r="I978" s="1564"/>
      <c r="J978" s="1595"/>
      <c r="K978" s="1382" t="s">
        <v>3718</v>
      </c>
      <c r="L978" s="1383"/>
      <c r="M978" s="1541"/>
    </row>
    <row r="979" spans="1:14" ht="31.5">
      <c r="A979" s="1163" t="s">
        <v>3304</v>
      </c>
      <c r="B979" s="1561" t="s">
        <v>3721</v>
      </c>
      <c r="C979" s="1566">
        <v>1520.83</v>
      </c>
      <c r="D979" s="1558">
        <f>C979*6</f>
        <v>9124.98</v>
      </c>
      <c r="E979" s="1382" t="s">
        <v>3343</v>
      </c>
      <c r="F979" s="1542">
        <v>1750</v>
      </c>
      <c r="G979" s="1384">
        <f>F979*E982</f>
        <v>49000</v>
      </c>
      <c r="H979" s="1563"/>
      <c r="I979" s="1567"/>
      <c r="J979" s="1595"/>
      <c r="K979" s="1382" t="s">
        <v>3337</v>
      </c>
      <c r="L979" s="1542"/>
      <c r="M979" s="1541"/>
    </row>
    <row r="980" spans="1:14" ht="15.75">
      <c r="A980" s="1163" t="s">
        <v>3307</v>
      </c>
      <c r="B980" s="1568" t="s">
        <v>3337</v>
      </c>
      <c r="C980" s="1569"/>
      <c r="D980" s="1558"/>
      <c r="E980" s="1543">
        <v>4</v>
      </c>
      <c r="F980" s="1544"/>
      <c r="G980" s="1384" t="s">
        <v>3337</v>
      </c>
      <c r="H980" s="1570"/>
      <c r="I980" s="1571"/>
      <c r="J980" s="1595"/>
      <c r="K980" s="1543">
        <v>2</v>
      </c>
      <c r="L980" s="1544">
        <v>300</v>
      </c>
      <c r="M980" s="1541">
        <f>K982*K980*L980</f>
        <v>30000</v>
      </c>
    </row>
    <row r="981" spans="1:14" ht="15.75">
      <c r="A981" s="1163" t="s">
        <v>3308</v>
      </c>
      <c r="B981" s="1568" t="s">
        <v>3337</v>
      </c>
      <c r="C981" s="1569"/>
      <c r="D981" s="1558"/>
      <c r="E981" s="1543">
        <v>4</v>
      </c>
      <c r="F981" s="1544"/>
      <c r="G981" s="1384" t="s">
        <v>3337</v>
      </c>
      <c r="H981" s="1570"/>
      <c r="I981" s="1571"/>
      <c r="J981" s="1595"/>
      <c r="K981" s="1543">
        <v>2</v>
      </c>
      <c r="L981" s="1544">
        <v>100</v>
      </c>
      <c r="M981" s="1541">
        <f>K982*K981*L981</f>
        <v>10000</v>
      </c>
    </row>
    <row r="982" spans="1:14" ht="15.75">
      <c r="A982" s="1163" t="s">
        <v>3309</v>
      </c>
      <c r="B982" s="1557" t="s">
        <v>3337</v>
      </c>
      <c r="C982" s="1572"/>
      <c r="D982" s="1558"/>
      <c r="E982" s="1391">
        <v>28</v>
      </c>
      <c r="F982" s="1545"/>
      <c r="G982" s="1384"/>
      <c r="H982" s="1559"/>
      <c r="I982" s="1573"/>
      <c r="J982" s="1595"/>
      <c r="K982" s="1391">
        <v>50</v>
      </c>
      <c r="L982" s="1545"/>
      <c r="M982" s="1541"/>
    </row>
    <row r="983" spans="1:14" ht="16.5" thickBot="1">
      <c r="A983" s="1171" t="s">
        <v>29</v>
      </c>
      <c r="B983" s="1575"/>
      <c r="C983" s="1575"/>
      <c r="D983" s="1576">
        <f>SUM(D979:D982)</f>
        <v>9124.98</v>
      </c>
      <c r="E983" s="1546"/>
      <c r="F983" s="1546"/>
      <c r="G983" s="1547">
        <f>G979</f>
        <v>49000</v>
      </c>
      <c r="H983" s="1596"/>
      <c r="I983" s="1596"/>
      <c r="J983" s="1597"/>
      <c r="K983" s="1546"/>
      <c r="L983" s="1546"/>
      <c r="M983" s="1548">
        <f>SUM(M979:M981)</f>
        <v>40000</v>
      </c>
    </row>
    <row r="984" spans="1:14" ht="16.5" thickBot="1">
      <c r="A984" s="1463" t="s">
        <v>3321</v>
      </c>
      <c r="B984" s="1464"/>
      <c r="C984" s="1464"/>
      <c r="D984" s="1465">
        <f>D829+D843+D857+D871+D899+D913+D983</f>
        <v>131249.98000000001</v>
      </c>
      <c r="E984" s="1482"/>
      <c r="F984" s="1482"/>
      <c r="G984" s="1483">
        <f>G983+G899+G885+G871+G843+G829+G857+G969+G955+G941+G927+G913</f>
        <v>282750</v>
      </c>
      <c r="H984" s="1482"/>
      <c r="I984" s="1482"/>
      <c r="J984" s="1483">
        <f>J913+J885+J871+J857+J843+J829+J983+J969+J955+J941+J927+J899</f>
        <v>201699.97999999998</v>
      </c>
      <c r="K984" s="1482"/>
      <c r="L984" s="1482"/>
      <c r="M984" s="1484">
        <f>M983+M913+M899+M885+M871+M857+M843+M829</f>
        <v>344250</v>
      </c>
      <c r="N984" s="1305">
        <f>M984+J984+G984+D984</f>
        <v>959949.96</v>
      </c>
    </row>
    <row r="985" spans="1:14" ht="15.75" thickBot="1">
      <c r="A985" s="4312" t="s">
        <v>3759</v>
      </c>
      <c r="B985" s="4313"/>
      <c r="C985" s="4313"/>
      <c r="D985" s="4313"/>
      <c r="E985" s="4313"/>
      <c r="F985" s="4313"/>
      <c r="G985" s="4313"/>
      <c r="H985" s="4313"/>
      <c r="I985" s="4313"/>
      <c r="J985" s="4313"/>
      <c r="K985" s="4313"/>
      <c r="L985" s="4313"/>
      <c r="M985" s="4314"/>
    </row>
    <row r="986" spans="1:14" ht="106.5" customHeight="1">
      <c r="A986" s="1142" t="s">
        <v>3278</v>
      </c>
      <c r="B986" s="1598" t="s">
        <v>3760</v>
      </c>
      <c r="C986" s="1599"/>
      <c r="D986" s="1599"/>
      <c r="E986" s="1600" t="s">
        <v>3761</v>
      </c>
      <c r="F986" s="1599"/>
      <c r="G986" s="1599"/>
      <c r="H986" s="1601" t="s">
        <v>3762</v>
      </c>
      <c r="I986" s="1599"/>
      <c r="J986" s="1599"/>
      <c r="K986" s="1602" t="s">
        <v>3763</v>
      </c>
      <c r="L986" s="1599"/>
      <c r="M986" s="1599"/>
    </row>
    <row r="987" spans="1:14" ht="31.5">
      <c r="A987" s="1163" t="s">
        <v>3282</v>
      </c>
      <c r="B987" s="1603" t="s">
        <v>3764</v>
      </c>
      <c r="C987" s="1604"/>
      <c r="D987" s="1605"/>
      <c r="E987" s="1603" t="s">
        <v>3764</v>
      </c>
      <c r="F987" s="1604"/>
      <c r="G987" s="1605"/>
      <c r="H987" s="1603" t="s">
        <v>3764</v>
      </c>
      <c r="I987" s="1604"/>
      <c r="J987" s="1605"/>
      <c r="K987" s="1603" t="s">
        <v>3764</v>
      </c>
      <c r="L987" s="1604"/>
      <c r="M987" s="1605"/>
    </row>
    <row r="988" spans="1:14" ht="15.75">
      <c r="A988" s="1163" t="s">
        <v>3284</v>
      </c>
      <c r="B988" s="1603" t="s">
        <v>3765</v>
      </c>
      <c r="C988" s="1606"/>
      <c r="D988" s="1605"/>
      <c r="E988" s="1603" t="s">
        <v>3766</v>
      </c>
      <c r="F988" s="1606"/>
      <c r="G988" s="1605"/>
      <c r="H988" s="1603" t="s">
        <v>3767</v>
      </c>
      <c r="I988" s="1606"/>
      <c r="J988" s="1605"/>
      <c r="K988" s="1603" t="s">
        <v>3768</v>
      </c>
      <c r="L988" s="1606"/>
      <c r="M988" s="1605"/>
    </row>
    <row r="989" spans="1:14" ht="15.75">
      <c r="A989" s="1163" t="s">
        <v>3288</v>
      </c>
      <c r="B989" s="1605" t="s">
        <v>3769</v>
      </c>
      <c r="C989" s="1607"/>
      <c r="D989" s="1605"/>
      <c r="E989" s="1605" t="s">
        <v>3769</v>
      </c>
      <c r="F989" s="1607"/>
      <c r="G989" s="1605"/>
      <c r="H989" s="1605" t="s">
        <v>3769</v>
      </c>
      <c r="I989" s="1607"/>
      <c r="J989" s="1605"/>
      <c r="K989" s="1605" t="s">
        <v>3770</v>
      </c>
      <c r="L989" s="1607"/>
      <c r="M989" s="1605"/>
    </row>
    <row r="990" spans="1:14" ht="31.5">
      <c r="A990" s="1163" t="s">
        <v>3291</v>
      </c>
      <c r="B990" s="1603" t="s">
        <v>3771</v>
      </c>
      <c r="C990" s="1607"/>
      <c r="D990" s="1605"/>
      <c r="E990" s="1608" t="s">
        <v>3772</v>
      </c>
      <c r="F990" s="1607"/>
      <c r="G990" s="1605"/>
      <c r="H990" s="1608" t="s">
        <v>3773</v>
      </c>
      <c r="I990" s="1607"/>
      <c r="J990" s="1605"/>
      <c r="K990" s="1608" t="s">
        <v>3774</v>
      </c>
      <c r="L990" s="1607"/>
      <c r="M990" s="1605"/>
    </row>
    <row r="991" spans="1:14" ht="15.75">
      <c r="A991" s="1163" t="s">
        <v>3294</v>
      </c>
      <c r="B991" s="1603" t="s">
        <v>3775</v>
      </c>
      <c r="C991" s="1609"/>
      <c r="D991" s="1605"/>
      <c r="E991" s="1603" t="s">
        <v>3775</v>
      </c>
      <c r="F991" s="1609"/>
      <c r="G991" s="1605"/>
      <c r="H991" s="1603" t="s">
        <v>3776</v>
      </c>
      <c r="I991" s="1609"/>
      <c r="J991" s="1605"/>
      <c r="K991" s="1603" t="s">
        <v>3775</v>
      </c>
      <c r="L991" s="1609"/>
      <c r="M991" s="1605"/>
    </row>
    <row r="992" spans="1:14" ht="15.75">
      <c r="A992" s="1163" t="s">
        <v>3295</v>
      </c>
      <c r="B992" s="1605" t="s">
        <v>3777</v>
      </c>
      <c r="C992" s="1604"/>
      <c r="D992" s="1605"/>
      <c r="E992" s="1605" t="s">
        <v>3777</v>
      </c>
      <c r="F992" s="1604"/>
      <c r="G992" s="1605"/>
      <c r="H992" s="1605" t="s">
        <v>3777</v>
      </c>
      <c r="I992" s="1604"/>
      <c r="J992" s="1605"/>
      <c r="K992" s="1605" t="s">
        <v>3777</v>
      </c>
      <c r="L992" s="1604"/>
      <c r="M992" s="1605"/>
    </row>
    <row r="993" spans="1:13" ht="30">
      <c r="A993" s="1163" t="s">
        <v>3298</v>
      </c>
      <c r="B993" s="1605" t="s">
        <v>3671</v>
      </c>
      <c r="C993" s="1604"/>
      <c r="D993" s="1605"/>
      <c r="E993" s="1605" t="s">
        <v>3671</v>
      </c>
      <c r="F993" s="1604"/>
      <c r="G993" s="1605"/>
      <c r="H993" s="1605" t="s">
        <v>3671</v>
      </c>
      <c r="I993" s="1604"/>
      <c r="J993" s="1605"/>
      <c r="K993" s="1605" t="s">
        <v>3671</v>
      </c>
      <c r="L993" s="1604"/>
      <c r="M993" s="1605"/>
    </row>
    <row r="994" spans="1:13" ht="15.75">
      <c r="A994" s="1163" t="s">
        <v>3300</v>
      </c>
      <c r="B994" s="1605" t="s">
        <v>3671</v>
      </c>
      <c r="C994" s="1607"/>
      <c r="D994" s="1605"/>
      <c r="E994" s="1605" t="s">
        <v>3671</v>
      </c>
      <c r="F994" s="1607"/>
      <c r="G994" s="1605"/>
      <c r="H994" s="1605" t="s">
        <v>3671</v>
      </c>
      <c r="I994" s="1607"/>
      <c r="J994" s="1605"/>
      <c r="K994" s="1605" t="s">
        <v>3671</v>
      </c>
      <c r="L994" s="1607"/>
      <c r="M994" s="1605"/>
    </row>
    <row r="995" spans="1:13" ht="15.75">
      <c r="A995" s="1163" t="s">
        <v>3304</v>
      </c>
      <c r="B995" s="1605" t="s">
        <v>3778</v>
      </c>
      <c r="C995" s="1610"/>
      <c r="D995" s="1605"/>
      <c r="E995" s="1605" t="s">
        <v>3779</v>
      </c>
      <c r="F995" s="1610"/>
      <c r="G995" s="1605"/>
      <c r="H995" s="1605" t="s">
        <v>3778</v>
      </c>
      <c r="I995" s="1610"/>
      <c r="J995" s="1605"/>
      <c r="K995" s="1605" t="s">
        <v>3778</v>
      </c>
      <c r="L995" s="1610"/>
      <c r="M995" s="1605"/>
    </row>
    <row r="996" spans="1:13" ht="15.75">
      <c r="A996" s="1163" t="s">
        <v>3307</v>
      </c>
      <c r="B996" s="1605">
        <v>1</v>
      </c>
      <c r="C996" s="1611">
        <v>275</v>
      </c>
      <c r="D996" s="1414">
        <v>9625</v>
      </c>
      <c r="E996" s="1605">
        <v>2</v>
      </c>
      <c r="F996" s="1611">
        <v>250</v>
      </c>
      <c r="G996" s="1612">
        <f>F996*E996*E998</f>
        <v>17500</v>
      </c>
      <c r="H996" s="1605">
        <v>1</v>
      </c>
      <c r="I996" s="1611">
        <v>250</v>
      </c>
      <c r="J996" s="1612">
        <f>I996*H996*H998</f>
        <v>15000</v>
      </c>
      <c r="K996" s="1605">
        <v>1</v>
      </c>
      <c r="L996" s="1611">
        <v>250</v>
      </c>
      <c r="M996" s="1612">
        <f>L996*K996*K998</f>
        <v>8750</v>
      </c>
    </row>
    <row r="997" spans="1:13" ht="15.75">
      <c r="A997" s="1163" t="s">
        <v>3308</v>
      </c>
      <c r="B997" s="1605">
        <v>2</v>
      </c>
      <c r="C997" s="1613">
        <v>50</v>
      </c>
      <c r="D997" s="1414">
        <v>3500</v>
      </c>
      <c r="E997" s="1605">
        <v>4</v>
      </c>
      <c r="F997" s="1613">
        <v>50</v>
      </c>
      <c r="G997" s="1612">
        <f>F997*E997*E998</f>
        <v>7000</v>
      </c>
      <c r="H997" s="1605">
        <v>2</v>
      </c>
      <c r="I997" s="1613">
        <v>50</v>
      </c>
      <c r="J997" s="1612">
        <f>I997*H997*H998</f>
        <v>6000</v>
      </c>
      <c r="K997" s="1605">
        <v>2</v>
      </c>
      <c r="L997" s="1613">
        <v>50</v>
      </c>
      <c r="M997" s="1612">
        <f>L997*K997*K998</f>
        <v>3500</v>
      </c>
    </row>
    <row r="998" spans="1:13" ht="15.75">
      <c r="A998" s="1163" t="s">
        <v>3309</v>
      </c>
      <c r="B998" s="1614">
        <v>35</v>
      </c>
      <c r="C998" s="1607"/>
      <c r="D998" s="1228">
        <v>14000</v>
      </c>
      <c r="E998" s="1614">
        <v>35</v>
      </c>
      <c r="F998" s="1607"/>
      <c r="G998" s="1605"/>
      <c r="H998" s="1614">
        <v>60</v>
      </c>
      <c r="I998" s="1607"/>
      <c r="J998" s="1605"/>
      <c r="K998" s="1614">
        <v>35</v>
      </c>
      <c r="L998" s="1607"/>
      <c r="M998" s="1605"/>
    </row>
    <row r="999" spans="1:13" ht="16.5" thickBot="1">
      <c r="A999" s="1193" t="s">
        <v>29</v>
      </c>
      <c r="B999" s="1615"/>
      <c r="C999" s="1615"/>
      <c r="D999" s="1616">
        <f>D996+D997</f>
        <v>13125</v>
      </c>
      <c r="E999" s="1615"/>
      <c r="F999" s="1615"/>
      <c r="G999" s="1617">
        <f>G996+G997</f>
        <v>24500</v>
      </c>
      <c r="H999" s="1615"/>
      <c r="I999" s="1615"/>
      <c r="J999" s="1617">
        <f>J996+J997</f>
        <v>21000</v>
      </c>
      <c r="K999" s="1615"/>
      <c r="L999" s="1615"/>
      <c r="M999" s="1617">
        <f>M996+M997</f>
        <v>12250</v>
      </c>
    </row>
    <row r="1000" spans="1:13" ht="15.75">
      <c r="A1000" s="1142" t="s">
        <v>3278</v>
      </c>
      <c r="B1000" s="1618" t="s">
        <v>3780</v>
      </c>
      <c r="C1000" s="1619"/>
      <c r="D1000" s="1618"/>
      <c r="E1000" s="1620" t="s">
        <v>3781</v>
      </c>
      <c r="F1000" s="1621"/>
      <c r="G1000" s="1618"/>
      <c r="H1000" s="1620" t="s">
        <v>3782</v>
      </c>
      <c r="I1000" s="1621"/>
      <c r="J1000" s="1618"/>
      <c r="K1000" s="1620" t="s">
        <v>3783</v>
      </c>
      <c r="L1000" s="1621"/>
      <c r="M1000" s="1618"/>
    </row>
    <row r="1001" spans="1:13" ht="31.5">
      <c r="A1001" s="1163" t="s">
        <v>3282</v>
      </c>
      <c r="B1001" s="1603" t="s">
        <v>3764</v>
      </c>
      <c r="C1001" s="1607"/>
      <c r="D1001" s="1605"/>
      <c r="E1001" s="1603" t="s">
        <v>3764</v>
      </c>
      <c r="F1001" s="1604"/>
      <c r="G1001" s="1605"/>
      <c r="H1001" s="1603" t="s">
        <v>3764</v>
      </c>
      <c r="I1001" s="1604"/>
      <c r="J1001" s="1605"/>
      <c r="K1001" s="1603" t="s">
        <v>3764</v>
      </c>
      <c r="L1001" s="1604"/>
      <c r="M1001" s="1605"/>
    </row>
    <row r="1002" spans="1:13" ht="15.75">
      <c r="A1002" s="1163" t="s">
        <v>3284</v>
      </c>
      <c r="B1002" s="1603" t="s">
        <v>3784</v>
      </c>
      <c r="C1002" s="1607"/>
      <c r="D1002" s="1605"/>
      <c r="E1002" s="1603" t="s">
        <v>3766</v>
      </c>
      <c r="F1002" s="1606"/>
      <c r="G1002" s="1605"/>
      <c r="H1002" s="1603" t="s">
        <v>3767</v>
      </c>
      <c r="I1002" s="1606"/>
      <c r="J1002" s="1605"/>
      <c r="K1002" s="1603" t="s">
        <v>3768</v>
      </c>
      <c r="L1002" s="1606"/>
      <c r="M1002" s="1605"/>
    </row>
    <row r="1003" spans="1:13" ht="15.75">
      <c r="A1003" s="1163" t="s">
        <v>3288</v>
      </c>
      <c r="B1003" s="1605" t="s">
        <v>3769</v>
      </c>
      <c r="C1003" s="1607"/>
      <c r="D1003" s="1605"/>
      <c r="E1003" s="1605" t="s">
        <v>3769</v>
      </c>
      <c r="F1003" s="1607"/>
      <c r="G1003" s="1605"/>
      <c r="H1003" s="1605" t="s">
        <v>3769</v>
      </c>
      <c r="I1003" s="1607"/>
      <c r="J1003" s="1605"/>
      <c r="K1003" s="1605" t="s">
        <v>3769</v>
      </c>
      <c r="L1003" s="1607"/>
      <c r="M1003" s="1605"/>
    </row>
    <row r="1004" spans="1:13" ht="15.75">
      <c r="A1004" s="1163" t="s">
        <v>3291</v>
      </c>
      <c r="B1004" s="1603" t="s">
        <v>3785</v>
      </c>
      <c r="C1004" s="1607"/>
      <c r="D1004" s="1605"/>
      <c r="E1004" s="1608" t="s">
        <v>3786</v>
      </c>
      <c r="F1004" s="1607"/>
      <c r="G1004" s="1605"/>
      <c r="H1004" s="1608" t="s">
        <v>3787</v>
      </c>
      <c r="I1004" s="1607"/>
      <c r="J1004" s="1605"/>
      <c r="K1004" s="1608" t="s">
        <v>3788</v>
      </c>
      <c r="L1004" s="1607"/>
      <c r="M1004" s="1605"/>
    </row>
    <row r="1005" spans="1:13" ht="15.75">
      <c r="A1005" s="1163" t="s">
        <v>3294</v>
      </c>
      <c r="B1005" s="1603" t="s">
        <v>3775</v>
      </c>
      <c r="C1005" s="1607"/>
      <c r="D1005" s="1605"/>
      <c r="E1005" s="1603" t="s">
        <v>3775</v>
      </c>
      <c r="F1005" s="1609"/>
      <c r="G1005" s="1605"/>
      <c r="H1005" s="1603" t="s">
        <v>3775</v>
      </c>
      <c r="I1005" s="1609"/>
      <c r="J1005" s="1605"/>
      <c r="K1005" s="1603" t="s">
        <v>3775</v>
      </c>
      <c r="L1005" s="1609"/>
      <c r="M1005" s="1605"/>
    </row>
    <row r="1006" spans="1:13" ht="15.75">
      <c r="A1006" s="1163" t="s">
        <v>3295</v>
      </c>
      <c r="B1006" s="1605" t="s">
        <v>3777</v>
      </c>
      <c r="C1006" s="1607"/>
      <c r="D1006" s="1605"/>
      <c r="E1006" s="1605" t="s">
        <v>3777</v>
      </c>
      <c r="F1006" s="1604"/>
      <c r="G1006" s="1605"/>
      <c r="H1006" s="1605" t="s">
        <v>3777</v>
      </c>
      <c r="I1006" s="1604"/>
      <c r="J1006" s="1605"/>
      <c r="K1006" s="1605" t="s">
        <v>3777</v>
      </c>
      <c r="L1006" s="1604"/>
      <c r="M1006" s="1605"/>
    </row>
    <row r="1007" spans="1:13" ht="30">
      <c r="A1007" s="1163" t="s">
        <v>3298</v>
      </c>
      <c r="B1007" s="1605" t="s">
        <v>3671</v>
      </c>
      <c r="C1007" s="1607"/>
      <c r="D1007" s="1605"/>
      <c r="E1007" s="1605" t="s">
        <v>3671</v>
      </c>
      <c r="F1007" s="1604"/>
      <c r="G1007" s="1605"/>
      <c r="H1007" s="1605" t="s">
        <v>3671</v>
      </c>
      <c r="I1007" s="1604"/>
      <c r="J1007" s="1605"/>
      <c r="K1007" s="1605" t="s">
        <v>3671</v>
      </c>
      <c r="L1007" s="1604"/>
      <c r="M1007" s="1605"/>
    </row>
    <row r="1008" spans="1:13" ht="15.75">
      <c r="A1008" s="1163" t="s">
        <v>3300</v>
      </c>
      <c r="B1008" s="1605" t="s">
        <v>3671</v>
      </c>
      <c r="C1008" s="1607"/>
      <c r="D1008" s="1605"/>
      <c r="E1008" s="1605" t="s">
        <v>3671</v>
      </c>
      <c r="F1008" s="1607"/>
      <c r="G1008" s="1605"/>
      <c r="H1008" s="1605" t="s">
        <v>3671</v>
      </c>
      <c r="I1008" s="1607"/>
      <c r="J1008" s="1605"/>
      <c r="K1008" s="1605" t="s">
        <v>3671</v>
      </c>
      <c r="L1008" s="1607"/>
      <c r="M1008" s="1605"/>
    </row>
    <row r="1009" spans="1:13" ht="15.75">
      <c r="A1009" s="1163" t="s">
        <v>3304</v>
      </c>
      <c r="B1009" s="1605" t="s">
        <v>3789</v>
      </c>
      <c r="C1009" s="1607"/>
      <c r="D1009" s="1605"/>
      <c r="E1009" s="1605" t="s">
        <v>3778</v>
      </c>
      <c r="F1009" s="1610"/>
      <c r="G1009" s="1605"/>
      <c r="H1009" s="1605" t="s">
        <v>3790</v>
      </c>
      <c r="I1009" s="1610"/>
      <c r="J1009" s="1605"/>
      <c r="K1009" s="1605" t="s">
        <v>3790</v>
      </c>
      <c r="L1009" s="1610"/>
      <c r="M1009" s="1605"/>
    </row>
    <row r="1010" spans="1:13" ht="15.75">
      <c r="A1010" s="1163" t="s">
        <v>3307</v>
      </c>
      <c r="B1010" s="1605">
        <v>2</v>
      </c>
      <c r="C1010" s="1622">
        <v>250</v>
      </c>
      <c r="D1010" s="1612">
        <f>C1010*B1010*B1012</f>
        <v>17500</v>
      </c>
      <c r="E1010" s="1605">
        <v>1</v>
      </c>
      <c r="F1010" s="1611">
        <v>250</v>
      </c>
      <c r="G1010" s="1612">
        <f>F1010*E1010*E1012</f>
        <v>8750</v>
      </c>
      <c r="H1010" s="1605">
        <v>1</v>
      </c>
      <c r="I1010" s="1611">
        <v>250</v>
      </c>
      <c r="J1010" s="1612">
        <f>I1010*H1010*H1012</f>
        <v>8750</v>
      </c>
      <c r="K1010" s="1605">
        <v>1</v>
      </c>
      <c r="L1010" s="1611">
        <v>250</v>
      </c>
      <c r="M1010" s="1612">
        <f>L1010*K1010*K1012</f>
        <v>8750</v>
      </c>
    </row>
    <row r="1011" spans="1:13" ht="15.75">
      <c r="A1011" s="1163" t="s">
        <v>3308</v>
      </c>
      <c r="B1011" s="1605">
        <v>4</v>
      </c>
      <c r="C1011" s="1622">
        <v>50</v>
      </c>
      <c r="D1011" s="1612">
        <f>C1011*B1011*B1012</f>
        <v>7000</v>
      </c>
      <c r="E1011" s="1605">
        <v>2</v>
      </c>
      <c r="F1011" s="1613">
        <v>50</v>
      </c>
      <c r="G1011" s="1612">
        <f>F1011*E1011*E1012</f>
        <v>3500</v>
      </c>
      <c r="H1011" s="1605">
        <v>2</v>
      </c>
      <c r="I1011" s="1613">
        <v>50</v>
      </c>
      <c r="J1011" s="1612">
        <f>I1011*H1011*H1012</f>
        <v>3500</v>
      </c>
      <c r="K1011" s="1605">
        <v>2</v>
      </c>
      <c r="L1011" s="1613">
        <v>50</v>
      </c>
      <c r="M1011" s="1612">
        <f>L1011*K1011*K1012</f>
        <v>3500</v>
      </c>
    </row>
    <row r="1012" spans="1:13" ht="15.75">
      <c r="A1012" s="1163" t="s">
        <v>3309</v>
      </c>
      <c r="B1012" s="1614">
        <v>35</v>
      </c>
      <c r="C1012" s="1607"/>
      <c r="D1012" s="1605"/>
      <c r="E1012" s="1614">
        <v>35</v>
      </c>
      <c r="F1012" s="1607"/>
      <c r="G1012" s="1605"/>
      <c r="H1012" s="1614">
        <v>35</v>
      </c>
      <c r="I1012" s="1607"/>
      <c r="J1012" s="1605"/>
      <c r="K1012" s="1614">
        <v>35</v>
      </c>
      <c r="L1012" s="1607"/>
      <c r="M1012" s="1605"/>
    </row>
    <row r="1013" spans="1:13" ht="16.5" thickBot="1">
      <c r="A1013" s="1193" t="s">
        <v>29</v>
      </c>
      <c r="B1013" s="1615"/>
      <c r="C1013" s="1615"/>
      <c r="D1013" s="1617">
        <f>D1010+D1011</f>
        <v>24500</v>
      </c>
      <c r="E1013" s="1615"/>
      <c r="F1013" s="1615"/>
      <c r="G1013" s="1617">
        <f>G1010+G1011</f>
        <v>12250</v>
      </c>
      <c r="H1013" s="1615"/>
      <c r="I1013" s="1615"/>
      <c r="J1013" s="1617">
        <f>J1010+J1011</f>
        <v>12250</v>
      </c>
      <c r="K1013" s="1615"/>
      <c r="L1013" s="1615"/>
      <c r="M1013" s="1617">
        <f>M1010+M1011</f>
        <v>12250</v>
      </c>
    </row>
    <row r="1014" spans="1:13" ht="31.5">
      <c r="A1014" s="1142" t="s">
        <v>3278</v>
      </c>
      <c r="B1014" s="1620" t="s">
        <v>3791</v>
      </c>
      <c r="C1014" s="1619"/>
      <c r="D1014" s="1618"/>
      <c r="E1014" s="1620" t="s">
        <v>3792</v>
      </c>
      <c r="F1014" s="1621"/>
      <c r="G1014" s="1618"/>
      <c r="H1014" s="1618" t="s">
        <v>3793</v>
      </c>
      <c r="I1014" s="1623"/>
      <c r="J1014" s="1624"/>
      <c r="K1014" s="1620" t="s">
        <v>3794</v>
      </c>
      <c r="L1014" s="1621"/>
      <c r="M1014" s="1618"/>
    </row>
    <row r="1015" spans="1:13" ht="31.5">
      <c r="A1015" s="1163" t="s">
        <v>3282</v>
      </c>
      <c r="B1015" s="1603" t="s">
        <v>3764</v>
      </c>
      <c r="C1015" s="1607"/>
      <c r="D1015" s="1605"/>
      <c r="E1015" s="1603" t="s">
        <v>3764</v>
      </c>
      <c r="F1015" s="1604"/>
      <c r="G1015" s="1605"/>
      <c r="H1015" s="1603" t="s">
        <v>3764</v>
      </c>
      <c r="I1015" s="1604"/>
      <c r="J1015" s="1605"/>
      <c r="K1015" s="1603" t="s">
        <v>3764</v>
      </c>
      <c r="L1015" s="1604"/>
      <c r="M1015" s="1605"/>
    </row>
    <row r="1016" spans="1:13" ht="15.75">
      <c r="A1016" s="1163" t="s">
        <v>3284</v>
      </c>
      <c r="B1016" s="1603" t="s">
        <v>3784</v>
      </c>
      <c r="C1016" s="1607"/>
      <c r="D1016" s="1605"/>
      <c r="E1016" s="1603" t="s">
        <v>3795</v>
      </c>
      <c r="F1016" s="1606"/>
      <c r="G1016" s="1605"/>
      <c r="H1016" s="1603" t="s">
        <v>3796</v>
      </c>
      <c r="I1016" s="1606"/>
      <c r="J1016" s="1605"/>
      <c r="K1016" s="1603" t="s">
        <v>3768</v>
      </c>
      <c r="L1016" s="1606"/>
      <c r="M1016" s="1605"/>
    </row>
    <row r="1017" spans="1:13" ht="15.75">
      <c r="A1017" s="1163" t="s">
        <v>3288</v>
      </c>
      <c r="B1017" s="1605" t="s">
        <v>3769</v>
      </c>
      <c r="C1017" s="1607"/>
      <c r="D1017" s="1605"/>
      <c r="E1017" s="1605" t="s">
        <v>3769</v>
      </c>
      <c r="F1017" s="1607"/>
      <c r="G1017" s="1605"/>
      <c r="H1017" s="1605" t="s">
        <v>3769</v>
      </c>
      <c r="I1017" s="1607"/>
      <c r="J1017" s="1605"/>
      <c r="K1017" s="1605" t="s">
        <v>3769</v>
      </c>
      <c r="L1017" s="1607"/>
      <c r="M1017" s="1605"/>
    </row>
    <row r="1018" spans="1:13" ht="31.5">
      <c r="A1018" s="1163" t="s">
        <v>3291</v>
      </c>
      <c r="B1018" s="1603" t="s">
        <v>3797</v>
      </c>
      <c r="C1018" s="1607"/>
      <c r="D1018" s="1605"/>
      <c r="E1018" s="1608" t="s">
        <v>3798</v>
      </c>
      <c r="F1018" s="1607"/>
      <c r="G1018" s="1605"/>
      <c r="H1018" s="1608" t="s">
        <v>3773</v>
      </c>
      <c r="I1018" s="1607"/>
      <c r="J1018" s="1605"/>
      <c r="K1018" s="1608" t="s">
        <v>3799</v>
      </c>
      <c r="L1018" s="1607"/>
      <c r="M1018" s="1605"/>
    </row>
    <row r="1019" spans="1:13" ht="15.75">
      <c r="A1019" s="1163" t="s">
        <v>3294</v>
      </c>
      <c r="B1019" s="1603" t="s">
        <v>3800</v>
      </c>
      <c r="C1019" s="1607"/>
      <c r="D1019" s="1605"/>
      <c r="E1019" s="1603" t="s">
        <v>3775</v>
      </c>
      <c r="F1019" s="1609"/>
      <c r="G1019" s="1605"/>
      <c r="H1019" s="1603" t="s">
        <v>3801</v>
      </c>
      <c r="I1019" s="1609"/>
      <c r="J1019" s="1605"/>
      <c r="K1019" s="1603" t="s">
        <v>3775</v>
      </c>
      <c r="L1019" s="1609"/>
      <c r="M1019" s="1605"/>
    </row>
    <row r="1020" spans="1:13" ht="15.75">
      <c r="A1020" s="1163" t="s">
        <v>3295</v>
      </c>
      <c r="B1020" s="1605" t="s">
        <v>3777</v>
      </c>
      <c r="C1020" s="1607"/>
      <c r="D1020" s="1605"/>
      <c r="E1020" s="1605" t="s">
        <v>3777</v>
      </c>
      <c r="F1020" s="1604"/>
      <c r="G1020" s="1605"/>
      <c r="H1020" s="1605" t="s">
        <v>3777</v>
      </c>
      <c r="I1020" s="1604"/>
      <c r="J1020" s="1605"/>
      <c r="K1020" s="1605" t="s">
        <v>3777</v>
      </c>
      <c r="L1020" s="1604"/>
      <c r="M1020" s="1605"/>
    </row>
    <row r="1021" spans="1:13" ht="30">
      <c r="A1021" s="1163" t="s">
        <v>3298</v>
      </c>
      <c r="B1021" s="1605" t="s">
        <v>3671</v>
      </c>
      <c r="C1021" s="1607"/>
      <c r="D1021" s="1605"/>
      <c r="E1021" s="1605" t="s">
        <v>3671</v>
      </c>
      <c r="F1021" s="1604"/>
      <c r="G1021" s="1605"/>
      <c r="H1021" s="1605" t="s">
        <v>3671</v>
      </c>
      <c r="I1021" s="1604"/>
      <c r="J1021" s="1605"/>
      <c r="K1021" s="1605" t="s">
        <v>3671</v>
      </c>
      <c r="L1021" s="1604"/>
      <c r="M1021" s="1605"/>
    </row>
    <row r="1022" spans="1:13" ht="15.75">
      <c r="A1022" s="1163" t="s">
        <v>3300</v>
      </c>
      <c r="B1022" s="1605" t="s">
        <v>3671</v>
      </c>
      <c r="C1022" s="1607"/>
      <c r="D1022" s="1605"/>
      <c r="E1022" s="1605" t="s">
        <v>3671</v>
      </c>
      <c r="F1022" s="1607"/>
      <c r="G1022" s="1605"/>
      <c r="H1022" s="1605" t="s">
        <v>3671</v>
      </c>
      <c r="I1022" s="1607"/>
      <c r="J1022" s="1605"/>
      <c r="K1022" s="1605" t="s">
        <v>3671</v>
      </c>
      <c r="L1022" s="1607"/>
      <c r="M1022" s="1605"/>
    </row>
    <row r="1023" spans="1:13" ht="15.75">
      <c r="A1023" s="1163" t="s">
        <v>3304</v>
      </c>
      <c r="B1023" s="1605" t="s">
        <v>3789</v>
      </c>
      <c r="C1023" s="1607"/>
      <c r="D1023" s="1605"/>
      <c r="E1023" s="1605" t="s">
        <v>3778</v>
      </c>
      <c r="F1023" s="1610"/>
      <c r="G1023" s="1605"/>
      <c r="H1023" s="1605" t="s">
        <v>3778</v>
      </c>
      <c r="I1023" s="1610"/>
      <c r="J1023" s="1612"/>
      <c r="K1023" s="1605" t="s">
        <v>3790</v>
      </c>
      <c r="L1023" s="1610"/>
      <c r="M1023" s="1605"/>
    </row>
    <row r="1024" spans="1:13" ht="15.75">
      <c r="A1024" s="1163" t="s">
        <v>3307</v>
      </c>
      <c r="B1024" s="1605">
        <v>2</v>
      </c>
      <c r="C1024" s="1622">
        <v>250</v>
      </c>
      <c r="D1024" s="1612">
        <f>C1024*B1024*B1026</f>
        <v>30000</v>
      </c>
      <c r="E1024" s="1605">
        <v>1</v>
      </c>
      <c r="F1024" s="1611">
        <v>250</v>
      </c>
      <c r="G1024" s="1612">
        <f>F1024*E1024*E1026</f>
        <v>8750</v>
      </c>
      <c r="H1024" s="1605" t="s">
        <v>3802</v>
      </c>
      <c r="I1024" s="1611"/>
      <c r="J1024" s="1625">
        <v>70000</v>
      </c>
      <c r="K1024" s="1605">
        <v>2</v>
      </c>
      <c r="L1024" s="1611">
        <v>250</v>
      </c>
      <c r="M1024" s="1612">
        <f>L1024*K1024*K1026</f>
        <v>17500</v>
      </c>
    </row>
    <row r="1025" spans="1:13" ht="15.75">
      <c r="A1025" s="1163" t="s">
        <v>3308</v>
      </c>
      <c r="B1025" s="1605">
        <v>4</v>
      </c>
      <c r="C1025" s="1622">
        <v>50</v>
      </c>
      <c r="D1025" s="1612">
        <f>C1025*B1025*B1026</f>
        <v>12000</v>
      </c>
      <c r="E1025" s="1605">
        <v>2</v>
      </c>
      <c r="F1025" s="1613">
        <v>50</v>
      </c>
      <c r="G1025" s="1612">
        <f>F1025*E1025*E1026</f>
        <v>3500</v>
      </c>
      <c r="H1025" s="1605" t="s">
        <v>3803</v>
      </c>
      <c r="I1025" s="1613">
        <v>125</v>
      </c>
      <c r="J1025" s="1625">
        <v>17500</v>
      </c>
      <c r="K1025" s="1605">
        <v>4</v>
      </c>
      <c r="L1025" s="1613">
        <v>50</v>
      </c>
      <c r="M1025" s="1612">
        <f>L1025*K1025*K1026</f>
        <v>7000</v>
      </c>
    </row>
    <row r="1026" spans="1:13" ht="15.75">
      <c r="A1026" s="1163" t="s">
        <v>3309</v>
      </c>
      <c r="B1026" s="1614">
        <v>60</v>
      </c>
      <c r="C1026" s="1607"/>
      <c r="D1026" s="1612"/>
      <c r="E1026" s="1614">
        <v>35</v>
      </c>
      <c r="F1026" s="1607"/>
      <c r="G1026" s="1605"/>
      <c r="H1026" s="1614">
        <v>35</v>
      </c>
      <c r="I1026" s="1604"/>
      <c r="J1026" s="1626">
        <v>87500</v>
      </c>
      <c r="K1026" s="1614">
        <v>35</v>
      </c>
      <c r="L1026" s="1607"/>
      <c r="M1026" s="1605"/>
    </row>
    <row r="1027" spans="1:13" ht="16.5" thickBot="1">
      <c r="A1027" s="1171" t="s">
        <v>29</v>
      </c>
      <c r="B1027" s="1537"/>
      <c r="C1027" s="1537"/>
      <c r="D1027" s="1627">
        <f>D1024+D1025</f>
        <v>42000</v>
      </c>
      <c r="E1027" s="1537"/>
      <c r="F1027" s="1537"/>
      <c r="G1027" s="1627">
        <f>G1024+G1025</f>
        <v>12250</v>
      </c>
      <c r="H1027" s="1537"/>
      <c r="I1027" s="1537"/>
      <c r="J1027" s="1628">
        <f>J1024+J1025</f>
        <v>87500</v>
      </c>
      <c r="K1027" s="1537"/>
      <c r="L1027" s="1537"/>
      <c r="M1027" s="1627">
        <f>M1024+M1025</f>
        <v>24500</v>
      </c>
    </row>
    <row r="1028" spans="1:13" ht="31.5">
      <c r="A1028" s="1142" t="s">
        <v>3278</v>
      </c>
      <c r="B1028" s="1620" t="s">
        <v>3804</v>
      </c>
      <c r="C1028" s="1619"/>
      <c r="D1028" s="1618"/>
      <c r="E1028" s="1620" t="s">
        <v>3805</v>
      </c>
      <c r="F1028" s="1621"/>
      <c r="G1028" s="1618"/>
      <c r="H1028" s="1620" t="s">
        <v>3806</v>
      </c>
      <c r="I1028" s="1621"/>
      <c r="J1028" s="1618"/>
      <c r="K1028" s="1620" t="s">
        <v>3807</v>
      </c>
      <c r="L1028" s="1621"/>
      <c r="M1028" s="1618"/>
    </row>
    <row r="1029" spans="1:13" ht="31.5">
      <c r="A1029" s="1163" t="s">
        <v>3282</v>
      </c>
      <c r="B1029" s="1603" t="s">
        <v>3764</v>
      </c>
      <c r="C1029" s="1607"/>
      <c r="D1029" s="1605"/>
      <c r="E1029" s="1603" t="s">
        <v>3764</v>
      </c>
      <c r="F1029" s="1604"/>
      <c r="G1029" s="1605"/>
      <c r="H1029" s="1603" t="s">
        <v>3764</v>
      </c>
      <c r="I1029" s="1604"/>
      <c r="J1029" s="1605"/>
      <c r="K1029" s="1603" t="s">
        <v>3764</v>
      </c>
      <c r="L1029" s="1604"/>
      <c r="M1029" s="1605"/>
    </row>
    <row r="1030" spans="1:13" ht="15.75">
      <c r="A1030" s="1163" t="s">
        <v>3284</v>
      </c>
      <c r="B1030" s="1603" t="s">
        <v>3808</v>
      </c>
      <c r="C1030" s="1607"/>
      <c r="D1030" s="1605"/>
      <c r="E1030" s="1603" t="s">
        <v>3795</v>
      </c>
      <c r="F1030" s="1606"/>
      <c r="G1030" s="1605"/>
      <c r="H1030" s="1603" t="s">
        <v>3796</v>
      </c>
      <c r="I1030" s="1606"/>
      <c r="J1030" s="1605"/>
      <c r="K1030" s="1603" t="s">
        <v>3768</v>
      </c>
      <c r="L1030" s="1606"/>
      <c r="M1030" s="1605"/>
    </row>
    <row r="1031" spans="1:13" ht="15.75">
      <c r="A1031" s="1163" t="s">
        <v>3288</v>
      </c>
      <c r="B1031" s="1605" t="s">
        <v>3769</v>
      </c>
      <c r="C1031" s="1607"/>
      <c r="D1031" s="1605"/>
      <c r="E1031" s="1605" t="s">
        <v>3769</v>
      </c>
      <c r="F1031" s="1607"/>
      <c r="G1031" s="1605"/>
      <c r="H1031" s="1605" t="s">
        <v>3769</v>
      </c>
      <c r="I1031" s="1607"/>
      <c r="J1031" s="1605"/>
      <c r="K1031" s="1605" t="s">
        <v>3769</v>
      </c>
      <c r="L1031" s="1607"/>
      <c r="M1031" s="1605"/>
    </row>
    <row r="1032" spans="1:13" ht="31.5">
      <c r="A1032" s="1163" t="s">
        <v>3291</v>
      </c>
      <c r="B1032" s="1603" t="s">
        <v>3809</v>
      </c>
      <c r="C1032" s="1607"/>
      <c r="D1032" s="1605"/>
      <c r="E1032" s="1608" t="s">
        <v>3787</v>
      </c>
      <c r="F1032" s="1607"/>
      <c r="G1032" s="1605"/>
      <c r="H1032" s="1608" t="s">
        <v>3773</v>
      </c>
      <c r="I1032" s="1607"/>
      <c r="J1032" s="1605"/>
      <c r="K1032" s="1608" t="s">
        <v>3799</v>
      </c>
      <c r="L1032" s="1607"/>
      <c r="M1032" s="1605"/>
    </row>
    <row r="1033" spans="1:13" ht="15.75">
      <c r="A1033" s="1163" t="s">
        <v>3294</v>
      </c>
      <c r="B1033" s="1603" t="s">
        <v>3775</v>
      </c>
      <c r="C1033" s="1607"/>
      <c r="D1033" s="1605"/>
      <c r="E1033" s="1603" t="s">
        <v>3775</v>
      </c>
      <c r="F1033" s="1609"/>
      <c r="G1033" s="1605"/>
      <c r="H1033" s="1603" t="s">
        <v>3775</v>
      </c>
      <c r="I1033" s="1609"/>
      <c r="J1033" s="1605"/>
      <c r="K1033" s="1603" t="s">
        <v>3775</v>
      </c>
      <c r="L1033" s="1609"/>
      <c r="M1033" s="1605"/>
    </row>
    <row r="1034" spans="1:13" ht="15.75">
      <c r="A1034" s="1163" t="s">
        <v>3295</v>
      </c>
      <c r="B1034" s="1605" t="s">
        <v>3777</v>
      </c>
      <c r="C1034" s="1607"/>
      <c r="D1034" s="1605"/>
      <c r="E1034" s="1605" t="s">
        <v>3777</v>
      </c>
      <c r="F1034" s="1604"/>
      <c r="G1034" s="1605"/>
      <c r="H1034" s="1605" t="s">
        <v>3777</v>
      </c>
      <c r="I1034" s="1604"/>
      <c r="J1034" s="1605"/>
      <c r="K1034" s="1605" t="s">
        <v>3777</v>
      </c>
      <c r="L1034" s="1604"/>
      <c r="M1034" s="1605"/>
    </row>
    <row r="1035" spans="1:13" ht="30">
      <c r="A1035" s="1163" t="s">
        <v>3298</v>
      </c>
      <c r="B1035" s="1605" t="s">
        <v>3671</v>
      </c>
      <c r="C1035" s="1607"/>
      <c r="D1035" s="1605"/>
      <c r="E1035" s="1605" t="s">
        <v>3671</v>
      </c>
      <c r="F1035" s="1604"/>
      <c r="G1035" s="1605"/>
      <c r="H1035" s="1605" t="s">
        <v>3671</v>
      </c>
      <c r="I1035" s="1604"/>
      <c r="J1035" s="1605"/>
      <c r="K1035" s="1605" t="s">
        <v>3671</v>
      </c>
      <c r="L1035" s="1604"/>
      <c r="M1035" s="1605"/>
    </row>
    <row r="1036" spans="1:13" ht="15.75">
      <c r="A1036" s="1163" t="s">
        <v>3300</v>
      </c>
      <c r="B1036" s="1605" t="s">
        <v>3671</v>
      </c>
      <c r="C1036" s="1607"/>
      <c r="D1036" s="1605"/>
      <c r="E1036" s="1605" t="s">
        <v>3671</v>
      </c>
      <c r="F1036" s="1607"/>
      <c r="G1036" s="1605"/>
      <c r="H1036" s="1605" t="s">
        <v>3671</v>
      </c>
      <c r="I1036" s="1607"/>
      <c r="J1036" s="1605"/>
      <c r="K1036" s="1605" t="s">
        <v>3671</v>
      </c>
      <c r="L1036" s="1607"/>
      <c r="M1036" s="1605"/>
    </row>
    <row r="1037" spans="1:13" ht="15.75">
      <c r="A1037" s="1163" t="s">
        <v>3304</v>
      </c>
      <c r="B1037" s="1605" t="s">
        <v>3778</v>
      </c>
      <c r="C1037" s="1607"/>
      <c r="D1037" s="1605"/>
      <c r="E1037" s="1605" t="s">
        <v>3778</v>
      </c>
      <c r="F1037" s="1610"/>
      <c r="G1037" s="1605"/>
      <c r="H1037" s="1605" t="s">
        <v>3778</v>
      </c>
      <c r="I1037" s="1610"/>
      <c r="J1037" s="1605"/>
      <c r="K1037" s="1605" t="s">
        <v>3778</v>
      </c>
      <c r="L1037" s="1610"/>
      <c r="M1037" s="1605"/>
    </row>
    <row r="1038" spans="1:13" ht="15.75">
      <c r="A1038" s="1163" t="s">
        <v>3307</v>
      </c>
      <c r="B1038" s="1605">
        <v>1</v>
      </c>
      <c r="C1038" s="1622">
        <v>250</v>
      </c>
      <c r="D1038" s="1612">
        <f>C1038*B1038*B1040</f>
        <v>8750</v>
      </c>
      <c r="E1038" s="1605">
        <v>1</v>
      </c>
      <c r="F1038" s="1622">
        <v>250</v>
      </c>
      <c r="G1038" s="1612">
        <f>F1038*E1038*E1040</f>
        <v>8750</v>
      </c>
      <c r="H1038" s="1605">
        <v>1</v>
      </c>
      <c r="I1038" s="1622">
        <v>250</v>
      </c>
      <c r="J1038" s="1612">
        <f>I1038*H1038*H1040</f>
        <v>15000</v>
      </c>
      <c r="K1038" s="1605">
        <v>1</v>
      </c>
      <c r="L1038" s="1622">
        <v>250</v>
      </c>
      <c r="M1038" s="1612">
        <f>L1038*K1038*K1040</f>
        <v>8750</v>
      </c>
    </row>
    <row r="1039" spans="1:13" ht="15.75">
      <c r="A1039" s="1163" t="s">
        <v>3308</v>
      </c>
      <c r="B1039" s="1605">
        <v>2</v>
      </c>
      <c r="C1039" s="1622">
        <v>50</v>
      </c>
      <c r="D1039" s="1612">
        <f>C1039*B1039*B1040</f>
        <v>3500</v>
      </c>
      <c r="E1039" s="1605">
        <v>2</v>
      </c>
      <c r="F1039" s="1622">
        <v>50</v>
      </c>
      <c r="G1039" s="1612">
        <f>F1039*E1039*E1040</f>
        <v>3500</v>
      </c>
      <c r="H1039" s="1605">
        <v>2</v>
      </c>
      <c r="I1039" s="1622">
        <v>50</v>
      </c>
      <c r="J1039" s="1612">
        <f>I1039*H1039*H1040</f>
        <v>6000</v>
      </c>
      <c r="K1039" s="1605">
        <v>2</v>
      </c>
      <c r="L1039" s="1622">
        <v>50</v>
      </c>
      <c r="M1039" s="1612">
        <f>L1039*K1039*K1040</f>
        <v>3500</v>
      </c>
    </row>
    <row r="1040" spans="1:13" ht="15.75">
      <c r="A1040" s="1163" t="s">
        <v>3309</v>
      </c>
      <c r="B1040" s="1614">
        <v>35</v>
      </c>
      <c r="C1040" s="1607"/>
      <c r="D1040" s="1605"/>
      <c r="E1040" s="1614">
        <v>35</v>
      </c>
      <c r="F1040" s="1607"/>
      <c r="G1040" s="1605"/>
      <c r="H1040" s="1614">
        <v>60</v>
      </c>
      <c r="I1040" s="1607"/>
      <c r="J1040" s="1605"/>
      <c r="K1040" s="1614">
        <v>35</v>
      </c>
      <c r="L1040" s="1607"/>
      <c r="M1040" s="1605"/>
    </row>
    <row r="1041" spans="1:13" ht="16.5" thickBot="1">
      <c r="A1041" s="1171" t="s">
        <v>29</v>
      </c>
      <c r="B1041" s="1537"/>
      <c r="C1041" s="1537"/>
      <c r="D1041" s="1627">
        <f>D1038+D1039</f>
        <v>12250</v>
      </c>
      <c r="E1041" s="1537"/>
      <c r="F1041" s="1537"/>
      <c r="G1041" s="1627">
        <f>G1038+G1039</f>
        <v>12250</v>
      </c>
      <c r="H1041" s="1537"/>
      <c r="I1041" s="1537"/>
      <c r="J1041" s="1627">
        <f>J1038+J1039</f>
        <v>21000</v>
      </c>
      <c r="K1041" s="1537"/>
      <c r="L1041" s="1537"/>
      <c r="M1041" s="1627">
        <f>M1038+M1039</f>
        <v>12250</v>
      </c>
    </row>
    <row r="1042" spans="1:13" ht="31.5">
      <c r="A1042" s="1142" t="s">
        <v>3278</v>
      </c>
      <c r="B1042" s="1629" t="s">
        <v>3810</v>
      </c>
      <c r="C1042" s="1630"/>
      <c r="D1042" s="1624"/>
      <c r="E1042" s="1620" t="s">
        <v>3811</v>
      </c>
      <c r="F1042" s="1623"/>
      <c r="G1042" s="1624"/>
      <c r="H1042" s="1620" t="s">
        <v>3389</v>
      </c>
      <c r="I1042" s="1621"/>
      <c r="J1042" s="1618"/>
      <c r="K1042" s="1620" t="s">
        <v>3812</v>
      </c>
      <c r="L1042" s="1621"/>
      <c r="M1042" s="1618"/>
    </row>
    <row r="1043" spans="1:13" ht="31.5">
      <c r="A1043" s="1163" t="s">
        <v>3282</v>
      </c>
      <c r="B1043" s="1603" t="s">
        <v>3764</v>
      </c>
      <c r="C1043" s="1607"/>
      <c r="D1043" s="1605"/>
      <c r="E1043" s="1603" t="s">
        <v>3764</v>
      </c>
      <c r="F1043" s="1604"/>
      <c r="G1043" s="1605"/>
      <c r="H1043" s="1603" t="s">
        <v>3764</v>
      </c>
      <c r="I1043" s="1604"/>
      <c r="J1043" s="1605"/>
      <c r="K1043" s="1603" t="s">
        <v>3764</v>
      </c>
      <c r="L1043" s="1607"/>
      <c r="M1043" s="1605"/>
    </row>
    <row r="1044" spans="1:13" ht="15.75">
      <c r="A1044" s="1163" t="s">
        <v>3284</v>
      </c>
      <c r="B1044" s="1603" t="s">
        <v>3813</v>
      </c>
      <c r="C1044" s="1607"/>
      <c r="D1044" s="1605"/>
      <c r="E1044" s="1603" t="s">
        <v>3814</v>
      </c>
      <c r="F1044" s="1606"/>
      <c r="G1044" s="1605"/>
      <c r="H1044" s="1603" t="s">
        <v>3815</v>
      </c>
      <c r="I1044" s="1606"/>
      <c r="J1044" s="1605"/>
      <c r="K1044" s="1603" t="s">
        <v>3816</v>
      </c>
      <c r="L1044" s="1607"/>
      <c r="M1044" s="1605"/>
    </row>
    <row r="1045" spans="1:13" ht="15.75">
      <c r="A1045" s="1163" t="s">
        <v>3288</v>
      </c>
      <c r="B1045" s="1605" t="s">
        <v>3769</v>
      </c>
      <c r="C1045" s="1607"/>
      <c r="D1045" s="1605"/>
      <c r="E1045" s="1605" t="s">
        <v>3817</v>
      </c>
      <c r="F1045" s="1607"/>
      <c r="G1045" s="1605"/>
      <c r="H1045" s="1605" t="s">
        <v>3818</v>
      </c>
      <c r="I1045" s="1607"/>
      <c r="J1045" s="1605"/>
      <c r="K1045" s="1605" t="s">
        <v>3769</v>
      </c>
      <c r="L1045" s="1607"/>
      <c r="M1045" s="1605"/>
    </row>
    <row r="1046" spans="1:13" ht="15.75">
      <c r="A1046" s="1163" t="s">
        <v>3291</v>
      </c>
      <c r="B1046" s="1603" t="s">
        <v>3787</v>
      </c>
      <c r="C1046" s="1607"/>
      <c r="D1046" s="1605"/>
      <c r="E1046" s="1608" t="s">
        <v>3772</v>
      </c>
      <c r="F1046" s="1607"/>
      <c r="G1046" s="1605"/>
      <c r="H1046" s="1608" t="s">
        <v>3773</v>
      </c>
      <c r="I1046" s="1607"/>
      <c r="J1046" s="1605"/>
      <c r="K1046" s="1603" t="s">
        <v>3787</v>
      </c>
      <c r="L1046" s="1607"/>
      <c r="M1046" s="1605"/>
    </row>
    <row r="1047" spans="1:13" ht="15.75">
      <c r="A1047" s="1163" t="s">
        <v>3294</v>
      </c>
      <c r="B1047" s="1603" t="s">
        <v>3775</v>
      </c>
      <c r="C1047" s="1607"/>
      <c r="D1047" s="1605"/>
      <c r="E1047" s="1603" t="s">
        <v>3775</v>
      </c>
      <c r="F1047" s="1609"/>
      <c r="G1047" s="1605"/>
      <c r="H1047" s="1603" t="s">
        <v>3801</v>
      </c>
      <c r="I1047" s="1609"/>
      <c r="J1047" s="1605"/>
      <c r="K1047" s="1603" t="s">
        <v>3775</v>
      </c>
      <c r="L1047" s="1607"/>
      <c r="M1047" s="1605"/>
    </row>
    <row r="1048" spans="1:13" ht="15.75">
      <c r="A1048" s="1163" t="s">
        <v>3295</v>
      </c>
      <c r="B1048" s="1605" t="s">
        <v>3777</v>
      </c>
      <c r="C1048" s="1607"/>
      <c r="D1048" s="1605"/>
      <c r="E1048" s="1605" t="s">
        <v>3394</v>
      </c>
      <c r="F1048" s="1604"/>
      <c r="G1048" s="1605"/>
      <c r="H1048" s="1605" t="s">
        <v>3777</v>
      </c>
      <c r="I1048" s="1604"/>
      <c r="J1048" s="1605"/>
      <c r="K1048" s="1605" t="s">
        <v>3777</v>
      </c>
      <c r="L1048" s="1607"/>
      <c r="M1048" s="1605"/>
    </row>
    <row r="1049" spans="1:13" ht="30">
      <c r="A1049" s="1163" t="s">
        <v>3298</v>
      </c>
      <c r="B1049" s="1605" t="s">
        <v>3671</v>
      </c>
      <c r="C1049" s="1607"/>
      <c r="D1049" s="1605"/>
      <c r="E1049" s="1605" t="s">
        <v>3819</v>
      </c>
      <c r="F1049" s="1604"/>
      <c r="G1049" s="1605"/>
      <c r="H1049" s="1605" t="s">
        <v>3671</v>
      </c>
      <c r="I1049" s="1604"/>
      <c r="J1049" s="1605"/>
      <c r="K1049" s="1605" t="s">
        <v>3671</v>
      </c>
      <c r="L1049" s="1607"/>
      <c r="M1049" s="1605"/>
    </row>
    <row r="1050" spans="1:13" ht="15.75">
      <c r="A1050" s="1163" t="s">
        <v>3300</v>
      </c>
      <c r="B1050" s="1605" t="s">
        <v>3671</v>
      </c>
      <c r="C1050" s="1607"/>
      <c r="D1050" s="1605"/>
      <c r="E1050" s="1605" t="s">
        <v>3671</v>
      </c>
      <c r="F1050" s="1607"/>
      <c r="G1050" s="1605"/>
      <c r="H1050" s="1605" t="s">
        <v>3671</v>
      </c>
      <c r="I1050" s="1607"/>
      <c r="J1050" s="1605"/>
      <c r="K1050" s="1605" t="s">
        <v>3671</v>
      </c>
      <c r="L1050" s="1607"/>
      <c r="M1050" s="1605"/>
    </row>
    <row r="1051" spans="1:13" ht="47.25">
      <c r="A1051" s="1163" t="s">
        <v>3304</v>
      </c>
      <c r="B1051" s="1605" t="s">
        <v>3778</v>
      </c>
      <c r="C1051" s="1607"/>
      <c r="D1051" s="1605"/>
      <c r="E1051" s="1603" t="s">
        <v>3820</v>
      </c>
      <c r="F1051" s="1631">
        <v>1250</v>
      </c>
      <c r="G1051" s="1612">
        <f>F1051*E1054*2</f>
        <v>87500</v>
      </c>
      <c r="H1051" s="1605" t="s">
        <v>3778</v>
      </c>
      <c r="I1051" s="1610"/>
      <c r="J1051" s="1605"/>
      <c r="K1051" s="1605" t="s">
        <v>3778</v>
      </c>
      <c r="L1051" s="1607"/>
      <c r="M1051" s="1605"/>
    </row>
    <row r="1052" spans="1:13" ht="15.75">
      <c r="A1052" s="1163" t="s">
        <v>3307</v>
      </c>
      <c r="B1052" s="1605">
        <v>1</v>
      </c>
      <c r="C1052" s="1622">
        <v>250</v>
      </c>
      <c r="D1052" s="1612">
        <f>B1052*C1052*B1054</f>
        <v>8750</v>
      </c>
      <c r="E1052" s="1605">
        <v>4</v>
      </c>
      <c r="F1052" s="1611"/>
      <c r="G1052" s="1612"/>
      <c r="H1052" s="1605">
        <v>1</v>
      </c>
      <c r="I1052" s="1611">
        <v>250</v>
      </c>
      <c r="J1052" s="1632">
        <f>I1052*H1052*H1054</f>
        <v>15000</v>
      </c>
      <c r="K1052" s="1605">
        <v>1</v>
      </c>
      <c r="L1052" s="1622">
        <v>250</v>
      </c>
      <c r="M1052" s="1612">
        <f>L1052*K1052*K1054</f>
        <v>8750</v>
      </c>
    </row>
    <row r="1053" spans="1:13" ht="15.75">
      <c r="A1053" s="1163" t="s">
        <v>3308</v>
      </c>
      <c r="B1053" s="1605">
        <v>2</v>
      </c>
      <c r="C1053" s="1622">
        <v>50</v>
      </c>
      <c r="D1053" s="1612">
        <f>C1053*B1053*B1054</f>
        <v>3500</v>
      </c>
      <c r="E1053" s="1605">
        <v>4</v>
      </c>
      <c r="F1053" s="1613"/>
      <c r="G1053" s="1612"/>
      <c r="H1053" s="1605">
        <v>2</v>
      </c>
      <c r="I1053" s="1613">
        <v>100</v>
      </c>
      <c r="J1053" s="1632">
        <f>I1053*H1053*H1054</f>
        <v>12000</v>
      </c>
      <c r="K1053" s="1605">
        <v>2</v>
      </c>
      <c r="L1053" s="1622">
        <v>50</v>
      </c>
      <c r="M1053" s="1612">
        <f>L1053*K1054*K1053</f>
        <v>3500</v>
      </c>
    </row>
    <row r="1054" spans="1:13" ht="15.75">
      <c r="A1054" s="1163" t="s">
        <v>3309</v>
      </c>
      <c r="B1054" s="1614">
        <v>35</v>
      </c>
      <c r="C1054" s="1607"/>
      <c r="D1054" s="1605"/>
      <c r="E1054" s="1614">
        <v>35</v>
      </c>
      <c r="F1054" s="1607"/>
      <c r="G1054" s="1633"/>
      <c r="H1054" s="1614">
        <v>60</v>
      </c>
      <c r="I1054" s="1607"/>
      <c r="J1054" s="1605"/>
      <c r="K1054" s="1614">
        <v>35</v>
      </c>
      <c r="L1054" s="1607"/>
      <c r="M1054" s="1605"/>
    </row>
    <row r="1055" spans="1:13" ht="16.5" thickBot="1">
      <c r="A1055" s="1171" t="s">
        <v>29</v>
      </c>
      <c r="B1055" s="1537"/>
      <c r="C1055" s="1537"/>
      <c r="D1055" s="1627">
        <f>D1052+D1053</f>
        <v>12250</v>
      </c>
      <c r="E1055" s="1537"/>
      <c r="F1055" s="1537"/>
      <c r="G1055" s="1627">
        <f>G1051</f>
        <v>87500</v>
      </c>
      <c r="H1055" s="1537"/>
      <c r="I1055" s="1537"/>
      <c r="J1055" s="1627">
        <f>J1052+J1053</f>
        <v>27000</v>
      </c>
      <c r="K1055" s="1537"/>
      <c r="L1055" s="1537"/>
      <c r="M1055" s="1627">
        <f>M1052+M1053</f>
        <v>12250</v>
      </c>
    </row>
    <row r="1056" spans="1:13" ht="31.5">
      <c r="A1056" s="1153" t="s">
        <v>3278</v>
      </c>
      <c r="B1056" s="1634" t="s">
        <v>3821</v>
      </c>
      <c r="C1056" s="1635"/>
      <c r="D1056" s="1636"/>
      <c r="E1056" s="1637" t="s">
        <v>3822</v>
      </c>
      <c r="F1056" s="1638"/>
      <c r="G1056" s="1636"/>
      <c r="H1056" s="1639" t="s">
        <v>3823</v>
      </c>
      <c r="I1056" s="1635"/>
      <c r="J1056" s="1636"/>
      <c r="K1056" s="1444"/>
      <c r="L1056" s="1444"/>
      <c r="M1056" s="1444"/>
    </row>
    <row r="1057" spans="1:14" ht="31.5">
      <c r="A1057" s="1163" t="s">
        <v>3282</v>
      </c>
      <c r="B1057" s="1603" t="s">
        <v>3764</v>
      </c>
      <c r="C1057" s="1607"/>
      <c r="D1057" s="1605"/>
      <c r="E1057" s="1603" t="s">
        <v>3764</v>
      </c>
      <c r="F1057" s="1604"/>
      <c r="G1057" s="1605"/>
      <c r="H1057" s="1603" t="s">
        <v>3764</v>
      </c>
      <c r="I1057" s="1607"/>
      <c r="J1057" s="1605"/>
      <c r="K1057" s="1272"/>
      <c r="L1057" s="1272"/>
      <c r="M1057" s="1272"/>
    </row>
    <row r="1058" spans="1:14" ht="15.75">
      <c r="A1058" s="1163" t="s">
        <v>3284</v>
      </c>
      <c r="B1058" s="1603" t="s">
        <v>3824</v>
      </c>
      <c r="C1058" s="1607"/>
      <c r="D1058" s="1605"/>
      <c r="E1058" s="1603" t="s">
        <v>3825</v>
      </c>
      <c r="F1058" s="1606"/>
      <c r="G1058" s="1605"/>
      <c r="H1058" s="1603" t="s">
        <v>3826</v>
      </c>
      <c r="I1058" s="1607"/>
      <c r="J1058" s="1605"/>
      <c r="K1058" s="1272"/>
      <c r="L1058" s="1272"/>
      <c r="M1058" s="1272"/>
    </row>
    <row r="1059" spans="1:14" ht="15.75">
      <c r="A1059" s="1163" t="s">
        <v>3288</v>
      </c>
      <c r="B1059" s="1605" t="s">
        <v>3769</v>
      </c>
      <c r="C1059" s="1607"/>
      <c r="D1059" s="1605"/>
      <c r="E1059" s="1605" t="s">
        <v>3818</v>
      </c>
      <c r="F1059" s="1607"/>
      <c r="G1059" s="1605"/>
      <c r="H1059" s="1605" t="s">
        <v>3769</v>
      </c>
      <c r="I1059" s="1607"/>
      <c r="J1059" s="1605"/>
      <c r="K1059" s="1272"/>
      <c r="L1059" s="1272"/>
      <c r="M1059" s="1272"/>
    </row>
    <row r="1060" spans="1:14" ht="15.75">
      <c r="A1060" s="1163" t="s">
        <v>3291</v>
      </c>
      <c r="B1060" s="1603" t="s">
        <v>3827</v>
      </c>
      <c r="C1060" s="1607"/>
      <c r="D1060" s="1605"/>
      <c r="E1060" s="1608" t="s">
        <v>3773</v>
      </c>
      <c r="F1060" s="1607"/>
      <c r="G1060" s="1605"/>
      <c r="H1060" s="1603" t="s">
        <v>3787</v>
      </c>
      <c r="I1060" s="1607"/>
      <c r="J1060" s="1605"/>
      <c r="K1060" s="1272"/>
      <c r="L1060" s="1272"/>
      <c r="M1060" s="1272"/>
    </row>
    <row r="1061" spans="1:14" ht="15.75">
      <c r="A1061" s="1163" t="s">
        <v>3294</v>
      </c>
      <c r="B1061" s="1603" t="s">
        <v>3775</v>
      </c>
      <c r="C1061" s="1607"/>
      <c r="D1061" s="1605"/>
      <c r="E1061" s="1603" t="s">
        <v>3801</v>
      </c>
      <c r="F1061" s="1609"/>
      <c r="G1061" s="1605"/>
      <c r="H1061" s="1603" t="s">
        <v>3775</v>
      </c>
      <c r="I1061" s="1607"/>
      <c r="J1061" s="1605"/>
      <c r="K1061" s="1272"/>
      <c r="L1061" s="1272"/>
      <c r="M1061" s="1272"/>
    </row>
    <row r="1062" spans="1:14" ht="15.75">
      <c r="A1062" s="1163" t="s">
        <v>3295</v>
      </c>
      <c r="B1062" s="1605" t="s">
        <v>3777</v>
      </c>
      <c r="C1062" s="1607"/>
      <c r="D1062" s="1605"/>
      <c r="E1062" s="1605" t="s">
        <v>3777</v>
      </c>
      <c r="F1062" s="1604"/>
      <c r="G1062" s="1637"/>
      <c r="H1062" s="1605" t="s">
        <v>3777</v>
      </c>
      <c r="I1062" s="1607"/>
      <c r="J1062" s="1605"/>
      <c r="K1062" s="1272"/>
      <c r="L1062" s="1272"/>
      <c r="M1062" s="1272"/>
    </row>
    <row r="1063" spans="1:14" ht="30">
      <c r="A1063" s="1163" t="s">
        <v>3298</v>
      </c>
      <c r="B1063" s="1605" t="s">
        <v>3671</v>
      </c>
      <c r="C1063" s="1607"/>
      <c r="D1063" s="1605"/>
      <c r="E1063" s="1605" t="s">
        <v>3671</v>
      </c>
      <c r="F1063" s="1604"/>
      <c r="G1063" s="1605"/>
      <c r="H1063" s="1605" t="s">
        <v>3671</v>
      </c>
      <c r="I1063" s="1607"/>
      <c r="J1063" s="1605"/>
      <c r="K1063" s="1272"/>
      <c r="L1063" s="1272"/>
      <c r="M1063" s="1272"/>
    </row>
    <row r="1064" spans="1:14" ht="15.75">
      <c r="A1064" s="1163" t="s">
        <v>3300</v>
      </c>
      <c r="B1064" s="1605" t="s">
        <v>3671</v>
      </c>
      <c r="C1064" s="1607"/>
      <c r="D1064" s="1605"/>
      <c r="E1064" s="1605" t="s">
        <v>3671</v>
      </c>
      <c r="F1064" s="1607"/>
      <c r="G1064" s="1605"/>
      <c r="H1064" s="1605" t="s">
        <v>3671</v>
      </c>
      <c r="I1064" s="1607"/>
      <c r="J1064" s="1605"/>
      <c r="K1064" s="1272"/>
      <c r="L1064" s="1272"/>
      <c r="M1064" s="1272"/>
    </row>
    <row r="1065" spans="1:14" ht="15.75">
      <c r="A1065" s="1163" t="s">
        <v>3304</v>
      </c>
      <c r="B1065" s="1605" t="s">
        <v>3778</v>
      </c>
      <c r="C1065" s="1607"/>
      <c r="D1065" s="1605"/>
      <c r="E1065" s="1605" t="s">
        <v>3778</v>
      </c>
      <c r="F1065" s="1610"/>
      <c r="G1065" s="1605"/>
      <c r="H1065" s="1605" t="s">
        <v>3778</v>
      </c>
      <c r="I1065" s="1607"/>
      <c r="J1065" s="1605"/>
      <c r="K1065" s="1272"/>
      <c r="L1065" s="1272"/>
      <c r="M1065" s="1272"/>
    </row>
    <row r="1066" spans="1:14" ht="15.75">
      <c r="A1066" s="1163" t="s">
        <v>3307</v>
      </c>
      <c r="B1066" s="1605">
        <v>1</v>
      </c>
      <c r="C1066" s="1622">
        <v>250</v>
      </c>
      <c r="D1066" s="1612">
        <f>C1066*B1066*B1068</f>
        <v>8750</v>
      </c>
      <c r="E1066" s="1605">
        <v>1</v>
      </c>
      <c r="F1066" s="1611">
        <v>250</v>
      </c>
      <c r="G1066" s="1612">
        <f>F1066*E1066*E1068</f>
        <v>15000</v>
      </c>
      <c r="H1066" s="1605">
        <v>1</v>
      </c>
      <c r="I1066" s="1622">
        <v>250</v>
      </c>
      <c r="J1066" s="1612">
        <f>I1066*H1066*H1068</f>
        <v>8750</v>
      </c>
      <c r="K1066" s="1272"/>
      <c r="L1066" s="1272"/>
      <c r="M1066" s="1272"/>
    </row>
    <row r="1067" spans="1:14" ht="15.75">
      <c r="A1067" s="1163" t="s">
        <v>3308</v>
      </c>
      <c r="B1067" s="1605">
        <v>2</v>
      </c>
      <c r="C1067" s="1622">
        <v>50</v>
      </c>
      <c r="D1067" s="1612">
        <f>C1067*B1067*B1068</f>
        <v>3500</v>
      </c>
      <c r="E1067" s="1605">
        <v>2</v>
      </c>
      <c r="F1067" s="1613">
        <v>100</v>
      </c>
      <c r="G1067" s="1612">
        <f>F1067*E1067*E1068</f>
        <v>12000</v>
      </c>
      <c r="H1067" s="1605">
        <v>2</v>
      </c>
      <c r="I1067" s="1622">
        <v>50</v>
      </c>
      <c r="J1067" s="1612">
        <f>I1067*H1067*H1068</f>
        <v>3500</v>
      </c>
      <c r="K1067" s="1272"/>
      <c r="L1067" s="1272"/>
      <c r="M1067" s="1272"/>
    </row>
    <row r="1068" spans="1:14" ht="15.75">
      <c r="A1068" s="1163" t="s">
        <v>3309</v>
      </c>
      <c r="B1068" s="1614">
        <v>35</v>
      </c>
      <c r="C1068" s="1607"/>
      <c r="D1068" s="1605"/>
      <c r="E1068" s="1614">
        <v>60</v>
      </c>
      <c r="F1068" s="1607"/>
      <c r="G1068" s="1605"/>
      <c r="H1068" s="1614">
        <v>35</v>
      </c>
      <c r="I1068" s="1607"/>
      <c r="J1068" s="1605"/>
      <c r="K1068" s="1272"/>
      <c r="L1068" s="1272"/>
      <c r="M1068" s="1272"/>
    </row>
    <row r="1069" spans="1:14" ht="16.5" thickBot="1">
      <c r="A1069" s="1171" t="s">
        <v>29</v>
      </c>
      <c r="B1069" s="1640"/>
      <c r="C1069" s="1640"/>
      <c r="D1069" s="1627">
        <f>D1066+D1067</f>
        <v>12250</v>
      </c>
      <c r="E1069" s="1640"/>
      <c r="F1069" s="1640"/>
      <c r="G1069" s="1627">
        <f>G1066+G1067</f>
        <v>27000</v>
      </c>
      <c r="H1069" s="1640"/>
      <c r="I1069" s="1640"/>
      <c r="J1069" s="1627">
        <f>J1066+J1067</f>
        <v>12250</v>
      </c>
      <c r="K1069" s="1641"/>
      <c r="L1069" s="1641"/>
      <c r="M1069" s="1641"/>
    </row>
    <row r="1070" spans="1:14" ht="16.5" thickBot="1">
      <c r="A1070" s="1463" t="s">
        <v>3321</v>
      </c>
      <c r="B1070" s="1464"/>
      <c r="C1070" s="1464"/>
      <c r="D1070" s="1642">
        <f>D998+D1013+D1027+D1041+D1055+D1069</f>
        <v>117250</v>
      </c>
      <c r="E1070" s="1482"/>
      <c r="F1070" s="1482"/>
      <c r="G1070" s="1483">
        <f>G1069+G1055+G1041+G1027+G1013+G999</f>
        <v>175750</v>
      </c>
      <c r="H1070" s="1482"/>
      <c r="I1070" s="1482"/>
      <c r="J1070" s="1483">
        <f>J1069+J1055+J1041+J1027+J1013+J999</f>
        <v>181000</v>
      </c>
      <c r="K1070" s="1482"/>
      <c r="L1070" s="1482"/>
      <c r="M1070" s="1484">
        <f>M1055+M1041+M1027+M1013+M999</f>
        <v>73500</v>
      </c>
      <c r="N1070" s="1305">
        <f>M1070+J1070+G1070+D1070</f>
        <v>547500</v>
      </c>
    </row>
    <row r="1071" spans="1:14" ht="16.5" thickBot="1">
      <c r="A1071" s="4303" t="s">
        <v>3828</v>
      </c>
      <c r="B1071" s="4304"/>
      <c r="C1071" s="4304"/>
      <c r="D1071" s="4304"/>
      <c r="E1071" s="4304"/>
      <c r="F1071" s="4304"/>
      <c r="G1071" s="4304"/>
      <c r="H1071" s="4304"/>
      <c r="I1071" s="4304"/>
      <c r="J1071" s="4304"/>
      <c r="K1071" s="4304"/>
      <c r="L1071" s="4304"/>
      <c r="M1071" s="4305"/>
    </row>
    <row r="1072" spans="1:14" ht="31.5">
      <c r="A1072" s="1142" t="s">
        <v>3278</v>
      </c>
      <c r="B1072" s="1209" t="s">
        <v>3829</v>
      </c>
      <c r="C1072" s="1209"/>
      <c r="D1072" s="1643"/>
      <c r="E1072" s="1209" t="s">
        <v>3830</v>
      </c>
      <c r="F1072" s="1209"/>
      <c r="G1072" s="1643"/>
      <c r="H1072" s="1209" t="s">
        <v>3831</v>
      </c>
      <c r="I1072" s="1209"/>
      <c r="J1072" s="1643"/>
      <c r="K1072" s="1644" t="s">
        <v>3832</v>
      </c>
      <c r="L1072" s="1209"/>
      <c r="M1072" s="1643"/>
    </row>
    <row r="1073" spans="1:13" ht="31.5">
      <c r="A1073" s="1163" t="s">
        <v>3282</v>
      </c>
      <c r="B1073" s="1214" t="s">
        <v>3833</v>
      </c>
      <c r="C1073" s="1214"/>
      <c r="D1073" s="1645"/>
      <c r="E1073" s="1214" t="s">
        <v>3833</v>
      </c>
      <c r="F1073" s="1214"/>
      <c r="G1073" s="1645"/>
      <c r="H1073" s="1214" t="s">
        <v>3833</v>
      </c>
      <c r="I1073" s="1214"/>
      <c r="J1073" s="1645"/>
      <c r="K1073" s="1214" t="s">
        <v>3833</v>
      </c>
      <c r="L1073" s="1214"/>
      <c r="M1073" s="1645"/>
    </row>
    <row r="1074" spans="1:13" ht="15.75">
      <c r="A1074" s="1163" t="s">
        <v>3284</v>
      </c>
      <c r="B1074" s="1646" t="s">
        <v>3553</v>
      </c>
      <c r="C1074" s="1218"/>
      <c r="D1074" s="1647"/>
      <c r="E1074" s="1413" t="s">
        <v>3834</v>
      </c>
      <c r="F1074" s="1218"/>
      <c r="G1074" s="1647"/>
      <c r="H1074" s="1381" t="s">
        <v>3835</v>
      </c>
      <c r="I1074" s="1218"/>
      <c r="J1074" s="1647"/>
      <c r="K1074" s="1381" t="s">
        <v>3410</v>
      </c>
      <c r="L1074" s="1218"/>
      <c r="M1074" s="1647"/>
    </row>
    <row r="1075" spans="1:13" ht="15.75">
      <c r="A1075" s="1163" t="s">
        <v>3288</v>
      </c>
      <c r="B1075" s="1648" t="s">
        <v>3290</v>
      </c>
      <c r="C1075" s="1649"/>
      <c r="D1075" s="1650"/>
      <c r="E1075" s="1648" t="s">
        <v>3333</v>
      </c>
      <c r="F1075" s="1649"/>
      <c r="G1075" s="1650"/>
      <c r="H1075" s="1648" t="s">
        <v>3333</v>
      </c>
      <c r="I1075" s="1649"/>
      <c r="J1075" s="1650"/>
      <c r="K1075" s="1648" t="s">
        <v>3333</v>
      </c>
      <c r="L1075" s="1649"/>
      <c r="M1075" s="1650"/>
    </row>
    <row r="1076" spans="1:13" ht="31.5">
      <c r="A1076" s="1163" t="s">
        <v>3291</v>
      </c>
      <c r="B1076" s="1648" t="s">
        <v>3836</v>
      </c>
      <c r="C1076" s="1649"/>
      <c r="D1076" s="1650"/>
      <c r="E1076" s="1648" t="s">
        <v>3837</v>
      </c>
      <c r="F1076" s="1649"/>
      <c r="G1076" s="1650"/>
      <c r="H1076" s="1648" t="s">
        <v>3837</v>
      </c>
      <c r="I1076" s="1649"/>
      <c r="J1076" s="1650"/>
      <c r="K1076" s="1651" t="s">
        <v>3837</v>
      </c>
      <c r="L1076" s="1649"/>
      <c r="M1076" s="1650"/>
    </row>
    <row r="1077" spans="1:13" ht="15.75">
      <c r="A1077" s="1163" t="s">
        <v>3294</v>
      </c>
      <c r="B1077" s="1648" t="s">
        <v>3337</v>
      </c>
      <c r="C1077" s="1649"/>
      <c r="D1077" s="1650"/>
      <c r="E1077" s="1648" t="s">
        <v>3838</v>
      </c>
      <c r="F1077" s="1649"/>
      <c r="G1077" s="1650"/>
      <c r="H1077" s="1648" t="s">
        <v>3337</v>
      </c>
      <c r="I1077" s="1649"/>
      <c r="J1077" s="1650"/>
      <c r="K1077" s="1648" t="s">
        <v>3839</v>
      </c>
      <c r="L1077" s="1649"/>
      <c r="M1077" s="1650"/>
    </row>
    <row r="1078" spans="1:13" ht="15.75">
      <c r="A1078" s="1163" t="s">
        <v>3295</v>
      </c>
      <c r="B1078" s="1648" t="s">
        <v>3394</v>
      </c>
      <c r="C1078" s="1649"/>
      <c r="D1078" s="1650"/>
      <c r="E1078" s="1648" t="s">
        <v>3394</v>
      </c>
      <c r="F1078" s="1649"/>
      <c r="G1078" s="1650"/>
      <c r="H1078" s="1648" t="s">
        <v>3394</v>
      </c>
      <c r="I1078" s="1649"/>
      <c r="J1078" s="1650"/>
      <c r="K1078" s="1648" t="s">
        <v>3394</v>
      </c>
      <c r="L1078" s="1649"/>
      <c r="M1078" s="1650"/>
    </row>
    <row r="1079" spans="1:13" ht="47.25">
      <c r="A1079" s="1163" t="s">
        <v>3298</v>
      </c>
      <c r="B1079" s="1648" t="s">
        <v>3315</v>
      </c>
      <c r="C1079" s="1649"/>
      <c r="D1079" s="1650"/>
      <c r="E1079" s="1648" t="s">
        <v>3315</v>
      </c>
      <c r="F1079" s="1649"/>
      <c r="G1079" s="1650"/>
      <c r="H1079" s="1648" t="s">
        <v>3315</v>
      </c>
      <c r="I1079" s="1649"/>
      <c r="J1079" s="1650"/>
      <c r="K1079" s="1648" t="s">
        <v>3315</v>
      </c>
      <c r="L1079" s="1649"/>
      <c r="M1079" s="1650"/>
    </row>
    <row r="1080" spans="1:13" ht="31.5">
      <c r="A1080" s="1163" t="s">
        <v>3300</v>
      </c>
      <c r="B1080" s="1648" t="s">
        <v>3840</v>
      </c>
      <c r="C1080" s="1649"/>
      <c r="D1080" s="1650"/>
      <c r="E1080" s="1648"/>
      <c r="F1080" s="1649"/>
      <c r="G1080" s="1650"/>
      <c r="H1080" s="1648"/>
      <c r="I1080" s="1649"/>
      <c r="J1080" s="1650"/>
      <c r="K1080" s="1648"/>
      <c r="L1080" s="1649"/>
      <c r="M1080" s="1650"/>
    </row>
    <row r="1081" spans="1:13" ht="15.75">
      <c r="A1081" s="1163" t="s">
        <v>3304</v>
      </c>
      <c r="B1081" s="1648" t="s">
        <v>3337</v>
      </c>
      <c r="C1081" s="1652"/>
      <c r="D1081" s="1650"/>
      <c r="E1081" s="1648" t="s">
        <v>3337</v>
      </c>
      <c r="F1081" s="1652"/>
      <c r="G1081" s="1650"/>
      <c r="H1081" s="1648" t="s">
        <v>3337</v>
      </c>
      <c r="I1081" s="1652"/>
      <c r="J1081" s="1650"/>
      <c r="K1081" s="1648" t="s">
        <v>3337</v>
      </c>
      <c r="L1081" s="1652"/>
      <c r="M1081" s="1650"/>
    </row>
    <row r="1082" spans="1:13" ht="15.75">
      <c r="A1082" s="1163" t="s">
        <v>3307</v>
      </c>
      <c r="B1082" s="1653">
        <v>1</v>
      </c>
      <c r="C1082" s="1654">
        <v>250</v>
      </c>
      <c r="D1082" s="1650">
        <f>B1084*C1082</f>
        <v>16250</v>
      </c>
      <c r="E1082" s="1653">
        <v>1</v>
      </c>
      <c r="F1082" s="1654">
        <v>400</v>
      </c>
      <c r="G1082" s="1650">
        <f>E1084*F1082</f>
        <v>17200</v>
      </c>
      <c r="H1082" s="1653">
        <v>1</v>
      </c>
      <c r="I1082" s="1654">
        <v>400</v>
      </c>
      <c r="J1082" s="1650">
        <f>H1084*I1082</f>
        <v>17200</v>
      </c>
      <c r="K1082" s="1655">
        <v>1</v>
      </c>
      <c r="L1082" s="1656">
        <v>250</v>
      </c>
      <c r="M1082" s="1650">
        <f>K1084*L1082</f>
        <v>22500</v>
      </c>
    </row>
    <row r="1083" spans="1:13" ht="15.75">
      <c r="A1083" s="1163" t="s">
        <v>3308</v>
      </c>
      <c r="B1083" s="1653">
        <v>2</v>
      </c>
      <c r="C1083" s="1654">
        <v>100</v>
      </c>
      <c r="D1083" s="1650">
        <f>B1084*C1083*B1083</f>
        <v>13000</v>
      </c>
      <c r="E1083" s="1653">
        <v>2</v>
      </c>
      <c r="F1083" s="1654">
        <v>100</v>
      </c>
      <c r="G1083" s="1650">
        <f>E1084*F1083*E1083</f>
        <v>8600</v>
      </c>
      <c r="H1083" s="1653">
        <v>2</v>
      </c>
      <c r="I1083" s="1654">
        <v>100</v>
      </c>
      <c r="J1083" s="1650">
        <f>H1084*I1083*H1083</f>
        <v>8600</v>
      </c>
      <c r="K1083" s="1655">
        <v>2</v>
      </c>
      <c r="L1083" s="1656">
        <v>100</v>
      </c>
      <c r="M1083" s="1650">
        <f>K1084*L1083*K1083</f>
        <v>18000</v>
      </c>
    </row>
    <row r="1084" spans="1:13" ht="15.75">
      <c r="A1084" s="1163" t="s">
        <v>3309</v>
      </c>
      <c r="B1084" s="1603">
        <v>65</v>
      </c>
      <c r="C1084" s="1605"/>
      <c r="D1084" s="1650"/>
      <c r="E1084" s="1603">
        <v>43</v>
      </c>
      <c r="F1084" s="1605"/>
      <c r="G1084" s="1650"/>
      <c r="H1084" s="1603">
        <v>43</v>
      </c>
      <c r="I1084" s="1605"/>
      <c r="J1084" s="1650"/>
      <c r="K1084" s="1657">
        <v>90</v>
      </c>
      <c r="L1084" s="1658"/>
      <c r="M1084" s="1659"/>
    </row>
    <row r="1085" spans="1:13" ht="16.5" thickBot="1">
      <c r="A1085" s="1171" t="s">
        <v>29</v>
      </c>
      <c r="B1085" s="1660"/>
      <c r="C1085" s="1660"/>
      <c r="D1085" s="1661">
        <f>SUM(D1082:D1084)</f>
        <v>29250</v>
      </c>
      <c r="E1085" s="1660"/>
      <c r="F1085" s="1660"/>
      <c r="G1085" s="1662">
        <f>SUM(G1082:G1084)</f>
        <v>25800</v>
      </c>
      <c r="H1085" s="1660"/>
      <c r="I1085" s="1660"/>
      <c r="J1085" s="1662">
        <f>SUM(J1082:J1084)</f>
        <v>25800</v>
      </c>
      <c r="K1085" s="1663"/>
      <c r="L1085" s="1663"/>
      <c r="M1085" s="1662">
        <f>SUM(M1082:M1084)</f>
        <v>40500</v>
      </c>
    </row>
    <row r="1086" spans="1:13" ht="31.5">
      <c r="A1086" s="1153" t="s">
        <v>3278</v>
      </c>
      <c r="B1086" s="1664" t="s">
        <v>3841</v>
      </c>
      <c r="C1086" s="1411"/>
      <c r="D1086" s="1665"/>
      <c r="E1086" s="1664" t="s">
        <v>3841</v>
      </c>
      <c r="F1086" s="1411"/>
      <c r="G1086" s="1665"/>
      <c r="H1086" s="1664" t="s">
        <v>3841</v>
      </c>
      <c r="I1086" s="1411"/>
      <c r="J1086" s="1665"/>
      <c r="K1086" s="1664" t="s">
        <v>3841</v>
      </c>
      <c r="L1086" s="1411"/>
      <c r="M1086" s="1665"/>
    </row>
    <row r="1087" spans="1:13" ht="31.5">
      <c r="A1087" s="1163" t="s">
        <v>3282</v>
      </c>
      <c r="B1087" s="1214" t="s">
        <v>3833</v>
      </c>
      <c r="C1087" s="1214"/>
      <c r="D1087" s="1645"/>
      <c r="E1087" s="1214" t="s">
        <v>3833</v>
      </c>
      <c r="F1087" s="1214"/>
      <c r="G1087" s="1645"/>
      <c r="H1087" s="1214" t="s">
        <v>3833</v>
      </c>
      <c r="I1087" s="1214"/>
      <c r="J1087" s="1645"/>
      <c r="K1087" s="1214" t="s">
        <v>3833</v>
      </c>
      <c r="L1087" s="1214"/>
      <c r="M1087" s="1645"/>
    </row>
    <row r="1088" spans="1:13" ht="15.75">
      <c r="A1088" s="1163" t="s">
        <v>3284</v>
      </c>
      <c r="B1088" s="1646" t="s">
        <v>3553</v>
      </c>
      <c r="C1088" s="1218"/>
      <c r="D1088" s="1647"/>
      <c r="E1088" s="1646" t="s">
        <v>3359</v>
      </c>
      <c r="F1088" s="1218"/>
      <c r="G1088" s="1647"/>
      <c r="H1088" s="1646" t="s">
        <v>3312</v>
      </c>
      <c r="I1088" s="1218"/>
      <c r="J1088" s="1647"/>
      <c r="K1088" s="1646" t="s">
        <v>3410</v>
      </c>
      <c r="L1088" s="1218"/>
      <c r="M1088" s="1647"/>
    </row>
    <row r="1089" spans="1:13" ht="15.75">
      <c r="A1089" s="1163" t="s">
        <v>3288</v>
      </c>
      <c r="B1089" s="1381" t="s">
        <v>3290</v>
      </c>
      <c r="C1089" s="1218"/>
      <c r="D1089" s="1647"/>
      <c r="E1089" s="1381" t="s">
        <v>3290</v>
      </c>
      <c r="F1089" s="1218"/>
      <c r="G1089" s="1647"/>
      <c r="H1089" s="1381" t="s">
        <v>3290</v>
      </c>
      <c r="I1089" s="1218"/>
      <c r="J1089" s="1647"/>
      <c r="K1089" s="1381" t="s">
        <v>3290</v>
      </c>
      <c r="L1089" s="1218"/>
      <c r="M1089" s="1647"/>
    </row>
    <row r="1090" spans="1:13" ht="15.75">
      <c r="A1090" s="1163" t="s">
        <v>3291</v>
      </c>
      <c r="B1090" s="1648" t="s">
        <v>3842</v>
      </c>
      <c r="C1090" s="1649"/>
      <c r="D1090" s="1650"/>
      <c r="E1090" s="1648" t="s">
        <v>3842</v>
      </c>
      <c r="F1090" s="1649"/>
      <c r="G1090" s="1650"/>
      <c r="H1090" s="1648" t="s">
        <v>3842</v>
      </c>
      <c r="I1090" s="1649"/>
      <c r="J1090" s="1650"/>
      <c r="K1090" s="1648" t="s">
        <v>3842</v>
      </c>
      <c r="L1090" s="1649"/>
      <c r="M1090" s="1650"/>
    </row>
    <row r="1091" spans="1:13" ht="15.75">
      <c r="A1091" s="1163" t="s">
        <v>3294</v>
      </c>
      <c r="B1091" s="1648" t="s">
        <v>3337</v>
      </c>
      <c r="C1091" s="1649"/>
      <c r="D1091" s="1650"/>
      <c r="E1091" s="1648" t="s">
        <v>3337</v>
      </c>
      <c r="F1091" s="1649"/>
      <c r="G1091" s="1650"/>
      <c r="H1091" s="1648" t="s">
        <v>3337</v>
      </c>
      <c r="I1091" s="1649"/>
      <c r="J1091" s="1650"/>
      <c r="K1091" s="1648" t="s">
        <v>3337</v>
      </c>
      <c r="L1091" s="1649"/>
      <c r="M1091" s="1650"/>
    </row>
    <row r="1092" spans="1:13" ht="15.75">
      <c r="A1092" s="1163" t="s">
        <v>3295</v>
      </c>
      <c r="B1092" s="1648" t="s">
        <v>3394</v>
      </c>
      <c r="C1092" s="1649"/>
      <c r="D1092" s="1650"/>
      <c r="E1092" s="1648" t="s">
        <v>3394</v>
      </c>
      <c r="F1092" s="1649"/>
      <c r="G1092" s="1650"/>
      <c r="H1092" s="1648" t="s">
        <v>3394</v>
      </c>
      <c r="I1092" s="1649"/>
      <c r="J1092" s="1650"/>
      <c r="K1092" s="1648" t="s">
        <v>3394</v>
      </c>
      <c r="L1092" s="1649"/>
      <c r="M1092" s="1650"/>
    </row>
    <row r="1093" spans="1:13" ht="47.25">
      <c r="A1093" s="1163" t="s">
        <v>3298</v>
      </c>
      <c r="B1093" s="1648" t="s">
        <v>3315</v>
      </c>
      <c r="C1093" s="1649"/>
      <c r="D1093" s="1650"/>
      <c r="E1093" s="1648" t="s">
        <v>3315</v>
      </c>
      <c r="F1093" s="1649"/>
      <c r="G1093" s="1650"/>
      <c r="H1093" s="1648" t="s">
        <v>3315</v>
      </c>
      <c r="I1093" s="1649"/>
      <c r="J1093" s="1650"/>
      <c r="K1093" s="1648" t="s">
        <v>3315</v>
      </c>
      <c r="L1093" s="1649"/>
      <c r="M1093" s="1650"/>
    </row>
    <row r="1094" spans="1:13" ht="31.5">
      <c r="A1094" s="1163" t="s">
        <v>3300</v>
      </c>
      <c r="B1094" s="1382" t="s">
        <v>3843</v>
      </c>
      <c r="C1094" s="1649"/>
      <c r="D1094" s="1650"/>
      <c r="E1094" s="1382" t="s">
        <v>3843</v>
      </c>
      <c r="F1094" s="1649"/>
      <c r="G1094" s="1650"/>
      <c r="H1094" s="1382" t="s">
        <v>3843</v>
      </c>
      <c r="I1094" s="1649"/>
      <c r="J1094" s="1650"/>
      <c r="K1094" s="1382" t="s">
        <v>3844</v>
      </c>
      <c r="L1094" s="1649"/>
      <c r="M1094" s="1650"/>
    </row>
    <row r="1095" spans="1:13" ht="15.75">
      <c r="A1095" s="1163" t="s">
        <v>3304</v>
      </c>
      <c r="B1095" s="1648"/>
      <c r="C1095" s="1652"/>
      <c r="D1095" s="1666"/>
      <c r="E1095" s="1648"/>
      <c r="F1095" s="1652"/>
      <c r="G1095" s="1666"/>
      <c r="H1095" s="1648"/>
      <c r="I1095" s="1652"/>
      <c r="J1095" s="1666"/>
      <c r="K1095" s="1648"/>
      <c r="L1095" s="1652"/>
      <c r="M1095" s="1666"/>
    </row>
    <row r="1096" spans="1:13" ht="15.75">
      <c r="A1096" s="1163" t="s">
        <v>3307</v>
      </c>
      <c r="B1096" s="1653">
        <v>1</v>
      </c>
      <c r="C1096" s="1654">
        <v>250</v>
      </c>
      <c r="D1096" s="1650">
        <f>C1096*B1098</f>
        <v>12500</v>
      </c>
      <c r="E1096" s="1653">
        <v>1</v>
      </c>
      <c r="F1096" s="1654">
        <v>250</v>
      </c>
      <c r="G1096" s="1650">
        <f>F1096*E1098</f>
        <v>12500</v>
      </c>
      <c r="H1096" s="1653">
        <v>1</v>
      </c>
      <c r="I1096" s="1654">
        <v>250</v>
      </c>
      <c r="J1096" s="1650">
        <f>I1096*H1098</f>
        <v>12500</v>
      </c>
      <c r="K1096" s="1653">
        <v>1</v>
      </c>
      <c r="L1096" s="1654">
        <v>250</v>
      </c>
      <c r="M1096" s="1650">
        <f>L1096*K1098</f>
        <v>12000</v>
      </c>
    </row>
    <row r="1097" spans="1:13" ht="15.75">
      <c r="A1097" s="1163" t="s">
        <v>3308</v>
      </c>
      <c r="B1097" s="1653">
        <v>2</v>
      </c>
      <c r="C1097" s="1654">
        <v>100</v>
      </c>
      <c r="D1097" s="1650">
        <f>C1097*B1097*B1098</f>
        <v>10000</v>
      </c>
      <c r="E1097" s="1653">
        <v>2</v>
      </c>
      <c r="F1097" s="1654">
        <v>100</v>
      </c>
      <c r="G1097" s="1650">
        <f>F1097*E1097*E1098</f>
        <v>10000</v>
      </c>
      <c r="H1097" s="1653">
        <v>2</v>
      </c>
      <c r="I1097" s="1654">
        <v>100</v>
      </c>
      <c r="J1097" s="1650">
        <f>I1097*H1097*H1098</f>
        <v>10000</v>
      </c>
      <c r="K1097" s="1653">
        <v>2</v>
      </c>
      <c r="L1097" s="1654">
        <v>100</v>
      </c>
      <c r="M1097" s="1650">
        <f>L1097*K1097*K1098</f>
        <v>9600</v>
      </c>
    </row>
    <row r="1098" spans="1:13" ht="15.75">
      <c r="A1098" s="1163" t="s">
        <v>3309</v>
      </c>
      <c r="B1098" s="1603">
        <v>50</v>
      </c>
      <c r="C1098" s="1605"/>
      <c r="D1098" s="1650"/>
      <c r="E1098" s="1603">
        <v>50</v>
      </c>
      <c r="F1098" s="1605"/>
      <c r="G1098" s="1650"/>
      <c r="H1098" s="1603">
        <v>50</v>
      </c>
      <c r="I1098" s="1605"/>
      <c r="J1098" s="1650"/>
      <c r="K1098" s="1603">
        <v>48</v>
      </c>
      <c r="L1098" s="1605"/>
      <c r="M1098" s="1650"/>
    </row>
    <row r="1099" spans="1:13" ht="16.5" thickBot="1">
      <c r="A1099" s="1193" t="s">
        <v>29</v>
      </c>
      <c r="B1099" s="1667"/>
      <c r="C1099" s="1667"/>
      <c r="D1099" s="1668">
        <f>SUM(D1096:D1098)</f>
        <v>22500</v>
      </c>
      <c r="E1099" s="1667"/>
      <c r="F1099" s="1667"/>
      <c r="G1099" s="1668">
        <f>SUM(G1096:G1098)</f>
        <v>22500</v>
      </c>
      <c r="H1099" s="1667"/>
      <c r="I1099" s="1667"/>
      <c r="J1099" s="1668">
        <f>SUM(J1096:J1098)</f>
        <v>22500</v>
      </c>
      <c r="K1099" s="1667"/>
      <c r="L1099" s="1667"/>
      <c r="M1099" s="1668">
        <f>SUM(M1096:M1098)</f>
        <v>21600</v>
      </c>
    </row>
    <row r="1100" spans="1:13" ht="31.5">
      <c r="A1100" s="1142" t="s">
        <v>3278</v>
      </c>
      <c r="B1100" s="1644" t="s">
        <v>3845</v>
      </c>
      <c r="C1100" s="1209"/>
      <c r="D1100" s="1643"/>
      <c r="E1100" s="1209" t="s">
        <v>3846</v>
      </c>
      <c r="F1100" s="1209"/>
      <c r="G1100" s="1643"/>
      <c r="H1100" s="1209" t="s">
        <v>3847</v>
      </c>
      <c r="I1100" s="1209"/>
      <c r="J1100" s="1643"/>
      <c r="K1100" s="1209" t="s">
        <v>3846</v>
      </c>
      <c r="L1100" s="1209"/>
      <c r="M1100" s="1643"/>
    </row>
    <row r="1101" spans="1:13" ht="47.25">
      <c r="A1101" s="1163" t="s">
        <v>3282</v>
      </c>
      <c r="B1101" s="1214" t="s">
        <v>3848</v>
      </c>
      <c r="C1101" s="1214"/>
      <c r="D1101" s="1645"/>
      <c r="E1101" s="1214" t="s">
        <v>3833</v>
      </c>
      <c r="F1101" s="1214"/>
      <c r="G1101" s="1645"/>
      <c r="H1101" s="1214" t="s">
        <v>3849</v>
      </c>
      <c r="I1101" s="1214"/>
      <c r="J1101" s="1645"/>
      <c r="K1101" s="1214" t="s">
        <v>3833</v>
      </c>
      <c r="L1101" s="1214"/>
      <c r="M1101" s="1645"/>
    </row>
    <row r="1102" spans="1:13" ht="15.75">
      <c r="A1102" s="1163" t="s">
        <v>3284</v>
      </c>
      <c r="B1102" s="1646" t="s">
        <v>3553</v>
      </c>
      <c r="C1102" s="1669"/>
      <c r="D1102" s="1670"/>
      <c r="E1102" s="1413" t="s">
        <v>3850</v>
      </c>
      <c r="F1102" s="1218"/>
      <c r="G1102" s="1647"/>
      <c r="H1102" s="1381" t="s">
        <v>3851</v>
      </c>
      <c r="I1102" s="1218"/>
      <c r="J1102" s="1647"/>
      <c r="K1102" s="1646" t="s">
        <v>3313</v>
      </c>
      <c r="L1102" s="1218"/>
      <c r="M1102" s="1647"/>
    </row>
    <row r="1103" spans="1:13" ht="15.75">
      <c r="A1103" s="1163" t="s">
        <v>3288</v>
      </c>
      <c r="B1103" s="1381" t="s">
        <v>3290</v>
      </c>
      <c r="C1103" s="1218"/>
      <c r="D1103" s="1647"/>
      <c r="E1103" s="1381" t="s">
        <v>3333</v>
      </c>
      <c r="F1103" s="1218"/>
      <c r="G1103" s="1647"/>
      <c r="H1103" s="1381" t="s">
        <v>3333</v>
      </c>
      <c r="I1103" s="1218"/>
      <c r="J1103" s="1647"/>
      <c r="K1103" s="1381" t="s">
        <v>3333</v>
      </c>
      <c r="L1103" s="1218"/>
      <c r="M1103" s="1647"/>
    </row>
    <row r="1104" spans="1:13" ht="31.5">
      <c r="A1104" s="1163" t="s">
        <v>3291</v>
      </c>
      <c r="B1104" s="1381" t="s">
        <v>3852</v>
      </c>
      <c r="C1104" s="1218"/>
      <c r="D1104" s="1647"/>
      <c r="E1104" s="1648" t="s">
        <v>3853</v>
      </c>
      <c r="F1104" s="1649"/>
      <c r="G1104" s="1650"/>
      <c r="H1104" s="1648" t="s">
        <v>3837</v>
      </c>
      <c r="I1104" s="1649"/>
      <c r="J1104" s="1650"/>
      <c r="K1104" s="1648" t="s">
        <v>3853</v>
      </c>
      <c r="L1104" s="1649"/>
      <c r="M1104" s="1650"/>
    </row>
    <row r="1105" spans="1:13" ht="31.5">
      <c r="A1105" s="1163" t="s">
        <v>3294</v>
      </c>
      <c r="B1105" s="1381" t="s">
        <v>3337</v>
      </c>
      <c r="C1105" s="1218"/>
      <c r="D1105" s="1647"/>
      <c r="E1105" s="1648" t="s">
        <v>3337</v>
      </c>
      <c r="F1105" s="1649"/>
      <c r="G1105" s="1650"/>
      <c r="H1105" s="1381" t="s">
        <v>3854</v>
      </c>
      <c r="I1105" s="1649"/>
      <c r="J1105" s="1650"/>
      <c r="K1105" s="1648" t="s">
        <v>3337</v>
      </c>
      <c r="L1105" s="1649"/>
      <c r="M1105" s="1650"/>
    </row>
    <row r="1106" spans="1:13" ht="15.75">
      <c r="A1106" s="1163" t="s">
        <v>3295</v>
      </c>
      <c r="B1106" s="1381" t="s">
        <v>3394</v>
      </c>
      <c r="C1106" s="1218"/>
      <c r="D1106" s="1647"/>
      <c r="E1106" s="1648" t="s">
        <v>3394</v>
      </c>
      <c r="F1106" s="1649"/>
      <c r="G1106" s="1650"/>
      <c r="H1106" s="1648" t="s">
        <v>3394</v>
      </c>
      <c r="I1106" s="1649"/>
      <c r="J1106" s="1650"/>
      <c r="K1106" s="1648" t="s">
        <v>3394</v>
      </c>
      <c r="L1106" s="1649"/>
      <c r="M1106" s="1650"/>
    </row>
    <row r="1107" spans="1:13" ht="47.25">
      <c r="A1107" s="1163" t="s">
        <v>3298</v>
      </c>
      <c r="B1107" s="1381" t="s">
        <v>3315</v>
      </c>
      <c r="C1107" s="1218"/>
      <c r="D1107" s="1647"/>
      <c r="E1107" s="1648" t="s">
        <v>3315</v>
      </c>
      <c r="F1107" s="1649"/>
      <c r="G1107" s="1650"/>
      <c r="H1107" s="1648" t="s">
        <v>3315</v>
      </c>
      <c r="I1107" s="1649"/>
      <c r="J1107" s="1650"/>
      <c r="K1107" s="1648" t="s">
        <v>3315</v>
      </c>
      <c r="L1107" s="1649"/>
      <c r="M1107" s="1650"/>
    </row>
    <row r="1108" spans="1:13" ht="31.5">
      <c r="A1108" s="1163" t="s">
        <v>3300</v>
      </c>
      <c r="B1108" s="1381" t="s">
        <v>3855</v>
      </c>
      <c r="C1108" s="1218"/>
      <c r="D1108" s="1647"/>
      <c r="E1108" s="1648"/>
      <c r="F1108" s="1649"/>
      <c r="G1108" s="1650"/>
      <c r="H1108" s="1648"/>
      <c r="I1108" s="1649"/>
      <c r="J1108" s="1650"/>
      <c r="K1108" s="1648"/>
      <c r="L1108" s="1649"/>
      <c r="M1108" s="1650"/>
    </row>
    <row r="1109" spans="1:13" ht="15.75">
      <c r="A1109" s="1163" t="s">
        <v>3304</v>
      </c>
      <c r="B1109" s="1381" t="s">
        <v>3337</v>
      </c>
      <c r="C1109" s="1223"/>
      <c r="D1109" s="1647"/>
      <c r="E1109" s="1648" t="s">
        <v>3337</v>
      </c>
      <c r="F1109" s="1652"/>
      <c r="G1109" s="1650"/>
      <c r="H1109" s="1648" t="s">
        <v>3337</v>
      </c>
      <c r="I1109" s="1652"/>
      <c r="J1109" s="1650"/>
      <c r="K1109" s="1648" t="s">
        <v>3337</v>
      </c>
      <c r="L1109" s="1652"/>
      <c r="M1109" s="1650"/>
    </row>
    <row r="1110" spans="1:13" ht="15.75">
      <c r="A1110" s="1163" t="s">
        <v>3307</v>
      </c>
      <c r="B1110" s="1385">
        <v>1</v>
      </c>
      <c r="C1110" s="1225">
        <v>250</v>
      </c>
      <c r="D1110" s="1647">
        <f>B1112*C1110</f>
        <v>5000</v>
      </c>
      <c r="E1110" s="1653">
        <v>1</v>
      </c>
      <c r="F1110" s="1654">
        <v>250</v>
      </c>
      <c r="G1110" s="1650">
        <f>E1112*F1110</f>
        <v>16250</v>
      </c>
      <c r="H1110" s="1655">
        <v>1</v>
      </c>
      <c r="I1110" s="1656">
        <v>250</v>
      </c>
      <c r="J1110" s="1650">
        <f>H1112*I1110</f>
        <v>74250</v>
      </c>
      <c r="K1110" s="1655">
        <v>1</v>
      </c>
      <c r="L1110" s="1656">
        <v>250</v>
      </c>
      <c r="M1110" s="1650">
        <f>K1112*L1110</f>
        <v>16250</v>
      </c>
    </row>
    <row r="1111" spans="1:13" ht="15.75">
      <c r="A1111" s="1163" t="s">
        <v>3308</v>
      </c>
      <c r="B1111" s="1385">
        <v>2</v>
      </c>
      <c r="C1111" s="1225">
        <v>100</v>
      </c>
      <c r="D1111" s="1647">
        <f>B1112*C1111*B1111</f>
        <v>4000</v>
      </c>
      <c r="E1111" s="1653">
        <v>2</v>
      </c>
      <c r="F1111" s="1654">
        <v>100</v>
      </c>
      <c r="G1111" s="1650">
        <f>E1112*F1111*E1111</f>
        <v>13000</v>
      </c>
      <c r="H1111" s="1655">
        <v>2</v>
      </c>
      <c r="I1111" s="1656">
        <v>100</v>
      </c>
      <c r="J1111" s="1650">
        <f>H1112*I1111*H1111</f>
        <v>59400</v>
      </c>
      <c r="K1111" s="1655">
        <v>2</v>
      </c>
      <c r="L1111" s="1656">
        <v>100</v>
      </c>
      <c r="M1111" s="1650">
        <f>K1112*L1111*K1111</f>
        <v>13000</v>
      </c>
    </row>
    <row r="1112" spans="1:13" ht="15.75">
      <c r="A1112" s="1163" t="s">
        <v>3309</v>
      </c>
      <c r="B1112" s="1388">
        <v>20</v>
      </c>
      <c r="C1112" s="1228"/>
      <c r="D1112" s="1647"/>
      <c r="E1112" s="1603">
        <v>65</v>
      </c>
      <c r="F1112" s="1605"/>
      <c r="G1112" s="1650"/>
      <c r="H1112" s="1657">
        <v>297</v>
      </c>
      <c r="I1112" s="1658"/>
      <c r="J1112" s="1659"/>
      <c r="K1112" s="1657">
        <v>65</v>
      </c>
      <c r="L1112" s="1658"/>
      <c r="M1112" s="1659"/>
    </row>
    <row r="1113" spans="1:13" ht="16.5" thickBot="1">
      <c r="A1113" s="1171" t="s">
        <v>29</v>
      </c>
      <c r="B1113" s="1660"/>
      <c r="C1113" s="1660"/>
      <c r="D1113" s="1661">
        <f>SUM(D1110:D1112)</f>
        <v>9000</v>
      </c>
      <c r="E1113" s="1660"/>
      <c r="F1113" s="1660"/>
      <c r="G1113" s="1662">
        <f>SUM(G1109:G1112)</f>
        <v>29250</v>
      </c>
      <c r="H1113" s="1663"/>
      <c r="I1113" s="1663"/>
      <c r="J1113" s="1671">
        <f>SUM(J1110:J1112)</f>
        <v>133650</v>
      </c>
      <c r="K1113" s="1663"/>
      <c r="L1113" s="1663"/>
      <c r="M1113" s="1662">
        <f>SUM(M1109:M1112)</f>
        <v>29250</v>
      </c>
    </row>
    <row r="1114" spans="1:13" ht="31.5">
      <c r="A1114" s="1153" t="s">
        <v>3278</v>
      </c>
      <c r="B1114" s="1664" t="s">
        <v>3856</v>
      </c>
      <c r="C1114" s="1411"/>
      <c r="D1114" s="1665"/>
      <c r="E1114" s="1411" t="s">
        <v>3857</v>
      </c>
      <c r="F1114" s="1411"/>
      <c r="G1114" s="1665"/>
      <c r="H1114" s="1411" t="s">
        <v>3857</v>
      </c>
      <c r="I1114" s="1411"/>
      <c r="J1114" s="1665"/>
      <c r="K1114" s="1664" t="s">
        <v>3858</v>
      </c>
      <c r="L1114" s="1411"/>
      <c r="M1114" s="1665"/>
    </row>
    <row r="1115" spans="1:13" ht="47.25">
      <c r="A1115" s="1163" t="s">
        <v>3282</v>
      </c>
      <c r="B1115" s="1672" t="s">
        <v>3859</v>
      </c>
      <c r="C1115" s="1214"/>
      <c r="D1115" s="1645"/>
      <c r="E1115" s="1214" t="s">
        <v>3848</v>
      </c>
      <c r="F1115" s="1214"/>
      <c r="G1115" s="1645"/>
      <c r="H1115" s="1214" t="s">
        <v>3848</v>
      </c>
      <c r="I1115" s="1214"/>
      <c r="J1115" s="1645"/>
      <c r="K1115" s="1214" t="s">
        <v>3848</v>
      </c>
      <c r="L1115" s="1214"/>
      <c r="M1115" s="1645"/>
    </row>
    <row r="1116" spans="1:13" ht="15.75">
      <c r="A1116" s="1163" t="s">
        <v>3284</v>
      </c>
      <c r="B1116" s="1673" t="s">
        <v>3647</v>
      </c>
      <c r="C1116" s="1669"/>
      <c r="D1116" s="1670"/>
      <c r="E1116" s="1646" t="s">
        <v>3834</v>
      </c>
      <c r="F1116" s="1669"/>
      <c r="G1116" s="1670"/>
      <c r="H1116" s="1646" t="s">
        <v>3835</v>
      </c>
      <c r="I1116" s="1669"/>
      <c r="J1116" s="1670"/>
      <c r="K1116" s="1646" t="s">
        <v>3313</v>
      </c>
      <c r="L1116" s="1669"/>
      <c r="M1116" s="1647"/>
    </row>
    <row r="1117" spans="1:13" ht="15.75">
      <c r="A1117" s="1163" t="s">
        <v>3288</v>
      </c>
      <c r="B1117" s="1674" t="s">
        <v>3333</v>
      </c>
      <c r="C1117" s="1218"/>
      <c r="D1117" s="1647"/>
      <c r="E1117" s="1381" t="s">
        <v>3333</v>
      </c>
      <c r="F1117" s="1218"/>
      <c r="G1117" s="1647"/>
      <c r="H1117" s="1381" t="s">
        <v>3333</v>
      </c>
      <c r="I1117" s="1218"/>
      <c r="J1117" s="1647"/>
      <c r="K1117" s="1381" t="s">
        <v>3333</v>
      </c>
      <c r="L1117" s="1218"/>
      <c r="M1117" s="1647"/>
    </row>
    <row r="1118" spans="1:13" ht="15.75">
      <c r="A1118" s="1163" t="s">
        <v>3291</v>
      </c>
      <c r="B1118" s="1382" t="s">
        <v>3860</v>
      </c>
      <c r="C1118" s="1218"/>
      <c r="D1118" s="1647"/>
      <c r="E1118" s="1381" t="s">
        <v>3853</v>
      </c>
      <c r="F1118" s="1218"/>
      <c r="G1118" s="1647"/>
      <c r="H1118" s="1381" t="s">
        <v>3853</v>
      </c>
      <c r="I1118" s="1218"/>
      <c r="J1118" s="1647"/>
      <c r="K1118" s="1381" t="s">
        <v>3853</v>
      </c>
      <c r="L1118" s="1218"/>
      <c r="M1118" s="1647"/>
    </row>
    <row r="1119" spans="1:13" ht="15.75">
      <c r="A1119" s="1163" t="s">
        <v>3294</v>
      </c>
      <c r="B1119" s="1675"/>
      <c r="C1119" s="1218"/>
      <c r="D1119" s="1647"/>
      <c r="E1119" s="1381" t="s">
        <v>3337</v>
      </c>
      <c r="F1119" s="1218"/>
      <c r="G1119" s="1647"/>
      <c r="H1119" s="1381" t="s">
        <v>3337</v>
      </c>
      <c r="I1119" s="1218"/>
      <c r="J1119" s="1647"/>
      <c r="K1119" s="1381"/>
      <c r="L1119" s="1218"/>
      <c r="M1119" s="1647"/>
    </row>
    <row r="1120" spans="1:13" ht="15.75">
      <c r="A1120" s="1163" t="s">
        <v>3295</v>
      </c>
      <c r="B1120" s="1675" t="s">
        <v>3394</v>
      </c>
      <c r="C1120" s="1218"/>
      <c r="D1120" s="1647"/>
      <c r="E1120" s="1381" t="s">
        <v>3394</v>
      </c>
      <c r="F1120" s="1218"/>
      <c r="G1120" s="1647"/>
      <c r="H1120" s="1381" t="s">
        <v>3394</v>
      </c>
      <c r="I1120" s="1218"/>
      <c r="J1120" s="1647"/>
      <c r="K1120" s="1381" t="s">
        <v>3394</v>
      </c>
      <c r="L1120" s="1218"/>
      <c r="M1120" s="1647"/>
    </row>
    <row r="1121" spans="1:13" ht="47.25">
      <c r="A1121" s="1163" t="s">
        <v>3298</v>
      </c>
      <c r="B1121" s="1675" t="s">
        <v>3315</v>
      </c>
      <c r="C1121" s="1218"/>
      <c r="D1121" s="1647"/>
      <c r="E1121" s="1381" t="s">
        <v>3315</v>
      </c>
      <c r="F1121" s="1218"/>
      <c r="G1121" s="1647"/>
      <c r="H1121" s="1381" t="s">
        <v>3315</v>
      </c>
      <c r="I1121" s="1218"/>
      <c r="J1121" s="1647"/>
      <c r="K1121" s="1381" t="s">
        <v>3315</v>
      </c>
      <c r="L1121" s="1218"/>
      <c r="M1121" s="1647"/>
    </row>
    <row r="1122" spans="1:13" ht="15.75">
      <c r="A1122" s="1163" t="s">
        <v>3300</v>
      </c>
      <c r="B1122" s="1648"/>
      <c r="C1122" s="1218"/>
      <c r="D1122" s="1647"/>
      <c r="E1122" s="1381"/>
      <c r="F1122" s="1218"/>
      <c r="G1122" s="1647"/>
      <c r="H1122" s="1381"/>
      <c r="I1122" s="1218"/>
      <c r="J1122" s="1647"/>
      <c r="K1122" s="1381"/>
      <c r="L1122" s="1218"/>
      <c r="M1122" s="1647"/>
    </row>
    <row r="1123" spans="1:13" ht="15.75">
      <c r="A1123" s="1163" t="s">
        <v>3304</v>
      </c>
      <c r="B1123" s="1675" t="s">
        <v>3337</v>
      </c>
      <c r="C1123" s="1676"/>
      <c r="D1123" s="1677"/>
      <c r="E1123" s="1381" t="s">
        <v>3337</v>
      </c>
      <c r="F1123" s="1223"/>
      <c r="G1123" s="1647"/>
      <c r="H1123" s="1381" t="s">
        <v>3337</v>
      </c>
      <c r="I1123" s="1223"/>
      <c r="J1123" s="1647"/>
      <c r="K1123" s="1381" t="s">
        <v>3337</v>
      </c>
      <c r="L1123" s="1223"/>
      <c r="M1123" s="1647"/>
    </row>
    <row r="1124" spans="1:13" ht="15.75">
      <c r="A1124" s="1163" t="s">
        <v>3307</v>
      </c>
      <c r="B1124" s="1655">
        <v>1</v>
      </c>
      <c r="C1124" s="1678">
        <v>250</v>
      </c>
      <c r="D1124" s="1677">
        <f>B1126*C1124</f>
        <v>13750</v>
      </c>
      <c r="E1124" s="1385">
        <v>1</v>
      </c>
      <c r="F1124" s="1225">
        <v>250</v>
      </c>
      <c r="G1124" s="1647">
        <f>F1124*E1126</f>
        <v>16250</v>
      </c>
      <c r="H1124" s="1679">
        <v>1</v>
      </c>
      <c r="I1124" s="1678">
        <v>250</v>
      </c>
      <c r="J1124" s="1677">
        <f>I1124*H1126</f>
        <v>16250</v>
      </c>
      <c r="K1124" s="1679">
        <v>1</v>
      </c>
      <c r="L1124" s="1678">
        <v>250</v>
      </c>
      <c r="M1124" s="1677">
        <f>L1124*K1126</f>
        <v>16250</v>
      </c>
    </row>
    <row r="1125" spans="1:13" ht="15.75">
      <c r="A1125" s="1163" t="s">
        <v>3308</v>
      </c>
      <c r="B1125" s="1655">
        <v>2</v>
      </c>
      <c r="C1125" s="1678">
        <v>100</v>
      </c>
      <c r="D1125" s="1677">
        <f>B1126*C1125*B1125</f>
        <v>11000</v>
      </c>
      <c r="E1125" s="1385">
        <v>2</v>
      </c>
      <c r="F1125" s="1225">
        <v>100</v>
      </c>
      <c r="G1125" s="1647">
        <f>F1125*E1126*E1125</f>
        <v>13000</v>
      </c>
      <c r="H1125" s="1679">
        <v>2</v>
      </c>
      <c r="I1125" s="1678">
        <v>100</v>
      </c>
      <c r="J1125" s="1677">
        <f>I1125*H1126*H1125</f>
        <v>13000</v>
      </c>
      <c r="K1125" s="1679">
        <v>2</v>
      </c>
      <c r="L1125" s="1678">
        <v>100</v>
      </c>
      <c r="M1125" s="1677">
        <f>L1125*K1126*K1125</f>
        <v>13000</v>
      </c>
    </row>
    <row r="1126" spans="1:13" ht="15.75">
      <c r="A1126" s="1163" t="s">
        <v>3309</v>
      </c>
      <c r="B1126" s="1657">
        <v>55</v>
      </c>
      <c r="C1126" s="1680"/>
      <c r="D1126" s="1677"/>
      <c r="E1126" s="1388">
        <v>65</v>
      </c>
      <c r="F1126" s="1228"/>
      <c r="G1126" s="1647"/>
      <c r="H1126" s="1681">
        <v>65</v>
      </c>
      <c r="I1126" s="1680"/>
      <c r="J1126" s="1677"/>
      <c r="K1126" s="1681">
        <v>65</v>
      </c>
      <c r="L1126" s="1680"/>
      <c r="M1126" s="1677"/>
    </row>
    <row r="1127" spans="1:13" ht="16.5" thickBot="1">
      <c r="A1127" s="1163" t="s">
        <v>29</v>
      </c>
      <c r="B1127" s="1682"/>
      <c r="C1127" s="1682"/>
      <c r="D1127" s="1662">
        <f>SUM(D1123:D1126)</f>
        <v>24750</v>
      </c>
      <c r="E1127" s="1660"/>
      <c r="F1127" s="1660"/>
      <c r="G1127" s="1661">
        <f>SUM(G1124:G1126)</f>
        <v>29250</v>
      </c>
      <c r="H1127" s="1663"/>
      <c r="I1127" s="1663"/>
      <c r="J1127" s="1662">
        <f>SUM(J1123:J1126)</f>
        <v>29250</v>
      </c>
      <c r="K1127" s="1663"/>
      <c r="L1127" s="1663"/>
      <c r="M1127" s="1662">
        <f>SUM(M1123:M1126)</f>
        <v>29250</v>
      </c>
    </row>
    <row r="1128" spans="1:13" ht="63">
      <c r="A1128" s="1153" t="s">
        <v>3278</v>
      </c>
      <c r="B1128" s="1683" t="s">
        <v>3861</v>
      </c>
      <c r="C1128" s="1684"/>
      <c r="D1128" s="1685"/>
      <c r="E1128" s="1411" t="s">
        <v>3862</v>
      </c>
      <c r="F1128" s="1637"/>
      <c r="G1128" s="1686"/>
      <c r="H1128" s="1411" t="s">
        <v>3863</v>
      </c>
      <c r="I1128" s="1411"/>
      <c r="J1128" s="1665"/>
      <c r="K1128" s="1411" t="s">
        <v>3864</v>
      </c>
      <c r="L1128" s="1411"/>
      <c r="M1128" s="1665"/>
    </row>
    <row r="1129" spans="1:13" ht="47.25">
      <c r="A1129" s="1163" t="s">
        <v>3282</v>
      </c>
      <c r="B1129" s="1672" t="s">
        <v>3859</v>
      </c>
      <c r="C1129" s="1687"/>
      <c r="D1129" s="1688"/>
      <c r="E1129" s="1672" t="s">
        <v>3859</v>
      </c>
      <c r="F1129" s="1608"/>
      <c r="G1129" s="1689"/>
      <c r="H1129" s="1214" t="s">
        <v>3865</v>
      </c>
      <c r="I1129" s="1214"/>
      <c r="J1129" s="1645"/>
      <c r="K1129" s="1214" t="s">
        <v>3865</v>
      </c>
      <c r="L1129" s="1214"/>
      <c r="M1129" s="1645"/>
    </row>
    <row r="1130" spans="1:13" ht="15.75">
      <c r="A1130" s="1163" t="s">
        <v>3284</v>
      </c>
      <c r="B1130" s="1673" t="s">
        <v>3866</v>
      </c>
      <c r="C1130" s="1649"/>
      <c r="D1130" s="1650"/>
      <c r="E1130" s="1673" t="s">
        <v>3285</v>
      </c>
      <c r="F1130" s="1649"/>
      <c r="G1130" s="1650"/>
      <c r="H1130" s="1381" t="s">
        <v>3312</v>
      </c>
      <c r="I1130" s="1218"/>
      <c r="J1130" s="1647"/>
      <c r="K1130" s="1381" t="s">
        <v>3287</v>
      </c>
      <c r="L1130" s="1218"/>
      <c r="M1130" s="1647"/>
    </row>
    <row r="1131" spans="1:13" ht="15.75">
      <c r="A1131" s="1163" t="s">
        <v>3288</v>
      </c>
      <c r="B1131" s="1674" t="s">
        <v>3333</v>
      </c>
      <c r="C1131" s="1649"/>
      <c r="D1131" s="1650"/>
      <c r="E1131" s="1674" t="s">
        <v>3333</v>
      </c>
      <c r="F1131" s="1649"/>
      <c r="G1131" s="1650"/>
      <c r="H1131" s="1381" t="s">
        <v>3333</v>
      </c>
      <c r="I1131" s="1218"/>
      <c r="J1131" s="1647"/>
      <c r="K1131" s="1381" t="s">
        <v>3333</v>
      </c>
      <c r="L1131" s="1218"/>
      <c r="M1131" s="1647"/>
    </row>
    <row r="1132" spans="1:13" ht="15.75">
      <c r="A1132" s="1163" t="s">
        <v>3291</v>
      </c>
      <c r="B1132" s="1648" t="s">
        <v>3867</v>
      </c>
      <c r="C1132" s="1649"/>
      <c r="D1132" s="1650"/>
      <c r="E1132" s="1648" t="s">
        <v>3868</v>
      </c>
      <c r="F1132" s="1649"/>
      <c r="G1132" s="1650"/>
      <c r="H1132" s="1381" t="s">
        <v>3853</v>
      </c>
      <c r="I1132" s="1218"/>
      <c r="J1132" s="1647"/>
      <c r="K1132" s="1381" t="s">
        <v>3853</v>
      </c>
      <c r="L1132" s="1218"/>
      <c r="M1132" s="1647"/>
    </row>
    <row r="1133" spans="1:13" ht="15.75">
      <c r="A1133" s="1163" t="s">
        <v>3294</v>
      </c>
      <c r="B1133" s="1648"/>
      <c r="C1133" s="1649"/>
      <c r="D1133" s="1650"/>
      <c r="E1133" s="1648"/>
      <c r="F1133" s="1649"/>
      <c r="G1133" s="1650"/>
      <c r="H1133" s="1381" t="s">
        <v>3337</v>
      </c>
      <c r="I1133" s="1218"/>
      <c r="J1133" s="1647"/>
      <c r="K1133" s="1381" t="s">
        <v>3337</v>
      </c>
      <c r="L1133" s="1218"/>
      <c r="M1133" s="1647"/>
    </row>
    <row r="1134" spans="1:13" ht="15.75">
      <c r="A1134" s="1163" t="s">
        <v>3295</v>
      </c>
      <c r="B1134" s="1675" t="s">
        <v>3394</v>
      </c>
      <c r="C1134" s="1649"/>
      <c r="D1134" s="1650"/>
      <c r="E1134" s="1675" t="s">
        <v>3394</v>
      </c>
      <c r="F1134" s="1649"/>
      <c r="G1134" s="1650"/>
      <c r="H1134" s="1381" t="s">
        <v>3394</v>
      </c>
      <c r="I1134" s="1218"/>
      <c r="J1134" s="1647"/>
      <c r="K1134" s="1381" t="s">
        <v>3394</v>
      </c>
      <c r="L1134" s="1218"/>
      <c r="M1134" s="1647"/>
    </row>
    <row r="1135" spans="1:13" ht="47.25">
      <c r="A1135" s="1163" t="s">
        <v>3298</v>
      </c>
      <c r="B1135" s="1675" t="s">
        <v>3315</v>
      </c>
      <c r="C1135" s="1649"/>
      <c r="D1135" s="1650"/>
      <c r="E1135" s="1675" t="s">
        <v>3315</v>
      </c>
      <c r="F1135" s="1649"/>
      <c r="G1135" s="1650"/>
      <c r="H1135" s="1381" t="s">
        <v>3315</v>
      </c>
      <c r="I1135" s="1218"/>
      <c r="J1135" s="1647"/>
      <c r="K1135" s="1381" t="s">
        <v>3315</v>
      </c>
      <c r="L1135" s="1218"/>
      <c r="M1135" s="1647"/>
    </row>
    <row r="1136" spans="1:13" ht="15.75">
      <c r="A1136" s="1163" t="s">
        <v>3300</v>
      </c>
      <c r="B1136" s="1648"/>
      <c r="C1136" s="1649"/>
      <c r="D1136" s="1650"/>
      <c r="E1136" s="1648"/>
      <c r="F1136" s="1649"/>
      <c r="G1136" s="1650"/>
      <c r="H1136" s="1381"/>
      <c r="I1136" s="1218"/>
      <c r="J1136" s="1647"/>
      <c r="K1136" s="1381"/>
      <c r="L1136" s="1218"/>
      <c r="M1136" s="1647"/>
    </row>
    <row r="1137" spans="1:13" ht="31.5">
      <c r="A1137" s="1163" t="s">
        <v>3304</v>
      </c>
      <c r="B1137" s="1648"/>
      <c r="C1137" s="1652"/>
      <c r="D1137" s="1650"/>
      <c r="E1137" s="1648" t="s">
        <v>3869</v>
      </c>
      <c r="F1137" s="1652">
        <v>1200</v>
      </c>
      <c r="G1137" s="1650">
        <f>F1137*E1140</f>
        <v>19200</v>
      </c>
      <c r="H1137" s="1381" t="s">
        <v>3870</v>
      </c>
      <c r="I1137" s="1223"/>
      <c r="J1137" s="1690">
        <v>2850</v>
      </c>
      <c r="K1137" s="1381" t="s">
        <v>3337</v>
      </c>
      <c r="L1137" s="1223"/>
      <c r="M1137" s="1647"/>
    </row>
    <row r="1138" spans="1:13" ht="15.75">
      <c r="A1138" s="1163" t="s">
        <v>3307</v>
      </c>
      <c r="B1138" s="1653">
        <v>1</v>
      </c>
      <c r="C1138" s="1654">
        <v>250</v>
      </c>
      <c r="D1138" s="1650">
        <f>C1138*B1140</f>
        <v>13750</v>
      </c>
      <c r="E1138" s="1653">
        <v>2</v>
      </c>
      <c r="F1138" s="1654"/>
      <c r="G1138" s="1650"/>
      <c r="H1138" s="1679">
        <v>7</v>
      </c>
      <c r="I1138" s="1678"/>
      <c r="J1138" s="1677"/>
      <c r="K1138" s="1679">
        <v>1</v>
      </c>
      <c r="L1138" s="1678">
        <v>250</v>
      </c>
      <c r="M1138" s="1677">
        <f>L1138*K1140</f>
        <v>16250</v>
      </c>
    </row>
    <row r="1139" spans="1:13" ht="15.75">
      <c r="A1139" s="1163" t="s">
        <v>3308</v>
      </c>
      <c r="B1139" s="1653">
        <v>2</v>
      </c>
      <c r="C1139" s="1654">
        <v>100</v>
      </c>
      <c r="D1139" s="1650">
        <f>C1139*B1140*2</f>
        <v>11000</v>
      </c>
      <c r="E1139" s="1653">
        <v>2</v>
      </c>
      <c r="F1139" s="1654"/>
      <c r="G1139" s="1650"/>
      <c r="H1139" s="1679">
        <v>6</v>
      </c>
      <c r="I1139" s="1678"/>
      <c r="J1139" s="1677"/>
      <c r="K1139" s="1679">
        <v>2</v>
      </c>
      <c r="L1139" s="1678">
        <v>100</v>
      </c>
      <c r="M1139" s="1677">
        <f>L1139*K1140*K1139</f>
        <v>13000</v>
      </c>
    </row>
    <row r="1140" spans="1:13" ht="15.75">
      <c r="A1140" s="1163" t="s">
        <v>3309</v>
      </c>
      <c r="B1140" s="1603">
        <v>55</v>
      </c>
      <c r="C1140" s="1605"/>
      <c r="D1140" s="1650"/>
      <c r="E1140" s="1603">
        <v>16</v>
      </c>
      <c r="F1140" s="1605"/>
      <c r="G1140" s="1650"/>
      <c r="H1140" s="1681">
        <v>65</v>
      </c>
      <c r="I1140" s="1680"/>
      <c r="J1140" s="1677"/>
      <c r="K1140" s="1681">
        <v>65</v>
      </c>
      <c r="L1140" s="1680"/>
      <c r="M1140" s="1677"/>
    </row>
    <row r="1141" spans="1:13" ht="16.5" thickBot="1">
      <c r="A1141" s="1163" t="s">
        <v>29</v>
      </c>
      <c r="B1141" s="1660"/>
      <c r="C1141" s="1660"/>
      <c r="D1141" s="1661">
        <f>SUM(D1138:D1140)</f>
        <v>24750</v>
      </c>
      <c r="E1141" s="1660"/>
      <c r="F1141" s="1660"/>
      <c r="G1141" s="1661">
        <f>SUM(G1137:G1140)</f>
        <v>19200</v>
      </c>
      <c r="H1141" s="1663"/>
      <c r="I1141" s="1663"/>
      <c r="J1141" s="1691">
        <f>J1137*H1140</f>
        <v>185250</v>
      </c>
      <c r="K1141" s="1663"/>
      <c r="L1141" s="1663"/>
      <c r="M1141" s="1662">
        <f>SUM(M1138:M1140)</f>
        <v>29250</v>
      </c>
    </row>
    <row r="1142" spans="1:13" ht="31.5">
      <c r="A1142" s="1153" t="s">
        <v>3278</v>
      </c>
      <c r="B1142" s="1557" t="s">
        <v>3871</v>
      </c>
      <c r="C1142" s="1411"/>
      <c r="D1142" s="1665"/>
      <c r="E1142" s="1411" t="s">
        <v>3872</v>
      </c>
      <c r="F1142" s="1411"/>
      <c r="G1142" s="1665"/>
      <c r="H1142" s="1411" t="s">
        <v>3856</v>
      </c>
      <c r="I1142" s="1411"/>
      <c r="J1142" s="1665"/>
      <c r="K1142" s="1411" t="s">
        <v>3872</v>
      </c>
      <c r="L1142" s="1411"/>
      <c r="M1142" s="1665"/>
    </row>
    <row r="1143" spans="1:13" ht="31.5">
      <c r="A1143" s="1163" t="s">
        <v>3282</v>
      </c>
      <c r="B1143" s="1672" t="s">
        <v>3873</v>
      </c>
      <c r="C1143" s="1214"/>
      <c r="D1143" s="1645"/>
      <c r="E1143" s="1672" t="s">
        <v>3859</v>
      </c>
      <c r="F1143" s="1692"/>
      <c r="G1143" s="1693"/>
      <c r="H1143" s="1672" t="s">
        <v>3859</v>
      </c>
      <c r="I1143" s="1214"/>
      <c r="J1143" s="1645"/>
      <c r="K1143" s="1672" t="s">
        <v>3859</v>
      </c>
      <c r="L1143" s="1692"/>
      <c r="M1143" s="1693"/>
    </row>
    <row r="1144" spans="1:13" ht="15.75">
      <c r="A1144" s="1163" t="s">
        <v>3284</v>
      </c>
      <c r="B1144" s="1673" t="s">
        <v>3866</v>
      </c>
      <c r="C1144" s="1649"/>
      <c r="D1144" s="1650"/>
      <c r="E1144" s="1673" t="s">
        <v>3874</v>
      </c>
      <c r="F1144" s="1694"/>
      <c r="G1144" s="1695"/>
      <c r="H1144" s="1673" t="s">
        <v>3371</v>
      </c>
      <c r="I1144" s="1669"/>
      <c r="J1144" s="1670"/>
      <c r="K1144" s="1674" t="s">
        <v>3410</v>
      </c>
      <c r="L1144" s="1694"/>
      <c r="M1144" s="1695"/>
    </row>
    <row r="1145" spans="1:13" ht="15.75">
      <c r="A1145" s="1163" t="s">
        <v>3288</v>
      </c>
      <c r="B1145" s="1648" t="s">
        <v>3875</v>
      </c>
      <c r="C1145" s="1649"/>
      <c r="D1145" s="1650"/>
      <c r="E1145" s="1674" t="s">
        <v>3333</v>
      </c>
      <c r="F1145" s="1694"/>
      <c r="G1145" s="1695"/>
      <c r="H1145" s="1674" t="s">
        <v>3333</v>
      </c>
      <c r="I1145" s="1218"/>
      <c r="J1145" s="1647"/>
      <c r="K1145" s="1674" t="s">
        <v>3333</v>
      </c>
      <c r="L1145" s="1694"/>
      <c r="M1145" s="1695"/>
    </row>
    <row r="1146" spans="1:13" ht="15.75">
      <c r="A1146" s="1163" t="s">
        <v>3291</v>
      </c>
      <c r="B1146" s="1648" t="s">
        <v>3876</v>
      </c>
      <c r="C1146" s="1649"/>
      <c r="D1146" s="1650"/>
      <c r="E1146" s="1561" t="s">
        <v>3877</v>
      </c>
      <c r="F1146" s="1694"/>
      <c r="G1146" s="1695"/>
      <c r="H1146" s="1382" t="s">
        <v>3860</v>
      </c>
      <c r="I1146" s="1218"/>
      <c r="J1146" s="1647"/>
      <c r="K1146" s="1561" t="s">
        <v>3877</v>
      </c>
      <c r="L1146" s="1694"/>
      <c r="M1146" s="1695"/>
    </row>
    <row r="1147" spans="1:13" ht="15.75">
      <c r="A1147" s="1163" t="s">
        <v>3294</v>
      </c>
      <c r="B1147" s="1648" t="s">
        <v>3878</v>
      </c>
      <c r="C1147" s="1649"/>
      <c r="D1147" s="1650"/>
      <c r="E1147" s="1674"/>
      <c r="F1147" s="1694"/>
      <c r="G1147" s="1695"/>
      <c r="H1147" s="1674"/>
      <c r="I1147" s="1218"/>
      <c r="J1147" s="1647"/>
      <c r="K1147" s="1674"/>
      <c r="L1147" s="1694"/>
      <c r="M1147" s="1695"/>
    </row>
    <row r="1148" spans="1:13" ht="15.75">
      <c r="A1148" s="1163" t="s">
        <v>3295</v>
      </c>
      <c r="B1148" s="1648" t="s">
        <v>3708</v>
      </c>
      <c r="C1148" s="1649"/>
      <c r="D1148" s="1650"/>
      <c r="E1148" s="1674" t="s">
        <v>3394</v>
      </c>
      <c r="F1148" s="1694"/>
      <c r="G1148" s="1695"/>
      <c r="H1148" s="1674" t="s">
        <v>3394</v>
      </c>
      <c r="I1148" s="1218"/>
      <c r="J1148" s="1647"/>
      <c r="K1148" s="1674" t="s">
        <v>3394</v>
      </c>
      <c r="L1148" s="1694"/>
      <c r="M1148" s="1695"/>
    </row>
    <row r="1149" spans="1:13" ht="47.25">
      <c r="A1149" s="1163" t="s">
        <v>3298</v>
      </c>
      <c r="B1149" s="1648"/>
      <c r="C1149" s="1649"/>
      <c r="D1149" s="1650"/>
      <c r="E1149" s="1674" t="s">
        <v>3315</v>
      </c>
      <c r="F1149" s="1694"/>
      <c r="G1149" s="1695"/>
      <c r="H1149" s="1674" t="s">
        <v>3315</v>
      </c>
      <c r="I1149" s="1218"/>
      <c r="J1149" s="1647"/>
      <c r="K1149" s="1674" t="s">
        <v>3315</v>
      </c>
      <c r="L1149" s="1694"/>
      <c r="M1149" s="1695"/>
    </row>
    <row r="1150" spans="1:13" ht="15.75">
      <c r="A1150" s="1163" t="s">
        <v>3300</v>
      </c>
      <c r="B1150" s="1648"/>
      <c r="C1150" s="1649"/>
      <c r="D1150" s="1650"/>
      <c r="E1150" s="1696"/>
      <c r="F1150" s="1694"/>
      <c r="G1150" s="1695"/>
      <c r="H1150" s="1381"/>
      <c r="I1150" s="1218"/>
      <c r="J1150" s="1647"/>
      <c r="K1150" s="1696"/>
      <c r="L1150" s="1694"/>
      <c r="M1150" s="1695"/>
    </row>
    <row r="1151" spans="1:13" ht="15.75">
      <c r="A1151" s="1163" t="s">
        <v>3304</v>
      </c>
      <c r="B1151" s="1648"/>
      <c r="C1151" s="1652"/>
      <c r="D1151" s="1650"/>
      <c r="E1151" s="1674" t="s">
        <v>3337</v>
      </c>
      <c r="F1151" s="1676"/>
      <c r="G1151" s="1677"/>
      <c r="H1151" s="1674" t="s">
        <v>3337</v>
      </c>
      <c r="I1151" s="1676"/>
      <c r="J1151" s="1677"/>
      <c r="K1151" s="1674" t="s">
        <v>3337</v>
      </c>
      <c r="L1151" s="1676"/>
      <c r="M1151" s="1677"/>
    </row>
    <row r="1152" spans="1:13" ht="15.75">
      <c r="A1152" s="1163" t="s">
        <v>3307</v>
      </c>
      <c r="B1152" s="1653">
        <v>1</v>
      </c>
      <c r="C1152" s="1654">
        <v>200</v>
      </c>
      <c r="D1152" s="1650">
        <f>C1152*B1154</f>
        <v>13000</v>
      </c>
      <c r="E1152" s="1679">
        <v>1</v>
      </c>
      <c r="F1152" s="1678">
        <v>250</v>
      </c>
      <c r="G1152" s="1677">
        <f>E1154*F1152</f>
        <v>13750</v>
      </c>
      <c r="H1152" s="1679">
        <v>1</v>
      </c>
      <c r="I1152" s="1678">
        <v>250</v>
      </c>
      <c r="J1152" s="1677">
        <f>H1154*I1152</f>
        <v>13750</v>
      </c>
      <c r="K1152" s="1679">
        <v>1</v>
      </c>
      <c r="L1152" s="1678">
        <v>250</v>
      </c>
      <c r="M1152" s="1677">
        <f>K1154*L1152</f>
        <v>13750</v>
      </c>
    </row>
    <row r="1153" spans="1:13" ht="15.75">
      <c r="A1153" s="1163" t="s">
        <v>3308</v>
      </c>
      <c r="B1153" s="1653">
        <v>2</v>
      </c>
      <c r="C1153" s="1654">
        <v>50</v>
      </c>
      <c r="D1153" s="1650">
        <f>C1153*B1153*B1154</f>
        <v>6500</v>
      </c>
      <c r="E1153" s="1679">
        <v>2</v>
      </c>
      <c r="F1153" s="1678">
        <v>100</v>
      </c>
      <c r="G1153" s="1677">
        <f>E1154*F1153*E1153</f>
        <v>11000</v>
      </c>
      <c r="H1153" s="1679">
        <v>2</v>
      </c>
      <c r="I1153" s="1678">
        <v>100</v>
      </c>
      <c r="J1153" s="1677">
        <f>H1154*I1153*H1153</f>
        <v>11000</v>
      </c>
      <c r="K1153" s="1679">
        <v>2</v>
      </c>
      <c r="L1153" s="1678">
        <v>100</v>
      </c>
      <c r="M1153" s="1677">
        <f>K1154*L1153*K1153</f>
        <v>11000</v>
      </c>
    </row>
    <row r="1154" spans="1:13" ht="15.75">
      <c r="A1154" s="1163" t="s">
        <v>3309</v>
      </c>
      <c r="B1154" s="1603">
        <f>13*5</f>
        <v>65</v>
      </c>
      <c r="C1154" s="1605"/>
      <c r="D1154" s="1650"/>
      <c r="E1154" s="1681">
        <v>55</v>
      </c>
      <c r="F1154" s="1680"/>
      <c r="G1154" s="1677"/>
      <c r="H1154" s="1681">
        <v>55</v>
      </c>
      <c r="I1154" s="1680"/>
      <c r="J1154" s="1677"/>
      <c r="K1154" s="1681">
        <v>55</v>
      </c>
      <c r="L1154" s="1680"/>
      <c r="M1154" s="1677"/>
    </row>
    <row r="1155" spans="1:13" ht="16.5" thickBot="1">
      <c r="A1155" s="1163" t="s">
        <v>29</v>
      </c>
      <c r="B1155" s="1660"/>
      <c r="C1155" s="1660"/>
      <c r="D1155" s="1661">
        <f>SUM(D1152:D1154)</f>
        <v>19500</v>
      </c>
      <c r="E1155" s="1682"/>
      <c r="F1155" s="1682"/>
      <c r="G1155" s="1662">
        <f>SUM(G1151:G1154)</f>
        <v>24750</v>
      </c>
      <c r="H1155" s="1682"/>
      <c r="I1155" s="1682"/>
      <c r="J1155" s="1662">
        <f>SUM(J1151:J1154)</f>
        <v>24750</v>
      </c>
      <c r="K1155" s="1663"/>
      <c r="L1155" s="1663"/>
      <c r="M1155" s="1662">
        <f>SUM(M1152:M1154)</f>
        <v>24750</v>
      </c>
    </row>
    <row r="1156" spans="1:13" ht="47.25">
      <c r="A1156" s="1153" t="s">
        <v>3278</v>
      </c>
      <c r="B1156" s="1697" t="s">
        <v>3879</v>
      </c>
      <c r="C1156" s="1637"/>
      <c r="D1156" s="1686"/>
      <c r="E1156" s="1411" t="s">
        <v>3880</v>
      </c>
      <c r="F1156" s="1411"/>
      <c r="G1156" s="1665"/>
      <c r="H1156" s="1683" t="s">
        <v>3861</v>
      </c>
      <c r="I1156" s="1411"/>
      <c r="J1156" s="1665"/>
      <c r="K1156" s="1411" t="s">
        <v>3880</v>
      </c>
      <c r="L1156" s="1411"/>
      <c r="M1156" s="1665"/>
    </row>
    <row r="1157" spans="1:13" ht="31.5">
      <c r="A1157" s="1163" t="s">
        <v>3282</v>
      </c>
      <c r="B1157" s="1672" t="s">
        <v>3873</v>
      </c>
      <c r="C1157" s="1608"/>
      <c r="D1157" s="1689"/>
      <c r="E1157" s="1672" t="s">
        <v>3881</v>
      </c>
      <c r="F1157" s="1214"/>
      <c r="G1157" s="1645"/>
      <c r="H1157" s="1672" t="s">
        <v>3859</v>
      </c>
      <c r="I1157" s="1214"/>
      <c r="J1157" s="1645"/>
      <c r="K1157" s="1672" t="s">
        <v>3881</v>
      </c>
      <c r="L1157" s="1214"/>
      <c r="M1157" s="1645"/>
    </row>
    <row r="1158" spans="1:13" ht="15.75">
      <c r="A1158" s="1163" t="s">
        <v>3284</v>
      </c>
      <c r="B1158" s="1673" t="s">
        <v>3866</v>
      </c>
      <c r="C1158" s="1649"/>
      <c r="D1158" s="1650"/>
      <c r="E1158" s="1673" t="s">
        <v>3850</v>
      </c>
      <c r="F1158" s="1218"/>
      <c r="G1158" s="1647"/>
      <c r="H1158" s="1673" t="s">
        <v>3371</v>
      </c>
      <c r="I1158" s="1649"/>
      <c r="J1158" s="1650"/>
      <c r="K1158" s="1673" t="s">
        <v>3313</v>
      </c>
      <c r="L1158" s="1218"/>
      <c r="M1158" s="1647"/>
    </row>
    <row r="1159" spans="1:13" ht="15.75">
      <c r="A1159" s="1163" t="s">
        <v>3288</v>
      </c>
      <c r="B1159" s="1674" t="s">
        <v>3333</v>
      </c>
      <c r="C1159" s="1649"/>
      <c r="D1159" s="1650"/>
      <c r="E1159" s="1674" t="s">
        <v>3333</v>
      </c>
      <c r="F1159" s="1218"/>
      <c r="G1159" s="1647"/>
      <c r="H1159" s="1674" t="s">
        <v>3333</v>
      </c>
      <c r="I1159" s="1649"/>
      <c r="J1159" s="1650"/>
      <c r="K1159" s="1674" t="s">
        <v>3333</v>
      </c>
      <c r="L1159" s="1218"/>
      <c r="M1159" s="1647"/>
    </row>
    <row r="1160" spans="1:13" ht="15.75">
      <c r="A1160" s="1163" t="s">
        <v>3291</v>
      </c>
      <c r="B1160" s="1648" t="s">
        <v>3882</v>
      </c>
      <c r="C1160" s="1649"/>
      <c r="D1160" s="1650"/>
      <c r="E1160" s="1698" t="s">
        <v>3883</v>
      </c>
      <c r="F1160" s="1649"/>
      <c r="G1160" s="1650"/>
      <c r="H1160" s="1648" t="s">
        <v>3867</v>
      </c>
      <c r="I1160" s="1649"/>
      <c r="J1160" s="1650"/>
      <c r="K1160" s="1698" t="s">
        <v>3883</v>
      </c>
      <c r="L1160" s="1649"/>
      <c r="M1160" s="1650"/>
    </row>
    <row r="1161" spans="1:13" ht="15.75">
      <c r="A1161" s="1163" t="s">
        <v>3294</v>
      </c>
      <c r="B1161" s="1648"/>
      <c r="C1161" s="1649"/>
      <c r="D1161" s="1650"/>
      <c r="E1161" s="1675"/>
      <c r="F1161" s="1649"/>
      <c r="G1161" s="1650"/>
      <c r="H1161" s="1648"/>
      <c r="I1161" s="1649"/>
      <c r="J1161" s="1650"/>
      <c r="K1161" s="1675"/>
      <c r="L1161" s="1649"/>
      <c r="M1161" s="1650"/>
    </row>
    <row r="1162" spans="1:13" ht="15.75">
      <c r="A1162" s="1163" t="s">
        <v>3295</v>
      </c>
      <c r="B1162" s="1675" t="s">
        <v>3394</v>
      </c>
      <c r="C1162" s="1649"/>
      <c r="D1162" s="1650"/>
      <c r="E1162" s="1675" t="s">
        <v>3394</v>
      </c>
      <c r="F1162" s="1649"/>
      <c r="G1162" s="1650"/>
      <c r="H1162" s="1675" t="s">
        <v>3394</v>
      </c>
      <c r="I1162" s="1649"/>
      <c r="J1162" s="1650"/>
      <c r="K1162" s="1675" t="s">
        <v>3394</v>
      </c>
      <c r="L1162" s="1649"/>
      <c r="M1162" s="1650"/>
    </row>
    <row r="1163" spans="1:13" ht="47.25">
      <c r="A1163" s="1163" t="s">
        <v>3298</v>
      </c>
      <c r="B1163" s="1675" t="s">
        <v>3315</v>
      </c>
      <c r="C1163" s="1649"/>
      <c r="D1163" s="1650"/>
      <c r="E1163" s="1675" t="s">
        <v>3315</v>
      </c>
      <c r="F1163" s="1649"/>
      <c r="G1163" s="1650"/>
      <c r="H1163" s="1675" t="s">
        <v>3315</v>
      </c>
      <c r="I1163" s="1649"/>
      <c r="J1163" s="1650"/>
      <c r="K1163" s="1675" t="s">
        <v>3315</v>
      </c>
      <c r="L1163" s="1649"/>
      <c r="M1163" s="1650"/>
    </row>
    <row r="1164" spans="1:13" ht="15.75">
      <c r="A1164" s="1163" t="s">
        <v>3300</v>
      </c>
      <c r="B1164" s="1648"/>
      <c r="C1164" s="1649"/>
      <c r="D1164" s="1650"/>
      <c r="E1164" s="1648"/>
      <c r="F1164" s="1649"/>
      <c r="G1164" s="1650"/>
      <c r="H1164" s="1648"/>
      <c r="I1164" s="1649"/>
      <c r="J1164" s="1650"/>
      <c r="K1164" s="1648"/>
      <c r="L1164" s="1649"/>
      <c r="M1164" s="1650"/>
    </row>
    <row r="1165" spans="1:13" ht="15.75">
      <c r="A1165" s="1163" t="s">
        <v>3304</v>
      </c>
      <c r="B1165" s="1648"/>
      <c r="C1165" s="1652"/>
      <c r="D1165" s="1650"/>
      <c r="E1165" s="1675" t="s">
        <v>3337</v>
      </c>
      <c r="F1165" s="1699"/>
      <c r="G1165" s="1659"/>
      <c r="H1165" s="1648"/>
      <c r="I1165" s="1652"/>
      <c r="J1165" s="1650"/>
      <c r="K1165" s="1675" t="s">
        <v>3337</v>
      </c>
      <c r="L1165" s="1699"/>
      <c r="M1165" s="1659"/>
    </row>
    <row r="1166" spans="1:13" ht="15.75">
      <c r="A1166" s="1163" t="s">
        <v>3307</v>
      </c>
      <c r="B1166" s="1653">
        <v>1</v>
      </c>
      <c r="C1166" s="1654">
        <v>200</v>
      </c>
      <c r="D1166" s="1650">
        <f>C1166*B1168</f>
        <v>6000</v>
      </c>
      <c r="E1166" s="1655">
        <v>1</v>
      </c>
      <c r="F1166" s="1656">
        <v>250</v>
      </c>
      <c r="G1166" s="1659">
        <f>E1168*F1166</f>
        <v>16250</v>
      </c>
      <c r="H1166" s="1653">
        <v>1</v>
      </c>
      <c r="I1166" s="1654">
        <v>250</v>
      </c>
      <c r="J1166" s="1650">
        <f>I1166*H1168</f>
        <v>13750</v>
      </c>
      <c r="K1166" s="1655">
        <v>1</v>
      </c>
      <c r="L1166" s="1656">
        <v>250</v>
      </c>
      <c r="M1166" s="1659">
        <f>K1168*L1166</f>
        <v>16250</v>
      </c>
    </row>
    <row r="1167" spans="1:13" ht="15.75">
      <c r="A1167" s="1163" t="s">
        <v>3308</v>
      </c>
      <c r="B1167" s="1653">
        <v>2</v>
      </c>
      <c r="C1167" s="1654">
        <v>50</v>
      </c>
      <c r="D1167" s="1650">
        <f>C1167*B1168*2</f>
        <v>3000</v>
      </c>
      <c r="E1167" s="1655">
        <v>2</v>
      </c>
      <c r="F1167" s="1656">
        <v>100</v>
      </c>
      <c r="G1167" s="1659">
        <f>E1168*F1167*E1167</f>
        <v>13000</v>
      </c>
      <c r="H1167" s="1653">
        <v>2</v>
      </c>
      <c r="I1167" s="1654">
        <v>100</v>
      </c>
      <c r="J1167" s="1650">
        <f>I1167*H1168*2</f>
        <v>11000</v>
      </c>
      <c r="K1167" s="1655">
        <v>2</v>
      </c>
      <c r="L1167" s="1656">
        <v>100</v>
      </c>
      <c r="M1167" s="1659">
        <f>K1168*L1167*K1167</f>
        <v>13000</v>
      </c>
    </row>
    <row r="1168" spans="1:13" ht="15.75">
      <c r="A1168" s="1163" t="s">
        <v>3309</v>
      </c>
      <c r="B1168" s="1603">
        <v>30</v>
      </c>
      <c r="C1168" s="1605"/>
      <c r="D1168" s="1650"/>
      <c r="E1168" s="1657">
        <v>65</v>
      </c>
      <c r="F1168" s="1658"/>
      <c r="G1168" s="1659"/>
      <c r="H1168" s="1603">
        <v>55</v>
      </c>
      <c r="I1168" s="1605"/>
      <c r="J1168" s="1650"/>
      <c r="K1168" s="1657">
        <v>65</v>
      </c>
      <c r="L1168" s="1658"/>
      <c r="M1168" s="1659"/>
    </row>
    <row r="1169" spans="1:13" ht="16.5" thickBot="1">
      <c r="A1169" s="1163" t="s">
        <v>29</v>
      </c>
      <c r="B1169" s="1660"/>
      <c r="C1169" s="1660"/>
      <c r="D1169" s="1661">
        <f>SUM(D1166:D1168)</f>
        <v>9000</v>
      </c>
      <c r="E1169" s="1682"/>
      <c r="F1169" s="1682"/>
      <c r="G1169" s="1662">
        <f>SUM(G1165:G1168)</f>
        <v>29250</v>
      </c>
      <c r="H1169" s="1660"/>
      <c r="I1169" s="1660"/>
      <c r="J1169" s="1661">
        <f>SUM(J1166:J1168)</f>
        <v>24750</v>
      </c>
      <c r="K1169" s="1682"/>
      <c r="L1169" s="1682"/>
      <c r="M1169" s="1662">
        <f>SUM(M1165:M1168)</f>
        <v>29250</v>
      </c>
    </row>
    <row r="1170" spans="1:13" ht="31.5">
      <c r="A1170" s="1153" t="s">
        <v>3278</v>
      </c>
      <c r="B1170" s="1664" t="s">
        <v>3884</v>
      </c>
      <c r="C1170" s="1411"/>
      <c r="D1170" s="1665"/>
      <c r="E1170" s="1411" t="s">
        <v>3885</v>
      </c>
      <c r="F1170" s="1411"/>
      <c r="G1170" s="1665"/>
      <c r="H1170" s="1557" t="s">
        <v>3871</v>
      </c>
      <c r="I1170" s="1411"/>
      <c r="J1170" s="1665"/>
      <c r="K1170" s="1411" t="s">
        <v>3885</v>
      </c>
      <c r="L1170" s="1411"/>
      <c r="M1170" s="1665"/>
    </row>
    <row r="1171" spans="1:13" ht="31.5">
      <c r="A1171" s="1163" t="s">
        <v>3282</v>
      </c>
      <c r="B1171" s="1672" t="s">
        <v>3886</v>
      </c>
      <c r="C1171" s="1214"/>
      <c r="D1171" s="1645"/>
      <c r="E1171" s="1608" t="s">
        <v>3887</v>
      </c>
      <c r="F1171" s="1608"/>
      <c r="G1171" s="1689"/>
      <c r="H1171" s="1672" t="s">
        <v>3873</v>
      </c>
      <c r="I1171" s="1214"/>
      <c r="J1171" s="1645"/>
      <c r="K1171" s="1608" t="s">
        <v>3887</v>
      </c>
      <c r="L1171" s="1214"/>
      <c r="M1171" s="1645"/>
    </row>
    <row r="1172" spans="1:13" ht="15.75">
      <c r="A1172" s="1163" t="s">
        <v>3284</v>
      </c>
      <c r="B1172" s="1413" t="s">
        <v>3866</v>
      </c>
      <c r="C1172" s="1218"/>
      <c r="D1172" s="1647"/>
      <c r="E1172" s="1673" t="s">
        <v>3285</v>
      </c>
      <c r="F1172" s="1649"/>
      <c r="G1172" s="1650"/>
      <c r="H1172" s="1673" t="s">
        <v>3888</v>
      </c>
      <c r="I1172" s="1649"/>
      <c r="J1172" s="1650"/>
      <c r="K1172" s="1673" t="s">
        <v>3410</v>
      </c>
      <c r="L1172" s="1218"/>
      <c r="M1172" s="1647"/>
    </row>
    <row r="1173" spans="1:13" ht="15.75">
      <c r="A1173" s="1163" t="s">
        <v>3288</v>
      </c>
      <c r="B1173" s="1674" t="s">
        <v>3889</v>
      </c>
      <c r="C1173" s="1218"/>
      <c r="D1173" s="1647"/>
      <c r="E1173" s="1674" t="s">
        <v>3333</v>
      </c>
      <c r="F1173" s="1649"/>
      <c r="G1173" s="1650"/>
      <c r="H1173" s="1648" t="s">
        <v>3875</v>
      </c>
      <c r="I1173" s="1649"/>
      <c r="J1173" s="1650"/>
      <c r="K1173" s="1674" t="s">
        <v>3333</v>
      </c>
      <c r="L1173" s="1218"/>
      <c r="M1173" s="1647"/>
    </row>
    <row r="1174" spans="1:13" ht="15.75">
      <c r="A1174" s="1163" t="s">
        <v>3291</v>
      </c>
      <c r="B1174" s="1381" t="s">
        <v>3890</v>
      </c>
      <c r="C1174" s="1218"/>
      <c r="D1174" s="1647"/>
      <c r="E1174" s="1648" t="s">
        <v>3891</v>
      </c>
      <c r="F1174" s="1649"/>
      <c r="G1174" s="1650"/>
      <c r="H1174" s="1648" t="s">
        <v>3876</v>
      </c>
      <c r="I1174" s="1649"/>
      <c r="J1174" s="1650"/>
      <c r="K1174" s="1648" t="s">
        <v>3891</v>
      </c>
      <c r="L1174" s="1218"/>
      <c r="M1174" s="1647"/>
    </row>
    <row r="1175" spans="1:13" ht="15.75">
      <c r="A1175" s="1163" t="s">
        <v>3294</v>
      </c>
      <c r="B1175" s="1381" t="s">
        <v>3892</v>
      </c>
      <c r="C1175" s="1218"/>
      <c r="D1175" s="1647"/>
      <c r="E1175" s="1675"/>
      <c r="F1175" s="1649"/>
      <c r="G1175" s="1650"/>
      <c r="H1175" s="1648" t="s">
        <v>3893</v>
      </c>
      <c r="I1175" s="1649"/>
      <c r="J1175" s="1650"/>
      <c r="K1175" s="1675"/>
      <c r="L1175" s="1218"/>
      <c r="M1175" s="1647"/>
    </row>
    <row r="1176" spans="1:13" ht="15.75">
      <c r="A1176" s="1163" t="s">
        <v>3295</v>
      </c>
      <c r="B1176" s="1674" t="s">
        <v>3708</v>
      </c>
      <c r="C1176" s="1218"/>
      <c r="D1176" s="1647"/>
      <c r="E1176" s="1675" t="s">
        <v>3394</v>
      </c>
      <c r="F1176" s="1649"/>
      <c r="G1176" s="1650"/>
      <c r="H1176" s="1648" t="s">
        <v>3708</v>
      </c>
      <c r="I1176" s="1649"/>
      <c r="J1176" s="1650"/>
      <c r="K1176" s="1675" t="s">
        <v>3394</v>
      </c>
      <c r="L1176" s="1649"/>
      <c r="M1176" s="1650"/>
    </row>
    <row r="1177" spans="1:13" ht="47.25">
      <c r="A1177" s="1163" t="s">
        <v>3298</v>
      </c>
      <c r="B1177" s="1381"/>
      <c r="C1177" s="1218"/>
      <c r="D1177" s="1647"/>
      <c r="E1177" s="1675" t="s">
        <v>3315</v>
      </c>
      <c r="F1177" s="1649"/>
      <c r="G1177" s="1650"/>
      <c r="H1177" s="1648"/>
      <c r="I1177" s="1649"/>
      <c r="J1177" s="1650"/>
      <c r="K1177" s="1675" t="s">
        <v>3315</v>
      </c>
      <c r="L1177" s="1649"/>
      <c r="M1177" s="1650"/>
    </row>
    <row r="1178" spans="1:13" ht="15.75">
      <c r="A1178" s="1163" t="s">
        <v>3300</v>
      </c>
      <c r="B1178" s="1381"/>
      <c r="C1178" s="1218"/>
      <c r="D1178" s="1647"/>
      <c r="E1178" s="1648"/>
      <c r="F1178" s="1649"/>
      <c r="G1178" s="1650"/>
      <c r="H1178" s="1648"/>
      <c r="I1178" s="1649"/>
      <c r="J1178" s="1650"/>
      <c r="K1178" s="1648"/>
      <c r="L1178" s="1649"/>
      <c r="M1178" s="1650"/>
    </row>
    <row r="1179" spans="1:13" ht="15.75">
      <c r="A1179" s="1163" t="s">
        <v>3304</v>
      </c>
      <c r="B1179" s="1381"/>
      <c r="C1179" s="1223"/>
      <c r="D1179" s="1647"/>
      <c r="E1179" s="1675" t="s">
        <v>3337</v>
      </c>
      <c r="F1179" s="1699"/>
      <c r="G1179" s="1659"/>
      <c r="H1179" s="1648"/>
      <c r="I1179" s="1652"/>
      <c r="J1179" s="1650"/>
      <c r="K1179" s="1675" t="s">
        <v>3337</v>
      </c>
      <c r="L1179" s="1699"/>
      <c r="M1179" s="1659"/>
    </row>
    <row r="1180" spans="1:13" ht="15.75">
      <c r="A1180" s="1163" t="s">
        <v>3307</v>
      </c>
      <c r="B1180" s="1385">
        <v>1</v>
      </c>
      <c r="C1180" s="1225">
        <v>250</v>
      </c>
      <c r="D1180" s="1647">
        <f>C1180*B1182</f>
        <v>71250</v>
      </c>
      <c r="E1180" s="1655">
        <v>1</v>
      </c>
      <c r="F1180" s="1656">
        <v>250</v>
      </c>
      <c r="G1180" s="1659">
        <f>E1182*F1180</f>
        <v>15000</v>
      </c>
      <c r="H1180" s="1653">
        <v>1</v>
      </c>
      <c r="I1180" s="1654">
        <v>200</v>
      </c>
      <c r="J1180" s="1650">
        <f>I1180*H1182</f>
        <v>15600</v>
      </c>
      <c r="K1180" s="1655">
        <v>1</v>
      </c>
      <c r="L1180" s="1656">
        <v>250</v>
      </c>
      <c r="M1180" s="1659">
        <f>K1182*L1180</f>
        <v>15000</v>
      </c>
    </row>
    <row r="1181" spans="1:13" ht="15.75">
      <c r="A1181" s="1163" t="s">
        <v>3308</v>
      </c>
      <c r="B1181" s="1385">
        <v>1</v>
      </c>
      <c r="C1181" s="1225">
        <v>50</v>
      </c>
      <c r="D1181" s="1647">
        <f>C1181*B1182</f>
        <v>14250</v>
      </c>
      <c r="E1181" s="1655">
        <v>2</v>
      </c>
      <c r="F1181" s="1656">
        <v>100</v>
      </c>
      <c r="G1181" s="1659">
        <f>E1182*F1181*E1181</f>
        <v>12000</v>
      </c>
      <c r="H1181" s="1653">
        <v>2</v>
      </c>
      <c r="I1181" s="1654">
        <v>50</v>
      </c>
      <c r="J1181" s="1650">
        <f>I1181*H1181*H1182</f>
        <v>7800</v>
      </c>
      <c r="K1181" s="1655">
        <v>2</v>
      </c>
      <c r="L1181" s="1656">
        <v>100</v>
      </c>
      <c r="M1181" s="1659">
        <f>K1182*L1181*K1181</f>
        <v>12000</v>
      </c>
    </row>
    <row r="1182" spans="1:13" ht="15.75">
      <c r="A1182" s="1163" t="s">
        <v>3309</v>
      </c>
      <c r="B1182" s="1388">
        <f>19*15</f>
        <v>285</v>
      </c>
      <c r="C1182" s="1228"/>
      <c r="D1182" s="1647"/>
      <c r="E1182" s="1657">
        <v>60</v>
      </c>
      <c r="F1182" s="1658"/>
      <c r="G1182" s="1659"/>
      <c r="H1182" s="1603">
        <f>13*6</f>
        <v>78</v>
      </c>
      <c r="I1182" s="1605"/>
      <c r="J1182" s="1650"/>
      <c r="K1182" s="1657">
        <v>60</v>
      </c>
      <c r="L1182" s="1658"/>
      <c r="M1182" s="1659"/>
    </row>
    <row r="1183" spans="1:13" ht="16.5" thickBot="1">
      <c r="A1183" s="1163" t="s">
        <v>29</v>
      </c>
      <c r="B1183" s="1700"/>
      <c r="C1183" s="1700"/>
      <c r="D1183" s="1701">
        <f>SUM(D1180:D1182)</f>
        <v>85500</v>
      </c>
      <c r="E1183" s="1702"/>
      <c r="F1183" s="1702"/>
      <c r="G1183" s="1703">
        <f>SUM(G1179:G1182)</f>
        <v>27000</v>
      </c>
      <c r="H1183" s="1700"/>
      <c r="I1183" s="1700"/>
      <c r="J1183" s="1701">
        <f>SUM(J1180:J1182)</f>
        <v>23400</v>
      </c>
      <c r="K1183" s="1702"/>
      <c r="L1183" s="1702"/>
      <c r="M1183" s="1703">
        <f>SUM(M1179:M1182)</f>
        <v>27000</v>
      </c>
    </row>
    <row r="1184" spans="1:13" ht="31.5">
      <c r="A1184" s="1153" t="s">
        <v>3278</v>
      </c>
      <c r="B1184" s="1664" t="s">
        <v>3894</v>
      </c>
      <c r="C1184" s="1411"/>
      <c r="D1184" s="1665"/>
      <c r="E1184" s="1411" t="s">
        <v>3895</v>
      </c>
      <c r="F1184" s="1411"/>
      <c r="G1184" s="1665"/>
      <c r="H1184" s="1697" t="s">
        <v>3879</v>
      </c>
      <c r="I1184" s="1637"/>
      <c r="J1184" s="1686"/>
      <c r="K1184" s="1411" t="s">
        <v>3895</v>
      </c>
      <c r="L1184" s="1411"/>
      <c r="M1184" s="1665"/>
    </row>
    <row r="1185" spans="1:13" ht="31.5">
      <c r="A1185" s="1163" t="s">
        <v>3282</v>
      </c>
      <c r="B1185" s="1672" t="s">
        <v>3886</v>
      </c>
      <c r="C1185" s="1214"/>
      <c r="D1185" s="1645"/>
      <c r="E1185" s="1608" t="s">
        <v>3887</v>
      </c>
      <c r="F1185" s="1608"/>
      <c r="G1185" s="1689"/>
      <c r="H1185" s="1672" t="s">
        <v>3873</v>
      </c>
      <c r="I1185" s="1608"/>
      <c r="J1185" s="1689"/>
      <c r="K1185" s="1608" t="s">
        <v>3887</v>
      </c>
      <c r="L1185" s="1214"/>
      <c r="M1185" s="1645"/>
    </row>
    <row r="1186" spans="1:13" ht="15.75">
      <c r="A1186" s="1163" t="s">
        <v>3284</v>
      </c>
      <c r="B1186" s="1413" t="s">
        <v>3896</v>
      </c>
      <c r="C1186" s="1218"/>
      <c r="D1186" s="1647"/>
      <c r="E1186" s="1673" t="s">
        <v>3850</v>
      </c>
      <c r="F1186" s="1649"/>
      <c r="G1186" s="1650"/>
      <c r="H1186" s="1673" t="s">
        <v>3897</v>
      </c>
      <c r="I1186" s="1649"/>
      <c r="J1186" s="1650"/>
      <c r="K1186" s="1673" t="s">
        <v>3313</v>
      </c>
      <c r="L1186" s="1218"/>
      <c r="M1186" s="1647"/>
    </row>
    <row r="1187" spans="1:13" ht="15.75">
      <c r="A1187" s="1163" t="s">
        <v>3288</v>
      </c>
      <c r="B1187" s="1674" t="s">
        <v>3898</v>
      </c>
      <c r="C1187" s="1218"/>
      <c r="D1187" s="1647"/>
      <c r="E1187" s="1674" t="s">
        <v>3333</v>
      </c>
      <c r="F1187" s="1649"/>
      <c r="G1187" s="1650"/>
      <c r="H1187" s="1674" t="s">
        <v>3333</v>
      </c>
      <c r="I1187" s="1649"/>
      <c r="J1187" s="1650"/>
      <c r="K1187" s="1674" t="s">
        <v>3333</v>
      </c>
      <c r="L1187" s="1218"/>
      <c r="M1187" s="1647"/>
    </row>
    <row r="1188" spans="1:13" ht="15.75">
      <c r="A1188" s="1163" t="s">
        <v>3291</v>
      </c>
      <c r="B1188" s="1381" t="s">
        <v>3899</v>
      </c>
      <c r="C1188" s="1218"/>
      <c r="D1188" s="1647"/>
      <c r="E1188" s="1648" t="s">
        <v>3900</v>
      </c>
      <c r="F1188" s="1649"/>
      <c r="G1188" s="1650"/>
      <c r="H1188" s="1648" t="s">
        <v>3882</v>
      </c>
      <c r="I1188" s="1649"/>
      <c r="J1188" s="1650"/>
      <c r="K1188" s="1648" t="s">
        <v>3900</v>
      </c>
      <c r="L1188" s="1218"/>
      <c r="M1188" s="1647"/>
    </row>
    <row r="1189" spans="1:13" ht="15.75">
      <c r="A1189" s="1163" t="s">
        <v>3294</v>
      </c>
      <c r="B1189" s="1381" t="s">
        <v>3901</v>
      </c>
      <c r="C1189" s="1218"/>
      <c r="D1189" s="1647"/>
      <c r="E1189" s="1675"/>
      <c r="F1189" s="1649"/>
      <c r="G1189" s="1650"/>
      <c r="H1189" s="1648"/>
      <c r="I1189" s="1649"/>
      <c r="J1189" s="1650"/>
      <c r="K1189" s="1675"/>
      <c r="L1189" s="1218"/>
      <c r="M1189" s="1647"/>
    </row>
    <row r="1190" spans="1:13" ht="15.75">
      <c r="A1190" s="1163" t="s">
        <v>3295</v>
      </c>
      <c r="B1190" s="1674" t="s">
        <v>3708</v>
      </c>
      <c r="C1190" s="1218"/>
      <c r="D1190" s="1647"/>
      <c r="E1190" s="1675" t="s">
        <v>3394</v>
      </c>
      <c r="F1190" s="1649"/>
      <c r="G1190" s="1650"/>
      <c r="H1190" s="1675" t="s">
        <v>3394</v>
      </c>
      <c r="I1190" s="1649"/>
      <c r="J1190" s="1650"/>
      <c r="K1190" s="1675" t="s">
        <v>3394</v>
      </c>
      <c r="L1190" s="1649"/>
      <c r="M1190" s="1650"/>
    </row>
    <row r="1191" spans="1:13" ht="47.25">
      <c r="A1191" s="1163" t="s">
        <v>3298</v>
      </c>
      <c r="B1191" s="1381"/>
      <c r="C1191" s="1218"/>
      <c r="D1191" s="1647"/>
      <c r="E1191" s="1675" t="s">
        <v>3315</v>
      </c>
      <c r="F1191" s="1649"/>
      <c r="G1191" s="1650"/>
      <c r="H1191" s="1675" t="s">
        <v>3315</v>
      </c>
      <c r="I1191" s="1649"/>
      <c r="J1191" s="1650"/>
      <c r="K1191" s="1675" t="s">
        <v>3315</v>
      </c>
      <c r="L1191" s="1649"/>
      <c r="M1191" s="1650"/>
    </row>
    <row r="1192" spans="1:13" ht="15.75">
      <c r="A1192" s="1163" t="s">
        <v>3300</v>
      </c>
      <c r="B1192" s="1381"/>
      <c r="C1192" s="1218"/>
      <c r="D1192" s="1647"/>
      <c r="E1192" s="1648"/>
      <c r="F1192" s="1649"/>
      <c r="G1192" s="1650"/>
      <c r="H1192" s="1648"/>
      <c r="I1192" s="1649"/>
      <c r="J1192" s="1650"/>
      <c r="K1192" s="1648"/>
      <c r="L1192" s="1649"/>
      <c r="M1192" s="1650"/>
    </row>
    <row r="1193" spans="1:13" ht="15.75">
      <c r="A1193" s="1163" t="s">
        <v>3304</v>
      </c>
      <c r="B1193" s="1381"/>
      <c r="C1193" s="1223"/>
      <c r="D1193" s="1647"/>
      <c r="E1193" s="1675" t="s">
        <v>3337</v>
      </c>
      <c r="F1193" s="1699"/>
      <c r="G1193" s="1659"/>
      <c r="H1193" s="1648"/>
      <c r="I1193" s="1652"/>
      <c r="J1193" s="1650"/>
      <c r="K1193" s="1675" t="s">
        <v>3337</v>
      </c>
      <c r="L1193" s="1699"/>
      <c r="M1193" s="1659"/>
    </row>
    <row r="1194" spans="1:13" ht="15.75">
      <c r="A1194" s="1163" t="s">
        <v>3307</v>
      </c>
      <c r="B1194" s="1385">
        <v>1</v>
      </c>
      <c r="C1194" s="1225">
        <v>200</v>
      </c>
      <c r="D1194" s="1647">
        <f>B1196*C1194</f>
        <v>168000</v>
      </c>
      <c r="E1194" s="1655">
        <v>1</v>
      </c>
      <c r="F1194" s="1656">
        <v>250</v>
      </c>
      <c r="G1194" s="1659">
        <f>E1196*F1194</f>
        <v>6250</v>
      </c>
      <c r="H1194" s="1653">
        <v>1</v>
      </c>
      <c r="I1194" s="1654">
        <v>200</v>
      </c>
      <c r="J1194" s="1650">
        <f>I1194*H1196</f>
        <v>6000</v>
      </c>
      <c r="K1194" s="1655">
        <v>1</v>
      </c>
      <c r="L1194" s="1656">
        <v>250</v>
      </c>
      <c r="M1194" s="1659">
        <f>K1196*L1194</f>
        <v>6250</v>
      </c>
    </row>
    <row r="1195" spans="1:13" ht="15.75">
      <c r="A1195" s="1163" t="s">
        <v>3308</v>
      </c>
      <c r="B1195" s="1385">
        <v>2</v>
      </c>
      <c r="C1195" s="1225">
        <v>50</v>
      </c>
      <c r="D1195" s="1647">
        <f>B1196*C1195*B1195</f>
        <v>84000</v>
      </c>
      <c r="E1195" s="1655">
        <v>2</v>
      </c>
      <c r="F1195" s="1656">
        <v>100</v>
      </c>
      <c r="G1195" s="1659">
        <f>E1196*F1195*E1195</f>
        <v>5000</v>
      </c>
      <c r="H1195" s="1653">
        <v>2</v>
      </c>
      <c r="I1195" s="1654">
        <v>50</v>
      </c>
      <c r="J1195" s="1650">
        <f>I1195*H1196*2</f>
        <v>3000</v>
      </c>
      <c r="K1195" s="1655">
        <v>2</v>
      </c>
      <c r="L1195" s="1656">
        <v>100</v>
      </c>
      <c r="M1195" s="1659">
        <f>K1196*L1195*K1195</f>
        <v>5000</v>
      </c>
    </row>
    <row r="1196" spans="1:13" ht="15.75">
      <c r="A1196" s="1163" t="s">
        <v>3309</v>
      </c>
      <c r="B1196" s="1388">
        <f>24*35</f>
        <v>840</v>
      </c>
      <c r="C1196" s="1228"/>
      <c r="D1196" s="1647"/>
      <c r="E1196" s="1657">
        <v>25</v>
      </c>
      <c r="F1196" s="1658"/>
      <c r="G1196" s="1659"/>
      <c r="H1196" s="1603">
        <v>30</v>
      </c>
      <c r="I1196" s="1605"/>
      <c r="J1196" s="1650"/>
      <c r="K1196" s="1657">
        <v>25</v>
      </c>
      <c r="L1196" s="1658"/>
      <c r="M1196" s="1659"/>
    </row>
    <row r="1197" spans="1:13" ht="16.5" thickBot="1">
      <c r="A1197" s="1163" t="s">
        <v>29</v>
      </c>
      <c r="B1197" s="1660"/>
      <c r="C1197" s="1660"/>
      <c r="D1197" s="1661">
        <f>SUM(D1194:D1196)</f>
        <v>252000</v>
      </c>
      <c r="E1197" s="1682"/>
      <c r="F1197" s="1682"/>
      <c r="G1197" s="1662">
        <f>SUM(G1193:G1196)</f>
        <v>11250</v>
      </c>
      <c r="H1197" s="1660"/>
      <c r="I1197" s="1660"/>
      <c r="J1197" s="1661">
        <f>SUM(J1194:J1196)</f>
        <v>9000</v>
      </c>
      <c r="K1197" s="1682"/>
      <c r="L1197" s="1682"/>
      <c r="M1197" s="1662">
        <f>SUM(M1193:M1196)</f>
        <v>11250</v>
      </c>
    </row>
    <row r="1198" spans="1:13" ht="47.25">
      <c r="A1198" s="1153" t="s">
        <v>3278</v>
      </c>
      <c r="B1198" s="1411" t="s">
        <v>3902</v>
      </c>
      <c r="C1198" s="1411"/>
      <c r="D1198" s="1665"/>
      <c r="E1198" s="1411" t="s">
        <v>3903</v>
      </c>
      <c r="F1198" s="1411"/>
      <c r="G1198" s="1665"/>
      <c r="H1198" s="1411" t="s">
        <v>3904</v>
      </c>
      <c r="I1198" s="1411"/>
      <c r="J1198" s="1665"/>
      <c r="K1198" s="1411" t="s">
        <v>3905</v>
      </c>
      <c r="L1198" s="1411"/>
      <c r="M1198" s="1665"/>
    </row>
    <row r="1199" spans="1:13" ht="31.5">
      <c r="A1199" s="1163" t="s">
        <v>3282</v>
      </c>
      <c r="B1199" s="1672" t="s">
        <v>3886</v>
      </c>
      <c r="C1199" s="1608"/>
      <c r="D1199" s="1689"/>
      <c r="E1199" s="1672" t="s">
        <v>3859</v>
      </c>
      <c r="F1199" s="1608"/>
      <c r="G1199" s="1689"/>
      <c r="H1199" s="1672" t="s">
        <v>3881</v>
      </c>
      <c r="I1199" s="1214"/>
      <c r="J1199" s="1645"/>
      <c r="K1199" s="1672" t="s">
        <v>3859</v>
      </c>
      <c r="L1199" s="1214"/>
      <c r="M1199" s="1645"/>
    </row>
    <row r="1200" spans="1:13" ht="15.75">
      <c r="A1200" s="1163" t="s">
        <v>3284</v>
      </c>
      <c r="B1200" s="1704" t="s">
        <v>3866</v>
      </c>
      <c r="C1200" s="1705"/>
      <c r="D1200" s="1689"/>
      <c r="E1200" s="1706" t="s">
        <v>3906</v>
      </c>
      <c r="F1200" s="1705"/>
      <c r="G1200" s="1689"/>
      <c r="H1200" s="1706" t="s">
        <v>3907</v>
      </c>
      <c r="I1200" s="1707"/>
      <c r="J1200" s="1645"/>
      <c r="K1200" s="1706" t="s">
        <v>3313</v>
      </c>
      <c r="L1200" s="1707"/>
      <c r="M1200" s="1645"/>
    </row>
    <row r="1201" spans="1:13" ht="15.75">
      <c r="A1201" s="1163" t="s">
        <v>3288</v>
      </c>
      <c r="B1201" s="1708" t="s">
        <v>3333</v>
      </c>
      <c r="C1201" s="1705"/>
      <c r="D1201" s="1689"/>
      <c r="E1201" s="1708" t="s">
        <v>3898</v>
      </c>
      <c r="F1201" s="1705"/>
      <c r="G1201" s="1689"/>
      <c r="H1201" s="1410" t="s">
        <v>3908</v>
      </c>
      <c r="I1201" s="1707"/>
      <c r="J1201" s="1645"/>
      <c r="K1201" s="1708" t="s">
        <v>3333</v>
      </c>
      <c r="L1201" s="1707"/>
      <c r="M1201" s="1645"/>
    </row>
    <row r="1202" spans="1:13" ht="31.5">
      <c r="A1202" s="1163" t="s">
        <v>3291</v>
      </c>
      <c r="B1202" s="1709" t="s">
        <v>3909</v>
      </c>
      <c r="C1202" s="1705"/>
      <c r="D1202" s="1689"/>
      <c r="E1202" s="1410" t="s">
        <v>3899</v>
      </c>
      <c r="F1202" s="1705"/>
      <c r="G1202" s="1689"/>
      <c r="H1202" s="1410" t="s">
        <v>3910</v>
      </c>
      <c r="I1202" s="1707"/>
      <c r="J1202" s="1645"/>
      <c r="K1202" s="1709" t="s">
        <v>3860</v>
      </c>
      <c r="L1202" s="1707"/>
      <c r="M1202" s="1645"/>
    </row>
    <row r="1203" spans="1:13" ht="15.75">
      <c r="A1203" s="1163" t="s">
        <v>3294</v>
      </c>
      <c r="B1203" s="1709"/>
      <c r="C1203" s="1705"/>
      <c r="D1203" s="1689"/>
      <c r="E1203" s="1710" t="s">
        <v>3911</v>
      </c>
      <c r="F1203" s="1705"/>
      <c r="G1203" s="1689"/>
      <c r="H1203" s="1410" t="s">
        <v>3912</v>
      </c>
      <c r="I1203" s="1707"/>
      <c r="J1203" s="1645"/>
      <c r="K1203" s="1710"/>
      <c r="L1203" s="1707"/>
      <c r="M1203" s="1645"/>
    </row>
    <row r="1204" spans="1:13" ht="15.75">
      <c r="A1204" s="1163" t="s">
        <v>3295</v>
      </c>
      <c r="B1204" s="1710" t="s">
        <v>3394</v>
      </c>
      <c r="C1204" s="1705"/>
      <c r="D1204" s="1689"/>
      <c r="E1204" s="1710" t="s">
        <v>3455</v>
      </c>
      <c r="F1204" s="1705"/>
      <c r="G1204" s="1689"/>
      <c r="H1204" s="1710" t="s">
        <v>3455</v>
      </c>
      <c r="I1204" s="1707"/>
      <c r="J1204" s="1645"/>
      <c r="K1204" s="1710" t="s">
        <v>3394</v>
      </c>
      <c r="L1204" s="1707"/>
      <c r="M1204" s="1645"/>
    </row>
    <row r="1205" spans="1:13" ht="47.25">
      <c r="A1205" s="1163" t="s">
        <v>3298</v>
      </c>
      <c r="B1205" s="1709" t="s">
        <v>3315</v>
      </c>
      <c r="C1205" s="1705"/>
      <c r="D1205" s="1689"/>
      <c r="E1205" s="1710"/>
      <c r="F1205" s="1705"/>
      <c r="G1205" s="1689"/>
      <c r="H1205" s="1410"/>
      <c r="I1205" s="1707"/>
      <c r="J1205" s="1645"/>
      <c r="K1205" s="1710" t="s">
        <v>3315</v>
      </c>
      <c r="L1205" s="1705"/>
      <c r="M1205" s="1689"/>
    </row>
    <row r="1206" spans="1:13" ht="15.75">
      <c r="A1206" s="1163" t="s">
        <v>3300</v>
      </c>
      <c r="B1206" s="1709"/>
      <c r="C1206" s="1705"/>
      <c r="D1206" s="1689"/>
      <c r="E1206" s="1709"/>
      <c r="F1206" s="1705"/>
      <c r="G1206" s="1689"/>
      <c r="H1206" s="1709"/>
      <c r="I1206" s="1705"/>
      <c r="J1206" s="1689"/>
      <c r="K1206" s="1709"/>
      <c r="L1206" s="1705"/>
      <c r="M1206" s="1689"/>
    </row>
    <row r="1207" spans="1:13" ht="15.75">
      <c r="A1207" s="1163" t="s">
        <v>3304</v>
      </c>
      <c r="B1207" s="1709"/>
      <c r="C1207" s="1711"/>
      <c r="D1207" s="1689"/>
      <c r="E1207" s="1710"/>
      <c r="F1207" s="1712"/>
      <c r="G1207" s="1688"/>
      <c r="H1207" s="1709"/>
      <c r="I1207" s="1711"/>
      <c r="J1207" s="1689"/>
      <c r="K1207" s="1710" t="s">
        <v>3337</v>
      </c>
      <c r="L1207" s="1712"/>
      <c r="M1207" s="1688"/>
    </row>
    <row r="1208" spans="1:13" ht="15.75">
      <c r="A1208" s="1163" t="s">
        <v>3307</v>
      </c>
      <c r="B1208" s="1713">
        <v>1</v>
      </c>
      <c r="C1208" s="1714">
        <v>250</v>
      </c>
      <c r="D1208" s="1689">
        <f>B1210*C1208</f>
        <v>16250</v>
      </c>
      <c r="E1208" s="1715">
        <v>1</v>
      </c>
      <c r="F1208" s="1716">
        <v>200</v>
      </c>
      <c r="G1208" s="1688">
        <f>F1208*E1210</f>
        <v>108000</v>
      </c>
      <c r="H1208" s="1713">
        <v>1</v>
      </c>
      <c r="I1208" s="1714">
        <v>200</v>
      </c>
      <c r="J1208" s="1689">
        <f>I1208*H1210</f>
        <v>21000</v>
      </c>
      <c r="K1208" s="1715">
        <v>1</v>
      </c>
      <c r="L1208" s="1716">
        <v>250</v>
      </c>
      <c r="M1208" s="1688">
        <f>K1210*L1208</f>
        <v>16250</v>
      </c>
    </row>
    <row r="1209" spans="1:13" ht="15.75">
      <c r="A1209" s="1163" t="s">
        <v>3308</v>
      </c>
      <c r="B1209" s="1713">
        <v>2</v>
      </c>
      <c r="C1209" s="1714">
        <v>100</v>
      </c>
      <c r="D1209" s="1689">
        <f>B1210*C1209*2</f>
        <v>13000</v>
      </c>
      <c r="E1209" s="1715">
        <v>1</v>
      </c>
      <c r="F1209" s="1716">
        <v>50</v>
      </c>
      <c r="G1209" s="1688">
        <f>F1209*E1210</f>
        <v>27000</v>
      </c>
      <c r="H1209" s="1713">
        <v>2</v>
      </c>
      <c r="I1209" s="1714">
        <v>50</v>
      </c>
      <c r="J1209" s="1689">
        <f>I1209*H1210*2</f>
        <v>10500</v>
      </c>
      <c r="K1209" s="1715">
        <v>2</v>
      </c>
      <c r="L1209" s="1716">
        <v>100</v>
      </c>
      <c r="M1209" s="1688">
        <f>K1210*L1209*K1209</f>
        <v>13000</v>
      </c>
    </row>
    <row r="1210" spans="1:13" ht="15.75">
      <c r="A1210" s="1163" t="s">
        <v>3309</v>
      </c>
      <c r="B1210" s="1608">
        <v>65</v>
      </c>
      <c r="C1210" s="1717"/>
      <c r="D1210" s="1689"/>
      <c r="E1210" s="1687">
        <f>12*45</f>
        <v>540</v>
      </c>
      <c r="F1210" s="1718"/>
      <c r="G1210" s="1688"/>
      <c r="H1210" s="1608">
        <v>105</v>
      </c>
      <c r="I1210" s="1717"/>
      <c r="J1210" s="1689"/>
      <c r="K1210" s="1687">
        <v>65</v>
      </c>
      <c r="L1210" s="1718"/>
      <c r="M1210" s="1688"/>
    </row>
    <row r="1211" spans="1:13" ht="16.5" thickBot="1">
      <c r="A1211" s="1163" t="s">
        <v>29</v>
      </c>
      <c r="B1211" s="1719"/>
      <c r="C1211" s="1719"/>
      <c r="D1211" s="1720">
        <f>SUM(D1208:D1210)</f>
        <v>29250</v>
      </c>
      <c r="E1211" s="1721"/>
      <c r="F1211" s="1721"/>
      <c r="G1211" s="1722">
        <f>SUM(G1208:G1210)</f>
        <v>135000</v>
      </c>
      <c r="H1211" s="1719"/>
      <c r="I1211" s="1719"/>
      <c r="J1211" s="1720">
        <f>SUM(J1208:J1210)</f>
        <v>31500</v>
      </c>
      <c r="K1211" s="1721"/>
      <c r="L1211" s="1721"/>
      <c r="M1211" s="1722">
        <f>SUM(M1207:M1210)</f>
        <v>29250</v>
      </c>
    </row>
    <row r="1212" spans="1:13" ht="47.25">
      <c r="A1212" s="1153" t="s">
        <v>3278</v>
      </c>
      <c r="B1212" s="1411" t="s">
        <v>3913</v>
      </c>
      <c r="C1212" s="1411"/>
      <c r="D1212" s="1665"/>
      <c r="E1212" s="1411" t="s">
        <v>3914</v>
      </c>
      <c r="F1212" s="1411"/>
      <c r="G1212" s="1665"/>
      <c r="H1212" s="1664" t="s">
        <v>3915</v>
      </c>
      <c r="I1212" s="1637"/>
      <c r="J1212" s="1686"/>
      <c r="K1212" s="1411" t="s">
        <v>3904</v>
      </c>
      <c r="L1212" s="1411"/>
      <c r="M1212" s="1665"/>
    </row>
    <row r="1213" spans="1:13" ht="31.5">
      <c r="A1213" s="1163" t="s">
        <v>3282</v>
      </c>
      <c r="B1213" s="1672" t="s">
        <v>3916</v>
      </c>
      <c r="C1213" s="1214"/>
      <c r="D1213" s="1645"/>
      <c r="E1213" s="1672" t="s">
        <v>3859</v>
      </c>
      <c r="F1213" s="1608"/>
      <c r="G1213" s="1689"/>
      <c r="H1213" s="1672" t="s">
        <v>3886</v>
      </c>
      <c r="I1213" s="1608"/>
      <c r="J1213" s="1689"/>
      <c r="K1213" s="1672" t="s">
        <v>3881</v>
      </c>
      <c r="L1213" s="1214"/>
      <c r="M1213" s="1645"/>
    </row>
    <row r="1214" spans="1:13" ht="15.75">
      <c r="A1214" s="1163" t="s">
        <v>3284</v>
      </c>
      <c r="B1214" s="1673" t="s">
        <v>3917</v>
      </c>
      <c r="C1214" s="1649"/>
      <c r="D1214" s="1650"/>
      <c r="E1214" s="1673" t="s">
        <v>3906</v>
      </c>
      <c r="F1214" s="1649"/>
      <c r="G1214" s="1650"/>
      <c r="H1214" s="1723" t="s">
        <v>3371</v>
      </c>
      <c r="I1214" s="1649"/>
      <c r="J1214" s="1650"/>
      <c r="K1214" s="1673" t="s">
        <v>3520</v>
      </c>
      <c r="L1214" s="1218"/>
      <c r="M1214" s="1647"/>
    </row>
    <row r="1215" spans="1:13" ht="15.75">
      <c r="A1215" s="1163" t="s">
        <v>3288</v>
      </c>
      <c r="B1215" s="1674" t="s">
        <v>3333</v>
      </c>
      <c r="C1215" s="1649"/>
      <c r="D1215" s="1650"/>
      <c r="E1215" s="1674" t="s">
        <v>3898</v>
      </c>
      <c r="F1215" s="1649"/>
      <c r="G1215" s="1650"/>
      <c r="H1215" s="1674" t="s">
        <v>3333</v>
      </c>
      <c r="I1215" s="1649"/>
      <c r="J1215" s="1650"/>
      <c r="K1215" s="1381" t="s">
        <v>3908</v>
      </c>
      <c r="L1215" s="1218"/>
      <c r="M1215" s="1647"/>
    </row>
    <row r="1216" spans="1:13" ht="31.5">
      <c r="A1216" s="1163" t="s">
        <v>3291</v>
      </c>
      <c r="B1216" s="1648" t="s">
        <v>3918</v>
      </c>
      <c r="C1216" s="1649"/>
      <c r="D1216" s="1650"/>
      <c r="E1216" s="1381" t="s">
        <v>3899</v>
      </c>
      <c r="F1216" s="1649"/>
      <c r="G1216" s="1650"/>
      <c r="H1216" s="1381" t="s">
        <v>3890</v>
      </c>
      <c r="I1216" s="1649"/>
      <c r="J1216" s="1650"/>
      <c r="K1216" s="1381" t="s">
        <v>3910</v>
      </c>
      <c r="L1216" s="1218"/>
      <c r="M1216" s="1647"/>
    </row>
    <row r="1217" spans="1:13" ht="15.75">
      <c r="A1217" s="1163" t="s">
        <v>3294</v>
      </c>
      <c r="B1217" s="1648"/>
      <c r="C1217" s="1649"/>
      <c r="D1217" s="1650"/>
      <c r="E1217" s="1675" t="s">
        <v>3911</v>
      </c>
      <c r="F1217" s="1649"/>
      <c r="G1217" s="1650"/>
      <c r="H1217" s="1648" t="s">
        <v>3919</v>
      </c>
      <c r="I1217" s="1649"/>
      <c r="J1217" s="1650"/>
      <c r="K1217" s="1381"/>
      <c r="L1217" s="1218"/>
      <c r="M1217" s="1647"/>
    </row>
    <row r="1218" spans="1:13" ht="15.75">
      <c r="A1218" s="1163" t="s">
        <v>3295</v>
      </c>
      <c r="B1218" s="1675" t="s">
        <v>3434</v>
      </c>
      <c r="C1218" s="1649"/>
      <c r="D1218" s="1650"/>
      <c r="E1218" s="1675" t="s">
        <v>3455</v>
      </c>
      <c r="F1218" s="1649"/>
      <c r="G1218" s="1650"/>
      <c r="H1218" s="1675" t="s">
        <v>3434</v>
      </c>
      <c r="I1218" s="1649"/>
      <c r="J1218" s="1650"/>
      <c r="K1218" s="1675" t="s">
        <v>3455</v>
      </c>
      <c r="L1218" s="1218"/>
      <c r="M1218" s="1647"/>
    </row>
    <row r="1219" spans="1:13" ht="47.25">
      <c r="A1219" s="1163" t="s">
        <v>3298</v>
      </c>
      <c r="B1219" s="1648" t="s">
        <v>3315</v>
      </c>
      <c r="C1219" s="1649"/>
      <c r="D1219" s="1650"/>
      <c r="E1219" s="1675"/>
      <c r="F1219" s="1649"/>
      <c r="G1219" s="1650"/>
      <c r="H1219" s="1648" t="s">
        <v>3315</v>
      </c>
      <c r="I1219" s="1649"/>
      <c r="J1219" s="1650"/>
      <c r="K1219" s="1381"/>
      <c r="L1219" s="1218"/>
      <c r="M1219" s="1647"/>
    </row>
    <row r="1220" spans="1:13" ht="15.75">
      <c r="A1220" s="1163" t="s">
        <v>3300</v>
      </c>
      <c r="B1220" s="1648"/>
      <c r="C1220" s="1649"/>
      <c r="D1220" s="1650"/>
      <c r="E1220" s="1648"/>
      <c r="F1220" s="1649"/>
      <c r="G1220" s="1650"/>
      <c r="H1220" s="1648"/>
      <c r="I1220" s="1649"/>
      <c r="J1220" s="1650"/>
      <c r="K1220" s="1381"/>
      <c r="L1220" s="1218"/>
      <c r="M1220" s="1647"/>
    </row>
    <row r="1221" spans="1:13" ht="15.75">
      <c r="A1221" s="1163" t="s">
        <v>3304</v>
      </c>
      <c r="B1221" s="1648"/>
      <c r="C1221" s="1652"/>
      <c r="D1221" s="1650"/>
      <c r="E1221" s="1675"/>
      <c r="F1221" s="1699"/>
      <c r="G1221" s="1659"/>
      <c r="H1221" s="1648"/>
      <c r="I1221" s="1652"/>
      <c r="J1221" s="1650"/>
      <c r="K1221" s="1381"/>
      <c r="L1221" s="1223"/>
      <c r="M1221" s="1647"/>
    </row>
    <row r="1222" spans="1:13" ht="15.75">
      <c r="A1222" s="1163" t="s">
        <v>3307</v>
      </c>
      <c r="B1222" s="1653">
        <v>1</v>
      </c>
      <c r="C1222" s="1654">
        <v>250</v>
      </c>
      <c r="D1222" s="1650">
        <f>C1222*B1224</f>
        <v>16250</v>
      </c>
      <c r="E1222" s="1655">
        <v>1</v>
      </c>
      <c r="F1222" s="1656">
        <v>200</v>
      </c>
      <c r="G1222" s="1659">
        <f>F1222*E1224</f>
        <v>108000</v>
      </c>
      <c r="H1222" s="1653">
        <v>1</v>
      </c>
      <c r="I1222" s="1654">
        <v>250</v>
      </c>
      <c r="J1222" s="1650">
        <f>H1224*I1222</f>
        <v>12500</v>
      </c>
      <c r="K1222" s="1653">
        <v>1</v>
      </c>
      <c r="L1222" s="1654">
        <v>200</v>
      </c>
      <c r="M1222" s="1650">
        <f>L1222*K1224</f>
        <v>7000</v>
      </c>
    </row>
    <row r="1223" spans="1:13" ht="15.75">
      <c r="A1223" s="1163" t="s">
        <v>3308</v>
      </c>
      <c r="B1223" s="1653">
        <v>2</v>
      </c>
      <c r="C1223" s="1654">
        <v>100</v>
      </c>
      <c r="D1223" s="1650">
        <f>C1223*B1223*B1224</f>
        <v>13000</v>
      </c>
      <c r="E1223" s="1655">
        <v>1</v>
      </c>
      <c r="F1223" s="1656">
        <v>50</v>
      </c>
      <c r="G1223" s="1659">
        <f>F1223*E1224</f>
        <v>27000</v>
      </c>
      <c r="H1223" s="1653">
        <v>2</v>
      </c>
      <c r="I1223" s="1654">
        <v>100</v>
      </c>
      <c r="J1223" s="1650">
        <f>H1224*I1223*2</f>
        <v>10000</v>
      </c>
      <c r="K1223" s="1653">
        <v>2</v>
      </c>
      <c r="L1223" s="1654">
        <v>50</v>
      </c>
      <c r="M1223" s="1650">
        <f>L1223*K1224*2</f>
        <v>3500</v>
      </c>
    </row>
    <row r="1224" spans="1:13" ht="15.75">
      <c r="A1224" s="1163" t="s">
        <v>3309</v>
      </c>
      <c r="B1224" s="1603">
        <v>65</v>
      </c>
      <c r="C1224" s="1605"/>
      <c r="D1224" s="1650"/>
      <c r="E1224" s="1657">
        <f>12*45</f>
        <v>540</v>
      </c>
      <c r="F1224" s="1658"/>
      <c r="G1224" s="1659"/>
      <c r="H1224" s="1603">
        <v>50</v>
      </c>
      <c r="I1224" s="1605"/>
      <c r="J1224" s="1650"/>
      <c r="K1224" s="1603">
        <v>35</v>
      </c>
      <c r="L1224" s="1605"/>
      <c r="M1224" s="1650"/>
    </row>
    <row r="1225" spans="1:13" ht="16.5" thickBot="1">
      <c r="A1225" s="1163" t="s">
        <v>29</v>
      </c>
      <c r="B1225" s="1660"/>
      <c r="C1225" s="1660"/>
      <c r="D1225" s="1661">
        <f>SUM(D1222:D1224)</f>
        <v>29250</v>
      </c>
      <c r="E1225" s="1682"/>
      <c r="F1225" s="1682"/>
      <c r="G1225" s="1662">
        <f>SUM(G1222:G1224)</f>
        <v>135000</v>
      </c>
      <c r="H1225" s="1660"/>
      <c r="I1225" s="1660"/>
      <c r="J1225" s="1661">
        <f>SUM(J1222:J1224)</f>
        <v>22500</v>
      </c>
      <c r="K1225" s="1660"/>
      <c r="L1225" s="1660"/>
      <c r="M1225" s="1661">
        <f>SUM(M1222:M1224)</f>
        <v>10500</v>
      </c>
    </row>
    <row r="1226" spans="1:13" ht="31.5">
      <c r="A1226" s="1153" t="s">
        <v>3278</v>
      </c>
      <c r="B1226" s="1411" t="s">
        <v>3920</v>
      </c>
      <c r="C1226" s="1411"/>
      <c r="D1226" s="1665"/>
      <c r="E1226" s="1411" t="s">
        <v>3904</v>
      </c>
      <c r="F1226" s="1411"/>
      <c r="G1226" s="1665"/>
      <c r="H1226" s="1411" t="s">
        <v>3921</v>
      </c>
      <c r="I1226" s="1637"/>
      <c r="J1226" s="1686"/>
      <c r="K1226" s="1683" t="s">
        <v>3922</v>
      </c>
      <c r="L1226" s="1411"/>
      <c r="M1226" s="1665"/>
    </row>
    <row r="1227" spans="1:13" ht="31.5">
      <c r="A1227" s="1163" t="s">
        <v>3282</v>
      </c>
      <c r="B1227" s="1672" t="s">
        <v>3923</v>
      </c>
      <c r="C1227" s="1608"/>
      <c r="D1227" s="1689"/>
      <c r="E1227" s="1672" t="s">
        <v>3881</v>
      </c>
      <c r="F1227" s="1214"/>
      <c r="G1227" s="1645"/>
      <c r="H1227" s="1672" t="s">
        <v>3886</v>
      </c>
      <c r="I1227" s="1608"/>
      <c r="J1227" s="1689"/>
      <c r="K1227" s="1672" t="s">
        <v>3859</v>
      </c>
      <c r="L1227" s="1214"/>
      <c r="M1227" s="1645"/>
    </row>
    <row r="1228" spans="1:13" ht="15.75">
      <c r="A1228" s="1163" t="s">
        <v>3284</v>
      </c>
      <c r="B1228" s="1673" t="s">
        <v>3866</v>
      </c>
      <c r="C1228" s="1649"/>
      <c r="D1228" s="1650"/>
      <c r="E1228" s="1673" t="s">
        <v>3480</v>
      </c>
      <c r="F1228" s="1218"/>
      <c r="G1228" s="1647"/>
      <c r="H1228" s="1723" t="s">
        <v>3371</v>
      </c>
      <c r="I1228" s="1649"/>
      <c r="J1228" s="1650"/>
      <c r="K1228" s="1673" t="s">
        <v>3924</v>
      </c>
      <c r="L1228" s="1218"/>
      <c r="M1228" s="1647"/>
    </row>
    <row r="1229" spans="1:13" ht="15.75">
      <c r="A1229" s="1163" t="s">
        <v>3288</v>
      </c>
      <c r="B1229" s="1674" t="s">
        <v>3333</v>
      </c>
      <c r="C1229" s="1649"/>
      <c r="D1229" s="1650"/>
      <c r="E1229" s="1381" t="s">
        <v>3908</v>
      </c>
      <c r="F1229" s="1218"/>
      <c r="G1229" s="1647"/>
      <c r="H1229" s="1674" t="s">
        <v>3333</v>
      </c>
      <c r="I1229" s="1649"/>
      <c r="J1229" s="1650"/>
      <c r="K1229" s="1674" t="s">
        <v>3333</v>
      </c>
      <c r="L1229" s="1218"/>
      <c r="M1229" s="1647"/>
    </row>
    <row r="1230" spans="1:13" ht="31.5">
      <c r="A1230" s="1163" t="s">
        <v>3291</v>
      </c>
      <c r="B1230" s="1648" t="s">
        <v>3925</v>
      </c>
      <c r="C1230" s="1649"/>
      <c r="D1230" s="1650"/>
      <c r="E1230" s="1381" t="s">
        <v>3910</v>
      </c>
      <c r="F1230" s="1218"/>
      <c r="G1230" s="1647"/>
      <c r="H1230" s="1381" t="s">
        <v>3890</v>
      </c>
      <c r="I1230" s="1649"/>
      <c r="J1230" s="1650"/>
      <c r="K1230" s="1648" t="s">
        <v>3926</v>
      </c>
      <c r="L1230" s="1218"/>
      <c r="M1230" s="1647"/>
    </row>
    <row r="1231" spans="1:13" ht="15.75">
      <c r="A1231" s="1163" t="s">
        <v>3294</v>
      </c>
      <c r="B1231" s="1648"/>
      <c r="C1231" s="1649"/>
      <c r="D1231" s="1650"/>
      <c r="E1231" s="1381"/>
      <c r="F1231" s="1218"/>
      <c r="G1231" s="1647"/>
      <c r="H1231" s="1648" t="s">
        <v>3919</v>
      </c>
      <c r="I1231" s="1649"/>
      <c r="J1231" s="1650"/>
      <c r="K1231" s="1381"/>
      <c r="L1231" s="1218"/>
      <c r="M1231" s="1647"/>
    </row>
    <row r="1232" spans="1:13" ht="15.75">
      <c r="A1232" s="1163" t="s">
        <v>3295</v>
      </c>
      <c r="B1232" s="1675" t="s">
        <v>3434</v>
      </c>
      <c r="C1232" s="1649"/>
      <c r="D1232" s="1650"/>
      <c r="E1232" s="1675" t="s">
        <v>3455</v>
      </c>
      <c r="F1232" s="1218"/>
      <c r="G1232" s="1647"/>
      <c r="H1232" s="1675" t="s">
        <v>3434</v>
      </c>
      <c r="I1232" s="1649"/>
      <c r="J1232" s="1650"/>
      <c r="K1232" s="1675" t="s">
        <v>3394</v>
      </c>
      <c r="L1232" s="1218"/>
      <c r="M1232" s="1647"/>
    </row>
    <row r="1233" spans="1:13" ht="47.25">
      <c r="A1233" s="1163" t="s">
        <v>3298</v>
      </c>
      <c r="B1233" s="1648" t="s">
        <v>3315</v>
      </c>
      <c r="C1233" s="1649"/>
      <c r="D1233" s="1650"/>
      <c r="E1233" s="1381"/>
      <c r="F1233" s="1218"/>
      <c r="G1233" s="1647"/>
      <c r="H1233" s="1648" t="s">
        <v>3315</v>
      </c>
      <c r="I1233" s="1649"/>
      <c r="J1233" s="1650"/>
      <c r="K1233" s="1381"/>
      <c r="L1233" s="1218"/>
      <c r="M1233" s="1647"/>
    </row>
    <row r="1234" spans="1:13" ht="47.25">
      <c r="A1234" s="1163" t="s">
        <v>3300</v>
      </c>
      <c r="B1234" s="1648"/>
      <c r="C1234" s="1649"/>
      <c r="D1234" s="1650"/>
      <c r="E1234" s="1648"/>
      <c r="F1234" s="1649"/>
      <c r="G1234" s="1650"/>
      <c r="H1234" s="1648"/>
      <c r="I1234" s="1649"/>
      <c r="J1234" s="1650"/>
      <c r="K1234" s="1675" t="s">
        <v>3315</v>
      </c>
      <c r="L1234" s="1218"/>
      <c r="M1234" s="1647"/>
    </row>
    <row r="1235" spans="1:13" ht="15.75">
      <c r="A1235" s="1163" t="s">
        <v>3304</v>
      </c>
      <c r="B1235" s="1648"/>
      <c r="C1235" s="1652"/>
      <c r="D1235" s="1650"/>
      <c r="E1235" s="1648"/>
      <c r="F1235" s="1652"/>
      <c r="G1235" s="1650"/>
      <c r="H1235" s="1648"/>
      <c r="I1235" s="1652"/>
      <c r="J1235" s="1650"/>
      <c r="K1235" s="1381"/>
      <c r="L1235" s="1223"/>
      <c r="M1235" s="1647"/>
    </row>
    <row r="1236" spans="1:13" ht="15.75">
      <c r="A1236" s="1163" t="s">
        <v>3307</v>
      </c>
      <c r="B1236" s="1653">
        <v>1</v>
      </c>
      <c r="C1236" s="1654">
        <v>350</v>
      </c>
      <c r="D1236" s="1650">
        <f>C1236*B1238</f>
        <v>21000</v>
      </c>
      <c r="E1236" s="1653">
        <v>1</v>
      </c>
      <c r="F1236" s="1654">
        <v>200</v>
      </c>
      <c r="G1236" s="1650">
        <f>F1236*E1238</f>
        <v>7000</v>
      </c>
      <c r="H1236" s="1653">
        <v>1</v>
      </c>
      <c r="I1236" s="1654">
        <v>250</v>
      </c>
      <c r="J1236" s="1650">
        <f>H1238*I1236</f>
        <v>12500</v>
      </c>
      <c r="K1236" s="1653">
        <v>1</v>
      </c>
      <c r="L1236" s="1654">
        <v>250</v>
      </c>
      <c r="M1236" s="1650">
        <f>L1236*K1238</f>
        <v>13750</v>
      </c>
    </row>
    <row r="1237" spans="1:13" ht="15.75">
      <c r="A1237" s="1163" t="s">
        <v>3308</v>
      </c>
      <c r="B1237" s="1653">
        <v>2</v>
      </c>
      <c r="C1237" s="1654">
        <v>100</v>
      </c>
      <c r="D1237" s="1650">
        <f>C1237*B1237*B1238</f>
        <v>12000</v>
      </c>
      <c r="E1237" s="1653">
        <v>2</v>
      </c>
      <c r="F1237" s="1654">
        <v>50</v>
      </c>
      <c r="G1237" s="1650">
        <f>F1237*E1238*2</f>
        <v>3500</v>
      </c>
      <c r="H1237" s="1653">
        <v>2</v>
      </c>
      <c r="I1237" s="1654">
        <v>100</v>
      </c>
      <c r="J1237" s="1650">
        <f>H1238*I1237*2</f>
        <v>10000</v>
      </c>
      <c r="K1237" s="1653">
        <v>2</v>
      </c>
      <c r="L1237" s="1654">
        <v>100</v>
      </c>
      <c r="M1237" s="1650">
        <f>L1237*K1237*K1238</f>
        <v>11000</v>
      </c>
    </row>
    <row r="1238" spans="1:13" ht="15.75">
      <c r="A1238" s="1163" t="s">
        <v>3309</v>
      </c>
      <c r="B1238" s="1603">
        <v>60</v>
      </c>
      <c r="C1238" s="1605"/>
      <c r="D1238" s="1650"/>
      <c r="E1238" s="1603">
        <v>35</v>
      </c>
      <c r="F1238" s="1605"/>
      <c r="G1238" s="1650"/>
      <c r="H1238" s="1603">
        <v>50</v>
      </c>
      <c r="I1238" s="1605"/>
      <c r="J1238" s="1650"/>
      <c r="K1238" s="1603">
        <v>55</v>
      </c>
      <c r="L1238" s="1605"/>
      <c r="M1238" s="1650"/>
    </row>
    <row r="1239" spans="1:13" ht="16.5" thickBot="1">
      <c r="A1239" s="1163" t="s">
        <v>29</v>
      </c>
      <c r="B1239" s="1660"/>
      <c r="C1239" s="1660"/>
      <c r="D1239" s="1661">
        <f>SUM(D1236:D1238)</f>
        <v>33000</v>
      </c>
      <c r="E1239" s="1660"/>
      <c r="F1239" s="1660"/>
      <c r="G1239" s="1661">
        <f>SUM(G1236:G1238)</f>
        <v>10500</v>
      </c>
      <c r="H1239" s="1660"/>
      <c r="I1239" s="1660"/>
      <c r="J1239" s="1661">
        <f>SUM(J1236:J1238)</f>
        <v>22500</v>
      </c>
      <c r="K1239" s="1660"/>
      <c r="L1239" s="1660"/>
      <c r="M1239" s="1661">
        <f>SUM(M1236:M1238)</f>
        <v>24750</v>
      </c>
    </row>
    <row r="1240" spans="1:13" ht="31.5">
      <c r="A1240" s="1153" t="s">
        <v>3278</v>
      </c>
      <c r="B1240" s="1637"/>
      <c r="C1240" s="1637"/>
      <c r="D1240" s="1686"/>
      <c r="E1240" s="1683" t="s">
        <v>3922</v>
      </c>
      <c r="F1240" s="1411"/>
      <c r="G1240" s="1665"/>
      <c r="H1240" s="1411" t="s">
        <v>3913</v>
      </c>
      <c r="I1240" s="1411"/>
      <c r="J1240" s="1665"/>
      <c r="K1240" s="1411" t="s">
        <v>3927</v>
      </c>
      <c r="L1240" s="1411"/>
      <c r="M1240" s="1665"/>
    </row>
    <row r="1241" spans="1:13" ht="31.5">
      <c r="A1241" s="1163" t="s">
        <v>3282</v>
      </c>
      <c r="B1241" s="1608"/>
      <c r="C1241" s="1608"/>
      <c r="D1241" s="1689"/>
      <c r="E1241" s="1672" t="s">
        <v>3859</v>
      </c>
      <c r="F1241" s="1608"/>
      <c r="G1241" s="1689"/>
      <c r="H1241" s="1672" t="s">
        <v>3916</v>
      </c>
      <c r="I1241" s="1608"/>
      <c r="J1241" s="1689"/>
      <c r="K1241" s="1672" t="s">
        <v>3859</v>
      </c>
      <c r="L1241" s="1214"/>
      <c r="M1241" s="1645"/>
    </row>
    <row r="1242" spans="1:13" ht="15.75">
      <c r="A1242" s="1163" t="s">
        <v>3284</v>
      </c>
      <c r="B1242" s="1673"/>
      <c r="C1242" s="1649"/>
      <c r="D1242" s="1650"/>
      <c r="E1242" s="1673" t="s">
        <v>3874</v>
      </c>
      <c r="F1242" s="1649"/>
      <c r="G1242" s="1650"/>
      <c r="H1242" s="1673" t="s">
        <v>3371</v>
      </c>
      <c r="I1242" s="1649"/>
      <c r="J1242" s="1650"/>
      <c r="K1242" s="1673" t="s">
        <v>3520</v>
      </c>
      <c r="L1242" s="1218"/>
      <c r="M1242" s="1647"/>
    </row>
    <row r="1243" spans="1:13" ht="15.75">
      <c r="A1243" s="1163" t="s">
        <v>3288</v>
      </c>
      <c r="B1243" s="1648"/>
      <c r="C1243" s="1649"/>
      <c r="D1243" s="1650"/>
      <c r="E1243" s="1674" t="s">
        <v>3333</v>
      </c>
      <c r="F1243" s="1649"/>
      <c r="G1243" s="1650"/>
      <c r="H1243" s="1674" t="s">
        <v>3333</v>
      </c>
      <c r="I1243" s="1649"/>
      <c r="J1243" s="1650"/>
      <c r="K1243" s="1673" t="s">
        <v>3875</v>
      </c>
      <c r="L1243" s="1218"/>
      <c r="M1243" s="1647"/>
    </row>
    <row r="1244" spans="1:13" ht="15.75">
      <c r="A1244" s="1163" t="s">
        <v>3291</v>
      </c>
      <c r="B1244" s="1648"/>
      <c r="C1244" s="1649"/>
      <c r="D1244" s="1650"/>
      <c r="E1244" s="1648" t="s">
        <v>3926</v>
      </c>
      <c r="F1244" s="1649"/>
      <c r="G1244" s="1650"/>
      <c r="H1244" s="1648" t="s">
        <v>3918</v>
      </c>
      <c r="I1244" s="1649"/>
      <c r="J1244" s="1650"/>
      <c r="K1244" s="1648" t="s">
        <v>3876</v>
      </c>
      <c r="L1244" s="1218"/>
      <c r="M1244" s="1647"/>
    </row>
    <row r="1245" spans="1:13" ht="15.75">
      <c r="A1245" s="1163" t="s">
        <v>3294</v>
      </c>
      <c r="B1245" s="1648"/>
      <c r="C1245" s="1649"/>
      <c r="D1245" s="1650"/>
      <c r="E1245" s="1648"/>
      <c r="F1245" s="1649"/>
      <c r="G1245" s="1650"/>
      <c r="H1245" s="1648"/>
      <c r="I1245" s="1649"/>
      <c r="J1245" s="1650"/>
      <c r="K1245" s="1381"/>
      <c r="L1245" s="1218"/>
      <c r="M1245" s="1647"/>
    </row>
    <row r="1246" spans="1:13" ht="15.75">
      <c r="A1246" s="1163" t="s">
        <v>3295</v>
      </c>
      <c r="B1246" s="1648"/>
      <c r="C1246" s="1649"/>
      <c r="D1246" s="1650"/>
      <c r="E1246" s="1675" t="s">
        <v>3394</v>
      </c>
      <c r="F1246" s="1649"/>
      <c r="G1246" s="1650"/>
      <c r="H1246" s="1675" t="s">
        <v>3434</v>
      </c>
      <c r="I1246" s="1649"/>
      <c r="J1246" s="1650"/>
      <c r="K1246" s="1648" t="s">
        <v>3708</v>
      </c>
      <c r="L1246" s="1218"/>
      <c r="M1246" s="1647"/>
    </row>
    <row r="1247" spans="1:13" ht="47.25">
      <c r="A1247" s="1163" t="s">
        <v>3298</v>
      </c>
      <c r="B1247" s="1648"/>
      <c r="C1247" s="1649"/>
      <c r="D1247" s="1650"/>
      <c r="E1247" s="1648"/>
      <c r="F1247" s="1649"/>
      <c r="G1247" s="1650"/>
      <c r="H1247" s="1648" t="s">
        <v>3315</v>
      </c>
      <c r="I1247" s="1649"/>
      <c r="J1247" s="1650"/>
      <c r="K1247" s="1381"/>
      <c r="L1247" s="1218"/>
      <c r="M1247" s="1647"/>
    </row>
    <row r="1248" spans="1:13" ht="47.25">
      <c r="A1248" s="1163" t="s">
        <v>3300</v>
      </c>
      <c r="B1248" s="1648"/>
      <c r="C1248" s="1649"/>
      <c r="D1248" s="1650"/>
      <c r="E1248" s="1675" t="s">
        <v>3315</v>
      </c>
      <c r="F1248" s="1649"/>
      <c r="G1248" s="1650"/>
      <c r="H1248" s="1648"/>
      <c r="I1248" s="1649"/>
      <c r="J1248" s="1650"/>
      <c r="K1248" s="1381"/>
      <c r="L1248" s="1218"/>
      <c r="M1248" s="1647"/>
    </row>
    <row r="1249" spans="1:13" ht="15.75">
      <c r="A1249" s="1163" t="s">
        <v>3304</v>
      </c>
      <c r="B1249" s="1648"/>
      <c r="C1249" s="1652"/>
      <c r="D1249" s="1650"/>
      <c r="E1249" s="1648"/>
      <c r="F1249" s="1652"/>
      <c r="G1249" s="1650"/>
      <c r="H1249" s="1648"/>
      <c r="I1249" s="1652"/>
      <c r="J1249" s="1650"/>
      <c r="K1249" s="1381"/>
      <c r="L1249" s="1223"/>
      <c r="M1249" s="1647"/>
    </row>
    <row r="1250" spans="1:13" ht="15.75">
      <c r="A1250" s="1163" t="s">
        <v>3307</v>
      </c>
      <c r="B1250" s="1653"/>
      <c r="C1250" s="1654"/>
      <c r="D1250" s="1650"/>
      <c r="E1250" s="1653">
        <v>1</v>
      </c>
      <c r="F1250" s="1654">
        <v>250</v>
      </c>
      <c r="G1250" s="1650">
        <f>F1250*E1252</f>
        <v>13750</v>
      </c>
      <c r="H1250" s="1653">
        <v>1</v>
      </c>
      <c r="I1250" s="1654">
        <v>250</v>
      </c>
      <c r="J1250" s="1650">
        <f>I1250*H1252</f>
        <v>16250</v>
      </c>
      <c r="K1250" s="1653">
        <v>1</v>
      </c>
      <c r="L1250" s="1654">
        <v>200</v>
      </c>
      <c r="M1250" s="1650">
        <f>L1250*K1252</f>
        <v>6000</v>
      </c>
    </row>
    <row r="1251" spans="1:13" ht="15.75">
      <c r="A1251" s="1163" t="s">
        <v>3308</v>
      </c>
      <c r="B1251" s="1653"/>
      <c r="C1251" s="1654"/>
      <c r="D1251" s="1650"/>
      <c r="E1251" s="1653">
        <v>2</v>
      </c>
      <c r="F1251" s="1654">
        <v>100</v>
      </c>
      <c r="G1251" s="1650">
        <f>F1251*E1251*E1252</f>
        <v>11000</v>
      </c>
      <c r="H1251" s="1653">
        <v>2</v>
      </c>
      <c r="I1251" s="1654">
        <v>100</v>
      </c>
      <c r="J1251" s="1650">
        <f>I1251*H1251*H1252</f>
        <v>13000</v>
      </c>
      <c r="K1251" s="1653">
        <v>2</v>
      </c>
      <c r="L1251" s="1654">
        <v>50</v>
      </c>
      <c r="M1251" s="1650">
        <f>L1251*K1252*2</f>
        <v>3000</v>
      </c>
    </row>
    <row r="1252" spans="1:13" ht="15.75">
      <c r="A1252" s="1163" t="s">
        <v>3309</v>
      </c>
      <c r="B1252" s="1603"/>
      <c r="C1252" s="1605"/>
      <c r="D1252" s="1650"/>
      <c r="E1252" s="1603">
        <v>55</v>
      </c>
      <c r="F1252" s="1605"/>
      <c r="G1252" s="1650"/>
      <c r="H1252" s="1603">
        <v>65</v>
      </c>
      <c r="I1252" s="1605"/>
      <c r="J1252" s="1650"/>
      <c r="K1252" s="1603">
        <v>30</v>
      </c>
      <c r="L1252" s="1605"/>
      <c r="M1252" s="1650"/>
    </row>
    <row r="1253" spans="1:13" ht="16.5" thickBot="1">
      <c r="A1253" s="1163" t="s">
        <v>29</v>
      </c>
      <c r="B1253" s="1660"/>
      <c r="C1253" s="1660"/>
      <c r="D1253" s="1661"/>
      <c r="E1253" s="1660"/>
      <c r="F1253" s="1660"/>
      <c r="G1253" s="1661">
        <f>SUM(G1250:G1252)</f>
        <v>24750</v>
      </c>
      <c r="H1253" s="1660"/>
      <c r="I1253" s="1660"/>
      <c r="J1253" s="1661">
        <f>SUM(J1250:J1252)</f>
        <v>29250</v>
      </c>
      <c r="K1253" s="1660"/>
      <c r="L1253" s="1660"/>
      <c r="M1253" s="1661">
        <f>SUM(M1250:M1252)</f>
        <v>9000</v>
      </c>
    </row>
    <row r="1254" spans="1:13" ht="31.5">
      <c r="A1254" s="1153" t="s">
        <v>3278</v>
      </c>
      <c r="B1254" s="1683"/>
      <c r="C1254" s="1684"/>
      <c r="D1254" s="1685"/>
      <c r="E1254" s="1411" t="s">
        <v>3927</v>
      </c>
      <c r="F1254" s="1683"/>
      <c r="G1254" s="1724"/>
      <c r="H1254" s="1411" t="s">
        <v>3920</v>
      </c>
      <c r="I1254" s="1411"/>
      <c r="J1254" s="1665"/>
      <c r="K1254" s="1557" t="s">
        <v>3871</v>
      </c>
      <c r="L1254" s="1411"/>
      <c r="M1254" s="1686"/>
    </row>
    <row r="1255" spans="1:13" ht="31.5">
      <c r="A1255" s="1163" t="s">
        <v>3282</v>
      </c>
      <c r="B1255" s="1672"/>
      <c r="C1255" s="1687"/>
      <c r="D1255" s="1688"/>
      <c r="E1255" s="1672" t="s">
        <v>3859</v>
      </c>
      <c r="F1255" s="1672"/>
      <c r="G1255" s="1725"/>
      <c r="H1255" s="1672" t="s">
        <v>3923</v>
      </c>
      <c r="I1255" s="1608"/>
      <c r="J1255" s="1689"/>
      <c r="K1255" s="1672" t="s">
        <v>3873</v>
      </c>
      <c r="L1255" s="1214"/>
      <c r="M1255" s="1689"/>
    </row>
    <row r="1256" spans="1:13" ht="15.75">
      <c r="A1256" s="1163" t="s">
        <v>3284</v>
      </c>
      <c r="B1256" s="1673"/>
      <c r="C1256" s="1649"/>
      <c r="D1256" s="1650"/>
      <c r="E1256" s="1673" t="s">
        <v>3874</v>
      </c>
      <c r="F1256" s="1649"/>
      <c r="G1256" s="1650"/>
      <c r="H1256" s="1673" t="s">
        <v>3371</v>
      </c>
      <c r="I1256" s="1649"/>
      <c r="J1256" s="1650"/>
      <c r="K1256" s="1673" t="s">
        <v>3928</v>
      </c>
      <c r="L1256" s="1649"/>
      <c r="M1256" s="1650"/>
    </row>
    <row r="1257" spans="1:13" ht="15.75">
      <c r="A1257" s="1163" t="s">
        <v>3288</v>
      </c>
      <c r="B1257" s="1674"/>
      <c r="C1257" s="1649"/>
      <c r="D1257" s="1650"/>
      <c r="E1257" s="1673" t="s">
        <v>3875</v>
      </c>
      <c r="F1257" s="1649"/>
      <c r="G1257" s="1650"/>
      <c r="H1257" s="1674" t="s">
        <v>3333</v>
      </c>
      <c r="I1257" s="1649"/>
      <c r="J1257" s="1650"/>
      <c r="K1257" s="1648" t="s">
        <v>3875</v>
      </c>
      <c r="L1257" s="1649"/>
      <c r="M1257" s="1650"/>
    </row>
    <row r="1258" spans="1:13" ht="31.5">
      <c r="A1258" s="1163" t="s">
        <v>3291</v>
      </c>
      <c r="B1258" s="1648"/>
      <c r="C1258" s="1649"/>
      <c r="D1258" s="1650"/>
      <c r="E1258" s="1648" t="s">
        <v>3876</v>
      </c>
      <c r="F1258" s="1649"/>
      <c r="G1258" s="1650"/>
      <c r="H1258" s="1648" t="s">
        <v>3925</v>
      </c>
      <c r="I1258" s="1649"/>
      <c r="J1258" s="1650"/>
      <c r="K1258" s="1648" t="s">
        <v>3876</v>
      </c>
      <c r="L1258" s="1649"/>
      <c r="M1258" s="1650"/>
    </row>
    <row r="1259" spans="1:13" ht="15.75">
      <c r="A1259" s="1163" t="s">
        <v>3294</v>
      </c>
      <c r="B1259" s="1648"/>
      <c r="C1259" s="1649"/>
      <c r="D1259" s="1650"/>
      <c r="E1259" s="1648"/>
      <c r="F1259" s="1649"/>
      <c r="G1259" s="1650"/>
      <c r="H1259" s="1648"/>
      <c r="I1259" s="1649"/>
      <c r="J1259" s="1650"/>
      <c r="K1259" s="1648" t="s">
        <v>3929</v>
      </c>
      <c r="L1259" s="1649"/>
      <c r="M1259" s="1650"/>
    </row>
    <row r="1260" spans="1:13" ht="15.75">
      <c r="A1260" s="1163" t="s">
        <v>3295</v>
      </c>
      <c r="B1260" s="1675"/>
      <c r="C1260" s="1649"/>
      <c r="D1260" s="1650"/>
      <c r="E1260" s="1648" t="s">
        <v>3708</v>
      </c>
      <c r="F1260" s="1649"/>
      <c r="G1260" s="1650"/>
      <c r="H1260" s="1675" t="s">
        <v>3434</v>
      </c>
      <c r="I1260" s="1649"/>
      <c r="J1260" s="1650"/>
      <c r="K1260" s="1648" t="s">
        <v>3708</v>
      </c>
      <c r="L1260" s="1649"/>
      <c r="M1260" s="1650"/>
    </row>
    <row r="1261" spans="1:13" ht="47.25">
      <c r="A1261" s="1163" t="s">
        <v>3298</v>
      </c>
      <c r="B1261" s="1675"/>
      <c r="C1261" s="1649"/>
      <c r="D1261" s="1650"/>
      <c r="E1261" s="1648"/>
      <c r="F1261" s="1649"/>
      <c r="G1261" s="1650"/>
      <c r="H1261" s="1648" t="s">
        <v>3315</v>
      </c>
      <c r="I1261" s="1649"/>
      <c r="J1261" s="1650"/>
      <c r="K1261" s="1648"/>
      <c r="L1261" s="1649"/>
      <c r="M1261" s="1650"/>
    </row>
    <row r="1262" spans="1:13" ht="15.75">
      <c r="A1262" s="1163" t="s">
        <v>3300</v>
      </c>
      <c r="B1262" s="1648"/>
      <c r="C1262" s="1649"/>
      <c r="D1262" s="1650"/>
      <c r="E1262" s="1648"/>
      <c r="F1262" s="1649"/>
      <c r="G1262" s="1650"/>
      <c r="H1262" s="1648"/>
      <c r="I1262" s="1649"/>
      <c r="J1262" s="1650"/>
      <c r="K1262" s="1648"/>
      <c r="L1262" s="1649"/>
      <c r="M1262" s="1650"/>
    </row>
    <row r="1263" spans="1:13" ht="15.75">
      <c r="A1263" s="1163" t="s">
        <v>3304</v>
      </c>
      <c r="B1263" s="1648"/>
      <c r="C1263" s="1652"/>
      <c r="D1263" s="1650"/>
      <c r="E1263" s="1648"/>
      <c r="F1263" s="1652"/>
      <c r="G1263" s="1650"/>
      <c r="H1263" s="1648"/>
      <c r="I1263" s="1652"/>
      <c r="J1263" s="1650"/>
      <c r="K1263" s="1648"/>
      <c r="L1263" s="1652"/>
      <c r="M1263" s="1650"/>
    </row>
    <row r="1264" spans="1:13" ht="15.75">
      <c r="A1264" s="1163" t="s">
        <v>3307</v>
      </c>
      <c r="B1264" s="1653"/>
      <c r="C1264" s="1654"/>
      <c r="D1264" s="1650"/>
      <c r="E1264" s="1653">
        <v>1</v>
      </c>
      <c r="F1264" s="1654">
        <v>200</v>
      </c>
      <c r="G1264" s="1650">
        <f>F1264*E1266</f>
        <v>6000</v>
      </c>
      <c r="H1264" s="1653">
        <v>1</v>
      </c>
      <c r="I1264" s="1654">
        <v>350</v>
      </c>
      <c r="J1264" s="1650">
        <f>I1264*H1266</f>
        <v>21000</v>
      </c>
      <c r="K1264" s="1653">
        <v>1</v>
      </c>
      <c r="L1264" s="1654">
        <v>200</v>
      </c>
      <c r="M1264" s="1650">
        <f>L1264*K1266</f>
        <v>10400</v>
      </c>
    </row>
    <row r="1265" spans="1:13" ht="15.75">
      <c r="A1265" s="1163" t="s">
        <v>3308</v>
      </c>
      <c r="B1265" s="1653"/>
      <c r="C1265" s="1654"/>
      <c r="D1265" s="1650"/>
      <c r="E1265" s="1653">
        <v>2</v>
      </c>
      <c r="F1265" s="1654">
        <v>50</v>
      </c>
      <c r="G1265" s="1650">
        <f>F1265*E1266*2</f>
        <v>3000</v>
      </c>
      <c r="H1265" s="1653">
        <v>2</v>
      </c>
      <c r="I1265" s="1654">
        <v>100</v>
      </c>
      <c r="J1265" s="1650">
        <f>I1265*H1265*H1266</f>
        <v>12000</v>
      </c>
      <c r="K1265" s="1653">
        <v>2</v>
      </c>
      <c r="L1265" s="1654">
        <v>50</v>
      </c>
      <c r="M1265" s="1650">
        <f>L1265*K1265*K1266</f>
        <v>5200</v>
      </c>
    </row>
    <row r="1266" spans="1:13" ht="15.75">
      <c r="A1266" s="1163" t="s">
        <v>3309</v>
      </c>
      <c r="B1266" s="1603"/>
      <c r="C1266" s="1605"/>
      <c r="D1266" s="1650"/>
      <c r="E1266" s="1603">
        <v>30</v>
      </c>
      <c r="F1266" s="1605"/>
      <c r="G1266" s="1650"/>
      <c r="H1266" s="1603">
        <v>60</v>
      </c>
      <c r="I1266" s="1605"/>
      <c r="J1266" s="1650"/>
      <c r="K1266" s="1603">
        <f>13*4</f>
        <v>52</v>
      </c>
      <c r="L1266" s="1605"/>
      <c r="M1266" s="1650"/>
    </row>
    <row r="1267" spans="1:13" ht="16.5" thickBot="1">
      <c r="A1267" s="1163" t="s">
        <v>29</v>
      </c>
      <c r="B1267" s="1660"/>
      <c r="C1267" s="1660"/>
      <c r="D1267" s="1661"/>
      <c r="E1267" s="1660"/>
      <c r="F1267" s="1660"/>
      <c r="G1267" s="1661">
        <f>SUM(G1264:G1266)</f>
        <v>9000</v>
      </c>
      <c r="H1267" s="1660"/>
      <c r="I1267" s="1660"/>
      <c r="J1267" s="1661">
        <f>SUM(J1264:J1266)</f>
        <v>33000</v>
      </c>
      <c r="K1267" s="1660"/>
      <c r="L1267" s="1660"/>
      <c r="M1267" s="1661">
        <f>SUM(M1264:M1266)</f>
        <v>15600</v>
      </c>
    </row>
    <row r="1268" spans="1:13" ht="47.25">
      <c r="A1268" s="1153" t="s">
        <v>3278</v>
      </c>
      <c r="B1268" s="1557"/>
      <c r="C1268" s="1411"/>
      <c r="D1268" s="1665"/>
      <c r="E1268" s="1411" t="s">
        <v>3930</v>
      </c>
      <c r="F1268" s="1411"/>
      <c r="G1268" s="1665"/>
      <c r="H1268" s="1411" t="s">
        <v>3931</v>
      </c>
      <c r="I1268" s="1411"/>
      <c r="J1268" s="1665"/>
      <c r="K1268" s="1411" t="s">
        <v>3932</v>
      </c>
      <c r="L1268" s="1637"/>
      <c r="M1268" s="1686"/>
    </row>
    <row r="1269" spans="1:13" ht="31.5">
      <c r="A1269" s="1163" t="s">
        <v>3282</v>
      </c>
      <c r="B1269" s="1672"/>
      <c r="C1269" s="1214"/>
      <c r="D1269" s="1645"/>
      <c r="E1269" s="1672" t="s">
        <v>3873</v>
      </c>
      <c r="F1269" s="1214"/>
      <c r="G1269" s="1645"/>
      <c r="H1269" s="1672" t="s">
        <v>3933</v>
      </c>
      <c r="I1269" s="1214"/>
      <c r="J1269" s="1645"/>
      <c r="K1269" s="1672" t="s">
        <v>3859</v>
      </c>
      <c r="L1269" s="1608"/>
      <c r="M1269" s="1689"/>
    </row>
    <row r="1270" spans="1:13" ht="15.75">
      <c r="A1270" s="1163" t="s">
        <v>3284</v>
      </c>
      <c r="B1270" s="1673"/>
      <c r="C1270" s="1649"/>
      <c r="D1270" s="1650"/>
      <c r="E1270" s="1673" t="s">
        <v>3480</v>
      </c>
      <c r="F1270" s="1649"/>
      <c r="G1270" s="1650"/>
      <c r="H1270" s="1413" t="s">
        <v>3371</v>
      </c>
      <c r="I1270" s="1218"/>
      <c r="J1270" s="1647"/>
      <c r="K1270" s="1673" t="s">
        <v>3520</v>
      </c>
      <c r="L1270" s="1649"/>
      <c r="M1270" s="1650"/>
    </row>
    <row r="1271" spans="1:13" ht="15.75">
      <c r="A1271" s="1163" t="s">
        <v>3288</v>
      </c>
      <c r="B1271" s="1648"/>
      <c r="C1271" s="1649"/>
      <c r="D1271" s="1650"/>
      <c r="E1271" s="1674" t="s">
        <v>3333</v>
      </c>
      <c r="F1271" s="1649"/>
      <c r="G1271" s="1650"/>
      <c r="H1271" s="1675"/>
      <c r="I1271" s="1649"/>
      <c r="J1271" s="1650"/>
      <c r="K1271" s="1674" t="s">
        <v>3875</v>
      </c>
      <c r="L1271" s="1649"/>
      <c r="M1271" s="1650"/>
    </row>
    <row r="1272" spans="1:13" ht="15.75">
      <c r="A1272" s="1163" t="s">
        <v>3291</v>
      </c>
      <c r="B1272" s="1648"/>
      <c r="C1272" s="1649"/>
      <c r="D1272" s="1650"/>
      <c r="E1272" s="1648" t="s">
        <v>3934</v>
      </c>
      <c r="F1272" s="1649"/>
      <c r="G1272" s="1650"/>
      <c r="H1272" s="1675" t="s">
        <v>3935</v>
      </c>
      <c r="I1272" s="1649"/>
      <c r="J1272" s="1650"/>
      <c r="K1272" s="1648" t="s">
        <v>3936</v>
      </c>
      <c r="L1272" s="1649"/>
      <c r="M1272" s="1650"/>
    </row>
    <row r="1273" spans="1:13" ht="15.75">
      <c r="A1273" s="1163" t="s">
        <v>3294</v>
      </c>
      <c r="B1273" s="1648"/>
      <c r="C1273" s="1649"/>
      <c r="D1273" s="1650"/>
      <c r="E1273" s="1648"/>
      <c r="F1273" s="1649"/>
      <c r="G1273" s="1650"/>
      <c r="H1273" s="1648"/>
      <c r="I1273" s="1649"/>
      <c r="J1273" s="1650"/>
      <c r="K1273" s="1648"/>
      <c r="L1273" s="1649"/>
      <c r="M1273" s="1650"/>
    </row>
    <row r="1274" spans="1:13" ht="15.75">
      <c r="A1274" s="1163" t="s">
        <v>3295</v>
      </c>
      <c r="B1274" s="1648"/>
      <c r="C1274" s="1649"/>
      <c r="D1274" s="1650"/>
      <c r="E1274" s="1675" t="s">
        <v>3394</v>
      </c>
      <c r="F1274" s="1649"/>
      <c r="G1274" s="1650"/>
      <c r="H1274" s="1675" t="s">
        <v>3708</v>
      </c>
      <c r="I1274" s="1649"/>
      <c r="J1274" s="1650"/>
      <c r="K1274" s="1675" t="s">
        <v>3708</v>
      </c>
      <c r="L1274" s="1649"/>
      <c r="M1274" s="1650"/>
    </row>
    <row r="1275" spans="1:13" ht="47.25">
      <c r="A1275" s="1163" t="s">
        <v>3298</v>
      </c>
      <c r="B1275" s="1648"/>
      <c r="C1275" s="1649"/>
      <c r="D1275" s="1650"/>
      <c r="E1275" s="1675" t="s">
        <v>3315</v>
      </c>
      <c r="F1275" s="1649"/>
      <c r="G1275" s="1650"/>
      <c r="H1275" s="1648"/>
      <c r="I1275" s="1649"/>
      <c r="J1275" s="1650"/>
      <c r="K1275" s="1675"/>
      <c r="L1275" s="1649"/>
      <c r="M1275" s="1650"/>
    </row>
    <row r="1276" spans="1:13" ht="15.75">
      <c r="A1276" s="1163" t="s">
        <v>3300</v>
      </c>
      <c r="B1276" s="1648"/>
      <c r="C1276" s="1649"/>
      <c r="D1276" s="1650"/>
      <c r="E1276" s="1648"/>
      <c r="F1276" s="1649"/>
      <c r="G1276" s="1650"/>
      <c r="H1276" s="1648"/>
      <c r="I1276" s="1649"/>
      <c r="J1276" s="1650"/>
      <c r="K1276" s="1648"/>
      <c r="L1276" s="1649"/>
      <c r="M1276" s="1650"/>
    </row>
    <row r="1277" spans="1:13" ht="15.75">
      <c r="A1277" s="1163" t="s">
        <v>3304</v>
      </c>
      <c r="B1277" s="1648"/>
      <c r="C1277" s="1652"/>
      <c r="D1277" s="1650"/>
      <c r="E1277" s="1648"/>
      <c r="F1277" s="1652"/>
      <c r="G1277" s="1650"/>
      <c r="H1277" s="1648"/>
      <c r="I1277" s="1652"/>
      <c r="J1277" s="1650"/>
      <c r="K1277" s="1648"/>
      <c r="L1277" s="1652"/>
      <c r="M1277" s="1650"/>
    </row>
    <row r="1278" spans="1:13" ht="15.75">
      <c r="A1278" s="1163" t="s">
        <v>3307</v>
      </c>
      <c r="B1278" s="1653"/>
      <c r="C1278" s="1654"/>
      <c r="D1278" s="1650"/>
      <c r="E1278" s="1653">
        <v>1</v>
      </c>
      <c r="F1278" s="1654">
        <v>250</v>
      </c>
      <c r="G1278" s="1650">
        <f>F1278*E1280</f>
        <v>45000</v>
      </c>
      <c r="H1278" s="1653">
        <v>1</v>
      </c>
      <c r="I1278" s="1654">
        <v>250</v>
      </c>
      <c r="J1278" s="1650">
        <f>I1278*H1280</f>
        <v>20000</v>
      </c>
      <c r="K1278" s="1653">
        <v>1</v>
      </c>
      <c r="L1278" s="1654">
        <v>200</v>
      </c>
      <c r="M1278" s="1650">
        <f>L1278*K1280</f>
        <v>7000</v>
      </c>
    </row>
    <row r="1279" spans="1:13" ht="15.75">
      <c r="A1279" s="1163" t="s">
        <v>3308</v>
      </c>
      <c r="B1279" s="1653"/>
      <c r="C1279" s="1654"/>
      <c r="D1279" s="1650"/>
      <c r="E1279" s="1653">
        <v>2</v>
      </c>
      <c r="F1279" s="1654">
        <v>100</v>
      </c>
      <c r="G1279" s="1650">
        <f>F1279*E1280*2</f>
        <v>36000</v>
      </c>
      <c r="H1279" s="1653">
        <v>2</v>
      </c>
      <c r="I1279" s="1654">
        <v>50</v>
      </c>
      <c r="J1279" s="1650">
        <f>I1279*H1279*H1280</f>
        <v>8000</v>
      </c>
      <c r="K1279" s="1653">
        <v>2</v>
      </c>
      <c r="L1279" s="1654">
        <v>50</v>
      </c>
      <c r="M1279" s="1650">
        <f>L1279*K1280*2</f>
        <v>3500</v>
      </c>
    </row>
    <row r="1280" spans="1:13" ht="15.75">
      <c r="A1280" s="1163" t="s">
        <v>3309</v>
      </c>
      <c r="B1280" s="1603"/>
      <c r="C1280" s="1605"/>
      <c r="D1280" s="1650"/>
      <c r="E1280" s="1603">
        <v>180</v>
      </c>
      <c r="F1280" s="1605"/>
      <c r="G1280" s="1650"/>
      <c r="H1280" s="1603">
        <v>80</v>
      </c>
      <c r="I1280" s="1605"/>
      <c r="J1280" s="1650"/>
      <c r="K1280" s="1603">
        <v>35</v>
      </c>
      <c r="L1280" s="1605"/>
      <c r="M1280" s="1650"/>
    </row>
    <row r="1281" spans="1:13" ht="16.5" thickBot="1">
      <c r="A1281" s="1163" t="s">
        <v>29</v>
      </c>
      <c r="B1281" s="1660"/>
      <c r="C1281" s="1660"/>
      <c r="D1281" s="1661"/>
      <c r="E1281" s="1660"/>
      <c r="F1281" s="1660"/>
      <c r="G1281" s="1661">
        <f>SUM(G1278:G1280)</f>
        <v>81000</v>
      </c>
      <c r="H1281" s="1663"/>
      <c r="I1281" s="1663"/>
      <c r="J1281" s="1662">
        <f>SUM(J1278:J1280)</f>
        <v>28000</v>
      </c>
      <c r="K1281" s="1660"/>
      <c r="L1281" s="1660"/>
      <c r="M1281" s="1661">
        <f>SUM(M1278:M1280)</f>
        <v>10500</v>
      </c>
    </row>
    <row r="1282" spans="1:13" ht="31.5">
      <c r="A1282" s="1153" t="s">
        <v>3278</v>
      </c>
      <c r="B1282" s="1637"/>
      <c r="C1282" s="1637"/>
      <c r="D1282" s="1686"/>
      <c r="E1282" s="1411" t="s">
        <v>3932</v>
      </c>
      <c r="F1282" s="1411"/>
      <c r="G1282" s="1665"/>
      <c r="H1282" s="1664" t="s">
        <v>3902</v>
      </c>
      <c r="I1282" s="1411"/>
      <c r="J1282" s="1665"/>
      <c r="K1282" s="1411" t="s">
        <v>3937</v>
      </c>
      <c r="L1282" s="1637"/>
      <c r="M1282" s="1686"/>
    </row>
    <row r="1283" spans="1:13" ht="31.5">
      <c r="A1283" s="1163" t="s">
        <v>3282</v>
      </c>
      <c r="B1283" s="1608"/>
      <c r="C1283" s="1608"/>
      <c r="D1283" s="1689"/>
      <c r="E1283" s="1672" t="s">
        <v>3859</v>
      </c>
      <c r="F1283" s="1214"/>
      <c r="G1283" s="1645"/>
      <c r="H1283" s="1672" t="s">
        <v>3886</v>
      </c>
      <c r="I1283" s="1608"/>
      <c r="J1283" s="1689"/>
      <c r="K1283" s="1672" t="s">
        <v>3873</v>
      </c>
      <c r="L1283" s="1608"/>
      <c r="M1283" s="1689"/>
    </row>
    <row r="1284" spans="1:13" ht="15.75">
      <c r="A1284" s="1163" t="s">
        <v>3284</v>
      </c>
      <c r="B1284" s="1673"/>
      <c r="C1284" s="1649"/>
      <c r="D1284" s="1650"/>
      <c r="E1284" s="1673" t="s">
        <v>3874</v>
      </c>
      <c r="F1284" s="1649"/>
      <c r="G1284" s="1650"/>
      <c r="H1284" s="1723" t="s">
        <v>3866</v>
      </c>
      <c r="I1284" s="1649"/>
      <c r="J1284" s="1650"/>
      <c r="K1284" s="1673" t="s">
        <v>3361</v>
      </c>
      <c r="L1284" s="1649"/>
      <c r="M1284" s="1650"/>
    </row>
    <row r="1285" spans="1:13" ht="15.75">
      <c r="A1285" s="1163" t="s">
        <v>3288</v>
      </c>
      <c r="B1285" s="1648"/>
      <c r="C1285" s="1649"/>
      <c r="D1285" s="1650"/>
      <c r="E1285" s="1674" t="s">
        <v>3875</v>
      </c>
      <c r="F1285" s="1649"/>
      <c r="G1285" s="1650"/>
      <c r="H1285" s="1674" t="s">
        <v>3333</v>
      </c>
      <c r="I1285" s="1649"/>
      <c r="J1285" s="1650"/>
      <c r="K1285" s="1674" t="s">
        <v>3333</v>
      </c>
      <c r="L1285" s="1649"/>
      <c r="M1285" s="1650"/>
    </row>
    <row r="1286" spans="1:13" ht="15.75">
      <c r="A1286" s="1163" t="s">
        <v>3291</v>
      </c>
      <c r="B1286" s="1648"/>
      <c r="C1286" s="1649"/>
      <c r="D1286" s="1650"/>
      <c r="E1286" s="1648" t="s">
        <v>3936</v>
      </c>
      <c r="F1286" s="1649"/>
      <c r="G1286" s="1650"/>
      <c r="H1286" s="1648" t="s">
        <v>3909</v>
      </c>
      <c r="I1286" s="1649"/>
      <c r="J1286" s="1650"/>
      <c r="K1286" s="1648" t="s">
        <v>3938</v>
      </c>
      <c r="L1286" s="1649"/>
      <c r="M1286" s="1650"/>
    </row>
    <row r="1287" spans="1:13" ht="15.75">
      <c r="A1287" s="1163" t="s">
        <v>3294</v>
      </c>
      <c r="B1287" s="1648"/>
      <c r="C1287" s="1649"/>
      <c r="D1287" s="1650"/>
      <c r="E1287" s="1648"/>
      <c r="F1287" s="1649"/>
      <c r="G1287" s="1650"/>
      <c r="H1287" s="1648"/>
      <c r="I1287" s="1649"/>
      <c r="J1287" s="1650"/>
      <c r="K1287" s="1648" t="s">
        <v>3939</v>
      </c>
      <c r="L1287" s="1649"/>
      <c r="M1287" s="1650"/>
    </row>
    <row r="1288" spans="1:13" ht="15.75">
      <c r="A1288" s="1163" t="s">
        <v>3295</v>
      </c>
      <c r="B1288" s="1648"/>
      <c r="C1288" s="1649"/>
      <c r="D1288" s="1650"/>
      <c r="E1288" s="1675" t="s">
        <v>3708</v>
      </c>
      <c r="F1288" s="1649"/>
      <c r="G1288" s="1650"/>
      <c r="H1288" s="1675" t="s">
        <v>3394</v>
      </c>
      <c r="I1288" s="1649"/>
      <c r="J1288" s="1650"/>
      <c r="K1288" s="1675" t="s">
        <v>3394</v>
      </c>
      <c r="L1288" s="1649"/>
      <c r="M1288" s="1650"/>
    </row>
    <row r="1289" spans="1:13" ht="47.25">
      <c r="A1289" s="1163" t="s">
        <v>3298</v>
      </c>
      <c r="B1289" s="1648"/>
      <c r="C1289" s="1649"/>
      <c r="D1289" s="1650"/>
      <c r="E1289" s="1675"/>
      <c r="F1289" s="1649"/>
      <c r="G1289" s="1650"/>
      <c r="H1289" s="1648" t="s">
        <v>3315</v>
      </c>
      <c r="I1289" s="1649"/>
      <c r="J1289" s="1650"/>
      <c r="K1289" s="1675" t="s">
        <v>3315</v>
      </c>
      <c r="L1289" s="1649"/>
      <c r="M1289" s="1650"/>
    </row>
    <row r="1290" spans="1:13" ht="15.75">
      <c r="A1290" s="1163" t="s">
        <v>3300</v>
      </c>
      <c r="B1290" s="1648"/>
      <c r="C1290" s="1649"/>
      <c r="D1290" s="1650"/>
      <c r="E1290" s="1648"/>
      <c r="F1290" s="1649"/>
      <c r="G1290" s="1650"/>
      <c r="H1290" s="1648"/>
      <c r="I1290" s="1649"/>
      <c r="J1290" s="1650"/>
      <c r="K1290" s="1648"/>
      <c r="L1290" s="1649"/>
      <c r="M1290" s="1650"/>
    </row>
    <row r="1291" spans="1:13" ht="15.75">
      <c r="A1291" s="1163" t="s">
        <v>3304</v>
      </c>
      <c r="B1291" s="1648"/>
      <c r="C1291" s="1652"/>
      <c r="D1291" s="1650"/>
      <c r="E1291" s="1648"/>
      <c r="F1291" s="1652"/>
      <c r="G1291" s="1650"/>
      <c r="H1291" s="1648"/>
      <c r="I1291" s="1652"/>
      <c r="J1291" s="1650"/>
      <c r="K1291" s="1648"/>
      <c r="L1291" s="1652"/>
      <c r="M1291" s="1650"/>
    </row>
    <row r="1292" spans="1:13" ht="15.75">
      <c r="A1292" s="1163" t="s">
        <v>3307</v>
      </c>
      <c r="B1292" s="1653"/>
      <c r="C1292" s="1654"/>
      <c r="D1292" s="1650"/>
      <c r="E1292" s="1653">
        <v>1</v>
      </c>
      <c r="F1292" s="1654">
        <v>200</v>
      </c>
      <c r="G1292" s="1650">
        <f>F1292*E1294</f>
        <v>7000</v>
      </c>
      <c r="H1292" s="1653">
        <v>1</v>
      </c>
      <c r="I1292" s="1654">
        <v>250</v>
      </c>
      <c r="J1292" s="1650">
        <f>H1294*I1292</f>
        <v>16250</v>
      </c>
      <c r="K1292" s="1653">
        <v>1</v>
      </c>
      <c r="L1292" s="1654">
        <v>250</v>
      </c>
      <c r="M1292" s="1650">
        <f>L1292*K1294</f>
        <v>70000</v>
      </c>
    </row>
    <row r="1293" spans="1:13" ht="15.75">
      <c r="A1293" s="1163" t="s">
        <v>3308</v>
      </c>
      <c r="B1293" s="1653"/>
      <c r="C1293" s="1654"/>
      <c r="D1293" s="1650"/>
      <c r="E1293" s="1653">
        <v>2</v>
      </c>
      <c r="F1293" s="1654">
        <v>50</v>
      </c>
      <c r="G1293" s="1650">
        <f>F1293*E1294*2</f>
        <v>3500</v>
      </c>
      <c r="H1293" s="1653">
        <v>2</v>
      </c>
      <c r="I1293" s="1654">
        <v>100</v>
      </c>
      <c r="J1293" s="1650">
        <f>H1294*I1293*2</f>
        <v>13000</v>
      </c>
      <c r="K1293" s="1653">
        <v>2</v>
      </c>
      <c r="L1293" s="1654">
        <v>100</v>
      </c>
      <c r="M1293" s="1650">
        <f>L1293*K1294*2</f>
        <v>56000</v>
      </c>
    </row>
    <row r="1294" spans="1:13" ht="15.75">
      <c r="A1294" s="1163" t="s">
        <v>3309</v>
      </c>
      <c r="B1294" s="1603"/>
      <c r="C1294" s="1605"/>
      <c r="D1294" s="1650"/>
      <c r="E1294" s="1603">
        <v>35</v>
      </c>
      <c r="F1294" s="1605"/>
      <c r="G1294" s="1650"/>
      <c r="H1294" s="1603">
        <v>65</v>
      </c>
      <c r="I1294" s="1605"/>
      <c r="J1294" s="1650"/>
      <c r="K1294" s="1603">
        <f>35*8</f>
        <v>280</v>
      </c>
      <c r="L1294" s="1605"/>
      <c r="M1294" s="1650"/>
    </row>
    <row r="1295" spans="1:13" ht="16.5" thickBot="1">
      <c r="A1295" s="1163" t="s">
        <v>29</v>
      </c>
      <c r="B1295" s="1660"/>
      <c r="C1295" s="1660"/>
      <c r="D1295" s="1661"/>
      <c r="E1295" s="1660"/>
      <c r="F1295" s="1660"/>
      <c r="G1295" s="1661">
        <f>SUM(G1292:G1294)</f>
        <v>10500</v>
      </c>
      <c r="H1295" s="1660"/>
      <c r="I1295" s="1660"/>
      <c r="J1295" s="1661">
        <f>SUM(J1292:J1294)</f>
        <v>29250</v>
      </c>
      <c r="K1295" s="1660"/>
      <c r="L1295" s="1660"/>
      <c r="M1295" s="1661">
        <f>SUM(M1292:M1294)</f>
        <v>126000</v>
      </c>
    </row>
    <row r="1296" spans="1:13" ht="47.25">
      <c r="A1296" s="1153" t="s">
        <v>3278</v>
      </c>
      <c r="B1296" s="1697"/>
      <c r="C1296" s="1637"/>
      <c r="D1296" s="1686"/>
      <c r="E1296" s="1411" t="s">
        <v>3940</v>
      </c>
      <c r="F1296" s="1637"/>
      <c r="G1296" s="1686"/>
      <c r="H1296" s="1411"/>
      <c r="I1296" s="1411"/>
      <c r="J1296" s="1665"/>
      <c r="K1296" s="1411" t="s">
        <v>3941</v>
      </c>
      <c r="L1296" s="1411"/>
      <c r="M1296" s="1665"/>
    </row>
    <row r="1297" spans="1:13" ht="31.5">
      <c r="A1297" s="1163" t="s">
        <v>3282</v>
      </c>
      <c r="B1297" s="1672"/>
      <c r="C1297" s="1608"/>
      <c r="D1297" s="1689"/>
      <c r="E1297" s="1672" t="s">
        <v>3873</v>
      </c>
      <c r="F1297" s="1608"/>
      <c r="G1297" s="1689"/>
      <c r="H1297" s="1672"/>
      <c r="I1297" s="1608"/>
      <c r="J1297" s="1689"/>
      <c r="K1297" s="1672" t="s">
        <v>3886</v>
      </c>
      <c r="L1297" s="1214"/>
      <c r="M1297" s="1645"/>
    </row>
    <row r="1298" spans="1:13" ht="15.75">
      <c r="A1298" s="1163" t="s">
        <v>3284</v>
      </c>
      <c r="B1298" s="1673"/>
      <c r="C1298" s="1649"/>
      <c r="D1298" s="1650"/>
      <c r="E1298" s="1673" t="s">
        <v>3359</v>
      </c>
      <c r="F1298" s="1649"/>
      <c r="G1298" s="1650"/>
      <c r="H1298" s="1673"/>
      <c r="I1298" s="1649"/>
      <c r="J1298" s="1650"/>
      <c r="K1298" s="1673" t="s">
        <v>3313</v>
      </c>
      <c r="L1298" s="1218"/>
      <c r="M1298" s="1647"/>
    </row>
    <row r="1299" spans="1:13" ht="15.75">
      <c r="A1299" s="1163" t="s">
        <v>3288</v>
      </c>
      <c r="B1299" s="1674"/>
      <c r="C1299" s="1649"/>
      <c r="D1299" s="1650"/>
      <c r="E1299" s="1674" t="s">
        <v>3333</v>
      </c>
      <c r="F1299" s="1649"/>
      <c r="G1299" s="1650"/>
      <c r="H1299" s="1674"/>
      <c r="I1299" s="1649"/>
      <c r="J1299" s="1650"/>
      <c r="K1299" s="1674" t="s">
        <v>3333</v>
      </c>
      <c r="L1299" s="1218"/>
      <c r="M1299" s="1647"/>
    </row>
    <row r="1300" spans="1:13" ht="31.5">
      <c r="A1300" s="1163" t="s">
        <v>3291</v>
      </c>
      <c r="B1300" s="1648"/>
      <c r="C1300" s="1649"/>
      <c r="D1300" s="1650"/>
      <c r="E1300" s="1648" t="s">
        <v>3936</v>
      </c>
      <c r="F1300" s="1649"/>
      <c r="G1300" s="1650"/>
      <c r="H1300" s="1648"/>
      <c r="I1300" s="1649"/>
      <c r="J1300" s="1650"/>
      <c r="K1300" s="1382" t="s">
        <v>3942</v>
      </c>
      <c r="L1300" s="1218"/>
      <c r="M1300" s="1647"/>
    </row>
    <row r="1301" spans="1:13" ht="15.75">
      <c r="A1301" s="1163" t="s">
        <v>3294</v>
      </c>
      <c r="B1301" s="1648"/>
      <c r="C1301" s="1649"/>
      <c r="D1301" s="1650"/>
      <c r="E1301" s="1648" t="s">
        <v>3943</v>
      </c>
      <c r="F1301" s="1649"/>
      <c r="G1301" s="1650"/>
      <c r="H1301" s="1648"/>
      <c r="I1301" s="1649"/>
      <c r="J1301" s="1650"/>
      <c r="K1301" s="1675"/>
      <c r="L1301" s="1218"/>
      <c r="M1301" s="1647"/>
    </row>
    <row r="1302" spans="1:13" ht="15.75">
      <c r="A1302" s="1163" t="s">
        <v>3295</v>
      </c>
      <c r="B1302" s="1675"/>
      <c r="C1302" s="1649"/>
      <c r="D1302" s="1650"/>
      <c r="E1302" s="1675" t="s">
        <v>3394</v>
      </c>
      <c r="F1302" s="1649"/>
      <c r="G1302" s="1650"/>
      <c r="H1302" s="1675"/>
      <c r="I1302" s="1649"/>
      <c r="J1302" s="1650"/>
      <c r="K1302" s="1675" t="s">
        <v>3394</v>
      </c>
      <c r="L1302" s="1218"/>
      <c r="M1302" s="1647"/>
    </row>
    <row r="1303" spans="1:13" ht="47.25">
      <c r="A1303" s="1163" t="s">
        <v>3298</v>
      </c>
      <c r="B1303" s="1675"/>
      <c r="C1303" s="1649"/>
      <c r="D1303" s="1650"/>
      <c r="E1303" s="1675" t="s">
        <v>3315</v>
      </c>
      <c r="F1303" s="1649"/>
      <c r="G1303" s="1650"/>
      <c r="H1303" s="1648"/>
      <c r="I1303" s="1649"/>
      <c r="J1303" s="1650"/>
      <c r="K1303" s="1648" t="s">
        <v>3315</v>
      </c>
      <c r="L1303" s="1218"/>
      <c r="M1303" s="1647"/>
    </row>
    <row r="1304" spans="1:13" ht="15.75">
      <c r="A1304" s="1163" t="s">
        <v>3300</v>
      </c>
      <c r="B1304" s="1648"/>
      <c r="C1304" s="1649"/>
      <c r="D1304" s="1650"/>
      <c r="E1304" s="1648"/>
      <c r="F1304" s="1649"/>
      <c r="G1304" s="1650"/>
      <c r="H1304" s="1648"/>
      <c r="I1304" s="1649"/>
      <c r="J1304" s="1650"/>
      <c r="K1304" s="1381" t="s">
        <v>3944</v>
      </c>
      <c r="L1304" s="1726">
        <v>1650</v>
      </c>
      <c r="M1304" s="1727">
        <f>L1304*K1308</f>
        <v>198000</v>
      </c>
    </row>
    <row r="1305" spans="1:13" ht="15.75">
      <c r="A1305" s="1163" t="s">
        <v>3304</v>
      </c>
      <c r="B1305" s="1648"/>
      <c r="C1305" s="1652"/>
      <c r="D1305" s="1650"/>
      <c r="E1305" s="1648"/>
      <c r="F1305" s="1652"/>
      <c r="G1305" s="1650"/>
      <c r="H1305" s="1648"/>
      <c r="I1305" s="1652"/>
      <c r="J1305" s="1650"/>
      <c r="K1305" s="1381"/>
      <c r="L1305" s="1223"/>
      <c r="M1305" s="1647"/>
    </row>
    <row r="1306" spans="1:13" ht="15.75">
      <c r="A1306" s="1163" t="s">
        <v>3307</v>
      </c>
      <c r="B1306" s="1653"/>
      <c r="C1306" s="1654"/>
      <c r="D1306" s="1650"/>
      <c r="E1306" s="1653">
        <v>1</v>
      </c>
      <c r="F1306" s="1654">
        <v>200</v>
      </c>
      <c r="G1306" s="1650">
        <f>F1306*E1308</f>
        <v>18000</v>
      </c>
      <c r="H1306" s="1653"/>
      <c r="I1306" s="1654"/>
      <c r="J1306" s="1650"/>
      <c r="K1306" s="1679">
        <v>1</v>
      </c>
      <c r="L1306" s="1678"/>
      <c r="M1306" s="1677"/>
    </row>
    <row r="1307" spans="1:13" ht="15.75">
      <c r="A1307" s="1163" t="s">
        <v>3308</v>
      </c>
      <c r="B1307" s="1653"/>
      <c r="C1307" s="1654"/>
      <c r="D1307" s="1650"/>
      <c r="E1307" s="1653">
        <v>2</v>
      </c>
      <c r="F1307" s="1654">
        <v>50</v>
      </c>
      <c r="G1307" s="1650">
        <f>F1307*E1308*2</f>
        <v>9000</v>
      </c>
      <c r="H1307" s="1653"/>
      <c r="I1307" s="1654"/>
      <c r="J1307" s="1650"/>
      <c r="K1307" s="1679">
        <v>2</v>
      </c>
      <c r="L1307" s="1678"/>
      <c r="M1307" s="1677"/>
    </row>
    <row r="1308" spans="1:13" ht="15.75">
      <c r="A1308" s="1163" t="s">
        <v>3309</v>
      </c>
      <c r="B1308" s="1603"/>
      <c r="C1308" s="1605"/>
      <c r="D1308" s="1650"/>
      <c r="E1308" s="1603">
        <v>90</v>
      </c>
      <c r="F1308" s="1605"/>
      <c r="G1308" s="1650"/>
      <c r="H1308" s="1603"/>
      <c r="I1308" s="1605"/>
      <c r="J1308" s="1650"/>
      <c r="K1308" s="1681">
        <v>120</v>
      </c>
      <c r="L1308" s="1680"/>
      <c r="M1308" s="1677"/>
    </row>
    <row r="1309" spans="1:13" ht="16.5" thickBot="1">
      <c r="A1309" s="1163" t="s">
        <v>29</v>
      </c>
      <c r="B1309" s="1660"/>
      <c r="C1309" s="1660"/>
      <c r="D1309" s="1661"/>
      <c r="E1309" s="1660"/>
      <c r="F1309" s="1660"/>
      <c r="G1309" s="1661">
        <f>SUM(G1306:G1308)</f>
        <v>27000</v>
      </c>
      <c r="H1309" s="1660"/>
      <c r="I1309" s="1660"/>
      <c r="J1309" s="1661"/>
      <c r="K1309" s="1663"/>
      <c r="L1309" s="1663"/>
      <c r="M1309" s="1662">
        <f>SUM(M1304:M1308)</f>
        <v>198000</v>
      </c>
    </row>
    <row r="1310" spans="1:13" ht="31.5">
      <c r="A1310" s="1153" t="s">
        <v>3278</v>
      </c>
      <c r="B1310" s="1637"/>
      <c r="C1310" s="1637"/>
      <c r="D1310" s="1686"/>
      <c r="E1310" s="1411" t="s">
        <v>3945</v>
      </c>
      <c r="F1310" s="1411"/>
      <c r="G1310" s="1665"/>
      <c r="H1310" s="1411"/>
      <c r="I1310" s="1411"/>
      <c r="J1310" s="1665"/>
      <c r="K1310" s="1411" t="s">
        <v>3946</v>
      </c>
      <c r="L1310" s="1411"/>
      <c r="M1310" s="1665"/>
    </row>
    <row r="1311" spans="1:13" ht="31.5">
      <c r="A1311" s="1163" t="s">
        <v>3282</v>
      </c>
      <c r="B1311" s="1608"/>
      <c r="C1311" s="1608"/>
      <c r="D1311" s="1689"/>
      <c r="E1311" s="1672" t="s">
        <v>3916</v>
      </c>
      <c r="F1311" s="1608"/>
      <c r="G1311" s="1689"/>
      <c r="H1311" s="1672"/>
      <c r="I1311" s="1608"/>
      <c r="J1311" s="1689"/>
      <c r="K1311" s="1672" t="s">
        <v>3886</v>
      </c>
      <c r="L1311" s="1214"/>
      <c r="M1311" s="1645"/>
    </row>
    <row r="1312" spans="1:13" ht="15.75">
      <c r="A1312" s="1163" t="s">
        <v>3284</v>
      </c>
      <c r="B1312" s="1673"/>
      <c r="C1312" s="1649"/>
      <c r="D1312" s="1650"/>
      <c r="E1312" s="1673" t="s">
        <v>3359</v>
      </c>
      <c r="F1312" s="1649"/>
      <c r="G1312" s="1650"/>
      <c r="H1312" s="1673"/>
      <c r="I1312" s="1649"/>
      <c r="J1312" s="1650"/>
      <c r="K1312" s="1673" t="s">
        <v>3947</v>
      </c>
      <c r="L1312" s="1218"/>
      <c r="M1312" s="1647"/>
    </row>
    <row r="1313" spans="1:13" ht="15.75">
      <c r="A1313" s="1163" t="s">
        <v>3288</v>
      </c>
      <c r="B1313" s="1648"/>
      <c r="C1313" s="1649"/>
      <c r="D1313" s="1650"/>
      <c r="E1313" s="1674" t="s">
        <v>3333</v>
      </c>
      <c r="F1313" s="1649"/>
      <c r="G1313" s="1650"/>
      <c r="H1313" s="1674"/>
      <c r="I1313" s="1649"/>
      <c r="J1313" s="1650"/>
      <c r="K1313" s="1674" t="s">
        <v>3333</v>
      </c>
      <c r="L1313" s="1218"/>
      <c r="M1313" s="1647"/>
    </row>
    <row r="1314" spans="1:13" ht="31.5">
      <c r="A1314" s="1163" t="s">
        <v>3291</v>
      </c>
      <c r="B1314" s="1648"/>
      <c r="C1314" s="1649"/>
      <c r="D1314" s="1650"/>
      <c r="E1314" s="1709" t="s">
        <v>3918</v>
      </c>
      <c r="F1314" s="1649"/>
      <c r="G1314" s="1650"/>
      <c r="H1314" s="1651"/>
      <c r="I1314" s="1649"/>
      <c r="J1314" s="1650"/>
      <c r="K1314" s="1648" t="s">
        <v>3948</v>
      </c>
      <c r="L1314" s="1218"/>
      <c r="M1314" s="1647"/>
    </row>
    <row r="1315" spans="1:13" ht="15.75">
      <c r="A1315" s="1163" t="s">
        <v>3294</v>
      </c>
      <c r="B1315" s="1648"/>
      <c r="C1315" s="1649"/>
      <c r="D1315" s="1650"/>
      <c r="E1315" s="1648"/>
      <c r="F1315" s="1649"/>
      <c r="G1315" s="1650"/>
      <c r="H1315" s="1648"/>
      <c r="I1315" s="1649"/>
      <c r="J1315" s="1650"/>
      <c r="K1315" s="1381"/>
      <c r="L1315" s="1218"/>
      <c r="M1315" s="1647"/>
    </row>
    <row r="1316" spans="1:13" ht="15.75">
      <c r="A1316" s="1163" t="s">
        <v>3295</v>
      </c>
      <c r="B1316" s="1648"/>
      <c r="C1316" s="1649"/>
      <c r="D1316" s="1650"/>
      <c r="E1316" s="1648" t="s">
        <v>3394</v>
      </c>
      <c r="F1316" s="1649"/>
      <c r="G1316" s="1650"/>
      <c r="H1316" s="1648"/>
      <c r="I1316" s="1649"/>
      <c r="J1316" s="1650"/>
      <c r="K1316" s="1675" t="s">
        <v>3434</v>
      </c>
      <c r="L1316" s="1218"/>
      <c r="M1316" s="1647"/>
    </row>
    <row r="1317" spans="1:13" ht="47.25">
      <c r="A1317" s="1163" t="s">
        <v>3298</v>
      </c>
      <c r="B1317" s="1648"/>
      <c r="C1317" s="1649"/>
      <c r="D1317" s="1650"/>
      <c r="E1317" s="1648" t="s">
        <v>3315</v>
      </c>
      <c r="F1317" s="1649"/>
      <c r="G1317" s="1650"/>
      <c r="H1317" s="1648"/>
      <c r="I1317" s="1649"/>
      <c r="J1317" s="1650"/>
      <c r="K1317" s="1648" t="s">
        <v>3315</v>
      </c>
      <c r="L1317" s="1218"/>
      <c r="M1317" s="1647"/>
    </row>
    <row r="1318" spans="1:13" ht="15.75">
      <c r="A1318" s="1163" t="s">
        <v>3300</v>
      </c>
      <c r="B1318" s="1648"/>
      <c r="C1318" s="1649"/>
      <c r="D1318" s="1650"/>
      <c r="E1318" s="1648"/>
      <c r="F1318" s="1649"/>
      <c r="G1318" s="1650"/>
      <c r="H1318" s="1648"/>
      <c r="I1318" s="1649"/>
      <c r="J1318" s="1650"/>
      <c r="K1318" s="1381"/>
      <c r="L1318" s="1218"/>
      <c r="M1318" s="1647"/>
    </row>
    <row r="1319" spans="1:13" ht="15.75">
      <c r="A1319" s="1163" t="s">
        <v>3304</v>
      </c>
      <c r="B1319" s="1648"/>
      <c r="C1319" s="1652"/>
      <c r="D1319" s="1650"/>
      <c r="E1319" s="1675" t="s">
        <v>3944</v>
      </c>
      <c r="F1319" s="1699">
        <v>1650</v>
      </c>
      <c r="G1319" s="1659">
        <f>F1319*E1322</f>
        <v>107250</v>
      </c>
      <c r="H1319" s="1648"/>
      <c r="I1319" s="1652"/>
      <c r="J1319" s="1650"/>
      <c r="K1319" s="1381"/>
      <c r="L1319" s="1223"/>
      <c r="M1319" s="1647"/>
    </row>
    <row r="1320" spans="1:13" ht="15.75">
      <c r="A1320" s="1163" t="s">
        <v>3307</v>
      </c>
      <c r="B1320" s="1653"/>
      <c r="C1320" s="1654"/>
      <c r="D1320" s="1650"/>
      <c r="E1320" s="1655">
        <v>4</v>
      </c>
      <c r="F1320" s="1656"/>
      <c r="G1320" s="1659"/>
      <c r="H1320" s="1655"/>
      <c r="I1320" s="1656"/>
      <c r="J1320" s="1659"/>
      <c r="K1320" s="1653">
        <v>1</v>
      </c>
      <c r="L1320" s="1654">
        <v>250</v>
      </c>
      <c r="M1320" s="1650">
        <f>L1320*K1323</f>
        <v>16250</v>
      </c>
    </row>
    <row r="1321" spans="1:13" ht="15.75">
      <c r="A1321" s="1163" t="s">
        <v>3308</v>
      </c>
      <c r="B1321" s="1653"/>
      <c r="C1321" s="1654"/>
      <c r="D1321" s="1650"/>
      <c r="E1321" s="1655">
        <v>4</v>
      </c>
      <c r="F1321" s="1656"/>
      <c r="G1321" s="1659"/>
      <c r="H1321" s="1655"/>
      <c r="I1321" s="1656"/>
      <c r="J1321" s="1659"/>
      <c r="K1321" s="1653">
        <v>2</v>
      </c>
      <c r="L1321" s="1654">
        <v>100</v>
      </c>
      <c r="M1321" s="1650">
        <f>L1321*K1321*K1323</f>
        <v>13000</v>
      </c>
    </row>
    <row r="1322" spans="1:13" ht="15.75">
      <c r="A1322" s="1163" t="s">
        <v>3309</v>
      </c>
      <c r="B1322" s="1603"/>
      <c r="C1322" s="1605"/>
      <c r="D1322" s="1650"/>
      <c r="E1322" s="1657">
        <v>65</v>
      </c>
      <c r="F1322" s="1658"/>
      <c r="G1322" s="1659"/>
      <c r="H1322" s="1728"/>
      <c r="I1322" s="1658"/>
      <c r="J1322" s="1659"/>
      <c r="K1322" s="1603"/>
      <c r="L1322" s="1605"/>
      <c r="M1322" s="1650"/>
    </row>
    <row r="1323" spans="1:13" ht="16.5" thickBot="1">
      <c r="A1323" s="1163" t="s">
        <v>29</v>
      </c>
      <c r="B1323" s="1660"/>
      <c r="C1323" s="1660"/>
      <c r="D1323" s="1661"/>
      <c r="E1323" s="1663"/>
      <c r="F1323" s="1663"/>
      <c r="G1323" s="1662">
        <f>SUM(G1319:G1322)</f>
        <v>107250</v>
      </c>
      <c r="H1323" s="1663"/>
      <c r="I1323" s="1663"/>
      <c r="J1323" s="1662"/>
      <c r="K1323" s="1660">
        <v>65</v>
      </c>
      <c r="L1323" s="1660"/>
      <c r="M1323" s="1661">
        <f>SUM(M1320:M1322)</f>
        <v>29250</v>
      </c>
    </row>
    <row r="1324" spans="1:13" ht="31.5">
      <c r="A1324" s="1153" t="s">
        <v>3278</v>
      </c>
      <c r="B1324" s="1664"/>
      <c r="C1324" s="1411"/>
      <c r="D1324" s="1665"/>
      <c r="E1324" s="1411" t="s">
        <v>3946</v>
      </c>
      <c r="F1324" s="1411"/>
      <c r="G1324" s="1665"/>
      <c r="H1324" s="1664"/>
      <c r="I1324" s="1411"/>
      <c r="J1324" s="1665"/>
      <c r="K1324" s="1664" t="s">
        <v>3949</v>
      </c>
      <c r="L1324" s="1411"/>
      <c r="M1324" s="1665"/>
    </row>
    <row r="1325" spans="1:13" ht="31.5">
      <c r="A1325" s="1163" t="s">
        <v>3282</v>
      </c>
      <c r="B1325" s="1672"/>
      <c r="C1325" s="1214"/>
      <c r="D1325" s="1645"/>
      <c r="E1325" s="1672" t="s">
        <v>3886</v>
      </c>
      <c r="F1325" s="1214"/>
      <c r="G1325" s="1645"/>
      <c r="H1325" s="1672"/>
      <c r="I1325" s="1214"/>
      <c r="J1325" s="1645"/>
      <c r="K1325" s="1672" t="s">
        <v>3916</v>
      </c>
      <c r="L1325" s="1214"/>
      <c r="M1325" s="1645"/>
    </row>
    <row r="1326" spans="1:13" ht="15.75">
      <c r="A1326" s="1163" t="s">
        <v>3284</v>
      </c>
      <c r="B1326" s="1413"/>
      <c r="C1326" s="1218"/>
      <c r="D1326" s="1647"/>
      <c r="E1326" s="1673" t="s">
        <v>3480</v>
      </c>
      <c r="F1326" s="1649"/>
      <c r="G1326" s="1650"/>
      <c r="H1326" s="1413"/>
      <c r="I1326" s="1218"/>
      <c r="J1326" s="1647"/>
      <c r="K1326" s="1413" t="s">
        <v>3361</v>
      </c>
      <c r="L1326" s="1218"/>
      <c r="M1326" s="1647"/>
    </row>
    <row r="1327" spans="1:13" ht="15.75">
      <c r="A1327" s="1163" t="s">
        <v>3288</v>
      </c>
      <c r="B1327" s="1674"/>
      <c r="C1327" s="1218"/>
      <c r="D1327" s="1647"/>
      <c r="E1327" s="1674" t="s">
        <v>3333</v>
      </c>
      <c r="F1327" s="1649"/>
      <c r="G1327" s="1650"/>
      <c r="H1327" s="1674"/>
      <c r="I1327" s="1218"/>
      <c r="J1327" s="1647"/>
      <c r="K1327" s="1674" t="s">
        <v>3333</v>
      </c>
      <c r="L1327" s="1218"/>
      <c r="M1327" s="1647"/>
    </row>
    <row r="1328" spans="1:13" ht="31.5">
      <c r="A1328" s="1163" t="s">
        <v>3291</v>
      </c>
      <c r="B1328" s="1381"/>
      <c r="C1328" s="1218"/>
      <c r="D1328" s="1647"/>
      <c r="E1328" s="1648" t="s">
        <v>3948</v>
      </c>
      <c r="F1328" s="1649"/>
      <c r="G1328" s="1650"/>
      <c r="H1328" s="1381"/>
      <c r="I1328" s="1218"/>
      <c r="J1328" s="1647"/>
      <c r="K1328" s="1648" t="s">
        <v>3918</v>
      </c>
      <c r="L1328" s="1218"/>
      <c r="M1328" s="1647"/>
    </row>
    <row r="1329" spans="1:13" ht="15.75">
      <c r="A1329" s="1163" t="s">
        <v>3294</v>
      </c>
      <c r="B1329" s="1381"/>
      <c r="C1329" s="1218"/>
      <c r="D1329" s="1647"/>
      <c r="E1329" s="1648"/>
      <c r="F1329" s="1649"/>
      <c r="G1329" s="1650"/>
      <c r="H1329" s="1381"/>
      <c r="I1329" s="1218"/>
      <c r="J1329" s="1647"/>
      <c r="K1329" s="1381"/>
      <c r="L1329" s="1218"/>
      <c r="M1329" s="1647"/>
    </row>
    <row r="1330" spans="1:13" ht="15.75">
      <c r="A1330" s="1163" t="s">
        <v>3295</v>
      </c>
      <c r="B1330" s="1674"/>
      <c r="C1330" s="1218"/>
      <c r="D1330" s="1647"/>
      <c r="E1330" s="1675" t="s">
        <v>3434</v>
      </c>
      <c r="F1330" s="1649"/>
      <c r="G1330" s="1650"/>
      <c r="H1330" s="1674"/>
      <c r="I1330" s="1218"/>
      <c r="J1330" s="1647"/>
      <c r="K1330" s="1675" t="s">
        <v>3434</v>
      </c>
      <c r="L1330" s="1218"/>
      <c r="M1330" s="1647"/>
    </row>
    <row r="1331" spans="1:13" ht="47.25">
      <c r="A1331" s="1163" t="s">
        <v>3298</v>
      </c>
      <c r="B1331" s="1381"/>
      <c r="C1331" s="1218"/>
      <c r="D1331" s="1647"/>
      <c r="E1331" s="1648" t="s">
        <v>3315</v>
      </c>
      <c r="F1331" s="1649"/>
      <c r="G1331" s="1650"/>
      <c r="H1331" s="1381"/>
      <c r="I1331" s="1218"/>
      <c r="J1331" s="1647"/>
      <c r="K1331" s="1648" t="s">
        <v>3315</v>
      </c>
      <c r="L1331" s="1218"/>
      <c r="M1331" s="1647"/>
    </row>
    <row r="1332" spans="1:13" ht="15.75">
      <c r="A1332" s="1163" t="s">
        <v>3300</v>
      </c>
      <c r="B1332" s="1381"/>
      <c r="C1332" s="1218"/>
      <c r="D1332" s="1647"/>
      <c r="E1332" s="1648"/>
      <c r="F1332" s="1649"/>
      <c r="G1332" s="1650"/>
      <c r="H1332" s="1381"/>
      <c r="I1332" s="1218"/>
      <c r="J1332" s="1647"/>
      <c r="K1332" s="1381"/>
      <c r="L1332" s="1218"/>
      <c r="M1332" s="1647"/>
    </row>
    <row r="1333" spans="1:13" ht="15.75">
      <c r="A1333" s="1163" t="s">
        <v>3304</v>
      </c>
      <c r="B1333" s="1381"/>
      <c r="C1333" s="1223"/>
      <c r="D1333" s="1647"/>
      <c r="E1333" s="1648"/>
      <c r="F1333" s="1652"/>
      <c r="G1333" s="1650"/>
      <c r="H1333" s="1381"/>
      <c r="I1333" s="1223"/>
      <c r="J1333" s="1647"/>
      <c r="K1333" s="1381"/>
      <c r="L1333" s="1223"/>
      <c r="M1333" s="1647"/>
    </row>
    <row r="1334" spans="1:13" ht="15.75">
      <c r="A1334" s="1163" t="s">
        <v>3307</v>
      </c>
      <c r="B1334" s="1385"/>
      <c r="C1334" s="1225"/>
      <c r="D1334" s="1647"/>
      <c r="E1334" s="1653">
        <v>1</v>
      </c>
      <c r="F1334" s="1654">
        <v>250</v>
      </c>
      <c r="G1334" s="1650">
        <f>F1334*E1337</f>
        <v>16250</v>
      </c>
      <c r="H1334" s="1385"/>
      <c r="I1334" s="1225"/>
      <c r="J1334" s="1647"/>
      <c r="K1334" s="1385">
        <v>4</v>
      </c>
      <c r="L1334" s="1225">
        <v>1650</v>
      </c>
      <c r="M1334" s="1647">
        <f>L1334*K1336</f>
        <v>107250</v>
      </c>
    </row>
    <row r="1335" spans="1:13" ht="15.75">
      <c r="A1335" s="1163" t="s">
        <v>3308</v>
      </c>
      <c r="B1335" s="1385"/>
      <c r="C1335" s="1225"/>
      <c r="D1335" s="1647"/>
      <c r="E1335" s="1653">
        <v>2</v>
      </c>
      <c r="F1335" s="1654">
        <v>100</v>
      </c>
      <c r="G1335" s="1650">
        <f>F1335*E1335*E1337</f>
        <v>13000</v>
      </c>
      <c r="H1335" s="1385"/>
      <c r="I1335" s="1225"/>
      <c r="J1335" s="1647"/>
      <c r="K1335" s="1385">
        <v>4</v>
      </c>
      <c r="L1335" s="1225"/>
      <c r="M1335" s="1647"/>
    </row>
    <row r="1336" spans="1:13" ht="15.75">
      <c r="A1336" s="1163" t="s">
        <v>3309</v>
      </c>
      <c r="B1336" s="1388"/>
      <c r="C1336" s="1228"/>
      <c r="D1336" s="1647"/>
      <c r="E1336" s="1603"/>
      <c r="F1336" s="1605"/>
      <c r="G1336" s="1650"/>
      <c r="H1336" s="1388"/>
      <c r="I1336" s="1228"/>
      <c r="J1336" s="1647"/>
      <c r="K1336" s="1388">
        <v>65</v>
      </c>
      <c r="L1336" s="1228"/>
      <c r="M1336" s="1647"/>
    </row>
    <row r="1337" spans="1:13" ht="16.5" thickBot="1">
      <c r="A1337" s="1163" t="s">
        <v>29</v>
      </c>
      <c r="B1337" s="1660"/>
      <c r="C1337" s="1660"/>
      <c r="D1337" s="1661"/>
      <c r="E1337" s="1660">
        <v>65</v>
      </c>
      <c r="F1337" s="1660"/>
      <c r="G1337" s="1661">
        <f>SUM(G1334:G1336)</f>
        <v>29250</v>
      </c>
      <c r="H1337" s="1660"/>
      <c r="I1337" s="1660"/>
      <c r="J1337" s="1661"/>
      <c r="K1337" s="1661"/>
      <c r="L1337" s="1660"/>
      <c r="M1337" s="1661">
        <f>SUM(M1334:M1336)</f>
        <v>107250</v>
      </c>
    </row>
    <row r="1338" spans="1:13" ht="31.5">
      <c r="A1338" s="1153" t="s">
        <v>3278</v>
      </c>
      <c r="B1338" s="1729"/>
      <c r="C1338" s="1411"/>
      <c r="D1338" s="1665"/>
      <c r="E1338" s="1729" t="s">
        <v>3913</v>
      </c>
      <c r="F1338" s="1411"/>
      <c r="G1338" s="1665"/>
      <c r="H1338" s="1729"/>
      <c r="I1338" s="1411"/>
      <c r="J1338" s="1665"/>
      <c r="K1338" s="1729" t="s">
        <v>3950</v>
      </c>
      <c r="L1338" s="1729"/>
      <c r="M1338" s="1730"/>
    </row>
    <row r="1339" spans="1:13" ht="31.5">
      <c r="A1339" s="1163" t="s">
        <v>3282</v>
      </c>
      <c r="B1339" s="1731"/>
      <c r="C1339" s="1214"/>
      <c r="D1339" s="1645"/>
      <c r="E1339" s="1731" t="s">
        <v>3916</v>
      </c>
      <c r="F1339" s="1214"/>
      <c r="G1339" s="1645"/>
      <c r="H1339" s="1731"/>
      <c r="I1339" s="1608"/>
      <c r="J1339" s="1689"/>
      <c r="K1339" s="1731" t="s">
        <v>3923</v>
      </c>
      <c r="L1339" s="1732"/>
      <c r="M1339" s="1733"/>
    </row>
    <row r="1340" spans="1:13" ht="15.75">
      <c r="A1340" s="1163" t="s">
        <v>3284</v>
      </c>
      <c r="B1340" s="1734"/>
      <c r="C1340" s="1649"/>
      <c r="D1340" s="1650"/>
      <c r="E1340" s="1734" t="s">
        <v>3480</v>
      </c>
      <c r="F1340" s="1649"/>
      <c r="G1340" s="1650"/>
      <c r="H1340" s="1734"/>
      <c r="I1340" s="1649"/>
      <c r="J1340" s="1650"/>
      <c r="K1340" s="1735" t="s">
        <v>3361</v>
      </c>
      <c r="L1340" s="1736"/>
      <c r="M1340" s="1737"/>
    </row>
    <row r="1341" spans="1:13" ht="15.75">
      <c r="A1341" s="1163" t="s">
        <v>3288</v>
      </c>
      <c r="B1341" s="1738"/>
      <c r="C1341" s="1649"/>
      <c r="D1341" s="1650"/>
      <c r="E1341" s="1738" t="s">
        <v>3333</v>
      </c>
      <c r="F1341" s="1649"/>
      <c r="G1341" s="1650"/>
      <c r="H1341" s="1738"/>
      <c r="I1341" s="1649"/>
      <c r="J1341" s="1650"/>
      <c r="K1341" s="1738" t="s">
        <v>3333</v>
      </c>
      <c r="L1341" s="1736"/>
      <c r="M1341" s="1737"/>
    </row>
    <row r="1342" spans="1:13" ht="31.5">
      <c r="A1342" s="1163" t="s">
        <v>3291</v>
      </c>
      <c r="B1342" s="1739"/>
      <c r="C1342" s="1649"/>
      <c r="D1342" s="1650"/>
      <c r="E1342" s="1739" t="s">
        <v>3918</v>
      </c>
      <c r="F1342" s="1649"/>
      <c r="G1342" s="1650"/>
      <c r="H1342" s="1739"/>
      <c r="I1342" s="1649"/>
      <c r="J1342" s="1650"/>
      <c r="K1342" s="1739" t="s">
        <v>3925</v>
      </c>
      <c r="L1342" s="1736"/>
      <c r="M1342" s="1737"/>
    </row>
    <row r="1343" spans="1:13" ht="15.75">
      <c r="A1343" s="1163" t="s">
        <v>3294</v>
      </c>
      <c r="B1343" s="1739"/>
      <c r="C1343" s="1649"/>
      <c r="D1343" s="1650"/>
      <c r="E1343" s="1739"/>
      <c r="F1343" s="1649"/>
      <c r="G1343" s="1650"/>
      <c r="H1343" s="1739"/>
      <c r="I1343" s="1649"/>
      <c r="J1343" s="1650"/>
      <c r="K1343" s="1740"/>
      <c r="L1343" s="1736"/>
      <c r="M1343" s="1737"/>
    </row>
    <row r="1344" spans="1:13" ht="15.75">
      <c r="A1344" s="1163" t="s">
        <v>3295</v>
      </c>
      <c r="B1344" s="1741"/>
      <c r="C1344" s="1649"/>
      <c r="D1344" s="1650"/>
      <c r="E1344" s="1741" t="s">
        <v>3434</v>
      </c>
      <c r="F1344" s="1649"/>
      <c r="G1344" s="1650"/>
      <c r="H1344" s="1741"/>
      <c r="I1344" s="1649"/>
      <c r="J1344" s="1650"/>
      <c r="K1344" s="1741" t="s">
        <v>3434</v>
      </c>
      <c r="L1344" s="1736"/>
      <c r="M1344" s="1737"/>
    </row>
    <row r="1345" spans="1:13" ht="47.25">
      <c r="A1345" s="1163" t="s">
        <v>3298</v>
      </c>
      <c r="B1345" s="1739"/>
      <c r="C1345" s="1649"/>
      <c r="D1345" s="1650"/>
      <c r="E1345" s="1739" t="s">
        <v>3315</v>
      </c>
      <c r="F1345" s="1649"/>
      <c r="G1345" s="1650"/>
      <c r="H1345" s="1739"/>
      <c r="I1345" s="1649"/>
      <c r="J1345" s="1650"/>
      <c r="K1345" s="1739" t="s">
        <v>3315</v>
      </c>
      <c r="L1345" s="1736"/>
      <c r="M1345" s="1737"/>
    </row>
    <row r="1346" spans="1:13" ht="15.75">
      <c r="A1346" s="1163" t="s">
        <v>3300</v>
      </c>
      <c r="B1346" s="1739"/>
      <c r="C1346" s="1649"/>
      <c r="D1346" s="1650"/>
      <c r="E1346" s="1739"/>
      <c r="F1346" s="1649"/>
      <c r="G1346" s="1650"/>
      <c r="H1346" s="1739"/>
      <c r="I1346" s="1649"/>
      <c r="J1346" s="1650"/>
      <c r="K1346" s="1740"/>
      <c r="L1346" s="1736"/>
      <c r="M1346" s="1737"/>
    </row>
    <row r="1347" spans="1:13" ht="15.75">
      <c r="A1347" s="1163" t="s">
        <v>3304</v>
      </c>
      <c r="B1347" s="1739"/>
      <c r="C1347" s="1652"/>
      <c r="D1347" s="1650"/>
      <c r="E1347" s="1739"/>
      <c r="F1347" s="1652"/>
      <c r="G1347" s="1650"/>
      <c r="H1347" s="1739"/>
      <c r="I1347" s="1652"/>
      <c r="J1347" s="1650"/>
      <c r="K1347" s="1740"/>
      <c r="L1347" s="1742"/>
      <c r="M1347" s="1737"/>
    </row>
    <row r="1348" spans="1:13" ht="15.75">
      <c r="A1348" s="1163" t="s">
        <v>3307</v>
      </c>
      <c r="B1348" s="1653"/>
      <c r="C1348" s="1743"/>
      <c r="D1348" s="1744"/>
      <c r="E1348" s="1653">
        <v>1</v>
      </c>
      <c r="F1348" s="1743">
        <v>250</v>
      </c>
      <c r="G1348" s="1744">
        <f>F1348*E1350</f>
        <v>16250</v>
      </c>
      <c r="H1348" s="1653"/>
      <c r="I1348" s="1743"/>
      <c r="J1348" s="1744"/>
      <c r="K1348" s="1385">
        <v>1</v>
      </c>
      <c r="L1348" s="1745">
        <v>350</v>
      </c>
      <c r="M1348" s="1737">
        <f>L1348*K1350</f>
        <v>21000</v>
      </c>
    </row>
    <row r="1349" spans="1:13" ht="15.75">
      <c r="A1349" s="1163" t="s">
        <v>3308</v>
      </c>
      <c r="B1349" s="1653"/>
      <c r="C1349" s="1743"/>
      <c r="D1349" s="1744"/>
      <c r="E1349" s="1653">
        <v>2</v>
      </c>
      <c r="F1349" s="1743">
        <v>100</v>
      </c>
      <c r="G1349" s="1744">
        <f>F1349*E1349*E1350</f>
        <v>13000</v>
      </c>
      <c r="H1349" s="1653"/>
      <c r="I1349" s="1743"/>
      <c r="J1349" s="1744"/>
      <c r="K1349" s="1385">
        <v>2</v>
      </c>
      <c r="L1349" s="1745">
        <v>100</v>
      </c>
      <c r="M1349" s="1737">
        <f>L1349*K1349*K1350</f>
        <v>12000</v>
      </c>
    </row>
    <row r="1350" spans="1:13" ht="15.75">
      <c r="A1350" s="1163" t="s">
        <v>3309</v>
      </c>
      <c r="B1350" s="1603"/>
      <c r="C1350" s="1605"/>
      <c r="D1350" s="1744"/>
      <c r="E1350" s="1603">
        <v>65</v>
      </c>
      <c r="F1350" s="1605"/>
      <c r="G1350" s="1744"/>
      <c r="H1350" s="1603"/>
      <c r="I1350" s="1605"/>
      <c r="J1350" s="1744"/>
      <c r="K1350" s="1388">
        <v>60</v>
      </c>
      <c r="L1350" s="1228"/>
      <c r="M1350" s="1737"/>
    </row>
    <row r="1351" spans="1:13" ht="16.5" thickBot="1">
      <c r="A1351" s="1163" t="s">
        <v>29</v>
      </c>
      <c r="B1351" s="1746"/>
      <c r="C1351" s="1747"/>
      <c r="D1351" s="1748"/>
      <c r="E1351" s="1746"/>
      <c r="F1351" s="1747"/>
      <c r="G1351" s="1748">
        <f>SUM(G1348:G1350)</f>
        <v>29250</v>
      </c>
      <c r="H1351" s="1746"/>
      <c r="I1351" s="1747"/>
      <c r="J1351" s="1748"/>
      <c r="K1351" s="1749"/>
      <c r="L1351" s="1747"/>
      <c r="M1351" s="1748">
        <f>SUM(M1348:M1350)</f>
        <v>33000</v>
      </c>
    </row>
    <row r="1352" spans="1:13" ht="31.5">
      <c r="A1352" s="1153" t="s">
        <v>3278</v>
      </c>
      <c r="B1352" s="1411"/>
      <c r="C1352" s="1411"/>
      <c r="D1352" s="1665"/>
      <c r="E1352" s="1411" t="s">
        <v>3951</v>
      </c>
      <c r="F1352" s="1411"/>
      <c r="G1352" s="1665"/>
      <c r="H1352" s="1411"/>
      <c r="I1352" s="1411"/>
      <c r="J1352" s="1665"/>
      <c r="K1352" s="1411" t="s">
        <v>3952</v>
      </c>
      <c r="L1352" s="1411"/>
      <c r="M1352" s="1665"/>
    </row>
    <row r="1353" spans="1:13" ht="31.5">
      <c r="A1353" s="1163" t="s">
        <v>3282</v>
      </c>
      <c r="B1353" s="1672"/>
      <c r="C1353" s="1608"/>
      <c r="D1353" s="1689"/>
      <c r="E1353" s="1672" t="s">
        <v>3923</v>
      </c>
      <c r="F1353" s="1608"/>
      <c r="G1353" s="1689"/>
      <c r="H1353" s="1672"/>
      <c r="I1353" s="1608"/>
      <c r="J1353" s="1689"/>
      <c r="K1353" s="1672" t="s">
        <v>3933</v>
      </c>
      <c r="L1353" s="1214"/>
      <c r="M1353" s="1645"/>
    </row>
    <row r="1354" spans="1:13" ht="15.75">
      <c r="A1354" s="1163" t="s">
        <v>3284</v>
      </c>
      <c r="B1354" s="1673"/>
      <c r="C1354" s="1649"/>
      <c r="D1354" s="1650"/>
      <c r="E1354" s="1673" t="s">
        <v>3480</v>
      </c>
      <c r="F1354" s="1649"/>
      <c r="G1354" s="1650"/>
      <c r="H1354" s="1673"/>
      <c r="I1354" s="1649"/>
      <c r="J1354" s="1650"/>
      <c r="K1354" s="1673" t="s">
        <v>3953</v>
      </c>
      <c r="L1354" s="1218"/>
      <c r="M1354" s="1647"/>
    </row>
    <row r="1355" spans="1:13" ht="15.75">
      <c r="A1355" s="1163" t="s">
        <v>3288</v>
      </c>
      <c r="B1355" s="1674"/>
      <c r="C1355" s="1649"/>
      <c r="D1355" s="1650"/>
      <c r="E1355" s="1674" t="s">
        <v>3333</v>
      </c>
      <c r="F1355" s="1649"/>
      <c r="G1355" s="1650"/>
      <c r="H1355" s="1674"/>
      <c r="I1355" s="1649"/>
      <c r="J1355" s="1650"/>
      <c r="K1355" s="1674" t="s">
        <v>3333</v>
      </c>
      <c r="L1355" s="1218"/>
      <c r="M1355" s="1647"/>
    </row>
    <row r="1356" spans="1:13" ht="31.5">
      <c r="A1356" s="1163" t="s">
        <v>3291</v>
      </c>
      <c r="B1356" s="1648"/>
      <c r="C1356" s="1649"/>
      <c r="D1356" s="1650"/>
      <c r="E1356" s="1648" t="s">
        <v>3925</v>
      </c>
      <c r="F1356" s="1649"/>
      <c r="G1356" s="1650"/>
      <c r="H1356" s="1648"/>
      <c r="I1356" s="1649"/>
      <c r="J1356" s="1650"/>
      <c r="K1356" s="1675" t="s">
        <v>3935</v>
      </c>
      <c r="L1356" s="1218"/>
      <c r="M1356" s="1647"/>
    </row>
    <row r="1357" spans="1:13" ht="15.75">
      <c r="A1357" s="1163" t="s">
        <v>3294</v>
      </c>
      <c r="B1357" s="1648"/>
      <c r="C1357" s="1649"/>
      <c r="D1357" s="1650"/>
      <c r="E1357" s="1648"/>
      <c r="F1357" s="1649"/>
      <c r="G1357" s="1650"/>
      <c r="H1357" s="1648"/>
      <c r="I1357" s="1649"/>
      <c r="J1357" s="1650"/>
      <c r="K1357" s="1381"/>
      <c r="L1357" s="1218"/>
      <c r="M1357" s="1647"/>
    </row>
    <row r="1358" spans="1:13" ht="15.75">
      <c r="A1358" s="1163" t="s">
        <v>3295</v>
      </c>
      <c r="B1358" s="1675"/>
      <c r="C1358" s="1649"/>
      <c r="D1358" s="1650"/>
      <c r="E1358" s="1675" t="s">
        <v>3434</v>
      </c>
      <c r="F1358" s="1649"/>
      <c r="G1358" s="1650"/>
      <c r="H1358" s="1675"/>
      <c r="I1358" s="1649"/>
      <c r="J1358" s="1650"/>
      <c r="K1358" s="1648" t="s">
        <v>3434</v>
      </c>
      <c r="L1358" s="1218"/>
      <c r="M1358" s="1647"/>
    </row>
    <row r="1359" spans="1:13" ht="47.25">
      <c r="A1359" s="1163" t="s">
        <v>3298</v>
      </c>
      <c r="B1359" s="1648"/>
      <c r="C1359" s="1649"/>
      <c r="D1359" s="1650"/>
      <c r="E1359" s="1648" t="s">
        <v>3315</v>
      </c>
      <c r="F1359" s="1649"/>
      <c r="G1359" s="1650"/>
      <c r="H1359" s="1648"/>
      <c r="I1359" s="1649"/>
      <c r="J1359" s="1650"/>
      <c r="K1359" s="1381"/>
      <c r="L1359" s="1218"/>
      <c r="M1359" s="1647"/>
    </row>
    <row r="1360" spans="1:13" ht="15.75">
      <c r="A1360" s="1163" t="s">
        <v>3300</v>
      </c>
      <c r="B1360" s="1648"/>
      <c r="C1360" s="1649"/>
      <c r="D1360" s="1650"/>
      <c r="E1360" s="1648"/>
      <c r="F1360" s="1649"/>
      <c r="G1360" s="1650"/>
      <c r="H1360" s="1648"/>
      <c r="I1360" s="1649"/>
      <c r="J1360" s="1650"/>
      <c r="K1360" s="1381"/>
      <c r="L1360" s="1218"/>
      <c r="M1360" s="1647"/>
    </row>
    <row r="1361" spans="1:13" ht="15.75">
      <c r="A1361" s="1163" t="s">
        <v>3304</v>
      </c>
      <c r="B1361" s="1648"/>
      <c r="C1361" s="1652"/>
      <c r="D1361" s="1650"/>
      <c r="E1361" s="1648"/>
      <c r="F1361" s="1652"/>
      <c r="G1361" s="1650"/>
      <c r="H1361" s="1648"/>
      <c r="I1361" s="1652"/>
      <c r="J1361" s="1650"/>
      <c r="K1361" s="1381"/>
      <c r="L1361" s="1223"/>
      <c r="M1361" s="1647"/>
    </row>
    <row r="1362" spans="1:13" ht="15.75">
      <c r="A1362" s="1163" t="s">
        <v>3307</v>
      </c>
      <c r="B1362" s="1653"/>
      <c r="C1362" s="1654"/>
      <c r="D1362" s="1650"/>
      <c r="E1362" s="1653">
        <v>1</v>
      </c>
      <c r="F1362" s="1654">
        <v>350</v>
      </c>
      <c r="G1362" s="1650">
        <f>F1362*E1364</f>
        <v>21000</v>
      </c>
      <c r="H1362" s="1653"/>
      <c r="I1362" s="1654"/>
      <c r="J1362" s="1650"/>
      <c r="K1362" s="1385">
        <v>2</v>
      </c>
      <c r="L1362" s="1654">
        <v>250</v>
      </c>
      <c r="M1362" s="1647">
        <f>K1364*L1362</f>
        <v>16250</v>
      </c>
    </row>
    <row r="1363" spans="1:13" ht="15.75">
      <c r="A1363" s="1163" t="s">
        <v>3308</v>
      </c>
      <c r="B1363" s="1653"/>
      <c r="C1363" s="1654"/>
      <c r="D1363" s="1650"/>
      <c r="E1363" s="1653">
        <v>2</v>
      </c>
      <c r="F1363" s="1654">
        <v>100</v>
      </c>
      <c r="G1363" s="1650">
        <f>F1363*E1363*E1364</f>
        <v>12000</v>
      </c>
      <c r="H1363" s="1653"/>
      <c r="I1363" s="1654"/>
      <c r="J1363" s="1650"/>
      <c r="K1363" s="1385">
        <v>2</v>
      </c>
      <c r="L1363" s="1654">
        <v>100</v>
      </c>
      <c r="M1363" s="1647">
        <f>L1363*K1364</f>
        <v>6500</v>
      </c>
    </row>
    <row r="1364" spans="1:13" ht="15.75">
      <c r="A1364" s="1163" t="s">
        <v>3309</v>
      </c>
      <c r="B1364" s="1603"/>
      <c r="C1364" s="1605"/>
      <c r="D1364" s="1650"/>
      <c r="E1364" s="1603">
        <v>60</v>
      </c>
      <c r="F1364" s="1605"/>
      <c r="G1364" s="1650"/>
      <c r="H1364" s="1603"/>
      <c r="I1364" s="1605"/>
      <c r="J1364" s="1650"/>
      <c r="K1364" s="1388">
        <v>65</v>
      </c>
      <c r="L1364" s="1228"/>
      <c r="M1364" s="1647"/>
    </row>
    <row r="1365" spans="1:13" ht="16.5" thickBot="1">
      <c r="A1365" s="1163" t="s">
        <v>29</v>
      </c>
      <c r="B1365" s="1660"/>
      <c r="C1365" s="1660"/>
      <c r="D1365" s="1661"/>
      <c r="E1365" s="1660"/>
      <c r="F1365" s="1660"/>
      <c r="G1365" s="1661">
        <f>SUM(G1362:G1364)</f>
        <v>33000</v>
      </c>
      <c r="H1365" s="1660"/>
      <c r="I1365" s="1660"/>
      <c r="J1365" s="1661"/>
      <c r="K1365" s="1660"/>
      <c r="L1365" s="1660"/>
      <c r="M1365" s="1661">
        <f>SUM(M1362:M1364)</f>
        <v>22750</v>
      </c>
    </row>
    <row r="1366" spans="1:13" ht="31.5">
      <c r="A1366" s="1153" t="s">
        <v>3278</v>
      </c>
      <c r="B1366" s="1664"/>
      <c r="C1366" s="1411"/>
      <c r="D1366" s="1665"/>
      <c r="E1366" s="1411" t="s">
        <v>3954</v>
      </c>
      <c r="F1366" s="1411"/>
      <c r="G1366" s="1665"/>
      <c r="H1366" s="1411"/>
      <c r="I1366" s="1411"/>
      <c r="J1366" s="1665"/>
      <c r="K1366" s="1411"/>
      <c r="L1366" s="1411"/>
      <c r="M1366" s="1665"/>
    </row>
    <row r="1367" spans="1:13" ht="47.25">
      <c r="A1367" s="1163" t="s">
        <v>3282</v>
      </c>
      <c r="B1367" s="1672"/>
      <c r="C1367" s="1214"/>
      <c r="D1367" s="1645"/>
      <c r="E1367" s="1672" t="s">
        <v>3955</v>
      </c>
      <c r="F1367" s="1214"/>
      <c r="G1367" s="1645"/>
      <c r="H1367" s="1672"/>
      <c r="I1367" s="1214"/>
      <c r="J1367" s="1645"/>
      <c r="K1367" s="1672"/>
      <c r="L1367" s="1214"/>
      <c r="M1367" s="1645"/>
    </row>
    <row r="1368" spans="1:13" ht="15.75">
      <c r="A1368" s="1163" t="s">
        <v>3284</v>
      </c>
      <c r="B1368" s="1413"/>
      <c r="C1368" s="1218"/>
      <c r="D1368" s="1647"/>
      <c r="E1368" s="1673" t="s">
        <v>3480</v>
      </c>
      <c r="F1368" s="1218"/>
      <c r="G1368" s="1647"/>
      <c r="H1368" s="1413"/>
      <c r="I1368" s="1218"/>
      <c r="J1368" s="1647"/>
      <c r="K1368" s="1673"/>
      <c r="L1368" s="1218"/>
      <c r="M1368" s="1647"/>
    </row>
    <row r="1369" spans="1:13" ht="15.75">
      <c r="A1369" s="1163" t="s">
        <v>3288</v>
      </c>
      <c r="B1369" s="1674"/>
      <c r="C1369" s="1218"/>
      <c r="D1369" s="1647"/>
      <c r="E1369" s="1674" t="s">
        <v>3956</v>
      </c>
      <c r="F1369" s="1649"/>
      <c r="G1369" s="1650"/>
      <c r="H1369" s="1675"/>
      <c r="I1369" s="1649"/>
      <c r="J1369" s="1650"/>
      <c r="K1369" s="1674"/>
      <c r="L1369" s="1218"/>
      <c r="M1369" s="1647"/>
    </row>
    <row r="1370" spans="1:13" ht="15.75">
      <c r="A1370" s="1163" t="s">
        <v>3291</v>
      </c>
      <c r="B1370" s="1381"/>
      <c r="C1370" s="1218"/>
      <c r="D1370" s="1647"/>
      <c r="E1370" s="1709" t="s">
        <v>3935</v>
      </c>
      <c r="F1370" s="1649"/>
      <c r="G1370" s="1650"/>
      <c r="H1370" s="1675"/>
      <c r="I1370" s="1649"/>
      <c r="J1370" s="1650"/>
      <c r="K1370" s="1675"/>
      <c r="L1370" s="1218"/>
      <c r="M1370" s="1647"/>
    </row>
    <row r="1371" spans="1:13" ht="15.75">
      <c r="A1371" s="1163" t="s">
        <v>3294</v>
      </c>
      <c r="B1371" s="1381"/>
      <c r="C1371" s="1218"/>
      <c r="D1371" s="1647"/>
      <c r="E1371" s="1648"/>
      <c r="F1371" s="1649"/>
      <c r="G1371" s="1650"/>
      <c r="H1371" s="1648"/>
      <c r="I1371" s="1649"/>
      <c r="J1371" s="1650"/>
      <c r="K1371" s="1381"/>
      <c r="L1371" s="1218"/>
      <c r="M1371" s="1647"/>
    </row>
    <row r="1372" spans="1:13" ht="15.75">
      <c r="A1372" s="1163" t="s">
        <v>3295</v>
      </c>
      <c r="B1372" s="1674"/>
      <c r="C1372" s="1218"/>
      <c r="D1372" s="1647"/>
      <c r="E1372" s="1648" t="s">
        <v>3434</v>
      </c>
      <c r="F1372" s="1649"/>
      <c r="G1372" s="1650"/>
      <c r="H1372" s="1675"/>
      <c r="I1372" s="1649"/>
      <c r="J1372" s="1650"/>
      <c r="K1372" s="1648"/>
      <c r="L1372" s="1218"/>
      <c r="M1372" s="1647"/>
    </row>
    <row r="1373" spans="1:13" ht="30">
      <c r="A1373" s="1163" t="s">
        <v>3298</v>
      </c>
      <c r="B1373" s="1381"/>
      <c r="C1373" s="1218"/>
      <c r="D1373" s="1647"/>
      <c r="E1373" s="1648"/>
      <c r="F1373" s="1649"/>
      <c r="G1373" s="1650"/>
      <c r="H1373" s="1648"/>
      <c r="I1373" s="1649"/>
      <c r="J1373" s="1650"/>
      <c r="K1373" s="1381"/>
      <c r="L1373" s="1218"/>
      <c r="M1373" s="1647"/>
    </row>
    <row r="1374" spans="1:13" ht="15.75">
      <c r="A1374" s="1163" t="s">
        <v>3300</v>
      </c>
      <c r="B1374" s="1381"/>
      <c r="C1374" s="1218"/>
      <c r="D1374" s="1647"/>
      <c r="E1374" s="1648"/>
      <c r="F1374" s="1649"/>
      <c r="G1374" s="1650"/>
      <c r="H1374" s="1648"/>
      <c r="I1374" s="1649"/>
      <c r="J1374" s="1650"/>
      <c r="K1374" s="1381"/>
      <c r="L1374" s="1218"/>
      <c r="M1374" s="1647"/>
    </row>
    <row r="1375" spans="1:13" ht="15.75">
      <c r="A1375" s="1163" t="s">
        <v>3304</v>
      </c>
      <c r="B1375" s="1381"/>
      <c r="C1375" s="1223"/>
      <c r="D1375" s="1647"/>
      <c r="E1375" s="1675" t="s">
        <v>3944</v>
      </c>
      <c r="F1375" s="1750">
        <v>3900</v>
      </c>
      <c r="G1375" s="1659">
        <f>F1375*E1378</f>
        <v>253500</v>
      </c>
      <c r="H1375" s="1648"/>
      <c r="I1375" s="1652"/>
      <c r="J1375" s="1650"/>
      <c r="K1375" s="1381"/>
      <c r="L1375" s="1223"/>
      <c r="M1375" s="1647"/>
    </row>
    <row r="1376" spans="1:13" ht="15.75">
      <c r="A1376" s="1163" t="s">
        <v>3307</v>
      </c>
      <c r="B1376" s="1385"/>
      <c r="C1376" s="1225"/>
      <c r="D1376" s="1647"/>
      <c r="E1376" s="1655">
        <v>4</v>
      </c>
      <c r="F1376" s="1751"/>
      <c r="G1376" s="1752"/>
      <c r="H1376" s="1653"/>
      <c r="I1376" s="1654"/>
      <c r="J1376" s="1650"/>
      <c r="K1376" s="1385"/>
      <c r="L1376" s="1654"/>
      <c r="M1376" s="1647"/>
    </row>
    <row r="1377" spans="1:14" ht="15.75">
      <c r="A1377" s="1163" t="s">
        <v>3308</v>
      </c>
      <c r="B1377" s="1385"/>
      <c r="C1377" s="1225"/>
      <c r="D1377" s="1647"/>
      <c r="E1377" s="1655">
        <v>4</v>
      </c>
      <c r="F1377" s="1751"/>
      <c r="G1377" s="1752"/>
      <c r="H1377" s="1653"/>
      <c r="I1377" s="1654"/>
      <c r="J1377" s="1650"/>
      <c r="K1377" s="1385"/>
      <c r="L1377" s="1654"/>
      <c r="M1377" s="1647"/>
    </row>
    <row r="1378" spans="1:14" ht="15.75">
      <c r="A1378" s="1163" t="s">
        <v>3309</v>
      </c>
      <c r="B1378" s="1388"/>
      <c r="C1378" s="1228"/>
      <c r="D1378" s="1647"/>
      <c r="E1378" s="1657">
        <v>65</v>
      </c>
      <c r="F1378" s="1753"/>
      <c r="G1378" s="1752"/>
      <c r="H1378" s="1603"/>
      <c r="I1378" s="1605"/>
      <c r="J1378" s="1650"/>
      <c r="K1378" s="1388"/>
      <c r="L1378" s="1228"/>
      <c r="M1378" s="1647"/>
    </row>
    <row r="1379" spans="1:14" ht="16.5" thickBot="1">
      <c r="A1379" s="1171" t="s">
        <v>29</v>
      </c>
      <c r="B1379" s="1660"/>
      <c r="C1379" s="1660"/>
      <c r="D1379" s="1661"/>
      <c r="E1379" s="1682"/>
      <c r="F1379" s="1682"/>
      <c r="G1379" s="1662">
        <f>SUM(G1375:G1378)</f>
        <v>253500</v>
      </c>
      <c r="H1379" s="1663"/>
      <c r="I1379" s="1663"/>
      <c r="J1379" s="1662"/>
      <c r="K1379" s="1660"/>
      <c r="L1379" s="1660"/>
      <c r="M1379" s="1661"/>
    </row>
    <row r="1380" spans="1:14" ht="16.5" thickBot="1">
      <c r="A1380" s="1463" t="s">
        <v>3321</v>
      </c>
      <c r="B1380" s="1464"/>
      <c r="C1380" s="1464"/>
      <c r="D1380" s="1642">
        <f>D1239+D1225+D1211+D1197+D1183+D1169+D1155+D1141+D1127+D1113+D1099+D1085</f>
        <v>567750</v>
      </c>
      <c r="E1380" s="1482"/>
      <c r="F1380" s="1482"/>
      <c r="G1380" s="1483">
        <f>G1379+G1365+G1351+G1337+G1323+G1309+G1295+G1281+G1267+G1253+G1239+G1225+G1211+G1197+G1183+G1169+G1155+G1141+G1127+G1113+G1099+G1085</f>
        <v>1103250</v>
      </c>
      <c r="H1380" s="1482"/>
      <c r="I1380" s="1482"/>
      <c r="J1380" s="1483">
        <f>J1295+J1281+J1267+J1253+J1239+J1225+J1211+J1197+J1183+J1169+J1155+J1141+J1127+J1113+J1099+J1085</f>
        <v>674350</v>
      </c>
      <c r="K1380" s="1482"/>
      <c r="L1380" s="1482"/>
      <c r="M1380" s="1484">
        <f>M1365+M1351+M1337+M1323+M1309+M1295+M1281+M1267+M1253+M1239+M1225+M1211+M1197+M1183+M1169+M1155+M1141+M1127+M1113+M1099+M1085</f>
        <v>857950</v>
      </c>
      <c r="N1380" s="1305">
        <f>M1380+J1380+G1380+D1380</f>
        <v>3203300</v>
      </c>
    </row>
    <row r="1381" spans="1:14" ht="15.75" thickBot="1">
      <c r="A1381" s="4306" t="s">
        <v>3957</v>
      </c>
      <c r="B1381" s="4307"/>
      <c r="C1381" s="4307"/>
      <c r="D1381" s="4307"/>
      <c r="E1381" s="4307"/>
      <c r="F1381" s="4307"/>
      <c r="G1381" s="4307"/>
      <c r="H1381" s="4307"/>
      <c r="I1381" s="4307"/>
      <c r="J1381" s="4307"/>
      <c r="K1381" s="4307"/>
      <c r="L1381" s="4307"/>
      <c r="M1381" s="4308"/>
    </row>
    <row r="1382" spans="1:14" ht="31.5">
      <c r="A1382" s="1153" t="s">
        <v>3278</v>
      </c>
      <c r="B1382" s="1411"/>
      <c r="C1382" s="1411"/>
      <c r="D1382" s="1665"/>
      <c r="E1382" s="1411" t="s">
        <v>3954</v>
      </c>
      <c r="F1382" s="1411"/>
      <c r="G1382" s="1665"/>
      <c r="H1382" s="1411" t="s">
        <v>3931</v>
      </c>
      <c r="I1382" s="1411"/>
      <c r="J1382" s="1665"/>
      <c r="K1382" s="1411" t="s">
        <v>3958</v>
      </c>
      <c r="L1382" s="1411"/>
      <c r="M1382" s="1665"/>
    </row>
    <row r="1383" spans="1:14" ht="15.75">
      <c r="A1383" s="1163" t="s">
        <v>3282</v>
      </c>
      <c r="B1383" s="1672"/>
      <c r="C1383" s="1608"/>
      <c r="D1383" s="1689"/>
      <c r="E1383" s="1672" t="s">
        <v>3959</v>
      </c>
      <c r="F1383" s="1608"/>
      <c r="G1383" s="1689"/>
      <c r="H1383" s="1672" t="s">
        <v>3959</v>
      </c>
      <c r="I1383" s="1608"/>
      <c r="J1383" s="1689"/>
      <c r="K1383" s="1672" t="s">
        <v>3959</v>
      </c>
      <c r="L1383" s="1214"/>
      <c r="M1383" s="1645"/>
    </row>
    <row r="1384" spans="1:14" ht="15.75">
      <c r="A1384" s="1163" t="s">
        <v>3284</v>
      </c>
      <c r="B1384" s="1673"/>
      <c r="C1384" s="1649"/>
      <c r="D1384" s="1650"/>
      <c r="E1384" s="1673" t="s">
        <v>3480</v>
      </c>
      <c r="F1384" s="1649"/>
      <c r="G1384" s="1650"/>
      <c r="H1384" s="1754" t="s">
        <v>3371</v>
      </c>
      <c r="I1384" s="1649"/>
      <c r="J1384" s="1650"/>
      <c r="K1384" s="1673" t="s">
        <v>3924</v>
      </c>
      <c r="L1384" s="1218"/>
      <c r="M1384" s="1647"/>
    </row>
    <row r="1385" spans="1:14" ht="15.75">
      <c r="A1385" s="1163" t="s">
        <v>3288</v>
      </c>
      <c r="B1385" s="1674"/>
      <c r="C1385" s="1649"/>
      <c r="D1385" s="1650"/>
      <c r="E1385" s="1674" t="s">
        <v>3960</v>
      </c>
      <c r="F1385" s="1649"/>
      <c r="G1385" s="1650"/>
      <c r="H1385" s="1674" t="s">
        <v>3961</v>
      </c>
      <c r="I1385" s="1649"/>
      <c r="J1385" s="1650"/>
      <c r="K1385" s="1674" t="s">
        <v>3960</v>
      </c>
      <c r="L1385" s="1218"/>
      <c r="M1385" s="1647"/>
    </row>
    <row r="1386" spans="1:14" ht="15.75">
      <c r="A1386" s="1163" t="s">
        <v>3291</v>
      </c>
      <c r="B1386" s="1648"/>
      <c r="C1386" s="1649"/>
      <c r="D1386" s="1650"/>
      <c r="E1386" s="1648" t="s">
        <v>3962</v>
      </c>
      <c r="F1386" s="1649"/>
      <c r="G1386" s="1650"/>
      <c r="H1386" s="1648" t="s">
        <v>3962</v>
      </c>
      <c r="I1386" s="1649"/>
      <c r="J1386" s="1650"/>
      <c r="K1386" s="1648" t="s">
        <v>3962</v>
      </c>
      <c r="L1386" s="1218"/>
      <c r="M1386" s="1647"/>
    </row>
    <row r="1387" spans="1:14" ht="15.75">
      <c r="A1387" s="1163" t="s">
        <v>3294</v>
      </c>
      <c r="B1387" s="1648"/>
      <c r="C1387" s="1649"/>
      <c r="D1387" s="1650"/>
      <c r="E1387" s="1755">
        <v>1</v>
      </c>
      <c r="F1387" s="1649"/>
      <c r="G1387" s="1650"/>
      <c r="H1387" s="1648"/>
      <c r="I1387" s="1649"/>
      <c r="J1387" s="1650"/>
      <c r="K1387" s="1381"/>
      <c r="L1387" s="1218"/>
      <c r="M1387" s="1647"/>
    </row>
    <row r="1388" spans="1:14" ht="15.75">
      <c r="A1388" s="1163" t="s">
        <v>3295</v>
      </c>
      <c r="B1388" s="1675"/>
      <c r="C1388" s="1649"/>
      <c r="D1388" s="1650"/>
      <c r="E1388" s="1675" t="s">
        <v>3434</v>
      </c>
      <c r="F1388" s="1649"/>
      <c r="G1388" s="1650"/>
      <c r="H1388" s="1675" t="s">
        <v>3426</v>
      </c>
      <c r="I1388" s="1649"/>
      <c r="J1388" s="1650"/>
      <c r="K1388" s="1675" t="s">
        <v>3434</v>
      </c>
      <c r="L1388" s="1218"/>
      <c r="M1388" s="1647"/>
    </row>
    <row r="1389" spans="1:14" ht="47.25">
      <c r="A1389" s="1163" t="s">
        <v>3298</v>
      </c>
      <c r="B1389" s="1648"/>
      <c r="C1389" s="1649"/>
      <c r="D1389" s="1650"/>
      <c r="E1389" s="1648" t="s">
        <v>3315</v>
      </c>
      <c r="F1389" s="1649"/>
      <c r="G1389" s="1650"/>
      <c r="H1389" s="1648" t="s">
        <v>3963</v>
      </c>
      <c r="I1389" s="1649"/>
      <c r="J1389" s="1650"/>
      <c r="K1389" s="1648" t="s">
        <v>3315</v>
      </c>
      <c r="L1389" s="1218"/>
      <c r="M1389" s="1647"/>
    </row>
    <row r="1390" spans="1:14" ht="31.5">
      <c r="A1390" s="1163" t="s">
        <v>3300</v>
      </c>
      <c r="B1390" s="1648"/>
      <c r="C1390" s="1649"/>
      <c r="D1390" s="1650"/>
      <c r="E1390" s="1648" t="s">
        <v>3964</v>
      </c>
      <c r="F1390" s="1649"/>
      <c r="G1390" s="1650"/>
      <c r="H1390" s="1648" t="s">
        <v>3306</v>
      </c>
      <c r="I1390" s="1649"/>
      <c r="J1390" s="1650"/>
      <c r="K1390" s="1648" t="s">
        <v>3964</v>
      </c>
      <c r="L1390" s="1218"/>
      <c r="M1390" s="1647"/>
    </row>
    <row r="1391" spans="1:14" ht="15.75">
      <c r="A1391" s="1163" t="s">
        <v>3304</v>
      </c>
      <c r="B1391" s="1648"/>
      <c r="C1391" s="1652"/>
      <c r="D1391" s="1650"/>
      <c r="E1391" s="1648" t="s">
        <v>3965</v>
      </c>
      <c r="F1391" s="1652">
        <f>G1391/E1394/2</f>
        <v>887.5</v>
      </c>
      <c r="G1391" s="1756">
        <v>157975</v>
      </c>
      <c r="H1391" s="1648" t="s">
        <v>3306</v>
      </c>
      <c r="I1391" s="1652"/>
      <c r="J1391" s="1650"/>
      <c r="K1391" s="1381"/>
      <c r="L1391" s="1223"/>
      <c r="M1391" s="1647"/>
    </row>
    <row r="1392" spans="1:14" ht="15.75">
      <c r="A1392" s="1163" t="s">
        <v>3307</v>
      </c>
      <c r="B1392" s="1653"/>
      <c r="C1392" s="1654"/>
      <c r="D1392" s="1650"/>
      <c r="E1392" s="1653">
        <v>4</v>
      </c>
      <c r="F1392" s="1654"/>
      <c r="G1392" s="1650"/>
      <c r="H1392" s="1653">
        <v>1</v>
      </c>
      <c r="I1392" s="1654">
        <v>200</v>
      </c>
      <c r="J1392" s="1650">
        <f>I1392*H1392*H1394</f>
        <v>50000</v>
      </c>
      <c r="K1392" s="1385">
        <v>1</v>
      </c>
      <c r="L1392" s="1654">
        <v>275</v>
      </c>
      <c r="M1392" s="1647">
        <f>K1394*L1392</f>
        <v>11000</v>
      </c>
    </row>
    <row r="1393" spans="1:13" ht="15.75">
      <c r="A1393" s="1163" t="s">
        <v>3308</v>
      </c>
      <c r="B1393" s="1653"/>
      <c r="C1393" s="1654"/>
      <c r="D1393" s="1650"/>
      <c r="E1393" s="1653">
        <v>4</v>
      </c>
      <c r="F1393" s="1654"/>
      <c r="G1393" s="1650"/>
      <c r="H1393" s="1653">
        <v>2</v>
      </c>
      <c r="I1393" s="1654">
        <v>50</v>
      </c>
      <c r="J1393" s="1650">
        <f>I1393*H1393*H1394</f>
        <v>25000</v>
      </c>
      <c r="K1393" s="1385">
        <v>2</v>
      </c>
      <c r="L1393" s="1654">
        <v>100</v>
      </c>
      <c r="M1393" s="1647">
        <f>L1393*K1393*K1394</f>
        <v>8000</v>
      </c>
    </row>
    <row r="1394" spans="1:13" ht="15.75">
      <c r="A1394" s="1163" t="s">
        <v>3309</v>
      </c>
      <c r="B1394" s="1603"/>
      <c r="C1394" s="1605"/>
      <c r="D1394" s="1650"/>
      <c r="E1394" s="1603">
        <v>89</v>
      </c>
      <c r="F1394" s="1605"/>
      <c r="G1394" s="1650"/>
      <c r="H1394" s="1603">
        <v>250</v>
      </c>
      <c r="I1394" s="1605"/>
      <c r="J1394" s="1650"/>
      <c r="K1394" s="1388">
        <v>40</v>
      </c>
      <c r="L1394" s="1228"/>
      <c r="M1394" s="1647"/>
    </row>
    <row r="1395" spans="1:13" ht="16.5" thickBot="1">
      <c r="A1395" s="1163" t="s">
        <v>29</v>
      </c>
      <c r="B1395" s="1660"/>
      <c r="C1395" s="1660"/>
      <c r="D1395" s="1661"/>
      <c r="E1395" s="1660"/>
      <c r="F1395" s="1660"/>
      <c r="G1395" s="1757">
        <f>G1391</f>
        <v>157975</v>
      </c>
      <c r="H1395" s="1660"/>
      <c r="I1395" s="1660"/>
      <c r="J1395" s="1661">
        <f>J1392+J1393</f>
        <v>75000</v>
      </c>
      <c r="K1395" s="1660"/>
      <c r="L1395" s="1660"/>
      <c r="M1395" s="1661">
        <f>SUM(M1392:M1394)</f>
        <v>19000</v>
      </c>
    </row>
    <row r="1396" spans="1:13" ht="15.75">
      <c r="A1396" s="1153" t="s">
        <v>3278</v>
      </c>
      <c r="B1396" s="1664"/>
      <c r="C1396" s="1411"/>
      <c r="D1396" s="1665"/>
      <c r="E1396" s="1411"/>
      <c r="F1396" s="1411"/>
      <c r="G1396" s="1665"/>
      <c r="H1396" s="1411"/>
      <c r="I1396" s="1411"/>
      <c r="J1396" s="1665"/>
      <c r="K1396" s="1411" t="s">
        <v>3326</v>
      </c>
      <c r="L1396" s="1411"/>
      <c r="M1396" s="1665"/>
    </row>
    <row r="1397" spans="1:13" ht="15.75">
      <c r="A1397" s="1163" t="s">
        <v>3282</v>
      </c>
      <c r="B1397" s="1672"/>
      <c r="C1397" s="1214"/>
      <c r="D1397" s="1645"/>
      <c r="E1397" s="1672"/>
      <c r="F1397" s="1214"/>
      <c r="G1397" s="1645"/>
      <c r="H1397" s="1672"/>
      <c r="I1397" s="1214"/>
      <c r="J1397" s="1645"/>
      <c r="K1397" s="1672" t="s">
        <v>3959</v>
      </c>
      <c r="L1397" s="1214"/>
      <c r="M1397" s="1645"/>
    </row>
    <row r="1398" spans="1:13" ht="15.75">
      <c r="A1398" s="1163" t="s">
        <v>3284</v>
      </c>
      <c r="B1398" s="1413"/>
      <c r="C1398" s="1218"/>
      <c r="D1398" s="1647"/>
      <c r="E1398" s="1673"/>
      <c r="F1398" s="1218"/>
      <c r="G1398" s="1647"/>
      <c r="H1398" s="1413"/>
      <c r="I1398" s="1218"/>
      <c r="J1398" s="1647"/>
      <c r="K1398" s="1673" t="s">
        <v>3953</v>
      </c>
      <c r="L1398" s="1218"/>
      <c r="M1398" s="1647"/>
    </row>
    <row r="1399" spans="1:13" ht="15.75">
      <c r="A1399" s="1163" t="s">
        <v>3288</v>
      </c>
      <c r="B1399" s="1674"/>
      <c r="C1399" s="1218"/>
      <c r="D1399" s="1647"/>
      <c r="E1399" s="1674"/>
      <c r="F1399" s="1649"/>
      <c r="G1399" s="1650"/>
      <c r="H1399" s="1675"/>
      <c r="I1399" s="1649"/>
      <c r="J1399" s="1650"/>
      <c r="K1399" s="1674" t="s">
        <v>3960</v>
      </c>
      <c r="L1399" s="1218"/>
      <c r="M1399" s="1647"/>
    </row>
    <row r="1400" spans="1:13" ht="15.75">
      <c r="A1400" s="1163" t="s">
        <v>3291</v>
      </c>
      <c r="B1400" s="1381"/>
      <c r="C1400" s="1218"/>
      <c r="D1400" s="1647"/>
      <c r="E1400" s="1709"/>
      <c r="F1400" s="1649"/>
      <c r="G1400" s="1650"/>
      <c r="H1400" s="1675"/>
      <c r="I1400" s="1649"/>
      <c r="J1400" s="1650"/>
      <c r="K1400" s="1648" t="s">
        <v>3962</v>
      </c>
      <c r="L1400" s="1218"/>
      <c r="M1400" s="1647"/>
    </row>
    <row r="1401" spans="1:13" ht="15.75">
      <c r="A1401" s="1163" t="s">
        <v>3294</v>
      </c>
      <c r="B1401" s="1381"/>
      <c r="C1401" s="1218"/>
      <c r="D1401" s="1647"/>
      <c r="E1401" s="1648"/>
      <c r="F1401" s="1649"/>
      <c r="G1401" s="1650"/>
      <c r="H1401" s="1648"/>
      <c r="I1401" s="1649"/>
      <c r="J1401" s="1650"/>
      <c r="K1401" s="1381"/>
      <c r="L1401" s="1218"/>
      <c r="M1401" s="1647"/>
    </row>
    <row r="1402" spans="1:13" ht="15.75">
      <c r="A1402" s="1163" t="s">
        <v>3295</v>
      </c>
      <c r="B1402" s="1674"/>
      <c r="C1402" s="1218"/>
      <c r="D1402" s="1647"/>
      <c r="E1402" s="1648"/>
      <c r="F1402" s="1649"/>
      <c r="G1402" s="1650"/>
      <c r="H1402" s="1675"/>
      <c r="I1402" s="1649"/>
      <c r="J1402" s="1650"/>
      <c r="K1402" s="1648" t="s">
        <v>3394</v>
      </c>
      <c r="L1402" s="1218"/>
      <c r="M1402" s="1647"/>
    </row>
    <row r="1403" spans="1:13" ht="47.25">
      <c r="A1403" s="1163" t="s">
        <v>3298</v>
      </c>
      <c r="B1403" s="1381"/>
      <c r="C1403" s="1218"/>
      <c r="D1403" s="1647"/>
      <c r="E1403" s="1648"/>
      <c r="F1403" s="1649"/>
      <c r="G1403" s="1650"/>
      <c r="H1403" s="1648"/>
      <c r="I1403" s="1649"/>
      <c r="J1403" s="1650"/>
      <c r="K1403" s="1648" t="s">
        <v>3315</v>
      </c>
      <c r="L1403" s="1218"/>
      <c r="M1403" s="1647"/>
    </row>
    <row r="1404" spans="1:13" ht="31.5">
      <c r="A1404" s="1163" t="s">
        <v>3300</v>
      </c>
      <c r="B1404" s="1381"/>
      <c r="C1404" s="1218"/>
      <c r="D1404" s="1647"/>
      <c r="E1404" s="1648"/>
      <c r="F1404" s="1649"/>
      <c r="G1404" s="1650"/>
      <c r="H1404" s="1648"/>
      <c r="I1404" s="1649"/>
      <c r="J1404" s="1650"/>
      <c r="K1404" s="1648" t="s">
        <v>3964</v>
      </c>
      <c r="L1404" s="1218"/>
      <c r="M1404" s="1647"/>
    </row>
    <row r="1405" spans="1:13" ht="15.75">
      <c r="A1405" s="1163" t="s">
        <v>3304</v>
      </c>
      <c r="B1405" s="1381"/>
      <c r="C1405" s="1223"/>
      <c r="D1405" s="1647"/>
      <c r="E1405" s="1675"/>
      <c r="F1405" s="1750"/>
      <c r="G1405" s="1659"/>
      <c r="H1405" s="1648"/>
      <c r="I1405" s="1652"/>
      <c r="J1405" s="1650"/>
      <c r="K1405" s="1381"/>
      <c r="L1405" s="1223"/>
      <c r="M1405" s="1647"/>
    </row>
    <row r="1406" spans="1:13" ht="15.75">
      <c r="A1406" s="1163" t="s">
        <v>3307</v>
      </c>
      <c r="B1406" s="1385"/>
      <c r="C1406" s="1225"/>
      <c r="D1406" s="1647"/>
      <c r="E1406" s="1655"/>
      <c r="F1406" s="1751"/>
      <c r="G1406" s="1752"/>
      <c r="H1406" s="1653"/>
      <c r="I1406" s="1654"/>
      <c r="J1406" s="1650"/>
      <c r="K1406" s="1385">
        <v>1</v>
      </c>
      <c r="L1406" s="1654">
        <v>275</v>
      </c>
      <c r="M1406" s="1647">
        <f>L1406*K1406*K1408</f>
        <v>22000</v>
      </c>
    </row>
    <row r="1407" spans="1:13" ht="15.75">
      <c r="A1407" s="1163" t="s">
        <v>3308</v>
      </c>
      <c r="B1407" s="1385"/>
      <c r="C1407" s="1225"/>
      <c r="D1407" s="1647"/>
      <c r="E1407" s="1655"/>
      <c r="F1407" s="1751"/>
      <c r="G1407" s="1752"/>
      <c r="H1407" s="1653"/>
      <c r="I1407" s="1654"/>
      <c r="J1407" s="1650"/>
      <c r="K1407" s="1385">
        <v>2</v>
      </c>
      <c r="L1407" s="1654">
        <v>100</v>
      </c>
      <c r="M1407" s="1647">
        <f>L1407*K1407*K1408</f>
        <v>16000</v>
      </c>
    </row>
    <row r="1408" spans="1:13" ht="15.75">
      <c r="A1408" s="1163" t="s">
        <v>3309</v>
      </c>
      <c r="B1408" s="1388"/>
      <c r="C1408" s="1228"/>
      <c r="D1408" s="1647"/>
      <c r="E1408" s="1657"/>
      <c r="F1408" s="1753"/>
      <c r="G1408" s="1752"/>
      <c r="H1408" s="1603"/>
      <c r="I1408" s="1605"/>
      <c r="J1408" s="1650"/>
      <c r="K1408" s="1388">
        <v>80</v>
      </c>
      <c r="L1408" s="1228"/>
      <c r="M1408" s="1647"/>
    </row>
    <row r="1409" spans="1:14" ht="16.5" thickBot="1">
      <c r="A1409" s="1171" t="s">
        <v>29</v>
      </c>
      <c r="B1409" s="1660"/>
      <c r="C1409" s="1660"/>
      <c r="D1409" s="1661"/>
      <c r="E1409" s="1682"/>
      <c r="F1409" s="1682"/>
      <c r="G1409" s="1662"/>
      <c r="H1409" s="1663"/>
      <c r="I1409" s="1663"/>
      <c r="J1409" s="1662"/>
      <c r="K1409" s="1660"/>
      <c r="L1409" s="1660"/>
      <c r="M1409" s="1661">
        <f>M1406+M1407</f>
        <v>38000</v>
      </c>
    </row>
    <row r="1410" spans="1:14" ht="16.5" thickBot="1">
      <c r="A1410" s="1463" t="s">
        <v>3321</v>
      </c>
      <c r="B1410" s="1464"/>
      <c r="C1410" s="1464"/>
      <c r="D1410" s="1642">
        <f>D1269+D1255+D1241+D1227+D1213+D1199+D1185+D1171+D1157+D1143+D1129+D1115</f>
        <v>0</v>
      </c>
      <c r="E1410" s="1482"/>
      <c r="F1410" s="1482"/>
      <c r="G1410" s="1483">
        <f>G1409+G1395+G1381+G1367+G1353+G1339+G1325+G1311+G1297+G1283+G1269+G1255+G1241+G1227+G1213+G1199+G1185+G1171+G1157+G1143+G1129+G1115</f>
        <v>157975</v>
      </c>
      <c r="H1410" s="1482"/>
      <c r="I1410" s="1482"/>
      <c r="J1410" s="1483">
        <f>J1395</f>
        <v>75000</v>
      </c>
      <c r="K1410" s="1482"/>
      <c r="L1410" s="1482"/>
      <c r="M1410" s="1484">
        <f>M1409+M1395</f>
        <v>57000</v>
      </c>
      <c r="N1410" s="1305">
        <f>M1410+J1410+G1410+D1410</f>
        <v>289975</v>
      </c>
    </row>
    <row r="1411" spans="1:14" ht="15.75" thickBot="1">
      <c r="A1411" s="4306" t="s">
        <v>3966</v>
      </c>
      <c r="B1411" s="4307"/>
      <c r="C1411" s="4307"/>
      <c r="D1411" s="4307"/>
      <c r="E1411" s="4307"/>
      <c r="F1411" s="4307"/>
      <c r="G1411" s="4307"/>
      <c r="H1411" s="4307"/>
      <c r="I1411" s="4307"/>
      <c r="J1411" s="4307"/>
      <c r="K1411" s="4307"/>
      <c r="L1411" s="4307"/>
      <c r="M1411" s="4308"/>
    </row>
    <row r="1412" spans="1:14" ht="29.25" customHeight="1">
      <c r="A1412" s="1153" t="s">
        <v>3278</v>
      </c>
      <c r="B1412" s="1411"/>
      <c r="C1412" s="1411"/>
      <c r="D1412" s="1665"/>
      <c r="E1412" s="1411" t="s">
        <v>3967</v>
      </c>
      <c r="F1412" s="1411"/>
      <c r="G1412" s="1665"/>
      <c r="H1412" s="1411" t="s">
        <v>3931</v>
      </c>
      <c r="I1412" s="1411"/>
      <c r="J1412" s="1665"/>
      <c r="K1412" s="1411" t="s">
        <v>3326</v>
      </c>
      <c r="L1412" s="1411"/>
      <c r="M1412" s="1665"/>
    </row>
    <row r="1413" spans="1:14" ht="15.75" customHeight="1">
      <c r="A1413" s="1163" t="s">
        <v>3282</v>
      </c>
      <c r="B1413" s="1672"/>
      <c r="C1413" s="1608"/>
      <c r="D1413" s="1689"/>
      <c r="E1413" s="1672" t="s">
        <v>3959</v>
      </c>
      <c r="F1413" s="1608"/>
      <c r="G1413" s="1689"/>
      <c r="H1413" s="1672" t="s">
        <v>3959</v>
      </c>
      <c r="I1413" s="1608"/>
      <c r="J1413" s="1689"/>
      <c r="K1413" s="1672" t="s">
        <v>3959</v>
      </c>
      <c r="L1413" s="1214"/>
      <c r="M1413" s="1645"/>
    </row>
    <row r="1414" spans="1:14" ht="15.75">
      <c r="A1414" s="1163" t="s">
        <v>3284</v>
      </c>
      <c r="B1414" s="1673"/>
      <c r="C1414" s="1649"/>
      <c r="D1414" s="1650"/>
      <c r="E1414" s="1754" t="s">
        <v>3359</v>
      </c>
      <c r="F1414" s="1649"/>
      <c r="G1414" s="1650"/>
      <c r="H1414" s="1754" t="s">
        <v>3371</v>
      </c>
      <c r="I1414" s="1649"/>
      <c r="J1414" s="1650"/>
      <c r="K1414" s="1673" t="s">
        <v>3953</v>
      </c>
      <c r="L1414" s="1218"/>
      <c r="M1414" s="1647"/>
    </row>
    <row r="1415" spans="1:14" ht="15.75">
      <c r="A1415" s="1163" t="s">
        <v>3288</v>
      </c>
      <c r="B1415" s="1674"/>
      <c r="C1415" s="1649"/>
      <c r="D1415" s="1650"/>
      <c r="E1415" s="1674" t="s">
        <v>3960</v>
      </c>
      <c r="F1415" s="1649"/>
      <c r="G1415" s="1650"/>
      <c r="H1415" s="1674" t="s">
        <v>3961</v>
      </c>
      <c r="I1415" s="1649"/>
      <c r="J1415" s="1650"/>
      <c r="K1415" s="1674" t="s">
        <v>3960</v>
      </c>
      <c r="L1415" s="1218"/>
      <c r="M1415" s="1647"/>
    </row>
    <row r="1416" spans="1:14" ht="15.75">
      <c r="A1416" s="1163" t="s">
        <v>3291</v>
      </c>
      <c r="B1416" s="1648"/>
      <c r="C1416" s="1649"/>
      <c r="D1416" s="1650"/>
      <c r="E1416" s="1648" t="s">
        <v>3968</v>
      </c>
      <c r="F1416" s="1649"/>
      <c r="G1416" s="1650"/>
      <c r="H1416" s="1648" t="s">
        <v>3968</v>
      </c>
      <c r="I1416" s="1649"/>
      <c r="J1416" s="1650"/>
      <c r="K1416" s="1648" t="s">
        <v>3962</v>
      </c>
      <c r="L1416" s="1218"/>
      <c r="M1416" s="1647"/>
    </row>
    <row r="1417" spans="1:14" ht="15.75">
      <c r="A1417" s="1163" t="s">
        <v>3294</v>
      </c>
      <c r="B1417" s="1648"/>
      <c r="C1417" s="1649"/>
      <c r="D1417" s="1650"/>
      <c r="E1417" s="1755">
        <v>1</v>
      </c>
      <c r="F1417" s="1649"/>
      <c r="G1417" s="1650"/>
      <c r="H1417" s="1648"/>
      <c r="I1417" s="1649"/>
      <c r="J1417" s="1650"/>
      <c r="K1417" s="1381"/>
      <c r="L1417" s="1218"/>
      <c r="M1417" s="1647"/>
    </row>
    <row r="1418" spans="1:14" ht="15.75">
      <c r="A1418" s="1163" t="s">
        <v>3295</v>
      </c>
      <c r="B1418" s="1675"/>
      <c r="C1418" s="1649"/>
      <c r="D1418" s="1650"/>
      <c r="E1418" s="1675" t="s">
        <v>3434</v>
      </c>
      <c r="F1418" s="1649"/>
      <c r="G1418" s="1650"/>
      <c r="H1418" s="1675" t="s">
        <v>3426</v>
      </c>
      <c r="I1418" s="1649"/>
      <c r="J1418" s="1650"/>
      <c r="K1418" s="1648" t="s">
        <v>3394</v>
      </c>
      <c r="L1418" s="1218"/>
      <c r="M1418" s="1647"/>
    </row>
    <row r="1419" spans="1:14" ht="47.25">
      <c r="A1419" s="1163" t="s">
        <v>3298</v>
      </c>
      <c r="B1419" s="1648"/>
      <c r="C1419" s="1649"/>
      <c r="D1419" s="1650"/>
      <c r="E1419" s="1648" t="s">
        <v>3315</v>
      </c>
      <c r="F1419" s="1649"/>
      <c r="G1419" s="1650"/>
      <c r="H1419" s="1648" t="s">
        <v>3963</v>
      </c>
      <c r="I1419" s="1649"/>
      <c r="J1419" s="1650"/>
      <c r="K1419" s="1648" t="s">
        <v>3315</v>
      </c>
      <c r="L1419" s="1218"/>
      <c r="M1419" s="1647"/>
    </row>
    <row r="1420" spans="1:14" ht="31.5">
      <c r="A1420" s="1163" t="s">
        <v>3300</v>
      </c>
      <c r="B1420" s="1648"/>
      <c r="C1420" s="1649"/>
      <c r="D1420" s="1650"/>
      <c r="E1420" s="1648" t="s">
        <v>3964</v>
      </c>
      <c r="F1420" s="1649"/>
      <c r="G1420" s="1650"/>
      <c r="H1420" s="1648" t="s">
        <v>3306</v>
      </c>
      <c r="I1420" s="1649"/>
      <c r="J1420" s="1650"/>
      <c r="K1420" s="1648" t="s">
        <v>3964</v>
      </c>
      <c r="L1420" s="1218"/>
      <c r="M1420" s="1647"/>
    </row>
    <row r="1421" spans="1:14" ht="15.75">
      <c r="A1421" s="1163" t="s">
        <v>3304</v>
      </c>
      <c r="B1421" s="1648"/>
      <c r="C1421" s="1652"/>
      <c r="D1421" s="1650"/>
      <c r="E1421" s="1648" t="s">
        <v>3965</v>
      </c>
      <c r="F1421" s="1758">
        <v>1343.75</v>
      </c>
      <c r="G1421" s="1756">
        <f>F1421*E1424*2</f>
        <v>118250</v>
      </c>
      <c r="H1421" s="1648" t="s">
        <v>3306</v>
      </c>
      <c r="I1421" s="1652"/>
      <c r="J1421" s="1650"/>
      <c r="K1421" s="1381"/>
      <c r="L1421" s="1223"/>
      <c r="M1421" s="1647"/>
    </row>
    <row r="1422" spans="1:14" ht="15.75">
      <c r="A1422" s="1163" t="s">
        <v>3307</v>
      </c>
      <c r="B1422" s="1653"/>
      <c r="C1422" s="1654"/>
      <c r="D1422" s="1650"/>
      <c r="E1422" s="1653">
        <v>4</v>
      </c>
      <c r="F1422" s="1654"/>
      <c r="G1422" s="1650"/>
      <c r="H1422" s="1653">
        <v>1</v>
      </c>
      <c r="I1422" s="1654">
        <v>250</v>
      </c>
      <c r="J1422" s="1650">
        <f>I1422*H1422*H1424</f>
        <v>20000</v>
      </c>
      <c r="K1422" s="1759">
        <v>2</v>
      </c>
      <c r="L1422" s="1654">
        <v>275</v>
      </c>
      <c r="M1422" s="1760">
        <f>L1422*K1422*K1424</f>
        <v>23650</v>
      </c>
    </row>
    <row r="1423" spans="1:14" ht="15.75">
      <c r="A1423" s="1163" t="s">
        <v>3308</v>
      </c>
      <c r="B1423" s="1653"/>
      <c r="C1423" s="1654"/>
      <c r="D1423" s="1650"/>
      <c r="E1423" s="1653">
        <v>4</v>
      </c>
      <c r="F1423" s="1654"/>
      <c r="G1423" s="1650"/>
      <c r="H1423" s="1653">
        <v>2</v>
      </c>
      <c r="I1423" s="1654">
        <v>50</v>
      </c>
      <c r="J1423" s="1650">
        <f>I1423*H1423*H1424</f>
        <v>8000</v>
      </c>
      <c r="K1423" s="1385">
        <v>2</v>
      </c>
      <c r="L1423" s="1654">
        <v>50</v>
      </c>
      <c r="M1423" s="1760">
        <f>L1423*K1423*K1424</f>
        <v>4300</v>
      </c>
    </row>
    <row r="1424" spans="1:14" ht="15.75">
      <c r="A1424" s="1163" t="s">
        <v>3309</v>
      </c>
      <c r="B1424" s="1603"/>
      <c r="C1424" s="1605"/>
      <c r="D1424" s="1650"/>
      <c r="E1424" s="1603">
        <v>44</v>
      </c>
      <c r="F1424" s="1605"/>
      <c r="G1424" s="1650"/>
      <c r="H1424" s="1603">
        <v>80</v>
      </c>
      <c r="I1424" s="1605"/>
      <c r="J1424" s="1650"/>
      <c r="K1424" s="1388">
        <v>43</v>
      </c>
      <c r="L1424" s="1228"/>
      <c r="M1424" s="1760"/>
    </row>
    <row r="1425" spans="1:14" ht="16.5" thickBot="1">
      <c r="A1425" s="1163" t="s">
        <v>29</v>
      </c>
      <c r="B1425" s="1660"/>
      <c r="C1425" s="1660"/>
      <c r="D1425" s="1661"/>
      <c r="E1425" s="1660"/>
      <c r="F1425" s="1660"/>
      <c r="G1425" s="1757">
        <f>G1421</f>
        <v>118250</v>
      </c>
      <c r="H1425" s="1660"/>
      <c r="I1425" s="1660"/>
      <c r="J1425" s="1661">
        <f>J1422+J1423</f>
        <v>28000</v>
      </c>
      <c r="K1425" s="1660"/>
      <c r="L1425" s="1660"/>
      <c r="M1425" s="1761">
        <f>M1422+M1423</f>
        <v>27950</v>
      </c>
    </row>
    <row r="1426" spans="1:14" ht="15.75">
      <c r="A1426" s="1153" t="s">
        <v>3278</v>
      </c>
      <c r="B1426" s="1664"/>
      <c r="C1426" s="1411"/>
      <c r="D1426" s="1665"/>
      <c r="E1426" s="1411"/>
      <c r="F1426" s="1411"/>
      <c r="G1426" s="1665"/>
      <c r="H1426" s="1267" t="s">
        <v>3356</v>
      </c>
      <c r="I1426" s="1265"/>
      <c r="J1426" s="1266"/>
      <c r="K1426" s="1411"/>
      <c r="L1426" s="1411"/>
      <c r="M1426" s="1665"/>
    </row>
    <row r="1427" spans="1:14" ht="45">
      <c r="A1427" s="1163" t="s">
        <v>3282</v>
      </c>
      <c r="B1427" s="1672"/>
      <c r="C1427" s="1214"/>
      <c r="D1427" s="1645"/>
      <c r="E1427" s="1672"/>
      <c r="F1427" s="1214"/>
      <c r="G1427" s="1645"/>
      <c r="H1427" s="1274" t="s">
        <v>3283</v>
      </c>
      <c r="I1427" s="1272"/>
      <c r="J1427" s="1273"/>
      <c r="K1427" s="1672"/>
      <c r="L1427" s="1214"/>
      <c r="M1427" s="1645"/>
    </row>
    <row r="1428" spans="1:14" ht="15.75">
      <c r="A1428" s="1163" t="s">
        <v>3284</v>
      </c>
      <c r="B1428" s="1413"/>
      <c r="C1428" s="1218"/>
      <c r="D1428" s="1647"/>
      <c r="E1428" s="1673"/>
      <c r="F1428" s="1218"/>
      <c r="G1428" s="1647"/>
      <c r="H1428" s="1278" t="s">
        <v>3360</v>
      </c>
      <c r="I1428" s="1272"/>
      <c r="J1428" s="1273"/>
      <c r="K1428" s="1673"/>
      <c r="L1428" s="1218"/>
      <c r="M1428" s="1647"/>
    </row>
    <row r="1429" spans="1:14" ht="15.75">
      <c r="A1429" s="1163" t="s">
        <v>3288</v>
      </c>
      <c r="B1429" s="1674"/>
      <c r="C1429" s="1218"/>
      <c r="D1429" s="1647"/>
      <c r="E1429" s="1674"/>
      <c r="F1429" s="1649"/>
      <c r="G1429" s="1650"/>
      <c r="H1429" s="1280" t="s">
        <v>3333</v>
      </c>
      <c r="I1429" s="1272"/>
      <c r="J1429" s="1273"/>
      <c r="K1429" s="1674"/>
      <c r="L1429" s="1218"/>
      <c r="M1429" s="1647"/>
    </row>
    <row r="1430" spans="1:14" ht="15.75">
      <c r="A1430" s="1163" t="s">
        <v>3291</v>
      </c>
      <c r="B1430" s="1381"/>
      <c r="C1430" s="1218"/>
      <c r="D1430" s="1647"/>
      <c r="E1430" s="1709"/>
      <c r="F1430" s="1649"/>
      <c r="G1430" s="1650"/>
      <c r="H1430" s="1280" t="s">
        <v>3363</v>
      </c>
      <c r="I1430" s="1272"/>
      <c r="J1430" s="1273"/>
      <c r="K1430" s="1648"/>
      <c r="L1430" s="1218"/>
      <c r="M1430" s="1647"/>
    </row>
    <row r="1431" spans="1:14" ht="15.75">
      <c r="A1431" s="1163" t="s">
        <v>3294</v>
      </c>
      <c r="B1431" s="1381"/>
      <c r="C1431" s="1218"/>
      <c r="D1431" s="1647"/>
      <c r="E1431" s="1648"/>
      <c r="F1431" s="1649"/>
      <c r="G1431" s="1650"/>
      <c r="H1431" s="1280"/>
      <c r="I1431" s="1272"/>
      <c r="J1431" s="1273"/>
      <c r="K1431" s="1381"/>
      <c r="L1431" s="1218"/>
      <c r="M1431" s="1647"/>
    </row>
    <row r="1432" spans="1:14" ht="15.75">
      <c r="A1432" s="1163" t="s">
        <v>3295</v>
      </c>
      <c r="B1432" s="1674"/>
      <c r="C1432" s="1218"/>
      <c r="D1432" s="1647"/>
      <c r="E1432" s="1648"/>
      <c r="F1432" s="1649"/>
      <c r="G1432" s="1650"/>
      <c r="H1432" s="1280" t="s">
        <v>3969</v>
      </c>
      <c r="I1432" s="1272"/>
      <c r="J1432" s="1273"/>
      <c r="K1432" s="1648"/>
      <c r="L1432" s="1218"/>
      <c r="M1432" s="1647"/>
    </row>
    <row r="1433" spans="1:14" ht="45">
      <c r="A1433" s="1163" t="s">
        <v>3298</v>
      </c>
      <c r="B1433" s="1381"/>
      <c r="C1433" s="1218"/>
      <c r="D1433" s="1647"/>
      <c r="E1433" s="1648"/>
      <c r="F1433" s="1649"/>
      <c r="G1433" s="1650"/>
      <c r="H1433" s="1282" t="s">
        <v>3367</v>
      </c>
      <c r="I1433" s="1272"/>
      <c r="J1433" s="1273"/>
      <c r="K1433" s="1648"/>
      <c r="L1433" s="1218"/>
      <c r="M1433" s="1647"/>
    </row>
    <row r="1434" spans="1:14" ht="15.75">
      <c r="A1434" s="1163" t="s">
        <v>3300</v>
      </c>
      <c r="B1434" s="1381"/>
      <c r="C1434" s="1218"/>
      <c r="D1434" s="1647"/>
      <c r="E1434" s="1648"/>
      <c r="F1434" s="1649"/>
      <c r="G1434" s="1650"/>
      <c r="H1434" s="1280"/>
      <c r="I1434" s="1272"/>
      <c r="J1434" s="1273"/>
      <c r="K1434" s="1648"/>
      <c r="L1434" s="1218"/>
      <c r="M1434" s="1647"/>
    </row>
    <row r="1435" spans="1:14" ht="15.75">
      <c r="A1435" s="1163" t="s">
        <v>3304</v>
      </c>
      <c r="B1435" s="1381"/>
      <c r="C1435" s="1223"/>
      <c r="D1435" s="1647"/>
      <c r="E1435" s="1675"/>
      <c r="F1435" s="1750"/>
      <c r="G1435" s="1659"/>
      <c r="H1435" s="1280"/>
      <c r="I1435" s="1272"/>
      <c r="J1435" s="1273"/>
      <c r="K1435" s="1381"/>
      <c r="L1435" s="1223"/>
      <c r="M1435" s="1647"/>
    </row>
    <row r="1436" spans="1:14" ht="15.75">
      <c r="A1436" s="1163" t="s">
        <v>3307</v>
      </c>
      <c r="B1436" s="1385"/>
      <c r="C1436" s="1225"/>
      <c r="D1436" s="1647"/>
      <c r="E1436" s="1655"/>
      <c r="F1436" s="1751"/>
      <c r="G1436" s="1752"/>
      <c r="H1436" s="1280">
        <v>1</v>
      </c>
      <c r="I1436" s="1284">
        <v>350</v>
      </c>
      <c r="J1436" s="1286">
        <f>I1436*H1436*H1438</f>
        <v>7000</v>
      </c>
      <c r="K1436" s="1385"/>
      <c r="L1436" s="1654"/>
      <c r="M1436" s="1647"/>
    </row>
    <row r="1437" spans="1:14" ht="15.75">
      <c r="A1437" s="1163" t="s">
        <v>3308</v>
      </c>
      <c r="B1437" s="1385"/>
      <c r="C1437" s="1225"/>
      <c r="D1437" s="1647"/>
      <c r="E1437" s="1655"/>
      <c r="F1437" s="1751"/>
      <c r="G1437" s="1752"/>
      <c r="H1437" s="1280">
        <v>2</v>
      </c>
      <c r="I1437" s="1284">
        <v>75</v>
      </c>
      <c r="J1437" s="1286">
        <f>I1437*H1437*H1438</f>
        <v>3000</v>
      </c>
      <c r="K1437" s="1385"/>
      <c r="L1437" s="1654"/>
      <c r="M1437" s="1647"/>
    </row>
    <row r="1438" spans="1:14" ht="15.75">
      <c r="A1438" s="1163" t="s">
        <v>3309</v>
      </c>
      <c r="B1438" s="1388"/>
      <c r="C1438" s="1228"/>
      <c r="D1438" s="1647"/>
      <c r="E1438" s="1657"/>
      <c r="F1438" s="1753"/>
      <c r="G1438" s="1752"/>
      <c r="H1438" s="1280">
        <v>20</v>
      </c>
      <c r="I1438" s="1281"/>
      <c r="J1438" s="1286"/>
      <c r="K1438" s="1388"/>
      <c r="L1438" s="1228"/>
      <c r="M1438" s="1647"/>
    </row>
    <row r="1439" spans="1:14" ht="16.5" thickBot="1">
      <c r="A1439" s="1171" t="s">
        <v>29</v>
      </c>
      <c r="B1439" s="1660"/>
      <c r="C1439" s="1660"/>
      <c r="D1439" s="1661"/>
      <c r="E1439" s="1682"/>
      <c r="F1439" s="1682"/>
      <c r="G1439" s="1662"/>
      <c r="H1439" s="1295"/>
      <c r="I1439" s="1296"/>
      <c r="J1439" s="1297">
        <f>J1436+J1437</f>
        <v>10000</v>
      </c>
      <c r="K1439" s="1660"/>
      <c r="L1439" s="1660"/>
      <c r="M1439" s="1661"/>
    </row>
    <row r="1440" spans="1:14" ht="16.5" thickBot="1">
      <c r="A1440" s="1463" t="s">
        <v>3321</v>
      </c>
      <c r="B1440" s="1464"/>
      <c r="C1440" s="1464"/>
      <c r="D1440" s="1642">
        <f>D1299+D1285+D1271+D1257+D1243+D1229+D1215+D1201+D1187+D1173+D1159+D1145</f>
        <v>0</v>
      </c>
      <c r="E1440" s="1482"/>
      <c r="F1440" s="1482"/>
      <c r="G1440" s="1483">
        <f>G1439+G1425+G1411+G1397+G1383+G1369+G1355+G1341+G1327+G1313+G1299+G1285+G1271+G1257+G1243+G1229+G1215+G1201+G1187+G1173+G1159+G1145</f>
        <v>118250</v>
      </c>
      <c r="H1440" s="1482"/>
      <c r="I1440" s="1482"/>
      <c r="J1440" s="1483">
        <f>J1425+J1439</f>
        <v>38000</v>
      </c>
      <c r="K1440" s="1482"/>
      <c r="L1440" s="1482"/>
      <c r="M1440" s="1484">
        <f>M1439+M1425</f>
        <v>27950</v>
      </c>
      <c r="N1440" s="1305">
        <f>M1440+J1440+G1440</f>
        <v>184200</v>
      </c>
    </row>
    <row r="1441" spans="1:13" ht="15.75" thickBot="1">
      <c r="A1441" s="4312" t="s">
        <v>3970</v>
      </c>
      <c r="B1441" s="4313"/>
      <c r="C1441" s="4313"/>
      <c r="D1441" s="4313"/>
      <c r="E1441" s="4313"/>
      <c r="F1441" s="4313"/>
      <c r="G1441" s="4313"/>
      <c r="H1441" s="4313"/>
      <c r="I1441" s="4313"/>
      <c r="J1441" s="4313"/>
      <c r="K1441" s="4313"/>
      <c r="L1441" s="4313"/>
      <c r="M1441" s="4314"/>
    </row>
    <row r="1442" spans="1:13" ht="15.75">
      <c r="A1442" s="1142" t="s">
        <v>3278</v>
      </c>
      <c r="B1442" s="1265"/>
      <c r="C1442" s="1265"/>
      <c r="D1442" s="1265"/>
      <c r="E1442" s="1265"/>
      <c r="F1442" s="1265"/>
      <c r="G1442" s="1265"/>
      <c r="H1442" s="1762" t="s">
        <v>3388</v>
      </c>
      <c r="I1442" s="1763"/>
      <c r="J1442" s="1763"/>
      <c r="K1442" s="1762" t="s">
        <v>3971</v>
      </c>
      <c r="L1442" s="1764"/>
      <c r="M1442" s="1764"/>
    </row>
    <row r="1443" spans="1:13" ht="15.75">
      <c r="A1443" s="1163" t="s">
        <v>3282</v>
      </c>
      <c r="B1443" s="1272"/>
      <c r="C1443" s="1272"/>
      <c r="D1443" s="1272"/>
      <c r="E1443" s="1272"/>
      <c r="F1443" s="1272"/>
      <c r="G1443" s="1272"/>
      <c r="H1443" s="1765"/>
      <c r="I1443" s="1764"/>
      <c r="J1443" s="1764"/>
      <c r="K1443" s="1765"/>
      <c r="L1443" s="1764"/>
      <c r="M1443" s="1764"/>
    </row>
    <row r="1444" spans="1:13" ht="15.75">
      <c r="A1444" s="1163" t="s">
        <v>3284</v>
      </c>
      <c r="B1444" s="1272"/>
      <c r="C1444" s="1272"/>
      <c r="D1444" s="1272"/>
      <c r="E1444" s="1272"/>
      <c r="F1444" s="1272"/>
      <c r="G1444" s="1272"/>
      <c r="H1444" s="1765" t="s">
        <v>3972</v>
      </c>
      <c r="I1444" s="1764"/>
      <c r="J1444" s="1764"/>
      <c r="K1444" s="1765" t="s">
        <v>3973</v>
      </c>
      <c r="L1444" s="1764"/>
      <c r="M1444" s="1764"/>
    </row>
    <row r="1445" spans="1:13" ht="15.75">
      <c r="A1445" s="1163" t="s">
        <v>3288</v>
      </c>
      <c r="B1445" s="1272"/>
      <c r="C1445" s="1272"/>
      <c r="D1445" s="1272"/>
      <c r="E1445" s="1272"/>
      <c r="F1445" s="1272"/>
      <c r="G1445" s="1272"/>
      <c r="H1445" s="1765" t="s">
        <v>3289</v>
      </c>
      <c r="I1445" s="1764"/>
      <c r="J1445" s="1764"/>
      <c r="K1445" s="1765" t="s">
        <v>3289</v>
      </c>
      <c r="L1445" s="1764"/>
      <c r="M1445" s="1764"/>
    </row>
    <row r="1446" spans="1:13" ht="31.5">
      <c r="A1446" s="1163" t="s">
        <v>3291</v>
      </c>
      <c r="B1446" s="1272"/>
      <c r="C1446" s="1272"/>
      <c r="D1446" s="1272"/>
      <c r="E1446" s="1272"/>
      <c r="F1446" s="1272"/>
      <c r="G1446" s="1272"/>
      <c r="H1446" s="1765" t="s">
        <v>3974</v>
      </c>
      <c r="I1446" s="1764"/>
      <c r="J1446" s="1764"/>
      <c r="K1446" s="1765" t="s">
        <v>3975</v>
      </c>
      <c r="L1446" s="1764"/>
      <c r="M1446" s="1764"/>
    </row>
    <row r="1447" spans="1:13" ht="15.75">
      <c r="A1447" s="1163" t="s">
        <v>3294</v>
      </c>
      <c r="B1447" s="1272"/>
      <c r="C1447" s="1272"/>
      <c r="D1447" s="1272"/>
      <c r="E1447" s="1272"/>
      <c r="F1447" s="1272"/>
      <c r="G1447" s="1272"/>
      <c r="H1447" s="1765">
        <v>1</v>
      </c>
      <c r="I1447" s="1764"/>
      <c r="J1447" s="1764"/>
      <c r="K1447" s="1765">
        <v>1</v>
      </c>
      <c r="L1447" s="1764"/>
      <c r="M1447" s="1764"/>
    </row>
    <row r="1448" spans="1:13" ht="15.75">
      <c r="A1448" s="1163" t="s">
        <v>3295</v>
      </c>
      <c r="B1448" s="1272"/>
      <c r="C1448" s="1272"/>
      <c r="D1448" s="1272"/>
      <c r="E1448" s="1272"/>
      <c r="F1448" s="1272"/>
      <c r="G1448" s="1272"/>
      <c r="H1448" s="1765" t="s">
        <v>3434</v>
      </c>
      <c r="I1448" s="1764"/>
      <c r="J1448" s="1764"/>
      <c r="K1448" s="1765" t="s">
        <v>3434</v>
      </c>
      <c r="L1448" s="1764"/>
      <c r="M1448" s="1764"/>
    </row>
    <row r="1449" spans="1:13" ht="47.25">
      <c r="A1449" s="1163" t="s">
        <v>3298</v>
      </c>
      <c r="B1449" s="1272"/>
      <c r="C1449" s="1272"/>
      <c r="D1449" s="1272"/>
      <c r="E1449" s="1272"/>
      <c r="F1449" s="1272"/>
      <c r="G1449" s="1272"/>
      <c r="H1449" s="1765" t="s">
        <v>3315</v>
      </c>
      <c r="I1449" s="1764"/>
      <c r="J1449" s="1764"/>
      <c r="K1449" s="1765" t="s">
        <v>3315</v>
      </c>
      <c r="L1449" s="1764"/>
      <c r="M1449" s="1764"/>
    </row>
    <row r="1450" spans="1:13" ht="47.25">
      <c r="A1450" s="1163" t="s">
        <v>3300</v>
      </c>
      <c r="B1450" s="1272"/>
      <c r="C1450" s="1272"/>
      <c r="D1450" s="1272"/>
      <c r="E1450" s="1272"/>
      <c r="F1450" s="1272"/>
      <c r="G1450" s="1272"/>
      <c r="H1450" s="1765" t="s">
        <v>3976</v>
      </c>
      <c r="I1450" s="1764"/>
      <c r="J1450" s="1764"/>
      <c r="K1450" s="1765" t="s">
        <v>3976</v>
      </c>
      <c r="L1450" s="1764"/>
      <c r="M1450" s="1764"/>
    </row>
    <row r="1451" spans="1:13" ht="15.75">
      <c r="A1451" s="1163" t="s">
        <v>3304</v>
      </c>
      <c r="B1451" s="1272"/>
      <c r="C1451" s="1272"/>
      <c r="D1451" s="1272"/>
      <c r="E1451" s="1272"/>
      <c r="F1451" s="1272"/>
      <c r="G1451" s="1272"/>
      <c r="H1451" s="1765" t="s">
        <v>3977</v>
      </c>
      <c r="I1451" s="1764">
        <v>1500</v>
      </c>
      <c r="J1451" s="1764">
        <v>180000</v>
      </c>
      <c r="K1451" s="1765" t="s">
        <v>3978</v>
      </c>
      <c r="L1451" s="1764"/>
      <c r="M1451" s="1764"/>
    </row>
    <row r="1452" spans="1:13" ht="15.75">
      <c r="A1452" s="1163" t="s">
        <v>3307</v>
      </c>
      <c r="B1452" s="1272"/>
      <c r="C1452" s="1272"/>
      <c r="D1452" s="1272"/>
      <c r="E1452" s="1272"/>
      <c r="F1452" s="1272"/>
      <c r="G1452" s="1272"/>
      <c r="H1452" s="1765">
        <v>4</v>
      </c>
      <c r="I1452" s="1764">
        <v>300</v>
      </c>
      <c r="J1452" s="1764">
        <v>144000</v>
      </c>
      <c r="K1452" s="1765">
        <v>2</v>
      </c>
      <c r="L1452" s="1764">
        <v>275</v>
      </c>
      <c r="M1452" s="1764">
        <v>82500</v>
      </c>
    </row>
    <row r="1453" spans="1:13" ht="15.75">
      <c r="A1453" s="1163" t="s">
        <v>3308</v>
      </c>
      <c r="B1453" s="1272"/>
      <c r="C1453" s="1272"/>
      <c r="D1453" s="1272"/>
      <c r="E1453" s="1272"/>
      <c r="F1453" s="1272"/>
      <c r="G1453" s="1272"/>
      <c r="H1453" s="1765">
        <v>4</v>
      </c>
      <c r="I1453" s="1764">
        <v>100</v>
      </c>
      <c r="J1453" s="1764">
        <v>48000</v>
      </c>
      <c r="K1453" s="1765">
        <v>2</v>
      </c>
      <c r="L1453" s="1764">
        <v>100</v>
      </c>
      <c r="M1453" s="1764">
        <v>30000</v>
      </c>
    </row>
    <row r="1454" spans="1:13" ht="15.75">
      <c r="A1454" s="1163" t="s">
        <v>3309</v>
      </c>
      <c r="B1454" s="1272"/>
      <c r="C1454" s="1272"/>
      <c r="D1454" s="1272"/>
      <c r="E1454" s="1272"/>
      <c r="F1454" s="1272"/>
      <c r="G1454" s="1272"/>
      <c r="H1454" s="1765">
        <v>120</v>
      </c>
      <c r="I1454" s="1764"/>
      <c r="J1454" s="1763"/>
      <c r="K1454" s="1765">
        <v>150</v>
      </c>
      <c r="L1454" s="1764"/>
      <c r="M1454" s="1763"/>
    </row>
    <row r="1455" spans="1:13" ht="16.5" thickBot="1">
      <c r="A1455" s="1171" t="s">
        <v>29</v>
      </c>
      <c r="B1455" s="1293"/>
      <c r="C1455" s="1293"/>
      <c r="D1455" s="1293"/>
      <c r="E1455" s="1293"/>
      <c r="F1455" s="1293"/>
      <c r="G1455" s="1293"/>
      <c r="H1455" s="1296"/>
      <c r="I1455" s="1293"/>
      <c r="J1455" s="1766">
        <f>J1451+J1452+J1453</f>
        <v>372000</v>
      </c>
      <c r="K1455" s="1296"/>
      <c r="L1455" s="1293"/>
      <c r="M1455" s="1766">
        <f>M1452+M1453</f>
        <v>112500</v>
      </c>
    </row>
    <row r="1456" spans="1:13" ht="31.5">
      <c r="A1456" s="1142" t="s">
        <v>3278</v>
      </c>
      <c r="B1456" s="1265"/>
      <c r="C1456" s="1265"/>
      <c r="D1456" s="1265"/>
      <c r="E1456" s="1265"/>
      <c r="F1456" s="1265"/>
      <c r="G1456" s="1265"/>
      <c r="H1456" s="1767" t="s">
        <v>3979</v>
      </c>
      <c r="I1456" s="1768"/>
      <c r="J1456" s="1768"/>
      <c r="K1456" s="1767" t="s">
        <v>3980</v>
      </c>
      <c r="L1456" s="1769"/>
      <c r="M1456" s="1769"/>
    </row>
    <row r="1457" spans="1:13" ht="15.75">
      <c r="A1457" s="1163" t="s">
        <v>3282</v>
      </c>
      <c r="B1457" s="1272"/>
      <c r="C1457" s="1272"/>
      <c r="D1457" s="1272"/>
      <c r="E1457" s="1272"/>
      <c r="F1457" s="1272"/>
      <c r="G1457" s="1272"/>
      <c r="H1457" s="1765"/>
      <c r="I1457" s="1764"/>
      <c r="J1457" s="1764"/>
      <c r="K1457" s="1765"/>
      <c r="L1457" s="1764"/>
      <c r="M1457" s="1764"/>
    </row>
    <row r="1458" spans="1:13" ht="36.75" customHeight="1">
      <c r="A1458" s="1163" t="s">
        <v>3284</v>
      </c>
      <c r="B1458" s="1272"/>
      <c r="C1458" s="1272"/>
      <c r="D1458" s="1272"/>
      <c r="E1458" s="1272"/>
      <c r="F1458" s="1272"/>
      <c r="G1458" s="1272"/>
      <c r="H1458" s="1765" t="s">
        <v>3318</v>
      </c>
      <c r="I1458" s="1764"/>
      <c r="J1458" s="1764"/>
      <c r="K1458" s="1765" t="s">
        <v>3981</v>
      </c>
      <c r="L1458" s="1764"/>
      <c r="M1458" s="1764"/>
    </row>
    <row r="1459" spans="1:13" ht="47.25">
      <c r="A1459" s="1163" t="s">
        <v>3288</v>
      </c>
      <c r="B1459" s="1272"/>
      <c r="C1459" s="1272"/>
      <c r="D1459" s="1272"/>
      <c r="E1459" s="1272"/>
      <c r="F1459" s="1272"/>
      <c r="G1459" s="1272"/>
      <c r="H1459" s="1765" t="s">
        <v>3982</v>
      </c>
      <c r="I1459" s="1764"/>
      <c r="J1459" s="1764"/>
      <c r="K1459" s="1765" t="s">
        <v>3983</v>
      </c>
      <c r="L1459" s="1764"/>
      <c r="M1459" s="1764"/>
    </row>
    <row r="1460" spans="1:13" ht="31.5">
      <c r="A1460" s="1163" t="s">
        <v>3291</v>
      </c>
      <c r="B1460" s="1272"/>
      <c r="C1460" s="1272"/>
      <c r="D1460" s="1272"/>
      <c r="E1460" s="1272"/>
      <c r="F1460" s="1272"/>
      <c r="G1460" s="1272"/>
      <c r="H1460" s="1765" t="s">
        <v>3974</v>
      </c>
      <c r="I1460" s="1764"/>
      <c r="J1460" s="1764"/>
      <c r="K1460" s="1765" t="s">
        <v>3984</v>
      </c>
      <c r="L1460" s="1764"/>
      <c r="M1460" s="1764"/>
    </row>
    <row r="1461" spans="1:13" ht="15.75">
      <c r="A1461" s="1163" t="s">
        <v>3294</v>
      </c>
      <c r="B1461" s="1272"/>
      <c r="C1461" s="1272"/>
      <c r="D1461" s="1272"/>
      <c r="E1461" s="1272"/>
      <c r="F1461" s="1272"/>
      <c r="G1461" s="1272"/>
      <c r="H1461" s="1765">
        <v>1</v>
      </c>
      <c r="I1461" s="1764"/>
      <c r="J1461" s="1764"/>
      <c r="K1461" s="1765" t="s">
        <v>3985</v>
      </c>
      <c r="L1461" s="1764"/>
      <c r="M1461" s="1764"/>
    </row>
    <row r="1462" spans="1:13" ht="15.75">
      <c r="A1462" s="1163" t="s">
        <v>3295</v>
      </c>
      <c r="B1462" s="1272"/>
      <c r="C1462" s="1272"/>
      <c r="D1462" s="1272"/>
      <c r="E1462" s="1272"/>
      <c r="F1462" s="1272"/>
      <c r="G1462" s="1272"/>
      <c r="H1462" s="1765" t="s">
        <v>3986</v>
      </c>
      <c r="I1462" s="1764"/>
      <c r="J1462" s="1764"/>
      <c r="K1462" s="1765" t="s">
        <v>3434</v>
      </c>
      <c r="L1462" s="1764"/>
      <c r="M1462" s="1764"/>
    </row>
    <row r="1463" spans="1:13" ht="47.25">
      <c r="A1463" s="1163" t="s">
        <v>3298</v>
      </c>
      <c r="B1463" s="1272"/>
      <c r="C1463" s="1272"/>
      <c r="D1463" s="1272"/>
      <c r="E1463" s="1272"/>
      <c r="F1463" s="1272"/>
      <c r="G1463" s="1272"/>
      <c r="H1463" s="1765" t="str">
        <f>H1464</f>
        <v>N/A</v>
      </c>
      <c r="I1463" s="1764"/>
      <c r="J1463" s="1764"/>
      <c r="K1463" s="1765" t="s">
        <v>3315</v>
      </c>
      <c r="L1463" s="1764"/>
      <c r="M1463" s="1764"/>
    </row>
    <row r="1464" spans="1:13" ht="47.25">
      <c r="A1464" s="1163" t="s">
        <v>3300</v>
      </c>
      <c r="B1464" s="1272"/>
      <c r="C1464" s="1272"/>
      <c r="D1464" s="1272"/>
      <c r="E1464" s="1272"/>
      <c r="F1464" s="1272"/>
      <c r="G1464" s="1272"/>
      <c r="H1464" s="1765" t="s">
        <v>3337</v>
      </c>
      <c r="I1464" s="1764"/>
      <c r="J1464" s="1764"/>
      <c r="K1464" s="1765" t="s">
        <v>3987</v>
      </c>
      <c r="L1464" s="1764"/>
      <c r="M1464" s="1764"/>
    </row>
    <row r="1465" spans="1:13" ht="15.75">
      <c r="A1465" s="1163" t="s">
        <v>3304</v>
      </c>
      <c r="B1465" s="1272"/>
      <c r="C1465" s="1272"/>
      <c r="D1465" s="1272"/>
      <c r="E1465" s="1272"/>
      <c r="F1465" s="1272"/>
      <c r="G1465" s="1272"/>
      <c r="H1465" s="1765" t="s">
        <v>3978</v>
      </c>
      <c r="I1465" s="1764"/>
      <c r="J1465" s="1764"/>
      <c r="K1465" s="1765" t="s">
        <v>3978</v>
      </c>
      <c r="L1465" s="1764"/>
      <c r="M1465" s="1764"/>
    </row>
    <row r="1466" spans="1:13" ht="15.75">
      <c r="A1466" s="1163" t="s">
        <v>3307</v>
      </c>
      <c r="B1466" s="1272"/>
      <c r="C1466" s="1272"/>
      <c r="D1466" s="1272"/>
      <c r="E1466" s="1272"/>
      <c r="F1466" s="1272"/>
      <c r="G1466" s="1272"/>
      <c r="H1466" s="1765">
        <v>1</v>
      </c>
      <c r="I1466" s="1764">
        <v>275</v>
      </c>
      <c r="J1466" s="1764">
        <v>33000</v>
      </c>
      <c r="K1466" s="1765">
        <v>1</v>
      </c>
      <c r="L1466" s="1764">
        <v>275</v>
      </c>
      <c r="M1466" s="1764">
        <v>67375</v>
      </c>
    </row>
    <row r="1467" spans="1:13" ht="15.75">
      <c r="A1467" s="1163" t="s">
        <v>3308</v>
      </c>
      <c r="B1467" s="1272"/>
      <c r="C1467" s="1272"/>
      <c r="D1467" s="1272"/>
      <c r="E1467" s="1272"/>
      <c r="F1467" s="1272"/>
      <c r="G1467" s="1272"/>
      <c r="H1467" s="1765">
        <v>2</v>
      </c>
      <c r="I1467" s="1764">
        <v>100</v>
      </c>
      <c r="J1467" s="1763">
        <v>24000</v>
      </c>
      <c r="K1467" s="1765">
        <v>2</v>
      </c>
      <c r="L1467" s="1764">
        <v>100</v>
      </c>
      <c r="M1467" s="1764">
        <v>24500</v>
      </c>
    </row>
    <row r="1468" spans="1:13" ht="15.75">
      <c r="A1468" s="1163" t="s">
        <v>3309</v>
      </c>
      <c r="B1468" s="1272"/>
      <c r="C1468" s="1272"/>
      <c r="D1468" s="1272"/>
      <c r="E1468" s="1272"/>
      <c r="F1468" s="1272"/>
      <c r="G1468" s="1272"/>
      <c r="H1468" s="1765">
        <v>120</v>
      </c>
      <c r="I1468" s="1764"/>
      <c r="J1468" s="1763"/>
      <c r="K1468" s="1765">
        <v>245</v>
      </c>
      <c r="L1468" s="1764"/>
      <c r="M1468" s="1763"/>
    </row>
    <row r="1469" spans="1:13" ht="16.5" thickBot="1">
      <c r="A1469" s="1171" t="s">
        <v>29</v>
      </c>
      <c r="B1469" s="1293"/>
      <c r="C1469" s="1293"/>
      <c r="D1469" s="1293"/>
      <c r="E1469" s="1293"/>
      <c r="F1469" s="1293"/>
      <c r="G1469" s="1293"/>
      <c r="H1469" s="1296"/>
      <c r="I1469" s="1293"/>
      <c r="J1469" s="1766">
        <f>J1466+J1467</f>
        <v>57000</v>
      </c>
      <c r="K1469" s="1293"/>
      <c r="L1469" s="1293"/>
      <c r="M1469" s="1766">
        <f>M1466+M1467</f>
        <v>91875</v>
      </c>
    </row>
    <row r="1470" spans="1:13" ht="15.75">
      <c r="A1470" s="1153" t="s">
        <v>3278</v>
      </c>
      <c r="B1470" s="1770" t="s">
        <v>3988</v>
      </c>
      <c r="C1470" s="1771"/>
      <c r="D1470" s="1771"/>
      <c r="E1470" s="1770" t="s">
        <v>3988</v>
      </c>
      <c r="F1470" s="1771"/>
      <c r="G1470" s="1771"/>
      <c r="H1470" s="1767" t="s">
        <v>3988</v>
      </c>
      <c r="I1470" s="1769"/>
      <c r="J1470" s="1769"/>
      <c r="K1470" s="1767" t="s">
        <v>3988</v>
      </c>
      <c r="L1470" s="1769"/>
      <c r="M1470" s="1769"/>
    </row>
    <row r="1471" spans="1:13" ht="15.75">
      <c r="A1471" s="1163" t="s">
        <v>3282</v>
      </c>
      <c r="B1471" s="1772"/>
      <c r="C1471" s="1764"/>
      <c r="D1471" s="1764"/>
      <c r="E1471" s="1772"/>
      <c r="F1471" s="1764"/>
      <c r="G1471" s="1764"/>
      <c r="H1471" s="1772"/>
      <c r="I1471" s="1764"/>
      <c r="J1471" s="1764"/>
      <c r="K1471" s="1772"/>
      <c r="L1471" s="1764"/>
      <c r="M1471" s="1764"/>
    </row>
    <row r="1472" spans="1:13" ht="15.75">
      <c r="A1472" s="1163" t="s">
        <v>3284</v>
      </c>
      <c r="B1472" s="1772" t="s">
        <v>3553</v>
      </c>
      <c r="C1472" s="1764"/>
      <c r="D1472" s="1764"/>
      <c r="E1472" s="1772" t="s">
        <v>3285</v>
      </c>
      <c r="F1472" s="1764"/>
      <c r="G1472" s="1764"/>
      <c r="H1472" s="1772" t="s">
        <v>3318</v>
      </c>
      <c r="I1472" s="1764"/>
      <c r="J1472" s="1764"/>
      <c r="K1472" s="1772" t="s">
        <v>3313</v>
      </c>
      <c r="L1472" s="1764"/>
      <c r="M1472" s="1764"/>
    </row>
    <row r="1473" spans="1:13" ht="31.5">
      <c r="A1473" s="1163" t="s">
        <v>3288</v>
      </c>
      <c r="B1473" s="1765" t="s">
        <v>3712</v>
      </c>
      <c r="C1473" s="1764"/>
      <c r="D1473" s="1764"/>
      <c r="E1473" s="1765" t="s">
        <v>3712</v>
      </c>
      <c r="F1473" s="1764"/>
      <c r="G1473" s="1764"/>
      <c r="H1473" s="1765" t="s">
        <v>3989</v>
      </c>
      <c r="I1473" s="1764"/>
      <c r="J1473" s="1764"/>
      <c r="K1473" s="1765" t="s">
        <v>3989</v>
      </c>
      <c r="L1473" s="1764"/>
      <c r="M1473" s="1764"/>
    </row>
    <row r="1474" spans="1:13" ht="47.25">
      <c r="A1474" s="1163" t="s">
        <v>3291</v>
      </c>
      <c r="B1474" s="1765" t="s">
        <v>3990</v>
      </c>
      <c r="C1474" s="1764"/>
      <c r="D1474" s="1764"/>
      <c r="E1474" s="1765" t="s">
        <v>3990</v>
      </c>
      <c r="F1474" s="1764"/>
      <c r="G1474" s="1764"/>
      <c r="H1474" s="1765" t="s">
        <v>3990</v>
      </c>
      <c r="I1474" s="1764"/>
      <c r="J1474" s="1764"/>
      <c r="K1474" s="1765" t="s">
        <v>3990</v>
      </c>
      <c r="L1474" s="1764"/>
      <c r="M1474" s="1764"/>
    </row>
    <row r="1475" spans="1:13" ht="15.75">
      <c r="A1475" s="1163" t="s">
        <v>3294</v>
      </c>
      <c r="B1475" s="1765">
        <v>1</v>
      </c>
      <c r="C1475" s="1764"/>
      <c r="D1475" s="1764"/>
      <c r="E1475" s="1765">
        <v>1</v>
      </c>
      <c r="F1475" s="1764"/>
      <c r="G1475" s="1764"/>
      <c r="H1475" s="1765">
        <v>1</v>
      </c>
      <c r="I1475" s="1764"/>
      <c r="J1475" s="1764"/>
      <c r="K1475" s="1765">
        <v>1</v>
      </c>
      <c r="L1475" s="1764"/>
      <c r="M1475" s="1764"/>
    </row>
    <row r="1476" spans="1:13" ht="15.75">
      <c r="A1476" s="1163" t="s">
        <v>3295</v>
      </c>
      <c r="B1476" s="1765" t="s">
        <v>3991</v>
      </c>
      <c r="C1476" s="1764"/>
      <c r="D1476" s="1764"/>
      <c r="E1476" s="1765" t="s">
        <v>3991</v>
      </c>
      <c r="F1476" s="1764"/>
      <c r="G1476" s="1764"/>
      <c r="H1476" s="1765" t="s">
        <v>3991</v>
      </c>
      <c r="I1476" s="1764"/>
      <c r="J1476" s="1764"/>
      <c r="K1476" s="1765" t="s">
        <v>3991</v>
      </c>
      <c r="L1476" s="1764"/>
      <c r="M1476" s="1764"/>
    </row>
    <row r="1477" spans="1:13" ht="47.25">
      <c r="A1477" s="1163" t="s">
        <v>3298</v>
      </c>
      <c r="B1477" s="1765" t="s">
        <v>3315</v>
      </c>
      <c r="C1477" s="1764"/>
      <c r="D1477" s="1764"/>
      <c r="E1477" s="1765" t="s">
        <v>3315</v>
      </c>
      <c r="F1477" s="1764"/>
      <c r="G1477" s="1764"/>
      <c r="H1477" s="1765" t="s">
        <v>3315</v>
      </c>
      <c r="I1477" s="1764"/>
      <c r="J1477" s="1764"/>
      <c r="K1477" s="1765" t="s">
        <v>3315</v>
      </c>
      <c r="L1477" s="1764"/>
      <c r="M1477" s="1764"/>
    </row>
    <row r="1478" spans="1:13" ht="47.25">
      <c r="A1478" s="1163" t="s">
        <v>3300</v>
      </c>
      <c r="B1478" s="1765" t="s">
        <v>3992</v>
      </c>
      <c r="C1478" s="1764"/>
      <c r="D1478" s="1764"/>
      <c r="E1478" s="1765" t="s">
        <v>3992</v>
      </c>
      <c r="F1478" s="1764"/>
      <c r="G1478" s="1764"/>
      <c r="H1478" s="1765" t="s">
        <v>3992</v>
      </c>
      <c r="I1478" s="1764"/>
      <c r="J1478" s="1764"/>
      <c r="K1478" s="1765" t="s">
        <v>3992</v>
      </c>
      <c r="L1478" s="1764"/>
      <c r="M1478" s="1764"/>
    </row>
    <row r="1479" spans="1:13" ht="15.75">
      <c r="A1479" s="1163" t="s">
        <v>3304</v>
      </c>
      <c r="B1479" s="1765" t="s">
        <v>3978</v>
      </c>
      <c r="C1479" s="1764"/>
      <c r="D1479" s="1764"/>
      <c r="E1479" s="1765" t="s">
        <v>3978</v>
      </c>
      <c r="F1479" s="1764"/>
      <c r="G1479" s="1764"/>
      <c r="H1479" s="1765" t="s">
        <v>3978</v>
      </c>
      <c r="I1479" s="1764"/>
      <c r="J1479" s="1764"/>
      <c r="K1479" s="1765" t="s">
        <v>3978</v>
      </c>
      <c r="L1479" s="1764"/>
      <c r="M1479" s="1764"/>
    </row>
    <row r="1480" spans="1:13" ht="15.75">
      <c r="A1480" s="1163" t="s">
        <v>3307</v>
      </c>
      <c r="B1480" s="1765">
        <v>1</v>
      </c>
      <c r="C1480" s="1764">
        <v>450</v>
      </c>
      <c r="D1480" s="1764">
        <f>C1480*B1480*B1482</f>
        <v>36000</v>
      </c>
      <c r="E1480" s="1765">
        <v>1</v>
      </c>
      <c r="F1480" s="1764">
        <v>450</v>
      </c>
      <c r="G1480" s="1764">
        <v>36000</v>
      </c>
      <c r="H1480" s="1765">
        <v>1</v>
      </c>
      <c r="I1480" s="1764">
        <v>450</v>
      </c>
      <c r="J1480" s="1764">
        <f>I1480*H1480*H1482</f>
        <v>36000</v>
      </c>
      <c r="K1480" s="1765">
        <v>1</v>
      </c>
      <c r="L1480" s="1764">
        <v>450</v>
      </c>
      <c r="M1480" s="1764">
        <f>L1480*K1480*K1482</f>
        <v>36000</v>
      </c>
    </row>
    <row r="1481" spans="1:13" ht="15.75">
      <c r="A1481" s="1163" t="s">
        <v>3308</v>
      </c>
      <c r="B1481" s="1765">
        <v>1</v>
      </c>
      <c r="C1481" s="1764">
        <v>200</v>
      </c>
      <c r="D1481" s="1763">
        <f>C1481*B1481*B1482</f>
        <v>16000</v>
      </c>
      <c r="E1481" s="1765">
        <v>1</v>
      </c>
      <c r="F1481" s="1764">
        <v>200</v>
      </c>
      <c r="G1481" s="1763">
        <v>16000</v>
      </c>
      <c r="H1481" s="1765">
        <v>1</v>
      </c>
      <c r="I1481" s="1764">
        <v>200</v>
      </c>
      <c r="J1481" s="1763">
        <f>I1481*H1481*H1482</f>
        <v>16000</v>
      </c>
      <c r="K1481" s="1765">
        <v>1</v>
      </c>
      <c r="L1481" s="1764">
        <v>200</v>
      </c>
      <c r="M1481" s="1763">
        <f>L1481*K1481*K1482</f>
        <v>16000</v>
      </c>
    </row>
    <row r="1482" spans="1:13" ht="15.75">
      <c r="A1482" s="1163" t="s">
        <v>3309</v>
      </c>
      <c r="B1482" s="1765">
        <v>80</v>
      </c>
      <c r="C1482" s="1764"/>
      <c r="D1482" s="1763"/>
      <c r="E1482" s="1765">
        <v>80</v>
      </c>
      <c r="F1482" s="1764"/>
      <c r="G1482" s="1763"/>
      <c r="H1482" s="1765">
        <v>80</v>
      </c>
      <c r="I1482" s="1764"/>
      <c r="J1482" s="1763"/>
      <c r="K1482" s="1765">
        <v>80</v>
      </c>
      <c r="L1482" s="1764"/>
      <c r="M1482" s="1763"/>
    </row>
    <row r="1483" spans="1:13" ht="16.5" thickBot="1">
      <c r="A1483" s="1193" t="s">
        <v>29</v>
      </c>
      <c r="B1483" s="1773"/>
      <c r="C1483" s="1774"/>
      <c r="D1483" s="1774">
        <f>D1480+D1481</f>
        <v>52000</v>
      </c>
      <c r="E1483" s="1775"/>
      <c r="F1483" s="1774"/>
      <c r="G1483" s="1774">
        <f>G1480+G1481</f>
        <v>52000</v>
      </c>
      <c r="H1483" s="1776"/>
      <c r="I1483" s="1777"/>
      <c r="J1483" s="1777">
        <f>J1480+J1481</f>
        <v>52000</v>
      </c>
      <c r="K1483" s="1778"/>
      <c r="L1483" s="1777"/>
      <c r="M1483" s="1777">
        <f>M1480+M1481</f>
        <v>52000</v>
      </c>
    </row>
    <row r="1484" spans="1:13" ht="15.75">
      <c r="A1484" s="1142" t="s">
        <v>3278</v>
      </c>
      <c r="B1484" s="1767" t="s">
        <v>3993</v>
      </c>
      <c r="C1484" s="1769"/>
      <c r="D1484" s="1769"/>
      <c r="E1484" s="1767" t="s">
        <v>3993</v>
      </c>
      <c r="F1484" s="1769"/>
      <c r="G1484" s="1769"/>
      <c r="H1484" s="1770" t="s">
        <v>3993</v>
      </c>
      <c r="I1484" s="1771"/>
      <c r="J1484" s="1771"/>
      <c r="K1484" s="1770" t="s">
        <v>3993</v>
      </c>
      <c r="L1484" s="1771"/>
      <c r="M1484" s="1771"/>
    </row>
    <row r="1485" spans="1:13" ht="15.75">
      <c r="A1485" s="1163" t="s">
        <v>3282</v>
      </c>
      <c r="B1485" s="1772"/>
      <c r="C1485" s="1764"/>
      <c r="D1485" s="1764"/>
      <c r="E1485" s="1772"/>
      <c r="F1485" s="1764"/>
      <c r="G1485" s="1764"/>
      <c r="H1485" s="1772"/>
      <c r="I1485" s="1764"/>
      <c r="J1485" s="1764"/>
      <c r="K1485" s="1772"/>
      <c r="L1485" s="1764"/>
      <c r="M1485" s="1764"/>
    </row>
    <row r="1486" spans="1:13" ht="15.75">
      <c r="A1486" s="1163" t="s">
        <v>3284</v>
      </c>
      <c r="B1486" s="1772" t="s">
        <v>3553</v>
      </c>
      <c r="C1486" s="1764"/>
      <c r="D1486" s="1764"/>
      <c r="E1486" s="1772" t="s">
        <v>3994</v>
      </c>
      <c r="F1486" s="1764"/>
      <c r="G1486" s="1764"/>
      <c r="H1486" s="1772" t="s">
        <v>3312</v>
      </c>
      <c r="I1486" s="1764"/>
      <c r="J1486" s="1764"/>
      <c r="K1486" s="1772" t="s">
        <v>3995</v>
      </c>
      <c r="L1486" s="1764"/>
      <c r="M1486" s="1764"/>
    </row>
    <row r="1487" spans="1:13" ht="15.75">
      <c r="A1487" s="1163" t="s">
        <v>3288</v>
      </c>
      <c r="B1487" s="1765" t="s">
        <v>3712</v>
      </c>
      <c r="C1487" s="1764"/>
      <c r="D1487" s="1764"/>
      <c r="E1487" s="1765" t="s">
        <v>3712</v>
      </c>
      <c r="F1487" s="1764"/>
      <c r="G1487" s="1764"/>
      <c r="H1487" s="1765" t="s">
        <v>3712</v>
      </c>
      <c r="I1487" s="1764"/>
      <c r="J1487" s="1764"/>
      <c r="K1487" s="1765" t="s">
        <v>3712</v>
      </c>
      <c r="L1487" s="1764"/>
      <c r="M1487" s="1764"/>
    </row>
    <row r="1488" spans="1:13" ht="31.5">
      <c r="A1488" s="1163" t="s">
        <v>3291</v>
      </c>
      <c r="B1488" s="1765" t="s">
        <v>3996</v>
      </c>
      <c r="C1488" s="1764"/>
      <c r="D1488" s="1764"/>
      <c r="E1488" s="1765" t="s">
        <v>3997</v>
      </c>
      <c r="F1488" s="1764"/>
      <c r="G1488" s="1764"/>
      <c r="H1488" s="1765" t="s">
        <v>3997</v>
      </c>
      <c r="I1488" s="1764"/>
      <c r="J1488" s="1764"/>
      <c r="K1488" s="1765" t="s">
        <v>3997</v>
      </c>
      <c r="L1488" s="1764"/>
      <c r="M1488" s="1764"/>
    </row>
    <row r="1489" spans="1:13" ht="15.75">
      <c r="A1489" s="1163" t="s">
        <v>3294</v>
      </c>
      <c r="B1489" s="1765">
        <v>1</v>
      </c>
      <c r="C1489" s="1764"/>
      <c r="D1489" s="1764"/>
      <c r="E1489" s="1765">
        <v>2</v>
      </c>
      <c r="F1489" s="1764"/>
      <c r="G1489" s="1764"/>
      <c r="H1489" s="1765">
        <v>1</v>
      </c>
      <c r="I1489" s="1764"/>
      <c r="J1489" s="1764"/>
      <c r="K1489" s="1765">
        <v>2</v>
      </c>
      <c r="L1489" s="1764"/>
      <c r="M1489" s="1764"/>
    </row>
    <row r="1490" spans="1:13" ht="15.75">
      <c r="A1490" s="1163" t="s">
        <v>3295</v>
      </c>
      <c r="B1490" s="1765" t="s">
        <v>3434</v>
      </c>
      <c r="C1490" s="1764"/>
      <c r="D1490" s="1764"/>
      <c r="E1490" s="1765" t="s">
        <v>3434</v>
      </c>
      <c r="F1490" s="1764"/>
      <c r="G1490" s="1764"/>
      <c r="H1490" s="1765" t="s">
        <v>3434</v>
      </c>
      <c r="I1490" s="1764"/>
      <c r="J1490" s="1764"/>
      <c r="K1490" s="1765" t="s">
        <v>3434</v>
      </c>
      <c r="L1490" s="1764"/>
      <c r="M1490" s="1764"/>
    </row>
    <row r="1491" spans="1:13" ht="47.25">
      <c r="A1491" s="1163" t="s">
        <v>3298</v>
      </c>
      <c r="B1491" s="1765" t="s">
        <v>3315</v>
      </c>
      <c r="C1491" s="1764"/>
      <c r="D1491" s="1764"/>
      <c r="E1491" s="1765" t="s">
        <v>3315</v>
      </c>
      <c r="F1491" s="1764"/>
      <c r="G1491" s="1764"/>
      <c r="H1491" s="1765" t="s">
        <v>3315</v>
      </c>
      <c r="I1491" s="1764"/>
      <c r="J1491" s="1764"/>
      <c r="K1491" s="1765" t="s">
        <v>3315</v>
      </c>
      <c r="L1491" s="1764"/>
      <c r="M1491" s="1764"/>
    </row>
    <row r="1492" spans="1:13" ht="47.25">
      <c r="A1492" s="1163" t="s">
        <v>3300</v>
      </c>
      <c r="B1492" s="1765" t="s">
        <v>3992</v>
      </c>
      <c r="C1492" s="1764"/>
      <c r="D1492" s="1764"/>
      <c r="E1492" s="1765" t="s">
        <v>3992</v>
      </c>
      <c r="F1492" s="1764"/>
      <c r="G1492" s="1764"/>
      <c r="H1492" s="1765" t="s">
        <v>3992</v>
      </c>
      <c r="I1492" s="1764"/>
      <c r="J1492" s="1764"/>
      <c r="K1492" s="1765" t="s">
        <v>3992</v>
      </c>
      <c r="L1492" s="1764"/>
      <c r="M1492" s="1764"/>
    </row>
    <row r="1493" spans="1:13" ht="15.75">
      <c r="A1493" s="1163" t="s">
        <v>3304</v>
      </c>
      <c r="B1493" s="1765" t="s">
        <v>3978</v>
      </c>
      <c r="C1493" s="1764"/>
      <c r="D1493" s="1764"/>
      <c r="E1493" s="1765" t="s">
        <v>3978</v>
      </c>
      <c r="F1493" s="1764"/>
      <c r="G1493" s="1764"/>
      <c r="H1493" s="1765" t="s">
        <v>3978</v>
      </c>
      <c r="I1493" s="1764"/>
      <c r="J1493" s="1764"/>
      <c r="K1493" s="1765" t="s">
        <v>3978</v>
      </c>
      <c r="L1493" s="1764"/>
      <c r="M1493" s="1764"/>
    </row>
    <row r="1494" spans="1:13" ht="15.75">
      <c r="A1494" s="1163" t="s">
        <v>3307</v>
      </c>
      <c r="B1494" s="1765">
        <v>1</v>
      </c>
      <c r="C1494" s="1764">
        <v>350</v>
      </c>
      <c r="D1494" s="1764">
        <f>C1494*B1494*B1496</f>
        <v>21000</v>
      </c>
      <c r="E1494" s="1765">
        <v>1</v>
      </c>
      <c r="F1494" s="1764">
        <v>350</v>
      </c>
      <c r="G1494" s="1764">
        <f>F1494*E1494*E1496*2</f>
        <v>42000</v>
      </c>
      <c r="H1494" s="1765">
        <v>1</v>
      </c>
      <c r="I1494" s="1764">
        <v>350</v>
      </c>
      <c r="J1494" s="1764">
        <f>I1494*H1494*H1496</f>
        <v>21000</v>
      </c>
      <c r="K1494" s="1765">
        <v>1</v>
      </c>
      <c r="L1494" s="1764">
        <v>350</v>
      </c>
      <c r="M1494" s="1764">
        <f>L1494*K1494*K1496*2</f>
        <v>42000</v>
      </c>
    </row>
    <row r="1495" spans="1:13" ht="15.75">
      <c r="A1495" s="1163" t="s">
        <v>3308</v>
      </c>
      <c r="B1495" s="1765">
        <v>2</v>
      </c>
      <c r="C1495" s="1764">
        <v>100</v>
      </c>
      <c r="D1495" s="1764">
        <f>C1495*B1495*B1496</f>
        <v>12000</v>
      </c>
      <c r="E1495" s="1765">
        <v>2</v>
      </c>
      <c r="F1495" s="1764">
        <v>100</v>
      </c>
      <c r="G1495" s="1764">
        <f>F1495*E1495*E1496*2</f>
        <v>24000</v>
      </c>
      <c r="H1495" s="1765">
        <v>2</v>
      </c>
      <c r="I1495" s="1764">
        <v>100</v>
      </c>
      <c r="J1495" s="1764">
        <f>I1495*H1495*H1496</f>
        <v>12000</v>
      </c>
      <c r="K1495" s="1765">
        <v>2</v>
      </c>
      <c r="L1495" s="1764">
        <v>100</v>
      </c>
      <c r="M1495" s="1764">
        <f>L1495*K1495*K1496*2</f>
        <v>24000</v>
      </c>
    </row>
    <row r="1496" spans="1:13" ht="15.75">
      <c r="A1496" s="1163" t="s">
        <v>3309</v>
      </c>
      <c r="B1496" s="1765">
        <v>60</v>
      </c>
      <c r="C1496" s="1764"/>
      <c r="D1496" s="1763"/>
      <c r="E1496" s="1765">
        <v>60</v>
      </c>
      <c r="F1496" s="1764"/>
      <c r="G1496" s="1763"/>
      <c r="H1496" s="1765">
        <v>60</v>
      </c>
      <c r="I1496" s="1764"/>
      <c r="J1496" s="1763"/>
      <c r="K1496" s="1765">
        <v>60</v>
      </c>
      <c r="L1496" s="1764"/>
      <c r="M1496" s="1763"/>
    </row>
    <row r="1497" spans="1:13" ht="16.5" thickBot="1">
      <c r="A1497" s="1171" t="s">
        <v>29</v>
      </c>
      <c r="B1497" s="1779"/>
      <c r="C1497" s="1780"/>
      <c r="D1497" s="1780">
        <f>D1494+D1495</f>
        <v>33000</v>
      </c>
      <c r="E1497" s="1781"/>
      <c r="F1497" s="1780"/>
      <c r="G1497" s="1780">
        <f>G1494+G1495</f>
        <v>66000</v>
      </c>
      <c r="H1497" s="1782"/>
      <c r="I1497" s="1783"/>
      <c r="J1497" s="1783">
        <f>J1494+J1495</f>
        <v>33000</v>
      </c>
      <c r="K1497" s="1773"/>
      <c r="L1497" s="1774"/>
      <c r="M1497" s="1774">
        <f>M1494+M1495</f>
        <v>66000</v>
      </c>
    </row>
    <row r="1498" spans="1:13" ht="31.5">
      <c r="A1498" s="1153" t="s">
        <v>3278</v>
      </c>
      <c r="B1498" s="1784" t="s">
        <v>3998</v>
      </c>
      <c r="C1498" s="1785"/>
      <c r="D1498" s="1785"/>
      <c r="E1498" s="1784" t="s">
        <v>3998</v>
      </c>
      <c r="F1498" s="1785"/>
      <c r="G1498" s="1785"/>
      <c r="H1498" s="1786" t="s">
        <v>3998</v>
      </c>
      <c r="I1498" s="1787"/>
      <c r="J1498" s="1787"/>
      <c r="K1498" s="1786" t="s">
        <v>3998</v>
      </c>
      <c r="L1498" s="1769"/>
      <c r="M1498" s="1769"/>
    </row>
    <row r="1499" spans="1:13" ht="15.75">
      <c r="A1499" s="1163" t="s">
        <v>3282</v>
      </c>
      <c r="B1499" s="1788"/>
      <c r="C1499" s="1789"/>
      <c r="D1499" s="1789"/>
      <c r="E1499" s="1788"/>
      <c r="F1499" s="1789"/>
      <c r="G1499" s="1789"/>
      <c r="H1499" s="1788"/>
      <c r="I1499" s="1789"/>
      <c r="J1499" s="1789"/>
      <c r="K1499" s="1788"/>
      <c r="L1499" s="1764"/>
      <c r="M1499" s="1764"/>
    </row>
    <row r="1500" spans="1:13" ht="15.75">
      <c r="A1500" s="1163" t="s">
        <v>3284</v>
      </c>
      <c r="B1500" s="1788" t="s">
        <v>3999</v>
      </c>
      <c r="C1500" s="1789"/>
      <c r="D1500" s="1789"/>
      <c r="E1500" s="1788" t="s">
        <v>4000</v>
      </c>
      <c r="F1500" s="1789"/>
      <c r="G1500" s="1789"/>
      <c r="H1500" s="1788" t="s">
        <v>4001</v>
      </c>
      <c r="I1500" s="1789"/>
      <c r="J1500" s="1789"/>
      <c r="K1500" s="1788" t="s">
        <v>4002</v>
      </c>
      <c r="L1500" s="1764"/>
      <c r="M1500" s="1764"/>
    </row>
    <row r="1501" spans="1:13" ht="15.75">
      <c r="A1501" s="1163" t="s">
        <v>3288</v>
      </c>
      <c r="B1501" s="1790" t="s">
        <v>3712</v>
      </c>
      <c r="C1501" s="1789"/>
      <c r="D1501" s="1789"/>
      <c r="E1501" s="1790" t="s">
        <v>3712</v>
      </c>
      <c r="F1501" s="1789"/>
      <c r="G1501" s="1789"/>
      <c r="H1501" s="1790" t="s">
        <v>3712</v>
      </c>
      <c r="I1501" s="1789"/>
      <c r="J1501" s="1789"/>
      <c r="K1501" s="1790" t="s">
        <v>3712</v>
      </c>
      <c r="L1501" s="1764"/>
      <c r="M1501" s="1764"/>
    </row>
    <row r="1502" spans="1:13" ht="15.75">
      <c r="A1502" s="1163" t="s">
        <v>3291</v>
      </c>
      <c r="B1502" s="1790" t="s">
        <v>4003</v>
      </c>
      <c r="C1502" s="1789"/>
      <c r="D1502" s="1789"/>
      <c r="E1502" s="1790" t="s">
        <v>4003</v>
      </c>
      <c r="F1502" s="1789"/>
      <c r="G1502" s="1789"/>
      <c r="H1502" s="1790" t="s">
        <v>4003</v>
      </c>
      <c r="I1502" s="1789"/>
      <c r="J1502" s="1789"/>
      <c r="K1502" s="1790" t="s">
        <v>4003</v>
      </c>
      <c r="L1502" s="1764"/>
      <c r="M1502" s="1764"/>
    </row>
    <row r="1503" spans="1:13" ht="15.75">
      <c r="A1503" s="1163" t="s">
        <v>3294</v>
      </c>
      <c r="B1503" s="1790">
        <v>3</v>
      </c>
      <c r="C1503" s="1789"/>
      <c r="D1503" s="1789"/>
      <c r="E1503" s="1790">
        <v>3</v>
      </c>
      <c r="F1503" s="1789"/>
      <c r="G1503" s="1789"/>
      <c r="H1503" s="1790">
        <v>3</v>
      </c>
      <c r="I1503" s="1789"/>
      <c r="J1503" s="1789"/>
      <c r="K1503" s="1790">
        <v>3</v>
      </c>
      <c r="L1503" s="1764"/>
      <c r="M1503" s="1764"/>
    </row>
    <row r="1504" spans="1:13" ht="15.75">
      <c r="A1504" s="1163" t="s">
        <v>3295</v>
      </c>
      <c r="B1504" s="1790" t="s">
        <v>4004</v>
      </c>
      <c r="C1504" s="1789"/>
      <c r="D1504" s="1789"/>
      <c r="E1504" s="1790" t="s">
        <v>4004</v>
      </c>
      <c r="F1504" s="1789"/>
      <c r="G1504" s="1789"/>
      <c r="H1504" s="1790" t="s">
        <v>4004</v>
      </c>
      <c r="I1504" s="1789"/>
      <c r="J1504" s="1789"/>
      <c r="K1504" s="1790" t="s">
        <v>4004</v>
      </c>
      <c r="L1504" s="1764"/>
      <c r="M1504" s="1764"/>
    </row>
    <row r="1505" spans="1:13" ht="47.25">
      <c r="A1505" s="1163" t="s">
        <v>3298</v>
      </c>
      <c r="B1505" s="1790" t="s">
        <v>3315</v>
      </c>
      <c r="C1505" s="1789"/>
      <c r="D1505" s="1789"/>
      <c r="E1505" s="1790" t="s">
        <v>3315</v>
      </c>
      <c r="F1505" s="1789"/>
      <c r="G1505" s="1789"/>
      <c r="H1505" s="1790" t="s">
        <v>3315</v>
      </c>
      <c r="I1505" s="1789"/>
      <c r="J1505" s="1789"/>
      <c r="K1505" s="1790" t="s">
        <v>3315</v>
      </c>
      <c r="L1505" s="1764"/>
      <c r="M1505" s="1764"/>
    </row>
    <row r="1506" spans="1:13" ht="15.75" customHeight="1">
      <c r="A1506" s="1163" t="s">
        <v>3300</v>
      </c>
      <c r="B1506" s="1790" t="s">
        <v>3987</v>
      </c>
      <c r="C1506" s="1789"/>
      <c r="D1506" s="1789"/>
      <c r="E1506" s="1790" t="s">
        <v>3987</v>
      </c>
      <c r="F1506" s="1789"/>
      <c r="G1506" s="1789"/>
      <c r="H1506" s="1790" t="s">
        <v>3987</v>
      </c>
      <c r="I1506" s="1789"/>
      <c r="J1506" s="1789"/>
      <c r="K1506" s="1790" t="s">
        <v>3987</v>
      </c>
      <c r="L1506" s="1764"/>
      <c r="M1506" s="1764"/>
    </row>
    <row r="1507" spans="1:13" ht="15.75">
      <c r="A1507" s="1163" t="s">
        <v>3304</v>
      </c>
      <c r="B1507" s="1790" t="s">
        <v>3978</v>
      </c>
      <c r="C1507" s="1789"/>
      <c r="D1507" s="1789"/>
      <c r="E1507" s="1790" t="s">
        <v>3978</v>
      </c>
      <c r="F1507" s="1789"/>
      <c r="G1507" s="1789"/>
      <c r="H1507" s="1790" t="s">
        <v>3978</v>
      </c>
      <c r="I1507" s="1789"/>
      <c r="J1507" s="1789"/>
      <c r="K1507" s="1790" t="s">
        <v>3978</v>
      </c>
      <c r="L1507" s="1764"/>
      <c r="M1507" s="1764"/>
    </row>
    <row r="1508" spans="1:13" ht="15.75">
      <c r="A1508" s="1163" t="s">
        <v>3307</v>
      </c>
      <c r="B1508" s="1790">
        <v>1</v>
      </c>
      <c r="C1508" s="1789">
        <v>275</v>
      </c>
      <c r="D1508" s="1789">
        <f>C1508*B1508*B1510*3</f>
        <v>28875</v>
      </c>
      <c r="E1508" s="1790">
        <v>1</v>
      </c>
      <c r="F1508" s="1789">
        <v>275</v>
      </c>
      <c r="G1508" s="1789">
        <f>F1508*E1508*E1510*3</f>
        <v>28875</v>
      </c>
      <c r="H1508" s="1790">
        <v>1</v>
      </c>
      <c r="I1508" s="1789">
        <v>275</v>
      </c>
      <c r="J1508" s="1789">
        <f>I1508*H1508*H1510*3</f>
        <v>28875</v>
      </c>
      <c r="K1508" s="1790">
        <v>1</v>
      </c>
      <c r="L1508" s="1789">
        <v>275</v>
      </c>
      <c r="M1508" s="1789">
        <f>L1508*K1508*K1510*3</f>
        <v>28875</v>
      </c>
    </row>
    <row r="1509" spans="1:13" ht="15.75">
      <c r="A1509" s="1163" t="s">
        <v>3308</v>
      </c>
      <c r="B1509" s="1790">
        <v>2</v>
      </c>
      <c r="C1509" s="1789">
        <v>100</v>
      </c>
      <c r="D1509" s="1789">
        <f>C1509*B1509*B1510*3</f>
        <v>21000</v>
      </c>
      <c r="E1509" s="1790">
        <v>2</v>
      </c>
      <c r="F1509" s="1789">
        <v>100</v>
      </c>
      <c r="G1509" s="1789">
        <f>F1509*E1509*E1510*3</f>
        <v>21000</v>
      </c>
      <c r="H1509" s="1790">
        <v>2</v>
      </c>
      <c r="I1509" s="1789">
        <v>100</v>
      </c>
      <c r="J1509" s="1789">
        <f>I1509*H1509*H1510*3</f>
        <v>21000</v>
      </c>
      <c r="K1509" s="1790">
        <v>2</v>
      </c>
      <c r="L1509" s="1789">
        <v>100</v>
      </c>
      <c r="M1509" s="1789">
        <f>L1509*K1509*K1510*3</f>
        <v>21000</v>
      </c>
    </row>
    <row r="1510" spans="1:13" ht="15.75">
      <c r="A1510" s="1163" t="s">
        <v>3309</v>
      </c>
      <c r="B1510" s="1790">
        <v>35</v>
      </c>
      <c r="C1510" s="1789"/>
      <c r="D1510" s="1791"/>
      <c r="E1510" s="1790">
        <v>35</v>
      </c>
      <c r="F1510" s="1789"/>
      <c r="G1510" s="1791"/>
      <c r="H1510" s="1790">
        <v>35</v>
      </c>
      <c r="I1510" s="1789"/>
      <c r="J1510" s="1791"/>
      <c r="K1510" s="1790">
        <v>35</v>
      </c>
      <c r="L1510" s="1789"/>
      <c r="M1510" s="1791"/>
    </row>
    <row r="1511" spans="1:13" ht="16.5" thickBot="1">
      <c r="A1511" s="1193" t="s">
        <v>29</v>
      </c>
      <c r="B1511" s="1792"/>
      <c r="C1511" s="1792"/>
      <c r="D1511" s="1793">
        <f>D1508+D1509</f>
        <v>49875</v>
      </c>
      <c r="E1511" s="1794"/>
      <c r="F1511" s="1783"/>
      <c r="G1511" s="1783">
        <f>G1508+G1509</f>
        <v>49875</v>
      </c>
      <c r="H1511" s="1795"/>
      <c r="I1511" s="1780"/>
      <c r="J1511" s="1780">
        <f>J1508+J1509</f>
        <v>49875</v>
      </c>
      <c r="K1511" s="1795"/>
      <c r="L1511" s="1780"/>
      <c r="M1511" s="1780">
        <f>M1508+M1509</f>
        <v>49875</v>
      </c>
    </row>
    <row r="1512" spans="1:13" ht="31.5">
      <c r="A1512" s="1142" t="s">
        <v>3278</v>
      </c>
      <c r="B1512" s="1786" t="s">
        <v>4005</v>
      </c>
      <c r="C1512" s="1796"/>
      <c r="D1512" s="1796"/>
      <c r="E1512" s="1786" t="s">
        <v>4005</v>
      </c>
      <c r="F1512" s="1796"/>
      <c r="G1512" s="1796"/>
      <c r="H1512" s="1784" t="s">
        <v>4005</v>
      </c>
      <c r="I1512" s="1797"/>
      <c r="J1512" s="1797"/>
      <c r="K1512" s="1786" t="s">
        <v>4005</v>
      </c>
      <c r="L1512" s="1798"/>
      <c r="M1512" s="1798"/>
    </row>
    <row r="1513" spans="1:13" ht="15.75">
      <c r="A1513" s="1163" t="s">
        <v>3282</v>
      </c>
      <c r="B1513" s="1788"/>
      <c r="C1513" s="1789"/>
      <c r="D1513" s="1789"/>
      <c r="E1513" s="1788"/>
      <c r="F1513" s="1789"/>
      <c r="G1513" s="1789"/>
      <c r="H1513" s="1788"/>
      <c r="I1513" s="1789"/>
      <c r="J1513" s="1789"/>
      <c r="K1513" s="1799"/>
      <c r="L1513" s="1789"/>
      <c r="M1513" s="1789"/>
    </row>
    <row r="1514" spans="1:13" ht="15.75">
      <c r="A1514" s="1163" t="s">
        <v>3284</v>
      </c>
      <c r="B1514" s="1788" t="s">
        <v>3402</v>
      </c>
      <c r="C1514" s="1789"/>
      <c r="D1514" s="1789"/>
      <c r="E1514" s="1788" t="s">
        <v>4006</v>
      </c>
      <c r="F1514" s="1789"/>
      <c r="G1514" s="1789"/>
      <c r="H1514" s="1788" t="s">
        <v>4001</v>
      </c>
      <c r="I1514" s="1789"/>
      <c r="J1514" s="1789"/>
      <c r="K1514" s="1799" t="s">
        <v>4002</v>
      </c>
      <c r="L1514" s="1789"/>
      <c r="M1514" s="1789"/>
    </row>
    <row r="1515" spans="1:13" ht="15.75">
      <c r="A1515" s="1163" t="s">
        <v>3288</v>
      </c>
      <c r="B1515" s="1790" t="s">
        <v>3712</v>
      </c>
      <c r="C1515" s="1789"/>
      <c r="D1515" s="1789"/>
      <c r="E1515" s="1790" t="s">
        <v>3712</v>
      </c>
      <c r="F1515" s="1789"/>
      <c r="G1515" s="1789"/>
      <c r="H1515" s="1790" t="s">
        <v>3712</v>
      </c>
      <c r="I1515" s="1789"/>
      <c r="J1515" s="1789"/>
      <c r="K1515" s="1800" t="s">
        <v>3712</v>
      </c>
      <c r="L1515" s="1789"/>
      <c r="M1515" s="1789"/>
    </row>
    <row r="1516" spans="1:13" ht="47.25">
      <c r="A1516" s="1163" t="s">
        <v>3291</v>
      </c>
      <c r="B1516" s="1790" t="s">
        <v>4007</v>
      </c>
      <c r="C1516" s="1789"/>
      <c r="D1516" s="1789"/>
      <c r="E1516" s="1790" t="s">
        <v>4007</v>
      </c>
      <c r="F1516" s="1789"/>
      <c r="G1516" s="1789"/>
      <c r="H1516" s="1790" t="s">
        <v>4007</v>
      </c>
      <c r="I1516" s="1789"/>
      <c r="J1516" s="1789"/>
      <c r="K1516" s="1800" t="s">
        <v>4007</v>
      </c>
      <c r="L1516" s="1789"/>
      <c r="M1516" s="1789"/>
    </row>
    <row r="1517" spans="1:13" ht="15.75">
      <c r="A1517" s="1163" t="s">
        <v>3294</v>
      </c>
      <c r="B1517" s="1790">
        <v>3</v>
      </c>
      <c r="C1517" s="1789"/>
      <c r="D1517" s="1789"/>
      <c r="E1517" s="1790">
        <v>3</v>
      </c>
      <c r="F1517" s="1789"/>
      <c r="G1517" s="1789"/>
      <c r="H1517" s="1790">
        <v>3</v>
      </c>
      <c r="I1517" s="1789"/>
      <c r="J1517" s="1789"/>
      <c r="K1517" s="1800">
        <v>3</v>
      </c>
      <c r="L1517" s="1789"/>
      <c r="M1517" s="1789"/>
    </row>
    <row r="1518" spans="1:13" ht="15.75" customHeight="1">
      <c r="A1518" s="1163" t="s">
        <v>3295</v>
      </c>
      <c r="B1518" s="1790" t="s">
        <v>4004</v>
      </c>
      <c r="C1518" s="1789"/>
      <c r="D1518" s="1789"/>
      <c r="E1518" s="1790" t="s">
        <v>4004</v>
      </c>
      <c r="F1518" s="1789"/>
      <c r="G1518" s="1789"/>
      <c r="H1518" s="1790" t="s">
        <v>4004</v>
      </c>
      <c r="I1518" s="1789"/>
      <c r="J1518" s="1789"/>
      <c r="K1518" s="1800" t="s">
        <v>4004</v>
      </c>
      <c r="L1518" s="1789"/>
      <c r="M1518" s="1789"/>
    </row>
    <row r="1519" spans="1:13" ht="47.25">
      <c r="A1519" s="1163" t="s">
        <v>3298</v>
      </c>
      <c r="B1519" s="1790" t="s">
        <v>3315</v>
      </c>
      <c r="C1519" s="1789"/>
      <c r="D1519" s="1789"/>
      <c r="E1519" s="1790" t="s">
        <v>3315</v>
      </c>
      <c r="F1519" s="1789"/>
      <c r="G1519" s="1789"/>
      <c r="H1519" s="1790" t="s">
        <v>3315</v>
      </c>
      <c r="I1519" s="1789"/>
      <c r="J1519" s="1789"/>
      <c r="K1519" s="1800" t="s">
        <v>3315</v>
      </c>
      <c r="L1519" s="1789"/>
      <c r="M1519" s="1789"/>
    </row>
    <row r="1520" spans="1:13" ht="47.25">
      <c r="A1520" s="1163" t="s">
        <v>3300</v>
      </c>
      <c r="B1520" s="1790" t="s">
        <v>3987</v>
      </c>
      <c r="C1520" s="1789"/>
      <c r="D1520" s="1789"/>
      <c r="E1520" s="1790" t="s">
        <v>3987</v>
      </c>
      <c r="F1520" s="1789"/>
      <c r="G1520" s="1789"/>
      <c r="H1520" s="1790" t="s">
        <v>3987</v>
      </c>
      <c r="I1520" s="1789"/>
      <c r="J1520" s="1789"/>
      <c r="K1520" s="1800" t="s">
        <v>3987</v>
      </c>
      <c r="L1520" s="1789"/>
      <c r="M1520" s="1789"/>
    </row>
    <row r="1521" spans="1:13" ht="15.75">
      <c r="A1521" s="1163" t="s">
        <v>3304</v>
      </c>
      <c r="B1521" s="1790" t="s">
        <v>3978</v>
      </c>
      <c r="C1521" s="1789"/>
      <c r="D1521" s="1789"/>
      <c r="E1521" s="1790" t="s">
        <v>3978</v>
      </c>
      <c r="F1521" s="1789"/>
      <c r="G1521" s="1789"/>
      <c r="H1521" s="1790" t="s">
        <v>3978</v>
      </c>
      <c r="I1521" s="1789"/>
      <c r="J1521" s="1789"/>
      <c r="K1521" s="1800" t="s">
        <v>3978</v>
      </c>
      <c r="L1521" s="1789"/>
      <c r="M1521" s="1789"/>
    </row>
    <row r="1522" spans="1:13" ht="15.75">
      <c r="A1522" s="1163" t="s">
        <v>3307</v>
      </c>
      <c r="B1522" s="1790">
        <v>1</v>
      </c>
      <c r="C1522" s="1789">
        <v>275</v>
      </c>
      <c r="D1522" s="1801">
        <f>C1522*B1522*B1524*3</f>
        <v>33000</v>
      </c>
      <c r="E1522" s="1790">
        <v>1</v>
      </c>
      <c r="F1522" s="1789">
        <v>275</v>
      </c>
      <c r="G1522" s="1789">
        <f>F1522*E1522*E1524*3</f>
        <v>33000</v>
      </c>
      <c r="H1522" s="1790">
        <v>1</v>
      </c>
      <c r="I1522" s="1789">
        <v>275</v>
      </c>
      <c r="J1522" s="1789">
        <f>I1522*H1522*H1524*3</f>
        <v>33000</v>
      </c>
      <c r="K1522" s="1800">
        <v>1</v>
      </c>
      <c r="L1522" s="1789">
        <v>275</v>
      </c>
      <c r="M1522" s="1789">
        <f>L1522*K1522*K1524*3</f>
        <v>33000</v>
      </c>
    </row>
    <row r="1523" spans="1:13" ht="15.75">
      <c r="A1523" s="1163" t="s">
        <v>3308</v>
      </c>
      <c r="B1523" s="1790">
        <v>2</v>
      </c>
      <c r="C1523" s="1789">
        <v>100</v>
      </c>
      <c r="D1523" s="1789">
        <f>C1523*B1523*B1524*3</f>
        <v>24000</v>
      </c>
      <c r="E1523" s="1790">
        <v>2</v>
      </c>
      <c r="F1523" s="1789">
        <v>100</v>
      </c>
      <c r="G1523" s="1789">
        <f>F1523*E1523*E1524*3</f>
        <v>24000</v>
      </c>
      <c r="H1523" s="1790">
        <v>2</v>
      </c>
      <c r="I1523" s="1789">
        <v>100</v>
      </c>
      <c r="J1523" s="1789">
        <f>I1523*H1523*H1524*3</f>
        <v>24000</v>
      </c>
      <c r="K1523" s="1800">
        <v>2</v>
      </c>
      <c r="L1523" s="1789">
        <v>100</v>
      </c>
      <c r="M1523" s="1791">
        <f>L1523*K1523*K1524*3</f>
        <v>24000</v>
      </c>
    </row>
    <row r="1524" spans="1:13" ht="15.75">
      <c r="A1524" s="1163" t="s">
        <v>3309</v>
      </c>
      <c r="B1524" s="1790">
        <v>40</v>
      </c>
      <c r="C1524" s="1789"/>
      <c r="D1524" s="1791"/>
      <c r="E1524" s="1790">
        <v>40</v>
      </c>
      <c r="F1524" s="1789"/>
      <c r="G1524" s="1791"/>
      <c r="H1524" s="1790">
        <v>40</v>
      </c>
      <c r="I1524" s="1789"/>
      <c r="J1524" s="1791"/>
      <c r="K1524" s="1800">
        <v>40</v>
      </c>
      <c r="L1524" s="1764"/>
      <c r="M1524" s="1764"/>
    </row>
    <row r="1525" spans="1:13" ht="16.5" thickBot="1">
      <c r="A1525" s="1193" t="s">
        <v>29</v>
      </c>
      <c r="B1525" s="1419"/>
      <c r="C1525" s="1419"/>
      <c r="D1525" s="1802">
        <f>D1522+D1523</f>
        <v>57000</v>
      </c>
      <c r="E1525" s="1803"/>
      <c r="F1525" s="1419"/>
      <c r="G1525" s="1802">
        <f>G1522+G1523</f>
        <v>57000</v>
      </c>
      <c r="H1525" s="1804"/>
      <c r="I1525" s="1774"/>
      <c r="J1525" s="1774">
        <f>J1522+J1523</f>
        <v>57000</v>
      </c>
      <c r="K1525" s="1805"/>
      <c r="L1525" s="1777"/>
      <c r="M1525" s="1777">
        <f>M1523+M1522</f>
        <v>57000</v>
      </c>
    </row>
    <row r="1526" spans="1:13" ht="15.75">
      <c r="A1526" s="1142" t="s">
        <v>3278</v>
      </c>
      <c r="B1526" s="1265"/>
      <c r="C1526" s="1265"/>
      <c r="D1526" s="1265"/>
      <c r="E1526" s="1265"/>
      <c r="F1526" s="1265"/>
      <c r="G1526" s="1265"/>
      <c r="H1526" s="1767" t="s">
        <v>4008</v>
      </c>
      <c r="I1526" s="1769"/>
      <c r="J1526" s="1769"/>
      <c r="K1526" s="1767" t="s">
        <v>4008</v>
      </c>
      <c r="L1526" s="1769"/>
      <c r="M1526" s="1769"/>
    </row>
    <row r="1527" spans="1:13" ht="15.75">
      <c r="A1527" s="1163" t="s">
        <v>3282</v>
      </c>
      <c r="B1527" s="1272"/>
      <c r="C1527" s="1272"/>
      <c r="D1527" s="1272"/>
      <c r="E1527" s="1272"/>
      <c r="F1527" s="1272"/>
      <c r="G1527" s="1272"/>
      <c r="H1527" s="1765"/>
      <c r="I1527" s="1764"/>
      <c r="J1527" s="1764"/>
      <c r="K1527" s="1765"/>
      <c r="L1527" s="1764"/>
      <c r="M1527" s="1764"/>
    </row>
    <row r="1528" spans="1:13" ht="15.75">
      <c r="A1528" s="1163" t="s">
        <v>3284</v>
      </c>
      <c r="B1528" s="1272"/>
      <c r="C1528" s="1272"/>
      <c r="D1528" s="1272"/>
      <c r="E1528" s="1272"/>
      <c r="F1528" s="1272"/>
      <c r="G1528" s="1272"/>
      <c r="H1528" s="1765" t="s">
        <v>3286</v>
      </c>
      <c r="I1528" s="1764"/>
      <c r="J1528" s="1764"/>
      <c r="K1528" s="1765" t="s">
        <v>3287</v>
      </c>
      <c r="L1528" s="1764"/>
      <c r="M1528" s="1764"/>
    </row>
    <row r="1529" spans="1:13" ht="15.75">
      <c r="A1529" s="1163" t="s">
        <v>3288</v>
      </c>
      <c r="B1529" s="1272"/>
      <c r="C1529" s="1272"/>
      <c r="D1529" s="1272"/>
      <c r="E1529" s="1272"/>
      <c r="F1529" s="1272"/>
      <c r="G1529" s="1272"/>
      <c r="H1529" s="1765" t="s">
        <v>3712</v>
      </c>
      <c r="I1529" s="1764"/>
      <c r="J1529" s="1764"/>
      <c r="K1529" s="1765" t="s">
        <v>3712</v>
      </c>
      <c r="L1529" s="1764"/>
      <c r="M1529" s="1764"/>
    </row>
    <row r="1530" spans="1:13" ht="47.25">
      <c r="A1530" s="1163" t="s">
        <v>3291</v>
      </c>
      <c r="B1530" s="1272"/>
      <c r="C1530" s="1272"/>
      <c r="D1530" s="1272"/>
      <c r="E1530" s="1272"/>
      <c r="F1530" s="1272"/>
      <c r="G1530" s="1272"/>
      <c r="H1530" s="1765" t="s">
        <v>3990</v>
      </c>
      <c r="I1530" s="1764"/>
      <c r="J1530" s="1764"/>
      <c r="K1530" s="1765" t="s">
        <v>3990</v>
      </c>
      <c r="L1530" s="1764"/>
      <c r="M1530" s="1764"/>
    </row>
    <row r="1531" spans="1:13" ht="15.75">
      <c r="A1531" s="1163" t="s">
        <v>3294</v>
      </c>
      <c r="B1531" s="1272"/>
      <c r="C1531" s="1272"/>
      <c r="D1531" s="1272"/>
      <c r="E1531" s="1272"/>
      <c r="F1531" s="1272"/>
      <c r="G1531" s="1272"/>
      <c r="H1531" s="1765">
        <v>1</v>
      </c>
      <c r="I1531" s="1764"/>
      <c r="J1531" s="1764"/>
      <c r="K1531" s="1765">
        <v>1</v>
      </c>
      <c r="L1531" s="1764"/>
      <c r="M1531" s="1764"/>
    </row>
    <row r="1532" spans="1:13" ht="15.75">
      <c r="A1532" s="1163" t="s">
        <v>3295</v>
      </c>
      <c r="B1532" s="1272"/>
      <c r="C1532" s="1272"/>
      <c r="D1532" s="1272"/>
      <c r="E1532" s="1272"/>
      <c r="F1532" s="1272"/>
      <c r="G1532" s="1272"/>
      <c r="H1532" s="1765" t="s">
        <v>3991</v>
      </c>
      <c r="I1532" s="1764"/>
      <c r="J1532" s="1764"/>
      <c r="K1532" s="1765" t="s">
        <v>3991</v>
      </c>
      <c r="L1532" s="1764"/>
      <c r="M1532" s="1764"/>
    </row>
    <row r="1533" spans="1:13" ht="47.25">
      <c r="A1533" s="1163" t="s">
        <v>3298</v>
      </c>
      <c r="B1533" s="1272"/>
      <c r="C1533" s="1272"/>
      <c r="D1533" s="1272"/>
      <c r="E1533" s="1272"/>
      <c r="F1533" s="1272"/>
      <c r="G1533" s="1272"/>
      <c r="H1533" s="1765" t="s">
        <v>3315</v>
      </c>
      <c r="I1533" s="1764"/>
      <c r="J1533" s="1764"/>
      <c r="K1533" s="1765" t="s">
        <v>3315</v>
      </c>
      <c r="L1533" s="1764"/>
      <c r="M1533" s="1764"/>
    </row>
    <row r="1534" spans="1:13" ht="47.25">
      <c r="A1534" s="1163" t="s">
        <v>3300</v>
      </c>
      <c r="B1534" s="1272"/>
      <c r="C1534" s="1272"/>
      <c r="D1534" s="1272"/>
      <c r="E1534" s="1272"/>
      <c r="F1534" s="1272"/>
      <c r="G1534" s="1272"/>
      <c r="H1534" s="1765" t="s">
        <v>3992</v>
      </c>
      <c r="I1534" s="1764"/>
      <c r="J1534" s="1764"/>
      <c r="K1534" s="1765" t="s">
        <v>3992</v>
      </c>
      <c r="L1534" s="1764"/>
      <c r="M1534" s="1764"/>
    </row>
    <row r="1535" spans="1:13" ht="15.75">
      <c r="A1535" s="1163" t="s">
        <v>3304</v>
      </c>
      <c r="B1535" s="1272"/>
      <c r="C1535" s="1272"/>
      <c r="D1535" s="1272"/>
      <c r="E1535" s="1272"/>
      <c r="F1535" s="1272"/>
      <c r="G1535" s="1272"/>
      <c r="H1535" s="1765" t="s">
        <v>3978</v>
      </c>
      <c r="I1535" s="1764"/>
      <c r="J1535" s="1764"/>
      <c r="K1535" s="1765" t="s">
        <v>3978</v>
      </c>
      <c r="L1535" s="1764"/>
      <c r="M1535" s="1764"/>
    </row>
    <row r="1536" spans="1:13" ht="15.75">
      <c r="A1536" s="1163" t="s">
        <v>3307</v>
      </c>
      <c r="B1536" s="1272"/>
      <c r="C1536" s="1272"/>
      <c r="D1536" s="1272"/>
      <c r="E1536" s="1272"/>
      <c r="F1536" s="1272"/>
      <c r="G1536" s="1272"/>
      <c r="H1536" s="1765">
        <v>1</v>
      </c>
      <c r="I1536" s="1764">
        <v>450</v>
      </c>
      <c r="J1536" s="1764">
        <v>36000</v>
      </c>
      <c r="K1536" s="1765">
        <v>1</v>
      </c>
      <c r="L1536" s="1764">
        <v>450</v>
      </c>
      <c r="M1536" s="1764">
        <f>L1536*K1536*K1538</f>
        <v>36000</v>
      </c>
    </row>
    <row r="1537" spans="1:13" ht="15.75">
      <c r="A1537" s="1163" t="s">
        <v>3308</v>
      </c>
      <c r="B1537" s="1272"/>
      <c r="C1537" s="1272"/>
      <c r="D1537" s="1272"/>
      <c r="E1537" s="1272"/>
      <c r="F1537" s="1272"/>
      <c r="G1537" s="1272"/>
      <c r="H1537" s="1765">
        <v>1</v>
      </c>
      <c r="I1537" s="1764">
        <v>200</v>
      </c>
      <c r="J1537" s="1763">
        <v>16000</v>
      </c>
      <c r="K1537" s="1765">
        <v>1</v>
      </c>
      <c r="L1537" s="1764">
        <v>200</v>
      </c>
      <c r="M1537" s="1763">
        <f>L1537*K1537*K1538</f>
        <v>16000</v>
      </c>
    </row>
    <row r="1538" spans="1:13" ht="15.75">
      <c r="A1538" s="1163" t="s">
        <v>3309</v>
      </c>
      <c r="B1538" s="1272"/>
      <c r="C1538" s="1272"/>
      <c r="D1538" s="1272"/>
      <c r="E1538" s="1272"/>
      <c r="F1538" s="1272"/>
      <c r="G1538" s="1272"/>
      <c r="H1538" s="1765">
        <v>80</v>
      </c>
      <c r="I1538" s="1764"/>
      <c r="J1538" s="1763"/>
      <c r="K1538" s="1765">
        <v>80</v>
      </c>
      <c r="L1538" s="1764"/>
      <c r="M1538" s="1763"/>
    </row>
    <row r="1539" spans="1:13" ht="16.5" thickBot="1">
      <c r="A1539" s="1171" t="s">
        <v>29</v>
      </c>
      <c r="B1539" s="1293"/>
      <c r="C1539" s="1293"/>
      <c r="D1539" s="1293"/>
      <c r="E1539" s="1293"/>
      <c r="F1539" s="1293"/>
      <c r="G1539" s="1293"/>
      <c r="H1539" s="1776"/>
      <c r="I1539" s="1777"/>
      <c r="J1539" s="1777">
        <f>J1536+J1537</f>
        <v>52000</v>
      </c>
      <c r="K1539" s="1795"/>
      <c r="L1539" s="1777"/>
      <c r="M1539" s="1777">
        <f>M1536+M1537</f>
        <v>52000</v>
      </c>
    </row>
    <row r="1540" spans="1:13" ht="15.75">
      <c r="A1540" s="1153" t="s">
        <v>3278</v>
      </c>
      <c r="B1540" s="1444"/>
      <c r="C1540" s="1444"/>
      <c r="D1540" s="1444"/>
      <c r="E1540" s="1444"/>
      <c r="F1540" s="1444"/>
      <c r="G1540" s="1444"/>
      <c r="H1540" s="1770"/>
      <c r="I1540" s="1771"/>
      <c r="J1540" s="1771"/>
      <c r="K1540" s="1770" t="s">
        <v>3993</v>
      </c>
      <c r="L1540" s="1771"/>
      <c r="M1540" s="1771"/>
    </row>
    <row r="1541" spans="1:13" ht="15.75">
      <c r="A1541" s="1163" t="s">
        <v>3282</v>
      </c>
      <c r="B1541" s="1272"/>
      <c r="C1541" s="1272"/>
      <c r="D1541" s="1272"/>
      <c r="E1541" s="1272"/>
      <c r="F1541" s="1272"/>
      <c r="G1541" s="1272"/>
      <c r="H1541" s="1765"/>
      <c r="I1541" s="1764"/>
      <c r="J1541" s="1764"/>
      <c r="K1541" s="1772"/>
      <c r="L1541" s="1764"/>
      <c r="M1541" s="1764"/>
    </row>
    <row r="1542" spans="1:13" ht="15.75">
      <c r="A1542" s="1163" t="s">
        <v>3284</v>
      </c>
      <c r="B1542" s="1272"/>
      <c r="C1542" s="1272"/>
      <c r="D1542" s="1272"/>
      <c r="E1542" s="1272"/>
      <c r="F1542" s="1272"/>
      <c r="G1542" s="1272"/>
      <c r="H1542" s="1765"/>
      <c r="I1542" s="1764"/>
      <c r="J1542" s="1764"/>
      <c r="K1542" s="1772" t="s">
        <v>4009</v>
      </c>
      <c r="L1542" s="1764"/>
      <c r="M1542" s="1764"/>
    </row>
    <row r="1543" spans="1:13" ht="15.75">
      <c r="A1543" s="1163" t="s">
        <v>3288</v>
      </c>
      <c r="B1543" s="1272"/>
      <c r="C1543" s="1272"/>
      <c r="D1543" s="1272"/>
      <c r="E1543" s="1272"/>
      <c r="F1543" s="1272"/>
      <c r="G1543" s="1272"/>
      <c r="H1543" s="1765"/>
      <c r="I1543" s="1764"/>
      <c r="J1543" s="1764"/>
      <c r="K1543" s="1765" t="s">
        <v>3712</v>
      </c>
      <c r="L1543" s="1764"/>
      <c r="M1543" s="1764"/>
    </row>
    <row r="1544" spans="1:13" ht="31.5">
      <c r="A1544" s="1163" t="s">
        <v>3291</v>
      </c>
      <c r="B1544" s="1272"/>
      <c r="C1544" s="1272"/>
      <c r="D1544" s="1272"/>
      <c r="E1544" s="1272"/>
      <c r="F1544" s="1272"/>
      <c r="G1544" s="1272"/>
      <c r="H1544" s="1765"/>
      <c r="I1544" s="1764"/>
      <c r="J1544" s="1764"/>
      <c r="K1544" s="1765" t="s">
        <v>3997</v>
      </c>
      <c r="L1544" s="1764"/>
      <c r="M1544" s="1764"/>
    </row>
    <row r="1545" spans="1:13" ht="15.75">
      <c r="A1545" s="1163" t="s">
        <v>3294</v>
      </c>
      <c r="B1545" s="1272"/>
      <c r="C1545" s="1272"/>
      <c r="D1545" s="1272"/>
      <c r="E1545" s="1272"/>
      <c r="F1545" s="1272"/>
      <c r="G1545" s="1272"/>
      <c r="H1545" s="1765"/>
      <c r="I1545" s="1764"/>
      <c r="J1545" s="1764"/>
      <c r="K1545" s="1765">
        <v>2</v>
      </c>
      <c r="L1545" s="1764"/>
      <c r="M1545" s="1764"/>
    </row>
    <row r="1546" spans="1:13" ht="15.75">
      <c r="A1546" s="1163" t="s">
        <v>3295</v>
      </c>
      <c r="B1546" s="1272"/>
      <c r="C1546" s="1272"/>
      <c r="D1546" s="1272"/>
      <c r="E1546" s="1272"/>
      <c r="F1546" s="1272"/>
      <c r="G1546" s="1272"/>
      <c r="H1546" s="1765"/>
      <c r="I1546" s="1764"/>
      <c r="J1546" s="1764"/>
      <c r="K1546" s="1765" t="s">
        <v>3434</v>
      </c>
      <c r="L1546" s="1764"/>
      <c r="M1546" s="1764"/>
    </row>
    <row r="1547" spans="1:13" ht="47.25">
      <c r="A1547" s="1163" t="s">
        <v>3298</v>
      </c>
      <c r="B1547" s="1272"/>
      <c r="C1547" s="1272"/>
      <c r="D1547" s="1272"/>
      <c r="E1547" s="1272"/>
      <c r="F1547" s="1272"/>
      <c r="G1547" s="1272"/>
      <c r="H1547" s="1765"/>
      <c r="I1547" s="1764"/>
      <c r="J1547" s="1764"/>
      <c r="K1547" s="1765" t="s">
        <v>3315</v>
      </c>
      <c r="L1547" s="1764"/>
      <c r="M1547" s="1764"/>
    </row>
    <row r="1548" spans="1:13" ht="47.25">
      <c r="A1548" s="1163" t="s">
        <v>3300</v>
      </c>
      <c r="B1548" s="1272"/>
      <c r="C1548" s="1272"/>
      <c r="D1548" s="1272"/>
      <c r="E1548" s="1272"/>
      <c r="F1548" s="1272"/>
      <c r="G1548" s="1272"/>
      <c r="H1548" s="1765"/>
      <c r="I1548" s="1764"/>
      <c r="J1548" s="1764"/>
      <c r="K1548" s="1765" t="s">
        <v>3992</v>
      </c>
      <c r="L1548" s="1764"/>
      <c r="M1548" s="1764"/>
    </row>
    <row r="1549" spans="1:13" ht="15.75">
      <c r="A1549" s="1163" t="s">
        <v>3304</v>
      </c>
      <c r="B1549" s="1272"/>
      <c r="C1549" s="1272"/>
      <c r="D1549" s="1272"/>
      <c r="E1549" s="1272"/>
      <c r="F1549" s="1272"/>
      <c r="G1549" s="1272"/>
      <c r="H1549" s="1765"/>
      <c r="I1549" s="1764"/>
      <c r="J1549" s="1764"/>
      <c r="K1549" s="1765" t="s">
        <v>3978</v>
      </c>
      <c r="L1549" s="1764"/>
      <c r="M1549" s="1764"/>
    </row>
    <row r="1550" spans="1:13" ht="15.75">
      <c r="A1550" s="1163" t="s">
        <v>3307</v>
      </c>
      <c r="B1550" s="1272"/>
      <c r="C1550" s="1272"/>
      <c r="D1550" s="1272"/>
      <c r="E1550" s="1272"/>
      <c r="F1550" s="1272"/>
      <c r="G1550" s="1272"/>
      <c r="H1550" s="1765"/>
      <c r="I1550" s="1764"/>
      <c r="J1550" s="1764"/>
      <c r="K1550" s="1765">
        <v>1</v>
      </c>
      <c r="L1550" s="1764">
        <v>350</v>
      </c>
      <c r="M1550" s="1764">
        <f>L1550*K1550*K1552*2</f>
        <v>42000</v>
      </c>
    </row>
    <row r="1551" spans="1:13" ht="15.75">
      <c r="A1551" s="1163" t="s">
        <v>3308</v>
      </c>
      <c r="B1551" s="1272"/>
      <c r="C1551" s="1272"/>
      <c r="D1551" s="1272"/>
      <c r="E1551" s="1272"/>
      <c r="F1551" s="1272"/>
      <c r="G1551" s="1272"/>
      <c r="H1551" s="1765"/>
      <c r="I1551" s="1764"/>
      <c r="J1551" s="1763"/>
      <c r="K1551" s="1765">
        <v>2</v>
      </c>
      <c r="L1551" s="1764">
        <v>100</v>
      </c>
      <c r="M1551" s="1764">
        <f>L1551*K1551*K1552*2</f>
        <v>24000</v>
      </c>
    </row>
    <row r="1552" spans="1:13" ht="15.75">
      <c r="A1552" s="1163" t="s">
        <v>3309</v>
      </c>
      <c r="B1552" s="1272"/>
      <c r="C1552" s="1272"/>
      <c r="D1552" s="1272"/>
      <c r="E1552" s="1272"/>
      <c r="F1552" s="1272"/>
      <c r="G1552" s="1272"/>
      <c r="H1552" s="1765"/>
      <c r="I1552" s="1764"/>
      <c r="J1552" s="1763"/>
      <c r="K1552" s="1765">
        <v>60</v>
      </c>
      <c r="L1552" s="1764"/>
      <c r="M1552" s="1763"/>
    </row>
    <row r="1553" spans="1:14" ht="16.5" thickBot="1">
      <c r="A1553" s="1193" t="s">
        <v>29</v>
      </c>
      <c r="B1553" s="1419"/>
      <c r="C1553" s="1419"/>
      <c r="D1553" s="1419"/>
      <c r="E1553" s="1419"/>
      <c r="F1553" s="1419"/>
      <c r="G1553" s="1419"/>
      <c r="H1553" s="1773"/>
      <c r="I1553" s="1774"/>
      <c r="J1553" s="1774"/>
      <c r="K1553" s="1803"/>
      <c r="L1553" s="1419"/>
      <c r="M1553" s="1802">
        <f>M1550+M1551</f>
        <v>66000</v>
      </c>
    </row>
    <row r="1554" spans="1:14" ht="16.5" thickBot="1">
      <c r="A1554" s="1202" t="s">
        <v>3321</v>
      </c>
      <c r="B1554" s="1302"/>
      <c r="C1554" s="1302"/>
      <c r="D1554" s="1806">
        <f>D1525+D1511+D1497+D1483</f>
        <v>191875</v>
      </c>
      <c r="E1554" s="1807"/>
      <c r="F1554" s="1807"/>
      <c r="G1554" s="1808">
        <f>G1553+G1539+G1525+G1511+G1497+G1483+G1469+G1455</f>
        <v>224875</v>
      </c>
      <c r="H1554" s="1807"/>
      <c r="I1554" s="1807"/>
      <c r="J1554" s="1808">
        <f>J1539+J1525+J1511+J1497+J1483+J1469+J1455</f>
        <v>672875</v>
      </c>
      <c r="K1554" s="1807"/>
      <c r="L1554" s="1807"/>
      <c r="M1554" s="1809">
        <f>M1553+M1539+M1525+M1511+M1497+M1483+M1469+M1455</f>
        <v>547250</v>
      </c>
      <c r="N1554" s="1305">
        <f>M1554+J1554+G1554+D1554</f>
        <v>1636875</v>
      </c>
    </row>
    <row r="1555" spans="1:14" ht="15.75" thickBot="1">
      <c r="A1555" s="4315" t="s">
        <v>4010</v>
      </c>
      <c r="B1555" s="4316"/>
      <c r="C1555" s="4316"/>
      <c r="D1555" s="4316"/>
      <c r="E1555" s="4316"/>
      <c r="F1555" s="4316"/>
      <c r="G1555" s="4316"/>
      <c r="H1555" s="4316"/>
      <c r="I1555" s="4316"/>
      <c r="J1555" s="4316"/>
      <c r="K1555" s="4316"/>
      <c r="L1555" s="4316"/>
      <c r="M1555" s="4317"/>
    </row>
    <row r="1556" spans="1:14" ht="15.75">
      <c r="A1556" s="1810" t="s">
        <v>3278</v>
      </c>
      <c r="B1556" s="1811" t="s">
        <v>4011</v>
      </c>
      <c r="C1556" s="1812"/>
      <c r="D1556" s="1813"/>
      <c r="E1556" s="1814" t="s">
        <v>3416</v>
      </c>
      <c r="F1556" s="1815"/>
      <c r="G1556" s="1816"/>
      <c r="H1556" s="1814" t="s">
        <v>3369</v>
      </c>
      <c r="I1556" s="1815"/>
      <c r="J1556" s="1816"/>
      <c r="K1556" s="1817" t="s">
        <v>3326</v>
      </c>
      <c r="L1556" s="1815"/>
      <c r="M1556" s="1816"/>
    </row>
    <row r="1557" spans="1:14" ht="15.75">
      <c r="A1557" s="1810" t="s">
        <v>3282</v>
      </c>
      <c r="B1557" s="1818" t="s">
        <v>4012</v>
      </c>
      <c r="C1557" s="1812"/>
      <c r="D1557" s="1813"/>
      <c r="E1557" s="1819" t="s">
        <v>3328</v>
      </c>
      <c r="F1557" s="1815"/>
      <c r="G1557" s="1816"/>
      <c r="H1557" s="1819" t="s">
        <v>4012</v>
      </c>
      <c r="I1557" s="1815"/>
      <c r="J1557" s="1816"/>
      <c r="K1557" s="1820" t="s">
        <v>3329</v>
      </c>
      <c r="L1557" s="1815"/>
      <c r="M1557" s="1816"/>
    </row>
    <row r="1558" spans="1:14" ht="15.75">
      <c r="A1558" s="1821" t="s">
        <v>3284</v>
      </c>
      <c r="B1558" s="1822" t="s">
        <v>21</v>
      </c>
      <c r="C1558" s="1812"/>
      <c r="D1558" s="1813"/>
      <c r="E1558" s="1823" t="s">
        <v>4013</v>
      </c>
      <c r="F1558" s="1824"/>
      <c r="G1558" s="1825"/>
      <c r="H1558" s="1826" t="s">
        <v>3371</v>
      </c>
      <c r="I1558" s="1824"/>
      <c r="J1558" s="1825"/>
      <c r="K1558" s="1827" t="s">
        <v>4014</v>
      </c>
      <c r="L1558" s="1824"/>
      <c r="M1558" s="1825"/>
    </row>
    <row r="1559" spans="1:14" ht="15.75">
      <c r="A1559" s="1821" t="s">
        <v>3288</v>
      </c>
      <c r="B1559" s="1822" t="s">
        <v>3290</v>
      </c>
      <c r="C1559" s="1812"/>
      <c r="D1559" s="1813"/>
      <c r="E1559" s="1823" t="s">
        <v>3334</v>
      </c>
      <c r="F1559" s="1824"/>
      <c r="G1559" s="1825"/>
      <c r="H1559" s="1823" t="s">
        <v>4015</v>
      </c>
      <c r="I1559" s="1824"/>
      <c r="J1559" s="1825"/>
      <c r="K1559" s="1827" t="s">
        <v>3333</v>
      </c>
      <c r="L1559" s="1824"/>
      <c r="M1559" s="1825"/>
    </row>
    <row r="1560" spans="1:14" ht="15.75">
      <c r="A1560" s="1821" t="s">
        <v>3291</v>
      </c>
      <c r="B1560" s="1822" t="s">
        <v>4016</v>
      </c>
      <c r="C1560" s="1812"/>
      <c r="D1560" s="1813"/>
      <c r="E1560" s="1823" t="s">
        <v>4017</v>
      </c>
      <c r="F1560" s="1824"/>
      <c r="G1560" s="1825"/>
      <c r="H1560" s="1823" t="s">
        <v>4017</v>
      </c>
      <c r="I1560" s="1824"/>
      <c r="J1560" s="1825"/>
      <c r="K1560" s="1823" t="s">
        <v>4017</v>
      </c>
      <c r="L1560" s="1824"/>
      <c r="M1560" s="1825"/>
    </row>
    <row r="1561" spans="1:14" ht="15.75">
      <c r="A1561" s="1821" t="s">
        <v>3295</v>
      </c>
      <c r="B1561" s="1822" t="s">
        <v>3394</v>
      </c>
      <c r="C1561" s="1812"/>
      <c r="D1561" s="1813"/>
      <c r="E1561" s="1823" t="s">
        <v>3394</v>
      </c>
      <c r="F1561" s="1824"/>
      <c r="G1561" s="1825"/>
      <c r="H1561" s="1823" t="s">
        <v>3426</v>
      </c>
      <c r="I1561" s="1824"/>
      <c r="J1561" s="1825"/>
      <c r="K1561" s="1828" t="s">
        <v>3297</v>
      </c>
      <c r="L1561" s="1824"/>
      <c r="M1561" s="1825"/>
    </row>
    <row r="1562" spans="1:14" ht="47.25">
      <c r="A1562" s="1821" t="s">
        <v>3298</v>
      </c>
      <c r="B1562" s="1822" t="s">
        <v>3315</v>
      </c>
      <c r="C1562" s="1829"/>
      <c r="D1562" s="1830"/>
      <c r="E1562" s="1827" t="s">
        <v>3315</v>
      </c>
      <c r="F1562" s="1824"/>
      <c r="G1562" s="1825"/>
      <c r="H1562" s="1823" t="s">
        <v>3337</v>
      </c>
      <c r="I1562" s="1824"/>
      <c r="J1562" s="1825"/>
      <c r="K1562" s="1827" t="s">
        <v>3315</v>
      </c>
      <c r="L1562" s="1824"/>
      <c r="M1562" s="1825"/>
    </row>
    <row r="1563" spans="1:14" ht="31.5">
      <c r="A1563" s="1821" t="s">
        <v>3300</v>
      </c>
      <c r="B1563" s="1822" t="s">
        <v>3429</v>
      </c>
      <c r="C1563" s="1829"/>
      <c r="D1563" s="1830"/>
      <c r="E1563" s="1827" t="s">
        <v>4018</v>
      </c>
      <c r="F1563" s="1824"/>
      <c r="G1563" s="1825"/>
      <c r="H1563" s="1823" t="s">
        <v>3337</v>
      </c>
      <c r="I1563" s="1824"/>
      <c r="J1563" s="1825"/>
      <c r="K1563" s="1827" t="s">
        <v>4018</v>
      </c>
      <c r="L1563" s="1824"/>
      <c r="M1563" s="1825"/>
    </row>
    <row r="1564" spans="1:14" ht="31.5">
      <c r="A1564" s="1821" t="s">
        <v>3304</v>
      </c>
      <c r="B1564" s="1831" t="s">
        <v>4019</v>
      </c>
      <c r="C1564" s="1832">
        <v>2400</v>
      </c>
      <c r="D1564" s="1833">
        <f>B1567*C1564*3</f>
        <v>252000</v>
      </c>
      <c r="E1564" s="1827" t="s">
        <v>3343</v>
      </c>
      <c r="F1564" s="1834">
        <v>2000</v>
      </c>
      <c r="G1564" s="1835">
        <f>E1567*F1564*2</f>
        <v>120000</v>
      </c>
      <c r="H1564" s="1823" t="s">
        <v>3337</v>
      </c>
      <c r="I1564" s="1836"/>
      <c r="J1564" s="1835"/>
      <c r="K1564" s="1828" t="s">
        <v>3306</v>
      </c>
      <c r="L1564" s="1824"/>
      <c r="M1564" s="1825"/>
    </row>
    <row r="1565" spans="1:14" ht="15.75">
      <c r="A1565" s="1821" t="s">
        <v>3307</v>
      </c>
      <c r="B1565" s="1837">
        <v>7</v>
      </c>
      <c r="C1565" s="1812"/>
      <c r="D1565" s="1813"/>
      <c r="E1565" s="1838">
        <v>4</v>
      </c>
      <c r="F1565" s="1824"/>
      <c r="G1565" s="1825"/>
      <c r="H1565" s="1838">
        <v>1</v>
      </c>
      <c r="I1565" s="1839">
        <v>275</v>
      </c>
      <c r="J1565" s="1835">
        <f>H1567*H1565*I1565</f>
        <v>8250</v>
      </c>
      <c r="K1565" s="1840">
        <v>2</v>
      </c>
      <c r="L1565" s="1839">
        <v>275</v>
      </c>
      <c r="M1565" s="1835">
        <f>K1567*K1565*L1565</f>
        <v>16500</v>
      </c>
    </row>
    <row r="1566" spans="1:14" ht="15.75">
      <c r="A1566" s="1821" t="s">
        <v>3308</v>
      </c>
      <c r="B1566" s="1837">
        <v>6</v>
      </c>
      <c r="C1566" s="1812"/>
      <c r="D1566" s="1813"/>
      <c r="E1566" s="1838">
        <v>4</v>
      </c>
      <c r="F1566" s="1824"/>
      <c r="G1566" s="1825"/>
      <c r="H1566" s="1838">
        <v>2</v>
      </c>
      <c r="I1566" s="1839">
        <v>100</v>
      </c>
      <c r="J1566" s="1835">
        <f>H1567*H1566*I1566</f>
        <v>6000</v>
      </c>
      <c r="K1566" s="1840">
        <v>2</v>
      </c>
      <c r="L1566" s="1839">
        <v>100</v>
      </c>
      <c r="M1566" s="1835">
        <f>K1567*K1566*L1566</f>
        <v>6000</v>
      </c>
    </row>
    <row r="1567" spans="1:14" ht="15.75">
      <c r="A1567" s="1821" t="s">
        <v>3309</v>
      </c>
      <c r="B1567" s="1841">
        <v>35</v>
      </c>
      <c r="C1567" s="1812"/>
      <c r="D1567" s="1813"/>
      <c r="E1567" s="1842">
        <v>30</v>
      </c>
      <c r="F1567" s="1824"/>
      <c r="G1567" s="1825"/>
      <c r="H1567" s="1842">
        <v>30</v>
      </c>
      <c r="I1567" s="1824"/>
      <c r="J1567" s="1843"/>
      <c r="K1567" s="1844">
        <v>30</v>
      </c>
      <c r="L1567" s="1824"/>
      <c r="M1567" s="1843"/>
    </row>
    <row r="1568" spans="1:14" ht="16.5" thickBot="1">
      <c r="A1568" s="1845" t="s">
        <v>29</v>
      </c>
      <c r="B1568" s="1846"/>
      <c r="C1568" s="1847"/>
      <c r="D1568" s="1848">
        <f>D1564</f>
        <v>252000</v>
      </c>
      <c r="E1568" s="1849"/>
      <c r="F1568" s="1847"/>
      <c r="G1568" s="1850">
        <f>G1564</f>
        <v>120000</v>
      </c>
      <c r="H1568" s="1846"/>
      <c r="I1568" s="1847"/>
      <c r="J1568" s="1850">
        <f>J1565+J1566</f>
        <v>14250</v>
      </c>
      <c r="K1568" s="1846"/>
      <c r="L1568" s="1847"/>
      <c r="M1568" s="1851">
        <f>M1565+M1566</f>
        <v>22500</v>
      </c>
    </row>
    <row r="1569" spans="1:14" ht="15.75">
      <c r="A1569" s="1810" t="s">
        <v>3278</v>
      </c>
      <c r="B1569" s="1852"/>
      <c r="C1569" s="1853"/>
      <c r="D1569" s="1854"/>
      <c r="E1569" s="1855"/>
      <c r="F1569" s="1853"/>
      <c r="G1569" s="1856"/>
      <c r="H1569" s="1817" t="s">
        <v>4020</v>
      </c>
      <c r="I1569" s="1815"/>
      <c r="J1569" s="1816"/>
      <c r="K1569" s="1852"/>
      <c r="L1569" s="1853"/>
      <c r="M1569" s="1856"/>
    </row>
    <row r="1570" spans="1:14" ht="15.75">
      <c r="A1570" s="1810" t="s">
        <v>3282</v>
      </c>
      <c r="B1570" s="1857"/>
      <c r="C1570" s="1812"/>
      <c r="D1570" s="1813"/>
      <c r="E1570" s="1855"/>
      <c r="F1570" s="1853"/>
      <c r="G1570" s="1856"/>
      <c r="H1570" s="1820" t="s">
        <v>3329</v>
      </c>
      <c r="I1570" s="1815"/>
      <c r="J1570" s="1816"/>
      <c r="K1570" s="1858"/>
      <c r="L1570" s="1853"/>
      <c r="M1570" s="1856"/>
    </row>
    <row r="1571" spans="1:14" ht="15.75">
      <c r="A1571" s="1821" t="s">
        <v>3284</v>
      </c>
      <c r="B1571" s="1857"/>
      <c r="C1571" s="1812"/>
      <c r="D1571" s="1813"/>
      <c r="E1571" s="1859"/>
      <c r="F1571" s="1812"/>
      <c r="G1571" s="1860"/>
      <c r="H1571" s="1861" t="s">
        <v>3371</v>
      </c>
      <c r="I1571" s="1824"/>
      <c r="J1571" s="1825"/>
      <c r="K1571" s="1857"/>
      <c r="L1571" s="1812"/>
      <c r="M1571" s="1860"/>
    </row>
    <row r="1572" spans="1:14" ht="15.75">
      <c r="A1572" s="1821" t="s">
        <v>3288</v>
      </c>
      <c r="B1572" s="1857"/>
      <c r="C1572" s="1812"/>
      <c r="D1572" s="1813"/>
      <c r="E1572" s="1859"/>
      <c r="F1572" s="1812"/>
      <c r="G1572" s="1860"/>
      <c r="H1572" s="1823" t="s">
        <v>4015</v>
      </c>
      <c r="I1572" s="1824"/>
      <c r="J1572" s="1825"/>
      <c r="K1572" s="1857"/>
      <c r="L1572" s="1812"/>
      <c r="M1572" s="1860"/>
    </row>
    <row r="1573" spans="1:14" ht="15.75">
      <c r="A1573" s="1821" t="s">
        <v>3291</v>
      </c>
      <c r="B1573" s="1857"/>
      <c r="C1573" s="1812"/>
      <c r="D1573" s="1813"/>
      <c r="E1573" s="1859"/>
      <c r="F1573" s="1812"/>
      <c r="G1573" s="1860"/>
      <c r="H1573" s="1823" t="s">
        <v>4017</v>
      </c>
      <c r="I1573" s="1824"/>
      <c r="J1573" s="1825"/>
      <c r="K1573" s="1857"/>
      <c r="L1573" s="1812"/>
      <c r="M1573" s="1860"/>
    </row>
    <row r="1574" spans="1:14" ht="15.75">
      <c r="A1574" s="1821" t="s">
        <v>3295</v>
      </c>
      <c r="B1574" s="1857"/>
      <c r="C1574" s="1812"/>
      <c r="D1574" s="1813"/>
      <c r="E1574" s="1859"/>
      <c r="F1574" s="1812"/>
      <c r="G1574" s="1860"/>
      <c r="H1574" s="1828" t="s">
        <v>3426</v>
      </c>
      <c r="I1574" s="1824"/>
      <c r="J1574" s="1825"/>
      <c r="K1574" s="1862"/>
      <c r="L1574" s="1812"/>
      <c r="M1574" s="1860"/>
    </row>
    <row r="1575" spans="1:14" ht="31.5">
      <c r="A1575" s="1821" t="s">
        <v>3298</v>
      </c>
      <c r="B1575" s="1857"/>
      <c r="C1575" s="1812"/>
      <c r="D1575" s="1813"/>
      <c r="E1575" s="1859"/>
      <c r="F1575" s="1812"/>
      <c r="G1575" s="1860"/>
      <c r="H1575" s="1828" t="s">
        <v>3306</v>
      </c>
      <c r="I1575" s="1824"/>
      <c r="J1575" s="1825"/>
      <c r="K1575" s="1862"/>
      <c r="L1575" s="1812"/>
      <c r="M1575" s="1860"/>
    </row>
    <row r="1576" spans="1:14" ht="15.75">
      <c r="A1576" s="1821" t="s">
        <v>3300</v>
      </c>
      <c r="B1576" s="1857"/>
      <c r="C1576" s="1812"/>
      <c r="D1576" s="1813"/>
      <c r="E1576" s="1859"/>
      <c r="F1576" s="1812"/>
      <c r="G1576" s="1860"/>
      <c r="H1576" s="1828" t="s">
        <v>3306</v>
      </c>
      <c r="I1576" s="1824"/>
      <c r="J1576" s="1825"/>
      <c r="K1576" s="1862"/>
      <c r="L1576" s="1812"/>
      <c r="M1576" s="1860"/>
    </row>
    <row r="1577" spans="1:14" ht="15.75">
      <c r="A1577" s="1821" t="s">
        <v>3304</v>
      </c>
      <c r="B1577" s="1857"/>
      <c r="C1577" s="1812"/>
      <c r="D1577" s="1813"/>
      <c r="E1577" s="1859"/>
      <c r="F1577" s="1812"/>
      <c r="G1577" s="1860"/>
      <c r="H1577" s="1828" t="s">
        <v>3306</v>
      </c>
      <c r="I1577" s="1824"/>
      <c r="J1577" s="1825"/>
      <c r="K1577" s="1862"/>
      <c r="L1577" s="1812"/>
      <c r="M1577" s="1860"/>
    </row>
    <row r="1578" spans="1:14" ht="15.75">
      <c r="A1578" s="1821" t="s">
        <v>3307</v>
      </c>
      <c r="B1578" s="1857"/>
      <c r="C1578" s="1812"/>
      <c r="D1578" s="1813"/>
      <c r="E1578" s="1859"/>
      <c r="F1578" s="1812"/>
      <c r="G1578" s="1860"/>
      <c r="H1578" s="1820">
        <v>1</v>
      </c>
      <c r="I1578" s="1839">
        <v>250</v>
      </c>
      <c r="J1578" s="1835">
        <f>H1580*H1578*I1578</f>
        <v>7500</v>
      </c>
      <c r="K1578" s="1857"/>
      <c r="L1578" s="1863"/>
      <c r="M1578" s="1860"/>
    </row>
    <row r="1579" spans="1:14" ht="15.75">
      <c r="A1579" s="1821" t="s">
        <v>3308</v>
      </c>
      <c r="B1579" s="1857"/>
      <c r="C1579" s="1812"/>
      <c r="D1579" s="1813"/>
      <c r="E1579" s="1859"/>
      <c r="F1579" s="1812"/>
      <c r="G1579" s="1860"/>
      <c r="H1579" s="1857">
        <v>2</v>
      </c>
      <c r="I1579" s="1812">
        <v>50</v>
      </c>
      <c r="J1579" s="1860">
        <f>I1579*H1580*H1579</f>
        <v>3000</v>
      </c>
      <c r="K1579" s="1857"/>
      <c r="L1579" s="1863"/>
      <c r="M1579" s="1860"/>
    </row>
    <row r="1580" spans="1:14" ht="15.75">
      <c r="A1580" s="1864" t="s">
        <v>3309</v>
      </c>
      <c r="B1580" s="1865"/>
      <c r="C1580" s="1866"/>
      <c r="D1580" s="1867"/>
      <c r="E1580" s="1868"/>
      <c r="F1580" s="1866"/>
      <c r="G1580" s="1869"/>
      <c r="H1580" s="1865">
        <v>30</v>
      </c>
      <c r="I1580" s="1866"/>
      <c r="J1580" s="1869"/>
      <c r="K1580" s="1865"/>
      <c r="L1580" s="1866"/>
      <c r="M1580" s="1869"/>
    </row>
    <row r="1581" spans="1:14" ht="16.5" thickBot="1">
      <c r="A1581" s="1845" t="s">
        <v>29</v>
      </c>
      <c r="B1581" s="1846"/>
      <c r="C1581" s="1847"/>
      <c r="D1581" s="1870"/>
      <c r="E1581" s="1849"/>
      <c r="F1581" s="1847"/>
      <c r="G1581" s="1871"/>
      <c r="H1581" s="1846"/>
      <c r="I1581" s="1847"/>
      <c r="J1581" s="1871">
        <f>J1578+J1579</f>
        <v>10500</v>
      </c>
      <c r="K1581" s="1846"/>
      <c r="L1581" s="1847"/>
      <c r="M1581" s="1871"/>
    </row>
    <row r="1582" spans="1:14" ht="16.5" thickBot="1">
      <c r="A1582" s="1202" t="s">
        <v>3321</v>
      </c>
      <c r="B1582" s="1872"/>
      <c r="C1582" s="1873"/>
      <c r="D1582" s="1874">
        <f>SUM(D1564)</f>
        <v>252000</v>
      </c>
      <c r="E1582" s="1875"/>
      <c r="F1582" s="1873"/>
      <c r="G1582" s="1876">
        <f>G1568</f>
        <v>120000</v>
      </c>
      <c r="H1582" s="1872"/>
      <c r="I1582" s="1873"/>
      <c r="J1582" s="1876">
        <f>J1581+J1568</f>
        <v>24750</v>
      </c>
      <c r="K1582" s="1872"/>
      <c r="L1582" s="1873"/>
      <c r="M1582" s="1877">
        <f>M1568</f>
        <v>22500</v>
      </c>
      <c r="N1582" s="1340">
        <f>M1582+J1582+G1582+D1582</f>
        <v>419250</v>
      </c>
    </row>
    <row r="1583" spans="1:14" ht="16.5" thickBot="1">
      <c r="A1583" s="4315" t="s">
        <v>4021</v>
      </c>
      <c r="B1583" s="4318"/>
      <c r="C1583" s="4318"/>
      <c r="D1583" s="4318"/>
      <c r="E1583" s="4318"/>
      <c r="F1583" s="4318"/>
      <c r="G1583" s="4318"/>
      <c r="H1583" s="4318"/>
      <c r="I1583" s="4318"/>
      <c r="J1583" s="4318"/>
      <c r="K1583" s="4318"/>
      <c r="L1583" s="4318"/>
      <c r="M1583" s="4319"/>
      <c r="N1583" s="1878"/>
    </row>
    <row r="1584" spans="1:14" ht="31.5">
      <c r="A1584" s="1810" t="s">
        <v>3278</v>
      </c>
      <c r="B1584" s="1857"/>
      <c r="C1584" s="1812"/>
      <c r="D1584" s="1813"/>
      <c r="E1584" s="1468" t="s">
        <v>4022</v>
      </c>
      <c r="F1584" s="1879"/>
      <c r="G1584" s="1880"/>
      <c r="H1584" s="1852" t="s">
        <v>4023</v>
      </c>
      <c r="I1584" s="1853"/>
      <c r="J1584" s="1854"/>
      <c r="K1584" s="1515"/>
      <c r="L1584" s="1881"/>
      <c r="M1584" s="1882"/>
      <c r="N1584" s="1878"/>
    </row>
    <row r="1585" spans="1:14" ht="47.25">
      <c r="A1585" s="1810" t="s">
        <v>3282</v>
      </c>
      <c r="B1585" s="1857"/>
      <c r="C1585" s="1812"/>
      <c r="D1585" s="1813"/>
      <c r="E1585" s="1883" t="s">
        <v>4024</v>
      </c>
      <c r="F1585" s="1884"/>
      <c r="G1585" s="1830"/>
      <c r="H1585" s="1858" t="s">
        <v>3317</v>
      </c>
      <c r="I1585" s="1853"/>
      <c r="J1585" s="1854"/>
      <c r="K1585" s="1883"/>
      <c r="L1585" s="1881"/>
      <c r="M1585" s="1882"/>
      <c r="N1585" s="1878"/>
    </row>
    <row r="1586" spans="1:14" ht="15.75">
      <c r="A1586" s="1821" t="s">
        <v>3284</v>
      </c>
      <c r="B1586" s="1885"/>
      <c r="C1586" s="1886"/>
      <c r="D1586" s="1813"/>
      <c r="E1586" s="1887" t="s">
        <v>4025</v>
      </c>
      <c r="F1586" s="1888"/>
      <c r="G1586" s="1830"/>
      <c r="H1586" s="1885" t="s">
        <v>4026</v>
      </c>
      <c r="I1586" s="1886"/>
      <c r="J1586" s="1813"/>
      <c r="K1586" s="1887"/>
      <c r="L1586" s="1888"/>
      <c r="M1586" s="1830"/>
      <c r="N1586" s="1878"/>
    </row>
    <row r="1587" spans="1:14" ht="15.75">
      <c r="A1587" s="1821" t="s">
        <v>3288</v>
      </c>
      <c r="B1587" s="1885"/>
      <c r="C1587" s="1886"/>
      <c r="D1587" s="1813"/>
      <c r="E1587" s="1887" t="s">
        <v>4027</v>
      </c>
      <c r="F1587" s="1888"/>
      <c r="G1587" s="1830"/>
      <c r="H1587" s="1885" t="s">
        <v>3411</v>
      </c>
      <c r="I1587" s="1886"/>
      <c r="J1587" s="1813"/>
      <c r="K1587" s="1887"/>
      <c r="L1587" s="1888"/>
      <c r="M1587" s="1830"/>
      <c r="N1587" s="1878"/>
    </row>
    <row r="1588" spans="1:14" ht="47.25">
      <c r="A1588" s="1821" t="s">
        <v>3291</v>
      </c>
      <c r="B1588" s="1885"/>
      <c r="C1588" s="1886"/>
      <c r="D1588" s="1813"/>
      <c r="E1588" s="1887" t="s">
        <v>4028</v>
      </c>
      <c r="F1588" s="1888"/>
      <c r="G1588" s="1830"/>
      <c r="H1588" s="1885" t="s">
        <v>4029</v>
      </c>
      <c r="I1588" s="1886"/>
      <c r="J1588" s="1813"/>
      <c r="K1588" s="1887"/>
      <c r="L1588" s="1888"/>
      <c r="M1588" s="1830"/>
      <c r="N1588" s="1878"/>
    </row>
    <row r="1589" spans="1:14" ht="15.75">
      <c r="A1589" s="1821" t="s">
        <v>3295</v>
      </c>
      <c r="B1589" s="1885"/>
      <c r="C1589" s="1886"/>
      <c r="D1589" s="1813"/>
      <c r="E1589" s="1883" t="s">
        <v>3297</v>
      </c>
      <c r="F1589" s="1888"/>
      <c r="G1589" s="1830"/>
      <c r="H1589" s="1862" t="s">
        <v>3394</v>
      </c>
      <c r="I1589" s="1886"/>
      <c r="J1589" s="1813"/>
      <c r="K1589" s="1889"/>
      <c r="L1589" s="1888"/>
      <c r="M1589" s="1830"/>
      <c r="N1589" s="1878"/>
    </row>
    <row r="1590" spans="1:14" ht="63">
      <c r="A1590" s="1821" t="s">
        <v>3298</v>
      </c>
      <c r="B1590" s="1885"/>
      <c r="C1590" s="1886"/>
      <c r="D1590" s="1813"/>
      <c r="E1590" s="1883" t="s">
        <v>4030</v>
      </c>
      <c r="F1590" s="1888"/>
      <c r="G1590" s="1830"/>
      <c r="H1590" s="1862" t="s">
        <v>4030</v>
      </c>
      <c r="I1590" s="1886"/>
      <c r="J1590" s="1813"/>
      <c r="K1590" s="1889"/>
      <c r="L1590" s="1888"/>
      <c r="M1590" s="1830"/>
      <c r="N1590" s="1878"/>
    </row>
    <row r="1591" spans="1:14" ht="15.75">
      <c r="A1591" s="1821" t="s">
        <v>3300</v>
      </c>
      <c r="B1591" s="1885"/>
      <c r="C1591" s="1886"/>
      <c r="D1591" s="1813"/>
      <c r="E1591" s="1883" t="s">
        <v>3303</v>
      </c>
      <c r="F1591" s="1888"/>
      <c r="G1591" s="1830"/>
      <c r="H1591" s="1889" t="s">
        <v>3303</v>
      </c>
      <c r="I1591" s="1886"/>
      <c r="J1591" s="1813"/>
      <c r="K1591" s="1889"/>
      <c r="L1591" s="1888"/>
      <c r="M1591" s="1830"/>
      <c r="N1591" s="1878"/>
    </row>
    <row r="1592" spans="1:14" ht="15.75">
      <c r="A1592" s="1821" t="s">
        <v>3304</v>
      </c>
      <c r="B1592" s="1857"/>
      <c r="C1592" s="1886"/>
      <c r="D1592" s="1813"/>
      <c r="E1592" s="1472">
        <v>2</v>
      </c>
      <c r="F1592" s="1888"/>
      <c r="G1592" s="1830"/>
      <c r="H1592" s="1862" t="s">
        <v>3306</v>
      </c>
      <c r="I1592" s="1886"/>
      <c r="J1592" s="1813"/>
      <c r="K1592" s="1889"/>
      <c r="L1592" s="1888"/>
      <c r="M1592" s="1830"/>
      <c r="N1592" s="1878"/>
    </row>
    <row r="1593" spans="1:14" ht="15.75">
      <c r="A1593" s="1821" t="s">
        <v>3307</v>
      </c>
      <c r="B1593" s="1857"/>
      <c r="C1593" s="1812"/>
      <c r="D1593" s="1813"/>
      <c r="E1593" s="1472">
        <v>4</v>
      </c>
      <c r="F1593" s="1884"/>
      <c r="G1593" s="1830"/>
      <c r="H1593" s="1857">
        <v>1</v>
      </c>
      <c r="I1593" s="1863"/>
      <c r="J1593" s="1813"/>
      <c r="K1593" s="1472"/>
      <c r="L1593" s="1884"/>
      <c r="M1593" s="1830"/>
      <c r="N1593" s="1878"/>
    </row>
    <row r="1594" spans="1:14" ht="15.75">
      <c r="A1594" s="1821" t="s">
        <v>3308</v>
      </c>
      <c r="B1594" s="1857"/>
      <c r="C1594" s="1812"/>
      <c r="D1594" s="1813"/>
      <c r="E1594" s="1472">
        <v>4</v>
      </c>
      <c r="F1594" s="1884"/>
      <c r="G1594" s="1830"/>
      <c r="H1594" s="1857">
        <v>2</v>
      </c>
      <c r="I1594" s="1863"/>
      <c r="J1594" s="1813"/>
      <c r="K1594" s="1472"/>
      <c r="L1594" s="1884"/>
      <c r="M1594" s="1830"/>
      <c r="N1594" s="1878"/>
    </row>
    <row r="1595" spans="1:14" ht="15.75">
      <c r="A1595" s="1821" t="s">
        <v>3309</v>
      </c>
      <c r="B1595" s="1857"/>
      <c r="C1595" s="1812"/>
      <c r="D1595" s="1813"/>
      <c r="E1595" s="1472">
        <v>30</v>
      </c>
      <c r="F1595" s="1884"/>
      <c r="G1595" s="1890">
        <v>108000</v>
      </c>
      <c r="H1595" s="1857">
        <v>350</v>
      </c>
      <c r="I1595" s="1812"/>
      <c r="J1595" s="1891">
        <v>190000</v>
      </c>
      <c r="K1595" s="1472"/>
      <c r="L1595" s="1884"/>
      <c r="M1595" s="1830"/>
      <c r="N1595" s="1878"/>
    </row>
    <row r="1596" spans="1:14" ht="16.5" thickBot="1">
      <c r="A1596" s="1845" t="s">
        <v>29</v>
      </c>
      <c r="B1596" s="1846"/>
      <c r="C1596" s="1847"/>
      <c r="D1596" s="1848"/>
      <c r="E1596" s="1892"/>
      <c r="F1596" s="1848"/>
      <c r="G1596" s="1847"/>
      <c r="H1596" s="1846"/>
      <c r="I1596" s="1847"/>
      <c r="J1596" s="1848"/>
      <c r="K1596" s="1892"/>
      <c r="L1596" s="1848"/>
      <c r="M1596" s="1847"/>
      <c r="N1596" s="1878"/>
    </row>
    <row r="1597" spans="1:14" ht="47.25">
      <c r="A1597" s="1810" t="s">
        <v>3278</v>
      </c>
      <c r="B1597" s="1852"/>
      <c r="C1597" s="1853"/>
      <c r="D1597" s="1854"/>
      <c r="E1597" s="1515" t="s">
        <v>4031</v>
      </c>
      <c r="F1597" s="1881"/>
      <c r="G1597" s="1882"/>
      <c r="H1597" s="1852" t="s">
        <v>4032</v>
      </c>
      <c r="I1597" s="1853"/>
      <c r="J1597" s="1854"/>
      <c r="K1597" s="1468" t="s">
        <v>4033</v>
      </c>
      <c r="L1597" s="1881"/>
      <c r="M1597" s="1882"/>
      <c r="N1597" s="1878"/>
    </row>
    <row r="1598" spans="1:14" ht="47.25">
      <c r="A1598" s="1810" t="s">
        <v>3282</v>
      </c>
      <c r="B1598" s="1857"/>
      <c r="C1598" s="1812"/>
      <c r="D1598" s="1813"/>
      <c r="E1598" s="1515" t="s">
        <v>4024</v>
      </c>
      <c r="F1598" s="1881"/>
      <c r="G1598" s="1882"/>
      <c r="H1598" s="1852" t="s">
        <v>3317</v>
      </c>
      <c r="I1598" s="1853"/>
      <c r="J1598" s="1854"/>
      <c r="K1598" s="1515" t="s">
        <v>3317</v>
      </c>
      <c r="L1598" s="1881"/>
      <c r="M1598" s="1882"/>
      <c r="N1598" s="1878"/>
    </row>
    <row r="1599" spans="1:14" ht="15.75">
      <c r="A1599" s="1821" t="s">
        <v>3284</v>
      </c>
      <c r="B1599" s="1885"/>
      <c r="C1599" s="1886"/>
      <c r="D1599" s="1813"/>
      <c r="E1599" s="1887" t="s">
        <v>4025</v>
      </c>
      <c r="F1599" s="1888"/>
      <c r="G1599" s="1830"/>
      <c r="H1599" s="1885" t="s">
        <v>3318</v>
      </c>
      <c r="I1599" s="1886"/>
      <c r="J1599" s="1813"/>
      <c r="K1599" s="1887" t="s">
        <v>3313</v>
      </c>
      <c r="L1599" s="1888"/>
      <c r="M1599" s="1830"/>
      <c r="N1599" s="1878"/>
    </row>
    <row r="1600" spans="1:14" ht="15.75">
      <c r="A1600" s="1821" t="s">
        <v>3288</v>
      </c>
      <c r="B1600" s="1885"/>
      <c r="C1600" s="1886"/>
      <c r="D1600" s="1813"/>
      <c r="E1600" s="1887" t="s">
        <v>3411</v>
      </c>
      <c r="F1600" s="1888"/>
      <c r="G1600" s="1830"/>
      <c r="H1600" s="1885" t="s">
        <v>3319</v>
      </c>
      <c r="I1600" s="1886"/>
      <c r="J1600" s="1813"/>
      <c r="K1600" s="1887" t="s">
        <v>4034</v>
      </c>
      <c r="L1600" s="1888"/>
      <c r="M1600" s="1830"/>
      <c r="N1600" s="1878"/>
    </row>
    <row r="1601" spans="1:14" ht="31.5">
      <c r="A1601" s="1821" t="s">
        <v>3291</v>
      </c>
      <c r="B1601" s="1885"/>
      <c r="C1601" s="1886"/>
      <c r="D1601" s="1813"/>
      <c r="E1601" s="1887" t="s">
        <v>4035</v>
      </c>
      <c r="F1601" s="1888"/>
      <c r="G1601" s="1830"/>
      <c r="H1601" s="1887" t="s">
        <v>4028</v>
      </c>
      <c r="I1601" s="1886"/>
      <c r="J1601" s="1813"/>
      <c r="K1601" s="1887" t="s">
        <v>4028</v>
      </c>
      <c r="L1601" s="1888"/>
      <c r="M1601" s="1830"/>
      <c r="N1601" s="1878"/>
    </row>
    <row r="1602" spans="1:14" ht="15.75">
      <c r="A1602" s="1821" t="s">
        <v>3295</v>
      </c>
      <c r="B1602" s="1885"/>
      <c r="C1602" s="1886"/>
      <c r="D1602" s="1813"/>
      <c r="E1602" s="1887" t="s">
        <v>3394</v>
      </c>
      <c r="F1602" s="1888"/>
      <c r="G1602" s="1830"/>
      <c r="H1602" s="1862" t="s">
        <v>3426</v>
      </c>
      <c r="I1602" s="1886"/>
      <c r="J1602" s="1813"/>
      <c r="K1602" s="1889" t="s">
        <v>4036</v>
      </c>
      <c r="L1602" s="1888"/>
      <c r="M1602" s="1830"/>
      <c r="N1602" s="1878"/>
    </row>
    <row r="1603" spans="1:14" ht="47.25">
      <c r="A1603" s="1821" t="s">
        <v>3298</v>
      </c>
      <c r="B1603" s="1885"/>
      <c r="C1603" s="1886"/>
      <c r="D1603" s="1813"/>
      <c r="E1603" s="1887" t="s">
        <v>4030</v>
      </c>
      <c r="F1603" s="1888"/>
      <c r="G1603" s="1830"/>
      <c r="H1603" s="1862" t="s">
        <v>3306</v>
      </c>
      <c r="I1603" s="1886"/>
      <c r="J1603" s="1813"/>
      <c r="K1603" s="1889" t="s">
        <v>4030</v>
      </c>
      <c r="L1603" s="1888"/>
      <c r="M1603" s="1830"/>
      <c r="N1603" s="1878"/>
    </row>
    <row r="1604" spans="1:14" ht="15.75">
      <c r="A1604" s="1821" t="s">
        <v>3300</v>
      </c>
      <c r="B1604" s="1885"/>
      <c r="C1604" s="1886"/>
      <c r="D1604" s="1813"/>
      <c r="E1604" s="1887" t="s">
        <v>3303</v>
      </c>
      <c r="F1604" s="1888"/>
      <c r="G1604" s="1830"/>
      <c r="H1604" s="1862" t="s">
        <v>3320</v>
      </c>
      <c r="I1604" s="1886"/>
      <c r="J1604" s="1813"/>
      <c r="K1604" s="1889" t="s">
        <v>3303</v>
      </c>
      <c r="L1604" s="1888"/>
      <c r="M1604" s="1830"/>
      <c r="N1604" s="1878"/>
    </row>
    <row r="1605" spans="1:14" ht="15.75">
      <c r="A1605" s="1821" t="s">
        <v>3304</v>
      </c>
      <c r="B1605" s="1857"/>
      <c r="C1605" s="1886"/>
      <c r="D1605" s="1813"/>
      <c r="E1605" s="1472" t="s">
        <v>3306</v>
      </c>
      <c r="F1605" s="1888"/>
      <c r="G1605" s="1830"/>
      <c r="H1605" s="1857"/>
      <c r="I1605" s="1886"/>
      <c r="J1605" s="1813"/>
      <c r="K1605" s="1889" t="s">
        <v>3306</v>
      </c>
      <c r="L1605" s="1888"/>
      <c r="M1605" s="1830"/>
      <c r="N1605" s="1878"/>
    </row>
    <row r="1606" spans="1:14" ht="15.75">
      <c r="A1606" s="1821" t="s">
        <v>3307</v>
      </c>
      <c r="B1606" s="1857"/>
      <c r="C1606" s="1812"/>
      <c r="D1606" s="1813"/>
      <c r="E1606" s="1472">
        <v>1</v>
      </c>
      <c r="F1606" s="1884"/>
      <c r="G1606" s="1830"/>
      <c r="H1606" s="1857">
        <v>1</v>
      </c>
      <c r="I1606" s="1812"/>
      <c r="J1606" s="1813">
        <v>0</v>
      </c>
      <c r="K1606" s="1472">
        <v>1</v>
      </c>
      <c r="L1606" s="1893"/>
      <c r="M1606" s="1830"/>
      <c r="N1606" s="1878"/>
    </row>
    <row r="1607" spans="1:14" ht="15.75">
      <c r="A1607" s="1821" t="s">
        <v>3308</v>
      </c>
      <c r="B1607" s="1857"/>
      <c r="C1607" s="1812"/>
      <c r="D1607" s="1813"/>
      <c r="E1607" s="1472">
        <v>2</v>
      </c>
      <c r="F1607" s="1884"/>
      <c r="G1607" s="1830"/>
      <c r="H1607" s="1857">
        <v>2</v>
      </c>
      <c r="I1607" s="1812"/>
      <c r="J1607" s="1813">
        <v>0</v>
      </c>
      <c r="K1607" s="1472">
        <v>2</v>
      </c>
      <c r="L1607" s="1893"/>
      <c r="M1607" s="1830"/>
      <c r="N1607" s="1878"/>
    </row>
    <row r="1608" spans="1:14" ht="15.75">
      <c r="A1608" s="1864" t="s">
        <v>3309</v>
      </c>
      <c r="B1608" s="1865"/>
      <c r="C1608" s="1866"/>
      <c r="D1608" s="1867"/>
      <c r="E1608" s="1894">
        <v>170</v>
      </c>
      <c r="F1608" s="1895"/>
      <c r="G1608" s="1896">
        <v>90000</v>
      </c>
      <c r="H1608" s="1865">
        <v>30</v>
      </c>
      <c r="I1608" s="1866"/>
      <c r="J1608" s="1867">
        <v>11250</v>
      </c>
      <c r="K1608" s="1894">
        <v>30</v>
      </c>
      <c r="L1608" s="1895"/>
      <c r="M1608" s="1896">
        <v>22500</v>
      </c>
      <c r="N1608" s="1878"/>
    </row>
    <row r="1609" spans="1:14" ht="16.5" thickBot="1">
      <c r="A1609" s="1845" t="s">
        <v>29</v>
      </c>
      <c r="B1609" s="1846"/>
      <c r="C1609" s="1847"/>
      <c r="D1609" s="1870"/>
      <c r="E1609" s="1892"/>
      <c r="F1609" s="1848"/>
      <c r="G1609" s="1897"/>
      <c r="H1609" s="1846"/>
      <c r="I1609" s="1847"/>
      <c r="J1609" s="1870"/>
      <c r="K1609" s="1892"/>
      <c r="L1609" s="1848"/>
      <c r="M1609" s="1897"/>
      <c r="N1609" s="1878"/>
    </row>
    <row r="1610" spans="1:14" ht="16.5" thickBot="1">
      <c r="A1610" s="1202" t="s">
        <v>3321</v>
      </c>
      <c r="B1610" s="1898"/>
      <c r="C1610" s="1899"/>
      <c r="D1610" s="1900"/>
      <c r="E1610" s="1901"/>
      <c r="F1610" s="1902"/>
      <c r="G1610" s="1903">
        <v>198000</v>
      </c>
      <c r="H1610" s="1898"/>
      <c r="I1610" s="1899"/>
      <c r="J1610" s="1900">
        <v>201250</v>
      </c>
      <c r="K1610" s="1901"/>
      <c r="L1610" s="1902"/>
      <c r="M1610" s="1899">
        <v>22500</v>
      </c>
      <c r="N1610" s="1904">
        <v>421750</v>
      </c>
    </row>
    <row r="1611" spans="1:14" ht="16.5" thickBot="1">
      <c r="A1611" s="4315" t="s">
        <v>4037</v>
      </c>
      <c r="B1611" s="4318"/>
      <c r="C1611" s="4318"/>
      <c r="D1611" s="4318"/>
      <c r="E1611" s="4318"/>
      <c r="F1611" s="4318"/>
      <c r="G1611" s="4318"/>
      <c r="H1611" s="4318"/>
      <c r="I1611" s="4318"/>
      <c r="J1611" s="4318"/>
      <c r="K1611" s="4318"/>
      <c r="L1611" s="4318"/>
      <c r="M1611" s="4319"/>
    </row>
    <row r="1612" spans="1:14" ht="31.5">
      <c r="A1612" s="1905" t="s">
        <v>3278</v>
      </c>
      <c r="B1612" s="1620" t="s">
        <v>3431</v>
      </c>
      <c r="C1612" s="1906"/>
      <c r="D1612" s="1907"/>
      <c r="E1612" s="1620" t="s">
        <v>4038</v>
      </c>
      <c r="F1612" s="1620"/>
      <c r="G1612" s="1908"/>
      <c r="H1612" s="1468" t="s">
        <v>4039</v>
      </c>
      <c r="I1612" s="1909"/>
      <c r="J1612" s="1909"/>
      <c r="K1612" s="1620" t="s">
        <v>4040</v>
      </c>
      <c r="L1612" s="1620"/>
      <c r="M1612" s="1908"/>
    </row>
    <row r="1613" spans="1:14" ht="15.75">
      <c r="A1613" s="1810" t="s">
        <v>3282</v>
      </c>
      <c r="B1613" s="1608" t="s">
        <v>3418</v>
      </c>
      <c r="C1613" s="1910"/>
      <c r="D1613" s="1911"/>
      <c r="E1613" s="1608" t="s">
        <v>3418</v>
      </c>
      <c r="F1613" s="1608"/>
      <c r="G1613" s="1912"/>
      <c r="H1613" s="1608" t="s">
        <v>3418</v>
      </c>
      <c r="I1613" s="1913"/>
      <c r="J1613" s="1913"/>
      <c r="K1613" s="1608" t="s">
        <v>3418</v>
      </c>
      <c r="L1613" s="1608"/>
      <c r="M1613" s="1912"/>
    </row>
    <row r="1614" spans="1:14" ht="15.75">
      <c r="A1614" s="1821" t="s">
        <v>3284</v>
      </c>
      <c r="B1614" s="1709" t="s">
        <v>4041</v>
      </c>
      <c r="C1614" s="1914"/>
      <c r="D1614" s="1911"/>
      <c r="E1614" s="1704" t="s">
        <v>3480</v>
      </c>
      <c r="F1614" s="1705"/>
      <c r="G1614" s="1912"/>
      <c r="H1614" s="1915" t="s">
        <v>4042</v>
      </c>
      <c r="I1614" s="1913"/>
      <c r="J1614" s="1913"/>
      <c r="K1614" s="1704" t="s">
        <v>3361</v>
      </c>
      <c r="L1614" s="1705"/>
      <c r="M1614" s="1912"/>
    </row>
    <row r="1615" spans="1:14" ht="31.5">
      <c r="A1615" s="1821" t="s">
        <v>3288</v>
      </c>
      <c r="B1615" s="1709" t="s">
        <v>3290</v>
      </c>
      <c r="C1615" s="1914"/>
      <c r="D1615" s="1911"/>
      <c r="E1615" s="1709" t="s">
        <v>3421</v>
      </c>
      <c r="F1615" s="1705"/>
      <c r="G1615" s="1912"/>
      <c r="H1615" s="1913" t="s">
        <v>3421</v>
      </c>
      <c r="I1615" s="1913"/>
      <c r="J1615" s="1913"/>
      <c r="K1615" s="1709" t="s">
        <v>4043</v>
      </c>
      <c r="L1615" s="1705"/>
      <c r="M1615" s="1912"/>
    </row>
    <row r="1616" spans="1:14" ht="15.75">
      <c r="A1616" s="1821" t="s">
        <v>3291</v>
      </c>
      <c r="B1616" s="1709" t="s">
        <v>3433</v>
      </c>
      <c r="C1616" s="1914"/>
      <c r="D1616" s="1911"/>
      <c r="E1616" s="1709" t="s">
        <v>4044</v>
      </c>
      <c r="F1616" s="1705"/>
      <c r="G1616" s="1912"/>
      <c r="H1616" s="1709" t="s">
        <v>4044</v>
      </c>
      <c r="I1616" s="1913"/>
      <c r="J1616" s="1913"/>
      <c r="K1616" s="1709" t="s">
        <v>4044</v>
      </c>
      <c r="L1616" s="1705"/>
      <c r="M1616" s="1912"/>
    </row>
    <row r="1617" spans="1:13" ht="15.75">
      <c r="A1617" s="1821" t="s">
        <v>3294</v>
      </c>
      <c r="B1617" s="1709" t="s">
        <v>3425</v>
      </c>
      <c r="C1617" s="1914"/>
      <c r="D1617" s="1911"/>
      <c r="E1617" s="1709" t="s">
        <v>3425</v>
      </c>
      <c r="F1617" s="1705"/>
      <c r="G1617" s="1912"/>
      <c r="H1617" s="1709" t="s">
        <v>3425</v>
      </c>
      <c r="I1617" s="1705"/>
      <c r="J1617" s="1912"/>
      <c r="K1617" s="1709" t="s">
        <v>3425</v>
      </c>
      <c r="L1617" s="1705"/>
      <c r="M1617" s="1912"/>
    </row>
    <row r="1618" spans="1:13" ht="15.75">
      <c r="A1618" s="1821" t="s">
        <v>3295</v>
      </c>
      <c r="B1618" s="1709" t="s">
        <v>3434</v>
      </c>
      <c r="C1618" s="1914"/>
      <c r="D1618" s="1911"/>
      <c r="E1618" s="1709" t="s">
        <v>4045</v>
      </c>
      <c r="F1618" s="1705"/>
      <c r="G1618" s="1912"/>
      <c r="H1618" s="1709" t="s">
        <v>3394</v>
      </c>
      <c r="I1618" s="1705"/>
      <c r="J1618" s="1912"/>
      <c r="K1618" s="1709" t="s">
        <v>3394</v>
      </c>
      <c r="L1618" s="1705"/>
      <c r="M1618" s="1912"/>
    </row>
    <row r="1619" spans="1:13" ht="47.25">
      <c r="A1619" s="1821" t="s">
        <v>3298</v>
      </c>
      <c r="B1619" s="1709" t="s">
        <v>3315</v>
      </c>
      <c r="C1619" s="1914"/>
      <c r="D1619" s="1911"/>
      <c r="E1619" s="1709" t="s">
        <v>3315</v>
      </c>
      <c r="F1619" s="1705"/>
      <c r="G1619" s="1912"/>
      <c r="H1619" s="1709" t="s">
        <v>3315</v>
      </c>
      <c r="I1619" s="1705"/>
      <c r="J1619" s="1912"/>
      <c r="K1619" s="1709" t="s">
        <v>3315</v>
      </c>
      <c r="L1619" s="1705"/>
      <c r="M1619" s="1912"/>
    </row>
    <row r="1620" spans="1:13" ht="31.5">
      <c r="A1620" s="1821" t="s">
        <v>3300</v>
      </c>
      <c r="B1620" s="1709" t="s">
        <v>3435</v>
      </c>
      <c r="C1620" s="1914"/>
      <c r="D1620" s="1911"/>
      <c r="E1620" s="1709" t="s">
        <v>4046</v>
      </c>
      <c r="F1620" s="1705"/>
      <c r="G1620" s="1912"/>
      <c r="H1620" s="1709" t="s">
        <v>4046</v>
      </c>
      <c r="I1620" s="1705"/>
      <c r="J1620" s="1912"/>
      <c r="K1620" s="1709" t="s">
        <v>4046</v>
      </c>
      <c r="L1620" s="1705"/>
      <c r="M1620" s="1912"/>
    </row>
    <row r="1621" spans="1:13" ht="15.75">
      <c r="A1621" s="1821" t="s">
        <v>3304</v>
      </c>
      <c r="B1621" s="1709" t="s">
        <v>3337</v>
      </c>
      <c r="C1621" s="1914"/>
      <c r="D1621" s="1911"/>
      <c r="E1621" s="1709" t="s">
        <v>4047</v>
      </c>
      <c r="F1621" s="1711">
        <v>1200</v>
      </c>
      <c r="G1621" s="1916">
        <f>F1621*E1624*2</f>
        <v>132000</v>
      </c>
      <c r="H1621" s="1709" t="s">
        <v>3337</v>
      </c>
      <c r="I1621" s="1711"/>
      <c r="J1621" s="1916"/>
      <c r="K1621" s="1709" t="s">
        <v>3337</v>
      </c>
      <c r="L1621" s="1711"/>
      <c r="M1621" s="1916"/>
    </row>
    <row r="1622" spans="1:13" ht="15.75">
      <c r="A1622" s="1821" t="s">
        <v>3307</v>
      </c>
      <c r="B1622" s="1713">
        <v>1</v>
      </c>
      <c r="C1622" s="1910">
        <v>300</v>
      </c>
      <c r="D1622" s="1911">
        <f>C1622*B1624</f>
        <v>6000</v>
      </c>
      <c r="E1622" s="1713">
        <v>4</v>
      </c>
      <c r="F1622" s="1910"/>
      <c r="G1622" s="1911"/>
      <c r="H1622" s="1713">
        <v>1</v>
      </c>
      <c r="I1622" s="1910">
        <v>300</v>
      </c>
      <c r="J1622" s="1911">
        <f>H1624*H1622*I1622</f>
        <v>16500</v>
      </c>
      <c r="K1622" s="1713">
        <v>1</v>
      </c>
      <c r="L1622" s="1910">
        <v>300</v>
      </c>
      <c r="M1622" s="1911">
        <f>K1624*K1622*L1622</f>
        <v>16500</v>
      </c>
    </row>
    <row r="1623" spans="1:13" ht="15.75">
      <c r="A1623" s="1821" t="s">
        <v>3308</v>
      </c>
      <c r="B1623" s="1713">
        <v>2</v>
      </c>
      <c r="C1623" s="1910">
        <v>100</v>
      </c>
      <c r="D1623" s="1911">
        <f>C1623*B1623*B1624</f>
        <v>4000</v>
      </c>
      <c r="E1623" s="1713">
        <v>4</v>
      </c>
      <c r="F1623" s="1910"/>
      <c r="G1623" s="1911"/>
      <c r="H1623" s="1713">
        <v>2</v>
      </c>
      <c r="I1623" s="1910">
        <v>100</v>
      </c>
      <c r="J1623" s="1911">
        <f>I1623*H1623*H1624</f>
        <v>11000</v>
      </c>
      <c r="K1623" s="1713">
        <v>2</v>
      </c>
      <c r="L1623" s="1910">
        <v>100</v>
      </c>
      <c r="M1623" s="1911">
        <f>L1623*K1623*K1624</f>
        <v>11000</v>
      </c>
    </row>
    <row r="1624" spans="1:13" ht="15.75">
      <c r="A1624" s="1821" t="s">
        <v>3309</v>
      </c>
      <c r="B1624" s="1608">
        <v>20</v>
      </c>
      <c r="C1624" s="1917"/>
      <c r="D1624" s="1911"/>
      <c r="E1624" s="1608">
        <v>55</v>
      </c>
      <c r="F1624" s="1717"/>
      <c r="G1624" s="1912"/>
      <c r="H1624" s="1608">
        <v>55</v>
      </c>
      <c r="I1624" s="1717"/>
      <c r="J1624" s="1911"/>
      <c r="K1624" s="1608">
        <v>55</v>
      </c>
      <c r="L1624" s="1717"/>
      <c r="M1624" s="1911"/>
    </row>
    <row r="1625" spans="1:13" ht="16.5" thickBot="1">
      <c r="A1625" s="1845" t="s">
        <v>29</v>
      </c>
      <c r="B1625" s="1918"/>
      <c r="C1625" s="1919"/>
      <c r="D1625" s="1919">
        <f>SUM(D1621:D1623)</f>
        <v>10000</v>
      </c>
      <c r="E1625" s="1918"/>
      <c r="F1625" s="1918"/>
      <c r="G1625" s="1919">
        <f>SUM(G1621:G1623)</f>
        <v>132000</v>
      </c>
      <c r="H1625" s="1918"/>
      <c r="I1625" s="1918"/>
      <c r="J1625" s="1919">
        <f>SUM(J1621:J1623)</f>
        <v>27500</v>
      </c>
      <c r="K1625" s="1918"/>
      <c r="L1625" s="1918"/>
      <c r="M1625" s="1919">
        <f>SUM(M1621:M1623)</f>
        <v>27500</v>
      </c>
    </row>
    <row r="1626" spans="1:13" ht="15.75">
      <c r="A1626" s="1905" t="s">
        <v>3278</v>
      </c>
      <c r="B1626" s="1468"/>
      <c r="C1626" s="1468"/>
      <c r="D1626" s="1920"/>
      <c r="E1626" s="1472" t="s">
        <v>4048</v>
      </c>
      <c r="F1626" s="1468"/>
      <c r="G1626" s="1920"/>
      <c r="H1626" s="1608" t="s">
        <v>3417</v>
      </c>
      <c r="I1626" s="1468"/>
      <c r="J1626" s="1920"/>
      <c r="K1626" s="1909"/>
      <c r="L1626" s="1909"/>
      <c r="M1626" s="1909"/>
    </row>
    <row r="1627" spans="1:13" ht="15.75">
      <c r="A1627" s="1821" t="s">
        <v>3282</v>
      </c>
      <c r="B1627" s="1608"/>
      <c r="C1627" s="1608"/>
      <c r="D1627" s="1912"/>
      <c r="E1627" s="1608" t="s">
        <v>3418</v>
      </c>
      <c r="F1627" s="1913"/>
      <c r="G1627" s="1913"/>
      <c r="H1627" s="1608" t="s">
        <v>3418</v>
      </c>
      <c r="I1627" s="1608"/>
      <c r="J1627" s="1912"/>
      <c r="K1627" s="1913"/>
      <c r="L1627" s="1913"/>
      <c r="M1627" s="1913"/>
    </row>
    <row r="1628" spans="1:13" ht="15.75">
      <c r="A1628" s="1821" t="s">
        <v>3284</v>
      </c>
      <c r="B1628" s="1608"/>
      <c r="C1628" s="1608"/>
      <c r="D1628" s="1912"/>
      <c r="E1628" s="1921" t="s">
        <v>3480</v>
      </c>
      <c r="F1628" s="1913"/>
      <c r="G1628" s="1913"/>
      <c r="H1628" s="1704" t="s">
        <v>3371</v>
      </c>
      <c r="I1628" s="1608"/>
      <c r="J1628" s="1912"/>
      <c r="K1628" s="1913"/>
      <c r="L1628" s="1913"/>
      <c r="M1628" s="1913"/>
    </row>
    <row r="1629" spans="1:13" ht="15.75">
      <c r="A1629" s="1821" t="s">
        <v>3288</v>
      </c>
      <c r="B1629" s="1709"/>
      <c r="C1629" s="1705"/>
      <c r="D1629" s="1912"/>
      <c r="E1629" s="1472" t="s">
        <v>4049</v>
      </c>
      <c r="F1629" s="1913"/>
      <c r="G1629" s="1913"/>
      <c r="H1629" s="1709" t="s">
        <v>3421</v>
      </c>
      <c r="I1629" s="1705"/>
      <c r="J1629" s="1912"/>
      <c r="K1629" s="1913"/>
      <c r="L1629" s="1913"/>
      <c r="M1629" s="1913"/>
    </row>
    <row r="1630" spans="1:13" ht="15.75">
      <c r="A1630" s="1821" t="s">
        <v>3291</v>
      </c>
      <c r="B1630" s="1709"/>
      <c r="C1630" s="1705"/>
      <c r="D1630" s="1912"/>
      <c r="E1630" s="1709" t="s">
        <v>4050</v>
      </c>
      <c r="F1630" s="1913"/>
      <c r="G1630" s="1913"/>
      <c r="H1630" s="1709" t="s">
        <v>4050</v>
      </c>
      <c r="I1630" s="1705"/>
      <c r="J1630" s="1912"/>
      <c r="K1630" s="1913"/>
      <c r="L1630" s="1913"/>
      <c r="M1630" s="1913"/>
    </row>
    <row r="1631" spans="1:13" ht="15.75">
      <c r="A1631" s="1821" t="s">
        <v>3294</v>
      </c>
      <c r="B1631" s="1709"/>
      <c r="C1631" s="1705"/>
      <c r="D1631" s="1912"/>
      <c r="E1631" s="1709" t="s">
        <v>3425</v>
      </c>
      <c r="F1631" s="1913"/>
      <c r="G1631" s="1913"/>
      <c r="H1631" s="1709" t="s">
        <v>3425</v>
      </c>
      <c r="I1631" s="1705"/>
      <c r="J1631" s="1912"/>
      <c r="K1631" s="1913"/>
      <c r="L1631" s="1913"/>
      <c r="M1631" s="1913"/>
    </row>
    <row r="1632" spans="1:13" ht="15.75">
      <c r="A1632" s="1821" t="s">
        <v>3295</v>
      </c>
      <c r="B1632" s="1709"/>
      <c r="C1632" s="1705"/>
      <c r="D1632" s="1912"/>
      <c r="E1632" s="1709" t="s">
        <v>4051</v>
      </c>
      <c r="F1632" s="1705"/>
      <c r="G1632" s="1912"/>
      <c r="H1632" s="1709" t="s">
        <v>4051</v>
      </c>
      <c r="I1632" s="1705"/>
      <c r="J1632" s="1912"/>
      <c r="K1632" s="1913"/>
      <c r="L1632" s="1913"/>
      <c r="M1632" s="1913"/>
    </row>
    <row r="1633" spans="1:14" ht="31.5">
      <c r="A1633" s="1821" t="s">
        <v>3298</v>
      </c>
      <c r="B1633" s="1709"/>
      <c r="C1633" s="1705"/>
      <c r="D1633" s="1912"/>
      <c r="E1633" s="1709" t="s">
        <v>3337</v>
      </c>
      <c r="F1633" s="1705"/>
      <c r="G1633" s="1912"/>
      <c r="H1633" s="1709" t="s">
        <v>3337</v>
      </c>
      <c r="I1633" s="1705"/>
      <c r="J1633" s="1912"/>
      <c r="K1633" s="1913"/>
      <c r="L1633" s="1913"/>
      <c r="M1633" s="1913"/>
    </row>
    <row r="1634" spans="1:14" ht="15.75">
      <c r="A1634" s="1821" t="s">
        <v>3300</v>
      </c>
      <c r="B1634" s="1709"/>
      <c r="C1634" s="1705"/>
      <c r="D1634" s="1912"/>
      <c r="E1634" s="1709" t="s">
        <v>3337</v>
      </c>
      <c r="F1634" s="1705"/>
      <c r="G1634" s="1912"/>
      <c r="H1634" s="1709" t="s">
        <v>3337</v>
      </c>
      <c r="I1634" s="1705"/>
      <c r="J1634" s="1912"/>
      <c r="K1634" s="1913"/>
      <c r="L1634" s="1913"/>
      <c r="M1634" s="1913"/>
    </row>
    <row r="1635" spans="1:14" ht="15.75">
      <c r="A1635" s="1821" t="s">
        <v>3304</v>
      </c>
      <c r="B1635" s="1709"/>
      <c r="C1635" s="1705"/>
      <c r="D1635" s="1912"/>
      <c r="E1635" s="1709" t="s">
        <v>3337</v>
      </c>
      <c r="F1635" s="1711"/>
      <c r="G1635" s="1912"/>
      <c r="H1635" s="1709" t="s">
        <v>3337</v>
      </c>
      <c r="I1635" s="1711"/>
      <c r="J1635" s="1912"/>
      <c r="K1635" s="1913"/>
      <c r="L1635" s="1913"/>
      <c r="M1635" s="1913"/>
    </row>
    <row r="1636" spans="1:14" ht="15.75">
      <c r="A1636" s="1821" t="s">
        <v>3307</v>
      </c>
      <c r="B1636" s="1709"/>
      <c r="C1636" s="1711"/>
      <c r="D1636" s="1912"/>
      <c r="E1636" s="1713">
        <v>1</v>
      </c>
      <c r="F1636" s="1910">
        <v>200</v>
      </c>
      <c r="G1636" s="1911">
        <f>E1638*E1636*F1636</f>
        <v>20000</v>
      </c>
      <c r="H1636" s="1713">
        <v>1</v>
      </c>
      <c r="I1636" s="1910">
        <v>200</v>
      </c>
      <c r="J1636" s="1911">
        <f>H1638*H1636*I1636</f>
        <v>12000</v>
      </c>
      <c r="K1636" s="1913"/>
      <c r="L1636" s="1913"/>
      <c r="M1636" s="1913"/>
    </row>
    <row r="1637" spans="1:14" ht="15.75">
      <c r="A1637" s="1821" t="s">
        <v>3308</v>
      </c>
      <c r="B1637" s="1713"/>
      <c r="C1637" s="1910"/>
      <c r="D1637" s="1911"/>
      <c r="E1637" s="1713">
        <v>2</v>
      </c>
      <c r="F1637" s="1910">
        <v>50</v>
      </c>
      <c r="G1637" s="1911">
        <f>F1637*E1637*E1638</f>
        <v>10000</v>
      </c>
      <c r="H1637" s="1713">
        <v>2</v>
      </c>
      <c r="I1637" s="1910">
        <v>50</v>
      </c>
      <c r="J1637" s="1911">
        <f>I1637*H1637*H1638</f>
        <v>6000</v>
      </c>
      <c r="K1637" s="1913"/>
      <c r="L1637" s="1913"/>
      <c r="M1637" s="1913"/>
    </row>
    <row r="1638" spans="1:14" ht="15.75">
      <c r="A1638" s="1821" t="s">
        <v>3309</v>
      </c>
      <c r="B1638" s="1713"/>
      <c r="C1638" s="1910"/>
      <c r="D1638" s="1911"/>
      <c r="E1638" s="1608">
        <v>100</v>
      </c>
      <c r="F1638" s="1717"/>
      <c r="G1638" s="1912"/>
      <c r="H1638" s="1608">
        <v>60</v>
      </c>
      <c r="I1638" s="1717"/>
      <c r="J1638" s="1912"/>
      <c r="K1638" s="1913"/>
      <c r="L1638" s="1913"/>
      <c r="M1638" s="1913"/>
    </row>
    <row r="1639" spans="1:14" ht="16.5" thickBot="1">
      <c r="A1639" s="1864" t="s">
        <v>29</v>
      </c>
      <c r="B1639" s="1922"/>
      <c r="C1639" s="1923"/>
      <c r="D1639" s="1924"/>
      <c r="E1639" s="1922"/>
      <c r="F1639" s="1923"/>
      <c r="G1639" s="1924">
        <f>G1636+G1637</f>
        <v>30000</v>
      </c>
      <c r="H1639" s="1922"/>
      <c r="I1639" s="1923"/>
      <c r="J1639" s="1924">
        <f>J1636+J1637</f>
        <v>18000</v>
      </c>
      <c r="K1639" s="1925"/>
      <c r="L1639" s="1925"/>
      <c r="M1639" s="1925"/>
    </row>
    <row r="1640" spans="1:14" ht="16.5" thickBot="1">
      <c r="A1640" s="1926" t="s">
        <v>3321</v>
      </c>
      <c r="B1640" s="1927"/>
      <c r="C1640" s="1927"/>
      <c r="D1640" s="1928">
        <f>D1625</f>
        <v>10000</v>
      </c>
      <c r="E1640" s="1927"/>
      <c r="F1640" s="1927"/>
      <c r="G1640" s="1928">
        <f>G1639+G1625</f>
        <v>162000</v>
      </c>
      <c r="H1640" s="1927"/>
      <c r="I1640" s="1927"/>
      <c r="J1640" s="1928">
        <f>J1639+J1625</f>
        <v>45500</v>
      </c>
      <c r="K1640" s="1929"/>
      <c r="L1640" s="1929"/>
      <c r="M1640" s="1930">
        <f>M1625</f>
        <v>27500</v>
      </c>
      <c r="N1640" s="1305">
        <f>M1640+J1640+G1640+D1640</f>
        <v>245000</v>
      </c>
    </row>
    <row r="1641" spans="1:14" ht="15.75">
      <c r="A1641" s="4320" t="s">
        <v>4052</v>
      </c>
      <c r="B1641" s="4321"/>
      <c r="C1641" s="4321"/>
      <c r="D1641" s="4321"/>
      <c r="E1641" s="4321"/>
      <c r="F1641" s="4321"/>
      <c r="G1641" s="4321"/>
      <c r="H1641" s="4321"/>
      <c r="I1641" s="4321"/>
      <c r="J1641" s="4321"/>
      <c r="K1641" s="4321"/>
      <c r="L1641" s="4321"/>
      <c r="M1641" s="4322"/>
    </row>
    <row r="1642" spans="1:14" ht="15.75">
      <c r="A1642" s="1821" t="s">
        <v>3278</v>
      </c>
      <c r="B1642" s="1931" t="s">
        <v>4053</v>
      </c>
      <c r="C1642" s="1932"/>
      <c r="D1642" s="1933"/>
      <c r="E1642" s="1931" t="s">
        <v>4053</v>
      </c>
      <c r="F1642" s="1932"/>
      <c r="G1642" s="1933"/>
      <c r="H1642" s="1931" t="s">
        <v>4053</v>
      </c>
      <c r="I1642" s="1932"/>
      <c r="J1642" s="1933"/>
      <c r="K1642" s="1931" t="s">
        <v>4053</v>
      </c>
      <c r="L1642" s="1932"/>
      <c r="M1642" s="1934"/>
    </row>
    <row r="1643" spans="1:14" ht="47.25">
      <c r="A1643" s="1821" t="s">
        <v>3282</v>
      </c>
      <c r="B1643" s="1931" t="s">
        <v>4054</v>
      </c>
      <c r="C1643" s="1932"/>
      <c r="D1643" s="1933"/>
      <c r="E1643" s="1931" t="s">
        <v>4054</v>
      </c>
      <c r="F1643" s="1932"/>
      <c r="G1643" s="1933"/>
      <c r="H1643" s="1931" t="s">
        <v>4054</v>
      </c>
      <c r="I1643" s="1932"/>
      <c r="J1643" s="1933"/>
      <c r="K1643" s="1931" t="s">
        <v>4054</v>
      </c>
      <c r="L1643" s="1932"/>
      <c r="M1643" s="1934"/>
    </row>
    <row r="1644" spans="1:14" ht="15.75">
      <c r="A1644" s="1821" t="s">
        <v>3284</v>
      </c>
      <c r="B1644" s="1935" t="s">
        <v>4055</v>
      </c>
      <c r="C1644" s="1936"/>
      <c r="D1644" s="1933"/>
      <c r="E1644" s="1935" t="s">
        <v>4055</v>
      </c>
      <c r="F1644" s="1936"/>
      <c r="G1644" s="1933"/>
      <c r="H1644" s="1935" t="s">
        <v>4055</v>
      </c>
      <c r="I1644" s="1936"/>
      <c r="J1644" s="1933"/>
      <c r="K1644" s="1935" t="s">
        <v>4055</v>
      </c>
      <c r="L1644" s="1936"/>
      <c r="M1644" s="1934"/>
    </row>
    <row r="1645" spans="1:14" ht="15.75">
      <c r="A1645" s="1821" t="s">
        <v>3288</v>
      </c>
      <c r="B1645" s="1935" t="s">
        <v>4056</v>
      </c>
      <c r="C1645" s="1936"/>
      <c r="D1645" s="1933"/>
      <c r="E1645" s="1935" t="s">
        <v>4056</v>
      </c>
      <c r="F1645" s="1936"/>
      <c r="G1645" s="1933"/>
      <c r="H1645" s="1935" t="s">
        <v>4056</v>
      </c>
      <c r="I1645" s="1936"/>
      <c r="J1645" s="1933"/>
      <c r="K1645" s="1935" t="s">
        <v>4056</v>
      </c>
      <c r="L1645" s="1936"/>
      <c r="M1645" s="1934"/>
    </row>
    <row r="1646" spans="1:14" ht="47.25">
      <c r="A1646" s="1821" t="s">
        <v>3291</v>
      </c>
      <c r="B1646" s="1935" t="s">
        <v>4057</v>
      </c>
      <c r="C1646" s="1936"/>
      <c r="D1646" s="1933"/>
      <c r="E1646" s="1935" t="s">
        <v>4057</v>
      </c>
      <c r="F1646" s="1936"/>
      <c r="G1646" s="1933"/>
      <c r="H1646" s="1935" t="s">
        <v>4057</v>
      </c>
      <c r="I1646" s="1936"/>
      <c r="J1646" s="1933"/>
      <c r="K1646" s="1935" t="s">
        <v>4057</v>
      </c>
      <c r="L1646" s="1936"/>
      <c r="M1646" s="1934"/>
    </row>
    <row r="1647" spans="1:14" ht="15.75">
      <c r="A1647" s="1821" t="s">
        <v>3294</v>
      </c>
      <c r="B1647" s="1935" t="s">
        <v>3337</v>
      </c>
      <c r="C1647" s="1936"/>
      <c r="D1647" s="1933"/>
      <c r="E1647" s="1935" t="s">
        <v>3337</v>
      </c>
      <c r="F1647" s="1936"/>
      <c r="G1647" s="1933"/>
      <c r="H1647" s="1935" t="s">
        <v>3337</v>
      </c>
      <c r="I1647" s="1936"/>
      <c r="J1647" s="1933"/>
      <c r="K1647" s="1935" t="s">
        <v>3337</v>
      </c>
      <c r="L1647" s="1936"/>
      <c r="M1647" s="1934"/>
    </row>
    <row r="1648" spans="1:14" ht="15.75">
      <c r="A1648" s="1821" t="s">
        <v>3295</v>
      </c>
      <c r="B1648" s="1935" t="s">
        <v>4058</v>
      </c>
      <c r="C1648" s="1936"/>
      <c r="D1648" s="1933"/>
      <c r="E1648" s="1935" t="s">
        <v>4058</v>
      </c>
      <c r="F1648" s="1936"/>
      <c r="G1648" s="1933"/>
      <c r="H1648" s="1935" t="s">
        <v>4058</v>
      </c>
      <c r="I1648" s="1936"/>
      <c r="J1648" s="1933"/>
      <c r="K1648" s="1935" t="s">
        <v>4058</v>
      </c>
      <c r="L1648" s="1936"/>
      <c r="M1648" s="1934"/>
    </row>
    <row r="1649" spans="1:13" ht="31.5">
      <c r="A1649" s="1821" t="s">
        <v>3298</v>
      </c>
      <c r="B1649" s="1937" t="s">
        <v>4059</v>
      </c>
      <c r="C1649" s="1936"/>
      <c r="D1649" s="1933"/>
      <c r="E1649" s="1937" t="s">
        <v>4059</v>
      </c>
      <c r="F1649" s="1936"/>
      <c r="G1649" s="1933"/>
      <c r="H1649" s="1937" t="s">
        <v>4059</v>
      </c>
      <c r="I1649" s="1936"/>
      <c r="J1649" s="1933"/>
      <c r="K1649" s="1937" t="s">
        <v>4059</v>
      </c>
      <c r="L1649" s="1936"/>
      <c r="M1649" s="1934"/>
    </row>
    <row r="1650" spans="1:13" ht="15.75">
      <c r="A1650" s="1821" t="s">
        <v>3300</v>
      </c>
      <c r="B1650" s="1935" t="s">
        <v>3337</v>
      </c>
      <c r="C1650" s="1936"/>
      <c r="D1650" s="1933"/>
      <c r="E1650" s="1935" t="s">
        <v>3337</v>
      </c>
      <c r="F1650" s="1936"/>
      <c r="G1650" s="1933"/>
      <c r="H1650" s="1935" t="s">
        <v>3337</v>
      </c>
      <c r="I1650" s="1936"/>
      <c r="J1650" s="1933"/>
      <c r="K1650" s="1935" t="s">
        <v>3337</v>
      </c>
      <c r="L1650" s="1936"/>
      <c r="M1650" s="1934"/>
    </row>
    <row r="1651" spans="1:13" ht="15.75">
      <c r="A1651" s="1821" t="s">
        <v>3304</v>
      </c>
      <c r="B1651" s="1935" t="s">
        <v>3337</v>
      </c>
      <c r="C1651" s="1938"/>
      <c r="D1651" s="1939"/>
      <c r="E1651" s="1935" t="s">
        <v>3337</v>
      </c>
      <c r="F1651" s="1938"/>
      <c r="G1651" s="1939"/>
      <c r="H1651" s="1935" t="s">
        <v>3337</v>
      </c>
      <c r="I1651" s="1938"/>
      <c r="J1651" s="1939"/>
      <c r="K1651" s="1935" t="s">
        <v>3337</v>
      </c>
      <c r="L1651" s="1938"/>
      <c r="M1651" s="1940"/>
    </row>
    <row r="1652" spans="1:13" ht="15.75">
      <c r="A1652" s="1821" t="s">
        <v>3307</v>
      </c>
      <c r="B1652" s="1941">
        <v>260</v>
      </c>
      <c r="C1652" s="1942">
        <v>500</v>
      </c>
      <c r="D1652" s="1943">
        <f>C1652*B1652</f>
        <v>130000</v>
      </c>
      <c r="E1652" s="1941">
        <v>260</v>
      </c>
      <c r="F1652" s="1942">
        <v>500</v>
      </c>
      <c r="G1652" s="1943">
        <f>F1652*E1652</f>
        <v>130000</v>
      </c>
      <c r="H1652" s="1941">
        <v>260</v>
      </c>
      <c r="I1652" s="1942">
        <v>500</v>
      </c>
      <c r="J1652" s="1943">
        <f>I1652*H1652</f>
        <v>130000</v>
      </c>
      <c r="K1652" s="1941">
        <v>260</v>
      </c>
      <c r="L1652" s="1942">
        <v>500</v>
      </c>
      <c r="M1652" s="1944">
        <f>L1652*K1652</f>
        <v>130000</v>
      </c>
    </row>
    <row r="1653" spans="1:13" ht="15.75">
      <c r="A1653" s="1821" t="s">
        <v>3308</v>
      </c>
      <c r="B1653" s="1941">
        <v>598</v>
      </c>
      <c r="C1653" s="1942">
        <v>100</v>
      </c>
      <c r="D1653" s="1945">
        <f>C1653*B1653</f>
        <v>59800</v>
      </c>
      <c r="E1653" s="1941">
        <v>598</v>
      </c>
      <c r="F1653" s="1942">
        <v>100</v>
      </c>
      <c r="G1653" s="1945">
        <f>F1653*E1653</f>
        <v>59800</v>
      </c>
      <c r="H1653" s="1941">
        <v>598</v>
      </c>
      <c r="I1653" s="1942">
        <v>100</v>
      </c>
      <c r="J1653" s="1945">
        <f>I1653*H1653</f>
        <v>59800</v>
      </c>
      <c r="K1653" s="1941">
        <v>598</v>
      </c>
      <c r="L1653" s="1942">
        <v>100</v>
      </c>
      <c r="M1653" s="1946">
        <f>L1653*K1653</f>
        <v>59800</v>
      </c>
    </row>
    <row r="1654" spans="1:13" ht="15.75">
      <c r="A1654" s="1821" t="s">
        <v>3309</v>
      </c>
      <c r="B1654" s="1931"/>
      <c r="C1654" s="1947"/>
      <c r="D1654" s="1939"/>
      <c r="E1654" s="1931"/>
      <c r="F1654" s="1947"/>
      <c r="G1654" s="1939"/>
      <c r="H1654" s="1931"/>
      <c r="I1654" s="1947"/>
      <c r="J1654" s="1939"/>
      <c r="K1654" s="1931"/>
      <c r="L1654" s="1947"/>
      <c r="M1654" s="1940"/>
    </row>
    <row r="1655" spans="1:13" ht="16.5" thickBot="1">
      <c r="A1655" s="1845" t="s">
        <v>29</v>
      </c>
      <c r="B1655" s="1948"/>
      <c r="C1655" s="1949"/>
      <c r="D1655" s="1950">
        <f>D1652+D1653</f>
        <v>189800</v>
      </c>
      <c r="E1655" s="1948"/>
      <c r="F1655" s="1949"/>
      <c r="G1655" s="1950">
        <f>G1652+G1653</f>
        <v>189800</v>
      </c>
      <c r="H1655" s="1948"/>
      <c r="I1655" s="1949"/>
      <c r="J1655" s="1950">
        <f>J1652+J1653</f>
        <v>189800</v>
      </c>
      <c r="K1655" s="1948"/>
      <c r="L1655" s="1949"/>
      <c r="M1655" s="1951">
        <f>M1652+M1653</f>
        <v>189800</v>
      </c>
    </row>
    <row r="1656" spans="1:13" ht="15.75">
      <c r="A1656" s="1905" t="s">
        <v>3278</v>
      </c>
      <c r="B1656" s="1952" t="s">
        <v>4060</v>
      </c>
      <c r="C1656" s="1953"/>
      <c r="D1656" s="1954"/>
      <c r="E1656" s="1952"/>
      <c r="F1656" s="1953"/>
      <c r="G1656" s="1954"/>
      <c r="H1656" s="1952"/>
      <c r="I1656" s="1953"/>
      <c r="J1656" s="1954"/>
      <c r="K1656" s="1952"/>
      <c r="L1656" s="1953"/>
      <c r="M1656" s="1955"/>
    </row>
    <row r="1657" spans="1:13" ht="31.5">
      <c r="A1657" s="1821" t="s">
        <v>3282</v>
      </c>
      <c r="B1657" s="1956" t="s">
        <v>4054</v>
      </c>
      <c r="C1657" s="1957"/>
      <c r="D1657" s="1958"/>
      <c r="E1657" s="1956"/>
      <c r="F1657" s="1957"/>
      <c r="G1657" s="1958"/>
      <c r="H1657" s="1956"/>
      <c r="I1657" s="1957"/>
      <c r="J1657" s="1958"/>
      <c r="K1657" s="1956"/>
      <c r="L1657" s="1957"/>
      <c r="M1657" s="1959"/>
    </row>
    <row r="1658" spans="1:13" ht="15.75">
      <c r="A1658" s="1821" t="s">
        <v>3284</v>
      </c>
      <c r="B1658" s="1960" t="s">
        <v>4061</v>
      </c>
      <c r="C1658" s="1961"/>
      <c r="D1658" s="1958"/>
      <c r="E1658" s="1960"/>
      <c r="F1658" s="1961"/>
      <c r="G1658" s="1958"/>
      <c r="H1658" s="1960"/>
      <c r="I1658" s="1961"/>
      <c r="J1658" s="1958"/>
      <c r="K1658" s="1960"/>
      <c r="L1658" s="1961"/>
      <c r="M1658" s="1959"/>
    </row>
    <row r="1659" spans="1:13" ht="15.75">
      <c r="A1659" s="1821" t="s">
        <v>3288</v>
      </c>
      <c r="B1659" s="1935" t="s">
        <v>4062</v>
      </c>
      <c r="C1659" s="1936"/>
      <c r="D1659" s="1962"/>
      <c r="E1659" s="1935"/>
      <c r="F1659" s="1936"/>
      <c r="G1659" s="1962"/>
      <c r="H1659" s="1935"/>
      <c r="I1659" s="1936"/>
      <c r="J1659" s="1962"/>
      <c r="K1659" s="1935"/>
      <c r="L1659" s="1936"/>
      <c r="M1659" s="1963"/>
    </row>
    <row r="1660" spans="1:13" ht="15.75">
      <c r="A1660" s="1821" t="s">
        <v>3291</v>
      </c>
      <c r="B1660" s="1964" t="s">
        <v>4063</v>
      </c>
      <c r="C1660" s="1936"/>
      <c r="D1660" s="1962"/>
      <c r="E1660" s="1935"/>
      <c r="F1660" s="1936"/>
      <c r="G1660" s="1962"/>
      <c r="H1660" s="1935"/>
      <c r="I1660" s="1936"/>
      <c r="J1660" s="1962"/>
      <c r="K1660" s="1935"/>
      <c r="L1660" s="1936"/>
      <c r="M1660" s="1963"/>
    </row>
    <row r="1661" spans="1:13" ht="15.75">
      <c r="A1661" s="1821" t="s">
        <v>3294</v>
      </c>
      <c r="B1661" s="1935" t="s">
        <v>3337</v>
      </c>
      <c r="C1661" s="1936"/>
      <c r="D1661" s="1962"/>
      <c r="E1661" s="1965"/>
      <c r="F1661" s="1936"/>
      <c r="G1661" s="1962"/>
      <c r="H1661" s="1965"/>
      <c r="I1661" s="1936"/>
      <c r="J1661" s="1962"/>
      <c r="K1661" s="1965"/>
      <c r="L1661" s="1936"/>
      <c r="M1661" s="1963"/>
    </row>
    <row r="1662" spans="1:13" ht="15.75">
      <c r="A1662" s="1821" t="s">
        <v>3295</v>
      </c>
      <c r="B1662" s="1935" t="s">
        <v>2078</v>
      </c>
      <c r="C1662" s="1936"/>
      <c r="D1662" s="1962"/>
      <c r="E1662" s="1935"/>
      <c r="F1662" s="1936"/>
      <c r="G1662" s="1962"/>
      <c r="H1662" s="1935"/>
      <c r="I1662" s="1936"/>
      <c r="J1662" s="1962"/>
      <c r="K1662" s="1935"/>
      <c r="L1662" s="1936"/>
      <c r="M1662" s="1963"/>
    </row>
    <row r="1663" spans="1:13" ht="31.5">
      <c r="A1663" s="1821" t="s">
        <v>3298</v>
      </c>
      <c r="B1663" s="1935" t="s">
        <v>3337</v>
      </c>
      <c r="C1663" s="1936"/>
      <c r="D1663" s="1962"/>
      <c r="E1663" s="1965"/>
      <c r="F1663" s="1936"/>
      <c r="G1663" s="1962"/>
      <c r="H1663" s="1965"/>
      <c r="I1663" s="1936"/>
      <c r="J1663" s="1962"/>
      <c r="K1663" s="1965"/>
      <c r="L1663" s="1936"/>
      <c r="M1663" s="1963"/>
    </row>
    <row r="1664" spans="1:13" ht="15.75">
      <c r="A1664" s="1821" t="s">
        <v>3300</v>
      </c>
      <c r="B1664" s="1935" t="s">
        <v>3337</v>
      </c>
      <c r="C1664" s="1936"/>
      <c r="D1664" s="1962"/>
      <c r="E1664" s="1965"/>
      <c r="F1664" s="1936"/>
      <c r="G1664" s="1962"/>
      <c r="H1664" s="1965"/>
      <c r="I1664" s="1936"/>
      <c r="J1664" s="1962"/>
      <c r="K1664" s="1965"/>
      <c r="L1664" s="1936"/>
      <c r="M1664" s="1963"/>
    </row>
    <row r="1665" spans="1:13" ht="15.75">
      <c r="A1665" s="1821" t="s">
        <v>3304</v>
      </c>
      <c r="B1665" s="1935" t="s">
        <v>3337</v>
      </c>
      <c r="C1665" s="1938"/>
      <c r="D1665" s="1966"/>
      <c r="E1665" s="1935"/>
      <c r="F1665" s="1938"/>
      <c r="G1665" s="1966"/>
      <c r="H1665" s="1935"/>
      <c r="I1665" s="1938"/>
      <c r="J1665" s="1966"/>
      <c r="K1665" s="1935"/>
      <c r="L1665" s="1938"/>
      <c r="M1665" s="1967"/>
    </row>
    <row r="1666" spans="1:13" ht="15.75">
      <c r="A1666" s="1821" t="s">
        <v>3307</v>
      </c>
      <c r="B1666" s="1941">
        <v>1</v>
      </c>
      <c r="C1666" s="1968">
        <v>275</v>
      </c>
      <c r="D1666" s="1943">
        <f>C1666*B1668</f>
        <v>33000</v>
      </c>
      <c r="E1666" s="1941"/>
      <c r="F1666" s="1968"/>
      <c r="G1666" s="1943"/>
      <c r="H1666" s="1941"/>
      <c r="I1666" s="1968"/>
      <c r="J1666" s="1943"/>
      <c r="K1666" s="1941"/>
      <c r="L1666" s="1968"/>
      <c r="M1666" s="1944"/>
    </row>
    <row r="1667" spans="1:13" ht="15.75">
      <c r="A1667" s="1821" t="s">
        <v>3308</v>
      </c>
      <c r="B1667" s="1935" t="s">
        <v>3337</v>
      </c>
      <c r="C1667" s="1968"/>
      <c r="D1667" s="1969"/>
      <c r="E1667" s="1941"/>
      <c r="F1667" s="1942"/>
      <c r="G1667" s="1943"/>
      <c r="H1667" s="1941"/>
      <c r="I1667" s="1968"/>
      <c r="J1667" s="1969"/>
      <c r="K1667" s="1941"/>
      <c r="L1667" s="1968"/>
      <c r="M1667" s="1970"/>
    </row>
    <row r="1668" spans="1:13" ht="15.75">
      <c r="A1668" s="1821" t="s">
        <v>3309</v>
      </c>
      <c r="B1668" s="1931">
        <v>120</v>
      </c>
      <c r="C1668" s="1947"/>
      <c r="D1668" s="1943"/>
      <c r="E1668" s="1941"/>
      <c r="F1668" s="1942"/>
      <c r="G1668" s="1945"/>
      <c r="H1668" s="1931"/>
      <c r="I1668" s="1947"/>
      <c r="J1668" s="1943"/>
      <c r="K1668" s="1931"/>
      <c r="L1668" s="1947"/>
      <c r="M1668" s="1944"/>
    </row>
    <row r="1669" spans="1:13" ht="16.5" thickBot="1">
      <c r="A1669" s="1864" t="s">
        <v>29</v>
      </c>
      <c r="B1669" s="1971"/>
      <c r="C1669" s="1972"/>
      <c r="D1669" s="1973">
        <f>SUM(D1666:D1668)</f>
        <v>33000</v>
      </c>
      <c r="E1669" s="1974"/>
      <c r="F1669" s="1949"/>
      <c r="G1669" s="1975"/>
      <c r="H1669" s="1971"/>
      <c r="I1669" s="1972"/>
      <c r="J1669" s="1973"/>
      <c r="K1669" s="1971"/>
      <c r="L1669" s="1972"/>
      <c r="M1669" s="1976"/>
    </row>
    <row r="1670" spans="1:13" ht="47.25">
      <c r="A1670" s="1905" t="s">
        <v>3278</v>
      </c>
      <c r="B1670" s="1977" t="s">
        <v>4064</v>
      </c>
      <c r="C1670" s="1977"/>
      <c r="D1670" s="1978"/>
      <c r="E1670" s="1979"/>
      <c r="F1670" s="1980"/>
      <c r="G1670" s="1981"/>
      <c r="H1670" s="1977" t="s">
        <v>4064</v>
      </c>
      <c r="I1670" s="1977"/>
      <c r="J1670" s="1978"/>
      <c r="K1670" s="1977"/>
      <c r="L1670" s="1977"/>
      <c r="M1670" s="1982"/>
    </row>
    <row r="1671" spans="1:13" ht="47.25">
      <c r="A1671" s="1821" t="s">
        <v>3282</v>
      </c>
      <c r="B1671" s="1931" t="s">
        <v>4054</v>
      </c>
      <c r="C1671" s="1931"/>
      <c r="D1671" s="1966"/>
      <c r="E1671" s="1931"/>
      <c r="F1671" s="1931"/>
      <c r="G1671" s="1966"/>
      <c r="H1671" s="1931" t="s">
        <v>4054</v>
      </c>
      <c r="I1671" s="1931"/>
      <c r="J1671" s="1966"/>
      <c r="K1671" s="1931"/>
      <c r="L1671" s="1931"/>
      <c r="M1671" s="1967"/>
    </row>
    <row r="1672" spans="1:13" ht="15.75">
      <c r="A1672" s="1821" t="s">
        <v>3284</v>
      </c>
      <c r="B1672" s="1935" t="s">
        <v>4065</v>
      </c>
      <c r="C1672" s="1983"/>
      <c r="D1672" s="1966"/>
      <c r="E1672" s="1935"/>
      <c r="F1672" s="1983"/>
      <c r="G1672" s="1966"/>
      <c r="H1672" s="1935" t="s">
        <v>4065</v>
      </c>
      <c r="I1672" s="1983"/>
      <c r="J1672" s="1966"/>
      <c r="K1672" s="1935"/>
      <c r="L1672" s="1983"/>
      <c r="M1672" s="1967"/>
    </row>
    <row r="1673" spans="1:13" ht="15.75">
      <c r="A1673" s="1821" t="s">
        <v>3288</v>
      </c>
      <c r="B1673" s="1935" t="s">
        <v>4062</v>
      </c>
      <c r="C1673" s="1983"/>
      <c r="D1673" s="1966"/>
      <c r="E1673" s="1935"/>
      <c r="F1673" s="1983"/>
      <c r="G1673" s="1966"/>
      <c r="H1673" s="1935" t="s">
        <v>4062</v>
      </c>
      <c r="I1673" s="1983"/>
      <c r="J1673" s="1966"/>
      <c r="K1673" s="1935"/>
      <c r="L1673" s="1983"/>
      <c r="M1673" s="1967"/>
    </row>
    <row r="1674" spans="1:13" ht="15.75">
      <c r="A1674" s="1821" t="s">
        <v>3291</v>
      </c>
      <c r="B1674" s="1935" t="s">
        <v>4066</v>
      </c>
      <c r="C1674" s="1983"/>
      <c r="D1674" s="1966"/>
      <c r="E1674" s="1935"/>
      <c r="F1674" s="1983"/>
      <c r="G1674" s="1966"/>
      <c r="H1674" s="1935" t="s">
        <v>4066</v>
      </c>
      <c r="I1674" s="1983"/>
      <c r="J1674" s="1966"/>
      <c r="K1674" s="1935"/>
      <c r="L1674" s="1983"/>
      <c r="M1674" s="1967"/>
    </row>
    <row r="1675" spans="1:13" ht="15.75">
      <c r="A1675" s="1821" t="s">
        <v>3294</v>
      </c>
      <c r="B1675" s="1935" t="s">
        <v>3337</v>
      </c>
      <c r="C1675" s="1983"/>
      <c r="D1675" s="1966"/>
      <c r="E1675" s="1935"/>
      <c r="F1675" s="1983"/>
      <c r="G1675" s="1966"/>
      <c r="H1675" s="1935" t="s">
        <v>3337</v>
      </c>
      <c r="I1675" s="1983"/>
      <c r="J1675" s="1966"/>
      <c r="K1675" s="1935"/>
      <c r="L1675" s="1983"/>
      <c r="M1675" s="1967"/>
    </row>
    <row r="1676" spans="1:13" ht="15.75">
      <c r="A1676" s="1821" t="s">
        <v>3295</v>
      </c>
      <c r="B1676" s="1935" t="s">
        <v>4067</v>
      </c>
      <c r="C1676" s="1983"/>
      <c r="D1676" s="1966"/>
      <c r="E1676" s="1935"/>
      <c r="F1676" s="1983"/>
      <c r="G1676" s="1966"/>
      <c r="H1676" s="1935" t="s">
        <v>4067</v>
      </c>
      <c r="I1676" s="1983"/>
      <c r="J1676" s="1966"/>
      <c r="K1676" s="1935"/>
      <c r="L1676" s="1983"/>
      <c r="M1676" s="1967"/>
    </row>
    <row r="1677" spans="1:13" ht="31.5">
      <c r="A1677" s="1821" t="s">
        <v>3298</v>
      </c>
      <c r="B1677" s="1935" t="s">
        <v>4068</v>
      </c>
      <c r="C1677" s="1983"/>
      <c r="D1677" s="1966"/>
      <c r="E1677" s="1935"/>
      <c r="F1677" s="1983"/>
      <c r="G1677" s="1966"/>
      <c r="H1677" s="1935" t="s">
        <v>4068</v>
      </c>
      <c r="I1677" s="1983"/>
      <c r="J1677" s="1966"/>
      <c r="K1677" s="1935"/>
      <c r="L1677" s="1983"/>
      <c r="M1677" s="1967"/>
    </row>
    <row r="1678" spans="1:13" ht="15.75">
      <c r="A1678" s="1821" t="s">
        <v>3300</v>
      </c>
      <c r="B1678" s="1935" t="s">
        <v>3337</v>
      </c>
      <c r="C1678" s="1983"/>
      <c r="D1678" s="1966"/>
      <c r="E1678" s="1935"/>
      <c r="F1678" s="1983"/>
      <c r="G1678" s="1966"/>
      <c r="H1678" s="1935" t="s">
        <v>3337</v>
      </c>
      <c r="I1678" s="1983"/>
      <c r="J1678" s="1966"/>
      <c r="K1678" s="1935"/>
      <c r="L1678" s="1983"/>
      <c r="M1678" s="1967"/>
    </row>
    <row r="1679" spans="1:13" ht="15.75">
      <c r="A1679" s="1821" t="s">
        <v>3304</v>
      </c>
      <c r="B1679" s="1935" t="s">
        <v>3337</v>
      </c>
      <c r="C1679" s="1938"/>
      <c r="D1679" s="1966"/>
      <c r="E1679" s="1935"/>
      <c r="F1679" s="1938"/>
      <c r="G1679" s="1966"/>
      <c r="H1679" s="1935" t="s">
        <v>3337</v>
      </c>
      <c r="I1679" s="1938"/>
      <c r="J1679" s="1966"/>
      <c r="K1679" s="1935"/>
      <c r="L1679" s="1938"/>
      <c r="M1679" s="1967"/>
    </row>
    <row r="1680" spans="1:13" ht="15.75">
      <c r="A1680" s="1821" t="s">
        <v>3307</v>
      </c>
      <c r="B1680" s="1941">
        <v>1</v>
      </c>
      <c r="C1680" s="1968">
        <v>500</v>
      </c>
      <c r="D1680" s="1969">
        <f>C1680*B1682</f>
        <v>150000</v>
      </c>
      <c r="E1680" s="1941"/>
      <c r="F1680" s="1968"/>
      <c r="G1680" s="1969"/>
      <c r="H1680" s="1941">
        <v>1</v>
      </c>
      <c r="I1680" s="1968">
        <v>500</v>
      </c>
      <c r="J1680" s="1969">
        <f>I1680*H1682</f>
        <v>150000</v>
      </c>
      <c r="K1680" s="1941"/>
      <c r="L1680" s="1968"/>
      <c r="M1680" s="1970"/>
    </row>
    <row r="1681" spans="1:13" ht="15.75">
      <c r="A1681" s="1821" t="s">
        <v>3308</v>
      </c>
      <c r="B1681" s="1941">
        <v>1</v>
      </c>
      <c r="C1681" s="1968">
        <v>200</v>
      </c>
      <c r="D1681" s="1969">
        <f>C1681*B1682</f>
        <v>60000</v>
      </c>
      <c r="E1681" s="1941"/>
      <c r="F1681" s="1968"/>
      <c r="G1681" s="1969"/>
      <c r="H1681" s="1941">
        <v>1</v>
      </c>
      <c r="I1681" s="1968">
        <v>200</v>
      </c>
      <c r="J1681" s="1969">
        <f>I1681*H1682</f>
        <v>60000</v>
      </c>
      <c r="K1681" s="1941"/>
      <c r="L1681" s="1968"/>
      <c r="M1681" s="1970"/>
    </row>
    <row r="1682" spans="1:13" ht="15.75">
      <c r="A1682" s="1821" t="s">
        <v>3309</v>
      </c>
      <c r="B1682" s="1931">
        <v>300</v>
      </c>
      <c r="C1682" s="1984"/>
      <c r="D1682" s="1985"/>
      <c r="E1682" s="1931"/>
      <c r="F1682" s="1984"/>
      <c r="G1682" s="1985"/>
      <c r="H1682" s="1931">
        <v>300</v>
      </c>
      <c r="I1682" s="1984"/>
      <c r="J1682" s="1985"/>
      <c r="K1682" s="1931"/>
      <c r="L1682" s="1984"/>
      <c r="M1682" s="1986"/>
    </row>
    <row r="1683" spans="1:13" ht="16.5" thickBot="1">
      <c r="A1683" s="1845" t="s">
        <v>29</v>
      </c>
      <c r="B1683" s="1987"/>
      <c r="C1683" s="1987"/>
      <c r="D1683" s="1988">
        <f>SUM(D1680:D1682)</f>
        <v>210000</v>
      </c>
      <c r="E1683" s="1989"/>
      <c r="F1683" s="1987"/>
      <c r="G1683" s="1988"/>
      <c r="H1683" s="1987"/>
      <c r="I1683" s="1987"/>
      <c r="J1683" s="1988">
        <f>SUM(J1680:J1682)</f>
        <v>210000</v>
      </c>
      <c r="K1683" s="1989"/>
      <c r="L1683" s="1987"/>
      <c r="M1683" s="1990"/>
    </row>
    <row r="1684" spans="1:13" ht="15.75">
      <c r="A1684" s="1810" t="s">
        <v>3278</v>
      </c>
      <c r="B1684" s="1991" t="s">
        <v>4069</v>
      </c>
      <c r="C1684" s="1992"/>
      <c r="D1684" s="1993"/>
      <c r="E1684" s="1991" t="s">
        <v>4069</v>
      </c>
      <c r="F1684" s="1992"/>
      <c r="G1684" s="1993"/>
      <c r="H1684" s="1991" t="s">
        <v>4069</v>
      </c>
      <c r="I1684" s="1992"/>
      <c r="J1684" s="1993"/>
      <c r="K1684" s="1991" t="s">
        <v>4069</v>
      </c>
      <c r="L1684" s="1992"/>
      <c r="M1684" s="1994"/>
    </row>
    <row r="1685" spans="1:13" ht="47.25">
      <c r="A1685" s="1821" t="s">
        <v>3282</v>
      </c>
      <c r="B1685" s="1956" t="s">
        <v>4054</v>
      </c>
      <c r="C1685" s="1957"/>
      <c r="D1685" s="1958"/>
      <c r="E1685" s="1956" t="s">
        <v>4054</v>
      </c>
      <c r="F1685" s="1957"/>
      <c r="G1685" s="1958"/>
      <c r="H1685" s="1956" t="s">
        <v>4054</v>
      </c>
      <c r="I1685" s="1957"/>
      <c r="J1685" s="1958"/>
      <c r="K1685" s="1956" t="s">
        <v>4054</v>
      </c>
      <c r="L1685" s="1957"/>
      <c r="M1685" s="1959"/>
    </row>
    <row r="1686" spans="1:13" ht="15.75">
      <c r="A1686" s="1821" t="s">
        <v>3284</v>
      </c>
      <c r="B1686" s="1941" t="s">
        <v>4070</v>
      </c>
      <c r="C1686" s="1936"/>
      <c r="D1686" s="1962"/>
      <c r="E1686" s="1941" t="s">
        <v>4070</v>
      </c>
      <c r="F1686" s="1936"/>
      <c r="G1686" s="1962"/>
      <c r="H1686" s="1941" t="s">
        <v>4070</v>
      </c>
      <c r="I1686" s="1936"/>
      <c r="J1686" s="1962"/>
      <c r="K1686" s="1941" t="s">
        <v>4070</v>
      </c>
      <c r="L1686" s="1936"/>
      <c r="M1686" s="1963"/>
    </row>
    <row r="1687" spans="1:13" ht="15.75">
      <c r="A1687" s="1821" t="s">
        <v>3288</v>
      </c>
      <c r="B1687" s="1935" t="s">
        <v>4062</v>
      </c>
      <c r="C1687" s="1936"/>
      <c r="D1687" s="1962"/>
      <c r="E1687" s="1935" t="s">
        <v>4062</v>
      </c>
      <c r="F1687" s="1936"/>
      <c r="G1687" s="1962"/>
      <c r="H1687" s="1935" t="s">
        <v>4062</v>
      </c>
      <c r="I1687" s="1936"/>
      <c r="J1687" s="1962"/>
      <c r="K1687" s="1935" t="s">
        <v>4062</v>
      </c>
      <c r="L1687" s="1936"/>
      <c r="M1687" s="1963"/>
    </row>
    <row r="1688" spans="1:13" ht="31.5">
      <c r="A1688" s="1821" t="s">
        <v>3291</v>
      </c>
      <c r="B1688" s="1995" t="s">
        <v>4071</v>
      </c>
      <c r="C1688" s="1961"/>
      <c r="D1688" s="1958"/>
      <c r="E1688" s="1995" t="s">
        <v>4071</v>
      </c>
      <c r="F1688" s="1961"/>
      <c r="G1688" s="1958"/>
      <c r="H1688" s="1995" t="s">
        <v>4071</v>
      </c>
      <c r="I1688" s="1961"/>
      <c r="J1688" s="1958"/>
      <c r="K1688" s="1995" t="s">
        <v>4071</v>
      </c>
      <c r="L1688" s="1961"/>
      <c r="M1688" s="1959"/>
    </row>
    <row r="1689" spans="1:13" ht="15.75">
      <c r="A1689" s="1821" t="s">
        <v>3294</v>
      </c>
      <c r="B1689" s="1935" t="s">
        <v>3337</v>
      </c>
      <c r="C1689" s="1936"/>
      <c r="D1689" s="1962"/>
      <c r="E1689" s="1935" t="s">
        <v>3337</v>
      </c>
      <c r="F1689" s="1936"/>
      <c r="G1689" s="1962"/>
      <c r="H1689" s="1935" t="s">
        <v>3337</v>
      </c>
      <c r="I1689" s="1936"/>
      <c r="J1689" s="1962"/>
      <c r="K1689" s="1935" t="s">
        <v>3337</v>
      </c>
      <c r="L1689" s="1936"/>
      <c r="M1689" s="1963"/>
    </row>
    <row r="1690" spans="1:13" ht="15.75">
      <c r="A1690" s="1821" t="s">
        <v>3295</v>
      </c>
      <c r="B1690" s="1935" t="s">
        <v>2078</v>
      </c>
      <c r="C1690" s="1936"/>
      <c r="D1690" s="1962"/>
      <c r="E1690" s="1935" t="s">
        <v>2078</v>
      </c>
      <c r="F1690" s="1936"/>
      <c r="G1690" s="1962"/>
      <c r="H1690" s="1935" t="s">
        <v>2078</v>
      </c>
      <c r="I1690" s="1936"/>
      <c r="J1690" s="1962"/>
      <c r="K1690" s="1935" t="s">
        <v>2078</v>
      </c>
      <c r="L1690" s="1936"/>
      <c r="M1690" s="1963"/>
    </row>
    <row r="1691" spans="1:13" ht="31.5">
      <c r="A1691" s="1821" t="s">
        <v>3298</v>
      </c>
      <c r="B1691" s="1935" t="s">
        <v>3337</v>
      </c>
      <c r="C1691" s="1936"/>
      <c r="D1691" s="1962"/>
      <c r="E1691" s="1935" t="s">
        <v>3337</v>
      </c>
      <c r="F1691" s="1936"/>
      <c r="G1691" s="1962"/>
      <c r="H1691" s="1935" t="s">
        <v>3337</v>
      </c>
      <c r="I1691" s="1936"/>
      <c r="J1691" s="1962"/>
      <c r="K1691" s="1935" t="s">
        <v>3337</v>
      </c>
      <c r="L1691" s="1936"/>
      <c r="M1691" s="1963"/>
    </row>
    <row r="1692" spans="1:13" ht="15.75">
      <c r="A1692" s="1821" t="s">
        <v>3300</v>
      </c>
      <c r="B1692" s="1935" t="s">
        <v>3337</v>
      </c>
      <c r="C1692" s="1936"/>
      <c r="D1692" s="1962"/>
      <c r="E1692" s="1935" t="s">
        <v>3337</v>
      </c>
      <c r="F1692" s="1936"/>
      <c r="G1692" s="1962"/>
      <c r="H1692" s="1935" t="s">
        <v>3337</v>
      </c>
      <c r="I1692" s="1936"/>
      <c r="J1692" s="1962"/>
      <c r="K1692" s="1935" t="s">
        <v>3337</v>
      </c>
      <c r="L1692" s="1936"/>
      <c r="M1692" s="1963"/>
    </row>
    <row r="1693" spans="1:13" ht="15.75">
      <c r="A1693" s="1821" t="s">
        <v>3304</v>
      </c>
      <c r="B1693" s="1935" t="s">
        <v>3337</v>
      </c>
      <c r="C1693" s="1938"/>
      <c r="D1693" s="1966"/>
      <c r="E1693" s="1935" t="s">
        <v>3337</v>
      </c>
      <c r="F1693" s="1938"/>
      <c r="G1693" s="1966"/>
      <c r="H1693" s="1935" t="s">
        <v>3337</v>
      </c>
      <c r="I1693" s="1938"/>
      <c r="J1693" s="1966"/>
      <c r="K1693" s="1935" t="s">
        <v>3337</v>
      </c>
      <c r="L1693" s="1938"/>
      <c r="M1693" s="1967"/>
    </row>
    <row r="1694" spans="1:13" ht="15.75">
      <c r="A1694" s="1821" t="s">
        <v>3307</v>
      </c>
      <c r="B1694" s="1941">
        <v>1</v>
      </c>
      <c r="C1694" s="1968">
        <v>275</v>
      </c>
      <c r="D1694" s="1996">
        <f>C1694*B1694*B1696</f>
        <v>11000</v>
      </c>
      <c r="E1694" s="1941">
        <v>1</v>
      </c>
      <c r="F1694" s="1968">
        <v>275</v>
      </c>
      <c r="G1694" s="1996">
        <f>F1694*E1694*E1696</f>
        <v>11000</v>
      </c>
      <c r="H1694" s="1941">
        <v>1</v>
      </c>
      <c r="I1694" s="1968">
        <v>275</v>
      </c>
      <c r="J1694" s="1996">
        <f>I1694*H1694*H1696</f>
        <v>11000</v>
      </c>
      <c r="K1694" s="1941">
        <v>1</v>
      </c>
      <c r="L1694" s="1968">
        <v>275</v>
      </c>
      <c r="M1694" s="1997">
        <f>L1694*K1694*K1696</f>
        <v>11000</v>
      </c>
    </row>
    <row r="1695" spans="1:13" ht="15.75">
      <c r="A1695" s="1821" t="s">
        <v>3308</v>
      </c>
      <c r="B1695" s="1941">
        <v>2</v>
      </c>
      <c r="C1695" s="1968">
        <v>100</v>
      </c>
      <c r="D1695" s="1969">
        <f>C1695*B1695*B1696</f>
        <v>8000</v>
      </c>
      <c r="E1695" s="1941">
        <v>2</v>
      </c>
      <c r="F1695" s="1968">
        <v>100</v>
      </c>
      <c r="G1695" s="1969">
        <f>F1695*E1695*E1696</f>
        <v>8000</v>
      </c>
      <c r="H1695" s="1941">
        <v>2</v>
      </c>
      <c r="I1695" s="1968">
        <v>100</v>
      </c>
      <c r="J1695" s="1969">
        <f>I1695*H1695*H1696</f>
        <v>8000</v>
      </c>
      <c r="K1695" s="1941">
        <v>2</v>
      </c>
      <c r="L1695" s="1968">
        <v>100</v>
      </c>
      <c r="M1695" s="1970">
        <f>L1695*K1695*K1696</f>
        <v>8000</v>
      </c>
    </row>
    <row r="1696" spans="1:13" ht="15.75">
      <c r="A1696" s="1821" t="s">
        <v>3309</v>
      </c>
      <c r="B1696" s="1931">
        <v>40</v>
      </c>
      <c r="C1696" s="1947"/>
      <c r="D1696" s="1939"/>
      <c r="E1696" s="1931">
        <v>40</v>
      </c>
      <c r="F1696" s="1947"/>
      <c r="G1696" s="1939"/>
      <c r="H1696" s="1931">
        <v>40</v>
      </c>
      <c r="I1696" s="1947"/>
      <c r="J1696" s="1939"/>
      <c r="K1696" s="1931">
        <v>40</v>
      </c>
      <c r="L1696" s="1947"/>
      <c r="M1696" s="1940"/>
    </row>
    <row r="1697" spans="1:14" ht="16.5" thickBot="1">
      <c r="A1697" s="1845" t="s">
        <v>29</v>
      </c>
      <c r="B1697" s="1974"/>
      <c r="C1697" s="1949"/>
      <c r="D1697" s="1950">
        <f>D1694+D1695</f>
        <v>19000</v>
      </c>
      <c r="E1697" s="1974"/>
      <c r="F1697" s="1949"/>
      <c r="G1697" s="1950">
        <f>G1694+G1695</f>
        <v>19000</v>
      </c>
      <c r="H1697" s="1974"/>
      <c r="I1697" s="1949"/>
      <c r="J1697" s="1950">
        <f>J1694+J1695</f>
        <v>19000</v>
      </c>
      <c r="K1697" s="1974"/>
      <c r="L1697" s="1949"/>
      <c r="M1697" s="1951">
        <f>M1694+M1695</f>
        <v>19000</v>
      </c>
    </row>
    <row r="1698" spans="1:14" ht="16.5" thickBot="1">
      <c r="A1698" s="1926" t="s">
        <v>3321</v>
      </c>
      <c r="B1698" s="1927"/>
      <c r="C1698" s="1927"/>
      <c r="D1698" s="1928">
        <f>D1697+D1683+D1669+D1655</f>
        <v>451800</v>
      </c>
      <c r="E1698" s="1927"/>
      <c r="F1698" s="1927"/>
      <c r="G1698" s="1928">
        <f>G1697+G1655</f>
        <v>208800</v>
      </c>
      <c r="H1698" s="1927"/>
      <c r="I1698" s="1927"/>
      <c r="J1698" s="1928">
        <f>J1655+J1697+J1683</f>
        <v>418800</v>
      </c>
      <c r="K1698" s="1929"/>
      <c r="L1698" s="1929"/>
      <c r="M1698" s="1930">
        <f>M1697+M1655</f>
        <v>208800</v>
      </c>
      <c r="N1698" s="1305">
        <f>M1698+J1698+G1698+D1698</f>
        <v>1288200</v>
      </c>
    </row>
    <row r="1699" spans="1:14" ht="16.5" thickBot="1">
      <c r="A1699" s="4320" t="s">
        <v>4072</v>
      </c>
      <c r="B1699" s="4321"/>
      <c r="C1699" s="4321"/>
      <c r="D1699" s="4321"/>
      <c r="E1699" s="4321"/>
      <c r="F1699" s="4321"/>
      <c r="G1699" s="4321"/>
      <c r="H1699" s="4321"/>
      <c r="I1699" s="4321"/>
      <c r="J1699" s="4321"/>
      <c r="K1699" s="4321"/>
      <c r="L1699" s="4321"/>
      <c r="M1699" s="4322"/>
    </row>
    <row r="1700" spans="1:14" ht="16.5" thickBot="1">
      <c r="A1700" s="1998" t="s">
        <v>4073</v>
      </c>
      <c r="B1700" s="1999"/>
      <c r="C1700" s="1999"/>
      <c r="D1700" s="1999"/>
      <c r="E1700" s="1999"/>
      <c r="F1700" s="1999"/>
      <c r="G1700" s="1999"/>
      <c r="H1700" s="1999"/>
      <c r="I1700" s="1999"/>
      <c r="J1700" s="1999"/>
      <c r="K1700" s="1999"/>
      <c r="L1700" s="1999"/>
      <c r="M1700" s="2000"/>
    </row>
    <row r="1701" spans="1:14" ht="157.5">
      <c r="A1701" s="1905" t="s">
        <v>3278</v>
      </c>
      <c r="B1701" s="1506" t="s">
        <v>4074</v>
      </c>
      <c r="C1701" s="1506"/>
      <c r="D1701" s="2001"/>
      <c r="E1701" s="2002" t="s">
        <v>4075</v>
      </c>
      <c r="F1701" s="1506"/>
      <c r="G1701" s="2001"/>
      <c r="H1701" s="2003" t="s">
        <v>3931</v>
      </c>
      <c r="I1701" s="2004"/>
      <c r="J1701" s="2005"/>
      <c r="K1701" s="2003" t="s">
        <v>3413</v>
      </c>
      <c r="L1701" s="2004"/>
      <c r="M1701" s="2005"/>
    </row>
    <row r="1702" spans="1:14" ht="31.5">
      <c r="A1702" s="1821" t="s">
        <v>3282</v>
      </c>
      <c r="B1702" s="1672" t="s">
        <v>4076</v>
      </c>
      <c r="C1702" s="1672"/>
      <c r="D1702" s="2006"/>
      <c r="E1702" s="1672" t="s">
        <v>4077</v>
      </c>
      <c r="F1702" s="1672"/>
      <c r="G1702" s="2006"/>
      <c r="H1702" s="2007" t="s">
        <v>4076</v>
      </c>
      <c r="I1702" s="2008"/>
      <c r="J1702" s="2009"/>
      <c r="K1702" s="2007" t="s">
        <v>4076</v>
      </c>
      <c r="L1702" s="2008"/>
      <c r="M1702" s="2009"/>
    </row>
    <row r="1703" spans="1:14" ht="15.75">
      <c r="A1703" s="1821" t="s">
        <v>3284</v>
      </c>
      <c r="B1703" s="1708" t="s">
        <v>4078</v>
      </c>
      <c r="C1703" s="2010"/>
      <c r="D1703" s="2006"/>
      <c r="E1703" s="1708" t="s">
        <v>4079</v>
      </c>
      <c r="F1703" s="2010"/>
      <c r="G1703" s="2006"/>
      <c r="H1703" s="2011" t="s">
        <v>4080</v>
      </c>
      <c r="I1703" s="2012"/>
      <c r="J1703" s="2013"/>
      <c r="K1703" s="2011" t="s">
        <v>4081</v>
      </c>
      <c r="L1703" s="2012"/>
      <c r="M1703" s="2013"/>
    </row>
    <row r="1704" spans="1:14" ht="15.75">
      <c r="A1704" s="1821" t="s">
        <v>3288</v>
      </c>
      <c r="B1704" s="1708" t="s">
        <v>3333</v>
      </c>
      <c r="C1704" s="2010"/>
      <c r="D1704" s="2006"/>
      <c r="E1704" s="1708" t="s">
        <v>3362</v>
      </c>
      <c r="F1704" s="2010"/>
      <c r="G1704" s="2006"/>
      <c r="H1704" s="2011" t="s">
        <v>3362</v>
      </c>
      <c r="I1704" s="2012"/>
      <c r="J1704" s="2013"/>
      <c r="K1704" s="2011" t="s">
        <v>3362</v>
      </c>
      <c r="L1704" s="2012"/>
      <c r="M1704" s="2013"/>
    </row>
    <row r="1705" spans="1:14" ht="15.75">
      <c r="A1705" s="1821" t="s">
        <v>3291</v>
      </c>
      <c r="B1705" s="2014" t="s">
        <v>4082</v>
      </c>
      <c r="C1705" s="2010"/>
      <c r="D1705" s="2006"/>
      <c r="E1705" s="2014" t="s">
        <v>4083</v>
      </c>
      <c r="F1705" s="2010"/>
      <c r="G1705" s="2006"/>
      <c r="H1705" s="2015" t="s">
        <v>4084</v>
      </c>
      <c r="I1705" s="2012"/>
      <c r="J1705" s="2013"/>
      <c r="K1705" s="2015" t="s">
        <v>4084</v>
      </c>
      <c r="L1705" s="2012"/>
      <c r="M1705" s="2013"/>
    </row>
    <row r="1706" spans="1:14" ht="15.75">
      <c r="A1706" s="1821" t="s">
        <v>3294</v>
      </c>
      <c r="B1706" s="1708" t="s">
        <v>4085</v>
      </c>
      <c r="C1706" s="2016"/>
      <c r="D1706" s="2006"/>
      <c r="E1706" s="2017">
        <v>1</v>
      </c>
      <c r="F1706" s="2016"/>
      <c r="G1706" s="2006"/>
      <c r="H1706" s="2018" t="s">
        <v>3095</v>
      </c>
      <c r="I1706" s="2019"/>
      <c r="J1706" s="2013"/>
      <c r="K1706" s="2018" t="s">
        <v>3095</v>
      </c>
      <c r="L1706" s="2019"/>
      <c r="M1706" s="2013"/>
    </row>
    <row r="1707" spans="1:14" ht="15.75">
      <c r="A1707" s="1821" t="s">
        <v>3295</v>
      </c>
      <c r="B1707" s="1672" t="s">
        <v>3394</v>
      </c>
      <c r="C1707" s="1672"/>
      <c r="D1707" s="2006"/>
      <c r="E1707" s="1672" t="s">
        <v>3394</v>
      </c>
      <c r="F1707" s="1672"/>
      <c r="G1707" s="2006"/>
      <c r="H1707" s="2020" t="s">
        <v>3426</v>
      </c>
      <c r="I1707" s="2021"/>
      <c r="J1707" s="2013"/>
      <c r="K1707" s="2020" t="s">
        <v>3394</v>
      </c>
      <c r="L1707" s="2021"/>
      <c r="M1707" s="2013"/>
    </row>
    <row r="1708" spans="1:14" ht="47.25">
      <c r="A1708" s="1821" t="s">
        <v>3298</v>
      </c>
      <c r="B1708" s="1672" t="s">
        <v>3315</v>
      </c>
      <c r="C1708" s="1672"/>
      <c r="D1708" s="2006"/>
      <c r="E1708" s="1672" t="s">
        <v>3315</v>
      </c>
      <c r="F1708" s="1672"/>
      <c r="G1708" s="2006"/>
      <c r="H1708" s="2020" t="s">
        <v>3337</v>
      </c>
      <c r="I1708" s="2021"/>
      <c r="J1708" s="2013"/>
      <c r="K1708" s="2020" t="s">
        <v>3315</v>
      </c>
      <c r="L1708" s="2021"/>
      <c r="M1708" s="2013"/>
    </row>
    <row r="1709" spans="1:14" ht="31.5">
      <c r="A1709" s="1821" t="s">
        <v>3300</v>
      </c>
      <c r="B1709" s="1672" t="s">
        <v>4086</v>
      </c>
      <c r="C1709" s="2022"/>
      <c r="D1709" s="2006"/>
      <c r="E1709" s="1672"/>
      <c r="F1709" s="2022"/>
      <c r="G1709" s="2006"/>
      <c r="H1709" s="2020" t="s">
        <v>4086</v>
      </c>
      <c r="I1709" s="2023"/>
      <c r="J1709" s="2013"/>
      <c r="K1709" s="2020"/>
      <c r="L1709" s="2023"/>
      <c r="M1709" s="2013"/>
    </row>
    <row r="1710" spans="1:14" ht="31.5">
      <c r="A1710" s="1821" t="s">
        <v>3304</v>
      </c>
      <c r="B1710" s="1672" t="s">
        <v>3337</v>
      </c>
      <c r="C1710" s="1672"/>
      <c r="D1710" s="2006"/>
      <c r="E1710" s="1672" t="s">
        <v>4087</v>
      </c>
      <c r="F1710" s="2024">
        <v>2000</v>
      </c>
      <c r="G1710" s="2025">
        <f>F1710*25</f>
        <v>50000</v>
      </c>
      <c r="H1710" s="2007" t="s">
        <v>3337</v>
      </c>
      <c r="I1710" s="2008"/>
      <c r="J1710" s="2009"/>
      <c r="K1710" s="2007" t="s">
        <v>3337</v>
      </c>
      <c r="L1710" s="2008"/>
      <c r="M1710" s="2009"/>
    </row>
    <row r="1711" spans="1:14" ht="15.75">
      <c r="A1711" s="1821" t="s">
        <v>3307</v>
      </c>
      <c r="B1711" s="2014">
        <v>1</v>
      </c>
      <c r="C1711" s="2024">
        <v>275</v>
      </c>
      <c r="D1711" s="2026">
        <f>C1711*B1711*B1713</f>
        <v>8250</v>
      </c>
      <c r="E1711" s="2027" t="s">
        <v>3098</v>
      </c>
      <c r="F1711" s="2028">
        <v>475</v>
      </c>
      <c r="G1711" s="2029">
        <f>F1711*50</f>
        <v>23750</v>
      </c>
      <c r="H1711" s="2015">
        <v>1</v>
      </c>
      <c r="I1711" s="2030">
        <v>275</v>
      </c>
      <c r="J1711" s="2031">
        <f>I1711*H1711*H1713</f>
        <v>12375</v>
      </c>
      <c r="K1711" s="2015">
        <v>1</v>
      </c>
      <c r="L1711" s="2030">
        <v>275</v>
      </c>
      <c r="M1711" s="2031">
        <f>L1711*K1711*K1713</f>
        <v>12375</v>
      </c>
    </row>
    <row r="1712" spans="1:14" ht="15.75">
      <c r="A1712" s="1821" t="s">
        <v>3308</v>
      </c>
      <c r="B1712" s="2014">
        <v>2</v>
      </c>
      <c r="C1712" s="2024">
        <v>100</v>
      </c>
      <c r="D1712" s="2026">
        <f>C1712*B1712*B1713</f>
        <v>6000</v>
      </c>
      <c r="E1712" s="1706" t="s">
        <v>3098</v>
      </c>
      <c r="F1712" s="2028"/>
      <c r="G1712" s="2029"/>
      <c r="H1712" s="2015">
        <v>2</v>
      </c>
      <c r="I1712" s="2030">
        <v>100</v>
      </c>
      <c r="J1712" s="2031">
        <f>I1712*H1712*H1713</f>
        <v>9000</v>
      </c>
      <c r="K1712" s="2015">
        <v>2</v>
      </c>
      <c r="L1712" s="2030">
        <v>100</v>
      </c>
      <c r="M1712" s="2031">
        <f>L1712*K1712*K1713</f>
        <v>9000</v>
      </c>
    </row>
    <row r="1713" spans="1:13" ht="15.75">
      <c r="A1713" s="1821" t="s">
        <v>3309</v>
      </c>
      <c r="B1713" s="2014">
        <v>30</v>
      </c>
      <c r="C1713" s="2032"/>
      <c r="D1713" s="2025"/>
      <c r="E1713" s="2014" t="s">
        <v>4088</v>
      </c>
      <c r="F1713" s="2010"/>
      <c r="G1713" s="2006"/>
      <c r="H1713" s="2015">
        <v>45</v>
      </c>
      <c r="I1713" s="2033"/>
      <c r="J1713" s="2034"/>
      <c r="K1713" s="2015">
        <v>45</v>
      </c>
      <c r="L1713" s="2033"/>
      <c r="M1713" s="2034"/>
    </row>
    <row r="1714" spans="1:13" ht="16.5" thickBot="1">
      <c r="A1714" s="1845" t="s">
        <v>29</v>
      </c>
      <c r="B1714" s="2035"/>
      <c r="C1714" s="2036"/>
      <c r="D1714" s="2037">
        <f>D1711+D1712</f>
        <v>14250</v>
      </c>
      <c r="E1714" s="2035"/>
      <c r="F1714" s="2036"/>
      <c r="G1714" s="2038">
        <f>G1710+G1711</f>
        <v>73750</v>
      </c>
      <c r="H1714" s="2039"/>
      <c r="I1714" s="2040"/>
      <c r="J1714" s="2041">
        <f>J1711+J1712</f>
        <v>21375</v>
      </c>
      <c r="K1714" s="2039"/>
      <c r="L1714" s="2040"/>
      <c r="M1714" s="2041">
        <f>M1711+M1712</f>
        <v>21375</v>
      </c>
    </row>
    <row r="1715" spans="1:13" ht="31.5">
      <c r="A1715" s="1810" t="s">
        <v>3278</v>
      </c>
      <c r="B1715" s="1683" t="s">
        <v>4089</v>
      </c>
      <c r="C1715" s="1683"/>
      <c r="D1715" s="2042"/>
      <c r="E1715" s="1683" t="s">
        <v>4090</v>
      </c>
      <c r="F1715" s="1683"/>
      <c r="G1715" s="2042"/>
      <c r="H1715" s="2043"/>
      <c r="I1715" s="2043"/>
      <c r="J1715" s="2043"/>
      <c r="K1715" s="2043"/>
      <c r="L1715" s="2043"/>
      <c r="M1715" s="2043"/>
    </row>
    <row r="1716" spans="1:13" ht="31.5">
      <c r="A1716" s="1821" t="s">
        <v>3282</v>
      </c>
      <c r="B1716" s="1672" t="s">
        <v>4076</v>
      </c>
      <c r="C1716" s="1672"/>
      <c r="D1716" s="2006"/>
      <c r="E1716" s="1672" t="s">
        <v>4076</v>
      </c>
      <c r="F1716" s="1672"/>
      <c r="G1716" s="2006"/>
      <c r="H1716" s="2044"/>
      <c r="I1716" s="2044"/>
      <c r="J1716" s="2044"/>
      <c r="K1716" s="2044"/>
      <c r="L1716" s="2044"/>
      <c r="M1716" s="2044"/>
    </row>
    <row r="1717" spans="1:13" ht="15.75">
      <c r="A1717" s="1821" t="s">
        <v>3284</v>
      </c>
      <c r="B1717" s="1708" t="s">
        <v>4091</v>
      </c>
      <c r="C1717" s="2010"/>
      <c r="D1717" s="2006"/>
      <c r="E1717" s="1708" t="s">
        <v>4079</v>
      </c>
      <c r="F1717" s="2010"/>
      <c r="G1717" s="2006"/>
      <c r="H1717" s="2044"/>
      <c r="I1717" s="2044"/>
      <c r="J1717" s="2044"/>
      <c r="K1717" s="2044"/>
      <c r="L1717" s="2044"/>
      <c r="M1717" s="2044"/>
    </row>
    <row r="1718" spans="1:13" ht="15.75">
      <c r="A1718" s="1821" t="s">
        <v>3288</v>
      </c>
      <c r="B1718" s="1708" t="s">
        <v>3333</v>
      </c>
      <c r="C1718" s="2010"/>
      <c r="D1718" s="2006"/>
      <c r="E1718" s="1708" t="s">
        <v>3362</v>
      </c>
      <c r="F1718" s="2010"/>
      <c r="G1718" s="2006"/>
      <c r="H1718" s="2044"/>
      <c r="I1718" s="2044"/>
      <c r="J1718" s="2044"/>
      <c r="K1718" s="2044"/>
      <c r="L1718" s="2044"/>
      <c r="M1718" s="2044"/>
    </row>
    <row r="1719" spans="1:13" ht="15.75">
      <c r="A1719" s="1821" t="s">
        <v>3291</v>
      </c>
      <c r="B1719" s="2014" t="s">
        <v>4092</v>
      </c>
      <c r="C1719" s="2010"/>
      <c r="D1719" s="2006"/>
      <c r="E1719" s="2014" t="s">
        <v>4084</v>
      </c>
      <c r="F1719" s="2010"/>
      <c r="G1719" s="2006"/>
      <c r="H1719" s="2044"/>
      <c r="I1719" s="2044"/>
      <c r="J1719" s="2044"/>
      <c r="K1719" s="2044"/>
      <c r="L1719" s="2044"/>
      <c r="M1719" s="2044"/>
    </row>
    <row r="1720" spans="1:13" ht="15.75">
      <c r="A1720" s="1821" t="s">
        <v>3294</v>
      </c>
      <c r="B1720" s="1708" t="s">
        <v>4093</v>
      </c>
      <c r="C1720" s="2016"/>
      <c r="D1720" s="2006"/>
      <c r="E1720" s="1706" t="s">
        <v>3095</v>
      </c>
      <c r="F1720" s="2016"/>
      <c r="G1720" s="2006"/>
      <c r="H1720" s="2044"/>
      <c r="I1720" s="2044"/>
      <c r="J1720" s="2044"/>
      <c r="K1720" s="2044"/>
      <c r="L1720" s="2044"/>
      <c r="M1720" s="2044"/>
    </row>
    <row r="1721" spans="1:13" ht="15.75">
      <c r="A1721" s="1821" t="s">
        <v>3295</v>
      </c>
      <c r="B1721" s="1672" t="s">
        <v>3394</v>
      </c>
      <c r="C1721" s="1672"/>
      <c r="D1721" s="2006"/>
      <c r="E1721" s="1672" t="s">
        <v>3426</v>
      </c>
      <c r="F1721" s="1672"/>
      <c r="G1721" s="2006"/>
      <c r="H1721" s="2044"/>
      <c r="I1721" s="2044"/>
      <c r="J1721" s="2044"/>
      <c r="K1721" s="2044"/>
      <c r="L1721" s="2044"/>
      <c r="M1721" s="2044"/>
    </row>
    <row r="1722" spans="1:13" ht="47.25">
      <c r="A1722" s="1821" t="s">
        <v>3298</v>
      </c>
      <c r="B1722" s="1672" t="s">
        <v>3315</v>
      </c>
      <c r="C1722" s="1672"/>
      <c r="D1722" s="2006"/>
      <c r="E1722" s="1672" t="s">
        <v>3337</v>
      </c>
      <c r="F1722" s="1672"/>
      <c r="G1722" s="2006"/>
      <c r="H1722" s="2044"/>
      <c r="I1722" s="2044"/>
      <c r="J1722" s="2044"/>
      <c r="K1722" s="2044"/>
      <c r="L1722" s="2044"/>
      <c r="M1722" s="2044"/>
    </row>
    <row r="1723" spans="1:13" ht="31.5">
      <c r="A1723" s="1821" t="s">
        <v>3300</v>
      </c>
      <c r="B1723" s="1672" t="s">
        <v>4094</v>
      </c>
      <c r="C1723" s="2022"/>
      <c r="D1723" s="2006"/>
      <c r="E1723" s="1672" t="s">
        <v>4095</v>
      </c>
      <c r="F1723" s="2022"/>
      <c r="G1723" s="2006"/>
      <c r="H1723" s="2044"/>
      <c r="I1723" s="2044"/>
      <c r="J1723" s="2044"/>
      <c r="K1723" s="2044"/>
      <c r="L1723" s="2044"/>
      <c r="M1723" s="2044"/>
    </row>
    <row r="1724" spans="1:13" ht="15.75">
      <c r="A1724" s="1821" t="s">
        <v>3304</v>
      </c>
      <c r="B1724" s="1672" t="s">
        <v>3337</v>
      </c>
      <c r="C1724" s="1672"/>
      <c r="D1724" s="2006"/>
      <c r="E1724" s="1672" t="s">
        <v>3337</v>
      </c>
      <c r="F1724" s="1672"/>
      <c r="G1724" s="2006"/>
      <c r="H1724" s="2044"/>
      <c r="I1724" s="2044"/>
      <c r="J1724" s="2044"/>
      <c r="K1724" s="2044"/>
      <c r="L1724" s="2044"/>
      <c r="M1724" s="2044"/>
    </row>
    <row r="1725" spans="1:13" ht="15.75">
      <c r="A1725" s="1821" t="s">
        <v>3307</v>
      </c>
      <c r="B1725" s="2014">
        <v>1</v>
      </c>
      <c r="C1725" s="2024">
        <v>275</v>
      </c>
      <c r="D1725" s="2026">
        <f>C1725*B1725*B1727</f>
        <v>13750</v>
      </c>
      <c r="E1725" s="2014">
        <v>1</v>
      </c>
      <c r="F1725" s="2024">
        <v>275</v>
      </c>
      <c r="G1725" s="2026">
        <f>F1725*E1725*E1727</f>
        <v>11000</v>
      </c>
      <c r="H1725" s="2044"/>
      <c r="I1725" s="2044"/>
      <c r="J1725" s="2044"/>
      <c r="K1725" s="2044"/>
      <c r="L1725" s="2044"/>
      <c r="M1725" s="2044"/>
    </row>
    <row r="1726" spans="1:13" ht="15.75">
      <c r="A1726" s="1821" t="s">
        <v>3308</v>
      </c>
      <c r="B1726" s="2014">
        <v>2</v>
      </c>
      <c r="C1726" s="2024">
        <v>100</v>
      </c>
      <c r="D1726" s="2026">
        <f>B1726*C1726*B1727</f>
        <v>10000</v>
      </c>
      <c r="E1726" s="2014">
        <v>2</v>
      </c>
      <c r="F1726" s="2024">
        <v>100</v>
      </c>
      <c r="G1726" s="2026">
        <f>F1726*E1726*E1727</f>
        <v>8000</v>
      </c>
      <c r="H1726" s="2044"/>
      <c r="I1726" s="2044"/>
      <c r="J1726" s="2044"/>
      <c r="K1726" s="2044"/>
      <c r="L1726" s="2044"/>
      <c r="M1726" s="2044"/>
    </row>
    <row r="1727" spans="1:13" ht="15.75">
      <c r="A1727" s="1821" t="s">
        <v>3309</v>
      </c>
      <c r="B1727" s="2014">
        <v>50</v>
      </c>
      <c r="C1727" s="2032"/>
      <c r="D1727" s="2025"/>
      <c r="E1727" s="2014">
        <v>40</v>
      </c>
      <c r="F1727" s="2032"/>
      <c r="G1727" s="2025"/>
      <c r="H1727" s="2044"/>
      <c r="I1727" s="2044"/>
      <c r="J1727" s="2044"/>
      <c r="K1727" s="2044"/>
      <c r="L1727" s="2044"/>
      <c r="M1727" s="2044"/>
    </row>
    <row r="1728" spans="1:13" ht="16.5" thickBot="1">
      <c r="A1728" s="1864" t="s">
        <v>29</v>
      </c>
      <c r="B1728" s="2045"/>
      <c r="C1728" s="2046"/>
      <c r="D1728" s="2047">
        <f>D1725+D1726</f>
        <v>23750</v>
      </c>
      <c r="E1728" s="2045"/>
      <c r="F1728" s="2046"/>
      <c r="G1728" s="2047">
        <f>G1725+G1726</f>
        <v>19000</v>
      </c>
      <c r="H1728" s="2048"/>
      <c r="I1728" s="2048"/>
      <c r="J1728" s="2048"/>
      <c r="K1728" s="2048"/>
      <c r="L1728" s="2048"/>
      <c r="M1728" s="2048"/>
    </row>
    <row r="1729" spans="1:13" ht="63">
      <c r="A1729" s="1905" t="s">
        <v>3278</v>
      </c>
      <c r="B1729" s="1506" t="s">
        <v>4096</v>
      </c>
      <c r="C1729" s="1506"/>
      <c r="D1729" s="2001"/>
      <c r="E1729" s="2049"/>
      <c r="F1729" s="2049"/>
      <c r="G1729" s="2049"/>
      <c r="H1729" s="2049"/>
      <c r="I1729" s="2049"/>
      <c r="J1729" s="2049"/>
      <c r="K1729" s="2049"/>
      <c r="L1729" s="2049"/>
      <c r="M1729" s="2049"/>
    </row>
    <row r="1730" spans="1:13" ht="31.5">
      <c r="A1730" s="1821" t="s">
        <v>3282</v>
      </c>
      <c r="B1730" s="1672" t="s">
        <v>4076</v>
      </c>
      <c r="C1730" s="1672"/>
      <c r="D1730" s="2006"/>
      <c r="E1730" s="2044"/>
      <c r="F1730" s="2044"/>
      <c r="G1730" s="2044"/>
      <c r="H1730" s="2044"/>
      <c r="I1730" s="2044"/>
      <c r="J1730" s="2044"/>
      <c r="K1730" s="2044"/>
      <c r="L1730" s="2044"/>
      <c r="M1730" s="2044"/>
    </row>
    <row r="1731" spans="1:13" ht="15.75">
      <c r="A1731" s="1821" t="s">
        <v>3284</v>
      </c>
      <c r="B1731" s="1708" t="s">
        <v>4097</v>
      </c>
      <c r="C1731" s="2010"/>
      <c r="D1731" s="2006"/>
      <c r="E1731" s="2044"/>
      <c r="F1731" s="2044"/>
      <c r="G1731" s="2044"/>
      <c r="H1731" s="2044"/>
      <c r="I1731" s="2044"/>
      <c r="J1731" s="2044"/>
      <c r="K1731" s="2044"/>
      <c r="L1731" s="2044"/>
      <c r="M1731" s="2044"/>
    </row>
    <row r="1732" spans="1:13" ht="15.75">
      <c r="A1732" s="1821" t="s">
        <v>3288</v>
      </c>
      <c r="B1732" s="1708" t="s">
        <v>3333</v>
      </c>
      <c r="C1732" s="2010"/>
      <c r="D1732" s="2006"/>
      <c r="E1732" s="2044"/>
      <c r="F1732" s="2044"/>
      <c r="G1732" s="2044"/>
      <c r="H1732" s="2044"/>
      <c r="I1732" s="2044"/>
      <c r="J1732" s="2044"/>
      <c r="K1732" s="2044"/>
      <c r="L1732" s="2044"/>
      <c r="M1732" s="2044"/>
    </row>
    <row r="1733" spans="1:13" ht="15.75">
      <c r="A1733" s="1821" t="s">
        <v>3291</v>
      </c>
      <c r="B1733" s="2014" t="s">
        <v>4098</v>
      </c>
      <c r="C1733" s="2010"/>
      <c r="D1733" s="2006"/>
      <c r="E1733" s="2044"/>
      <c r="F1733" s="2044"/>
      <c r="G1733" s="2044"/>
      <c r="H1733" s="2044"/>
      <c r="I1733" s="2044"/>
      <c r="J1733" s="2044"/>
      <c r="K1733" s="2044"/>
      <c r="L1733" s="2044"/>
      <c r="M1733" s="2044"/>
    </row>
    <row r="1734" spans="1:13" ht="15.75">
      <c r="A1734" s="1821" t="s">
        <v>3294</v>
      </c>
      <c r="B1734" s="1708" t="s">
        <v>4099</v>
      </c>
      <c r="C1734" s="2016"/>
      <c r="D1734" s="2006"/>
      <c r="E1734" s="2044"/>
      <c r="F1734" s="2044"/>
      <c r="G1734" s="2044"/>
      <c r="H1734" s="2044"/>
      <c r="I1734" s="2044"/>
      <c r="J1734" s="2044"/>
      <c r="K1734" s="2044"/>
      <c r="L1734" s="2044"/>
      <c r="M1734" s="2044"/>
    </row>
    <row r="1735" spans="1:13" ht="15.75">
      <c r="A1735" s="1821" t="s">
        <v>3295</v>
      </c>
      <c r="B1735" s="1672" t="s">
        <v>3394</v>
      </c>
      <c r="C1735" s="1672"/>
      <c r="D1735" s="2006"/>
      <c r="E1735" s="2044"/>
      <c r="F1735" s="2044"/>
      <c r="G1735" s="2044"/>
      <c r="H1735" s="2044"/>
      <c r="I1735" s="2044"/>
      <c r="J1735" s="2044"/>
      <c r="K1735" s="2044"/>
      <c r="L1735" s="2044"/>
      <c r="M1735" s="2044"/>
    </row>
    <row r="1736" spans="1:13" ht="47.25">
      <c r="A1736" s="1821" t="s">
        <v>3298</v>
      </c>
      <c r="B1736" s="1672" t="s">
        <v>3315</v>
      </c>
      <c r="C1736" s="1672"/>
      <c r="D1736" s="2006"/>
      <c r="E1736" s="2044"/>
      <c r="F1736" s="2044"/>
      <c r="G1736" s="2044"/>
      <c r="H1736" s="2044"/>
      <c r="I1736" s="2044"/>
      <c r="J1736" s="2044"/>
      <c r="K1736" s="2044"/>
      <c r="L1736" s="2044"/>
      <c r="M1736" s="2044"/>
    </row>
    <row r="1737" spans="1:13" ht="31.5">
      <c r="A1737" s="1821" t="s">
        <v>3300</v>
      </c>
      <c r="B1737" s="1672" t="s">
        <v>4094</v>
      </c>
      <c r="C1737" s="2022"/>
      <c r="D1737" s="2006"/>
      <c r="E1737" s="2044"/>
      <c r="F1737" s="2044"/>
      <c r="G1737" s="2044"/>
      <c r="H1737" s="2044"/>
      <c r="I1737" s="2044"/>
      <c r="J1737" s="2044"/>
      <c r="K1737" s="2044"/>
      <c r="L1737" s="2044"/>
      <c r="M1737" s="2044"/>
    </row>
    <row r="1738" spans="1:13" ht="15.75">
      <c r="A1738" s="1821" t="s">
        <v>3304</v>
      </c>
      <c r="B1738" s="1672" t="s">
        <v>3337</v>
      </c>
      <c r="C1738" s="1672"/>
      <c r="D1738" s="2006"/>
      <c r="E1738" s="2044"/>
      <c r="F1738" s="2044"/>
      <c r="G1738" s="2044"/>
      <c r="H1738" s="2044"/>
      <c r="I1738" s="2044"/>
      <c r="J1738" s="2044"/>
      <c r="K1738" s="2044"/>
      <c r="L1738" s="2044"/>
      <c r="M1738" s="2044"/>
    </row>
    <row r="1739" spans="1:13" ht="15.75">
      <c r="A1739" s="1821" t="s">
        <v>3307</v>
      </c>
      <c r="B1739" s="2014">
        <v>1</v>
      </c>
      <c r="C1739" s="2024">
        <v>275</v>
      </c>
      <c r="D1739" s="2050">
        <f>C1739*B1739*B1741*6</f>
        <v>24750</v>
      </c>
      <c r="E1739" s="2044"/>
      <c r="F1739" s="2044"/>
      <c r="G1739" s="2044"/>
      <c r="H1739" s="2044"/>
      <c r="I1739" s="2044"/>
      <c r="J1739" s="2044"/>
      <c r="K1739" s="2044"/>
      <c r="L1739" s="2044"/>
      <c r="M1739" s="2044"/>
    </row>
    <row r="1740" spans="1:13" ht="15.75">
      <c r="A1740" s="1821" t="s">
        <v>3308</v>
      </c>
      <c r="B1740" s="2014">
        <v>2</v>
      </c>
      <c r="C1740" s="2024">
        <v>100</v>
      </c>
      <c r="D1740" s="2026">
        <f>C1740*B1740*B1741*6</f>
        <v>18000</v>
      </c>
      <c r="E1740" s="2044"/>
      <c r="F1740" s="2044"/>
      <c r="G1740" s="2044"/>
      <c r="H1740" s="2044"/>
      <c r="I1740" s="2044"/>
      <c r="J1740" s="2044"/>
      <c r="K1740" s="2044"/>
      <c r="L1740" s="2044"/>
      <c r="M1740" s="2044"/>
    </row>
    <row r="1741" spans="1:13" ht="15.75">
      <c r="A1741" s="1821" t="s">
        <v>3309</v>
      </c>
      <c r="B1741" s="2014">
        <v>15</v>
      </c>
      <c r="C1741" s="2032"/>
      <c r="D1741" s="2025"/>
      <c r="E1741" s="2044"/>
      <c r="F1741" s="2044"/>
      <c r="G1741" s="2044"/>
      <c r="H1741" s="2044"/>
      <c r="I1741" s="2044"/>
      <c r="J1741" s="2044"/>
      <c r="K1741" s="2044"/>
      <c r="L1741" s="2044"/>
      <c r="M1741" s="2044"/>
    </row>
    <row r="1742" spans="1:13" ht="16.5" thickBot="1">
      <c r="A1742" s="1845" t="s">
        <v>29</v>
      </c>
      <c r="B1742" s="2035"/>
      <c r="C1742" s="2036"/>
      <c r="D1742" s="2038">
        <f>D1739+D1740</f>
        <v>42750</v>
      </c>
      <c r="E1742" s="2051"/>
      <c r="F1742" s="2051"/>
      <c r="G1742" s="2051"/>
      <c r="H1742" s="2051"/>
      <c r="I1742" s="2051"/>
      <c r="J1742" s="2051"/>
      <c r="K1742" s="2051"/>
      <c r="L1742" s="2051"/>
      <c r="M1742" s="2051"/>
    </row>
    <row r="1743" spans="1:13" ht="63">
      <c r="A1743" s="1810" t="s">
        <v>3278</v>
      </c>
      <c r="B1743" s="1683" t="s">
        <v>4100</v>
      </c>
      <c r="C1743" s="1683"/>
      <c r="D1743" s="2042"/>
      <c r="E1743" s="2043"/>
      <c r="F1743" s="2043"/>
      <c r="G1743" s="2043"/>
      <c r="H1743" s="2043"/>
      <c r="I1743" s="2043"/>
      <c r="J1743" s="2043"/>
      <c r="K1743" s="2043"/>
      <c r="L1743" s="2043"/>
      <c r="M1743" s="2043"/>
    </row>
    <row r="1744" spans="1:13" ht="31.5">
      <c r="A1744" s="1821" t="s">
        <v>3282</v>
      </c>
      <c r="B1744" s="1672" t="s">
        <v>4076</v>
      </c>
      <c r="C1744" s="1672"/>
      <c r="D1744" s="2006"/>
      <c r="E1744" s="2044"/>
      <c r="F1744" s="2044"/>
      <c r="G1744" s="2044"/>
      <c r="H1744" s="2044"/>
      <c r="I1744" s="2044"/>
      <c r="J1744" s="2044"/>
      <c r="K1744" s="2044"/>
      <c r="L1744" s="2044"/>
      <c r="M1744" s="2044"/>
    </row>
    <row r="1745" spans="1:14" ht="15.75">
      <c r="A1745" s="1821" t="s">
        <v>3284</v>
      </c>
      <c r="B1745" s="1708" t="s">
        <v>4097</v>
      </c>
      <c r="C1745" s="2010"/>
      <c r="D1745" s="2006"/>
      <c r="E1745" s="2044"/>
      <c r="F1745" s="2044"/>
      <c r="G1745" s="2044"/>
      <c r="H1745" s="2044"/>
      <c r="I1745" s="2044"/>
      <c r="J1745" s="2044"/>
      <c r="K1745" s="2044"/>
      <c r="L1745" s="2044"/>
      <c r="M1745" s="2044"/>
    </row>
    <row r="1746" spans="1:14" ht="15.75">
      <c r="A1746" s="1821" t="s">
        <v>3288</v>
      </c>
      <c r="B1746" s="1708" t="s">
        <v>3333</v>
      </c>
      <c r="C1746" s="2010"/>
      <c r="D1746" s="2006"/>
      <c r="E1746" s="2044"/>
      <c r="F1746" s="2044"/>
      <c r="G1746" s="2044"/>
      <c r="H1746" s="2044"/>
      <c r="I1746" s="2044"/>
      <c r="J1746" s="2044"/>
      <c r="K1746" s="2044"/>
      <c r="L1746" s="2044"/>
      <c r="M1746" s="2044"/>
    </row>
    <row r="1747" spans="1:14" ht="15.75">
      <c r="A1747" s="1821" t="s">
        <v>3291</v>
      </c>
      <c r="B1747" s="2014" t="s">
        <v>4101</v>
      </c>
      <c r="C1747" s="2010"/>
      <c r="D1747" s="2006"/>
      <c r="E1747" s="2044"/>
      <c r="F1747" s="2044"/>
      <c r="G1747" s="2044"/>
      <c r="H1747" s="2044"/>
      <c r="I1747" s="2044"/>
      <c r="J1747" s="2044"/>
      <c r="K1747" s="2044"/>
      <c r="L1747" s="2044"/>
      <c r="M1747" s="2044"/>
    </row>
    <row r="1748" spans="1:14" ht="15.75">
      <c r="A1748" s="1821" t="s">
        <v>3294</v>
      </c>
      <c r="B1748" s="1708" t="s">
        <v>4093</v>
      </c>
      <c r="C1748" s="2016"/>
      <c r="D1748" s="2006"/>
      <c r="E1748" s="2044"/>
      <c r="F1748" s="2044"/>
      <c r="G1748" s="2044"/>
      <c r="H1748" s="2044"/>
      <c r="I1748" s="2044"/>
      <c r="J1748" s="2044"/>
      <c r="K1748" s="2044"/>
      <c r="L1748" s="2044"/>
      <c r="M1748" s="2044"/>
    </row>
    <row r="1749" spans="1:14" ht="15.75">
      <c r="A1749" s="1821" t="s">
        <v>3295</v>
      </c>
      <c r="B1749" s="1672" t="s">
        <v>3394</v>
      </c>
      <c r="C1749" s="1672"/>
      <c r="D1749" s="2006"/>
      <c r="E1749" s="2044"/>
      <c r="F1749" s="2044"/>
      <c r="G1749" s="2044"/>
      <c r="H1749" s="2044"/>
      <c r="I1749" s="2044"/>
      <c r="J1749" s="2044"/>
      <c r="K1749" s="2044"/>
      <c r="L1749" s="2044"/>
      <c r="M1749" s="2044"/>
    </row>
    <row r="1750" spans="1:14" ht="47.25">
      <c r="A1750" s="1821" t="s">
        <v>3298</v>
      </c>
      <c r="B1750" s="1672" t="s">
        <v>3315</v>
      </c>
      <c r="C1750" s="1672"/>
      <c r="D1750" s="2006"/>
      <c r="E1750" s="2044"/>
      <c r="F1750" s="2044"/>
      <c r="G1750" s="2044"/>
      <c r="H1750" s="2044"/>
      <c r="I1750" s="2044"/>
      <c r="J1750" s="2044"/>
      <c r="K1750" s="2044"/>
      <c r="L1750" s="2044"/>
      <c r="M1750" s="2044"/>
    </row>
    <row r="1751" spans="1:14" ht="31.5">
      <c r="A1751" s="1821" t="s">
        <v>3300</v>
      </c>
      <c r="B1751" s="1672" t="s">
        <v>4094</v>
      </c>
      <c r="C1751" s="2022"/>
      <c r="D1751" s="2006"/>
      <c r="E1751" s="2044"/>
      <c r="F1751" s="2044"/>
      <c r="G1751" s="2044"/>
      <c r="H1751" s="2044"/>
      <c r="I1751" s="2044"/>
      <c r="J1751" s="2044"/>
      <c r="K1751" s="2044"/>
      <c r="L1751" s="2044"/>
      <c r="M1751" s="2044"/>
    </row>
    <row r="1752" spans="1:14" ht="15.75">
      <c r="A1752" s="1821" t="s">
        <v>3304</v>
      </c>
      <c r="B1752" s="1672" t="s">
        <v>3337</v>
      </c>
      <c r="C1752" s="1672"/>
      <c r="D1752" s="2006"/>
      <c r="E1752" s="2044"/>
      <c r="F1752" s="2044"/>
      <c r="G1752" s="2044"/>
      <c r="H1752" s="2044"/>
      <c r="I1752" s="2044"/>
      <c r="J1752" s="2044"/>
      <c r="K1752" s="2044"/>
      <c r="L1752" s="2044"/>
      <c r="M1752" s="2044"/>
    </row>
    <row r="1753" spans="1:14" ht="15.75">
      <c r="A1753" s="1821" t="s">
        <v>3307</v>
      </c>
      <c r="B1753" s="2014">
        <v>1</v>
      </c>
      <c r="C1753" s="2024">
        <v>275</v>
      </c>
      <c r="D1753" s="2050">
        <f>C1753*B1753*B1755</f>
        <v>13750</v>
      </c>
      <c r="E1753" s="2044"/>
      <c r="F1753" s="2044"/>
      <c r="G1753" s="2044"/>
      <c r="H1753" s="2044"/>
      <c r="I1753" s="2044"/>
      <c r="J1753" s="2044"/>
      <c r="K1753" s="2044"/>
      <c r="L1753" s="2044"/>
      <c r="M1753" s="2044"/>
    </row>
    <row r="1754" spans="1:14" ht="15.75">
      <c r="A1754" s="1821" t="s">
        <v>3308</v>
      </c>
      <c r="B1754" s="2014">
        <v>2</v>
      </c>
      <c r="C1754" s="2024">
        <v>100</v>
      </c>
      <c r="D1754" s="2026">
        <f>C1754*B1754*B1755</f>
        <v>10000</v>
      </c>
      <c r="E1754" s="2044"/>
      <c r="F1754" s="2044"/>
      <c r="G1754" s="2044"/>
      <c r="H1754" s="2044"/>
      <c r="I1754" s="2044"/>
      <c r="J1754" s="2044"/>
      <c r="K1754" s="2044"/>
      <c r="L1754" s="2044"/>
      <c r="M1754" s="2044"/>
    </row>
    <row r="1755" spans="1:14" ht="15.75">
      <c r="A1755" s="1821" t="s">
        <v>3309</v>
      </c>
      <c r="B1755" s="2014">
        <v>50</v>
      </c>
      <c r="C1755" s="2032"/>
      <c r="D1755" s="2025"/>
      <c r="E1755" s="2044"/>
      <c r="F1755" s="2044"/>
      <c r="G1755" s="2044"/>
      <c r="H1755" s="2044"/>
      <c r="I1755" s="2044"/>
      <c r="J1755" s="2044"/>
      <c r="K1755" s="2044"/>
      <c r="L1755" s="2044"/>
      <c r="M1755" s="2044"/>
    </row>
    <row r="1756" spans="1:14" ht="16.5" thickBot="1">
      <c r="A1756" s="1864" t="s">
        <v>29</v>
      </c>
      <c r="B1756" s="2045"/>
      <c r="C1756" s="2046"/>
      <c r="D1756" s="2047">
        <f>D1753+D1754</f>
        <v>23750</v>
      </c>
      <c r="E1756" s="2048"/>
      <c r="F1756" s="2048"/>
      <c r="G1756" s="2048"/>
      <c r="H1756" s="2048"/>
      <c r="I1756" s="2048"/>
      <c r="J1756" s="2048"/>
      <c r="K1756" s="2048"/>
      <c r="L1756" s="2048"/>
      <c r="M1756" s="2048"/>
    </row>
    <row r="1757" spans="1:14" ht="16.5" thickBot="1">
      <c r="A1757" s="1926" t="s">
        <v>4102</v>
      </c>
      <c r="B1757" s="2052"/>
      <c r="C1757" s="2052"/>
      <c r="D1757" s="2053">
        <f>D1756+D1742+D1728+D1714</f>
        <v>104500</v>
      </c>
      <c r="E1757" s="2052"/>
      <c r="F1757" s="2052"/>
      <c r="G1757" s="2053">
        <f>G1728+G1714</f>
        <v>92750</v>
      </c>
      <c r="H1757" s="2052"/>
      <c r="I1757" s="2052"/>
      <c r="J1757" s="2053">
        <f>J1714</f>
        <v>21375</v>
      </c>
      <c r="K1757" s="2052"/>
      <c r="L1757" s="2052"/>
      <c r="M1757" s="2053">
        <f>M1714</f>
        <v>21375</v>
      </c>
      <c r="N1757" s="2054">
        <f>M1757+J1757+G1757+D1757</f>
        <v>240000</v>
      </c>
    </row>
    <row r="1758" spans="1:14" ht="16.5" thickBot="1">
      <c r="A1758" s="2055" t="s">
        <v>4103</v>
      </c>
      <c r="B1758" s="2056"/>
      <c r="C1758" s="2056"/>
      <c r="D1758" s="2056"/>
      <c r="E1758" s="2056"/>
      <c r="F1758" s="2056"/>
      <c r="G1758" s="2056"/>
      <c r="H1758" s="2056"/>
      <c r="I1758" s="2056"/>
      <c r="J1758" s="2056"/>
      <c r="K1758" s="2056"/>
      <c r="L1758" s="2056"/>
      <c r="M1758" s="2057"/>
    </row>
    <row r="1759" spans="1:14" ht="47.25">
      <c r="A1759" s="1905" t="s">
        <v>3278</v>
      </c>
      <c r="B1759" s="1379" t="s">
        <v>4104</v>
      </c>
      <c r="C1759" s="2058"/>
      <c r="D1759" s="2058"/>
      <c r="E1759" s="1379" t="s">
        <v>4105</v>
      </c>
      <c r="F1759" s="2059"/>
      <c r="G1759" s="1644"/>
      <c r="H1759" s="2060"/>
      <c r="I1759" s="2060"/>
      <c r="J1759" s="2060"/>
      <c r="K1759" s="2060"/>
      <c r="L1759" s="2060"/>
      <c r="M1759" s="2060"/>
    </row>
    <row r="1760" spans="1:14" ht="15.75">
      <c r="A1760" s="1821" t="s">
        <v>3282</v>
      </c>
      <c r="B1760" s="2061" t="s">
        <v>4106</v>
      </c>
      <c r="C1760" s="2061"/>
      <c r="D1760" s="2061"/>
      <c r="E1760" s="1388" t="s">
        <v>4106</v>
      </c>
      <c r="F1760" s="1388"/>
      <c r="G1760" s="1388"/>
      <c r="H1760" s="2062"/>
      <c r="I1760" s="2062"/>
      <c r="J1760" s="2062"/>
      <c r="K1760" s="2062"/>
      <c r="L1760" s="2062"/>
      <c r="M1760" s="2062"/>
    </row>
    <row r="1761" spans="1:13" ht="15.75">
      <c r="A1761" s="1821" t="s">
        <v>3284</v>
      </c>
      <c r="B1761" s="2063" t="s">
        <v>4107</v>
      </c>
      <c r="C1761" s="2061"/>
      <c r="D1761" s="2061"/>
      <c r="E1761" s="1388" t="s">
        <v>4108</v>
      </c>
      <c r="F1761" s="1388"/>
      <c r="G1761" s="1388"/>
      <c r="H1761" s="2062"/>
      <c r="I1761" s="2062"/>
      <c r="J1761" s="2062"/>
      <c r="K1761" s="2062"/>
      <c r="L1761" s="2062"/>
      <c r="M1761" s="2062"/>
    </row>
    <row r="1762" spans="1:13" ht="15.75">
      <c r="A1762" s="1821" t="s">
        <v>3288</v>
      </c>
      <c r="B1762" s="2061" t="s">
        <v>3712</v>
      </c>
      <c r="C1762" s="2061"/>
      <c r="D1762" s="2061"/>
      <c r="E1762" s="1388" t="s">
        <v>4109</v>
      </c>
      <c r="F1762" s="1388"/>
      <c r="G1762" s="1388"/>
      <c r="H1762" s="2062"/>
      <c r="I1762" s="2062"/>
      <c r="J1762" s="2062"/>
      <c r="K1762" s="2062"/>
      <c r="L1762" s="2062"/>
      <c r="M1762" s="2062"/>
    </row>
    <row r="1763" spans="1:13" ht="47.25">
      <c r="A1763" s="1821" t="s">
        <v>3291</v>
      </c>
      <c r="B1763" s="2061" t="s">
        <v>4110</v>
      </c>
      <c r="C1763" s="2061"/>
      <c r="D1763" s="2061"/>
      <c r="E1763" s="1388" t="s">
        <v>4111</v>
      </c>
      <c r="F1763" s="1388"/>
      <c r="G1763" s="1388"/>
      <c r="H1763" s="2062"/>
      <c r="I1763" s="2062"/>
      <c r="J1763" s="2062"/>
      <c r="K1763" s="2062"/>
      <c r="L1763" s="2062"/>
      <c r="M1763" s="2062"/>
    </row>
    <row r="1764" spans="1:13" ht="15.75">
      <c r="A1764" s="1821" t="s">
        <v>3294</v>
      </c>
      <c r="B1764" s="2061" t="s">
        <v>4112</v>
      </c>
      <c r="C1764" s="2061"/>
      <c r="D1764" s="2061"/>
      <c r="E1764" s="2064" t="s">
        <v>4113</v>
      </c>
      <c r="F1764" s="1388"/>
      <c r="G1764" s="1388"/>
      <c r="H1764" s="2062"/>
      <c r="I1764" s="2062"/>
      <c r="J1764" s="2062"/>
      <c r="K1764" s="2062"/>
      <c r="L1764" s="2062"/>
      <c r="M1764" s="2062"/>
    </row>
    <row r="1765" spans="1:13" ht="15.75">
      <c r="A1765" s="1821" t="s">
        <v>3295</v>
      </c>
      <c r="B1765" s="2061" t="s">
        <v>4114</v>
      </c>
      <c r="C1765" s="2061"/>
      <c r="D1765" s="2061"/>
      <c r="E1765" s="1388" t="s">
        <v>4115</v>
      </c>
      <c r="F1765" s="1388"/>
      <c r="G1765" s="1388"/>
      <c r="H1765" s="2062"/>
      <c r="I1765" s="2062"/>
      <c r="J1765" s="2062"/>
      <c r="K1765" s="2062"/>
      <c r="L1765" s="2062"/>
      <c r="M1765" s="2062"/>
    </row>
    <row r="1766" spans="1:13" ht="31.5">
      <c r="A1766" s="1821" t="s">
        <v>3298</v>
      </c>
      <c r="B1766" s="2061" t="s">
        <v>3306</v>
      </c>
      <c r="C1766" s="2061"/>
      <c r="D1766" s="2061"/>
      <c r="E1766" s="1391" t="s">
        <v>4116</v>
      </c>
      <c r="F1766" s="1388"/>
      <c r="G1766" s="1388"/>
      <c r="H1766" s="2062"/>
      <c r="I1766" s="2062"/>
      <c r="J1766" s="2062"/>
      <c r="K1766" s="2062"/>
      <c r="L1766" s="2062"/>
      <c r="M1766" s="2062"/>
    </row>
    <row r="1767" spans="1:13" ht="31.5">
      <c r="A1767" s="1821" t="s">
        <v>3300</v>
      </c>
      <c r="B1767" s="2061" t="s">
        <v>4117</v>
      </c>
      <c r="C1767" s="2061"/>
      <c r="D1767" s="2061"/>
      <c r="E1767" s="1388" t="s">
        <v>4117</v>
      </c>
      <c r="F1767" s="1388"/>
      <c r="G1767" s="1388"/>
      <c r="H1767" s="2062"/>
      <c r="I1767" s="2062"/>
      <c r="J1767" s="2062"/>
      <c r="K1767" s="2062"/>
      <c r="L1767" s="2062"/>
      <c r="M1767" s="2062"/>
    </row>
    <row r="1768" spans="1:13" ht="15.75">
      <c r="A1768" s="1821" t="s">
        <v>3304</v>
      </c>
      <c r="B1768" s="2061" t="s">
        <v>3337</v>
      </c>
      <c r="C1768" s="2061"/>
      <c r="D1768" s="2061"/>
      <c r="E1768" s="1388" t="s">
        <v>3337</v>
      </c>
      <c r="F1768" s="1388"/>
      <c r="G1768" s="1388"/>
      <c r="H1768" s="2062"/>
      <c r="I1768" s="2062"/>
      <c r="J1768" s="2062"/>
      <c r="K1768" s="2062"/>
      <c r="L1768" s="2062"/>
      <c r="M1768" s="2062"/>
    </row>
    <row r="1769" spans="1:13" ht="15.75">
      <c r="A1769" s="1821" t="s">
        <v>3307</v>
      </c>
      <c r="B1769" s="2061"/>
      <c r="C1769" s="2061"/>
      <c r="D1769" s="2061"/>
      <c r="E1769" s="1388">
        <v>1</v>
      </c>
      <c r="F1769" s="1388">
        <v>275</v>
      </c>
      <c r="G1769" s="2065">
        <f>F1769*E1769*E1771</f>
        <v>529375</v>
      </c>
      <c r="H1769" s="2062"/>
      <c r="I1769" s="2062"/>
      <c r="J1769" s="2062"/>
      <c r="K1769" s="2062"/>
      <c r="L1769" s="2062"/>
      <c r="M1769" s="2062"/>
    </row>
    <row r="1770" spans="1:13" ht="15.75">
      <c r="A1770" s="1821" t="s">
        <v>3308</v>
      </c>
      <c r="B1770" s="2061">
        <v>1</v>
      </c>
      <c r="C1770" s="2061">
        <v>100</v>
      </c>
      <c r="D1770" s="2061">
        <f>C1770*B1770*B1771</f>
        <v>1500</v>
      </c>
      <c r="E1770" s="1388">
        <v>2</v>
      </c>
      <c r="F1770" s="1388">
        <v>100</v>
      </c>
      <c r="G1770" s="2065">
        <f>F1770*E1770*E1771</f>
        <v>385000</v>
      </c>
      <c r="H1770" s="2062"/>
      <c r="I1770" s="2062"/>
      <c r="J1770" s="2062"/>
      <c r="K1770" s="2062"/>
      <c r="L1770" s="2062"/>
      <c r="M1770" s="2062"/>
    </row>
    <row r="1771" spans="1:13" ht="15.75">
      <c r="A1771" s="1821" t="s">
        <v>3309</v>
      </c>
      <c r="B1771" s="2061">
        <v>15</v>
      </c>
      <c r="C1771" s="2061"/>
      <c r="D1771" s="2061"/>
      <c r="E1771" s="2066">
        <v>1925</v>
      </c>
      <c r="F1771" s="1388"/>
      <c r="G1771" s="2065"/>
      <c r="H1771" s="2062"/>
      <c r="I1771" s="2062"/>
      <c r="J1771" s="2062"/>
      <c r="K1771" s="2062"/>
      <c r="L1771" s="2062"/>
      <c r="M1771" s="2062"/>
    </row>
    <row r="1772" spans="1:13" ht="16.5" thickBot="1">
      <c r="A1772" s="1845" t="s">
        <v>29</v>
      </c>
      <c r="B1772" s="2067"/>
      <c r="C1772" s="2067"/>
      <c r="D1772" s="2068">
        <f>D1770</f>
        <v>1500</v>
      </c>
      <c r="E1772" s="2069"/>
      <c r="F1772" s="2069"/>
      <c r="G1772" s="2070">
        <f>G1769+G1770</f>
        <v>914375</v>
      </c>
      <c r="H1772" s="2071"/>
      <c r="I1772" s="2071"/>
      <c r="J1772" s="2071"/>
      <c r="K1772" s="2071"/>
      <c r="L1772" s="2071"/>
      <c r="M1772" s="2071"/>
    </row>
    <row r="1773" spans="1:13" ht="47.25">
      <c r="A1773" s="1905" t="s">
        <v>3278</v>
      </c>
      <c r="B1773" s="1209" t="s">
        <v>4118</v>
      </c>
      <c r="C1773" s="2058"/>
      <c r="D1773" s="2058"/>
      <c r="E1773" s="1379" t="s">
        <v>4119</v>
      </c>
      <c r="F1773" s="1644"/>
      <c r="G1773" s="1644"/>
      <c r="H1773" s="2060"/>
      <c r="I1773" s="2060"/>
      <c r="J1773" s="2060"/>
      <c r="K1773" s="2060"/>
      <c r="L1773" s="2060"/>
      <c r="M1773" s="2060"/>
    </row>
    <row r="1774" spans="1:13" ht="15.75">
      <c r="A1774" s="1821" t="s">
        <v>3282</v>
      </c>
      <c r="B1774" s="2061" t="s">
        <v>4106</v>
      </c>
      <c r="C1774" s="2061"/>
      <c r="D1774" s="2061"/>
      <c r="E1774" s="2061" t="s">
        <v>4106</v>
      </c>
      <c r="F1774" s="2061"/>
      <c r="G1774" s="2061"/>
      <c r="H1774" s="2062"/>
      <c r="I1774" s="2062"/>
      <c r="J1774" s="2062"/>
      <c r="K1774" s="2062"/>
      <c r="L1774" s="2062"/>
      <c r="M1774" s="2062"/>
    </row>
    <row r="1775" spans="1:13" ht="157.5">
      <c r="A1775" s="1821" t="s">
        <v>3284</v>
      </c>
      <c r="B1775" s="2061" t="s">
        <v>4120</v>
      </c>
      <c r="C1775" s="2061"/>
      <c r="D1775" s="2061"/>
      <c r="E1775" s="2063" t="s">
        <v>4121</v>
      </c>
      <c r="F1775" s="2061"/>
      <c r="G1775" s="2061"/>
      <c r="H1775" s="2062"/>
      <c r="I1775" s="2062"/>
      <c r="J1775" s="2062"/>
      <c r="K1775" s="2062"/>
      <c r="L1775" s="2062"/>
      <c r="M1775" s="2062"/>
    </row>
    <row r="1776" spans="1:13" ht="157.5">
      <c r="A1776" s="1821" t="s">
        <v>3288</v>
      </c>
      <c r="B1776" s="2061" t="s">
        <v>4122</v>
      </c>
      <c r="C1776" s="2061"/>
      <c r="D1776" s="2061"/>
      <c r="E1776" s="2061" t="s">
        <v>3712</v>
      </c>
      <c r="F1776" s="2061"/>
      <c r="G1776" s="2061"/>
      <c r="H1776" s="2062"/>
      <c r="I1776" s="2062"/>
      <c r="J1776" s="2062"/>
      <c r="K1776" s="2062"/>
      <c r="L1776" s="2062"/>
      <c r="M1776" s="2062"/>
    </row>
    <row r="1777" spans="1:13" ht="31.5">
      <c r="A1777" s="1821" t="s">
        <v>3291</v>
      </c>
      <c r="B1777" s="2061" t="s">
        <v>4123</v>
      </c>
      <c r="C1777" s="2061"/>
      <c r="D1777" s="2061"/>
      <c r="E1777" s="2061" t="s">
        <v>4124</v>
      </c>
      <c r="F1777" s="2061"/>
      <c r="G1777" s="2061"/>
      <c r="H1777" s="2062"/>
      <c r="I1777" s="2062"/>
      <c r="J1777" s="2062"/>
      <c r="K1777" s="2062"/>
      <c r="L1777" s="2062"/>
      <c r="M1777" s="2062"/>
    </row>
    <row r="1778" spans="1:13" ht="31.5">
      <c r="A1778" s="1821" t="s">
        <v>3294</v>
      </c>
      <c r="B1778" s="2061" t="s">
        <v>4125</v>
      </c>
      <c r="C1778" s="2061"/>
      <c r="D1778" s="2061"/>
      <c r="E1778" s="2061" t="s">
        <v>4126</v>
      </c>
      <c r="F1778" s="2061"/>
      <c r="G1778" s="2061"/>
      <c r="H1778" s="2062"/>
      <c r="I1778" s="2062"/>
      <c r="J1778" s="2062"/>
      <c r="K1778" s="2062"/>
      <c r="L1778" s="2062"/>
      <c r="M1778" s="2062"/>
    </row>
    <row r="1779" spans="1:13" ht="47.25">
      <c r="A1779" s="1821" t="s">
        <v>3295</v>
      </c>
      <c r="B1779" s="2061" t="s">
        <v>4127</v>
      </c>
      <c r="C1779" s="2061"/>
      <c r="D1779" s="2061"/>
      <c r="E1779" s="2061" t="s">
        <v>4115</v>
      </c>
      <c r="F1779" s="2061"/>
      <c r="G1779" s="2061"/>
      <c r="H1779" s="2062"/>
      <c r="I1779" s="2062"/>
      <c r="J1779" s="2062"/>
      <c r="K1779" s="2062"/>
      <c r="L1779" s="2062"/>
      <c r="M1779" s="2062"/>
    </row>
    <row r="1780" spans="1:13" ht="31.5">
      <c r="A1780" s="1821" t="s">
        <v>3298</v>
      </c>
      <c r="B1780" s="2061" t="s">
        <v>3337</v>
      </c>
      <c r="C1780" s="2061"/>
      <c r="D1780" s="2061"/>
      <c r="E1780" s="2072" t="s">
        <v>4116</v>
      </c>
      <c r="F1780" s="2061"/>
      <c r="G1780" s="2061"/>
      <c r="H1780" s="2062"/>
      <c r="I1780" s="2062"/>
      <c r="J1780" s="2062"/>
      <c r="K1780" s="2062"/>
      <c r="L1780" s="2062"/>
      <c r="M1780" s="2062"/>
    </row>
    <row r="1781" spans="1:13" ht="31.5">
      <c r="A1781" s="1821" t="s">
        <v>3300</v>
      </c>
      <c r="B1781" s="2061" t="s">
        <v>4117</v>
      </c>
      <c r="C1781" s="2061"/>
      <c r="D1781" s="2061"/>
      <c r="E1781" s="2061" t="s">
        <v>4117</v>
      </c>
      <c r="F1781" s="2061"/>
      <c r="G1781" s="2061"/>
      <c r="H1781" s="2062"/>
      <c r="I1781" s="2062"/>
      <c r="J1781" s="2062"/>
      <c r="K1781" s="2062"/>
      <c r="L1781" s="2062"/>
      <c r="M1781" s="2062"/>
    </row>
    <row r="1782" spans="1:13" ht="15.75">
      <c r="A1782" s="1821" t="s">
        <v>3304</v>
      </c>
      <c r="B1782" s="2061" t="s">
        <v>3337</v>
      </c>
      <c r="C1782" s="2061"/>
      <c r="D1782" s="2061"/>
      <c r="E1782" s="2061" t="s">
        <v>3337</v>
      </c>
      <c r="F1782" s="2061"/>
      <c r="G1782" s="2061"/>
      <c r="H1782" s="2062"/>
      <c r="I1782" s="2062"/>
      <c r="J1782" s="2062"/>
      <c r="K1782" s="2062"/>
      <c r="L1782" s="2062"/>
      <c r="M1782" s="2062"/>
    </row>
    <row r="1783" spans="1:13" ht="15.75">
      <c r="A1783" s="1821" t="s">
        <v>3307</v>
      </c>
      <c r="B1783" s="2061">
        <v>3</v>
      </c>
      <c r="C1783" s="2061">
        <v>200</v>
      </c>
      <c r="D1783" s="2073">
        <f>C1783*B1783*B1785*10*2</f>
        <v>240000</v>
      </c>
      <c r="E1783" s="2061">
        <v>1</v>
      </c>
      <c r="F1783" s="2061">
        <v>275</v>
      </c>
      <c r="G1783" s="2073">
        <f>F1783*E1783*E1785</f>
        <v>5500</v>
      </c>
      <c r="H1783" s="2062"/>
      <c r="I1783" s="2062"/>
      <c r="J1783" s="2062"/>
      <c r="K1783" s="2062"/>
      <c r="L1783" s="2062"/>
      <c r="M1783" s="2062"/>
    </row>
    <row r="1784" spans="1:13" ht="15.75">
      <c r="A1784" s="1821" t="s">
        <v>3308</v>
      </c>
      <c r="B1784" s="2061">
        <v>2</v>
      </c>
      <c r="C1784" s="2061">
        <v>50</v>
      </c>
      <c r="D1784" s="2073">
        <f>C1784*B1784*B1785*10*2</f>
        <v>40000</v>
      </c>
      <c r="E1784" s="2061">
        <v>2</v>
      </c>
      <c r="F1784" s="2061">
        <v>100</v>
      </c>
      <c r="G1784" s="2073">
        <f>F1784*E1784*E1785</f>
        <v>4000</v>
      </c>
      <c r="H1784" s="2062"/>
      <c r="I1784" s="2062"/>
      <c r="J1784" s="2062"/>
      <c r="K1784" s="2062"/>
      <c r="L1784" s="2062"/>
      <c r="M1784" s="2062"/>
    </row>
    <row r="1785" spans="1:13" ht="15.75">
      <c r="A1785" s="1821" t="s">
        <v>3309</v>
      </c>
      <c r="B1785" s="2074" t="s">
        <v>3114</v>
      </c>
      <c r="C1785" s="2061"/>
      <c r="D1785" s="2061"/>
      <c r="E1785" s="2061">
        <v>20</v>
      </c>
      <c r="F1785" s="2061"/>
      <c r="G1785" s="2073"/>
      <c r="H1785" s="2062"/>
      <c r="I1785" s="2062"/>
      <c r="J1785" s="2062"/>
      <c r="K1785" s="2062"/>
      <c r="L1785" s="2062"/>
      <c r="M1785" s="2062"/>
    </row>
    <row r="1786" spans="1:13" ht="16.5" thickBot="1">
      <c r="A1786" s="1845" t="s">
        <v>29</v>
      </c>
      <c r="B1786" s="2075"/>
      <c r="C1786" s="2067"/>
      <c r="D1786" s="2076">
        <f>D1783+D1784</f>
        <v>280000</v>
      </c>
      <c r="E1786" s="2067"/>
      <c r="F1786" s="2067"/>
      <c r="G1786" s="2076">
        <f>G1783+G1784</f>
        <v>9500</v>
      </c>
      <c r="H1786" s="2071"/>
      <c r="I1786" s="2071"/>
      <c r="J1786" s="2071"/>
      <c r="K1786" s="2071"/>
      <c r="L1786" s="2071"/>
      <c r="M1786" s="2071"/>
    </row>
    <row r="1787" spans="1:13" ht="15.75">
      <c r="A1787" s="1810" t="s">
        <v>3278</v>
      </c>
      <c r="B1787" s="2077" t="s">
        <v>4128</v>
      </c>
      <c r="C1787" s="1510"/>
      <c r="D1787" s="1510"/>
      <c r="E1787" s="1411" t="s">
        <v>4129</v>
      </c>
      <c r="F1787" s="1510"/>
      <c r="G1787" s="1510"/>
      <c r="H1787" s="2078"/>
      <c r="I1787" s="2078"/>
      <c r="J1787" s="2078"/>
      <c r="K1787" s="2078"/>
      <c r="L1787" s="2078"/>
      <c r="M1787" s="2078"/>
    </row>
    <row r="1788" spans="1:13" ht="15.75">
      <c r="A1788" s="1821" t="s">
        <v>3282</v>
      </c>
      <c r="B1788" s="1473" t="s">
        <v>4106</v>
      </c>
      <c r="C1788" s="1539"/>
      <c r="D1788" s="1539"/>
      <c r="E1788" s="1539" t="s">
        <v>4106</v>
      </c>
      <c r="F1788" s="1539"/>
      <c r="G1788" s="1539"/>
      <c r="H1788" s="2062"/>
      <c r="I1788" s="2062"/>
      <c r="J1788" s="2062"/>
      <c r="K1788" s="2062"/>
      <c r="L1788" s="2062"/>
      <c r="M1788" s="2062"/>
    </row>
    <row r="1789" spans="1:13" ht="15.75">
      <c r="A1789" s="1821" t="s">
        <v>3284</v>
      </c>
      <c r="B1789" s="2079" t="s">
        <v>4130</v>
      </c>
      <c r="C1789" s="1539"/>
      <c r="D1789" s="1539"/>
      <c r="E1789" s="2080" t="s">
        <v>4131</v>
      </c>
      <c r="F1789" s="1539"/>
      <c r="G1789" s="1539"/>
      <c r="H1789" s="2062"/>
      <c r="I1789" s="2062"/>
      <c r="J1789" s="2062"/>
      <c r="K1789" s="2062"/>
      <c r="L1789" s="2062"/>
      <c r="M1789" s="2062"/>
    </row>
    <row r="1790" spans="1:13" ht="15.75">
      <c r="A1790" s="1821" t="s">
        <v>3288</v>
      </c>
      <c r="B1790" s="1473" t="s">
        <v>3712</v>
      </c>
      <c r="C1790" s="1539"/>
      <c r="D1790" s="1539"/>
      <c r="E1790" s="1539" t="s">
        <v>3712</v>
      </c>
      <c r="F1790" s="1539"/>
      <c r="G1790" s="1539"/>
      <c r="H1790" s="2062"/>
      <c r="I1790" s="2062"/>
      <c r="J1790" s="2062"/>
      <c r="K1790" s="2062"/>
      <c r="L1790" s="2062"/>
      <c r="M1790" s="2062"/>
    </row>
    <row r="1791" spans="1:13" ht="78.75">
      <c r="A1791" s="1821" t="s">
        <v>3291</v>
      </c>
      <c r="B1791" s="1472" t="s">
        <v>4132</v>
      </c>
      <c r="C1791" s="1539"/>
      <c r="D1791" s="1539"/>
      <c r="E1791" s="2081" t="s">
        <v>4133</v>
      </c>
      <c r="F1791" s="1539" t="s">
        <v>896</v>
      </c>
      <c r="G1791" s="1539"/>
      <c r="H1791" s="2062"/>
      <c r="I1791" s="2062"/>
      <c r="J1791" s="2062"/>
      <c r="K1791" s="2062"/>
      <c r="L1791" s="2062"/>
      <c r="M1791" s="2062"/>
    </row>
    <row r="1792" spans="1:13" ht="15.75">
      <c r="A1792" s="1821" t="s">
        <v>3294</v>
      </c>
      <c r="B1792" s="1472" t="s">
        <v>4134</v>
      </c>
      <c r="C1792" s="1539"/>
      <c r="D1792" s="1539"/>
      <c r="E1792" s="1539">
        <v>1</v>
      </c>
      <c r="F1792" s="1539"/>
      <c r="G1792" s="1539"/>
      <c r="H1792" s="2062"/>
      <c r="I1792" s="2062"/>
      <c r="J1792" s="2062"/>
      <c r="K1792" s="2062"/>
      <c r="L1792" s="2062"/>
      <c r="M1792" s="2062"/>
    </row>
    <row r="1793" spans="1:13" ht="15.75">
      <c r="A1793" s="1821" t="s">
        <v>3295</v>
      </c>
      <c r="B1793" s="2061" t="s">
        <v>4115</v>
      </c>
      <c r="C1793" s="1539"/>
      <c r="D1793" s="1539"/>
      <c r="E1793" s="1539" t="s">
        <v>4135</v>
      </c>
      <c r="F1793" s="1539"/>
      <c r="G1793" s="1539"/>
      <c r="H1793" s="2062"/>
      <c r="I1793" s="2062"/>
      <c r="J1793" s="2062"/>
      <c r="K1793" s="2062"/>
      <c r="L1793" s="2062"/>
      <c r="M1793" s="2062"/>
    </row>
    <row r="1794" spans="1:13" ht="31.5">
      <c r="A1794" s="1821" t="s">
        <v>3298</v>
      </c>
      <c r="B1794" s="1472" t="s">
        <v>4136</v>
      </c>
      <c r="C1794" s="1539"/>
      <c r="D1794" s="1539"/>
      <c r="E1794" s="2061" t="s">
        <v>3337</v>
      </c>
      <c r="F1794" s="1539"/>
      <c r="G1794" s="1539"/>
      <c r="H1794" s="2062"/>
      <c r="I1794" s="2062"/>
      <c r="J1794" s="2062"/>
      <c r="K1794" s="2062"/>
      <c r="L1794" s="2062"/>
      <c r="M1794" s="2062"/>
    </row>
    <row r="1795" spans="1:13" ht="31.5">
      <c r="A1795" s="1821" t="s">
        <v>3300</v>
      </c>
      <c r="B1795" s="1472" t="s">
        <v>4117</v>
      </c>
      <c r="C1795" s="1539"/>
      <c r="D1795" s="2082"/>
      <c r="E1795" s="2083" t="s">
        <v>4137</v>
      </c>
      <c r="F1795" s="1539"/>
      <c r="G1795" s="1539"/>
      <c r="H1795" s="2062"/>
      <c r="I1795" s="2062"/>
      <c r="J1795" s="2062"/>
      <c r="K1795" s="2062"/>
      <c r="L1795" s="2062"/>
      <c r="M1795" s="2062"/>
    </row>
    <row r="1796" spans="1:13" ht="15.75">
      <c r="A1796" s="1821" t="s">
        <v>3304</v>
      </c>
      <c r="B1796" s="1473" t="s">
        <v>4138</v>
      </c>
      <c r="C1796" s="1539">
        <v>700</v>
      </c>
      <c r="D1796" s="2082">
        <f>C1796*B1799</f>
        <v>33600</v>
      </c>
      <c r="E1796" s="1539" t="s">
        <v>3337</v>
      </c>
      <c r="F1796" s="1539"/>
      <c r="G1796" s="1539"/>
      <c r="H1796" s="2062"/>
      <c r="I1796" s="2062"/>
      <c r="J1796" s="2062"/>
      <c r="K1796" s="2062"/>
      <c r="L1796" s="2062"/>
      <c r="M1796" s="2062"/>
    </row>
    <row r="1797" spans="1:13" ht="15.75">
      <c r="A1797" s="1821" t="s">
        <v>3307</v>
      </c>
      <c r="B1797" s="1473">
        <v>4</v>
      </c>
      <c r="C1797" s="1539">
        <v>200</v>
      </c>
      <c r="D1797" s="2082">
        <f>C1797*B1797*B1799</f>
        <v>38400</v>
      </c>
      <c r="E1797" s="1539" t="s">
        <v>3337</v>
      </c>
      <c r="F1797" s="1539"/>
      <c r="G1797" s="1539"/>
      <c r="H1797" s="2062"/>
      <c r="I1797" s="2062"/>
      <c r="J1797" s="2062"/>
      <c r="K1797" s="2062"/>
      <c r="L1797" s="2062"/>
      <c r="M1797" s="2062"/>
    </row>
    <row r="1798" spans="1:13" ht="15.75">
      <c r="A1798" s="1821" t="s">
        <v>3308</v>
      </c>
      <c r="B1798" s="1473">
        <v>4</v>
      </c>
      <c r="C1798" s="1539">
        <v>75</v>
      </c>
      <c r="D1798" s="2082">
        <f>C1798*B1798*B1799</f>
        <v>14400</v>
      </c>
      <c r="E1798" s="1539">
        <v>1</v>
      </c>
      <c r="F1798" s="1539">
        <v>100</v>
      </c>
      <c r="G1798" s="2082">
        <f>F1798*E1798*E1799</f>
        <v>10000</v>
      </c>
      <c r="H1798" s="2062"/>
      <c r="I1798" s="2062"/>
      <c r="J1798" s="2062"/>
      <c r="K1798" s="2062"/>
      <c r="L1798" s="2062"/>
      <c r="M1798" s="2062"/>
    </row>
    <row r="1799" spans="1:13" ht="15.75">
      <c r="A1799" s="1821" t="s">
        <v>3309</v>
      </c>
      <c r="B1799" s="1473">
        <v>48</v>
      </c>
      <c r="C1799" s="1539"/>
      <c r="D1799" s="1539"/>
      <c r="E1799" s="1539">
        <v>100</v>
      </c>
      <c r="F1799" s="1539"/>
      <c r="G1799" s="1539"/>
      <c r="H1799" s="2062"/>
      <c r="I1799" s="2062"/>
      <c r="J1799" s="2062"/>
      <c r="K1799" s="2062"/>
      <c r="L1799" s="2062"/>
      <c r="M1799" s="2062"/>
    </row>
    <row r="1800" spans="1:13" ht="16.5" thickBot="1">
      <c r="A1800" s="1864" t="s">
        <v>29</v>
      </c>
      <c r="B1800" s="2084"/>
      <c r="C1800" s="1528"/>
      <c r="D1800" s="2085">
        <f>1800*B1799</f>
        <v>86400</v>
      </c>
      <c r="E1800" s="1528"/>
      <c r="F1800" s="1528"/>
      <c r="G1800" s="2086">
        <f>F1798*E1799</f>
        <v>10000</v>
      </c>
      <c r="H1800" s="2087"/>
      <c r="I1800" s="2087"/>
      <c r="J1800" s="2087"/>
      <c r="K1800" s="2087"/>
      <c r="L1800" s="2087"/>
      <c r="M1800" s="2087"/>
    </row>
    <row r="1801" spans="1:13" ht="31.5">
      <c r="A1801" s="1905" t="s">
        <v>3278</v>
      </c>
      <c r="B1801" s="2088" t="s">
        <v>4139</v>
      </c>
      <c r="C1801" s="1458"/>
      <c r="D1801" s="1458"/>
      <c r="E1801" s="1379" t="s">
        <v>4140</v>
      </c>
      <c r="F1801" s="1458"/>
      <c r="G1801" s="1458"/>
      <c r="H1801" s="2060"/>
      <c r="I1801" s="2060"/>
      <c r="J1801" s="2060"/>
      <c r="K1801" s="2060"/>
      <c r="L1801" s="2060"/>
      <c r="M1801" s="2060"/>
    </row>
    <row r="1802" spans="1:13" ht="15.75">
      <c r="A1802" s="1821" t="s">
        <v>3282</v>
      </c>
      <c r="B1802" s="1473" t="s">
        <v>4106</v>
      </c>
      <c r="C1802" s="1539"/>
      <c r="D1802" s="1539"/>
      <c r="E1802" s="1473" t="s">
        <v>4106</v>
      </c>
      <c r="F1802" s="1539"/>
      <c r="G1802" s="1539"/>
      <c r="H1802" s="2062"/>
      <c r="I1802" s="2062"/>
      <c r="J1802" s="2062"/>
      <c r="K1802" s="2062"/>
      <c r="L1802" s="2062"/>
      <c r="M1802" s="2062"/>
    </row>
    <row r="1803" spans="1:13" ht="15.75">
      <c r="A1803" s="1821" t="s">
        <v>3284</v>
      </c>
      <c r="B1803" s="2089" t="s">
        <v>4141</v>
      </c>
      <c r="C1803" s="1539"/>
      <c r="D1803" s="1539"/>
      <c r="E1803" s="2079" t="s">
        <v>4142</v>
      </c>
      <c r="F1803" s="1539"/>
      <c r="G1803" s="1539"/>
      <c r="H1803" s="2062"/>
      <c r="I1803" s="2062"/>
      <c r="J1803" s="2062"/>
      <c r="K1803" s="2062"/>
      <c r="L1803" s="2062"/>
      <c r="M1803" s="2062"/>
    </row>
    <row r="1804" spans="1:13" ht="15.75">
      <c r="A1804" s="1821" t="s">
        <v>3288</v>
      </c>
      <c r="B1804" s="1473" t="s">
        <v>3712</v>
      </c>
      <c r="C1804" s="1539"/>
      <c r="D1804" s="1539"/>
      <c r="E1804" s="1473" t="s">
        <v>3712</v>
      </c>
      <c r="F1804" s="1539"/>
      <c r="G1804" s="1539"/>
      <c r="H1804" s="2062"/>
      <c r="I1804" s="2062"/>
      <c r="J1804" s="2062"/>
      <c r="K1804" s="2062"/>
      <c r="L1804" s="2062"/>
      <c r="M1804" s="2062"/>
    </row>
    <row r="1805" spans="1:13" ht="78.75">
      <c r="A1805" s="1821" t="s">
        <v>3291</v>
      </c>
      <c r="B1805" s="1472" t="s">
        <v>4143</v>
      </c>
      <c r="C1805" s="1539"/>
      <c r="D1805" s="1539"/>
      <c r="E1805" s="1472" t="s">
        <v>4133</v>
      </c>
      <c r="F1805" s="1539"/>
      <c r="G1805" s="1539"/>
      <c r="H1805" s="2062"/>
      <c r="I1805" s="2062"/>
      <c r="J1805" s="2062"/>
      <c r="K1805" s="2062"/>
      <c r="L1805" s="2062"/>
      <c r="M1805" s="2062"/>
    </row>
    <row r="1806" spans="1:13" ht="63">
      <c r="A1806" s="1821" t="s">
        <v>3294</v>
      </c>
      <c r="B1806" s="1473">
        <v>1</v>
      </c>
      <c r="C1806" s="1539"/>
      <c r="D1806" s="1539"/>
      <c r="E1806" s="1472" t="s">
        <v>4144</v>
      </c>
      <c r="F1806" s="1539"/>
      <c r="G1806" s="1539"/>
      <c r="H1806" s="2062"/>
      <c r="I1806" s="2062"/>
      <c r="J1806" s="2062"/>
      <c r="K1806" s="2062"/>
      <c r="L1806" s="2062"/>
      <c r="M1806" s="2062"/>
    </row>
    <row r="1807" spans="1:13" ht="15.75">
      <c r="A1807" s="1821" t="s">
        <v>3295</v>
      </c>
      <c r="B1807" s="1473" t="s">
        <v>4115</v>
      </c>
      <c r="C1807" s="1539"/>
      <c r="D1807" s="1539"/>
      <c r="E1807" s="2061" t="s">
        <v>3483</v>
      </c>
      <c r="F1807" s="1539"/>
      <c r="G1807" s="1539"/>
      <c r="H1807" s="2062"/>
      <c r="I1807" s="2062"/>
      <c r="J1807" s="2062"/>
      <c r="K1807" s="2062"/>
      <c r="L1807" s="2062"/>
      <c r="M1807" s="2062"/>
    </row>
    <row r="1808" spans="1:13" ht="31.5">
      <c r="A1808" s="1821" t="s">
        <v>3298</v>
      </c>
      <c r="B1808" s="1472" t="s">
        <v>4116</v>
      </c>
      <c r="C1808" s="1539"/>
      <c r="D1808" s="1539"/>
      <c r="E1808" s="1472" t="s">
        <v>3337</v>
      </c>
      <c r="F1808" s="1539"/>
      <c r="G1808" s="1539"/>
      <c r="H1808" s="2062"/>
      <c r="I1808" s="2062"/>
      <c r="J1808" s="2062"/>
      <c r="K1808" s="2062"/>
      <c r="L1808" s="2062"/>
      <c r="M1808" s="2062"/>
    </row>
    <row r="1809" spans="1:13" ht="31.5">
      <c r="A1809" s="1821" t="s">
        <v>3300</v>
      </c>
      <c r="B1809" s="1473" t="s">
        <v>4145</v>
      </c>
      <c r="C1809" s="1539"/>
      <c r="D1809" s="1539"/>
      <c r="E1809" s="1472" t="s">
        <v>4117</v>
      </c>
      <c r="F1809" s="1539"/>
      <c r="G1809" s="1539"/>
      <c r="H1809" s="2062"/>
      <c r="I1809" s="2062"/>
      <c r="J1809" s="2062"/>
      <c r="K1809" s="2062"/>
      <c r="L1809" s="2062"/>
      <c r="M1809" s="2062"/>
    </row>
    <row r="1810" spans="1:13" ht="15.75">
      <c r="A1810" s="1821" t="s">
        <v>3304</v>
      </c>
      <c r="B1810" s="1473" t="s">
        <v>3337</v>
      </c>
      <c r="C1810" s="1539"/>
      <c r="D1810" s="1539"/>
      <c r="E1810" s="1473" t="s">
        <v>3337</v>
      </c>
      <c r="F1810" s="1539"/>
      <c r="G1810" s="1539"/>
      <c r="H1810" s="2062"/>
      <c r="I1810" s="2062"/>
      <c r="J1810" s="2062"/>
      <c r="K1810" s="2062"/>
      <c r="L1810" s="2062"/>
      <c r="M1810" s="2062"/>
    </row>
    <row r="1811" spans="1:13" ht="15.75">
      <c r="A1811" s="1821" t="s">
        <v>3307</v>
      </c>
      <c r="B1811" s="1473">
        <v>1</v>
      </c>
      <c r="C1811" s="1539">
        <v>275</v>
      </c>
      <c r="D1811" s="2082">
        <f>C1811*B1811*B1813</f>
        <v>55000</v>
      </c>
      <c r="E1811" s="1473">
        <v>1</v>
      </c>
      <c r="F1811" s="1539">
        <v>200</v>
      </c>
      <c r="G1811" s="2082">
        <f>F1811*E1811*E1813</f>
        <v>33800</v>
      </c>
      <c r="H1811" s="2062"/>
      <c r="I1811" s="2062"/>
      <c r="J1811" s="2062"/>
      <c r="K1811" s="2062"/>
      <c r="L1811" s="2062"/>
      <c r="M1811" s="2062"/>
    </row>
    <row r="1812" spans="1:13" ht="15.75">
      <c r="A1812" s="1821" t="s">
        <v>3308</v>
      </c>
      <c r="B1812" s="1473">
        <v>2</v>
      </c>
      <c r="C1812" s="1539">
        <v>100</v>
      </c>
      <c r="D1812" s="2082">
        <f>C1812*B1812*B1813</f>
        <v>40000</v>
      </c>
      <c r="E1812" s="1473">
        <v>2</v>
      </c>
      <c r="F1812" s="1539">
        <v>50</v>
      </c>
      <c r="G1812" s="2082">
        <f>F1812*E1812*E1813</f>
        <v>16900</v>
      </c>
      <c r="H1812" s="2062"/>
      <c r="I1812" s="2062"/>
      <c r="J1812" s="2062"/>
      <c r="K1812" s="2062"/>
      <c r="L1812" s="2062"/>
      <c r="M1812" s="2062"/>
    </row>
    <row r="1813" spans="1:13" ht="15.75">
      <c r="A1813" s="1821" t="s">
        <v>3309</v>
      </c>
      <c r="B1813" s="1473">
        <v>200</v>
      </c>
      <c r="C1813" s="1539"/>
      <c r="D1813" s="1539"/>
      <c r="E1813" s="1473">
        <v>169</v>
      </c>
      <c r="F1813" s="1539"/>
      <c r="G1813" s="1539"/>
      <c r="H1813" s="2062"/>
      <c r="I1813" s="2062"/>
      <c r="J1813" s="2062"/>
      <c r="K1813" s="2062"/>
      <c r="L1813" s="2062"/>
      <c r="M1813" s="2062"/>
    </row>
    <row r="1814" spans="1:13" ht="16.5" thickBot="1">
      <c r="A1814" s="1845" t="s">
        <v>29</v>
      </c>
      <c r="B1814" s="2090"/>
      <c r="C1814" s="1534"/>
      <c r="D1814" s="2091">
        <f>475*B1813</f>
        <v>95000</v>
      </c>
      <c r="E1814" s="1496"/>
      <c r="F1814" s="1231"/>
      <c r="G1814" s="1475">
        <f>G1811+G1812</f>
        <v>50700</v>
      </c>
      <c r="H1814" s="2071"/>
      <c r="I1814" s="2071"/>
      <c r="J1814" s="2071"/>
      <c r="K1814" s="2071"/>
      <c r="L1814" s="2071"/>
      <c r="M1814" s="2071"/>
    </row>
    <row r="1815" spans="1:13" ht="15.75">
      <c r="A1815" s="1810" t="s">
        <v>3278</v>
      </c>
      <c r="B1815" s="1411" t="s">
        <v>4146</v>
      </c>
      <c r="C1815" s="1510"/>
      <c r="D1815" s="1510"/>
      <c r="E1815" s="2078"/>
      <c r="F1815" s="2078"/>
      <c r="G1815" s="2078"/>
      <c r="H1815" s="2078"/>
      <c r="I1815" s="2078"/>
      <c r="J1815" s="2078"/>
      <c r="K1815" s="2078"/>
      <c r="L1815" s="2078"/>
      <c r="M1815" s="2078"/>
    </row>
    <row r="1816" spans="1:13" ht="15.75">
      <c r="A1816" s="1821" t="s">
        <v>3282</v>
      </c>
      <c r="B1816" s="1473" t="s">
        <v>4106</v>
      </c>
      <c r="C1816" s="1539"/>
      <c r="D1816" s="1539"/>
      <c r="E1816" s="2062"/>
      <c r="F1816" s="2062"/>
      <c r="G1816" s="2062"/>
      <c r="H1816" s="2062"/>
      <c r="I1816" s="2062"/>
      <c r="J1816" s="2062"/>
      <c r="K1816" s="2062"/>
      <c r="L1816" s="2062"/>
      <c r="M1816" s="2062"/>
    </row>
    <row r="1817" spans="1:13" ht="31.5">
      <c r="A1817" s="1821" t="s">
        <v>3284</v>
      </c>
      <c r="B1817" s="1472" t="s">
        <v>4147</v>
      </c>
      <c r="C1817" s="1539"/>
      <c r="D1817" s="1539"/>
      <c r="E1817" s="2062"/>
      <c r="F1817" s="2062"/>
      <c r="G1817" s="2062"/>
      <c r="H1817" s="2062"/>
      <c r="I1817" s="2062"/>
      <c r="J1817" s="2062"/>
      <c r="K1817" s="2062"/>
      <c r="L1817" s="2062"/>
      <c r="M1817" s="2062"/>
    </row>
    <row r="1818" spans="1:13" ht="15.75">
      <c r="A1818" s="1821" t="s">
        <v>3288</v>
      </c>
      <c r="B1818" s="1473" t="s">
        <v>3712</v>
      </c>
      <c r="C1818" s="1539"/>
      <c r="D1818" s="1539"/>
      <c r="E1818" s="2062"/>
      <c r="F1818" s="2062"/>
      <c r="G1818" s="2062"/>
      <c r="H1818" s="2062"/>
      <c r="I1818" s="2062"/>
      <c r="J1818" s="2062"/>
      <c r="K1818" s="2062"/>
      <c r="L1818" s="2062"/>
      <c r="M1818" s="2062"/>
    </row>
    <row r="1819" spans="1:13" ht="63">
      <c r="A1819" s="1821" t="s">
        <v>3291</v>
      </c>
      <c r="B1819" s="1472" t="s">
        <v>4148</v>
      </c>
      <c r="C1819" s="1539"/>
      <c r="D1819" s="1539"/>
      <c r="E1819" s="2062"/>
      <c r="F1819" s="2062"/>
      <c r="G1819" s="2062"/>
      <c r="H1819" s="2062"/>
      <c r="I1819" s="2062"/>
      <c r="J1819" s="2062"/>
      <c r="K1819" s="2062"/>
      <c r="L1819" s="2062"/>
      <c r="M1819" s="2062"/>
    </row>
    <row r="1820" spans="1:13" ht="15.75">
      <c r="A1820" s="1821" t="s">
        <v>3294</v>
      </c>
      <c r="B1820" s="1473" t="s">
        <v>4149</v>
      </c>
      <c r="C1820" s="1539"/>
      <c r="D1820" s="1539"/>
      <c r="E1820" s="2062"/>
      <c r="F1820" s="2062"/>
      <c r="G1820" s="2062"/>
      <c r="H1820" s="2062"/>
      <c r="I1820" s="2062"/>
      <c r="J1820" s="2062"/>
      <c r="K1820" s="2062"/>
      <c r="L1820" s="2062"/>
      <c r="M1820" s="2062"/>
    </row>
    <row r="1821" spans="1:13" ht="15.75">
      <c r="A1821" s="1821" t="s">
        <v>3295</v>
      </c>
      <c r="B1821" s="1473" t="s">
        <v>4115</v>
      </c>
      <c r="C1821" s="1539"/>
      <c r="D1821" s="1539"/>
      <c r="E1821" s="2062"/>
      <c r="F1821" s="2062"/>
      <c r="G1821" s="2062"/>
      <c r="H1821" s="2062"/>
      <c r="I1821" s="2062"/>
      <c r="J1821" s="2062"/>
      <c r="K1821" s="2062"/>
      <c r="L1821" s="2062"/>
      <c r="M1821" s="2062"/>
    </row>
    <row r="1822" spans="1:13" ht="31.5">
      <c r="A1822" s="1821" t="s">
        <v>3298</v>
      </c>
      <c r="B1822" s="1472" t="s">
        <v>4136</v>
      </c>
      <c r="C1822" s="1539"/>
      <c r="D1822" s="1539"/>
      <c r="E1822" s="2062"/>
      <c r="F1822" s="2062"/>
      <c r="G1822" s="2062"/>
      <c r="H1822" s="2062"/>
      <c r="I1822" s="2062"/>
      <c r="J1822" s="2062"/>
      <c r="K1822" s="2062"/>
      <c r="L1822" s="2062"/>
      <c r="M1822" s="2062"/>
    </row>
    <row r="1823" spans="1:13" ht="31.5">
      <c r="A1823" s="1821" t="s">
        <v>3300</v>
      </c>
      <c r="B1823" s="1472" t="s">
        <v>4117</v>
      </c>
      <c r="C1823" s="1539"/>
      <c r="D1823" s="1539"/>
      <c r="E1823" s="2062"/>
      <c r="F1823" s="2062"/>
      <c r="G1823" s="2062"/>
      <c r="H1823" s="2062"/>
      <c r="I1823" s="2062"/>
      <c r="J1823" s="2062"/>
      <c r="K1823" s="2062"/>
      <c r="L1823" s="2062"/>
      <c r="M1823" s="2062"/>
    </row>
    <row r="1824" spans="1:13" ht="15.75">
      <c r="A1824" s="1821" t="s">
        <v>3304</v>
      </c>
      <c r="B1824" s="1473" t="s">
        <v>3337</v>
      </c>
      <c r="C1824" s="1539"/>
      <c r="D1824" s="1539"/>
      <c r="E1824" s="2062"/>
      <c r="F1824" s="2062"/>
      <c r="G1824" s="2062"/>
      <c r="H1824" s="2062"/>
      <c r="I1824" s="2062"/>
      <c r="J1824" s="2062"/>
      <c r="K1824" s="2062"/>
      <c r="L1824" s="2062"/>
      <c r="M1824" s="2062"/>
    </row>
    <row r="1825" spans="1:13" ht="15.75">
      <c r="A1825" s="1821" t="s">
        <v>3307</v>
      </c>
      <c r="B1825" s="1473">
        <v>1</v>
      </c>
      <c r="C1825" s="1539">
        <v>275</v>
      </c>
      <c r="D1825" s="2082">
        <f>C1825*B1825*B1827</f>
        <v>38500</v>
      </c>
      <c r="E1825" s="2062"/>
      <c r="F1825" s="2062"/>
      <c r="G1825" s="2062"/>
      <c r="H1825" s="2062"/>
      <c r="I1825" s="2062"/>
      <c r="J1825" s="2062"/>
      <c r="K1825" s="2062"/>
      <c r="L1825" s="2062"/>
      <c r="M1825" s="2062"/>
    </row>
    <row r="1826" spans="1:13" ht="15.75">
      <c r="A1826" s="1821" t="s">
        <v>3308</v>
      </c>
      <c r="B1826" s="1473">
        <v>2</v>
      </c>
      <c r="C1826" s="1539">
        <v>100</v>
      </c>
      <c r="D1826" s="2082">
        <f>C1826*B1826*B1827</f>
        <v>28000</v>
      </c>
      <c r="E1826" s="2062"/>
      <c r="F1826" s="2062"/>
      <c r="G1826" s="2062"/>
      <c r="H1826" s="2062"/>
      <c r="I1826" s="2062"/>
      <c r="J1826" s="2062"/>
      <c r="K1826" s="2062"/>
      <c r="L1826" s="2062"/>
      <c r="M1826" s="2062"/>
    </row>
    <row r="1827" spans="1:13" ht="15.75">
      <c r="A1827" s="1821" t="s">
        <v>3309</v>
      </c>
      <c r="B1827" s="1473">
        <v>140</v>
      </c>
      <c r="C1827" s="1539"/>
      <c r="D1827" s="1539"/>
      <c r="E1827" s="2062"/>
      <c r="F1827" s="2062"/>
      <c r="G1827" s="2062"/>
      <c r="H1827" s="2062"/>
      <c r="I1827" s="2062"/>
      <c r="J1827" s="2062"/>
      <c r="K1827" s="2062"/>
      <c r="L1827" s="2062"/>
      <c r="M1827" s="2062"/>
    </row>
    <row r="1828" spans="1:13" ht="16.5" thickBot="1">
      <c r="A1828" s="1864" t="s">
        <v>29</v>
      </c>
      <c r="B1828" s="2084"/>
      <c r="C1828" s="1528"/>
      <c r="D1828" s="2086">
        <f>D1825+D1826</f>
        <v>66500</v>
      </c>
      <c r="E1828" s="2087"/>
      <c r="F1828" s="2087"/>
      <c r="G1828" s="2087"/>
      <c r="H1828" s="2087"/>
      <c r="I1828" s="2087"/>
      <c r="J1828" s="2087"/>
      <c r="K1828" s="2087"/>
      <c r="L1828" s="2087"/>
      <c r="M1828" s="2087"/>
    </row>
    <row r="1829" spans="1:13" ht="30">
      <c r="A1829" s="1905" t="s">
        <v>3278</v>
      </c>
      <c r="B1829" s="2060"/>
      <c r="C1829" s="2060"/>
      <c r="D1829" s="2060"/>
      <c r="E1829" s="2088" t="s">
        <v>4150</v>
      </c>
      <c r="F1829" s="1458"/>
      <c r="G1829" s="1458"/>
      <c r="H1829" s="2060"/>
      <c r="I1829" s="2060"/>
      <c r="J1829" s="2060"/>
      <c r="K1829" s="2060"/>
      <c r="L1829" s="2060"/>
      <c r="M1829" s="2060"/>
    </row>
    <row r="1830" spans="1:13" ht="15.75">
      <c r="A1830" s="1821" t="s">
        <v>3282</v>
      </c>
      <c r="B1830" s="2062"/>
      <c r="C1830" s="2062"/>
      <c r="D1830" s="2062"/>
      <c r="E1830" s="1473" t="s">
        <v>4106</v>
      </c>
      <c r="F1830" s="1539"/>
      <c r="G1830" s="1539"/>
      <c r="H1830" s="2062"/>
      <c r="I1830" s="2062"/>
      <c r="J1830" s="2062"/>
      <c r="K1830" s="2062"/>
      <c r="L1830" s="2062"/>
      <c r="M1830" s="2062"/>
    </row>
    <row r="1831" spans="1:13" ht="15.75">
      <c r="A1831" s="1821" t="s">
        <v>3284</v>
      </c>
      <c r="B1831" s="2062"/>
      <c r="C1831" s="2062"/>
      <c r="D1831" s="2062"/>
      <c r="E1831" s="1473" t="s">
        <v>4151</v>
      </c>
      <c r="F1831" s="1539"/>
      <c r="G1831" s="1539"/>
      <c r="H1831" s="2062"/>
      <c r="I1831" s="2062"/>
      <c r="J1831" s="2062"/>
      <c r="K1831" s="2062"/>
      <c r="L1831" s="2062"/>
      <c r="M1831" s="2062"/>
    </row>
    <row r="1832" spans="1:13" ht="15.75">
      <c r="A1832" s="1821" t="s">
        <v>3288</v>
      </c>
      <c r="B1832" s="2062"/>
      <c r="C1832" s="2062"/>
      <c r="D1832" s="2062"/>
      <c r="E1832" s="1473" t="s">
        <v>4152</v>
      </c>
      <c r="F1832" s="1539"/>
      <c r="G1832" s="1539"/>
      <c r="H1832" s="2062"/>
      <c r="I1832" s="2062"/>
      <c r="J1832" s="2062"/>
      <c r="K1832" s="2062"/>
      <c r="L1832" s="2062"/>
      <c r="M1832" s="2062"/>
    </row>
    <row r="1833" spans="1:13" ht="15.75">
      <c r="A1833" s="1821" t="s">
        <v>3291</v>
      </c>
      <c r="B1833" s="2062"/>
      <c r="C1833" s="2062"/>
      <c r="D1833" s="2062"/>
      <c r="E1833" s="1473" t="s">
        <v>4153</v>
      </c>
      <c r="F1833" s="1539"/>
      <c r="G1833" s="1539"/>
      <c r="H1833" s="2062"/>
      <c r="I1833" s="2062"/>
      <c r="J1833" s="2062"/>
      <c r="K1833" s="2062"/>
      <c r="L1833" s="2062"/>
      <c r="M1833" s="2062"/>
    </row>
    <row r="1834" spans="1:13" ht="15.75">
      <c r="A1834" s="1821" t="s">
        <v>3294</v>
      </c>
      <c r="B1834" s="2062"/>
      <c r="C1834" s="2062"/>
      <c r="D1834" s="2062"/>
      <c r="E1834" s="1473" t="s">
        <v>4154</v>
      </c>
      <c r="F1834" s="1539"/>
      <c r="G1834" s="1539"/>
      <c r="H1834" s="2062"/>
      <c r="I1834" s="2062"/>
      <c r="J1834" s="2062"/>
      <c r="K1834" s="2062"/>
      <c r="L1834" s="2062"/>
      <c r="M1834" s="2062"/>
    </row>
    <row r="1835" spans="1:13" ht="15.75">
      <c r="A1835" s="1821" t="s">
        <v>3295</v>
      </c>
      <c r="B1835" s="2062"/>
      <c r="C1835" s="2062"/>
      <c r="D1835" s="2062"/>
      <c r="E1835" s="1473" t="s">
        <v>3427</v>
      </c>
      <c r="F1835" s="1539"/>
      <c r="G1835" s="1539"/>
      <c r="H1835" s="2062"/>
      <c r="I1835" s="2062"/>
      <c r="J1835" s="2062"/>
      <c r="K1835" s="2062"/>
      <c r="L1835" s="2062"/>
      <c r="M1835" s="2062"/>
    </row>
    <row r="1836" spans="1:13" ht="31.5">
      <c r="A1836" s="1821" t="s">
        <v>3298</v>
      </c>
      <c r="B1836" s="2062"/>
      <c r="C1836" s="2062"/>
      <c r="D1836" s="2062"/>
      <c r="E1836" s="1473" t="s">
        <v>3337</v>
      </c>
      <c r="F1836" s="1539"/>
      <c r="G1836" s="1539"/>
      <c r="H1836" s="2062"/>
      <c r="I1836" s="2062"/>
      <c r="J1836" s="2062"/>
      <c r="K1836" s="2062"/>
      <c r="L1836" s="2062"/>
      <c r="M1836" s="2062"/>
    </row>
    <row r="1837" spans="1:13" ht="31.5">
      <c r="A1837" s="1821" t="s">
        <v>3300</v>
      </c>
      <c r="B1837" s="2062"/>
      <c r="C1837" s="2062"/>
      <c r="D1837" s="2062"/>
      <c r="E1837" s="1472" t="s">
        <v>4117</v>
      </c>
      <c r="F1837" s="1539"/>
      <c r="G1837" s="1539"/>
      <c r="H1837" s="2062"/>
      <c r="I1837" s="2062"/>
      <c r="J1837" s="2062"/>
      <c r="K1837" s="2062"/>
      <c r="L1837" s="2062"/>
      <c r="M1837" s="2062"/>
    </row>
    <row r="1838" spans="1:13" ht="15.75">
      <c r="A1838" s="1821" t="s">
        <v>3304</v>
      </c>
      <c r="B1838" s="2062"/>
      <c r="C1838" s="2062"/>
      <c r="D1838" s="2062"/>
      <c r="E1838" s="1473" t="s">
        <v>3337</v>
      </c>
      <c r="F1838" s="1539"/>
      <c r="G1838" s="1539"/>
      <c r="H1838" s="2062"/>
      <c r="I1838" s="2062"/>
      <c r="J1838" s="2062"/>
      <c r="K1838" s="2062"/>
      <c r="L1838" s="2062"/>
      <c r="M1838" s="2062"/>
    </row>
    <row r="1839" spans="1:13" ht="15.75">
      <c r="A1839" s="1821" t="s">
        <v>3307</v>
      </c>
      <c r="B1839" s="2062"/>
      <c r="C1839" s="2062"/>
      <c r="D1839" s="2062"/>
      <c r="E1839" s="2092">
        <v>3</v>
      </c>
      <c r="F1839" s="1626">
        <v>275</v>
      </c>
      <c r="G1839" s="1626"/>
      <c r="H1839" s="2062"/>
      <c r="I1839" s="2062"/>
      <c r="J1839" s="2062"/>
      <c r="K1839" s="2062"/>
      <c r="L1839" s="2062"/>
      <c r="M1839" s="2062"/>
    </row>
    <row r="1840" spans="1:13" ht="15.75">
      <c r="A1840" s="1821" t="s">
        <v>3308</v>
      </c>
      <c r="B1840" s="2062"/>
      <c r="C1840" s="2062"/>
      <c r="D1840" s="2062"/>
      <c r="E1840" s="2092">
        <v>6</v>
      </c>
      <c r="F1840" s="1626">
        <v>50</v>
      </c>
      <c r="G1840" s="1626"/>
      <c r="H1840" s="2062"/>
      <c r="I1840" s="2062"/>
      <c r="J1840" s="2062"/>
      <c r="K1840" s="2062"/>
      <c r="L1840" s="2062"/>
      <c r="M1840" s="2062"/>
    </row>
    <row r="1841" spans="1:13" ht="15.75">
      <c r="A1841" s="1821" t="s">
        <v>3309</v>
      </c>
      <c r="B1841" s="2062"/>
      <c r="C1841" s="2062"/>
      <c r="D1841" s="2062"/>
      <c r="E1841" s="2092">
        <v>20</v>
      </c>
      <c r="F1841" s="1626"/>
      <c r="G1841" s="1626"/>
      <c r="H1841" s="2062"/>
      <c r="I1841" s="2062"/>
      <c r="J1841" s="2062"/>
      <c r="K1841" s="2062"/>
      <c r="L1841" s="2062"/>
      <c r="M1841" s="2062"/>
    </row>
    <row r="1842" spans="1:13" ht="16.5" thickBot="1">
      <c r="A1842" s="1845" t="s">
        <v>29</v>
      </c>
      <c r="B1842" s="2071"/>
      <c r="C1842" s="2071"/>
      <c r="D1842" s="2071"/>
      <c r="E1842" s="2093"/>
      <c r="F1842" s="2094"/>
      <c r="G1842" s="2095">
        <f>475*E1841</f>
        <v>9500</v>
      </c>
      <c r="H1842" s="2071"/>
      <c r="I1842" s="2071"/>
      <c r="J1842" s="2071"/>
      <c r="K1842" s="2071"/>
      <c r="L1842" s="2071"/>
      <c r="M1842" s="2071"/>
    </row>
    <row r="1843" spans="1:13" ht="31.5">
      <c r="A1843" s="1810" t="s">
        <v>3278</v>
      </c>
      <c r="B1843" s="1411" t="s">
        <v>4155</v>
      </c>
      <c r="C1843" s="1510"/>
      <c r="D1843" s="1510"/>
      <c r="E1843" s="2078"/>
      <c r="F1843" s="2078"/>
      <c r="G1843" s="2078"/>
      <c r="H1843" s="2078"/>
      <c r="I1843" s="2078"/>
      <c r="J1843" s="2078"/>
      <c r="K1843" s="2078"/>
      <c r="L1843" s="2078"/>
      <c r="M1843" s="2078"/>
    </row>
    <row r="1844" spans="1:13" ht="15.75">
      <c r="A1844" s="1821" t="s">
        <v>3282</v>
      </c>
      <c r="B1844" s="1473" t="s">
        <v>4106</v>
      </c>
      <c r="C1844" s="1539"/>
      <c r="D1844" s="1539"/>
      <c r="E1844" s="2062"/>
      <c r="F1844" s="2062"/>
      <c r="G1844" s="2062"/>
      <c r="H1844" s="2062"/>
      <c r="I1844" s="2062"/>
      <c r="J1844" s="2062"/>
      <c r="K1844" s="2062"/>
      <c r="L1844" s="2062"/>
      <c r="M1844" s="2062"/>
    </row>
    <row r="1845" spans="1:13" ht="15.75">
      <c r="A1845" s="1821" t="s">
        <v>3284</v>
      </c>
      <c r="B1845" s="1473" t="s">
        <v>4156</v>
      </c>
      <c r="C1845" s="1539"/>
      <c r="D1845" s="1539"/>
      <c r="E1845" s="2062"/>
      <c r="F1845" s="2062"/>
      <c r="G1845" s="2062"/>
      <c r="H1845" s="2062"/>
      <c r="I1845" s="2062"/>
      <c r="J1845" s="2062"/>
      <c r="K1845" s="2062"/>
      <c r="L1845" s="2062"/>
      <c r="M1845" s="2062"/>
    </row>
    <row r="1846" spans="1:13" ht="15.75">
      <c r="A1846" s="1821" t="s">
        <v>3288</v>
      </c>
      <c r="B1846" s="1473" t="s">
        <v>3712</v>
      </c>
      <c r="C1846" s="1539"/>
      <c r="D1846" s="1539"/>
      <c r="E1846" s="2062"/>
      <c r="F1846" s="2062"/>
      <c r="G1846" s="2062"/>
      <c r="H1846" s="2062"/>
      <c r="I1846" s="2062"/>
      <c r="J1846" s="2062"/>
      <c r="K1846" s="2062"/>
      <c r="L1846" s="2062"/>
      <c r="M1846" s="2062"/>
    </row>
    <row r="1847" spans="1:13" ht="15.75">
      <c r="A1847" s="1821" t="s">
        <v>3291</v>
      </c>
      <c r="B1847" s="1473" t="s">
        <v>4157</v>
      </c>
      <c r="C1847" s="1539"/>
      <c r="D1847" s="1539"/>
      <c r="E1847" s="2062"/>
      <c r="F1847" s="2062"/>
      <c r="G1847" s="2062"/>
      <c r="H1847" s="2062"/>
      <c r="I1847" s="2062"/>
      <c r="J1847" s="2062"/>
      <c r="K1847" s="2062"/>
      <c r="L1847" s="2062"/>
      <c r="M1847" s="2062"/>
    </row>
    <row r="1848" spans="1:13" ht="15.75">
      <c r="A1848" s="1821" t="s">
        <v>3294</v>
      </c>
      <c r="B1848" s="1473" t="s">
        <v>4158</v>
      </c>
      <c r="C1848" s="1539"/>
      <c r="D1848" s="1539"/>
      <c r="E1848" s="2062"/>
      <c r="F1848" s="2062"/>
      <c r="G1848" s="2062"/>
      <c r="H1848" s="2062"/>
      <c r="I1848" s="2062"/>
      <c r="J1848" s="2062"/>
      <c r="K1848" s="2062"/>
      <c r="L1848" s="2062"/>
      <c r="M1848" s="2062"/>
    </row>
    <row r="1849" spans="1:13" ht="15.75">
      <c r="A1849" s="1821" t="s">
        <v>3295</v>
      </c>
      <c r="B1849" s="1473" t="s">
        <v>4115</v>
      </c>
      <c r="C1849" s="1539"/>
      <c r="D1849" s="1539"/>
      <c r="E1849" s="2062"/>
      <c r="F1849" s="2062"/>
      <c r="G1849" s="2062"/>
      <c r="H1849" s="2062"/>
      <c r="I1849" s="2062"/>
      <c r="J1849" s="2062"/>
      <c r="K1849" s="2062"/>
      <c r="L1849" s="2062"/>
      <c r="M1849" s="2062"/>
    </row>
    <row r="1850" spans="1:13" ht="31.5">
      <c r="A1850" s="1821" t="s">
        <v>3298</v>
      </c>
      <c r="B1850" s="1472" t="s">
        <v>4116</v>
      </c>
      <c r="C1850" s="1539"/>
      <c r="D1850" s="1539"/>
      <c r="E1850" s="2062"/>
      <c r="F1850" s="2062"/>
      <c r="G1850" s="2062"/>
      <c r="H1850" s="2062"/>
      <c r="I1850" s="2062"/>
      <c r="J1850" s="2062"/>
      <c r="K1850" s="2062"/>
      <c r="L1850" s="2062"/>
      <c r="M1850" s="2062"/>
    </row>
    <row r="1851" spans="1:13" ht="31.5">
      <c r="A1851" s="1821" t="s">
        <v>3300</v>
      </c>
      <c r="B1851" s="1472" t="s">
        <v>4116</v>
      </c>
      <c r="C1851" s="1539"/>
      <c r="D1851" s="1539"/>
      <c r="E1851" s="2062"/>
      <c r="F1851" s="2062"/>
      <c r="G1851" s="2062"/>
      <c r="H1851" s="2062"/>
      <c r="I1851" s="2062"/>
      <c r="J1851" s="2062"/>
      <c r="K1851" s="2062"/>
      <c r="L1851" s="2062"/>
      <c r="M1851" s="2062"/>
    </row>
    <row r="1852" spans="1:13" ht="15.75">
      <c r="A1852" s="1821" t="s">
        <v>3304</v>
      </c>
      <c r="B1852" s="1473" t="s">
        <v>3337</v>
      </c>
      <c r="C1852" s="1539"/>
      <c r="D1852" s="1539"/>
      <c r="E1852" s="2062"/>
      <c r="F1852" s="2062"/>
      <c r="G1852" s="2062"/>
      <c r="H1852" s="2062"/>
      <c r="I1852" s="2062"/>
      <c r="J1852" s="2062"/>
      <c r="K1852" s="2062"/>
      <c r="L1852" s="2062"/>
      <c r="M1852" s="2062"/>
    </row>
    <row r="1853" spans="1:13" ht="15.75">
      <c r="A1853" s="1821" t="s">
        <v>3307</v>
      </c>
      <c r="B1853" s="1473">
        <v>1</v>
      </c>
      <c r="C1853" s="1539">
        <v>275</v>
      </c>
      <c r="D1853" s="2082">
        <f>C1853*B1853*B1855</f>
        <v>44000</v>
      </c>
      <c r="E1853" s="2062"/>
      <c r="F1853" s="2062"/>
      <c r="G1853" s="2062"/>
      <c r="H1853" s="2062"/>
      <c r="I1853" s="2062"/>
      <c r="J1853" s="2062"/>
      <c r="K1853" s="2062"/>
      <c r="L1853" s="2062"/>
      <c r="M1853" s="2062"/>
    </row>
    <row r="1854" spans="1:13" ht="15.75">
      <c r="A1854" s="1821" t="s">
        <v>3308</v>
      </c>
      <c r="B1854" s="1473">
        <v>2</v>
      </c>
      <c r="C1854" s="1539">
        <v>100</v>
      </c>
      <c r="D1854" s="2082">
        <f>C1854*B1854*B1855</f>
        <v>32000</v>
      </c>
      <c r="E1854" s="2062"/>
      <c r="F1854" s="2062"/>
      <c r="G1854" s="2062"/>
      <c r="H1854" s="2062"/>
      <c r="I1854" s="2062"/>
      <c r="J1854" s="2062"/>
      <c r="K1854" s="2062"/>
      <c r="L1854" s="2062"/>
      <c r="M1854" s="2062"/>
    </row>
    <row r="1855" spans="1:13" ht="15.75">
      <c r="A1855" s="1821" t="s">
        <v>3309</v>
      </c>
      <c r="B1855" s="1473">
        <v>160</v>
      </c>
      <c r="C1855" s="1539"/>
      <c r="D1855" s="1539"/>
      <c r="E1855" s="2062"/>
      <c r="F1855" s="2062"/>
      <c r="G1855" s="2062"/>
      <c r="H1855" s="2062"/>
      <c r="I1855" s="2062"/>
      <c r="J1855" s="2062"/>
      <c r="K1855" s="2062"/>
      <c r="L1855" s="2062"/>
      <c r="M1855" s="2062"/>
    </row>
    <row r="1856" spans="1:13" ht="16.5" thickBot="1">
      <c r="A1856" s="1864" t="s">
        <v>29</v>
      </c>
      <c r="B1856" s="2084"/>
      <c r="C1856" s="1528"/>
      <c r="D1856" s="2085">
        <f>D1853+D1854</f>
        <v>76000</v>
      </c>
      <c r="E1856" s="2087"/>
      <c r="F1856" s="2087"/>
      <c r="G1856" s="2087"/>
      <c r="H1856" s="2087"/>
      <c r="I1856" s="2087"/>
      <c r="J1856" s="2087"/>
      <c r="K1856" s="2087"/>
      <c r="L1856" s="2087"/>
      <c r="M1856" s="2087"/>
    </row>
    <row r="1857" spans="1:14" ht="31.5">
      <c r="A1857" s="1905" t="s">
        <v>3278</v>
      </c>
      <c r="B1857" s="2060"/>
      <c r="C1857" s="2060"/>
      <c r="D1857" s="2060"/>
      <c r="E1857" s="1209" t="s">
        <v>4159</v>
      </c>
      <c r="F1857" s="1458"/>
      <c r="G1857" s="1458"/>
      <c r="H1857" s="2060"/>
      <c r="I1857" s="2060"/>
      <c r="J1857" s="2060"/>
      <c r="K1857" s="2060"/>
      <c r="L1857" s="2060"/>
      <c r="M1857" s="2060"/>
    </row>
    <row r="1858" spans="1:14" ht="15.75">
      <c r="A1858" s="1821" t="s">
        <v>3282</v>
      </c>
      <c r="B1858" s="2062"/>
      <c r="C1858" s="2062"/>
      <c r="D1858" s="2062"/>
      <c r="E1858" s="1473" t="s">
        <v>4106</v>
      </c>
      <c r="F1858" s="2096"/>
      <c r="G1858" s="2096"/>
      <c r="H1858" s="2062"/>
      <c r="I1858" s="2062"/>
      <c r="J1858" s="2062"/>
      <c r="K1858" s="2062"/>
      <c r="L1858" s="2062"/>
      <c r="M1858" s="2062"/>
    </row>
    <row r="1859" spans="1:14" ht="15.75">
      <c r="A1859" s="1821" t="s">
        <v>3284</v>
      </c>
      <c r="B1859" s="2062"/>
      <c r="C1859" s="2062"/>
      <c r="D1859" s="2062"/>
      <c r="E1859" s="1473" t="s">
        <v>4160</v>
      </c>
      <c r="F1859" s="2096"/>
      <c r="G1859" s="2096"/>
      <c r="H1859" s="2062"/>
      <c r="I1859" s="2062"/>
      <c r="J1859" s="2062"/>
      <c r="K1859" s="2062"/>
      <c r="L1859" s="2062"/>
      <c r="M1859" s="2062"/>
    </row>
    <row r="1860" spans="1:14" ht="15.75">
      <c r="A1860" s="1821" t="s">
        <v>3288</v>
      </c>
      <c r="B1860" s="2062"/>
      <c r="C1860" s="2062"/>
      <c r="D1860" s="2062"/>
      <c r="E1860" s="1473" t="s">
        <v>3712</v>
      </c>
      <c r="F1860" s="2096"/>
      <c r="G1860" s="2096"/>
      <c r="H1860" s="2062"/>
      <c r="I1860" s="2062"/>
      <c r="J1860" s="2062"/>
      <c r="K1860" s="2062"/>
      <c r="L1860" s="2062"/>
      <c r="M1860" s="2062"/>
    </row>
    <row r="1861" spans="1:14" ht="15.75">
      <c r="A1861" s="1821" t="s">
        <v>3291</v>
      </c>
      <c r="B1861" s="2062"/>
      <c r="C1861" s="2062"/>
      <c r="D1861" s="2062"/>
      <c r="E1861" s="1472" t="s">
        <v>4157</v>
      </c>
      <c r="F1861" s="2096"/>
      <c r="G1861" s="2096"/>
      <c r="H1861" s="2062"/>
      <c r="I1861" s="2062"/>
      <c r="J1861" s="2062"/>
      <c r="K1861" s="2062"/>
      <c r="L1861" s="2062"/>
      <c r="M1861" s="2062"/>
    </row>
    <row r="1862" spans="1:14" ht="15.75">
      <c r="A1862" s="1821" t="s">
        <v>3294</v>
      </c>
      <c r="B1862" s="2062"/>
      <c r="C1862" s="2062"/>
      <c r="D1862" s="2062"/>
      <c r="E1862" s="1473" t="s">
        <v>4161</v>
      </c>
      <c r="F1862" s="2096"/>
      <c r="G1862" s="2096"/>
      <c r="H1862" s="2062"/>
      <c r="I1862" s="2062"/>
      <c r="J1862" s="2062"/>
      <c r="K1862" s="2062"/>
      <c r="L1862" s="2062"/>
      <c r="M1862" s="2062"/>
      <c r="N1862" s="2097"/>
    </row>
    <row r="1863" spans="1:14" ht="15.75">
      <c r="A1863" s="1821" t="s">
        <v>3295</v>
      </c>
      <c r="B1863" s="2062"/>
      <c r="C1863" s="2062"/>
      <c r="D1863" s="2062"/>
      <c r="E1863" s="1473" t="s">
        <v>4162</v>
      </c>
      <c r="F1863" s="2096"/>
      <c r="G1863" s="2096"/>
      <c r="H1863" s="2062"/>
      <c r="I1863" s="2062"/>
      <c r="J1863" s="2062"/>
      <c r="K1863" s="2062"/>
      <c r="L1863" s="2062"/>
      <c r="M1863" s="2062"/>
    </row>
    <row r="1864" spans="1:14" ht="31.5">
      <c r="A1864" s="1821" t="s">
        <v>3298</v>
      </c>
      <c r="B1864" s="2062"/>
      <c r="C1864" s="2062"/>
      <c r="D1864" s="2062"/>
      <c r="E1864" s="1473" t="s">
        <v>3337</v>
      </c>
      <c r="F1864" s="2096"/>
      <c r="G1864" s="2096"/>
      <c r="H1864" s="2062"/>
      <c r="I1864" s="2062"/>
      <c r="J1864" s="2062"/>
      <c r="K1864" s="2062"/>
      <c r="L1864" s="2062"/>
      <c r="M1864" s="2062"/>
    </row>
    <row r="1865" spans="1:14" ht="31.5">
      <c r="A1865" s="1821" t="s">
        <v>3300</v>
      </c>
      <c r="B1865" s="2062"/>
      <c r="C1865" s="2062"/>
      <c r="D1865" s="2062"/>
      <c r="E1865" s="1472" t="s">
        <v>4117</v>
      </c>
      <c r="F1865" s="2096"/>
      <c r="G1865" s="2096"/>
      <c r="H1865" s="2062"/>
      <c r="I1865" s="2062"/>
      <c r="J1865" s="2062"/>
      <c r="K1865" s="2062"/>
      <c r="L1865" s="2062"/>
      <c r="M1865" s="2062"/>
    </row>
    <row r="1866" spans="1:14" ht="15.75">
      <c r="A1866" s="1821" t="s">
        <v>3304</v>
      </c>
      <c r="B1866" s="2062"/>
      <c r="C1866" s="2062"/>
      <c r="D1866" s="2062"/>
      <c r="E1866" s="1472" t="s">
        <v>3337</v>
      </c>
      <c r="F1866" s="2096"/>
      <c r="G1866" s="2096"/>
      <c r="H1866" s="2062"/>
      <c r="I1866" s="2062"/>
      <c r="J1866" s="2062"/>
      <c r="K1866" s="2062"/>
      <c r="L1866" s="2062"/>
      <c r="M1866" s="2062"/>
    </row>
    <row r="1867" spans="1:14" ht="15.75">
      <c r="A1867" s="1821" t="s">
        <v>3307</v>
      </c>
      <c r="B1867" s="2062"/>
      <c r="C1867" s="2062"/>
      <c r="D1867" s="2062"/>
      <c r="E1867" s="1473">
        <v>3</v>
      </c>
      <c r="F1867" s="2096">
        <v>200</v>
      </c>
      <c r="G1867" s="2098">
        <f>F1867*E1867*E1869</f>
        <v>21000</v>
      </c>
      <c r="H1867" s="2062"/>
      <c r="I1867" s="2062"/>
      <c r="J1867" s="2062"/>
      <c r="K1867" s="2062"/>
      <c r="L1867" s="2062"/>
      <c r="M1867" s="2062"/>
    </row>
    <row r="1868" spans="1:14" ht="15.75">
      <c r="A1868" s="1821" t="s">
        <v>3308</v>
      </c>
      <c r="B1868" s="2062"/>
      <c r="C1868" s="2062"/>
      <c r="D1868" s="2062"/>
      <c r="E1868" s="1473">
        <v>6</v>
      </c>
      <c r="F1868" s="2096">
        <v>75</v>
      </c>
      <c r="G1868" s="2098">
        <f>F1868*E1868*E1869</f>
        <v>15750</v>
      </c>
      <c r="H1868" s="2062"/>
      <c r="I1868" s="2062"/>
      <c r="J1868" s="2062"/>
      <c r="K1868" s="2062"/>
      <c r="L1868" s="2062"/>
      <c r="M1868" s="2062"/>
    </row>
    <row r="1869" spans="1:14" ht="15.75">
      <c r="A1869" s="1821" t="s">
        <v>3309</v>
      </c>
      <c r="B1869" s="2062"/>
      <c r="C1869" s="2062"/>
      <c r="D1869" s="2062"/>
      <c r="E1869" s="1473">
        <v>35</v>
      </c>
      <c r="F1869" s="2096"/>
      <c r="G1869" s="2098"/>
      <c r="H1869" s="2062"/>
      <c r="I1869" s="2062"/>
      <c r="J1869" s="2062"/>
      <c r="K1869" s="2062"/>
      <c r="L1869" s="2062"/>
      <c r="M1869" s="2062"/>
    </row>
    <row r="1870" spans="1:14" ht="16.5" thickBot="1">
      <c r="A1870" s="1845" t="s">
        <v>29</v>
      </c>
      <c r="B1870" s="2071"/>
      <c r="C1870" s="2071"/>
      <c r="D1870" s="2071"/>
      <c r="E1870" s="2051"/>
      <c r="F1870" s="1641"/>
      <c r="G1870" s="2091">
        <f>G1867+G1868</f>
        <v>36750</v>
      </c>
      <c r="H1870" s="2071"/>
      <c r="I1870" s="2071"/>
      <c r="J1870" s="2071"/>
      <c r="K1870" s="2071"/>
      <c r="L1870" s="2071"/>
      <c r="M1870" s="2071"/>
    </row>
    <row r="1871" spans="1:14" ht="16.5" thickBot="1">
      <c r="A1871" s="2099" t="s">
        <v>4102</v>
      </c>
      <c r="B1871" s="2100"/>
      <c r="C1871" s="2100"/>
      <c r="D1871" s="1808">
        <f>D1856+D1828+D1814+D1800+D1786+D1772</f>
        <v>605400</v>
      </c>
      <c r="E1871" s="2101"/>
      <c r="F1871" s="1807"/>
      <c r="G1871" s="2102">
        <f>G1870+G1842+G1814+G1800+G1772+G1786</f>
        <v>1030825</v>
      </c>
      <c r="H1871" s="2100"/>
      <c r="I1871" s="2100"/>
      <c r="J1871" s="2100">
        <f>J1870+J1856+J1842+J1828+J1814+J1800+J1786+J1772</f>
        <v>0</v>
      </c>
      <c r="K1871" s="2100"/>
      <c r="L1871" s="2100"/>
      <c r="M1871" s="2103">
        <f>M1870+M1856+M1842+M1828+M1814+M1800+M1786+M1772</f>
        <v>0</v>
      </c>
      <c r="N1871" s="2054">
        <f>M1871+J1871+G1871+D1871</f>
        <v>1636225</v>
      </c>
    </row>
    <row r="1872" spans="1:14" ht="16.5" thickBot="1">
      <c r="A1872" s="2104" t="s">
        <v>4163</v>
      </c>
      <c r="B1872" s="1999"/>
      <c r="C1872" s="1999"/>
      <c r="D1872" s="1999"/>
      <c r="E1872" s="1999"/>
      <c r="F1872" s="1999"/>
      <c r="G1872" s="1999"/>
      <c r="H1872" s="1999"/>
      <c r="I1872" s="1999"/>
      <c r="J1872" s="1999"/>
      <c r="K1872" s="1999"/>
      <c r="L1872" s="1999"/>
      <c r="M1872" s="2000"/>
    </row>
    <row r="1873" spans="1:13" ht="15.75">
      <c r="A1873" s="1905" t="s">
        <v>3278</v>
      </c>
      <c r="B1873" s="2105" t="s">
        <v>4164</v>
      </c>
      <c r="C1873" s="2105"/>
      <c r="D1873" s="2106"/>
      <c r="E1873" s="2105" t="s">
        <v>4165</v>
      </c>
      <c r="F1873" s="2105"/>
      <c r="G1873" s="2106"/>
      <c r="H1873" s="2105" t="s">
        <v>4165</v>
      </c>
      <c r="I1873" s="2105"/>
      <c r="J1873" s="2106"/>
      <c r="K1873" s="2105" t="s">
        <v>4166</v>
      </c>
      <c r="L1873" s="2105"/>
      <c r="M1873" s="2106"/>
    </row>
    <row r="1874" spans="1:13" ht="15.75">
      <c r="A1874" s="1821" t="s">
        <v>3282</v>
      </c>
      <c r="B1874" s="1687" t="s">
        <v>4167</v>
      </c>
      <c r="C1874" s="1687"/>
      <c r="D1874" s="2107"/>
      <c r="E1874" s="1687" t="s">
        <v>4167</v>
      </c>
      <c r="F1874" s="1687"/>
      <c r="G1874" s="2107"/>
      <c r="H1874" s="1687" t="s">
        <v>4167</v>
      </c>
      <c r="I1874" s="1687"/>
      <c r="J1874" s="2107"/>
      <c r="K1874" s="1687" t="s">
        <v>4167</v>
      </c>
      <c r="L1874" s="1687"/>
      <c r="M1874" s="2107"/>
    </row>
    <row r="1875" spans="1:13" ht="15.75">
      <c r="A1875" s="1821" t="s">
        <v>3284</v>
      </c>
      <c r="B1875" s="1715" t="s">
        <v>4168</v>
      </c>
      <c r="C1875" s="1715" t="s">
        <v>3447</v>
      </c>
      <c r="D1875" s="2108"/>
      <c r="E1875" s="1715" t="s">
        <v>4169</v>
      </c>
      <c r="F1875" s="1715" t="s">
        <v>3447</v>
      </c>
      <c r="G1875" s="2108"/>
      <c r="H1875" s="1715" t="s">
        <v>4170</v>
      </c>
      <c r="I1875" s="1715" t="s">
        <v>3447</v>
      </c>
      <c r="J1875" s="2108"/>
      <c r="K1875" s="1715" t="s">
        <v>4171</v>
      </c>
      <c r="L1875" s="1710" t="s">
        <v>3447</v>
      </c>
      <c r="M1875" s="2107"/>
    </row>
    <row r="1876" spans="1:13" ht="15.75">
      <c r="A1876" s="1821" t="s">
        <v>3288</v>
      </c>
      <c r="B1876" s="1710" t="s">
        <v>3333</v>
      </c>
      <c r="C1876" s="2109"/>
      <c r="D1876" s="2107"/>
      <c r="E1876" s="1710" t="s">
        <v>3333</v>
      </c>
      <c r="F1876" s="2109"/>
      <c r="G1876" s="2107"/>
      <c r="H1876" s="1710" t="s">
        <v>3333</v>
      </c>
      <c r="I1876" s="2109"/>
      <c r="J1876" s="2107"/>
      <c r="K1876" s="1710" t="s">
        <v>3333</v>
      </c>
      <c r="L1876" s="2109"/>
      <c r="M1876" s="2107"/>
    </row>
    <row r="1877" spans="1:13" ht="15.75">
      <c r="A1877" s="1821" t="s">
        <v>3291</v>
      </c>
      <c r="B1877" s="1710" t="s">
        <v>4172</v>
      </c>
      <c r="C1877" s="2109"/>
      <c r="D1877" s="2107"/>
      <c r="E1877" s="1710" t="s">
        <v>4172</v>
      </c>
      <c r="F1877" s="2109"/>
      <c r="G1877" s="2107"/>
      <c r="H1877" s="1710" t="s">
        <v>4172</v>
      </c>
      <c r="I1877" s="2109"/>
      <c r="J1877" s="2107"/>
      <c r="K1877" s="1710" t="s">
        <v>4172</v>
      </c>
      <c r="L1877" s="2109"/>
      <c r="M1877" s="2107"/>
    </row>
    <row r="1878" spans="1:13" ht="15.75">
      <c r="A1878" s="1821" t="s">
        <v>3294</v>
      </c>
      <c r="B1878" s="1715" t="s">
        <v>4085</v>
      </c>
      <c r="C1878" s="2109"/>
      <c r="D1878" s="2107"/>
      <c r="E1878" s="1715" t="s">
        <v>4173</v>
      </c>
      <c r="F1878" s="2109"/>
      <c r="G1878" s="2107"/>
      <c r="H1878" s="1715" t="s">
        <v>4085</v>
      </c>
      <c r="I1878" s="2109"/>
      <c r="J1878" s="2107"/>
      <c r="K1878" s="1715" t="s">
        <v>4174</v>
      </c>
      <c r="L1878" s="2109"/>
      <c r="M1878" s="2107"/>
    </row>
    <row r="1879" spans="1:13" ht="15.75">
      <c r="A1879" s="1821" t="s">
        <v>3295</v>
      </c>
      <c r="B1879" s="1710" t="s">
        <v>3394</v>
      </c>
      <c r="C1879" s="2109"/>
      <c r="D1879" s="2107"/>
      <c r="E1879" s="1710" t="s">
        <v>3394</v>
      </c>
      <c r="F1879" s="2109"/>
      <c r="G1879" s="2107"/>
      <c r="H1879" s="1710" t="s">
        <v>3394</v>
      </c>
      <c r="I1879" s="2109"/>
      <c r="J1879" s="2107"/>
      <c r="K1879" s="1710" t="s">
        <v>3394</v>
      </c>
      <c r="L1879" s="2109"/>
      <c r="M1879" s="2107"/>
    </row>
    <row r="1880" spans="1:13" ht="63">
      <c r="A1880" s="1821" t="s">
        <v>3298</v>
      </c>
      <c r="B1880" s="1710" t="s">
        <v>4175</v>
      </c>
      <c r="C1880" s="2109"/>
      <c r="D1880" s="2107"/>
      <c r="E1880" s="1710" t="s">
        <v>4175</v>
      </c>
      <c r="F1880" s="2109"/>
      <c r="G1880" s="2107"/>
      <c r="H1880" s="1710" t="s">
        <v>4175</v>
      </c>
      <c r="I1880" s="2109"/>
      <c r="J1880" s="2107"/>
      <c r="K1880" s="1710" t="s">
        <v>4175</v>
      </c>
      <c r="L1880" s="2109"/>
      <c r="M1880" s="2107"/>
    </row>
    <row r="1881" spans="1:13" ht="47.25">
      <c r="A1881" s="1821" t="s">
        <v>3300</v>
      </c>
      <c r="B1881" s="1710" t="s">
        <v>4176</v>
      </c>
      <c r="C1881" s="2109"/>
      <c r="D1881" s="2107"/>
      <c r="E1881" s="1710" t="s">
        <v>4176</v>
      </c>
      <c r="F1881" s="2109"/>
      <c r="G1881" s="2107"/>
      <c r="H1881" s="1710" t="s">
        <v>4176</v>
      </c>
      <c r="I1881" s="2109"/>
      <c r="J1881" s="2107"/>
      <c r="K1881" s="1710" t="s">
        <v>4176</v>
      </c>
      <c r="L1881" s="2109"/>
      <c r="M1881" s="2107"/>
    </row>
    <row r="1882" spans="1:13" ht="15.75">
      <c r="A1882" s="1821" t="s">
        <v>3304</v>
      </c>
      <c r="B1882" s="1710" t="s">
        <v>3337</v>
      </c>
      <c r="C1882" s="2110"/>
      <c r="D1882" s="2107"/>
      <c r="E1882" s="1710" t="s">
        <v>3337</v>
      </c>
      <c r="F1882" s="2110"/>
      <c r="G1882" s="2107"/>
      <c r="H1882" s="1710" t="s">
        <v>3337</v>
      </c>
      <c r="I1882" s="2110"/>
      <c r="J1882" s="2107"/>
      <c r="K1882" s="1710" t="s">
        <v>3337</v>
      </c>
      <c r="L1882" s="2110"/>
      <c r="M1882" s="2107"/>
    </row>
    <row r="1883" spans="1:13" ht="15.75">
      <c r="A1883" s="1821" t="s">
        <v>3307</v>
      </c>
      <c r="B1883" s="1715">
        <v>1</v>
      </c>
      <c r="C1883" s="2111">
        <v>275</v>
      </c>
      <c r="D1883" s="2112">
        <f>C1883*52</f>
        <v>14300</v>
      </c>
      <c r="E1883" s="1715">
        <v>1</v>
      </c>
      <c r="F1883" s="2111">
        <v>275</v>
      </c>
      <c r="G1883" s="2112">
        <f>F1883*52</f>
        <v>14300</v>
      </c>
      <c r="H1883" s="1715">
        <v>1</v>
      </c>
      <c r="I1883" s="2111">
        <v>275</v>
      </c>
      <c r="J1883" s="2112">
        <f>I1883*52</f>
        <v>14300</v>
      </c>
      <c r="K1883" s="1715">
        <v>1</v>
      </c>
      <c r="L1883" s="2111">
        <v>275</v>
      </c>
      <c r="M1883" s="2112">
        <f>L1883*52</f>
        <v>14300</v>
      </c>
    </row>
    <row r="1884" spans="1:13" ht="15.75">
      <c r="A1884" s="1821" t="s">
        <v>3308</v>
      </c>
      <c r="B1884" s="1715">
        <v>2</v>
      </c>
      <c r="C1884" s="2111">
        <v>200</v>
      </c>
      <c r="D1884" s="2112">
        <f>C1884*52</f>
        <v>10400</v>
      </c>
      <c r="E1884" s="1715">
        <v>2</v>
      </c>
      <c r="F1884" s="2111">
        <v>200</v>
      </c>
      <c r="G1884" s="2112">
        <f>F1884*52</f>
        <v>10400</v>
      </c>
      <c r="H1884" s="1715">
        <v>2</v>
      </c>
      <c r="I1884" s="2111">
        <v>200</v>
      </c>
      <c r="J1884" s="2112">
        <f>I1884*52</f>
        <v>10400</v>
      </c>
      <c r="K1884" s="1715">
        <v>2</v>
      </c>
      <c r="L1884" s="2111">
        <v>200</v>
      </c>
      <c r="M1884" s="2112">
        <f>L1884*52</f>
        <v>10400</v>
      </c>
    </row>
    <row r="1885" spans="1:13" ht="15.75">
      <c r="A1885" s="1821" t="s">
        <v>3309</v>
      </c>
      <c r="B1885" s="1687" t="s">
        <v>4177</v>
      </c>
      <c r="C1885" s="1716"/>
      <c r="D1885" s="2112">
        <f>SUM(D1883:D1884)</f>
        <v>24700</v>
      </c>
      <c r="E1885" s="1687" t="s">
        <v>4177</v>
      </c>
      <c r="F1885" s="1716"/>
      <c r="G1885" s="2112">
        <f>SUM(G1883:G1884)</f>
        <v>24700</v>
      </c>
      <c r="H1885" s="1687" t="s">
        <v>4177</v>
      </c>
      <c r="I1885" s="1716"/>
      <c r="J1885" s="2112">
        <f>SUM(J1883:J1884)</f>
        <v>24700</v>
      </c>
      <c r="K1885" s="1687" t="s">
        <v>4177</v>
      </c>
      <c r="L1885" s="1716"/>
      <c r="M1885" s="2113">
        <f>SUM(M1883:M1884)</f>
        <v>24700</v>
      </c>
    </row>
    <row r="1886" spans="1:13" ht="16.5" thickBot="1">
      <c r="A1886" s="1845" t="s">
        <v>29</v>
      </c>
      <c r="B1886" s="2114" t="s">
        <v>4178</v>
      </c>
      <c r="C1886" s="2115"/>
      <c r="D1886" s="2116">
        <v>74100</v>
      </c>
      <c r="E1886" s="2114" t="s">
        <v>4179</v>
      </c>
      <c r="F1886" s="2117"/>
      <c r="G1886" s="2116">
        <v>49400</v>
      </c>
      <c r="H1886" s="2114" t="s">
        <v>4178</v>
      </c>
      <c r="I1886" s="2115"/>
      <c r="J1886" s="2116">
        <v>74100</v>
      </c>
      <c r="K1886" s="2114" t="s">
        <v>4179</v>
      </c>
      <c r="L1886" s="2117"/>
      <c r="M1886" s="2116">
        <v>49400</v>
      </c>
    </row>
    <row r="1887" spans="1:13" ht="63">
      <c r="A1887" s="1810" t="s">
        <v>3278</v>
      </c>
      <c r="B1887" s="1684" t="s">
        <v>4180</v>
      </c>
      <c r="C1887" s="1684"/>
      <c r="D1887" s="2118"/>
      <c r="E1887" s="2119" t="s">
        <v>4181</v>
      </c>
      <c r="F1887" s="2119"/>
      <c r="G1887" s="2120"/>
      <c r="H1887" s="2119" t="s">
        <v>4182</v>
      </c>
      <c r="I1887" s="2119"/>
      <c r="J1887" s="2120"/>
      <c r="K1887" s="2119" t="s">
        <v>4183</v>
      </c>
      <c r="L1887" s="1684"/>
      <c r="M1887" s="2118"/>
    </row>
    <row r="1888" spans="1:13" ht="15.75">
      <c r="A1888" s="1821" t="s">
        <v>3282</v>
      </c>
      <c r="B1888" s="1687" t="s">
        <v>4167</v>
      </c>
      <c r="C1888" s="1687"/>
      <c r="D1888" s="2107"/>
      <c r="E1888" s="1687" t="s">
        <v>4167</v>
      </c>
      <c r="F1888" s="1687"/>
      <c r="G1888" s="2107"/>
      <c r="H1888" s="1687" t="s">
        <v>4167</v>
      </c>
      <c r="I1888" s="1687"/>
      <c r="J1888" s="2107"/>
      <c r="K1888" s="1687" t="s">
        <v>4167</v>
      </c>
      <c r="L1888" s="1687"/>
      <c r="M1888" s="2107"/>
    </row>
    <row r="1889" spans="1:13" ht="15.75">
      <c r="A1889" s="1821" t="s">
        <v>3284</v>
      </c>
      <c r="B1889" s="1715" t="s">
        <v>4184</v>
      </c>
      <c r="C1889" s="1715" t="s">
        <v>3447</v>
      </c>
      <c r="D1889" s="2108"/>
      <c r="E1889" s="1715" t="s">
        <v>4185</v>
      </c>
      <c r="F1889" s="1715"/>
      <c r="G1889" s="2108"/>
      <c r="H1889" s="1715" t="s">
        <v>4186</v>
      </c>
      <c r="I1889" s="1675"/>
      <c r="J1889" s="2121"/>
      <c r="K1889" s="1715" t="s">
        <v>4187</v>
      </c>
      <c r="L1889" s="1675"/>
      <c r="M1889" s="2121"/>
    </row>
    <row r="1890" spans="1:13" ht="15.75">
      <c r="A1890" s="1821" t="s">
        <v>3288</v>
      </c>
      <c r="B1890" s="1710" t="s">
        <v>3333</v>
      </c>
      <c r="C1890" s="2109"/>
      <c r="D1890" s="2107"/>
      <c r="E1890" s="1710" t="s">
        <v>3290</v>
      </c>
      <c r="F1890" s="2122"/>
      <c r="G1890" s="2121"/>
      <c r="H1890" s="1710" t="s">
        <v>3290</v>
      </c>
      <c r="I1890" s="2122"/>
      <c r="J1890" s="2121"/>
      <c r="K1890" s="1710" t="s">
        <v>3290</v>
      </c>
      <c r="L1890" s="2122"/>
      <c r="M1890" s="2121"/>
    </row>
    <row r="1891" spans="1:13" ht="31.5">
      <c r="A1891" s="1821" t="s">
        <v>3291</v>
      </c>
      <c r="B1891" s="1710" t="s">
        <v>4188</v>
      </c>
      <c r="C1891" s="2109"/>
      <c r="D1891" s="2107"/>
      <c r="E1891" s="1715" t="s">
        <v>4189</v>
      </c>
      <c r="F1891" s="2122"/>
      <c r="G1891" s="2121"/>
      <c r="H1891" s="1715" t="s">
        <v>4190</v>
      </c>
      <c r="I1891" s="2122"/>
      <c r="J1891" s="2121"/>
      <c r="K1891" s="1715" t="s">
        <v>4189</v>
      </c>
      <c r="L1891" s="2122"/>
      <c r="M1891" s="2121"/>
    </row>
    <row r="1892" spans="1:13" ht="15.75">
      <c r="A1892" s="1821" t="s">
        <v>3294</v>
      </c>
      <c r="B1892" s="1715" t="s">
        <v>4191</v>
      </c>
      <c r="C1892" s="2109"/>
      <c r="D1892" s="2107"/>
      <c r="E1892" s="1715" t="s">
        <v>4192</v>
      </c>
      <c r="F1892" s="2122"/>
      <c r="G1892" s="2121"/>
      <c r="H1892" s="1715" t="s">
        <v>4193</v>
      </c>
      <c r="I1892" s="2122"/>
      <c r="J1892" s="2121"/>
      <c r="K1892" s="1715" t="s">
        <v>4192</v>
      </c>
      <c r="L1892" s="2122"/>
      <c r="M1892" s="2121"/>
    </row>
    <row r="1893" spans="1:13" ht="15.75">
      <c r="A1893" s="1821" t="s">
        <v>3295</v>
      </c>
      <c r="B1893" s="1710" t="s">
        <v>3394</v>
      </c>
      <c r="C1893" s="2109"/>
      <c r="D1893" s="2107"/>
      <c r="E1893" s="1710" t="s">
        <v>3394</v>
      </c>
      <c r="F1893" s="2122"/>
      <c r="G1893" s="2121"/>
      <c r="H1893" s="1710" t="s">
        <v>3434</v>
      </c>
      <c r="I1893" s="2122"/>
      <c r="J1893" s="2121"/>
      <c r="K1893" s="1710" t="s">
        <v>3394</v>
      </c>
      <c r="L1893" s="2122"/>
      <c r="M1893" s="2121"/>
    </row>
    <row r="1894" spans="1:13" ht="63">
      <c r="A1894" s="1821" t="s">
        <v>3298</v>
      </c>
      <c r="B1894" s="1710" t="s">
        <v>4175</v>
      </c>
      <c r="C1894" s="2109"/>
      <c r="D1894" s="2107"/>
      <c r="E1894" s="1675" t="s">
        <v>4175</v>
      </c>
      <c r="F1894" s="2122"/>
      <c r="G1894" s="2121"/>
      <c r="H1894" s="1675" t="s">
        <v>4175</v>
      </c>
      <c r="I1894" s="2122"/>
      <c r="J1894" s="2121"/>
      <c r="K1894" s="1675" t="s">
        <v>4175</v>
      </c>
      <c r="L1894" s="2122"/>
      <c r="M1894" s="2121"/>
    </row>
    <row r="1895" spans="1:13" ht="47.25">
      <c r="A1895" s="1821" t="s">
        <v>3300</v>
      </c>
      <c r="B1895" s="1710" t="s">
        <v>4194</v>
      </c>
      <c r="C1895" s="2109"/>
      <c r="D1895" s="2107"/>
      <c r="E1895" s="1675" t="s">
        <v>4195</v>
      </c>
      <c r="F1895" s="2122"/>
      <c r="G1895" s="2121"/>
      <c r="H1895" s="1675" t="s">
        <v>4195</v>
      </c>
      <c r="I1895" s="2122"/>
      <c r="J1895" s="2121"/>
      <c r="K1895" s="1675" t="s">
        <v>4195</v>
      </c>
      <c r="L1895" s="2122"/>
      <c r="M1895" s="2121"/>
    </row>
    <row r="1896" spans="1:13" ht="15.75">
      <c r="A1896" s="1821" t="s">
        <v>3304</v>
      </c>
      <c r="B1896" s="1710" t="s">
        <v>3337</v>
      </c>
      <c r="C1896" s="2110"/>
      <c r="D1896" s="2107"/>
      <c r="E1896" s="1710" t="s">
        <v>3337</v>
      </c>
      <c r="F1896" s="2123"/>
      <c r="G1896" s="2121"/>
      <c r="H1896" s="1710" t="s">
        <v>3337</v>
      </c>
      <c r="I1896" s="2123"/>
      <c r="J1896" s="2121"/>
      <c r="K1896" s="1710" t="s">
        <v>3337</v>
      </c>
      <c r="L1896" s="2123"/>
      <c r="M1896" s="2121"/>
    </row>
    <row r="1897" spans="1:13" ht="15.75">
      <c r="A1897" s="1821" t="s">
        <v>3307</v>
      </c>
      <c r="B1897" s="1715">
        <v>2</v>
      </c>
      <c r="C1897" s="2111">
        <v>275</v>
      </c>
      <c r="D1897" s="2112">
        <f>C1897*9</f>
        <v>2475</v>
      </c>
      <c r="E1897" s="1715">
        <v>1</v>
      </c>
      <c r="F1897" s="2111">
        <v>275</v>
      </c>
      <c r="G1897" s="2112">
        <f>F1897*25</f>
        <v>6875</v>
      </c>
      <c r="H1897" s="1715" t="s">
        <v>4196</v>
      </c>
      <c r="I1897" s="2111">
        <v>275</v>
      </c>
      <c r="J1897" s="2112">
        <f>I1897*75</f>
        <v>20625</v>
      </c>
      <c r="K1897" s="1715">
        <v>1</v>
      </c>
      <c r="L1897" s="2111">
        <v>275</v>
      </c>
      <c r="M1897" s="2112">
        <f>L1897*25</f>
        <v>6875</v>
      </c>
    </row>
    <row r="1898" spans="1:13" ht="15.75">
      <c r="A1898" s="1821" t="s">
        <v>3308</v>
      </c>
      <c r="B1898" s="1715">
        <v>4</v>
      </c>
      <c r="C1898" s="2111">
        <v>200</v>
      </c>
      <c r="D1898" s="2112">
        <f>C1898*9</f>
        <v>1800</v>
      </c>
      <c r="E1898" s="1715">
        <v>2</v>
      </c>
      <c r="F1898" s="2111">
        <v>200</v>
      </c>
      <c r="G1898" s="2112">
        <f>F1898*25</f>
        <v>5000</v>
      </c>
      <c r="H1898" s="1715" t="s">
        <v>4197</v>
      </c>
      <c r="I1898" s="2111">
        <v>200</v>
      </c>
      <c r="J1898" s="2112">
        <f>I1898*75</f>
        <v>15000</v>
      </c>
      <c r="K1898" s="1715">
        <v>2</v>
      </c>
      <c r="L1898" s="2111">
        <v>200</v>
      </c>
      <c r="M1898" s="2112">
        <f>L1898*25</f>
        <v>5000</v>
      </c>
    </row>
    <row r="1899" spans="1:13" ht="15.75">
      <c r="A1899" s="1821" t="s">
        <v>3309</v>
      </c>
      <c r="B1899" s="1687" t="s">
        <v>4198</v>
      </c>
      <c r="C1899" s="1716"/>
      <c r="D1899" s="2112">
        <f>SUM(D1897:D1898)</f>
        <v>4275</v>
      </c>
      <c r="E1899" s="1687" t="s">
        <v>4199</v>
      </c>
      <c r="F1899" s="1657"/>
      <c r="G1899" s="2124">
        <f>SUM(G1897:G1898)</f>
        <v>11875</v>
      </c>
      <c r="H1899" s="1687" t="s">
        <v>4200</v>
      </c>
      <c r="I1899" s="1657"/>
      <c r="J1899" s="2124">
        <f>SUM(J1897:J1898)</f>
        <v>35625</v>
      </c>
      <c r="K1899" s="1687" t="s">
        <v>4199</v>
      </c>
      <c r="L1899" s="1657"/>
      <c r="M1899" s="2124">
        <f>SUM(M1897:M1898)</f>
        <v>11875</v>
      </c>
    </row>
    <row r="1900" spans="1:13" ht="16.5" thickBot="1">
      <c r="A1900" s="1864" t="s">
        <v>29</v>
      </c>
      <c r="B1900" s="2125" t="s">
        <v>4201</v>
      </c>
      <c r="C1900" s="2126"/>
      <c r="D1900" s="2127">
        <f>D1899*2</f>
        <v>8550</v>
      </c>
      <c r="E1900" s="2128" t="s">
        <v>4202</v>
      </c>
      <c r="F1900" s="2128"/>
      <c r="G1900" s="2127">
        <v>47500</v>
      </c>
      <c r="H1900" s="2128"/>
      <c r="I1900" s="2128"/>
      <c r="J1900" s="2127">
        <v>35625</v>
      </c>
      <c r="K1900" s="2128" t="s">
        <v>4202</v>
      </c>
      <c r="L1900" s="2128"/>
      <c r="M1900" s="2127">
        <v>47500</v>
      </c>
    </row>
    <row r="1901" spans="1:13" ht="47.25">
      <c r="A1901" s="1905" t="s">
        <v>3278</v>
      </c>
      <c r="B1901" s="2129" t="s">
        <v>4203</v>
      </c>
      <c r="C1901" s="2129"/>
      <c r="D1901" s="2130"/>
      <c r="E1901" s="2105" t="s">
        <v>4180</v>
      </c>
      <c r="F1901" s="2105"/>
      <c r="G1901" s="2106"/>
      <c r="H1901" s="2105" t="s">
        <v>4180</v>
      </c>
      <c r="I1901" s="2105"/>
      <c r="J1901" s="2106"/>
      <c r="K1901" s="2105" t="s">
        <v>4180</v>
      </c>
      <c r="L1901" s="2105"/>
      <c r="M1901" s="2106"/>
    </row>
    <row r="1902" spans="1:13" ht="15.75">
      <c r="A1902" s="1821" t="s">
        <v>3282</v>
      </c>
      <c r="B1902" s="1687" t="s">
        <v>4167</v>
      </c>
      <c r="C1902" s="1687"/>
      <c r="D1902" s="2131"/>
      <c r="E1902" s="1687" t="s">
        <v>4167</v>
      </c>
      <c r="F1902" s="1687"/>
      <c r="G1902" s="2107"/>
      <c r="H1902" s="1687" t="s">
        <v>4167</v>
      </c>
      <c r="I1902" s="1687"/>
      <c r="J1902" s="2107"/>
      <c r="K1902" s="1687" t="s">
        <v>4167</v>
      </c>
      <c r="L1902" s="1687"/>
      <c r="M1902" s="2107"/>
    </row>
    <row r="1903" spans="1:13" ht="15.75">
      <c r="A1903" s="1821" t="s">
        <v>3284</v>
      </c>
      <c r="B1903" s="1715" t="s">
        <v>4186</v>
      </c>
      <c r="C1903" s="2132" t="s">
        <v>3447</v>
      </c>
      <c r="D1903" s="2133"/>
      <c r="E1903" s="1715" t="s">
        <v>4204</v>
      </c>
      <c r="F1903" s="1715" t="s">
        <v>3447</v>
      </c>
      <c r="G1903" s="2108"/>
      <c r="H1903" s="1715" t="s">
        <v>7</v>
      </c>
      <c r="I1903" s="1715" t="s">
        <v>3447</v>
      </c>
      <c r="J1903" s="2108"/>
      <c r="K1903" s="1715" t="s">
        <v>4205</v>
      </c>
      <c r="L1903" s="1715" t="s">
        <v>3447</v>
      </c>
      <c r="M1903" s="2108"/>
    </row>
    <row r="1904" spans="1:13" ht="15.75">
      <c r="A1904" s="1821" t="s">
        <v>3288</v>
      </c>
      <c r="B1904" s="2134" t="s">
        <v>3333</v>
      </c>
      <c r="C1904" s="2135"/>
      <c r="D1904" s="2133"/>
      <c r="E1904" s="1710" t="s">
        <v>3333</v>
      </c>
      <c r="F1904" s="2109"/>
      <c r="G1904" s="2107"/>
      <c r="H1904" s="1710" t="s">
        <v>3333</v>
      </c>
      <c r="I1904" s="2109"/>
      <c r="J1904" s="2107"/>
      <c r="K1904" s="1710" t="s">
        <v>3333</v>
      </c>
      <c r="L1904" s="2109"/>
      <c r="M1904" s="2107"/>
    </row>
    <row r="1905" spans="1:13" ht="15.75">
      <c r="A1905" s="1821" t="s">
        <v>3291</v>
      </c>
      <c r="B1905" s="1710" t="s">
        <v>4206</v>
      </c>
      <c r="C1905" s="2135"/>
      <c r="D1905" s="2133"/>
      <c r="E1905" s="1710" t="s">
        <v>4188</v>
      </c>
      <c r="F1905" s="2109"/>
      <c r="G1905" s="2107"/>
      <c r="H1905" s="1710" t="s">
        <v>4188</v>
      </c>
      <c r="I1905" s="2109"/>
      <c r="J1905" s="2107"/>
      <c r="K1905" s="1710" t="s">
        <v>4188</v>
      </c>
      <c r="L1905" s="2109"/>
      <c r="M1905" s="2107"/>
    </row>
    <row r="1906" spans="1:13" ht="15.75">
      <c r="A1906" s="1821" t="s">
        <v>3294</v>
      </c>
      <c r="B1906" s="1715" t="s">
        <v>4207</v>
      </c>
      <c r="C1906" s="2135"/>
      <c r="D1906" s="2133"/>
      <c r="E1906" s="1715" t="s">
        <v>4191</v>
      </c>
      <c r="F1906" s="2109"/>
      <c r="G1906" s="2107"/>
      <c r="H1906" s="1715" t="s">
        <v>4191</v>
      </c>
      <c r="I1906" s="2109"/>
      <c r="J1906" s="2107"/>
      <c r="K1906" s="1715" t="s">
        <v>4191</v>
      </c>
      <c r="L1906" s="2109"/>
      <c r="M1906" s="2107"/>
    </row>
    <row r="1907" spans="1:13" ht="15.75">
      <c r="A1907" s="1821" t="s">
        <v>3295</v>
      </c>
      <c r="B1907" s="1710" t="s">
        <v>3394</v>
      </c>
      <c r="C1907" s="2135"/>
      <c r="D1907" s="2133"/>
      <c r="E1907" s="1710" t="s">
        <v>3394</v>
      </c>
      <c r="F1907" s="2109"/>
      <c r="G1907" s="2107"/>
      <c r="H1907" s="1710" t="s">
        <v>3394</v>
      </c>
      <c r="I1907" s="2109"/>
      <c r="J1907" s="2107"/>
      <c r="K1907" s="1710" t="s">
        <v>3394</v>
      </c>
      <c r="L1907" s="2109"/>
      <c r="M1907" s="2107"/>
    </row>
    <row r="1908" spans="1:13" ht="63">
      <c r="A1908" s="1821" t="s">
        <v>3298</v>
      </c>
      <c r="B1908" s="1675" t="s">
        <v>4175</v>
      </c>
      <c r="C1908" s="2135"/>
      <c r="D1908" s="2133"/>
      <c r="E1908" s="1710" t="s">
        <v>4175</v>
      </c>
      <c r="F1908" s="2109"/>
      <c r="G1908" s="2107"/>
      <c r="H1908" s="1710" t="s">
        <v>4175</v>
      </c>
      <c r="I1908" s="2109"/>
      <c r="J1908" s="2107"/>
      <c r="K1908" s="1710" t="s">
        <v>4175</v>
      </c>
      <c r="L1908" s="2109"/>
      <c r="M1908" s="2107"/>
    </row>
    <row r="1909" spans="1:13" ht="31.5">
      <c r="A1909" s="1821" t="s">
        <v>3300</v>
      </c>
      <c r="B1909" s="1675" t="s">
        <v>4195</v>
      </c>
      <c r="C1909" s="2135"/>
      <c r="D1909" s="2133"/>
      <c r="E1909" s="1710" t="s">
        <v>4194</v>
      </c>
      <c r="F1909" s="2109"/>
      <c r="G1909" s="2107"/>
      <c r="H1909" s="1710" t="s">
        <v>4194</v>
      </c>
      <c r="I1909" s="2109"/>
      <c r="J1909" s="2107"/>
      <c r="K1909" s="1710" t="s">
        <v>4194</v>
      </c>
      <c r="L1909" s="2109"/>
      <c r="M1909" s="2107"/>
    </row>
    <row r="1910" spans="1:13" ht="15.75">
      <c r="A1910" s="1821" t="s">
        <v>3304</v>
      </c>
      <c r="B1910" s="1710" t="s">
        <v>3337</v>
      </c>
      <c r="C1910" s="1699"/>
      <c r="D1910" s="2133"/>
      <c r="E1910" s="1710" t="s">
        <v>3337</v>
      </c>
      <c r="F1910" s="2110"/>
      <c r="G1910" s="2107"/>
      <c r="H1910" s="1710" t="s">
        <v>3337</v>
      </c>
      <c r="I1910" s="2110"/>
      <c r="J1910" s="2107"/>
      <c r="K1910" s="1710" t="s">
        <v>3337</v>
      </c>
      <c r="L1910" s="2110"/>
      <c r="M1910" s="2107"/>
    </row>
    <row r="1911" spans="1:13" ht="15.75">
      <c r="A1911" s="1821" t="s">
        <v>3307</v>
      </c>
      <c r="B1911" s="1715">
        <v>1</v>
      </c>
      <c r="C1911" s="2111">
        <v>275</v>
      </c>
      <c r="D1911" s="2136">
        <f>C1911*30</f>
        <v>8250</v>
      </c>
      <c r="E1911" s="1715">
        <v>2</v>
      </c>
      <c r="F1911" s="2111">
        <v>275</v>
      </c>
      <c r="G1911" s="2112">
        <f>F1911*9</f>
        <v>2475</v>
      </c>
      <c r="H1911" s="1715">
        <v>2</v>
      </c>
      <c r="I1911" s="2111">
        <v>275</v>
      </c>
      <c r="J1911" s="2112">
        <f>I1911*9</f>
        <v>2475</v>
      </c>
      <c r="K1911" s="1715">
        <v>2</v>
      </c>
      <c r="L1911" s="2111">
        <v>275</v>
      </c>
      <c r="M1911" s="2112">
        <f>L1911*9</f>
        <v>2475</v>
      </c>
    </row>
    <row r="1912" spans="1:13" ht="15.75">
      <c r="A1912" s="1821" t="s">
        <v>3308</v>
      </c>
      <c r="B1912" s="1715">
        <v>2</v>
      </c>
      <c r="C1912" s="2111">
        <v>200</v>
      </c>
      <c r="D1912" s="2136">
        <f>C1912*30</f>
        <v>6000</v>
      </c>
      <c r="E1912" s="1715">
        <v>4</v>
      </c>
      <c r="F1912" s="2111">
        <v>200</v>
      </c>
      <c r="G1912" s="2112">
        <f>F1912*9</f>
        <v>1800</v>
      </c>
      <c r="H1912" s="1715">
        <v>4</v>
      </c>
      <c r="I1912" s="2111">
        <v>200</v>
      </c>
      <c r="J1912" s="2112">
        <f>I1912*9</f>
        <v>1800</v>
      </c>
      <c r="K1912" s="1715">
        <v>4</v>
      </c>
      <c r="L1912" s="2111">
        <v>200</v>
      </c>
      <c r="M1912" s="2112">
        <f>L1912*9</f>
        <v>1800</v>
      </c>
    </row>
    <row r="1913" spans="1:13" ht="15.75">
      <c r="A1913" s="1821" t="s">
        <v>3309</v>
      </c>
      <c r="B1913" s="1687" t="s">
        <v>4208</v>
      </c>
      <c r="C1913" s="1658"/>
      <c r="D1913" s="2137">
        <f>SUM(D1911:D1912)</f>
        <v>14250</v>
      </c>
      <c r="E1913" s="1687" t="s">
        <v>4198</v>
      </c>
      <c r="F1913" s="1716"/>
      <c r="G1913" s="2112">
        <f>SUM(G1911:G1912)</f>
        <v>4275</v>
      </c>
      <c r="H1913" s="1687" t="s">
        <v>4198</v>
      </c>
      <c r="I1913" s="1716"/>
      <c r="J1913" s="2112">
        <f>SUM(J1911:J1912)</f>
        <v>4275</v>
      </c>
      <c r="K1913" s="1687" t="s">
        <v>4198</v>
      </c>
      <c r="L1913" s="1716"/>
      <c r="M1913" s="2112">
        <f>SUM(M1911:M1912)</f>
        <v>4275</v>
      </c>
    </row>
    <row r="1914" spans="1:13" ht="16.5" thickBot="1">
      <c r="A1914" s="1845" t="s">
        <v>29</v>
      </c>
      <c r="B1914" s="2138" t="s">
        <v>4209</v>
      </c>
      <c r="C1914" s="2139"/>
      <c r="D1914" s="2140">
        <f>D1913*2</f>
        <v>28500</v>
      </c>
      <c r="E1914" s="2114" t="s">
        <v>4201</v>
      </c>
      <c r="F1914" s="2115"/>
      <c r="G1914" s="2116">
        <f>G1913*2</f>
        <v>8550</v>
      </c>
      <c r="H1914" s="2114" t="s">
        <v>4201</v>
      </c>
      <c r="I1914" s="2115"/>
      <c r="J1914" s="2116">
        <f>J1913*2</f>
        <v>8550</v>
      </c>
      <c r="K1914" s="2114" t="s">
        <v>4201</v>
      </c>
      <c r="L1914" s="2115"/>
      <c r="M1914" s="2116">
        <f>M1913*2</f>
        <v>8550</v>
      </c>
    </row>
    <row r="1915" spans="1:13" ht="94.5">
      <c r="A1915" s="1905" t="s">
        <v>3278</v>
      </c>
      <c r="B1915" s="2129" t="s">
        <v>4210</v>
      </c>
      <c r="C1915" s="2129"/>
      <c r="D1915" s="2130"/>
      <c r="E1915" s="2105" t="s">
        <v>4211</v>
      </c>
      <c r="F1915" s="2105"/>
      <c r="G1915" s="2141"/>
      <c r="H1915" s="2142"/>
      <c r="I1915" s="2142"/>
      <c r="J1915" s="2142"/>
      <c r="K1915" s="2105" t="s">
        <v>4212</v>
      </c>
      <c r="L1915" s="2105"/>
      <c r="M1915" s="2141"/>
    </row>
    <row r="1916" spans="1:13" ht="15.75">
      <c r="A1916" s="1821" t="s">
        <v>3282</v>
      </c>
      <c r="B1916" s="1687" t="s">
        <v>4167</v>
      </c>
      <c r="C1916" s="1687"/>
      <c r="D1916" s="2131"/>
      <c r="E1916" s="1687" t="s">
        <v>4213</v>
      </c>
      <c r="F1916" s="1687"/>
      <c r="G1916" s="2131"/>
      <c r="H1916" s="1539"/>
      <c r="I1916" s="1539"/>
      <c r="J1916" s="1539"/>
      <c r="K1916" s="1687" t="s">
        <v>4167</v>
      </c>
      <c r="L1916" s="1687"/>
      <c r="M1916" s="2131"/>
    </row>
    <row r="1917" spans="1:13" ht="15.75">
      <c r="A1917" s="1821" t="s">
        <v>3284</v>
      </c>
      <c r="B1917" s="1715" t="s">
        <v>4186</v>
      </c>
      <c r="C1917" s="2132" t="s">
        <v>3447</v>
      </c>
      <c r="D1917" s="2133"/>
      <c r="E1917" s="1715" t="s">
        <v>4079</v>
      </c>
      <c r="F1917" s="2134"/>
      <c r="G1917" s="2131"/>
      <c r="H1917" s="1539"/>
      <c r="I1917" s="1539"/>
      <c r="J1917" s="1539"/>
      <c r="K1917" s="1715" t="s">
        <v>4214</v>
      </c>
      <c r="L1917" s="2143"/>
      <c r="M1917" s="2131"/>
    </row>
    <row r="1918" spans="1:13" ht="15.75">
      <c r="A1918" s="1821" t="s">
        <v>3288</v>
      </c>
      <c r="B1918" s="2134" t="s">
        <v>3333</v>
      </c>
      <c r="C1918" s="2135"/>
      <c r="D1918" s="2133"/>
      <c r="E1918" s="1710" t="s">
        <v>4215</v>
      </c>
      <c r="F1918" s="2143"/>
      <c r="G1918" s="2131"/>
      <c r="H1918" s="1539"/>
      <c r="I1918" s="1539"/>
      <c r="J1918" s="1539"/>
      <c r="K1918" s="2134" t="s">
        <v>3290</v>
      </c>
      <c r="L1918" s="2143"/>
      <c r="M1918" s="2131"/>
    </row>
    <row r="1919" spans="1:13" ht="31.5">
      <c r="A1919" s="1821" t="s">
        <v>3291</v>
      </c>
      <c r="B1919" s="1710" t="s">
        <v>4206</v>
      </c>
      <c r="C1919" s="2135"/>
      <c r="D1919" s="2133"/>
      <c r="E1919" s="1710" t="s">
        <v>4216</v>
      </c>
      <c r="F1919" s="2143"/>
      <c r="G1919" s="2131"/>
      <c r="H1919" s="1539"/>
      <c r="I1919" s="1539"/>
      <c r="J1919" s="1539"/>
      <c r="K1919" s="1710" t="s">
        <v>4217</v>
      </c>
      <c r="L1919" s="2143"/>
      <c r="M1919" s="2131"/>
    </row>
    <row r="1920" spans="1:13" ht="15.75">
      <c r="A1920" s="1821" t="s">
        <v>3294</v>
      </c>
      <c r="B1920" s="1715" t="s">
        <v>4218</v>
      </c>
      <c r="C1920" s="2135"/>
      <c r="D1920" s="2133"/>
      <c r="E1920" s="1715">
        <v>1</v>
      </c>
      <c r="F1920" s="2143"/>
      <c r="G1920" s="2131"/>
      <c r="H1920" s="1539"/>
      <c r="I1920" s="1539"/>
      <c r="J1920" s="1539"/>
      <c r="K1920" s="1715">
        <v>1</v>
      </c>
      <c r="L1920" s="2143"/>
      <c r="M1920" s="2131"/>
    </row>
    <row r="1921" spans="1:14" ht="15.75">
      <c r="A1921" s="1821" t="s">
        <v>3295</v>
      </c>
      <c r="B1921" s="1710" t="s">
        <v>3394</v>
      </c>
      <c r="C1921" s="2135"/>
      <c r="D1921" s="2133"/>
      <c r="E1921" s="1710" t="s">
        <v>3394</v>
      </c>
      <c r="F1921" s="2143"/>
      <c r="G1921" s="2131"/>
      <c r="H1921" s="1539"/>
      <c r="I1921" s="1539"/>
      <c r="J1921" s="1539"/>
      <c r="K1921" s="1715" t="s">
        <v>3394</v>
      </c>
      <c r="L1921" s="2143"/>
      <c r="M1921" s="2131"/>
    </row>
    <row r="1922" spans="1:14" ht="63">
      <c r="A1922" s="1821" t="s">
        <v>3298</v>
      </c>
      <c r="B1922" s="1675" t="s">
        <v>4175</v>
      </c>
      <c r="C1922" s="2135"/>
      <c r="D1922" s="2133"/>
      <c r="E1922" s="1710" t="s">
        <v>4219</v>
      </c>
      <c r="F1922" s="2143"/>
      <c r="G1922" s="2131"/>
      <c r="H1922" s="1539"/>
      <c r="I1922" s="1539"/>
      <c r="J1922" s="1539"/>
      <c r="K1922" s="1710" t="s">
        <v>4219</v>
      </c>
      <c r="L1922" s="2143"/>
      <c r="M1922" s="2131"/>
    </row>
    <row r="1923" spans="1:14" ht="31.5">
      <c r="A1923" s="1821" t="s">
        <v>3300</v>
      </c>
      <c r="B1923" s="1675" t="s">
        <v>4195</v>
      </c>
      <c r="C1923" s="2135"/>
      <c r="D1923" s="2133"/>
      <c r="E1923" s="1710" t="s">
        <v>4220</v>
      </c>
      <c r="F1923" s="2143"/>
      <c r="G1923" s="2131"/>
      <c r="H1923" s="1539"/>
      <c r="I1923" s="1539"/>
      <c r="J1923" s="1539"/>
      <c r="K1923" s="1710" t="s">
        <v>4220</v>
      </c>
      <c r="L1923" s="2143"/>
      <c r="M1923" s="2131"/>
    </row>
    <row r="1924" spans="1:14" ht="31.5">
      <c r="A1924" s="1821" t="s">
        <v>3304</v>
      </c>
      <c r="B1924" s="1710" t="s">
        <v>3337</v>
      </c>
      <c r="C1924" s="1699"/>
      <c r="D1924" s="2133"/>
      <c r="E1924" s="1715" t="s">
        <v>4221</v>
      </c>
      <c r="F1924" s="2144">
        <v>1500</v>
      </c>
      <c r="G1924" s="2112">
        <f>F1924*E1927</f>
        <v>120000</v>
      </c>
      <c r="H1924" s="1539"/>
      <c r="I1924" s="1539"/>
      <c r="J1924" s="1539"/>
      <c r="K1924" s="1710" t="s">
        <v>3337</v>
      </c>
      <c r="L1924" s="1712"/>
      <c r="M1924" s="2131"/>
    </row>
    <row r="1925" spans="1:14" ht="15.75">
      <c r="A1925" s="1821" t="s">
        <v>3307</v>
      </c>
      <c r="B1925" s="1715">
        <v>1</v>
      </c>
      <c r="C1925" s="2111">
        <v>275</v>
      </c>
      <c r="D1925" s="2136">
        <f>C1925*60</f>
        <v>16500</v>
      </c>
      <c r="E1925" s="1715">
        <v>1</v>
      </c>
      <c r="F1925" s="2111">
        <v>275</v>
      </c>
      <c r="G1925" s="2145">
        <f>F1925*E1927</f>
        <v>22000</v>
      </c>
      <c r="H1925" s="1539"/>
      <c r="I1925" s="1539"/>
      <c r="J1925" s="1539"/>
      <c r="K1925" s="1715">
        <v>1</v>
      </c>
      <c r="L1925" s="2111">
        <v>275</v>
      </c>
      <c r="M1925" s="2146">
        <f>L1925*K1927</f>
        <v>22000</v>
      </c>
    </row>
    <row r="1926" spans="1:14" ht="15.75">
      <c r="A1926" s="1821" t="s">
        <v>3308</v>
      </c>
      <c r="B1926" s="1715">
        <v>2</v>
      </c>
      <c r="C1926" s="2111">
        <v>200</v>
      </c>
      <c r="D1926" s="2136">
        <f>C1926*60</f>
        <v>12000</v>
      </c>
      <c r="E1926" s="1715">
        <v>2</v>
      </c>
      <c r="F1926" s="2111">
        <v>200</v>
      </c>
      <c r="G1926" s="2145">
        <f>F1926*E1927</f>
        <v>16000</v>
      </c>
      <c r="H1926" s="1539"/>
      <c r="I1926" s="1539"/>
      <c r="J1926" s="1539"/>
      <c r="K1926" s="1715">
        <v>2</v>
      </c>
      <c r="L1926" s="2111">
        <v>200</v>
      </c>
      <c r="M1926" s="2146">
        <f>L1926*K1927</f>
        <v>16000</v>
      </c>
    </row>
    <row r="1927" spans="1:14" ht="15.75">
      <c r="A1927" s="1821" t="s">
        <v>3309</v>
      </c>
      <c r="B1927" s="1687" t="s">
        <v>4222</v>
      </c>
      <c r="C1927" s="1658"/>
      <c r="D1927" s="2137">
        <f>SUM(D1925:D1926)</f>
        <v>28500</v>
      </c>
      <c r="E1927" s="1715">
        <v>80</v>
      </c>
      <c r="F1927" s="2147"/>
      <c r="G1927" s="2146">
        <f>SUM(G1924:G1926)</f>
        <v>158000</v>
      </c>
      <c r="H1927" s="1539"/>
      <c r="I1927" s="1539"/>
      <c r="J1927" s="1539"/>
      <c r="K1927" s="1687">
        <v>80</v>
      </c>
      <c r="L1927" s="1718"/>
      <c r="M1927" s="2146">
        <f>SUM(M1925:M1926)</f>
        <v>38000</v>
      </c>
    </row>
    <row r="1928" spans="1:14" ht="32.25" thickBot="1">
      <c r="A1928" s="1845" t="s">
        <v>29</v>
      </c>
      <c r="B1928" s="2138"/>
      <c r="C1928" s="2139"/>
      <c r="D1928" s="2140">
        <f>D1927*1</f>
        <v>28500</v>
      </c>
      <c r="E1928" s="2115" t="s">
        <v>4223</v>
      </c>
      <c r="F1928" s="2148"/>
      <c r="G1928" s="2149">
        <v>174500</v>
      </c>
      <c r="H1928" s="1534"/>
      <c r="I1928" s="1534"/>
      <c r="J1928" s="1534"/>
      <c r="K1928" s="2115" t="s">
        <v>4223</v>
      </c>
      <c r="L1928" s="2148"/>
      <c r="M1928" s="2150">
        <v>54500</v>
      </c>
    </row>
    <row r="1929" spans="1:14" ht="16.5" thickBot="1">
      <c r="A1929" s="2099" t="s">
        <v>4224</v>
      </c>
      <c r="B1929" s="2151"/>
      <c r="C1929" s="2152"/>
      <c r="D1929" s="2153">
        <f>D1928+D1914+D1900+D1886</f>
        <v>139650</v>
      </c>
      <c r="E1929" s="2154"/>
      <c r="F1929" s="2155"/>
      <c r="G1929" s="2153">
        <f>G1928+G1914+G1900+G1886</f>
        <v>279950</v>
      </c>
      <c r="H1929" s="2156"/>
      <c r="I1929" s="2156"/>
      <c r="J1929" s="2153">
        <f>J1928+J1914+J1900+J1886</f>
        <v>118275</v>
      </c>
      <c r="K1929" s="2154"/>
      <c r="L1929" s="2155"/>
      <c r="M1929" s="2157">
        <f>M1928+M1914+M1900+M1886</f>
        <v>159950</v>
      </c>
      <c r="N1929" s="2158">
        <f>M1929+J1929+G1929+D1929</f>
        <v>697825</v>
      </c>
    </row>
    <row r="1930" spans="1:14" ht="16.5" thickBot="1">
      <c r="A1930" s="4323" t="s">
        <v>4225</v>
      </c>
      <c r="B1930" s="4324"/>
      <c r="C1930" s="4324"/>
      <c r="D1930" s="4324"/>
      <c r="E1930" s="4324"/>
      <c r="F1930" s="4324"/>
      <c r="G1930" s="4324"/>
      <c r="H1930" s="4324"/>
      <c r="I1930" s="4324"/>
      <c r="J1930" s="4324"/>
      <c r="K1930" s="4324"/>
      <c r="L1930" s="4324"/>
      <c r="M1930" s="4325"/>
    </row>
    <row r="1931" spans="1:14" ht="31.5">
      <c r="A1931" s="2159" t="s">
        <v>3278</v>
      </c>
      <c r="B1931" s="2160" t="s">
        <v>4226</v>
      </c>
      <c r="C1931" s="1209"/>
      <c r="D1931" s="1212"/>
      <c r="E1931" s="2160" t="s">
        <v>4226</v>
      </c>
      <c r="F1931" s="1209"/>
      <c r="G1931" s="1212"/>
      <c r="H1931" s="2160" t="s">
        <v>4227</v>
      </c>
      <c r="I1931" s="1209"/>
      <c r="J1931" s="1212"/>
      <c r="K1931" s="2160" t="s">
        <v>4227</v>
      </c>
      <c r="L1931" s="1209"/>
      <c r="M1931" s="1212"/>
    </row>
    <row r="1932" spans="1:14" ht="15.75">
      <c r="A1932" s="2161" t="s">
        <v>4228</v>
      </c>
      <c r="B1932" s="1214" t="s">
        <v>4229</v>
      </c>
      <c r="C1932" s="1214"/>
      <c r="D1932" s="1216"/>
      <c r="E1932" s="1214" t="s">
        <v>4229</v>
      </c>
      <c r="F1932" s="1214"/>
      <c r="G1932" s="1216"/>
      <c r="H1932" s="1214" t="s">
        <v>4229</v>
      </c>
      <c r="I1932" s="1214"/>
      <c r="J1932" s="1216"/>
      <c r="K1932" s="1214" t="s">
        <v>4229</v>
      </c>
      <c r="L1932" s="1214"/>
      <c r="M1932" s="1216"/>
    </row>
    <row r="1933" spans="1:14" ht="15.75">
      <c r="A1933" s="2161" t="s">
        <v>3284</v>
      </c>
      <c r="B1933" s="1410" t="s">
        <v>4230</v>
      </c>
      <c r="C1933" s="1218"/>
      <c r="D1933" s="1221"/>
      <c r="E1933" s="1410" t="s">
        <v>4231</v>
      </c>
      <c r="F1933" s="1218"/>
      <c r="G1933" s="1221"/>
      <c r="H1933" s="1410" t="s">
        <v>4232</v>
      </c>
      <c r="I1933" s="1218"/>
      <c r="J1933" s="1221"/>
      <c r="K1933" s="1410" t="s">
        <v>4081</v>
      </c>
      <c r="L1933" s="1218"/>
      <c r="M1933" s="1221"/>
    </row>
    <row r="1934" spans="1:14" ht="15.75">
      <c r="A1934" s="2161" t="s">
        <v>3288</v>
      </c>
      <c r="B1934" s="1545" t="s">
        <v>3712</v>
      </c>
      <c r="C1934" s="1218"/>
      <c r="D1934" s="1221"/>
      <c r="E1934" s="1545" t="s">
        <v>3712</v>
      </c>
      <c r="F1934" s="1218"/>
      <c r="G1934" s="1221"/>
      <c r="H1934" s="1545" t="s">
        <v>3712</v>
      </c>
      <c r="I1934" s="1218"/>
      <c r="J1934" s="1221"/>
      <c r="K1934" s="1545" t="s">
        <v>3712</v>
      </c>
      <c r="L1934" s="1218"/>
      <c r="M1934" s="1221"/>
    </row>
    <row r="1935" spans="1:14" ht="31.5">
      <c r="A1935" s="2161" t="s">
        <v>3291</v>
      </c>
      <c r="B1935" s="1410" t="s">
        <v>4233</v>
      </c>
      <c r="C1935" s="1218"/>
      <c r="D1935" s="1221"/>
      <c r="E1935" s="1410" t="s">
        <v>4233</v>
      </c>
      <c r="F1935" s="1218"/>
      <c r="G1935" s="1221"/>
      <c r="H1935" s="1410" t="s">
        <v>4233</v>
      </c>
      <c r="I1935" s="1218"/>
      <c r="J1935" s="1221"/>
      <c r="K1935" s="1410" t="s">
        <v>4233</v>
      </c>
      <c r="L1935" s="1218"/>
      <c r="M1935" s="1221"/>
    </row>
    <row r="1936" spans="1:14" ht="15.75">
      <c r="A1936" s="2161" t="s">
        <v>3294</v>
      </c>
      <c r="B1936" s="1410" t="s">
        <v>3338</v>
      </c>
      <c r="C1936" s="1218"/>
      <c r="D1936" s="1221"/>
      <c r="E1936" s="1410" t="s">
        <v>3699</v>
      </c>
      <c r="F1936" s="1218"/>
      <c r="G1936" s="1221"/>
      <c r="H1936" s="1410" t="s">
        <v>3699</v>
      </c>
      <c r="I1936" s="1218"/>
      <c r="J1936" s="1221"/>
      <c r="K1936" s="1410" t="s">
        <v>3338</v>
      </c>
      <c r="L1936" s="1218"/>
      <c r="M1936" s="1221"/>
    </row>
    <row r="1937" spans="1:13" ht="15.75">
      <c r="A1937" s="2161" t="s">
        <v>3295</v>
      </c>
      <c r="B1937" s="1410" t="s">
        <v>3366</v>
      </c>
      <c r="C1937" s="1218"/>
      <c r="D1937" s="1221"/>
      <c r="E1937" s="1410" t="s">
        <v>3366</v>
      </c>
      <c r="F1937" s="1218"/>
      <c r="G1937" s="1221"/>
      <c r="H1937" s="1410" t="s">
        <v>3366</v>
      </c>
      <c r="I1937" s="1218"/>
      <c r="J1937" s="1221"/>
      <c r="K1937" s="1410" t="s">
        <v>3366</v>
      </c>
      <c r="L1937" s="1218"/>
      <c r="M1937" s="1221"/>
    </row>
    <row r="1938" spans="1:13" ht="47.25">
      <c r="A1938" s="2161" t="s">
        <v>3298</v>
      </c>
      <c r="B1938" s="1410" t="s">
        <v>3315</v>
      </c>
      <c r="C1938" s="1218"/>
      <c r="D1938" s="1221"/>
      <c r="E1938" s="1410" t="s">
        <v>3315</v>
      </c>
      <c r="F1938" s="1218"/>
      <c r="G1938" s="1221"/>
      <c r="H1938" s="1410" t="s">
        <v>3315</v>
      </c>
      <c r="I1938" s="1218"/>
      <c r="J1938" s="1221"/>
      <c r="K1938" s="1410" t="s">
        <v>3315</v>
      </c>
      <c r="L1938" s="1218"/>
      <c r="M1938" s="1221"/>
    </row>
    <row r="1939" spans="1:13" ht="31.5">
      <c r="A1939" s="2161" t="s">
        <v>3300</v>
      </c>
      <c r="B1939" s="1410" t="s">
        <v>4234</v>
      </c>
      <c r="C1939" s="1218"/>
      <c r="D1939" s="1221"/>
      <c r="E1939" s="1410" t="s">
        <v>4234</v>
      </c>
      <c r="F1939" s="1218"/>
      <c r="G1939" s="1221"/>
      <c r="H1939" s="1410" t="s">
        <v>4234</v>
      </c>
      <c r="I1939" s="1218"/>
      <c r="J1939" s="1221"/>
      <c r="K1939" s="1410" t="s">
        <v>4234</v>
      </c>
      <c r="L1939" s="1218"/>
      <c r="M1939" s="1221"/>
    </row>
    <row r="1940" spans="1:13" ht="15.75">
      <c r="A1940" s="2161" t="s">
        <v>4235</v>
      </c>
      <c r="B1940" s="1410" t="s">
        <v>3337</v>
      </c>
      <c r="C1940" s="1389" t="s">
        <v>3337</v>
      </c>
      <c r="D1940" s="1221" t="s">
        <v>3337</v>
      </c>
      <c r="E1940" s="1410" t="s">
        <v>3337</v>
      </c>
      <c r="F1940" s="1389" t="s">
        <v>3337</v>
      </c>
      <c r="G1940" s="1221" t="s">
        <v>3337</v>
      </c>
      <c r="H1940" s="1410" t="s">
        <v>3337</v>
      </c>
      <c r="I1940" s="1389" t="s">
        <v>3337</v>
      </c>
      <c r="J1940" s="1221" t="s">
        <v>3337</v>
      </c>
      <c r="K1940" s="1410" t="s">
        <v>3337</v>
      </c>
      <c r="L1940" s="1389" t="s">
        <v>3337</v>
      </c>
      <c r="M1940" s="1221" t="s">
        <v>3337</v>
      </c>
    </row>
    <row r="1941" spans="1:13" ht="15.75">
      <c r="A1941" s="2161" t="s">
        <v>3307</v>
      </c>
      <c r="B1941" s="2162" t="s">
        <v>4196</v>
      </c>
      <c r="C1941" s="2163">
        <v>275</v>
      </c>
      <c r="D1941" s="2164">
        <v>22000</v>
      </c>
      <c r="E1941" s="2162" t="s">
        <v>4196</v>
      </c>
      <c r="F1941" s="2163">
        <v>275</v>
      </c>
      <c r="G1941" s="2164">
        <v>22000</v>
      </c>
      <c r="H1941" s="2162" t="s">
        <v>4196</v>
      </c>
      <c r="I1941" s="2163">
        <v>275</v>
      </c>
      <c r="J1941" s="2164">
        <v>22000</v>
      </c>
      <c r="K1941" s="2162" t="s">
        <v>4196</v>
      </c>
      <c r="L1941" s="2163">
        <v>275</v>
      </c>
      <c r="M1941" s="2164">
        <v>22000</v>
      </c>
    </row>
    <row r="1942" spans="1:13" ht="15.75">
      <c r="A1942" s="2161" t="s">
        <v>3308</v>
      </c>
      <c r="B1942" s="2162" t="s">
        <v>4197</v>
      </c>
      <c r="C1942" s="2163">
        <v>200</v>
      </c>
      <c r="D1942" s="2164">
        <v>16000</v>
      </c>
      <c r="E1942" s="2162" t="s">
        <v>4197</v>
      </c>
      <c r="F1942" s="2163">
        <v>200</v>
      </c>
      <c r="G1942" s="2164">
        <v>16000</v>
      </c>
      <c r="H1942" s="2162" t="s">
        <v>4197</v>
      </c>
      <c r="I1942" s="2163">
        <v>200</v>
      </c>
      <c r="J1942" s="2164">
        <v>16000</v>
      </c>
      <c r="K1942" s="2162" t="s">
        <v>4197</v>
      </c>
      <c r="L1942" s="2163">
        <v>200</v>
      </c>
      <c r="M1942" s="2164">
        <v>16000</v>
      </c>
    </row>
    <row r="1943" spans="1:13" ht="15.75">
      <c r="A1943" s="2161" t="s">
        <v>3309</v>
      </c>
      <c r="B1943" s="1214" t="s">
        <v>4236</v>
      </c>
      <c r="C1943" s="1228"/>
      <c r="D1943" s="2165">
        <f>SUM(D1941:D1942)</f>
        <v>38000</v>
      </c>
      <c r="E1943" s="1214" t="s">
        <v>4236</v>
      </c>
      <c r="F1943" s="1228"/>
      <c r="G1943" s="2165">
        <f>SUM(G1941:G1942)</f>
        <v>38000</v>
      </c>
      <c r="H1943" s="1214" t="s">
        <v>4236</v>
      </c>
      <c r="I1943" s="1228"/>
      <c r="J1943" s="2165">
        <f>SUM(J1941:J1942)</f>
        <v>38000</v>
      </c>
      <c r="K1943" s="1214" t="s">
        <v>4236</v>
      </c>
      <c r="L1943" s="1228"/>
      <c r="M1943" s="2165">
        <f>SUM(M1941:M1942)</f>
        <v>38000</v>
      </c>
    </row>
    <row r="1944" spans="1:13" ht="16.5" thickBot="1">
      <c r="A1944" s="2166" t="s">
        <v>29</v>
      </c>
      <c r="B1944" s="1496"/>
      <c r="C1944" s="1231"/>
      <c r="D1944" s="2167">
        <v>38000</v>
      </c>
      <c r="E1944" s="1496"/>
      <c r="F1944" s="1231"/>
      <c r="G1944" s="2167">
        <v>38000</v>
      </c>
      <c r="H1944" s="1496"/>
      <c r="I1944" s="1231"/>
      <c r="J1944" s="2167">
        <v>38000</v>
      </c>
      <c r="K1944" s="1496"/>
      <c r="L1944" s="1231"/>
      <c r="M1944" s="2167">
        <v>38000</v>
      </c>
    </row>
    <row r="1945" spans="1:13" ht="47.25">
      <c r="A1945" s="2168" t="s">
        <v>3278</v>
      </c>
      <c r="B1945" s="2169" t="s">
        <v>4237</v>
      </c>
      <c r="C1945" s="1411"/>
      <c r="D1945" s="1412"/>
      <c r="E1945" s="2169" t="s">
        <v>4237</v>
      </c>
      <c r="F1945" s="1411"/>
      <c r="G1945" s="1412"/>
      <c r="H1945" s="2169" t="s">
        <v>4237</v>
      </c>
      <c r="I1945" s="1411"/>
      <c r="J1945" s="1412"/>
      <c r="K1945" s="2169" t="s">
        <v>4238</v>
      </c>
      <c r="L1945" s="1411"/>
      <c r="M1945" s="1412"/>
    </row>
    <row r="1946" spans="1:13" ht="15.75">
      <c r="A1946" s="2161" t="s">
        <v>4228</v>
      </c>
      <c r="B1946" s="1214" t="s">
        <v>4229</v>
      </c>
      <c r="C1946" s="1214"/>
      <c r="D1946" s="1216"/>
      <c r="E1946" s="1214" t="s">
        <v>4229</v>
      </c>
      <c r="F1946" s="1214"/>
      <c r="G1946" s="1216"/>
      <c r="H1946" s="1214" t="s">
        <v>4229</v>
      </c>
      <c r="I1946" s="1214"/>
      <c r="J1946" s="1216"/>
      <c r="K1946" s="1214" t="s">
        <v>4229</v>
      </c>
      <c r="L1946" s="1214"/>
      <c r="M1946" s="1216"/>
    </row>
    <row r="1947" spans="1:13" ht="15.75">
      <c r="A1947" s="2161" t="s">
        <v>3284</v>
      </c>
      <c r="B1947" s="1410" t="s">
        <v>4230</v>
      </c>
      <c r="C1947" s="1218"/>
      <c r="D1947" s="1221"/>
      <c r="E1947" s="1410" t="s">
        <v>4231</v>
      </c>
      <c r="F1947" s="1218"/>
      <c r="G1947" s="1221"/>
      <c r="H1947" s="1410" t="s">
        <v>4232</v>
      </c>
      <c r="I1947" s="1218"/>
      <c r="J1947" s="1221"/>
      <c r="K1947" s="1410" t="s">
        <v>4081</v>
      </c>
      <c r="L1947" s="1218"/>
      <c r="M1947" s="1221"/>
    </row>
    <row r="1948" spans="1:13" ht="15.75">
      <c r="A1948" s="2161" t="s">
        <v>3288</v>
      </c>
      <c r="B1948" s="1545" t="s">
        <v>3712</v>
      </c>
      <c r="C1948" s="1218"/>
      <c r="D1948" s="1221"/>
      <c r="E1948" s="1545" t="s">
        <v>3712</v>
      </c>
      <c r="F1948" s="1218"/>
      <c r="G1948" s="1221"/>
      <c r="H1948" s="1545" t="s">
        <v>3712</v>
      </c>
      <c r="I1948" s="1218"/>
      <c r="J1948" s="1221"/>
      <c r="K1948" s="1545" t="s">
        <v>3712</v>
      </c>
      <c r="L1948" s="1218"/>
      <c r="M1948" s="1221"/>
    </row>
    <row r="1949" spans="1:13" ht="15.75">
      <c r="A1949" s="2161" t="s">
        <v>3291</v>
      </c>
      <c r="B1949" s="1410" t="s">
        <v>4239</v>
      </c>
      <c r="C1949" s="1218"/>
      <c r="D1949" s="1221"/>
      <c r="E1949" s="1410" t="s">
        <v>4239</v>
      </c>
      <c r="F1949" s="1218"/>
      <c r="G1949" s="1221"/>
      <c r="H1949" s="1410" t="s">
        <v>4239</v>
      </c>
      <c r="I1949" s="1218"/>
      <c r="J1949" s="1221"/>
      <c r="K1949" s="1410" t="s">
        <v>4239</v>
      </c>
      <c r="L1949" s="1218"/>
      <c r="M1949" s="1221"/>
    </row>
    <row r="1950" spans="1:13" ht="15.75">
      <c r="A1950" s="2161" t="s">
        <v>3294</v>
      </c>
      <c r="B1950" s="1410" t="s">
        <v>3338</v>
      </c>
      <c r="C1950" s="1218"/>
      <c r="D1950" s="1221"/>
      <c r="E1950" s="1410" t="s">
        <v>3338</v>
      </c>
      <c r="F1950" s="1218"/>
      <c r="G1950" s="1221"/>
      <c r="H1950" s="1410" t="s">
        <v>3338</v>
      </c>
      <c r="I1950" s="1218"/>
      <c r="J1950" s="1221"/>
      <c r="K1950" s="1410" t="s">
        <v>3338</v>
      </c>
      <c r="L1950" s="1218"/>
      <c r="M1950" s="1221"/>
    </row>
    <row r="1951" spans="1:13" ht="15.75">
      <c r="A1951" s="2161" t="s">
        <v>3295</v>
      </c>
      <c r="B1951" s="1410" t="s">
        <v>3366</v>
      </c>
      <c r="C1951" s="1218"/>
      <c r="D1951" s="1221"/>
      <c r="E1951" s="1410" t="s">
        <v>3366</v>
      </c>
      <c r="F1951" s="1218"/>
      <c r="G1951" s="1221"/>
      <c r="H1951" s="1410" t="s">
        <v>3366</v>
      </c>
      <c r="I1951" s="1218"/>
      <c r="J1951" s="1221"/>
      <c r="K1951" s="1410" t="s">
        <v>3366</v>
      </c>
      <c r="L1951" s="1218"/>
      <c r="M1951" s="1221"/>
    </row>
    <row r="1952" spans="1:13" ht="47.25">
      <c r="A1952" s="2161" t="s">
        <v>3298</v>
      </c>
      <c r="B1952" s="1410" t="s">
        <v>3315</v>
      </c>
      <c r="C1952" s="1218"/>
      <c r="D1952" s="1221"/>
      <c r="E1952" s="1410" t="s">
        <v>3315</v>
      </c>
      <c r="F1952" s="1218"/>
      <c r="G1952" s="1221"/>
      <c r="H1952" s="1410" t="s">
        <v>3315</v>
      </c>
      <c r="I1952" s="1218"/>
      <c r="J1952" s="1221"/>
      <c r="K1952" s="1410" t="s">
        <v>3315</v>
      </c>
      <c r="L1952" s="1218"/>
      <c r="M1952" s="1221"/>
    </row>
    <row r="1953" spans="1:13" ht="31.5">
      <c r="A1953" s="2161" t="s">
        <v>3300</v>
      </c>
      <c r="B1953" s="1410" t="s">
        <v>4240</v>
      </c>
      <c r="C1953" s="1218"/>
      <c r="D1953" s="1221"/>
      <c r="E1953" s="1410" t="s">
        <v>4240</v>
      </c>
      <c r="F1953" s="1218"/>
      <c r="G1953" s="1221"/>
      <c r="H1953" s="1410" t="s">
        <v>4234</v>
      </c>
      <c r="I1953" s="1218"/>
      <c r="J1953" s="1221"/>
      <c r="K1953" s="1410" t="s">
        <v>4234</v>
      </c>
      <c r="L1953" s="1218"/>
      <c r="M1953" s="1221"/>
    </row>
    <row r="1954" spans="1:13" ht="15.75">
      <c r="A1954" s="2161" t="s">
        <v>4235</v>
      </c>
      <c r="B1954" s="1410" t="s">
        <v>3337</v>
      </c>
      <c r="C1954" s="1389" t="s">
        <v>3337</v>
      </c>
      <c r="D1954" s="1221" t="s">
        <v>3337</v>
      </c>
      <c r="E1954" s="1410" t="s">
        <v>3337</v>
      </c>
      <c r="F1954" s="1389" t="s">
        <v>3337</v>
      </c>
      <c r="G1954" s="1221" t="s">
        <v>3337</v>
      </c>
      <c r="H1954" s="1410" t="s">
        <v>3337</v>
      </c>
      <c r="I1954" s="1389" t="s">
        <v>3337</v>
      </c>
      <c r="J1954" s="1221" t="s">
        <v>3337</v>
      </c>
      <c r="K1954" s="1410" t="s">
        <v>3337</v>
      </c>
      <c r="L1954" s="1389" t="s">
        <v>3337</v>
      </c>
      <c r="M1954" s="1221" t="s">
        <v>3337</v>
      </c>
    </row>
    <row r="1955" spans="1:13" ht="15.75">
      <c r="A1955" s="2161" t="s">
        <v>3307</v>
      </c>
      <c r="B1955" s="2162" t="s">
        <v>4196</v>
      </c>
      <c r="C1955" s="2163">
        <v>275</v>
      </c>
      <c r="D1955" s="2164">
        <v>5500</v>
      </c>
      <c r="E1955" s="2162" t="s">
        <v>4196</v>
      </c>
      <c r="F1955" s="2163">
        <v>275</v>
      </c>
      <c r="G1955" s="2164">
        <v>5500</v>
      </c>
      <c r="H1955" s="2162" t="s">
        <v>4196</v>
      </c>
      <c r="I1955" s="2163">
        <v>275</v>
      </c>
      <c r="J1955" s="2164">
        <v>5500</v>
      </c>
      <c r="K1955" s="2162" t="s">
        <v>4196</v>
      </c>
      <c r="L1955" s="2163">
        <v>275</v>
      </c>
      <c r="M1955" s="2164">
        <v>5500</v>
      </c>
    </row>
    <row r="1956" spans="1:13" ht="15.75">
      <c r="A1956" s="2161" t="s">
        <v>3308</v>
      </c>
      <c r="B1956" s="2162" t="s">
        <v>4197</v>
      </c>
      <c r="C1956" s="2163">
        <v>200</v>
      </c>
      <c r="D1956" s="2164">
        <v>4000</v>
      </c>
      <c r="E1956" s="2162" t="s">
        <v>4197</v>
      </c>
      <c r="F1956" s="2163">
        <v>200</v>
      </c>
      <c r="G1956" s="2164">
        <v>4000</v>
      </c>
      <c r="H1956" s="2162" t="s">
        <v>4197</v>
      </c>
      <c r="I1956" s="2163">
        <v>200</v>
      </c>
      <c r="J1956" s="2164">
        <v>4000</v>
      </c>
      <c r="K1956" s="2162" t="s">
        <v>4197</v>
      </c>
      <c r="L1956" s="2163">
        <v>200</v>
      </c>
      <c r="M1956" s="2164">
        <v>4000</v>
      </c>
    </row>
    <row r="1957" spans="1:13" ht="15.75">
      <c r="A1957" s="2161" t="s">
        <v>3309</v>
      </c>
      <c r="B1957" s="1214" t="s">
        <v>4241</v>
      </c>
      <c r="C1957" s="1228"/>
      <c r="D1957" s="2165">
        <f>SUM(D1955:D1956)</f>
        <v>9500</v>
      </c>
      <c r="E1957" s="1214" t="s">
        <v>4241</v>
      </c>
      <c r="F1957" s="1228"/>
      <c r="G1957" s="2165">
        <f>SUM(G1955:G1956)</f>
        <v>9500</v>
      </c>
      <c r="H1957" s="1214" t="s">
        <v>4241</v>
      </c>
      <c r="I1957" s="1228"/>
      <c r="J1957" s="2165">
        <f>SUM(J1955:J1956)</f>
        <v>9500</v>
      </c>
      <c r="K1957" s="1214" t="s">
        <v>4241</v>
      </c>
      <c r="L1957" s="1228"/>
      <c r="M1957" s="2165">
        <f>SUM(M1955:M1956)</f>
        <v>9500</v>
      </c>
    </row>
    <row r="1958" spans="1:13" ht="16.5" thickBot="1">
      <c r="A1958" s="2170" t="s">
        <v>29</v>
      </c>
      <c r="B1958" s="1456"/>
      <c r="C1958" s="1417"/>
      <c r="D1958" s="2171">
        <v>9500</v>
      </c>
      <c r="E1958" s="1456"/>
      <c r="F1958" s="1417"/>
      <c r="G1958" s="2171">
        <v>9500</v>
      </c>
      <c r="H1958" s="1456"/>
      <c r="I1958" s="1417"/>
      <c r="J1958" s="2171">
        <v>9500</v>
      </c>
      <c r="K1958" s="1456" t="s">
        <v>4242</v>
      </c>
      <c r="L1958" s="1417"/>
      <c r="M1958" s="2171">
        <v>9500</v>
      </c>
    </row>
    <row r="1959" spans="1:13" ht="31.5">
      <c r="A1959" s="2159" t="s">
        <v>3278</v>
      </c>
      <c r="B1959" s="2172" t="s">
        <v>4243</v>
      </c>
      <c r="C1959" s="1458"/>
      <c r="D1959" s="2173"/>
      <c r="E1959" s="2172" t="s">
        <v>4243</v>
      </c>
      <c r="F1959" s="1458"/>
      <c r="G1959" s="2173"/>
      <c r="H1959" s="2172" t="s">
        <v>4243</v>
      </c>
      <c r="I1959" s="1458"/>
      <c r="J1959" s="2173"/>
      <c r="K1959" s="2172" t="s">
        <v>4243</v>
      </c>
      <c r="L1959" s="1458"/>
      <c r="M1959" s="2173"/>
    </row>
    <row r="1960" spans="1:13" ht="15.75">
      <c r="A1960" s="2161" t="s">
        <v>4228</v>
      </c>
      <c r="B1960" s="1214" t="s">
        <v>4229</v>
      </c>
      <c r="C1960" s="1228"/>
      <c r="D1960" s="2174"/>
      <c r="E1960" s="1214" t="s">
        <v>4229</v>
      </c>
      <c r="F1960" s="1228"/>
      <c r="G1960" s="2174"/>
      <c r="H1960" s="1214" t="s">
        <v>4229</v>
      </c>
      <c r="I1960" s="1228"/>
      <c r="J1960" s="2174"/>
      <c r="K1960" s="1214" t="s">
        <v>4229</v>
      </c>
      <c r="L1960" s="1228"/>
      <c r="M1960" s="2174"/>
    </row>
    <row r="1961" spans="1:13" ht="15.75">
      <c r="A1961" s="2161" t="s">
        <v>3284</v>
      </c>
      <c r="B1961" s="1492" t="s">
        <v>4244</v>
      </c>
      <c r="C1961" s="1228"/>
      <c r="D1961" s="2174"/>
      <c r="E1961" s="1492" t="s">
        <v>7</v>
      </c>
      <c r="F1961" s="1228"/>
      <c r="G1961" s="2174"/>
      <c r="H1961" s="1492" t="s">
        <v>4245</v>
      </c>
      <c r="I1961" s="1228"/>
      <c r="J1961" s="2174"/>
      <c r="K1961" s="1492" t="s">
        <v>4246</v>
      </c>
      <c r="L1961" s="1228"/>
      <c r="M1961" s="2174"/>
    </row>
    <row r="1962" spans="1:13" ht="15.75">
      <c r="A1962" s="2161" t="s">
        <v>3288</v>
      </c>
      <c r="B1962" s="1545" t="s">
        <v>3712</v>
      </c>
      <c r="C1962" s="1228"/>
      <c r="D1962" s="2174"/>
      <c r="E1962" s="1545" t="s">
        <v>3712</v>
      </c>
      <c r="F1962" s="1228"/>
      <c r="G1962" s="2174"/>
      <c r="H1962" s="1545" t="s">
        <v>3712</v>
      </c>
      <c r="I1962" s="1228"/>
      <c r="J1962" s="2174"/>
      <c r="K1962" s="1545" t="s">
        <v>3712</v>
      </c>
      <c r="L1962" s="1228"/>
      <c r="M1962" s="2174"/>
    </row>
    <row r="1963" spans="1:13" ht="15.75">
      <c r="A1963" s="2161" t="s">
        <v>3291</v>
      </c>
      <c r="B1963" s="1492" t="s">
        <v>4247</v>
      </c>
      <c r="C1963" s="1228"/>
      <c r="D1963" s="2174"/>
      <c r="E1963" s="1492" t="s">
        <v>4247</v>
      </c>
      <c r="F1963" s="1228"/>
      <c r="G1963" s="2174"/>
      <c r="H1963" s="1492" t="s">
        <v>4247</v>
      </c>
      <c r="I1963" s="1228"/>
      <c r="J1963" s="2174"/>
      <c r="K1963" s="1492" t="s">
        <v>4247</v>
      </c>
      <c r="L1963" s="1228"/>
      <c r="M1963" s="2174"/>
    </row>
    <row r="1964" spans="1:13" ht="15.75">
      <c r="A1964" s="2161" t="s">
        <v>3294</v>
      </c>
      <c r="B1964" s="1492" t="s">
        <v>4248</v>
      </c>
      <c r="C1964" s="1228"/>
      <c r="D1964" s="2174"/>
      <c r="E1964" s="1492" t="s">
        <v>4248</v>
      </c>
      <c r="F1964" s="1228"/>
      <c r="G1964" s="2174"/>
      <c r="H1964" s="1492" t="s">
        <v>4248</v>
      </c>
      <c r="I1964" s="1228"/>
      <c r="J1964" s="2174"/>
      <c r="K1964" s="1492" t="s">
        <v>4248</v>
      </c>
      <c r="L1964" s="1228"/>
      <c r="M1964" s="2174"/>
    </row>
    <row r="1965" spans="1:13" ht="15.75">
      <c r="A1965" s="2161" t="s">
        <v>3295</v>
      </c>
      <c r="B1965" s="1492" t="s">
        <v>3366</v>
      </c>
      <c r="C1965" s="1228"/>
      <c r="D1965" s="2174"/>
      <c r="E1965" s="1492" t="s">
        <v>3366</v>
      </c>
      <c r="F1965" s="1228"/>
      <c r="G1965" s="2174"/>
      <c r="H1965" s="1492" t="s">
        <v>3366</v>
      </c>
      <c r="I1965" s="1228"/>
      <c r="J1965" s="2174"/>
      <c r="K1965" s="1492" t="s">
        <v>3366</v>
      </c>
      <c r="L1965" s="1228"/>
      <c r="M1965" s="2174"/>
    </row>
    <row r="1966" spans="1:13" ht="47.25">
      <c r="A1966" s="2161" t="s">
        <v>3298</v>
      </c>
      <c r="B1966" s="1410" t="s">
        <v>3315</v>
      </c>
      <c r="C1966" s="1228"/>
      <c r="D1966" s="2174"/>
      <c r="E1966" s="1410" t="s">
        <v>3315</v>
      </c>
      <c r="F1966" s="1228"/>
      <c r="G1966" s="2174"/>
      <c r="H1966" s="1410" t="s">
        <v>3315</v>
      </c>
      <c r="I1966" s="1228"/>
      <c r="J1966" s="2174"/>
      <c r="K1966" s="1410" t="s">
        <v>3315</v>
      </c>
      <c r="L1966" s="1228"/>
      <c r="M1966" s="2174"/>
    </row>
    <row r="1967" spans="1:13" ht="31.5">
      <c r="A1967" s="2161" t="s">
        <v>3300</v>
      </c>
      <c r="B1967" s="1410" t="s">
        <v>4234</v>
      </c>
      <c r="C1967" s="1389"/>
      <c r="D1967" s="1221"/>
      <c r="E1967" s="1410" t="s">
        <v>4234</v>
      </c>
      <c r="F1967" s="1389"/>
      <c r="G1967" s="1221"/>
      <c r="H1967" s="1410" t="s">
        <v>4234</v>
      </c>
      <c r="I1967" s="1389"/>
      <c r="J1967" s="1221"/>
      <c r="K1967" s="1410" t="s">
        <v>4234</v>
      </c>
      <c r="L1967" s="1389"/>
      <c r="M1967" s="1221"/>
    </row>
    <row r="1968" spans="1:13" ht="15.75">
      <c r="A1968" s="2161" t="s">
        <v>4235</v>
      </c>
      <c r="B1968" s="1410" t="s">
        <v>3337</v>
      </c>
      <c r="C1968" s="1389" t="s">
        <v>3337</v>
      </c>
      <c r="D1968" s="1221" t="s">
        <v>3337</v>
      </c>
      <c r="E1968" s="1410" t="s">
        <v>3337</v>
      </c>
      <c r="F1968" s="1389" t="s">
        <v>3337</v>
      </c>
      <c r="G1968" s="1221" t="s">
        <v>3337</v>
      </c>
      <c r="H1968" s="1410" t="s">
        <v>3337</v>
      </c>
      <c r="I1968" s="1389" t="s">
        <v>3337</v>
      </c>
      <c r="J1968" s="1221" t="s">
        <v>3337</v>
      </c>
      <c r="K1968" s="1410" t="s">
        <v>3337</v>
      </c>
      <c r="L1968" s="1389" t="s">
        <v>3337</v>
      </c>
      <c r="M1968" s="1221" t="s">
        <v>3337</v>
      </c>
    </row>
    <row r="1969" spans="1:13" ht="15.75">
      <c r="A1969" s="2161" t="s">
        <v>3307</v>
      </c>
      <c r="B1969" s="2162">
        <v>1</v>
      </c>
      <c r="C1969" s="2163">
        <v>275</v>
      </c>
      <c r="D1969" s="2174">
        <v>13750</v>
      </c>
      <c r="E1969" s="2162">
        <v>1</v>
      </c>
      <c r="F1969" s="2163">
        <v>275</v>
      </c>
      <c r="G1969" s="2174">
        <v>13750</v>
      </c>
      <c r="H1969" s="2162">
        <v>1</v>
      </c>
      <c r="I1969" s="2163">
        <v>275</v>
      </c>
      <c r="J1969" s="2174">
        <v>13750</v>
      </c>
      <c r="K1969" s="2162">
        <v>1</v>
      </c>
      <c r="L1969" s="2163">
        <v>275</v>
      </c>
      <c r="M1969" s="2174">
        <v>13750</v>
      </c>
    </row>
    <row r="1970" spans="1:13" ht="15.75">
      <c r="A1970" s="2161" t="s">
        <v>3308</v>
      </c>
      <c r="B1970" s="2162" t="s">
        <v>4197</v>
      </c>
      <c r="C1970" s="2163">
        <v>200</v>
      </c>
      <c r="D1970" s="2174">
        <v>10000</v>
      </c>
      <c r="E1970" s="2162" t="s">
        <v>4197</v>
      </c>
      <c r="F1970" s="2163">
        <v>200</v>
      </c>
      <c r="G1970" s="2174">
        <v>10000</v>
      </c>
      <c r="H1970" s="2162" t="s">
        <v>4197</v>
      </c>
      <c r="I1970" s="2163">
        <v>200</v>
      </c>
      <c r="J1970" s="2174">
        <v>10000</v>
      </c>
      <c r="K1970" s="2162" t="s">
        <v>4197</v>
      </c>
      <c r="L1970" s="2163">
        <v>200</v>
      </c>
      <c r="M1970" s="2174">
        <v>10000</v>
      </c>
    </row>
    <row r="1971" spans="1:13" ht="15.75">
      <c r="A1971" s="2161" t="s">
        <v>3309</v>
      </c>
      <c r="B1971" s="1492" t="s">
        <v>4249</v>
      </c>
      <c r="C1971" s="1228"/>
      <c r="D1971" s="2174">
        <v>23750</v>
      </c>
      <c r="E1971" s="1492" t="s">
        <v>4249</v>
      </c>
      <c r="F1971" s="1228"/>
      <c r="G1971" s="2174">
        <v>23750</v>
      </c>
      <c r="H1971" s="1492" t="s">
        <v>4249</v>
      </c>
      <c r="I1971" s="1228"/>
      <c r="J1971" s="2174">
        <v>23750</v>
      </c>
      <c r="K1971" s="1492" t="s">
        <v>4249</v>
      </c>
      <c r="L1971" s="1228"/>
      <c r="M1971" s="2174">
        <v>23750</v>
      </c>
    </row>
    <row r="1972" spans="1:13" ht="16.5" thickBot="1">
      <c r="A1972" s="2170" t="s">
        <v>29</v>
      </c>
      <c r="B1972" s="1456"/>
      <c r="C1972" s="1417"/>
      <c r="D1972" s="2175">
        <v>23750</v>
      </c>
      <c r="E1972" s="1456"/>
      <c r="F1972" s="1417"/>
      <c r="G1972" s="2175">
        <v>23750</v>
      </c>
      <c r="H1972" s="1456"/>
      <c r="I1972" s="1417"/>
      <c r="J1972" s="2175">
        <v>23750</v>
      </c>
      <c r="K1972" s="1456"/>
      <c r="L1972" s="1417"/>
      <c r="M1972" s="2175">
        <v>23750</v>
      </c>
    </row>
    <row r="1973" spans="1:13" ht="31.5">
      <c r="A1973" s="2159" t="s">
        <v>3278</v>
      </c>
      <c r="B1973" s="2172" t="s">
        <v>4250</v>
      </c>
      <c r="C1973" s="1458"/>
      <c r="D1973" s="2173"/>
      <c r="E1973" s="2172" t="s">
        <v>4250</v>
      </c>
      <c r="F1973" s="1458"/>
      <c r="G1973" s="2173"/>
      <c r="H1973" s="2172" t="s">
        <v>4250</v>
      </c>
      <c r="I1973" s="1458"/>
      <c r="J1973" s="2173"/>
      <c r="K1973" s="2172" t="s">
        <v>4250</v>
      </c>
      <c r="L1973" s="1458"/>
      <c r="M1973" s="2173"/>
    </row>
    <row r="1974" spans="1:13" ht="15.75">
      <c r="A1974" s="2161" t="s">
        <v>4228</v>
      </c>
      <c r="B1974" s="1214" t="s">
        <v>4229</v>
      </c>
      <c r="C1974" s="1228"/>
      <c r="D1974" s="2174"/>
      <c r="E1974" s="1214" t="s">
        <v>4229</v>
      </c>
      <c r="F1974" s="1228"/>
      <c r="G1974" s="2174"/>
      <c r="H1974" s="1214" t="s">
        <v>4229</v>
      </c>
      <c r="I1974" s="1228"/>
      <c r="J1974" s="2174"/>
      <c r="K1974" s="1214" t="s">
        <v>4229</v>
      </c>
      <c r="L1974" s="1228"/>
      <c r="M1974" s="2174"/>
    </row>
    <row r="1975" spans="1:13" ht="15.75">
      <c r="A1975" s="2161" t="s">
        <v>3284</v>
      </c>
      <c r="B1975" s="1410" t="s">
        <v>4244</v>
      </c>
      <c r="C1975" s="1228"/>
      <c r="D1975" s="2174"/>
      <c r="E1975" s="1391" t="s">
        <v>6</v>
      </c>
      <c r="F1975" s="1228"/>
      <c r="G1975" s="2174"/>
      <c r="H1975" s="1492" t="s">
        <v>4251</v>
      </c>
      <c r="I1975" s="1228"/>
      <c r="J1975" s="2174"/>
      <c r="K1975" s="1492" t="s">
        <v>4081</v>
      </c>
      <c r="L1975" s="1228"/>
      <c r="M1975" s="2174"/>
    </row>
    <row r="1976" spans="1:13" ht="15.75">
      <c r="A1976" s="2161" t="s">
        <v>3288</v>
      </c>
      <c r="B1976" s="1545" t="s">
        <v>3712</v>
      </c>
      <c r="C1976" s="1228"/>
      <c r="D1976" s="2174"/>
      <c r="E1976" s="1545" t="s">
        <v>3712</v>
      </c>
      <c r="F1976" s="1228"/>
      <c r="G1976" s="2174"/>
      <c r="H1976" s="1545" t="s">
        <v>3712</v>
      </c>
      <c r="I1976" s="1228"/>
      <c r="J1976" s="2174"/>
      <c r="K1976" s="1545" t="s">
        <v>3712</v>
      </c>
      <c r="L1976" s="1228"/>
      <c r="M1976" s="2174"/>
    </row>
    <row r="1977" spans="1:13" ht="31.5">
      <c r="A1977" s="2161" t="s">
        <v>3291</v>
      </c>
      <c r="B1977" s="1382" t="s">
        <v>4252</v>
      </c>
      <c r="C1977" s="1228"/>
      <c r="D1977" s="2174"/>
      <c r="E1977" s="1382" t="s">
        <v>4252</v>
      </c>
      <c r="F1977" s="1228"/>
      <c r="G1977" s="2174"/>
      <c r="H1977" s="1382" t="s">
        <v>4252</v>
      </c>
      <c r="I1977" s="1228"/>
      <c r="J1977" s="2174"/>
      <c r="K1977" s="1382" t="s">
        <v>4252</v>
      </c>
      <c r="L1977" s="1228"/>
      <c r="M1977" s="2174"/>
    </row>
    <row r="1978" spans="1:13" ht="15.75">
      <c r="A1978" s="2161" t="s">
        <v>3294</v>
      </c>
      <c r="B1978" s="1410" t="s">
        <v>4248</v>
      </c>
      <c r="C1978" s="1228"/>
      <c r="D1978" s="2174"/>
      <c r="E1978" s="1410" t="s">
        <v>4248</v>
      </c>
      <c r="F1978" s="1228"/>
      <c r="G1978" s="2174"/>
      <c r="H1978" s="1410" t="s">
        <v>4248</v>
      </c>
      <c r="I1978" s="1228"/>
      <c r="J1978" s="2174"/>
      <c r="K1978" s="1410" t="s">
        <v>4248</v>
      </c>
      <c r="L1978" s="1228"/>
      <c r="M1978" s="2174"/>
    </row>
    <row r="1979" spans="1:13" ht="15.75">
      <c r="A1979" s="2161" t="s">
        <v>3295</v>
      </c>
      <c r="B1979" s="1410" t="s">
        <v>4253</v>
      </c>
      <c r="C1979" s="1228"/>
      <c r="D1979" s="2174"/>
      <c r="E1979" s="1410" t="s">
        <v>4253</v>
      </c>
      <c r="F1979" s="1228"/>
      <c r="G1979" s="2174"/>
      <c r="H1979" s="1410" t="s">
        <v>4253</v>
      </c>
      <c r="I1979" s="1228"/>
      <c r="J1979" s="2174"/>
      <c r="K1979" s="1410" t="s">
        <v>4253</v>
      </c>
      <c r="L1979" s="1228"/>
      <c r="M1979" s="2174"/>
    </row>
    <row r="1980" spans="1:13" ht="47.25">
      <c r="A1980" s="2161" t="s">
        <v>3298</v>
      </c>
      <c r="B1980" s="1410" t="s">
        <v>3315</v>
      </c>
      <c r="C1980" s="1228"/>
      <c r="D1980" s="2174"/>
      <c r="E1980" s="1410" t="s">
        <v>3315</v>
      </c>
      <c r="F1980" s="1228"/>
      <c r="G1980" s="2174"/>
      <c r="H1980" s="1410" t="s">
        <v>3315</v>
      </c>
      <c r="I1980" s="1228"/>
      <c r="J1980" s="2174"/>
      <c r="K1980" s="1410" t="s">
        <v>3315</v>
      </c>
      <c r="L1980" s="1228"/>
      <c r="M1980" s="2174"/>
    </row>
    <row r="1981" spans="1:13" ht="31.5">
      <c r="A1981" s="2161" t="s">
        <v>3300</v>
      </c>
      <c r="B1981" s="1410" t="s">
        <v>4234</v>
      </c>
      <c r="C1981" s="1389" t="s">
        <v>3337</v>
      </c>
      <c r="D1981" s="1221" t="s">
        <v>3337</v>
      </c>
      <c r="E1981" s="1410" t="s">
        <v>4234</v>
      </c>
      <c r="F1981" s="1389" t="s">
        <v>3337</v>
      </c>
      <c r="G1981" s="1221" t="s">
        <v>3337</v>
      </c>
      <c r="H1981" s="1410" t="s">
        <v>4234</v>
      </c>
      <c r="I1981" s="1389" t="s">
        <v>3337</v>
      </c>
      <c r="J1981" s="1221" t="s">
        <v>3337</v>
      </c>
      <c r="K1981" s="1410" t="s">
        <v>4234</v>
      </c>
      <c r="L1981" s="1389" t="s">
        <v>3337</v>
      </c>
      <c r="M1981" s="1221" t="s">
        <v>3337</v>
      </c>
    </row>
    <row r="1982" spans="1:13" ht="15.75">
      <c r="A1982" s="2161" t="s">
        <v>4235</v>
      </c>
      <c r="B1982" s="1410" t="s">
        <v>3337</v>
      </c>
      <c r="C1982" s="1389" t="s">
        <v>3337</v>
      </c>
      <c r="D1982" s="1221" t="s">
        <v>3337</v>
      </c>
      <c r="E1982" s="1410" t="s">
        <v>3337</v>
      </c>
      <c r="F1982" s="1389" t="s">
        <v>3337</v>
      </c>
      <c r="G1982" s="1221" t="s">
        <v>3337</v>
      </c>
      <c r="H1982" s="1410" t="s">
        <v>3337</v>
      </c>
      <c r="I1982" s="1389" t="s">
        <v>3337</v>
      </c>
      <c r="J1982" s="1221" t="s">
        <v>3337</v>
      </c>
      <c r="K1982" s="1410" t="s">
        <v>3337</v>
      </c>
      <c r="L1982" s="1389" t="s">
        <v>3337</v>
      </c>
      <c r="M1982" s="1221" t="s">
        <v>3337</v>
      </c>
    </row>
    <row r="1983" spans="1:13" ht="15.75">
      <c r="A1983" s="2161" t="s">
        <v>3307</v>
      </c>
      <c r="B1983" s="2162">
        <v>1</v>
      </c>
      <c r="C1983" s="2163">
        <v>275</v>
      </c>
      <c r="D1983" s="2164">
        <f>C1983*20</f>
        <v>5500</v>
      </c>
      <c r="E1983" s="2162">
        <v>1</v>
      </c>
      <c r="F1983" s="2163">
        <v>275</v>
      </c>
      <c r="G1983" s="2164">
        <f>F1983*20</f>
        <v>5500</v>
      </c>
      <c r="H1983" s="2162">
        <v>1</v>
      </c>
      <c r="I1983" s="2163">
        <v>275</v>
      </c>
      <c r="J1983" s="2164">
        <f>I1983*20</f>
        <v>5500</v>
      </c>
      <c r="K1983" s="2162">
        <v>1</v>
      </c>
      <c r="L1983" s="2163">
        <v>275</v>
      </c>
      <c r="M1983" s="2164">
        <f>L1983*20</f>
        <v>5500</v>
      </c>
    </row>
    <row r="1984" spans="1:13" ht="15.75">
      <c r="A1984" s="2161" t="s">
        <v>3308</v>
      </c>
      <c r="B1984" s="2162" t="s">
        <v>4197</v>
      </c>
      <c r="C1984" s="2163">
        <v>200</v>
      </c>
      <c r="D1984" s="2164">
        <v>4000</v>
      </c>
      <c r="E1984" s="2162" t="s">
        <v>4197</v>
      </c>
      <c r="F1984" s="2163">
        <v>200</v>
      </c>
      <c r="G1984" s="2164">
        <v>4000</v>
      </c>
      <c r="H1984" s="2162" t="s">
        <v>4197</v>
      </c>
      <c r="I1984" s="2163">
        <v>200</v>
      </c>
      <c r="J1984" s="2164">
        <v>4000</v>
      </c>
      <c r="K1984" s="2162" t="s">
        <v>4197</v>
      </c>
      <c r="L1984" s="2163">
        <v>200</v>
      </c>
      <c r="M1984" s="2164">
        <v>4000</v>
      </c>
    </row>
    <row r="1985" spans="1:13" ht="15.75">
      <c r="A1985" s="2161" t="s">
        <v>3309</v>
      </c>
      <c r="B1985" s="1214" t="s">
        <v>4241</v>
      </c>
      <c r="C1985" s="1228"/>
      <c r="D1985" s="2165">
        <f>SUM(D1983:D1984)</f>
        <v>9500</v>
      </c>
      <c r="E1985" s="1214" t="s">
        <v>4241</v>
      </c>
      <c r="F1985" s="1228"/>
      <c r="G1985" s="2165">
        <f>SUM(G1983:G1984)</f>
        <v>9500</v>
      </c>
      <c r="H1985" s="1214" t="s">
        <v>4241</v>
      </c>
      <c r="I1985" s="1228"/>
      <c r="J1985" s="2165">
        <f>SUM(J1983:J1984)</f>
        <v>9500</v>
      </c>
      <c r="K1985" s="1214" t="s">
        <v>4241</v>
      </c>
      <c r="L1985" s="1228"/>
      <c r="M1985" s="2165">
        <f>SUM(M1983:M1984)</f>
        <v>9500</v>
      </c>
    </row>
    <row r="1986" spans="1:13" ht="16.5" thickBot="1">
      <c r="A1986" s="2166" t="s">
        <v>29</v>
      </c>
      <c r="B1986" s="1452"/>
      <c r="C1986" s="1231"/>
      <c r="D1986" s="2176">
        <v>9500</v>
      </c>
      <c r="E1986" s="1496"/>
      <c r="F1986" s="1231"/>
      <c r="G1986" s="2176">
        <v>9500</v>
      </c>
      <c r="H1986" s="1496"/>
      <c r="I1986" s="1231"/>
      <c r="J1986" s="2176">
        <v>9500</v>
      </c>
      <c r="K1986" s="1496"/>
      <c r="L1986" s="1231"/>
      <c r="M1986" s="2176">
        <v>9500</v>
      </c>
    </row>
    <row r="1987" spans="1:13" ht="31.5">
      <c r="A1987" s="2159" t="s">
        <v>3278</v>
      </c>
      <c r="B1987" s="2172" t="s">
        <v>4254</v>
      </c>
      <c r="C1987" s="1379"/>
      <c r="D1987" s="1380"/>
      <c r="E1987" s="2172" t="s">
        <v>4255</v>
      </c>
      <c r="F1987" s="1379"/>
      <c r="G1987" s="1380"/>
      <c r="H1987" s="2172" t="s">
        <v>4255</v>
      </c>
      <c r="I1987" s="1379"/>
      <c r="J1987" s="1380"/>
      <c r="K1987" s="2172" t="s">
        <v>4255</v>
      </c>
      <c r="L1987" s="1209"/>
      <c r="M1987" s="1212"/>
    </row>
    <row r="1988" spans="1:13" ht="15.75">
      <c r="A1988" s="2161" t="s">
        <v>4228</v>
      </c>
      <c r="B1988" s="1214" t="s">
        <v>4229</v>
      </c>
      <c r="C1988" s="1214"/>
      <c r="D1988" s="1216"/>
      <c r="E1988" s="1214" t="s">
        <v>4229</v>
      </c>
      <c r="F1988" s="1214"/>
      <c r="G1988" s="1216"/>
      <c r="H1988" s="1214" t="s">
        <v>4229</v>
      </c>
      <c r="I1988" s="1214"/>
      <c r="J1988" s="1216"/>
      <c r="K1988" s="1214" t="s">
        <v>4229</v>
      </c>
      <c r="L1988" s="1214"/>
      <c r="M1988" s="1216"/>
    </row>
    <row r="1989" spans="1:13" ht="15.75">
      <c r="A1989" s="2161" t="s">
        <v>3284</v>
      </c>
      <c r="B1989" s="1410" t="s">
        <v>4230</v>
      </c>
      <c r="C1989" s="1218"/>
      <c r="D1989" s="1221"/>
      <c r="E1989" s="1410" t="s">
        <v>4256</v>
      </c>
      <c r="F1989" s="1218"/>
      <c r="G1989" s="1221"/>
      <c r="H1989" s="1410" t="s">
        <v>4257</v>
      </c>
      <c r="I1989" s="1218"/>
      <c r="J1989" s="1221"/>
      <c r="K1989" s="1410" t="s">
        <v>4246</v>
      </c>
      <c r="L1989" s="1218"/>
      <c r="M1989" s="1221"/>
    </row>
    <row r="1990" spans="1:13" ht="15.75">
      <c r="A1990" s="2161" t="s">
        <v>3288</v>
      </c>
      <c r="B1990" s="1545" t="s">
        <v>3712</v>
      </c>
      <c r="C1990" s="1218"/>
      <c r="D1990" s="1221"/>
      <c r="E1990" s="1545" t="s">
        <v>3712</v>
      </c>
      <c r="F1990" s="1218"/>
      <c r="G1990" s="1221"/>
      <c r="H1990" s="1545" t="s">
        <v>3712</v>
      </c>
      <c r="I1990" s="1218"/>
      <c r="J1990" s="1221"/>
      <c r="K1990" s="1545" t="s">
        <v>3712</v>
      </c>
      <c r="L1990" s="1218"/>
      <c r="M1990" s="1221"/>
    </row>
    <row r="1991" spans="1:13" ht="31.5">
      <c r="A1991" s="2161" t="s">
        <v>3291</v>
      </c>
      <c r="B1991" s="1382" t="s">
        <v>4258</v>
      </c>
      <c r="C1991" s="1383"/>
      <c r="D1991" s="1384"/>
      <c r="E1991" s="1382" t="s">
        <v>4259</v>
      </c>
      <c r="F1991" s="1383"/>
      <c r="G1991" s="1384"/>
      <c r="H1991" s="1382" t="s">
        <v>4259</v>
      </c>
      <c r="I1991" s="1383"/>
      <c r="J1991" s="1384"/>
      <c r="K1991" s="1382" t="s">
        <v>4259</v>
      </c>
      <c r="L1991" s="1218"/>
      <c r="M1991" s="1221"/>
    </row>
    <row r="1992" spans="1:13" ht="15.75">
      <c r="A1992" s="2161" t="s">
        <v>3294</v>
      </c>
      <c r="B1992" s="1410" t="s">
        <v>4260</v>
      </c>
      <c r="C1992" s="1218"/>
      <c r="D1992" s="1221"/>
      <c r="E1992" s="1410" t="s">
        <v>4248</v>
      </c>
      <c r="F1992" s="1218"/>
      <c r="G1992" s="1221"/>
      <c r="H1992" s="1410" t="s">
        <v>4248</v>
      </c>
      <c r="I1992" s="1218"/>
      <c r="J1992" s="1221"/>
      <c r="K1992" s="1410" t="s">
        <v>4248</v>
      </c>
      <c r="L1992" s="1218"/>
      <c r="M1992" s="1221"/>
    </row>
    <row r="1993" spans="1:13" ht="15.75">
      <c r="A1993" s="2161" t="s">
        <v>3295</v>
      </c>
      <c r="B1993" s="1410" t="s">
        <v>4253</v>
      </c>
      <c r="C1993" s="1218"/>
      <c r="D1993" s="1221"/>
      <c r="E1993" s="1410" t="s">
        <v>3366</v>
      </c>
      <c r="F1993" s="1218"/>
      <c r="G1993" s="1221"/>
      <c r="H1993" s="1410" t="s">
        <v>3366</v>
      </c>
      <c r="I1993" s="1218"/>
      <c r="J1993" s="1221"/>
      <c r="K1993" s="1410" t="s">
        <v>3366</v>
      </c>
      <c r="L1993" s="1218"/>
      <c r="M1993" s="1221"/>
    </row>
    <row r="1994" spans="1:13" ht="47.25">
      <c r="A1994" s="2161" t="s">
        <v>3298</v>
      </c>
      <c r="B1994" s="1410" t="s">
        <v>3315</v>
      </c>
      <c r="C1994" s="1218"/>
      <c r="D1994" s="1221"/>
      <c r="E1994" s="1410" t="s">
        <v>3315</v>
      </c>
      <c r="F1994" s="1218"/>
      <c r="G1994" s="1221"/>
      <c r="H1994" s="1410" t="s">
        <v>3315</v>
      </c>
      <c r="I1994" s="1218"/>
      <c r="J1994" s="1221"/>
      <c r="K1994" s="1410" t="s">
        <v>3315</v>
      </c>
      <c r="L1994" s="1218"/>
      <c r="M1994" s="1221"/>
    </row>
    <row r="1995" spans="1:13" ht="31.5">
      <c r="A1995" s="2161" t="s">
        <v>3300</v>
      </c>
      <c r="B1995" s="1410" t="s">
        <v>4234</v>
      </c>
      <c r="C1995" s="1218"/>
      <c r="D1995" s="1221"/>
      <c r="E1995" s="1410" t="s">
        <v>4234</v>
      </c>
      <c r="F1995" s="1218"/>
      <c r="G1995" s="1221"/>
      <c r="H1995" s="1410" t="s">
        <v>4234</v>
      </c>
      <c r="I1995" s="1218"/>
      <c r="J1995" s="1221"/>
      <c r="K1995" s="1410" t="s">
        <v>4234</v>
      </c>
      <c r="L1995" s="1218"/>
      <c r="M1995" s="1221"/>
    </row>
    <row r="1996" spans="1:13" ht="15.75">
      <c r="A1996" s="2161" t="s">
        <v>4235</v>
      </c>
      <c r="B1996" s="1410" t="s">
        <v>3337</v>
      </c>
      <c r="C1996" s="1410" t="s">
        <v>3337</v>
      </c>
      <c r="D1996" s="1410" t="s">
        <v>3337</v>
      </c>
      <c r="E1996" s="1410" t="s">
        <v>3337</v>
      </c>
      <c r="F1996" s="1389" t="s">
        <v>3337</v>
      </c>
      <c r="G1996" s="1221" t="s">
        <v>3337</v>
      </c>
      <c r="H1996" s="1410" t="s">
        <v>3337</v>
      </c>
      <c r="I1996" s="1389" t="s">
        <v>3337</v>
      </c>
      <c r="J1996" s="1221" t="s">
        <v>3337</v>
      </c>
      <c r="K1996" s="1410" t="s">
        <v>3337</v>
      </c>
      <c r="L1996" s="1389" t="s">
        <v>3337</v>
      </c>
      <c r="M1996" s="1221" t="s">
        <v>3337</v>
      </c>
    </row>
    <row r="1997" spans="1:13" ht="15.75">
      <c r="A1997" s="2161" t="s">
        <v>3307</v>
      </c>
      <c r="B1997" s="2162">
        <v>1</v>
      </c>
      <c r="C1997" s="2163">
        <v>275</v>
      </c>
      <c r="D1997" s="2164">
        <v>70950</v>
      </c>
      <c r="E1997" s="2162" t="s">
        <v>4196</v>
      </c>
      <c r="F1997" s="2163">
        <v>275</v>
      </c>
      <c r="G1997" s="2164">
        <v>10175</v>
      </c>
      <c r="H1997" s="2162" t="s">
        <v>4196</v>
      </c>
      <c r="I1997" s="2163">
        <v>275</v>
      </c>
      <c r="J1997" s="2164">
        <v>10175</v>
      </c>
      <c r="K1997" s="2162" t="s">
        <v>4196</v>
      </c>
      <c r="L1997" s="2163">
        <v>275</v>
      </c>
      <c r="M1997" s="2164">
        <v>10175</v>
      </c>
    </row>
    <row r="1998" spans="1:13" ht="15.75">
      <c r="A1998" s="2161" t="s">
        <v>3308</v>
      </c>
      <c r="B1998" s="2162">
        <v>2</v>
      </c>
      <c r="C1998" s="2163">
        <v>200</v>
      </c>
      <c r="D1998" s="2164">
        <v>51600</v>
      </c>
      <c r="E1998" s="2162" t="s">
        <v>4197</v>
      </c>
      <c r="F1998" s="2163">
        <v>200</v>
      </c>
      <c r="G1998" s="2164">
        <v>7400</v>
      </c>
      <c r="H1998" s="2162" t="s">
        <v>4197</v>
      </c>
      <c r="I1998" s="2163">
        <v>200</v>
      </c>
      <c r="J1998" s="2164">
        <v>7400</v>
      </c>
      <c r="K1998" s="2162" t="s">
        <v>4197</v>
      </c>
      <c r="L1998" s="2163">
        <v>200</v>
      </c>
      <c r="M1998" s="2164">
        <v>7400</v>
      </c>
    </row>
    <row r="1999" spans="1:13" ht="15.75">
      <c r="A1999" s="2161" t="s">
        <v>3309</v>
      </c>
      <c r="B1999" s="1214" t="s">
        <v>4261</v>
      </c>
      <c r="C1999" s="1228"/>
      <c r="D1999" s="2177">
        <v>122550</v>
      </c>
      <c r="E1999" s="1214" t="s">
        <v>4262</v>
      </c>
      <c r="F1999" s="1228"/>
      <c r="G1999" s="2165">
        <f>SUM(G1997:G1998)</f>
        <v>17575</v>
      </c>
      <c r="H1999" s="1214" t="s">
        <v>4262</v>
      </c>
      <c r="I1999" s="1228"/>
      <c r="J1999" s="2165">
        <f>SUM(J1997:J1998)</f>
        <v>17575</v>
      </c>
      <c r="K1999" s="1214" t="s">
        <v>4262</v>
      </c>
      <c r="L1999" s="1228"/>
      <c r="M1999" s="2165">
        <f>SUM(M1997:M1998)</f>
        <v>17575</v>
      </c>
    </row>
    <row r="2000" spans="1:13" ht="16.5" thickBot="1">
      <c r="A2000" s="2166" t="s">
        <v>29</v>
      </c>
      <c r="B2000" s="1496" t="s">
        <v>4263</v>
      </c>
      <c r="C2000" s="1231"/>
      <c r="D2000" s="2178">
        <v>122550</v>
      </c>
      <c r="E2000" s="1496"/>
      <c r="F2000" s="1231"/>
      <c r="G2000" s="1475">
        <v>17575</v>
      </c>
      <c r="H2000" s="1496"/>
      <c r="I2000" s="1231"/>
      <c r="J2000" s="1475">
        <v>17575</v>
      </c>
      <c r="K2000" s="1496"/>
      <c r="L2000" s="1231"/>
      <c r="M2000" s="1475">
        <v>17575</v>
      </c>
    </row>
    <row r="2001" spans="1:13" ht="31.5">
      <c r="A2001" s="2168" t="s">
        <v>3278</v>
      </c>
      <c r="B2001" s="2179"/>
      <c r="C2001" s="2077"/>
      <c r="D2001" s="2180"/>
      <c r="E2001" s="2179" t="s">
        <v>4264</v>
      </c>
      <c r="F2001" s="1411"/>
      <c r="G2001" s="1412"/>
      <c r="H2001" s="2179"/>
      <c r="I2001" s="2077"/>
      <c r="J2001" s="2180"/>
      <c r="K2001" s="2179"/>
      <c r="L2001" s="2077"/>
      <c r="M2001" s="1412"/>
    </row>
    <row r="2002" spans="1:13" ht="15.75">
      <c r="A2002" s="2161" t="s">
        <v>4228</v>
      </c>
      <c r="B2002" s="1214"/>
      <c r="C2002" s="1214"/>
      <c r="D2002" s="1216"/>
      <c r="E2002" s="1214" t="s">
        <v>4229</v>
      </c>
      <c r="F2002" s="1214"/>
      <c r="G2002" s="1216"/>
      <c r="H2002" s="1214"/>
      <c r="I2002" s="1214"/>
      <c r="J2002" s="1216"/>
      <c r="K2002" s="1214"/>
      <c r="L2002" s="1214"/>
      <c r="M2002" s="1216"/>
    </row>
    <row r="2003" spans="1:13" ht="15.75">
      <c r="A2003" s="2161" t="s">
        <v>3284</v>
      </c>
      <c r="B2003" s="1410"/>
      <c r="C2003" s="1218"/>
      <c r="D2003" s="1221"/>
      <c r="E2003" s="1410" t="s">
        <v>4204</v>
      </c>
      <c r="F2003" s="1218"/>
      <c r="G2003" s="1221"/>
      <c r="H2003" s="1410"/>
      <c r="I2003" s="1218"/>
      <c r="J2003" s="1221"/>
      <c r="K2003" s="1410"/>
      <c r="L2003" s="1218"/>
      <c r="M2003" s="1221"/>
    </row>
    <row r="2004" spans="1:13" ht="15.75">
      <c r="A2004" s="2161" t="s">
        <v>3288</v>
      </c>
      <c r="B2004" s="1545"/>
      <c r="C2004" s="1218"/>
      <c r="D2004" s="1221"/>
      <c r="E2004" s="1545" t="s">
        <v>3712</v>
      </c>
      <c r="F2004" s="1218"/>
      <c r="G2004" s="1221"/>
      <c r="H2004" s="1214"/>
      <c r="I2004" s="1218"/>
      <c r="J2004" s="1221"/>
      <c r="K2004" s="1545"/>
      <c r="L2004" s="1218"/>
      <c r="M2004" s="1221"/>
    </row>
    <row r="2005" spans="1:13" ht="15.75">
      <c r="A2005" s="2161" t="s">
        <v>3291</v>
      </c>
      <c r="B2005" s="1382"/>
      <c r="C2005" s="1383"/>
      <c r="D2005" s="1384"/>
      <c r="E2005" s="1410" t="s">
        <v>4265</v>
      </c>
      <c r="F2005" s="1218"/>
      <c r="G2005" s="1221"/>
      <c r="H2005" s="1382"/>
      <c r="I2005" s="1383"/>
      <c r="J2005" s="1384"/>
      <c r="K2005" s="1382"/>
      <c r="L2005" s="1383"/>
      <c r="M2005" s="1384"/>
    </row>
    <row r="2006" spans="1:13" ht="15.75">
      <c r="A2006" s="2161" t="s">
        <v>3294</v>
      </c>
      <c r="B2006" s="1410"/>
      <c r="C2006" s="1218"/>
      <c r="D2006" s="1221"/>
      <c r="E2006" s="1410" t="s">
        <v>4248</v>
      </c>
      <c r="F2006" s="1218"/>
      <c r="G2006" s="1221"/>
      <c r="H2006" s="1410"/>
      <c r="I2006" s="1218"/>
      <c r="J2006" s="1221"/>
      <c r="K2006" s="1410"/>
      <c r="L2006" s="1218"/>
      <c r="M2006" s="1221"/>
    </row>
    <row r="2007" spans="1:13" ht="15.75">
      <c r="A2007" s="2161" t="s">
        <v>3295</v>
      </c>
      <c r="B2007" s="1410"/>
      <c r="C2007" s="1218"/>
      <c r="D2007" s="1221"/>
      <c r="E2007" s="1410" t="s">
        <v>3366</v>
      </c>
      <c r="F2007" s="1218"/>
      <c r="G2007" s="1221"/>
      <c r="H2007" s="1410"/>
      <c r="I2007" s="1218"/>
      <c r="J2007" s="1221"/>
      <c r="K2007" s="1410"/>
      <c r="L2007" s="1218"/>
      <c r="M2007" s="1221"/>
    </row>
    <row r="2008" spans="1:13" ht="47.25">
      <c r="A2008" s="2161" t="s">
        <v>3298</v>
      </c>
      <c r="B2008" s="1410"/>
      <c r="C2008" s="1218"/>
      <c r="D2008" s="1221"/>
      <c r="E2008" s="1410" t="s">
        <v>3315</v>
      </c>
      <c r="F2008" s="1218"/>
      <c r="G2008" s="1221"/>
      <c r="H2008" s="1410"/>
      <c r="I2008" s="1218"/>
      <c r="J2008" s="1221"/>
      <c r="K2008" s="1410"/>
      <c r="L2008" s="1218"/>
      <c r="M2008" s="1221"/>
    </row>
    <row r="2009" spans="1:13" ht="31.5">
      <c r="A2009" s="2161" t="s">
        <v>3300</v>
      </c>
      <c r="B2009" s="1410"/>
      <c r="C2009" s="1218"/>
      <c r="D2009" s="1221"/>
      <c r="E2009" s="1410" t="s">
        <v>4234</v>
      </c>
      <c r="F2009" s="1218"/>
      <c r="G2009" s="1221"/>
      <c r="H2009" s="1410"/>
      <c r="I2009" s="1218"/>
      <c r="J2009" s="1221"/>
      <c r="K2009" s="1410"/>
      <c r="L2009" s="1218"/>
      <c r="M2009" s="1221"/>
    </row>
    <row r="2010" spans="1:13" ht="15.75">
      <c r="A2010" s="2161" t="s">
        <v>4235</v>
      </c>
      <c r="B2010" s="1410"/>
      <c r="C2010" s="1410"/>
      <c r="D2010" s="1410"/>
      <c r="E2010" s="1410" t="s">
        <v>3337</v>
      </c>
      <c r="F2010" s="1410" t="s">
        <v>3337</v>
      </c>
      <c r="G2010" s="1410" t="s">
        <v>3337</v>
      </c>
      <c r="H2010" s="1410"/>
      <c r="I2010" s="1389"/>
      <c r="J2010" s="1221"/>
      <c r="K2010" s="1410"/>
      <c r="L2010" s="1389"/>
      <c r="M2010" s="1221"/>
    </row>
    <row r="2011" spans="1:13" ht="15.75">
      <c r="A2011" s="2161" t="s">
        <v>3307</v>
      </c>
      <c r="B2011" s="2162"/>
      <c r="C2011" s="2163"/>
      <c r="D2011" s="2164"/>
      <c r="E2011" s="2162" t="s">
        <v>4196</v>
      </c>
      <c r="F2011" s="2163">
        <v>275</v>
      </c>
      <c r="G2011" s="2181">
        <f>F2011*60</f>
        <v>16500</v>
      </c>
      <c r="H2011" s="2162"/>
      <c r="I2011" s="2163"/>
      <c r="J2011" s="2164"/>
      <c r="K2011" s="2162"/>
      <c r="L2011" s="2163"/>
      <c r="M2011" s="2164"/>
    </row>
    <row r="2012" spans="1:13" ht="15.75">
      <c r="A2012" s="2161" t="s">
        <v>3308</v>
      </c>
      <c r="B2012" s="2162"/>
      <c r="C2012" s="2163"/>
      <c r="D2012" s="2164"/>
      <c r="E2012" s="2162" t="s">
        <v>4197</v>
      </c>
      <c r="F2012" s="2163">
        <v>200</v>
      </c>
      <c r="G2012" s="2181">
        <v>12000</v>
      </c>
      <c r="H2012" s="2162"/>
      <c r="I2012" s="2163"/>
      <c r="J2012" s="2164"/>
      <c r="K2012" s="2162"/>
      <c r="L2012" s="2163"/>
      <c r="M2012" s="2164"/>
    </row>
    <row r="2013" spans="1:13" ht="15.75">
      <c r="A2013" s="2161" t="s">
        <v>3309</v>
      </c>
      <c r="B2013" s="1214"/>
      <c r="C2013" s="1228"/>
      <c r="D2013" s="2165"/>
      <c r="E2013" s="1214" t="s">
        <v>4222</v>
      </c>
      <c r="F2013" s="1228"/>
      <c r="G2013" s="2182">
        <f>SUM(G2011:G2012)</f>
        <v>28500</v>
      </c>
      <c r="H2013" s="1214"/>
      <c r="I2013" s="1228"/>
      <c r="J2013" s="1221"/>
      <c r="K2013" s="1214"/>
      <c r="L2013" s="1228"/>
      <c r="M2013" s="2165"/>
    </row>
    <row r="2014" spans="1:13" ht="15.75">
      <c r="A2014" s="2161" t="s">
        <v>29</v>
      </c>
      <c r="B2014" s="1492"/>
      <c r="C2014" s="1228"/>
      <c r="D2014" s="1414"/>
      <c r="E2014" s="1492"/>
      <c r="F2014" s="1228"/>
      <c r="G2014" s="1414">
        <v>28500</v>
      </c>
      <c r="H2014" s="1492"/>
      <c r="I2014" s="1228"/>
      <c r="J2014" s="1414"/>
      <c r="K2014" s="1492"/>
      <c r="L2014" s="1228"/>
      <c r="M2014" s="1414"/>
    </row>
    <row r="2015" spans="1:13" ht="16.5" thickBot="1">
      <c r="A2015" s="2170"/>
      <c r="B2015" s="1456"/>
      <c r="C2015" s="1417"/>
      <c r="D2015" s="1418"/>
      <c r="E2015" s="1456"/>
      <c r="F2015" s="1417"/>
      <c r="G2015" s="1418"/>
      <c r="H2015" s="1456"/>
      <c r="I2015" s="1417"/>
      <c r="J2015" s="1418"/>
      <c r="K2015" s="1456"/>
      <c r="L2015" s="1417"/>
      <c r="M2015" s="1418"/>
    </row>
    <row r="2016" spans="1:13" ht="31.5">
      <c r="A2016" s="2159" t="s">
        <v>3278</v>
      </c>
      <c r="B2016" s="2172" t="s">
        <v>4266</v>
      </c>
      <c r="C2016" s="1209"/>
      <c r="D2016" s="1212"/>
      <c r="E2016" s="2172" t="s">
        <v>4266</v>
      </c>
      <c r="F2016" s="1458"/>
      <c r="G2016" s="1477"/>
      <c r="H2016" s="2172" t="s">
        <v>4266</v>
      </c>
      <c r="I2016" s="1458"/>
      <c r="J2016" s="1477"/>
      <c r="K2016" s="2172" t="s">
        <v>4266</v>
      </c>
      <c r="L2016" s="1458"/>
      <c r="M2016" s="1477"/>
    </row>
    <row r="2017" spans="1:13" ht="15.75">
      <c r="A2017" s="2161" t="s">
        <v>4228</v>
      </c>
      <c r="B2017" s="1214" t="s">
        <v>4229</v>
      </c>
      <c r="C2017" s="1214"/>
      <c r="D2017" s="1216"/>
      <c r="E2017" s="1214" t="s">
        <v>4229</v>
      </c>
      <c r="F2017" s="1228"/>
      <c r="G2017" s="1414"/>
      <c r="H2017" s="1214" t="s">
        <v>4229</v>
      </c>
      <c r="I2017" s="1228"/>
      <c r="J2017" s="1414"/>
      <c r="K2017" s="1214" t="s">
        <v>4229</v>
      </c>
      <c r="L2017" s="1228"/>
      <c r="M2017" s="1414"/>
    </row>
    <row r="2018" spans="1:13" ht="15.75">
      <c r="A2018" s="2161" t="s">
        <v>3284</v>
      </c>
      <c r="B2018" s="1410" t="s">
        <v>4186</v>
      </c>
      <c r="C2018" s="1218"/>
      <c r="D2018" s="1221"/>
      <c r="E2018" s="1492" t="s">
        <v>4267</v>
      </c>
      <c r="F2018" s="1228"/>
      <c r="G2018" s="1414"/>
      <c r="H2018" s="1492" t="s">
        <v>4268</v>
      </c>
      <c r="I2018" s="1228"/>
      <c r="J2018" s="1414"/>
      <c r="K2018" s="1492" t="s">
        <v>4269</v>
      </c>
      <c r="L2018" s="1228"/>
      <c r="M2018" s="1414"/>
    </row>
    <row r="2019" spans="1:13" ht="15.75">
      <c r="A2019" s="2161" t="s">
        <v>3288</v>
      </c>
      <c r="B2019" s="1545" t="s">
        <v>3712</v>
      </c>
      <c r="C2019" s="1218"/>
      <c r="D2019" s="1221"/>
      <c r="E2019" s="1545" t="s">
        <v>3712</v>
      </c>
      <c r="F2019" s="1228"/>
      <c r="G2019" s="1414"/>
      <c r="H2019" s="1545" t="s">
        <v>3712</v>
      </c>
      <c r="I2019" s="1228"/>
      <c r="J2019" s="1414"/>
      <c r="K2019" s="1545" t="s">
        <v>3712</v>
      </c>
      <c r="L2019" s="1228"/>
      <c r="M2019" s="1414"/>
    </row>
    <row r="2020" spans="1:13" ht="15.75">
      <c r="A2020" s="2161" t="s">
        <v>3291</v>
      </c>
      <c r="B2020" s="1382" t="s">
        <v>4265</v>
      </c>
      <c r="C2020" s="1383"/>
      <c r="D2020" s="1384"/>
      <c r="E2020" s="1382" t="s">
        <v>4265</v>
      </c>
      <c r="F2020" s="1228"/>
      <c r="G2020" s="1414"/>
      <c r="H2020" s="1382" t="s">
        <v>4265</v>
      </c>
      <c r="I2020" s="1228"/>
      <c r="J2020" s="1414"/>
      <c r="K2020" s="1382" t="s">
        <v>4265</v>
      </c>
      <c r="L2020" s="1228"/>
      <c r="M2020" s="1414"/>
    </row>
    <row r="2021" spans="1:13" ht="15.75">
      <c r="A2021" s="2161" t="s">
        <v>3294</v>
      </c>
      <c r="B2021" s="1410" t="s">
        <v>3699</v>
      </c>
      <c r="C2021" s="1218"/>
      <c r="D2021" s="1221"/>
      <c r="E2021" s="1410" t="s">
        <v>4270</v>
      </c>
      <c r="F2021" s="1228"/>
      <c r="G2021" s="1414"/>
      <c r="H2021" s="1410" t="s">
        <v>4270</v>
      </c>
      <c r="I2021" s="1228"/>
      <c r="J2021" s="1414"/>
      <c r="K2021" s="1410" t="s">
        <v>4270</v>
      </c>
      <c r="L2021" s="1228"/>
      <c r="M2021" s="1414"/>
    </row>
    <row r="2022" spans="1:13" ht="15.75">
      <c r="A2022" s="2161" t="s">
        <v>3295</v>
      </c>
      <c r="B2022" s="1410" t="s">
        <v>3427</v>
      </c>
      <c r="C2022" s="1218"/>
      <c r="D2022" s="1221"/>
      <c r="E2022" s="1410" t="s">
        <v>3426</v>
      </c>
      <c r="F2022" s="1228"/>
      <c r="G2022" s="1414"/>
      <c r="H2022" s="1410" t="s">
        <v>3426</v>
      </c>
      <c r="I2022" s="1228"/>
      <c r="J2022" s="1414"/>
      <c r="K2022" s="1410" t="s">
        <v>3426</v>
      </c>
      <c r="L2022" s="1228"/>
      <c r="M2022" s="1414"/>
    </row>
    <row r="2023" spans="1:13" ht="47.25">
      <c r="A2023" s="2161" t="s">
        <v>3298</v>
      </c>
      <c r="B2023" s="1410" t="s">
        <v>3315</v>
      </c>
      <c r="C2023" s="1218"/>
      <c r="D2023" s="1221"/>
      <c r="E2023" s="1410" t="s">
        <v>3315</v>
      </c>
      <c r="F2023" s="1228"/>
      <c r="G2023" s="1414"/>
      <c r="H2023" s="1410" t="s">
        <v>3315</v>
      </c>
      <c r="I2023" s="1228"/>
      <c r="J2023" s="1414"/>
      <c r="K2023" s="1410" t="s">
        <v>3315</v>
      </c>
      <c r="L2023" s="1228"/>
      <c r="M2023" s="1414"/>
    </row>
    <row r="2024" spans="1:13" ht="31.5">
      <c r="A2024" s="2161" t="s">
        <v>3300</v>
      </c>
      <c r="B2024" s="1410" t="s">
        <v>4234</v>
      </c>
      <c r="C2024" s="1218"/>
      <c r="D2024" s="1221"/>
      <c r="E2024" s="1410" t="s">
        <v>4234</v>
      </c>
      <c r="F2024" s="1218"/>
      <c r="G2024" s="1221"/>
      <c r="H2024" s="1410" t="s">
        <v>4234</v>
      </c>
      <c r="I2024" s="1218"/>
      <c r="J2024" s="1221"/>
      <c r="K2024" s="1410" t="s">
        <v>4234</v>
      </c>
      <c r="L2024" s="1218"/>
      <c r="M2024" s="1221"/>
    </row>
    <row r="2025" spans="1:13" ht="15.75">
      <c r="A2025" s="2161" t="s">
        <v>4235</v>
      </c>
      <c r="B2025" s="1410" t="s">
        <v>3337</v>
      </c>
      <c r="C2025" s="1410" t="s">
        <v>3337</v>
      </c>
      <c r="D2025" s="1410" t="s">
        <v>3337</v>
      </c>
      <c r="E2025" s="1410" t="s">
        <v>3337</v>
      </c>
      <c r="F2025" s="1410" t="s">
        <v>3337</v>
      </c>
      <c r="G2025" s="1410" t="s">
        <v>3337</v>
      </c>
      <c r="H2025" s="1410" t="s">
        <v>3337</v>
      </c>
      <c r="I2025" s="1410" t="s">
        <v>3337</v>
      </c>
      <c r="J2025" s="1410" t="s">
        <v>3337</v>
      </c>
      <c r="K2025" s="1410" t="s">
        <v>3337</v>
      </c>
      <c r="L2025" s="1410" t="s">
        <v>3337</v>
      </c>
      <c r="M2025" s="1410" t="s">
        <v>3337</v>
      </c>
    </row>
    <row r="2026" spans="1:13" ht="15.75">
      <c r="A2026" s="2161" t="s">
        <v>3307</v>
      </c>
      <c r="B2026" s="2162">
        <v>1</v>
      </c>
      <c r="C2026" s="2163">
        <v>200</v>
      </c>
      <c r="D2026" s="2164">
        <f>C2026*25</f>
        <v>5000</v>
      </c>
      <c r="E2026" s="2162">
        <v>1</v>
      </c>
      <c r="F2026" s="2163">
        <v>200</v>
      </c>
      <c r="G2026" s="2164">
        <v>15000</v>
      </c>
      <c r="H2026" s="2162">
        <v>1</v>
      </c>
      <c r="I2026" s="2163">
        <v>200</v>
      </c>
      <c r="J2026" s="2164">
        <v>15000</v>
      </c>
      <c r="K2026" s="2162">
        <v>1</v>
      </c>
      <c r="L2026" s="2163">
        <v>200</v>
      </c>
      <c r="M2026" s="2164">
        <v>15000</v>
      </c>
    </row>
    <row r="2027" spans="1:13" ht="15.75">
      <c r="A2027" s="2161" t="s">
        <v>3308</v>
      </c>
      <c r="B2027" s="2162">
        <v>2</v>
      </c>
      <c r="C2027" s="2163">
        <v>100</v>
      </c>
      <c r="D2027" s="2164">
        <v>2500</v>
      </c>
      <c r="E2027" s="2162">
        <v>2</v>
      </c>
      <c r="F2027" s="2163">
        <v>100</v>
      </c>
      <c r="G2027" s="2164">
        <v>7500</v>
      </c>
      <c r="H2027" s="2162">
        <v>2</v>
      </c>
      <c r="I2027" s="2163">
        <v>100</v>
      </c>
      <c r="J2027" s="2164">
        <v>7500</v>
      </c>
      <c r="K2027" s="2162">
        <v>2</v>
      </c>
      <c r="L2027" s="2163">
        <v>100</v>
      </c>
      <c r="M2027" s="2164">
        <v>7500</v>
      </c>
    </row>
    <row r="2028" spans="1:13" ht="15.75">
      <c r="A2028" s="2161" t="s">
        <v>3309</v>
      </c>
      <c r="B2028" s="1214" t="s">
        <v>4199</v>
      </c>
      <c r="C2028" s="1228"/>
      <c r="D2028" s="2165">
        <v>7500</v>
      </c>
      <c r="E2028" s="1214" t="s">
        <v>4199</v>
      </c>
      <c r="F2028" s="1228"/>
      <c r="G2028" s="2165">
        <v>22500</v>
      </c>
      <c r="H2028" s="1214" t="s">
        <v>4199</v>
      </c>
      <c r="I2028" s="1228"/>
      <c r="J2028" s="2165">
        <v>22500</v>
      </c>
      <c r="K2028" s="1214" t="s">
        <v>4199</v>
      </c>
      <c r="L2028" s="1228"/>
      <c r="M2028" s="2165">
        <v>22500</v>
      </c>
    </row>
    <row r="2029" spans="1:13" ht="16.5" thickBot="1">
      <c r="A2029" s="2166" t="s">
        <v>29</v>
      </c>
      <c r="B2029" s="1496" t="s">
        <v>4271</v>
      </c>
      <c r="C2029" s="1231"/>
      <c r="D2029" s="2176">
        <v>7500</v>
      </c>
      <c r="E2029" s="1496" t="s">
        <v>4270</v>
      </c>
      <c r="F2029" s="1231"/>
      <c r="G2029" s="1475">
        <v>22500</v>
      </c>
      <c r="H2029" s="1496" t="s">
        <v>4270</v>
      </c>
      <c r="I2029" s="1231"/>
      <c r="J2029" s="1475">
        <v>22500</v>
      </c>
      <c r="K2029" s="1496" t="s">
        <v>4270</v>
      </c>
      <c r="L2029" s="1231"/>
      <c r="M2029" s="1475">
        <v>22500</v>
      </c>
    </row>
    <row r="2030" spans="1:13" ht="31.5">
      <c r="A2030" s="2159" t="s">
        <v>3278</v>
      </c>
      <c r="B2030" s="2172" t="s">
        <v>4272</v>
      </c>
      <c r="C2030" s="1209"/>
      <c r="D2030" s="1212"/>
      <c r="E2030" s="2172" t="s">
        <v>4272</v>
      </c>
      <c r="F2030" s="1458"/>
      <c r="G2030" s="1477"/>
      <c r="H2030" s="1490"/>
      <c r="I2030" s="1458"/>
      <c r="J2030" s="1477"/>
      <c r="K2030" s="2172" t="s">
        <v>4273</v>
      </c>
      <c r="L2030" s="1458"/>
      <c r="M2030" s="1477"/>
    </row>
    <row r="2031" spans="1:13" ht="15.75">
      <c r="A2031" s="2161" t="s">
        <v>4228</v>
      </c>
      <c r="B2031" s="1410" t="s">
        <v>4229</v>
      </c>
      <c r="C2031" s="1214"/>
      <c r="D2031" s="1216"/>
      <c r="E2031" s="1410" t="s">
        <v>4229</v>
      </c>
      <c r="F2031" s="1228"/>
      <c r="G2031" s="1414"/>
      <c r="H2031" s="1492"/>
      <c r="I2031" s="1228"/>
      <c r="J2031" s="1414"/>
      <c r="K2031" s="1214" t="s">
        <v>4229</v>
      </c>
      <c r="L2031" s="1228"/>
      <c r="M2031" s="1414"/>
    </row>
    <row r="2032" spans="1:13" ht="15.75">
      <c r="A2032" s="2161" t="s">
        <v>3284</v>
      </c>
      <c r="B2032" s="1410" t="s">
        <v>4244</v>
      </c>
      <c r="C2032" s="1218"/>
      <c r="D2032" s="1221"/>
      <c r="E2032" s="1410" t="s">
        <v>6</v>
      </c>
      <c r="F2032" s="1228"/>
      <c r="G2032" s="1414"/>
      <c r="H2032" s="1492"/>
      <c r="I2032" s="1228"/>
      <c r="J2032" s="1414"/>
      <c r="K2032" s="1492" t="s">
        <v>4081</v>
      </c>
      <c r="L2032" s="1228"/>
      <c r="M2032" s="1414"/>
    </row>
    <row r="2033" spans="1:13" ht="15.75">
      <c r="A2033" s="2161" t="s">
        <v>3288</v>
      </c>
      <c r="B2033" s="1545" t="s">
        <v>3712</v>
      </c>
      <c r="C2033" s="1218"/>
      <c r="D2033" s="1221"/>
      <c r="E2033" s="1545" t="s">
        <v>3712</v>
      </c>
      <c r="F2033" s="1228"/>
      <c r="G2033" s="1414"/>
      <c r="H2033" s="1492"/>
      <c r="I2033" s="1228"/>
      <c r="J2033" s="1414"/>
      <c r="K2033" s="1545" t="s">
        <v>3712</v>
      </c>
      <c r="L2033" s="1228"/>
      <c r="M2033" s="1414"/>
    </row>
    <row r="2034" spans="1:13" ht="31.5">
      <c r="A2034" s="2161" t="s">
        <v>3291</v>
      </c>
      <c r="B2034" s="1410" t="s">
        <v>4274</v>
      </c>
      <c r="C2034" s="1218"/>
      <c r="D2034" s="1221"/>
      <c r="E2034" s="1410" t="s">
        <v>4274</v>
      </c>
      <c r="F2034" s="1228"/>
      <c r="G2034" s="1414"/>
      <c r="H2034" s="1492"/>
      <c r="I2034" s="1228"/>
      <c r="J2034" s="1414"/>
      <c r="K2034" s="1382" t="s">
        <v>4265</v>
      </c>
      <c r="L2034" s="1228"/>
      <c r="M2034" s="1414"/>
    </row>
    <row r="2035" spans="1:13" ht="15.75">
      <c r="A2035" s="2161" t="s">
        <v>3294</v>
      </c>
      <c r="B2035" s="1410" t="s">
        <v>3699</v>
      </c>
      <c r="C2035" s="1218"/>
      <c r="D2035" s="1221"/>
      <c r="E2035" s="1410" t="s">
        <v>3699</v>
      </c>
      <c r="F2035" s="1228"/>
      <c r="G2035" s="1414"/>
      <c r="H2035" s="1492"/>
      <c r="I2035" s="1228"/>
      <c r="J2035" s="1414"/>
      <c r="K2035" s="1492" t="s">
        <v>3699</v>
      </c>
      <c r="L2035" s="1228"/>
      <c r="M2035" s="1414"/>
    </row>
    <row r="2036" spans="1:13" ht="15.75">
      <c r="A2036" s="2161" t="s">
        <v>3295</v>
      </c>
      <c r="B2036" s="1410" t="s">
        <v>3366</v>
      </c>
      <c r="C2036" s="1218"/>
      <c r="D2036" s="1221"/>
      <c r="E2036" s="1410" t="s">
        <v>3366</v>
      </c>
      <c r="F2036" s="1228"/>
      <c r="G2036" s="1414"/>
      <c r="H2036" s="1492"/>
      <c r="I2036" s="1228"/>
      <c r="J2036" s="1414"/>
      <c r="K2036" s="1410" t="s">
        <v>4253</v>
      </c>
      <c r="L2036" s="1228"/>
      <c r="M2036" s="1414"/>
    </row>
    <row r="2037" spans="1:13" ht="47.25">
      <c r="A2037" s="2161" t="s">
        <v>3298</v>
      </c>
      <c r="B2037" s="1410" t="s">
        <v>3315</v>
      </c>
      <c r="C2037" s="1218"/>
      <c r="D2037" s="1221"/>
      <c r="E2037" s="1410" t="s">
        <v>3315</v>
      </c>
      <c r="F2037" s="1228"/>
      <c r="G2037" s="1414"/>
      <c r="H2037" s="1492"/>
      <c r="I2037" s="1228"/>
      <c r="J2037" s="1414"/>
      <c r="K2037" s="1410" t="s">
        <v>3315</v>
      </c>
      <c r="L2037" s="1228"/>
      <c r="M2037" s="1414"/>
    </row>
    <row r="2038" spans="1:13" ht="31.5">
      <c r="A2038" s="2161" t="s">
        <v>3300</v>
      </c>
      <c r="B2038" s="1410" t="s">
        <v>4234</v>
      </c>
      <c r="C2038" s="1218"/>
      <c r="D2038" s="1221"/>
      <c r="E2038" s="1410" t="s">
        <v>4234</v>
      </c>
      <c r="F2038" s="1228"/>
      <c r="G2038" s="1414"/>
      <c r="H2038" s="1492"/>
      <c r="I2038" s="1228"/>
      <c r="J2038" s="1414"/>
      <c r="K2038" s="1410" t="s">
        <v>4234</v>
      </c>
      <c r="L2038" s="1218"/>
      <c r="M2038" s="1221"/>
    </row>
    <row r="2039" spans="1:13" ht="15.75">
      <c r="A2039" s="2161" t="s">
        <v>4235</v>
      </c>
      <c r="B2039" s="1410" t="s">
        <v>3337</v>
      </c>
      <c r="C2039" s="1410" t="s">
        <v>3337</v>
      </c>
      <c r="D2039" s="1410" t="s">
        <v>3337</v>
      </c>
      <c r="E2039" s="1410" t="s">
        <v>3337</v>
      </c>
      <c r="F2039" s="1228"/>
      <c r="G2039" s="1414"/>
      <c r="H2039" s="1492"/>
      <c r="I2039" s="1228"/>
      <c r="J2039" s="1414"/>
      <c r="K2039" s="1410" t="s">
        <v>3337</v>
      </c>
      <c r="L2039" s="1410" t="s">
        <v>3337</v>
      </c>
      <c r="M2039" s="1410" t="s">
        <v>3337</v>
      </c>
    </row>
    <row r="2040" spans="1:13" ht="15.75">
      <c r="A2040" s="2161" t="s">
        <v>3307</v>
      </c>
      <c r="B2040" s="2162" t="s">
        <v>4196</v>
      </c>
      <c r="C2040" s="2163">
        <v>275</v>
      </c>
      <c r="D2040" s="2164">
        <v>6875</v>
      </c>
      <c r="E2040" s="2162" t="s">
        <v>4196</v>
      </c>
      <c r="F2040" s="2163">
        <v>275</v>
      </c>
      <c r="G2040" s="2164">
        <v>6875</v>
      </c>
      <c r="H2040" s="1492"/>
      <c r="I2040" s="1228"/>
      <c r="J2040" s="1414"/>
      <c r="K2040" s="2162">
        <v>1</v>
      </c>
      <c r="L2040" s="2163">
        <v>275</v>
      </c>
      <c r="M2040" s="2164">
        <v>16500</v>
      </c>
    </row>
    <row r="2041" spans="1:13" ht="15.75">
      <c r="A2041" s="2161" t="s">
        <v>3308</v>
      </c>
      <c r="B2041" s="2162" t="s">
        <v>4197</v>
      </c>
      <c r="C2041" s="2163">
        <v>200</v>
      </c>
      <c r="D2041" s="2164">
        <v>5000</v>
      </c>
      <c r="E2041" s="2162" t="s">
        <v>4197</v>
      </c>
      <c r="F2041" s="2163">
        <v>200</v>
      </c>
      <c r="G2041" s="2164">
        <v>5000</v>
      </c>
      <c r="H2041" s="1492"/>
      <c r="I2041" s="1228"/>
      <c r="J2041" s="1414"/>
      <c r="K2041" s="2162">
        <v>2</v>
      </c>
      <c r="L2041" s="2163">
        <v>200</v>
      </c>
      <c r="M2041" s="2164">
        <v>12000</v>
      </c>
    </row>
    <row r="2042" spans="1:13" ht="15.75">
      <c r="A2042" s="2161" t="s">
        <v>3309</v>
      </c>
      <c r="B2042" s="1214" t="s">
        <v>4275</v>
      </c>
      <c r="C2042" s="1228"/>
      <c r="D2042" s="2165">
        <f>SUM(D2040:D2041)</f>
        <v>11875</v>
      </c>
      <c r="E2042" s="1214" t="s">
        <v>4275</v>
      </c>
      <c r="F2042" s="1228"/>
      <c r="G2042" s="2165">
        <f>SUM(G2040:G2041)</f>
        <v>11875</v>
      </c>
      <c r="H2042" s="1492"/>
      <c r="I2042" s="1228"/>
      <c r="J2042" s="1414"/>
      <c r="K2042" s="1214" t="s">
        <v>4222</v>
      </c>
      <c r="L2042" s="1228"/>
      <c r="M2042" s="2165">
        <v>28500</v>
      </c>
    </row>
    <row r="2043" spans="1:13" ht="16.5" thickBot="1">
      <c r="A2043" s="2166" t="s">
        <v>29</v>
      </c>
      <c r="B2043" s="1496"/>
      <c r="C2043" s="1231"/>
      <c r="D2043" s="1475">
        <v>11875</v>
      </c>
      <c r="E2043" s="1496"/>
      <c r="F2043" s="1231"/>
      <c r="G2043" s="1475">
        <v>11875</v>
      </c>
      <c r="H2043" s="1496"/>
      <c r="I2043" s="1231"/>
      <c r="J2043" s="1475"/>
      <c r="K2043" s="1496" t="s">
        <v>4276</v>
      </c>
      <c r="L2043" s="1231"/>
      <c r="M2043" s="2176">
        <v>28500</v>
      </c>
    </row>
    <row r="2044" spans="1:13" ht="31.5">
      <c r="A2044" s="2168" t="s">
        <v>3278</v>
      </c>
      <c r="B2044" s="2179" t="s">
        <v>4277</v>
      </c>
      <c r="C2044" s="1411"/>
      <c r="D2044" s="1412"/>
      <c r="E2044" s="2179" t="s">
        <v>4277</v>
      </c>
      <c r="F2044" s="1411"/>
      <c r="G2044" s="1412"/>
      <c r="H2044" s="2183"/>
      <c r="I2044" s="1510"/>
      <c r="J2044" s="1518"/>
      <c r="K2044" s="2183"/>
      <c r="L2044" s="1510"/>
      <c r="M2044" s="1518"/>
    </row>
    <row r="2045" spans="1:13" ht="15.75">
      <c r="A2045" s="2161" t="s">
        <v>4228</v>
      </c>
      <c r="B2045" s="1410" t="s">
        <v>4229</v>
      </c>
      <c r="C2045" s="1214"/>
      <c r="D2045" s="1216"/>
      <c r="E2045" s="1410" t="s">
        <v>4229</v>
      </c>
      <c r="F2045" s="1214"/>
      <c r="G2045" s="1216"/>
      <c r="H2045" s="1492"/>
      <c r="I2045" s="1228"/>
      <c r="J2045" s="1414"/>
      <c r="K2045" s="1492"/>
      <c r="L2045" s="1228"/>
      <c r="M2045" s="1414"/>
    </row>
    <row r="2046" spans="1:13" ht="15.75">
      <c r="A2046" s="2161" t="s">
        <v>3284</v>
      </c>
      <c r="B2046" s="1410" t="s">
        <v>4186</v>
      </c>
      <c r="C2046" s="1218"/>
      <c r="D2046" s="1221"/>
      <c r="E2046" s="1410" t="s">
        <v>6</v>
      </c>
      <c r="F2046" s="1218"/>
      <c r="G2046" s="1221"/>
      <c r="H2046" s="1492"/>
      <c r="I2046" s="1228"/>
      <c r="J2046" s="1414"/>
      <c r="K2046" s="1492"/>
      <c r="L2046" s="1228"/>
      <c r="M2046" s="1414"/>
    </row>
    <row r="2047" spans="1:13" ht="15.75">
      <c r="A2047" s="2161" t="s">
        <v>3288</v>
      </c>
      <c r="B2047" s="1545" t="s">
        <v>3712</v>
      </c>
      <c r="C2047" s="1218"/>
      <c r="D2047" s="1221"/>
      <c r="E2047" s="1545" t="s">
        <v>3712</v>
      </c>
      <c r="F2047" s="1218"/>
      <c r="G2047" s="1221"/>
      <c r="H2047" s="1492"/>
      <c r="I2047" s="1228"/>
      <c r="J2047" s="1414"/>
      <c r="K2047" s="1492"/>
      <c r="L2047" s="1228"/>
      <c r="M2047" s="1414"/>
    </row>
    <row r="2048" spans="1:13" ht="31.5">
      <c r="A2048" s="2161" t="s">
        <v>3291</v>
      </c>
      <c r="B2048" s="1410" t="s">
        <v>4274</v>
      </c>
      <c r="C2048" s="1218"/>
      <c r="D2048" s="1221"/>
      <c r="E2048" s="1410" t="s">
        <v>4274</v>
      </c>
      <c r="F2048" s="1218"/>
      <c r="G2048" s="1221"/>
      <c r="H2048" s="1492"/>
      <c r="I2048" s="1228"/>
      <c r="J2048" s="1414"/>
      <c r="K2048" s="1492"/>
      <c r="L2048" s="1228"/>
      <c r="M2048" s="1414"/>
    </row>
    <row r="2049" spans="1:13" ht="15.75">
      <c r="A2049" s="2161" t="s">
        <v>3294</v>
      </c>
      <c r="B2049" s="1410" t="s">
        <v>3699</v>
      </c>
      <c r="C2049" s="1218"/>
      <c r="D2049" s="1221"/>
      <c r="E2049" s="1410" t="s">
        <v>3699</v>
      </c>
      <c r="F2049" s="1218"/>
      <c r="G2049" s="1221"/>
      <c r="H2049" s="1492"/>
      <c r="I2049" s="1228"/>
      <c r="J2049" s="1414"/>
      <c r="K2049" s="1492"/>
      <c r="L2049" s="1228"/>
      <c r="M2049" s="1414"/>
    </row>
    <row r="2050" spans="1:13" ht="15.75">
      <c r="A2050" s="2161" t="s">
        <v>3295</v>
      </c>
      <c r="B2050" s="1410" t="s">
        <v>3366</v>
      </c>
      <c r="C2050" s="1218"/>
      <c r="D2050" s="1221"/>
      <c r="E2050" s="1410" t="s">
        <v>3366</v>
      </c>
      <c r="F2050" s="1218"/>
      <c r="G2050" s="1221"/>
      <c r="H2050" s="1492"/>
      <c r="I2050" s="1228"/>
      <c r="J2050" s="1414"/>
      <c r="K2050" s="1492"/>
      <c r="L2050" s="1228"/>
      <c r="M2050" s="1414"/>
    </row>
    <row r="2051" spans="1:13" ht="47.25">
      <c r="A2051" s="2161" t="s">
        <v>3298</v>
      </c>
      <c r="B2051" s="1410" t="s">
        <v>3315</v>
      </c>
      <c r="C2051" s="1218"/>
      <c r="D2051" s="1221"/>
      <c r="E2051" s="1410" t="s">
        <v>3315</v>
      </c>
      <c r="F2051" s="1218"/>
      <c r="G2051" s="1221"/>
      <c r="H2051" s="1492"/>
      <c r="I2051" s="1228"/>
      <c r="J2051" s="1414"/>
      <c r="K2051" s="1492"/>
      <c r="L2051" s="1228"/>
      <c r="M2051" s="1414"/>
    </row>
    <row r="2052" spans="1:13" ht="31.5">
      <c r="A2052" s="2161" t="s">
        <v>3300</v>
      </c>
      <c r="B2052" s="1410" t="s">
        <v>4234</v>
      </c>
      <c r="C2052" s="1218"/>
      <c r="D2052" s="1221"/>
      <c r="E2052" s="1410" t="s">
        <v>4234</v>
      </c>
      <c r="F2052" s="1218"/>
      <c r="G2052" s="1221"/>
      <c r="H2052" s="1492"/>
      <c r="I2052" s="1228"/>
      <c r="J2052" s="1414"/>
      <c r="K2052" s="1492"/>
      <c r="L2052" s="1228"/>
      <c r="M2052" s="1414"/>
    </row>
    <row r="2053" spans="1:13" ht="15.75">
      <c r="A2053" s="2161" t="s">
        <v>4235</v>
      </c>
      <c r="B2053" s="1410" t="s">
        <v>3337</v>
      </c>
      <c r="C2053" s="1410" t="s">
        <v>3337</v>
      </c>
      <c r="D2053" s="1410" t="s">
        <v>3337</v>
      </c>
      <c r="E2053" s="1410" t="s">
        <v>3337</v>
      </c>
      <c r="F2053" s="1410" t="s">
        <v>3337</v>
      </c>
      <c r="G2053" s="1410" t="s">
        <v>3337</v>
      </c>
      <c r="H2053" s="1492"/>
      <c r="I2053" s="1228"/>
      <c r="J2053" s="1414"/>
      <c r="K2053" s="1492"/>
      <c r="L2053" s="1228"/>
      <c r="M2053" s="1414"/>
    </row>
    <row r="2054" spans="1:13" ht="15.75">
      <c r="A2054" s="2161" t="s">
        <v>3307</v>
      </c>
      <c r="B2054" s="2162" t="s">
        <v>4196</v>
      </c>
      <c r="C2054" s="2163">
        <v>275</v>
      </c>
      <c r="D2054" s="2164">
        <v>6875</v>
      </c>
      <c r="E2054" s="2162" t="s">
        <v>4196</v>
      </c>
      <c r="F2054" s="2163">
        <v>275</v>
      </c>
      <c r="G2054" s="2164">
        <v>6875</v>
      </c>
      <c r="H2054" s="1492"/>
      <c r="I2054" s="1228"/>
      <c r="J2054" s="1414"/>
      <c r="K2054" s="1492"/>
      <c r="L2054" s="1228"/>
      <c r="M2054" s="1414"/>
    </row>
    <row r="2055" spans="1:13" ht="15.75">
      <c r="A2055" s="2161" t="s">
        <v>3308</v>
      </c>
      <c r="B2055" s="2162" t="s">
        <v>4197</v>
      </c>
      <c r="C2055" s="2163">
        <v>200</v>
      </c>
      <c r="D2055" s="2164">
        <v>5000</v>
      </c>
      <c r="E2055" s="2162" t="s">
        <v>4197</v>
      </c>
      <c r="F2055" s="2163">
        <v>200</v>
      </c>
      <c r="G2055" s="2164">
        <v>5000</v>
      </c>
      <c r="H2055" s="1492"/>
      <c r="I2055" s="1228"/>
      <c r="J2055" s="1414"/>
      <c r="K2055" s="1492"/>
      <c r="L2055" s="1228"/>
      <c r="M2055" s="1414"/>
    </row>
    <row r="2056" spans="1:13" ht="15.75">
      <c r="A2056" s="2161" t="s">
        <v>3309</v>
      </c>
      <c r="B2056" s="1214" t="s">
        <v>4275</v>
      </c>
      <c r="C2056" s="1228"/>
      <c r="D2056" s="2165">
        <f>SUM(D2054:D2055)</f>
        <v>11875</v>
      </c>
      <c r="E2056" s="1214" t="s">
        <v>4275</v>
      </c>
      <c r="F2056" s="1228"/>
      <c r="G2056" s="2165">
        <f>SUM(G2054:G2055)</f>
        <v>11875</v>
      </c>
      <c r="H2056" s="1492"/>
      <c r="I2056" s="1228"/>
      <c r="J2056" s="1414"/>
      <c r="K2056" s="1492"/>
      <c r="L2056" s="1228"/>
      <c r="M2056" s="1414"/>
    </row>
    <row r="2057" spans="1:13" ht="16.5" thickBot="1">
      <c r="A2057" s="2161" t="s">
        <v>29</v>
      </c>
      <c r="B2057" s="1492"/>
      <c r="C2057" s="1228"/>
      <c r="D2057" s="1414">
        <v>11875</v>
      </c>
      <c r="E2057" s="1492"/>
      <c r="F2057" s="1228"/>
      <c r="G2057" s="1414">
        <v>11875</v>
      </c>
      <c r="H2057" s="1492"/>
      <c r="I2057" s="1228"/>
      <c r="J2057" s="1414"/>
      <c r="K2057" s="1492"/>
      <c r="L2057" s="1228"/>
      <c r="M2057" s="1414"/>
    </row>
    <row r="2058" spans="1:13" ht="31.5">
      <c r="A2058" s="2159" t="s">
        <v>3278</v>
      </c>
      <c r="B2058" s="2172"/>
      <c r="C2058" s="1209"/>
      <c r="D2058" s="1212"/>
      <c r="E2058" s="2172" t="s">
        <v>4278</v>
      </c>
      <c r="F2058" s="1209"/>
      <c r="G2058" s="1212"/>
      <c r="H2058" s="2172" t="s">
        <v>4278</v>
      </c>
      <c r="I2058" s="1209"/>
      <c r="J2058" s="1212"/>
      <c r="K2058" s="1490"/>
      <c r="L2058" s="1458"/>
      <c r="M2058" s="1477"/>
    </row>
    <row r="2059" spans="1:13" ht="15.75">
      <c r="A2059" s="2161" t="s">
        <v>4228</v>
      </c>
      <c r="B2059" s="1410"/>
      <c r="C2059" s="1214"/>
      <c r="D2059" s="1216"/>
      <c r="E2059" s="1410" t="s">
        <v>4229</v>
      </c>
      <c r="F2059" s="1214"/>
      <c r="G2059" s="1216"/>
      <c r="H2059" s="1410" t="s">
        <v>4229</v>
      </c>
      <c r="I2059" s="1214"/>
      <c r="J2059" s="1216"/>
      <c r="K2059" s="1492"/>
      <c r="L2059" s="1228"/>
      <c r="M2059" s="1414"/>
    </row>
    <row r="2060" spans="1:13" ht="15.75">
      <c r="A2060" s="2161" t="s">
        <v>3284</v>
      </c>
      <c r="B2060" s="1410"/>
      <c r="C2060" s="1218"/>
      <c r="D2060" s="1221"/>
      <c r="E2060" s="1410" t="s">
        <v>4185</v>
      </c>
      <c r="F2060" s="1218"/>
      <c r="G2060" s="1221"/>
      <c r="H2060" s="1410" t="s">
        <v>4268</v>
      </c>
      <c r="I2060" s="1218"/>
      <c r="J2060" s="1221"/>
      <c r="K2060" s="1492"/>
      <c r="L2060" s="1228"/>
      <c r="M2060" s="1414"/>
    </row>
    <row r="2061" spans="1:13" ht="15.75">
      <c r="A2061" s="2161" t="s">
        <v>3288</v>
      </c>
      <c r="B2061" s="1545"/>
      <c r="C2061" s="1218"/>
      <c r="D2061" s="1221"/>
      <c r="E2061" s="1545" t="s">
        <v>3712</v>
      </c>
      <c r="F2061" s="1218"/>
      <c r="G2061" s="1221"/>
      <c r="H2061" s="1545" t="s">
        <v>3712</v>
      </c>
      <c r="I2061" s="1218"/>
      <c r="J2061" s="1221"/>
      <c r="K2061" s="1492"/>
      <c r="L2061" s="1228"/>
      <c r="M2061" s="1414"/>
    </row>
    <row r="2062" spans="1:13" ht="31.5">
      <c r="A2062" s="2161" t="s">
        <v>3291</v>
      </c>
      <c r="B2062" s="1410"/>
      <c r="C2062" s="1218"/>
      <c r="D2062" s="1221"/>
      <c r="E2062" s="1410" t="s">
        <v>4274</v>
      </c>
      <c r="F2062" s="1218"/>
      <c r="G2062" s="1221"/>
      <c r="H2062" s="1410" t="s">
        <v>4274</v>
      </c>
      <c r="I2062" s="1218"/>
      <c r="J2062" s="1221"/>
      <c r="K2062" s="1492"/>
      <c r="L2062" s="1228"/>
      <c r="M2062" s="1414"/>
    </row>
    <row r="2063" spans="1:13" ht="15.75">
      <c r="A2063" s="2161" t="s">
        <v>3294</v>
      </c>
      <c r="B2063" s="1410"/>
      <c r="C2063" s="1218"/>
      <c r="D2063" s="1221"/>
      <c r="E2063" s="1410" t="s">
        <v>4279</v>
      </c>
      <c r="F2063" s="1218"/>
      <c r="G2063" s="1221"/>
      <c r="H2063" s="1410" t="s">
        <v>4280</v>
      </c>
      <c r="I2063" s="1218"/>
      <c r="J2063" s="1221"/>
      <c r="K2063" s="1492"/>
      <c r="L2063" s="1228"/>
      <c r="M2063" s="1414"/>
    </row>
    <row r="2064" spans="1:13" ht="15.75">
      <c r="A2064" s="2161" t="s">
        <v>3295</v>
      </c>
      <c r="B2064" s="1410"/>
      <c r="C2064" s="1218"/>
      <c r="D2064" s="1221"/>
      <c r="E2064" s="1410" t="s">
        <v>3426</v>
      </c>
      <c r="F2064" s="1218"/>
      <c r="G2064" s="1221"/>
      <c r="H2064" s="1410" t="s">
        <v>3426</v>
      </c>
      <c r="I2064" s="1218"/>
      <c r="J2064" s="1221"/>
      <c r="K2064" s="1492"/>
      <c r="L2064" s="1228"/>
      <c r="M2064" s="1414"/>
    </row>
    <row r="2065" spans="1:13" ht="47.25">
      <c r="A2065" s="2161" t="s">
        <v>3298</v>
      </c>
      <c r="B2065" s="1410"/>
      <c r="C2065" s="1218"/>
      <c r="D2065" s="1221"/>
      <c r="E2065" s="1410" t="s">
        <v>3315</v>
      </c>
      <c r="F2065" s="1218"/>
      <c r="G2065" s="1221"/>
      <c r="H2065" s="1410" t="s">
        <v>3315</v>
      </c>
      <c r="I2065" s="1218"/>
      <c r="J2065" s="1221"/>
      <c r="K2065" s="1492"/>
      <c r="L2065" s="1228"/>
      <c r="M2065" s="1414"/>
    </row>
    <row r="2066" spans="1:13" ht="31.5">
      <c r="A2066" s="2161" t="s">
        <v>3300</v>
      </c>
      <c r="B2066" s="1410"/>
      <c r="C2066" s="1218"/>
      <c r="D2066" s="1221"/>
      <c r="E2066" s="1410" t="s">
        <v>4234</v>
      </c>
      <c r="F2066" s="1218"/>
      <c r="G2066" s="1221"/>
      <c r="H2066" s="1410" t="s">
        <v>4234</v>
      </c>
      <c r="I2066" s="1218"/>
      <c r="J2066" s="1221"/>
      <c r="K2066" s="1492"/>
      <c r="L2066" s="1228"/>
      <c r="M2066" s="1414"/>
    </row>
    <row r="2067" spans="1:13" ht="15.75">
      <c r="A2067" s="2161" t="s">
        <v>4235</v>
      </c>
      <c r="B2067" s="1410"/>
      <c r="C2067" s="1410"/>
      <c r="D2067" s="1410"/>
      <c r="E2067" s="1410" t="s">
        <v>3337</v>
      </c>
      <c r="F2067" s="1410" t="s">
        <v>3337</v>
      </c>
      <c r="G2067" s="1410" t="s">
        <v>3337</v>
      </c>
      <c r="H2067" s="1410" t="s">
        <v>3337</v>
      </c>
      <c r="I2067" s="1410" t="s">
        <v>3337</v>
      </c>
      <c r="J2067" s="1410" t="s">
        <v>3337</v>
      </c>
      <c r="K2067" s="1492"/>
      <c r="L2067" s="1228"/>
      <c r="M2067" s="1414"/>
    </row>
    <row r="2068" spans="1:13" ht="15.75">
      <c r="A2068" s="2161" t="s">
        <v>3307</v>
      </c>
      <c r="B2068" s="2162"/>
      <c r="C2068" s="2163"/>
      <c r="D2068" s="2164"/>
      <c r="E2068" s="2162" t="s">
        <v>4196</v>
      </c>
      <c r="F2068" s="2163">
        <v>200</v>
      </c>
      <c r="G2068" s="2164">
        <v>4000</v>
      </c>
      <c r="H2068" s="2162" t="s">
        <v>4196</v>
      </c>
      <c r="I2068" s="2163">
        <v>200</v>
      </c>
      <c r="J2068" s="2164">
        <v>12000</v>
      </c>
      <c r="K2068" s="1492"/>
      <c r="L2068" s="1228"/>
      <c r="M2068" s="1414"/>
    </row>
    <row r="2069" spans="1:13" ht="15.75">
      <c r="A2069" s="2161" t="s">
        <v>3308</v>
      </c>
      <c r="B2069" s="2162"/>
      <c r="C2069" s="2163"/>
      <c r="D2069" s="2164"/>
      <c r="E2069" s="2162" t="s">
        <v>4197</v>
      </c>
      <c r="F2069" s="2163">
        <v>100</v>
      </c>
      <c r="G2069" s="2164">
        <v>2000</v>
      </c>
      <c r="H2069" s="2162" t="s">
        <v>4197</v>
      </c>
      <c r="I2069" s="2163">
        <v>100</v>
      </c>
      <c r="J2069" s="2164">
        <v>6000</v>
      </c>
      <c r="K2069" s="1492"/>
      <c r="L2069" s="1228"/>
      <c r="M2069" s="1414"/>
    </row>
    <row r="2070" spans="1:13" ht="15.75">
      <c r="A2070" s="2161" t="s">
        <v>3309</v>
      </c>
      <c r="B2070" s="1214"/>
      <c r="C2070" s="1228"/>
      <c r="D2070" s="2165"/>
      <c r="E2070" s="1214" t="s">
        <v>4241</v>
      </c>
      <c r="F2070" s="1228"/>
      <c r="G2070" s="2165">
        <f>SUM(G2068:G2069)</f>
        <v>6000</v>
      </c>
      <c r="H2070" s="1214" t="s">
        <v>4241</v>
      </c>
      <c r="I2070" s="1228"/>
      <c r="J2070" s="2165">
        <f>SUM(J2068:J2069)</f>
        <v>18000</v>
      </c>
      <c r="K2070" s="1492"/>
      <c r="L2070" s="1228"/>
      <c r="M2070" s="1414"/>
    </row>
    <row r="2071" spans="1:13" ht="16.5" thickBot="1">
      <c r="A2071" s="2166" t="s">
        <v>29</v>
      </c>
      <c r="B2071" s="1496"/>
      <c r="C2071" s="1231"/>
      <c r="D2071" s="1475"/>
      <c r="E2071" s="1496" t="s">
        <v>4281</v>
      </c>
      <c r="F2071" s="1231"/>
      <c r="G2071" s="1475">
        <v>6000</v>
      </c>
      <c r="H2071" s="1496" t="s">
        <v>4282</v>
      </c>
      <c r="I2071" s="1231"/>
      <c r="J2071" s="1475">
        <v>18000</v>
      </c>
      <c r="K2071" s="1496"/>
      <c r="L2071" s="1231"/>
      <c r="M2071" s="1475"/>
    </row>
    <row r="2072" spans="1:13" ht="31.5">
      <c r="A2072" s="2161" t="s">
        <v>3278</v>
      </c>
      <c r="B2072" s="2184" t="s">
        <v>4283</v>
      </c>
      <c r="C2072" s="1391"/>
      <c r="D2072" s="1384"/>
      <c r="E2072" s="2184" t="s">
        <v>4283</v>
      </c>
      <c r="F2072" s="1391"/>
      <c r="G2072" s="1384"/>
      <c r="H2072" s="2184" t="s">
        <v>4283</v>
      </c>
      <c r="I2072" s="1391"/>
      <c r="J2072" s="1384"/>
      <c r="K2072" s="1492"/>
      <c r="L2072" s="1228"/>
      <c r="M2072" s="1414"/>
    </row>
    <row r="2073" spans="1:13" ht="15.75">
      <c r="A2073" s="2161" t="s">
        <v>4228</v>
      </c>
      <c r="B2073" s="1214" t="s">
        <v>4229</v>
      </c>
      <c r="C2073" s="1214"/>
      <c r="D2073" s="1216"/>
      <c r="E2073" s="1214" t="s">
        <v>4229</v>
      </c>
      <c r="F2073" s="1214"/>
      <c r="G2073" s="1216"/>
      <c r="H2073" s="1214" t="s">
        <v>4229</v>
      </c>
      <c r="I2073" s="1214"/>
      <c r="J2073" s="1216"/>
      <c r="K2073" s="1492"/>
      <c r="L2073" s="1228"/>
      <c r="M2073" s="1414"/>
    </row>
    <row r="2074" spans="1:13" ht="15.75">
      <c r="A2074" s="2161" t="s">
        <v>3284</v>
      </c>
      <c r="B2074" s="1410" t="s">
        <v>4244</v>
      </c>
      <c r="C2074" s="1218"/>
      <c r="D2074" s="1221"/>
      <c r="E2074" s="1410" t="s">
        <v>4204</v>
      </c>
      <c r="F2074" s="1218"/>
      <c r="G2074" s="1221"/>
      <c r="H2074" s="1410" t="s">
        <v>4284</v>
      </c>
      <c r="I2074" s="1218"/>
      <c r="J2074" s="1221"/>
      <c r="K2074" s="1492"/>
      <c r="L2074" s="1228"/>
      <c r="M2074" s="1414"/>
    </row>
    <row r="2075" spans="1:13" ht="15.75">
      <c r="A2075" s="2161" t="s">
        <v>3288</v>
      </c>
      <c r="B2075" s="1545" t="s">
        <v>3712</v>
      </c>
      <c r="C2075" s="1218"/>
      <c r="D2075" s="1221"/>
      <c r="E2075" s="1545" t="s">
        <v>3712</v>
      </c>
      <c r="F2075" s="1218"/>
      <c r="G2075" s="1221"/>
      <c r="H2075" s="1545" t="s">
        <v>3712</v>
      </c>
      <c r="I2075" s="1218"/>
      <c r="J2075" s="1221"/>
      <c r="K2075" s="1492"/>
      <c r="L2075" s="1228"/>
      <c r="M2075" s="1414"/>
    </row>
    <row r="2076" spans="1:13" ht="31.5">
      <c r="A2076" s="2161" t="s">
        <v>3291</v>
      </c>
      <c r="B2076" s="1382" t="s">
        <v>4285</v>
      </c>
      <c r="C2076" s="1383"/>
      <c r="D2076" s="1384"/>
      <c r="E2076" s="1382" t="s">
        <v>4285</v>
      </c>
      <c r="F2076" s="1383"/>
      <c r="G2076" s="1384"/>
      <c r="H2076" s="1382" t="s">
        <v>4285</v>
      </c>
      <c r="I2076" s="1383"/>
      <c r="J2076" s="1384"/>
      <c r="K2076" s="1492"/>
      <c r="L2076" s="1228"/>
      <c r="M2076" s="1414"/>
    </row>
    <row r="2077" spans="1:13" ht="15.75">
      <c r="A2077" s="2161" t="s">
        <v>3294</v>
      </c>
      <c r="B2077" s="1410" t="s">
        <v>4286</v>
      </c>
      <c r="C2077" s="1218"/>
      <c r="D2077" s="1221"/>
      <c r="E2077" s="1410" t="s">
        <v>4286</v>
      </c>
      <c r="F2077" s="1218"/>
      <c r="G2077" s="1221"/>
      <c r="H2077" s="1410" t="s">
        <v>4286</v>
      </c>
      <c r="I2077" s="1218"/>
      <c r="J2077" s="1221"/>
      <c r="K2077" s="1492"/>
      <c r="L2077" s="1228"/>
      <c r="M2077" s="1414"/>
    </row>
    <row r="2078" spans="1:13" ht="15.75">
      <c r="A2078" s="2161" t="s">
        <v>3295</v>
      </c>
      <c r="B2078" s="1410" t="s">
        <v>3426</v>
      </c>
      <c r="C2078" s="1218"/>
      <c r="D2078" s="1221"/>
      <c r="E2078" s="1410" t="s">
        <v>3426</v>
      </c>
      <c r="F2078" s="1218"/>
      <c r="G2078" s="1221"/>
      <c r="H2078" s="1410" t="s">
        <v>3426</v>
      </c>
      <c r="I2078" s="1218"/>
      <c r="J2078" s="1221"/>
      <c r="K2078" s="1492"/>
      <c r="L2078" s="1228"/>
      <c r="M2078" s="1414"/>
    </row>
    <row r="2079" spans="1:13" ht="47.25">
      <c r="A2079" s="2161" t="s">
        <v>3298</v>
      </c>
      <c r="B2079" s="1410" t="s">
        <v>3315</v>
      </c>
      <c r="C2079" s="1218"/>
      <c r="D2079" s="1221"/>
      <c r="E2079" s="1410" t="s">
        <v>3315</v>
      </c>
      <c r="F2079" s="1218"/>
      <c r="G2079" s="1221"/>
      <c r="H2079" s="1410" t="s">
        <v>3315</v>
      </c>
      <c r="I2079" s="1218"/>
      <c r="J2079" s="1221"/>
      <c r="K2079" s="1492"/>
      <c r="L2079" s="1228"/>
      <c r="M2079" s="1414"/>
    </row>
    <row r="2080" spans="1:13" ht="31.5">
      <c r="A2080" s="2161" t="s">
        <v>3300</v>
      </c>
      <c r="B2080" s="1410" t="s">
        <v>4234</v>
      </c>
      <c r="C2080" s="1218"/>
      <c r="D2080" s="1221"/>
      <c r="E2080" s="1410" t="s">
        <v>4234</v>
      </c>
      <c r="F2080" s="1218"/>
      <c r="G2080" s="1221"/>
      <c r="H2080" s="1410" t="s">
        <v>4234</v>
      </c>
      <c r="I2080" s="1218"/>
      <c r="J2080" s="1221"/>
      <c r="K2080" s="1492"/>
      <c r="L2080" s="1228"/>
      <c r="M2080" s="1414"/>
    </row>
    <row r="2081" spans="1:14" ht="15.75">
      <c r="A2081" s="2161" t="s">
        <v>4235</v>
      </c>
      <c r="B2081" s="1410" t="s">
        <v>3337</v>
      </c>
      <c r="C2081" s="1410" t="s">
        <v>3337</v>
      </c>
      <c r="D2081" s="1410" t="s">
        <v>3337</v>
      </c>
      <c r="E2081" s="1410" t="s">
        <v>3337</v>
      </c>
      <c r="F2081" s="1410" t="s">
        <v>3337</v>
      </c>
      <c r="G2081" s="1410" t="s">
        <v>3337</v>
      </c>
      <c r="H2081" s="1410" t="s">
        <v>3337</v>
      </c>
      <c r="I2081" s="1410" t="s">
        <v>3337</v>
      </c>
      <c r="J2081" s="1410" t="s">
        <v>3337</v>
      </c>
      <c r="K2081" s="1492"/>
      <c r="L2081" s="1228"/>
      <c r="M2081" s="1414"/>
    </row>
    <row r="2082" spans="1:14" ht="15.75">
      <c r="A2082" s="2161" t="s">
        <v>3307</v>
      </c>
      <c r="B2082" s="2162">
        <v>1</v>
      </c>
      <c r="C2082" s="2163">
        <v>200</v>
      </c>
      <c r="D2082" s="2164">
        <v>7400</v>
      </c>
      <c r="E2082" s="2162">
        <v>1</v>
      </c>
      <c r="F2082" s="2163">
        <v>200</v>
      </c>
      <c r="G2082" s="2164">
        <v>7400</v>
      </c>
      <c r="H2082" s="2162">
        <v>1</v>
      </c>
      <c r="I2082" s="2163">
        <v>200</v>
      </c>
      <c r="J2082" s="2164">
        <v>7400</v>
      </c>
      <c r="K2082" s="1492"/>
      <c r="L2082" s="1228"/>
      <c r="M2082" s="1414"/>
    </row>
    <row r="2083" spans="1:14" ht="15.75">
      <c r="A2083" s="2161" t="s">
        <v>3308</v>
      </c>
      <c r="B2083" s="2162">
        <v>2</v>
      </c>
      <c r="C2083" s="2163">
        <v>100</v>
      </c>
      <c r="D2083" s="2164">
        <v>3700</v>
      </c>
      <c r="E2083" s="2162">
        <v>2</v>
      </c>
      <c r="F2083" s="2163">
        <v>100</v>
      </c>
      <c r="G2083" s="2164">
        <v>3700</v>
      </c>
      <c r="H2083" s="2162">
        <v>2</v>
      </c>
      <c r="I2083" s="2163">
        <v>100</v>
      </c>
      <c r="J2083" s="2164">
        <v>3700</v>
      </c>
      <c r="K2083" s="1492"/>
      <c r="L2083" s="1228"/>
      <c r="M2083" s="1414"/>
    </row>
    <row r="2084" spans="1:14" ht="15.75">
      <c r="A2084" s="2161" t="s">
        <v>3309</v>
      </c>
      <c r="B2084" s="1214" t="s">
        <v>4287</v>
      </c>
      <c r="C2084" s="1228"/>
      <c r="D2084" s="2165">
        <v>11100</v>
      </c>
      <c r="E2084" s="1214" t="s">
        <v>4287</v>
      </c>
      <c r="F2084" s="1228"/>
      <c r="G2084" s="2165">
        <v>11100</v>
      </c>
      <c r="H2084" s="1214" t="s">
        <v>4262</v>
      </c>
      <c r="I2084" s="1228"/>
      <c r="J2084" s="2165">
        <v>11100</v>
      </c>
      <c r="K2084" s="1492"/>
      <c r="L2084" s="1228"/>
      <c r="M2084" s="1414"/>
    </row>
    <row r="2085" spans="1:14" ht="16.5" thickBot="1">
      <c r="A2085" s="2166" t="s">
        <v>29</v>
      </c>
      <c r="B2085" s="1496"/>
      <c r="C2085" s="1231"/>
      <c r="D2085" s="2176">
        <v>11100</v>
      </c>
      <c r="E2085" s="1496"/>
      <c r="F2085" s="1231"/>
      <c r="G2085" s="2176">
        <v>11100</v>
      </c>
      <c r="H2085" s="1496"/>
      <c r="I2085" s="1231"/>
      <c r="J2085" s="2176">
        <v>11100</v>
      </c>
      <c r="K2085" s="1496"/>
      <c r="L2085" s="1231"/>
      <c r="M2085" s="1475"/>
    </row>
    <row r="2086" spans="1:14" ht="16.5" thickBot="1">
      <c r="A2086" s="2185" t="s">
        <v>4224</v>
      </c>
      <c r="B2086" s="2186"/>
      <c r="C2086" s="2187"/>
      <c r="D2086" s="2188">
        <f>D2085+D2057+D2029+D1986+D1972+D1958+D1944+D2043+D2000</f>
        <v>245650</v>
      </c>
      <c r="E2086" s="2186"/>
      <c r="F2086" s="2187"/>
      <c r="G2086" s="2188">
        <f>G2085+G2071+G2057+G2029+G2014+G2000+G1986+G1972+G1958+G1944</f>
        <v>178300</v>
      </c>
      <c r="H2086" s="2186"/>
      <c r="I2086" s="2187"/>
      <c r="J2086" s="2188">
        <f>J2085+J2071+J2057+J2029+J2014+J2000+J1986+J1972+J1958+J1944</f>
        <v>149925</v>
      </c>
      <c r="K2086" s="2186"/>
      <c r="L2086" s="2187"/>
      <c r="M2086" s="2189">
        <f>M2085+M2071+M2057+M2029+M2014+M2000+M1986+M1972+M1958+M1944+M2043</f>
        <v>149325</v>
      </c>
      <c r="N2086" s="2054">
        <f>M2086+J2086+G2086+D2086</f>
        <v>723200</v>
      </c>
    </row>
    <row r="2087" spans="1:14" ht="16.5" thickBot="1">
      <c r="A2087" s="2104" t="s">
        <v>4288</v>
      </c>
      <c r="B2087" s="2190"/>
      <c r="C2087" s="2190"/>
      <c r="D2087" s="2190"/>
      <c r="E2087" s="2190"/>
      <c r="F2087" s="2190"/>
      <c r="G2087" s="2190"/>
      <c r="H2087" s="2190"/>
      <c r="I2087" s="2190"/>
      <c r="J2087" s="2190"/>
      <c r="K2087" s="2190"/>
      <c r="L2087" s="2190"/>
      <c r="M2087" s="2191"/>
    </row>
    <row r="2088" spans="1:14" ht="63">
      <c r="A2088" s="1905" t="s">
        <v>3278</v>
      </c>
      <c r="B2088" s="2192" t="s">
        <v>4289</v>
      </c>
      <c r="C2088" s="2193"/>
      <c r="D2088" s="2193"/>
      <c r="E2088" s="2049"/>
      <c r="F2088" s="2049"/>
      <c r="G2088" s="2049"/>
      <c r="H2088" s="2192" t="s">
        <v>4289</v>
      </c>
      <c r="I2088" s="2193"/>
      <c r="J2088" s="2193"/>
      <c r="K2088" s="2049"/>
      <c r="L2088" s="2049"/>
      <c r="M2088" s="2049"/>
    </row>
    <row r="2089" spans="1:14" ht="31.5">
      <c r="A2089" s="1821" t="s">
        <v>3282</v>
      </c>
      <c r="B2089" s="2194" t="s">
        <v>4290</v>
      </c>
      <c r="C2089" s="2195"/>
      <c r="D2089" s="2195"/>
      <c r="E2089" s="2044"/>
      <c r="F2089" s="2044"/>
      <c r="G2089" s="2044"/>
      <c r="H2089" s="2194" t="s">
        <v>4290</v>
      </c>
      <c r="I2089" s="2195"/>
      <c r="J2089" s="2195"/>
      <c r="K2089" s="2044"/>
      <c r="L2089" s="2044"/>
      <c r="M2089" s="2044"/>
    </row>
    <row r="2090" spans="1:14" ht="31.5">
      <c r="A2090" s="1821" t="s">
        <v>3284</v>
      </c>
      <c r="B2090" s="2194" t="s">
        <v>4291</v>
      </c>
      <c r="C2090" s="2195"/>
      <c r="D2090" s="2195"/>
      <c r="E2090" s="2044"/>
      <c r="F2090" s="2044"/>
      <c r="G2090" s="2044"/>
      <c r="H2090" s="2194" t="s">
        <v>4291</v>
      </c>
      <c r="I2090" s="2195"/>
      <c r="J2090" s="2195"/>
      <c r="K2090" s="2044"/>
      <c r="L2090" s="2044"/>
      <c r="M2090" s="2044"/>
    </row>
    <row r="2091" spans="1:14" ht="15.75">
      <c r="A2091" s="1821" t="s">
        <v>3288</v>
      </c>
      <c r="B2091" s="2194" t="s">
        <v>4292</v>
      </c>
      <c r="C2091" s="2195"/>
      <c r="D2091" s="2195"/>
      <c r="E2091" s="2044"/>
      <c r="F2091" s="2044"/>
      <c r="G2091" s="2044"/>
      <c r="H2091" s="2194" t="s">
        <v>4292</v>
      </c>
      <c r="I2091" s="2195"/>
      <c r="J2091" s="2195"/>
      <c r="K2091" s="2044"/>
      <c r="L2091" s="2044"/>
      <c r="M2091" s="2044"/>
    </row>
    <row r="2092" spans="1:14" ht="47.25">
      <c r="A2092" s="1821" t="s">
        <v>3291</v>
      </c>
      <c r="B2092" s="2194" t="s">
        <v>4293</v>
      </c>
      <c r="C2092" s="2195"/>
      <c r="D2092" s="2195"/>
      <c r="E2092" s="2044"/>
      <c r="F2092" s="2044"/>
      <c r="G2092" s="2044"/>
      <c r="H2092" s="2194" t="s">
        <v>4293</v>
      </c>
      <c r="I2092" s="2195"/>
      <c r="J2092" s="2195"/>
      <c r="K2092" s="2044"/>
      <c r="L2092" s="2044"/>
      <c r="M2092" s="2044"/>
    </row>
    <row r="2093" spans="1:14" ht="15.75">
      <c r="A2093" s="1821" t="s">
        <v>3294</v>
      </c>
      <c r="B2093" s="2194" t="s">
        <v>4294</v>
      </c>
      <c r="C2093" s="2195"/>
      <c r="D2093" s="2195"/>
      <c r="E2093" s="2044"/>
      <c r="F2093" s="2044"/>
      <c r="G2093" s="2044"/>
      <c r="H2093" s="2194" t="s">
        <v>4294</v>
      </c>
      <c r="I2093" s="2195"/>
      <c r="J2093" s="2195"/>
      <c r="K2093" s="2044"/>
      <c r="L2093" s="2044"/>
      <c r="M2093" s="2044"/>
    </row>
    <row r="2094" spans="1:14" ht="15.75">
      <c r="A2094" s="1821" t="s">
        <v>3295</v>
      </c>
      <c r="B2094" s="2194" t="s">
        <v>4295</v>
      </c>
      <c r="C2094" s="2195"/>
      <c r="D2094" s="2195"/>
      <c r="E2094" s="2044"/>
      <c r="F2094" s="2044"/>
      <c r="G2094" s="2044"/>
      <c r="H2094" s="2194" t="s">
        <v>4295</v>
      </c>
      <c r="I2094" s="2195"/>
      <c r="J2094" s="2195"/>
      <c r="K2094" s="2044"/>
      <c r="L2094" s="2044"/>
      <c r="M2094" s="2044"/>
    </row>
    <row r="2095" spans="1:14" ht="31.5">
      <c r="A2095" s="1821" t="s">
        <v>3298</v>
      </c>
      <c r="B2095" s="2194" t="s">
        <v>4296</v>
      </c>
      <c r="C2095" s="2195"/>
      <c r="D2095" s="2195"/>
      <c r="E2095" s="2044"/>
      <c r="F2095" s="2044"/>
      <c r="G2095" s="2044"/>
      <c r="H2095" s="2194" t="s">
        <v>4296</v>
      </c>
      <c r="I2095" s="2195"/>
      <c r="J2095" s="2195"/>
      <c r="K2095" s="2044"/>
      <c r="L2095" s="2044"/>
      <c r="M2095" s="2044"/>
    </row>
    <row r="2096" spans="1:14" ht="15.75">
      <c r="A2096" s="1821" t="s">
        <v>3300</v>
      </c>
      <c r="B2096" s="2194" t="s">
        <v>4297</v>
      </c>
      <c r="C2096" s="2195"/>
      <c r="D2096" s="2195"/>
      <c r="E2096" s="2044"/>
      <c r="F2096" s="2044"/>
      <c r="G2096" s="2044"/>
      <c r="H2096" s="2194" t="s">
        <v>4297</v>
      </c>
      <c r="I2096" s="2195"/>
      <c r="J2096" s="2195"/>
      <c r="K2096" s="2044"/>
      <c r="L2096" s="2044"/>
      <c r="M2096" s="2044"/>
    </row>
    <row r="2097" spans="1:13" ht="15.75">
      <c r="A2097" s="1821" t="s">
        <v>3304</v>
      </c>
      <c r="B2097" s="2194" t="s">
        <v>4298</v>
      </c>
      <c r="C2097" s="2195"/>
      <c r="D2097" s="2195"/>
      <c r="E2097" s="2044"/>
      <c r="F2097" s="2044"/>
      <c r="G2097" s="2044"/>
      <c r="H2097" s="2194" t="s">
        <v>4298</v>
      </c>
      <c r="I2097" s="2195"/>
      <c r="J2097" s="2195"/>
      <c r="K2097" s="2044"/>
      <c r="L2097" s="2044"/>
      <c r="M2097" s="2044"/>
    </row>
    <row r="2098" spans="1:13" ht="15.75">
      <c r="A2098" s="1821" t="s">
        <v>3307</v>
      </c>
      <c r="B2098" s="2194">
        <v>1</v>
      </c>
      <c r="C2098" s="2195">
        <v>300</v>
      </c>
      <c r="D2098" s="2195">
        <f>C2098*B2098*B2100</f>
        <v>18000</v>
      </c>
      <c r="E2098" s="2044"/>
      <c r="F2098" s="2044"/>
      <c r="G2098" s="2044"/>
      <c r="H2098" s="2194">
        <v>1</v>
      </c>
      <c r="I2098" s="2195">
        <v>300</v>
      </c>
      <c r="J2098" s="2195">
        <f>I2098*H2098*H2100</f>
        <v>18000</v>
      </c>
      <c r="K2098" s="2044"/>
      <c r="L2098" s="2044"/>
      <c r="M2098" s="2044"/>
    </row>
    <row r="2099" spans="1:13" ht="15.75">
      <c r="A2099" s="1821" t="s">
        <v>3308</v>
      </c>
      <c r="B2099" s="2194">
        <v>2</v>
      </c>
      <c r="C2099" s="2195">
        <v>100</v>
      </c>
      <c r="D2099" s="2195">
        <f>C2099*B2099*B2100</f>
        <v>12000</v>
      </c>
      <c r="E2099" s="2044"/>
      <c r="F2099" s="2044"/>
      <c r="G2099" s="2044"/>
      <c r="H2099" s="2194">
        <v>2</v>
      </c>
      <c r="I2099" s="2195">
        <v>100</v>
      </c>
      <c r="J2099" s="2195">
        <f>I2099*H2099*H2100</f>
        <v>12000</v>
      </c>
      <c r="K2099" s="2044"/>
      <c r="L2099" s="2044"/>
      <c r="M2099" s="2044"/>
    </row>
    <row r="2100" spans="1:13" ht="15.75">
      <c r="A2100" s="1821" t="s">
        <v>3309</v>
      </c>
      <c r="B2100" s="2194">
        <v>60</v>
      </c>
      <c r="C2100" s="2195"/>
      <c r="D2100" s="2195"/>
      <c r="E2100" s="2044"/>
      <c r="F2100" s="2044"/>
      <c r="G2100" s="2044"/>
      <c r="H2100" s="2194">
        <v>60</v>
      </c>
      <c r="I2100" s="2195"/>
      <c r="J2100" s="2195"/>
      <c r="K2100" s="2044"/>
      <c r="L2100" s="2044"/>
      <c r="M2100" s="2044"/>
    </row>
    <row r="2101" spans="1:13" ht="16.5" thickBot="1">
      <c r="A2101" s="1845" t="s">
        <v>29</v>
      </c>
      <c r="B2101" s="2196"/>
      <c r="C2101" s="2197"/>
      <c r="D2101" s="2198">
        <f>SUM(D2088:D2100)</f>
        <v>30000</v>
      </c>
      <c r="E2101" s="2051"/>
      <c r="F2101" s="2051"/>
      <c r="G2101" s="2051"/>
      <c r="H2101" s="2196"/>
      <c r="I2101" s="2197"/>
      <c r="J2101" s="2198">
        <f>SUM(J2088:J2100)</f>
        <v>30000</v>
      </c>
      <c r="K2101" s="2051"/>
      <c r="L2101" s="2051"/>
      <c r="M2101" s="2051"/>
    </row>
    <row r="2102" spans="1:13" ht="31.5">
      <c r="A2102" s="1810" t="s">
        <v>3278</v>
      </c>
      <c r="B2102" s="2199" t="s">
        <v>4299</v>
      </c>
      <c r="C2102" s="2200"/>
      <c r="D2102" s="2200"/>
      <c r="E2102" s="2043"/>
      <c r="F2102" s="2043"/>
      <c r="G2102" s="2043"/>
      <c r="H2102" s="2043"/>
      <c r="I2102" s="2043"/>
      <c r="J2102" s="2043"/>
      <c r="K2102" s="2043"/>
      <c r="L2102" s="2043"/>
      <c r="M2102" s="2043"/>
    </row>
    <row r="2103" spans="1:13" ht="31.5">
      <c r="A2103" s="1821" t="s">
        <v>3282</v>
      </c>
      <c r="B2103" s="2194" t="s">
        <v>4290</v>
      </c>
      <c r="C2103" s="2195"/>
      <c r="D2103" s="2195"/>
      <c r="E2103" s="2044"/>
      <c r="F2103" s="2044"/>
      <c r="G2103" s="2044"/>
      <c r="H2103" s="2044"/>
      <c r="I2103" s="2044"/>
      <c r="J2103" s="2044"/>
      <c r="K2103" s="2044"/>
      <c r="L2103" s="2044"/>
      <c r="M2103" s="2044"/>
    </row>
    <row r="2104" spans="1:13" ht="15.75">
      <c r="A2104" s="1821" t="s">
        <v>3284</v>
      </c>
      <c r="B2104" s="2201" t="s">
        <v>3866</v>
      </c>
      <c r="C2104" s="2195"/>
      <c r="D2104" s="2195"/>
      <c r="E2104" s="2044"/>
      <c r="F2104" s="2044"/>
      <c r="G2104" s="2044"/>
      <c r="H2104" s="2044"/>
      <c r="I2104" s="2044"/>
      <c r="J2104" s="2044"/>
      <c r="K2104" s="2044"/>
      <c r="L2104" s="2044"/>
      <c r="M2104" s="2044"/>
    </row>
    <row r="2105" spans="1:13" ht="31.5">
      <c r="A2105" s="1821" t="s">
        <v>3288</v>
      </c>
      <c r="B2105" s="2194" t="s">
        <v>4300</v>
      </c>
      <c r="C2105" s="2195"/>
      <c r="D2105" s="2195"/>
      <c r="E2105" s="2044"/>
      <c r="F2105" s="2044"/>
      <c r="G2105" s="2044"/>
      <c r="H2105" s="2044"/>
      <c r="I2105" s="2044"/>
      <c r="J2105" s="2044"/>
      <c r="K2105" s="2044"/>
      <c r="L2105" s="2044"/>
      <c r="M2105" s="2044"/>
    </row>
    <row r="2106" spans="1:13" ht="63">
      <c r="A2106" s="1821" t="s">
        <v>3291</v>
      </c>
      <c r="B2106" s="2202" t="s">
        <v>4301</v>
      </c>
      <c r="C2106" s="2195"/>
      <c r="D2106" s="2195"/>
      <c r="E2106" s="2044"/>
      <c r="F2106" s="2044"/>
      <c r="G2106" s="2044"/>
      <c r="H2106" s="2044"/>
      <c r="I2106" s="2044"/>
      <c r="J2106" s="2044"/>
      <c r="K2106" s="2044"/>
      <c r="L2106" s="2044"/>
      <c r="M2106" s="2044"/>
    </row>
    <row r="2107" spans="1:13" ht="15.75">
      <c r="A2107" s="1821" t="s">
        <v>3294</v>
      </c>
      <c r="B2107" s="2194" t="s">
        <v>3699</v>
      </c>
      <c r="C2107" s="2195"/>
      <c r="D2107" s="2195"/>
      <c r="E2107" s="2044"/>
      <c r="F2107" s="2044"/>
      <c r="G2107" s="2044"/>
      <c r="H2107" s="2044"/>
      <c r="I2107" s="2044"/>
      <c r="J2107" s="2044"/>
      <c r="K2107" s="2044"/>
      <c r="L2107" s="2044"/>
      <c r="M2107" s="2044"/>
    </row>
    <row r="2108" spans="1:13" ht="15.75">
      <c r="A2108" s="1821" t="s">
        <v>3295</v>
      </c>
      <c r="B2108" s="2194" t="s">
        <v>3572</v>
      </c>
      <c r="C2108" s="2195"/>
      <c r="D2108" s="2195"/>
      <c r="E2108" s="2044"/>
      <c r="F2108" s="2044"/>
      <c r="G2108" s="2044"/>
      <c r="H2108" s="2044"/>
      <c r="I2108" s="2044"/>
      <c r="J2108" s="2044"/>
      <c r="K2108" s="2044"/>
      <c r="L2108" s="2044"/>
      <c r="M2108" s="2044"/>
    </row>
    <row r="2109" spans="1:13" ht="47.25">
      <c r="A2109" s="1821" t="s">
        <v>3298</v>
      </c>
      <c r="B2109" s="2194" t="s">
        <v>4302</v>
      </c>
      <c r="C2109" s="2195"/>
      <c r="D2109" s="2195"/>
      <c r="E2109" s="2044"/>
      <c r="F2109" s="2044"/>
      <c r="G2109" s="2044"/>
      <c r="H2109" s="2044"/>
      <c r="I2109" s="2044"/>
      <c r="J2109" s="2044"/>
      <c r="K2109" s="2044"/>
      <c r="L2109" s="2044"/>
      <c r="M2109" s="2044"/>
    </row>
    <row r="2110" spans="1:13" ht="15.75">
      <c r="A2110" s="1821" t="s">
        <v>3300</v>
      </c>
      <c r="B2110" s="2194" t="s">
        <v>4298</v>
      </c>
      <c r="C2110" s="2195"/>
      <c r="D2110" s="2195"/>
      <c r="E2110" s="2044"/>
      <c r="F2110" s="2044"/>
      <c r="G2110" s="2044"/>
      <c r="H2110" s="2044"/>
      <c r="I2110" s="2044"/>
      <c r="J2110" s="2044"/>
      <c r="K2110" s="2044"/>
      <c r="L2110" s="2044"/>
      <c r="M2110" s="2044"/>
    </row>
    <row r="2111" spans="1:13" ht="15.75">
      <c r="A2111" s="1821" t="s">
        <v>3304</v>
      </c>
      <c r="B2111" s="2194" t="s">
        <v>4303</v>
      </c>
      <c r="C2111" s="2195">
        <v>250</v>
      </c>
      <c r="D2111" s="2195">
        <v>40000</v>
      </c>
      <c r="E2111" s="2044"/>
      <c r="F2111" s="2044"/>
      <c r="G2111" s="2044"/>
      <c r="H2111" s="2044"/>
      <c r="I2111" s="2044"/>
      <c r="J2111" s="2044"/>
      <c r="K2111" s="2044"/>
      <c r="L2111" s="2044"/>
      <c r="M2111" s="2044"/>
    </row>
    <row r="2112" spans="1:13" ht="31.5">
      <c r="A2112" s="1821" t="s">
        <v>3307</v>
      </c>
      <c r="B2112" s="2194" t="s">
        <v>4304</v>
      </c>
      <c r="C2112" s="2195">
        <v>150</v>
      </c>
      <c r="D2112" s="2195">
        <v>24000</v>
      </c>
      <c r="E2112" s="2044"/>
      <c r="F2112" s="2044"/>
      <c r="G2112" s="2044"/>
      <c r="H2112" s="2044"/>
      <c r="I2112" s="2044"/>
      <c r="J2112" s="2044"/>
      <c r="K2112" s="2044" t="s">
        <v>3543</v>
      </c>
      <c r="L2112" s="2044"/>
      <c r="M2112" s="2044"/>
    </row>
    <row r="2113" spans="1:14" ht="31.5">
      <c r="A2113" s="1821" t="s">
        <v>3308</v>
      </c>
      <c r="B2113" s="2194" t="s">
        <v>4305</v>
      </c>
      <c r="C2113" s="2195">
        <v>200</v>
      </c>
      <c r="D2113" s="2195">
        <v>83000</v>
      </c>
      <c r="E2113" s="2044"/>
      <c r="F2113" s="2044"/>
      <c r="G2113" s="2044"/>
      <c r="H2113" s="2044"/>
      <c r="I2113" s="2044"/>
      <c r="J2113" s="2044" t="s">
        <v>4306</v>
      </c>
      <c r="K2113" s="2044"/>
      <c r="L2113" s="2044"/>
      <c r="M2113" s="2044"/>
    </row>
    <row r="2114" spans="1:14" ht="31.5">
      <c r="A2114" s="1821" t="s">
        <v>3309</v>
      </c>
      <c r="B2114" s="2194" t="s">
        <v>4307</v>
      </c>
      <c r="C2114" s="2195">
        <v>100</v>
      </c>
      <c r="D2114" s="2195">
        <v>24900</v>
      </c>
      <c r="E2114" s="2044"/>
      <c r="F2114" s="2044"/>
      <c r="G2114" s="2044"/>
      <c r="H2114" s="2044" t="s">
        <v>4308</v>
      </c>
      <c r="I2114" s="2044"/>
      <c r="J2114" s="2044"/>
      <c r="K2114" s="2044"/>
      <c r="L2114" s="2044"/>
      <c r="M2114" s="2044"/>
    </row>
    <row r="2115" spans="1:14" ht="32.25" thickBot="1">
      <c r="A2115" s="1845" t="s">
        <v>29</v>
      </c>
      <c r="B2115" s="2196" t="s">
        <v>4309</v>
      </c>
      <c r="C2115" s="2203"/>
      <c r="D2115" s="2203">
        <f>D2111+D2112+D2113+D2114</f>
        <v>171900</v>
      </c>
      <c r="E2115" s="2051"/>
      <c r="F2115" s="2051"/>
      <c r="G2115" s="2051"/>
      <c r="H2115" s="2051"/>
      <c r="I2115" s="2051"/>
      <c r="J2115" s="2051"/>
      <c r="K2115" s="2051"/>
      <c r="L2115" s="2051"/>
      <c r="M2115" s="2051"/>
    </row>
    <row r="2116" spans="1:14" ht="16.5" thickBot="1">
      <c r="A2116" s="2099" t="s">
        <v>4224</v>
      </c>
      <c r="B2116" s="2204"/>
      <c r="C2116" s="2205"/>
      <c r="D2116" s="2206">
        <f>D2115+D2101</f>
        <v>201900</v>
      </c>
      <c r="E2116" s="2101"/>
      <c r="F2116" s="2101"/>
      <c r="G2116" s="2101">
        <f>G2115+G2101</f>
        <v>0</v>
      </c>
      <c r="H2116" s="2101"/>
      <c r="I2116" s="2101"/>
      <c r="J2116" s="2101">
        <f>J2115+J2101</f>
        <v>30000</v>
      </c>
      <c r="K2116" s="2101"/>
      <c r="L2116" s="2101"/>
      <c r="M2116" s="2207">
        <f>M2115+M2101</f>
        <v>0</v>
      </c>
      <c r="N2116" s="2158">
        <f>M2116+J2116+G2116+D2116</f>
        <v>231900</v>
      </c>
    </row>
    <row r="2117" spans="1:14" ht="16.5" thickBot="1">
      <c r="A2117" s="2104" t="s">
        <v>4310</v>
      </c>
      <c r="B2117" s="2190"/>
      <c r="C2117" s="2190"/>
      <c r="D2117" s="2190"/>
      <c r="E2117" s="2190"/>
      <c r="F2117" s="2190"/>
      <c r="G2117" s="2190"/>
      <c r="H2117" s="2190"/>
      <c r="I2117" s="2190"/>
      <c r="J2117" s="2190"/>
      <c r="K2117" s="2190"/>
      <c r="L2117" s="2190"/>
      <c r="M2117" s="2191"/>
    </row>
    <row r="2118" spans="1:14" ht="47.25">
      <c r="A2118" s="1905" t="s">
        <v>3278</v>
      </c>
      <c r="B2118" s="2208" t="s">
        <v>4311</v>
      </c>
      <c r="C2118" s="2209"/>
      <c r="D2118" s="2210"/>
      <c r="E2118" s="2208" t="s">
        <v>4312</v>
      </c>
      <c r="F2118" s="2209"/>
      <c r="G2118" s="2210"/>
      <c r="H2118" s="2208" t="s">
        <v>4313</v>
      </c>
      <c r="I2118" s="2209"/>
      <c r="J2118" s="2210"/>
      <c r="K2118" s="2211"/>
      <c r="L2118" s="2211"/>
      <c r="M2118" s="2211"/>
      <c r="N2118" s="2212"/>
    </row>
    <row r="2119" spans="1:14" ht="47.25">
      <c r="A2119" s="1821" t="s">
        <v>3282</v>
      </c>
      <c r="B2119" s="2213" t="s">
        <v>4314</v>
      </c>
      <c r="C2119" s="2214"/>
      <c r="D2119" s="2215"/>
      <c r="E2119" s="2213" t="s">
        <v>4315</v>
      </c>
      <c r="F2119" s="2214"/>
      <c r="G2119" s="2215"/>
      <c r="H2119" s="2213" t="s">
        <v>4315</v>
      </c>
      <c r="I2119" s="2214"/>
      <c r="J2119" s="2215"/>
      <c r="K2119" s="2096"/>
      <c r="L2119" s="2096"/>
      <c r="M2119" s="2096"/>
      <c r="N2119" s="2212"/>
    </row>
    <row r="2120" spans="1:14" ht="15.75">
      <c r="A2120" s="1821" t="s">
        <v>3284</v>
      </c>
      <c r="B2120" s="2216">
        <v>43891</v>
      </c>
      <c r="C2120" s="2217"/>
      <c r="D2120" s="2218"/>
      <c r="E2120" s="2216" t="s">
        <v>4316</v>
      </c>
      <c r="F2120" s="2217"/>
      <c r="G2120" s="2218"/>
      <c r="H2120" s="2219">
        <v>44075</v>
      </c>
      <c r="I2120" s="2217"/>
      <c r="J2120" s="2218"/>
      <c r="K2120" s="2096"/>
      <c r="L2120" s="2096"/>
      <c r="M2120" s="2096"/>
      <c r="N2120" s="2212"/>
    </row>
    <row r="2121" spans="1:14" ht="15.75">
      <c r="A2121" s="1821" t="s">
        <v>3288</v>
      </c>
      <c r="B2121" s="2216" t="s">
        <v>3712</v>
      </c>
      <c r="C2121" s="2217"/>
      <c r="D2121" s="2218"/>
      <c r="E2121" s="2216" t="s">
        <v>3712</v>
      </c>
      <c r="F2121" s="2217"/>
      <c r="G2121" s="2218"/>
      <c r="H2121" s="2216" t="s">
        <v>3712</v>
      </c>
      <c r="I2121" s="2217"/>
      <c r="J2121" s="2218"/>
      <c r="K2121" s="2096"/>
      <c r="L2121" s="2096"/>
      <c r="M2121" s="2096"/>
      <c r="N2121" s="2212"/>
    </row>
    <row r="2122" spans="1:14" ht="31.5">
      <c r="A2122" s="1821" t="s">
        <v>3291</v>
      </c>
      <c r="B2122" s="2216" t="s">
        <v>4317</v>
      </c>
      <c r="C2122" s="2217"/>
      <c r="D2122" s="2218"/>
      <c r="E2122" s="2216" t="s">
        <v>4318</v>
      </c>
      <c r="F2122" s="2217"/>
      <c r="G2122" s="2218"/>
      <c r="H2122" s="2216" t="s">
        <v>4319</v>
      </c>
      <c r="I2122" s="2217"/>
      <c r="J2122" s="2218"/>
      <c r="K2122" s="2096"/>
      <c r="L2122" s="2096"/>
      <c r="M2122" s="2096"/>
      <c r="N2122" s="2212"/>
    </row>
    <row r="2123" spans="1:14" ht="15.75">
      <c r="A2123" s="1821" t="s">
        <v>3294</v>
      </c>
      <c r="B2123" s="2216" t="s">
        <v>3699</v>
      </c>
      <c r="C2123" s="2217"/>
      <c r="D2123" s="2218"/>
      <c r="E2123" s="2216" t="s">
        <v>4320</v>
      </c>
      <c r="F2123" s="2217"/>
      <c r="G2123" s="2218"/>
      <c r="H2123" s="2216" t="s">
        <v>3699</v>
      </c>
      <c r="I2123" s="2217"/>
      <c r="J2123" s="2218"/>
      <c r="K2123" s="2096"/>
      <c r="L2123" s="2096"/>
      <c r="M2123" s="2096"/>
      <c r="N2123" s="2212"/>
    </row>
    <row r="2124" spans="1:14" ht="15.75">
      <c r="A2124" s="1821" t="s">
        <v>3295</v>
      </c>
      <c r="B2124" s="2216" t="s">
        <v>3394</v>
      </c>
      <c r="C2124" s="2217"/>
      <c r="D2124" s="2218"/>
      <c r="E2124" s="2216" t="s">
        <v>3394</v>
      </c>
      <c r="F2124" s="2217"/>
      <c r="G2124" s="2218"/>
      <c r="H2124" s="2216" t="s">
        <v>3394</v>
      </c>
      <c r="I2124" s="2217"/>
      <c r="J2124" s="2218"/>
      <c r="K2124" s="2096"/>
      <c r="L2124" s="2096"/>
      <c r="M2124" s="2096"/>
      <c r="N2124" s="2212"/>
    </row>
    <row r="2125" spans="1:14" ht="63">
      <c r="A2125" s="1821" t="s">
        <v>3298</v>
      </c>
      <c r="B2125" s="2216" t="s">
        <v>4321</v>
      </c>
      <c r="C2125" s="2217"/>
      <c r="D2125" s="2218"/>
      <c r="E2125" s="2216" t="s">
        <v>4321</v>
      </c>
      <c r="F2125" s="2217"/>
      <c r="G2125" s="2218"/>
      <c r="H2125" s="2216" t="s">
        <v>4321</v>
      </c>
      <c r="I2125" s="2217"/>
      <c r="J2125" s="2218"/>
      <c r="K2125" s="2096"/>
      <c r="L2125" s="2096"/>
      <c r="M2125" s="2096"/>
      <c r="N2125" s="2212"/>
    </row>
    <row r="2126" spans="1:14" ht="47.25">
      <c r="A2126" s="1821" t="s">
        <v>3300</v>
      </c>
      <c r="B2126" s="2216" t="s">
        <v>4322</v>
      </c>
      <c r="C2126" s="2217"/>
      <c r="D2126" s="2218"/>
      <c r="E2126" s="2216" t="s">
        <v>4323</v>
      </c>
      <c r="F2126" s="2217"/>
      <c r="G2126" s="2218"/>
      <c r="H2126" s="2216" t="s">
        <v>4323</v>
      </c>
      <c r="I2126" s="2217"/>
      <c r="J2126" s="2218"/>
      <c r="K2126" s="2096"/>
      <c r="L2126" s="2096"/>
      <c r="M2126" s="2096"/>
      <c r="N2126" s="2212"/>
    </row>
    <row r="2127" spans="1:14" ht="31.5">
      <c r="A2127" s="1821" t="s">
        <v>3304</v>
      </c>
      <c r="B2127" s="2216"/>
      <c r="C2127" s="2220"/>
      <c r="D2127" s="2221"/>
      <c r="E2127" s="2216" t="s">
        <v>4324</v>
      </c>
      <c r="F2127" s="2220" t="s">
        <v>4325</v>
      </c>
      <c r="G2127" s="2222">
        <f>2500*4</f>
        <v>10000</v>
      </c>
      <c r="H2127" s="2216" t="s">
        <v>4324</v>
      </c>
      <c r="I2127" s="2220" t="s">
        <v>4325</v>
      </c>
      <c r="J2127" s="2222">
        <f>2500*4</f>
        <v>10000</v>
      </c>
      <c r="K2127" s="2096"/>
      <c r="L2127" s="2096"/>
      <c r="M2127" s="2096"/>
      <c r="N2127" s="2212"/>
    </row>
    <row r="2128" spans="1:14" ht="15.75">
      <c r="A2128" s="1821" t="s">
        <v>4326</v>
      </c>
      <c r="B2128" s="2223" t="s">
        <v>4327</v>
      </c>
      <c r="C2128" s="2224">
        <v>550</v>
      </c>
      <c r="D2128" s="2222">
        <f>C2128*35</f>
        <v>19250</v>
      </c>
      <c r="E2128" s="2223" t="s">
        <v>4327</v>
      </c>
      <c r="F2128" s="2224">
        <v>550</v>
      </c>
      <c r="G2128" s="2222">
        <f>550*30</f>
        <v>16500</v>
      </c>
      <c r="H2128" s="2223" t="s">
        <v>4196</v>
      </c>
      <c r="I2128" s="2224">
        <v>275</v>
      </c>
      <c r="J2128" s="2222">
        <f>I2128*60</f>
        <v>16500</v>
      </c>
      <c r="K2128" s="2096"/>
      <c r="L2128" s="2096"/>
      <c r="M2128" s="2096"/>
      <c r="N2128" s="2212"/>
    </row>
    <row r="2129" spans="1:14" ht="15.75">
      <c r="A2129" s="1821" t="s">
        <v>3308</v>
      </c>
      <c r="B2129" s="2223" t="s">
        <v>3803</v>
      </c>
      <c r="C2129" s="2224">
        <v>400</v>
      </c>
      <c r="D2129" s="2222">
        <f>C2129*35</f>
        <v>14000</v>
      </c>
      <c r="E2129" s="2223" t="s">
        <v>3803</v>
      </c>
      <c r="F2129" s="2224">
        <v>400</v>
      </c>
      <c r="G2129" s="2222">
        <f>400*30</f>
        <v>12000</v>
      </c>
      <c r="H2129" s="2223" t="s">
        <v>4197</v>
      </c>
      <c r="I2129" s="2224">
        <v>200</v>
      </c>
      <c r="J2129" s="2222">
        <f>I2129*60</f>
        <v>12000</v>
      </c>
      <c r="K2129" s="2096"/>
      <c r="L2129" s="2096"/>
      <c r="M2129" s="2096"/>
      <c r="N2129" s="2212"/>
    </row>
    <row r="2130" spans="1:14" ht="15.75">
      <c r="A2130" s="1821" t="s">
        <v>3309</v>
      </c>
      <c r="B2130" s="2213" t="s">
        <v>4328</v>
      </c>
      <c r="C2130" s="2225"/>
      <c r="D2130" s="2226"/>
      <c r="E2130" s="2213" t="s">
        <v>4329</v>
      </c>
      <c r="F2130" s="2225"/>
      <c r="G2130" s="2226"/>
      <c r="H2130" s="2213" t="s">
        <v>4222</v>
      </c>
      <c r="I2130" s="2225"/>
      <c r="J2130" s="2226"/>
      <c r="K2130" s="2096"/>
      <c r="L2130" s="2096"/>
      <c r="M2130" s="2096"/>
      <c r="N2130" s="2212"/>
    </row>
    <row r="2131" spans="1:14" ht="16.5" thickBot="1">
      <c r="A2131" s="1845" t="s">
        <v>29</v>
      </c>
      <c r="B2131" s="2227" t="s">
        <v>4330</v>
      </c>
      <c r="C2131" s="2228"/>
      <c r="D2131" s="2229">
        <f>D2127+D2128+D2129</f>
        <v>33250</v>
      </c>
      <c r="E2131" s="2227" t="s">
        <v>4330</v>
      </c>
      <c r="F2131" s="2228" t="s">
        <v>4331</v>
      </c>
      <c r="G2131" s="2230">
        <f>(G2127+G2128+G2129)</f>
        <v>38500</v>
      </c>
      <c r="H2131" s="2227" t="s">
        <v>4330</v>
      </c>
      <c r="I2131" s="2228"/>
      <c r="J2131" s="2229">
        <f>J2127+J2128+J2129</f>
        <v>38500</v>
      </c>
      <c r="K2131" s="1641"/>
      <c r="L2131" s="1641"/>
      <c r="M2131" s="1641"/>
      <c r="N2131" s="2212"/>
    </row>
    <row r="2132" spans="1:14" ht="31.5">
      <c r="A2132" s="1810" t="s">
        <v>3278</v>
      </c>
      <c r="B2132" s="2231"/>
      <c r="C2132" s="2231"/>
      <c r="D2132" s="2231"/>
      <c r="E2132" s="2232" t="s">
        <v>4332</v>
      </c>
      <c r="F2132" s="2233"/>
      <c r="G2132" s="2234"/>
      <c r="H2132" s="2231"/>
      <c r="I2132" s="2231"/>
      <c r="J2132" s="2231"/>
      <c r="K2132" s="2231"/>
      <c r="L2132" s="2231"/>
      <c r="M2132" s="2231"/>
      <c r="N2132" s="2212"/>
    </row>
    <row r="2133" spans="1:14" ht="31.5">
      <c r="A2133" s="1821" t="s">
        <v>3282</v>
      </c>
      <c r="B2133" s="2096"/>
      <c r="C2133" s="2096"/>
      <c r="D2133" s="2096"/>
      <c r="E2133" s="2213" t="s">
        <v>4314</v>
      </c>
      <c r="F2133" s="2214"/>
      <c r="G2133" s="2215"/>
      <c r="H2133" s="2096"/>
      <c r="I2133" s="2096"/>
      <c r="J2133" s="2096"/>
      <c r="K2133" s="2096"/>
      <c r="L2133" s="2096"/>
      <c r="M2133" s="2096"/>
      <c r="N2133" s="2212"/>
    </row>
    <row r="2134" spans="1:14" ht="15.75">
      <c r="A2134" s="1821" t="s">
        <v>3284</v>
      </c>
      <c r="B2134" s="2096"/>
      <c r="C2134" s="2096"/>
      <c r="D2134" s="2096"/>
      <c r="E2134" s="2216" t="s">
        <v>4333</v>
      </c>
      <c r="F2134" s="2217"/>
      <c r="G2134" s="2218"/>
      <c r="H2134" s="2096"/>
      <c r="I2134" s="2096"/>
      <c r="J2134" s="2096"/>
      <c r="K2134" s="2096"/>
      <c r="L2134" s="2096"/>
      <c r="M2134" s="2096"/>
      <c r="N2134" s="2212"/>
    </row>
    <row r="2135" spans="1:14" ht="15.75">
      <c r="A2135" s="1821" t="s">
        <v>3288</v>
      </c>
      <c r="B2135" s="2096"/>
      <c r="C2135" s="2096"/>
      <c r="D2135" s="2096"/>
      <c r="E2135" s="2216" t="s">
        <v>4334</v>
      </c>
      <c r="F2135" s="2217"/>
      <c r="G2135" s="2218"/>
      <c r="H2135" s="2096"/>
      <c r="I2135" s="2096"/>
      <c r="J2135" s="2096"/>
      <c r="K2135" s="2096"/>
      <c r="L2135" s="2096"/>
      <c r="M2135" s="2096"/>
      <c r="N2135" s="2212"/>
    </row>
    <row r="2136" spans="1:14" ht="15.75">
      <c r="A2136" s="1821" t="s">
        <v>3291</v>
      </c>
      <c r="B2136" s="2096"/>
      <c r="C2136" s="2096"/>
      <c r="D2136" s="2096"/>
      <c r="E2136" s="2216" t="s">
        <v>4335</v>
      </c>
      <c r="F2136" s="2217"/>
      <c r="G2136" s="2218"/>
      <c r="H2136" s="2096"/>
      <c r="I2136" s="2096"/>
      <c r="J2136" s="2096"/>
      <c r="K2136" s="2096"/>
      <c r="L2136" s="2096"/>
      <c r="M2136" s="2096"/>
      <c r="N2136" s="2212"/>
    </row>
    <row r="2137" spans="1:14" ht="15.75">
      <c r="A2137" s="1821" t="s">
        <v>3294</v>
      </c>
      <c r="B2137" s="2096"/>
      <c r="C2137" s="2096"/>
      <c r="D2137" s="2096"/>
      <c r="E2137" s="2216" t="s">
        <v>3700</v>
      </c>
      <c r="F2137" s="2217"/>
      <c r="G2137" s="2218"/>
      <c r="H2137" s="2096"/>
      <c r="I2137" s="2096"/>
      <c r="J2137" s="2096"/>
      <c r="K2137" s="2096"/>
      <c r="L2137" s="2096"/>
      <c r="M2137" s="2096"/>
      <c r="N2137" s="2212"/>
    </row>
    <row r="2138" spans="1:14" ht="15.75">
      <c r="A2138" s="1821" t="s">
        <v>3295</v>
      </c>
      <c r="B2138" s="2096"/>
      <c r="C2138" s="2096"/>
      <c r="D2138" s="2096"/>
      <c r="E2138" s="2216" t="s">
        <v>3394</v>
      </c>
      <c r="F2138" s="2217"/>
      <c r="G2138" s="2218"/>
      <c r="H2138" s="2096"/>
      <c r="I2138" s="2096"/>
      <c r="J2138" s="2096"/>
      <c r="K2138" s="2096"/>
      <c r="L2138" s="2096"/>
      <c r="M2138" s="2096"/>
      <c r="N2138" s="2212"/>
    </row>
    <row r="2139" spans="1:14" ht="47.25">
      <c r="A2139" s="1821" t="s">
        <v>3298</v>
      </c>
      <c r="B2139" s="2096"/>
      <c r="C2139" s="2096"/>
      <c r="D2139" s="2096"/>
      <c r="E2139" s="2216" t="s">
        <v>4321</v>
      </c>
      <c r="F2139" s="2217"/>
      <c r="G2139" s="2218"/>
      <c r="H2139" s="2096"/>
      <c r="I2139" s="2096"/>
      <c r="J2139" s="2096"/>
      <c r="K2139" s="2096"/>
      <c r="L2139" s="2096"/>
      <c r="M2139" s="2096"/>
      <c r="N2139" s="2212"/>
    </row>
    <row r="2140" spans="1:14" ht="47.25">
      <c r="A2140" s="1821" t="s">
        <v>3300</v>
      </c>
      <c r="B2140" s="2096"/>
      <c r="C2140" s="2096"/>
      <c r="D2140" s="2096"/>
      <c r="E2140" s="2216" t="s">
        <v>4323</v>
      </c>
      <c r="F2140" s="2217"/>
      <c r="G2140" s="2218"/>
      <c r="H2140" s="2096"/>
      <c r="I2140" s="2096"/>
      <c r="J2140" s="2096"/>
      <c r="K2140" s="2096"/>
      <c r="L2140" s="2096"/>
      <c r="M2140" s="2096"/>
      <c r="N2140" s="2212"/>
    </row>
    <row r="2141" spans="1:14" ht="15.75">
      <c r="A2141" s="1821" t="s">
        <v>3304</v>
      </c>
      <c r="B2141" s="2096"/>
      <c r="C2141" s="2096"/>
      <c r="D2141" s="2096"/>
      <c r="E2141" s="2216"/>
      <c r="F2141" s="2220"/>
      <c r="G2141" s="2221"/>
      <c r="H2141" s="2096"/>
      <c r="I2141" s="2096"/>
      <c r="J2141" s="2096"/>
      <c r="K2141" s="2096"/>
      <c r="L2141" s="2096"/>
      <c r="M2141" s="2096"/>
      <c r="N2141" s="2212"/>
    </row>
    <row r="2142" spans="1:14" ht="15.75">
      <c r="A2142" s="1821" t="s">
        <v>4326</v>
      </c>
      <c r="B2142" s="2096"/>
      <c r="C2142" s="2096"/>
      <c r="D2142" s="2096"/>
      <c r="E2142" s="2223" t="s">
        <v>4327</v>
      </c>
      <c r="F2142" s="2224">
        <v>550</v>
      </c>
      <c r="G2142" s="2222">
        <f>F2142*25</f>
        <v>13750</v>
      </c>
      <c r="H2142" s="2096"/>
      <c r="I2142" s="2096"/>
      <c r="J2142" s="2096"/>
      <c r="K2142" s="2096"/>
      <c r="L2142" s="2096"/>
      <c r="M2142" s="2096"/>
      <c r="N2142" s="2212"/>
    </row>
    <row r="2143" spans="1:14" ht="15.75">
      <c r="A2143" s="1821" t="s">
        <v>3308</v>
      </c>
      <c r="B2143" s="2096"/>
      <c r="C2143" s="2096"/>
      <c r="D2143" s="2096"/>
      <c r="E2143" s="2223" t="s">
        <v>3803</v>
      </c>
      <c r="F2143" s="2224">
        <v>400</v>
      </c>
      <c r="G2143" s="2222">
        <f>F2143*25</f>
        <v>10000</v>
      </c>
      <c r="H2143" s="2096"/>
      <c r="I2143" s="2096"/>
      <c r="J2143" s="2096"/>
      <c r="K2143" s="2096"/>
      <c r="L2143" s="2096"/>
      <c r="M2143" s="2096"/>
      <c r="N2143" s="2212"/>
    </row>
    <row r="2144" spans="1:14" ht="15.75">
      <c r="A2144" s="1821" t="s">
        <v>3309</v>
      </c>
      <c r="B2144" s="2096"/>
      <c r="C2144" s="2096"/>
      <c r="D2144" s="2096"/>
      <c r="E2144" s="2213" t="s">
        <v>4199</v>
      </c>
      <c r="F2144" s="2225"/>
      <c r="G2144" s="2226"/>
      <c r="H2144" s="2096"/>
      <c r="I2144" s="2096"/>
      <c r="J2144" s="2096"/>
      <c r="K2144" s="2096"/>
      <c r="L2144" s="2096"/>
      <c r="M2144" s="2096"/>
      <c r="N2144" s="2212"/>
    </row>
    <row r="2145" spans="1:14" ht="16.5" thickBot="1">
      <c r="A2145" s="1864" t="s">
        <v>29</v>
      </c>
      <c r="B2145" s="2235"/>
      <c r="C2145" s="2235"/>
      <c r="D2145" s="2235"/>
      <c r="E2145" s="2236" t="s">
        <v>4330</v>
      </c>
      <c r="F2145" s="2237"/>
      <c r="G2145" s="2238">
        <f>G2141+G2142+G2143</f>
        <v>23750</v>
      </c>
      <c r="H2145" s="2235"/>
      <c r="I2145" s="2235"/>
      <c r="J2145" s="2235"/>
      <c r="K2145" s="2235"/>
      <c r="L2145" s="2235"/>
      <c r="M2145" s="2235"/>
      <c r="N2145" s="2212"/>
    </row>
    <row r="2146" spans="1:14" ht="15.75">
      <c r="A2146" s="1905" t="s">
        <v>3278</v>
      </c>
      <c r="B2146" s="2208" t="s">
        <v>4336</v>
      </c>
      <c r="C2146" s="2209"/>
      <c r="D2146" s="2210"/>
      <c r="E2146" s="2211"/>
      <c r="F2146" s="2211"/>
      <c r="G2146" s="2211"/>
      <c r="H2146" s="2211"/>
      <c r="I2146" s="2211"/>
      <c r="J2146" s="2211"/>
      <c r="K2146" s="2211"/>
      <c r="L2146" s="2211"/>
      <c r="M2146" s="2211"/>
      <c r="N2146" s="2212"/>
    </row>
    <row r="2147" spans="1:14" ht="31.5">
      <c r="A2147" s="1821" t="s">
        <v>3282</v>
      </c>
      <c r="B2147" s="2213" t="s">
        <v>4314</v>
      </c>
      <c r="C2147" s="2214"/>
      <c r="D2147" s="2215"/>
      <c r="E2147" s="2096"/>
      <c r="F2147" s="2096"/>
      <c r="G2147" s="2096"/>
      <c r="H2147" s="2096"/>
      <c r="I2147" s="2096"/>
      <c r="J2147" s="2096"/>
      <c r="K2147" s="2096"/>
      <c r="L2147" s="2096"/>
      <c r="M2147" s="2096"/>
      <c r="N2147" s="2212"/>
    </row>
    <row r="2148" spans="1:14" ht="15.75">
      <c r="A2148" s="1821" t="s">
        <v>3284</v>
      </c>
      <c r="B2148" s="2216" t="s">
        <v>4337</v>
      </c>
      <c r="C2148" s="2217"/>
      <c r="D2148" s="2218"/>
      <c r="E2148" s="2096"/>
      <c r="F2148" s="2096"/>
      <c r="G2148" s="2096"/>
      <c r="H2148" s="2096"/>
      <c r="I2148" s="2096"/>
      <c r="J2148" s="2096"/>
      <c r="K2148" s="2096"/>
      <c r="L2148" s="2096"/>
      <c r="M2148" s="2096"/>
      <c r="N2148" s="2212"/>
    </row>
    <row r="2149" spans="1:14" ht="15.75">
      <c r="A2149" s="1821" t="s">
        <v>3288</v>
      </c>
      <c r="B2149" s="2216" t="s">
        <v>3712</v>
      </c>
      <c r="C2149" s="2217"/>
      <c r="D2149" s="2218"/>
      <c r="E2149" s="2096"/>
      <c r="F2149" s="2096"/>
      <c r="G2149" s="2096"/>
      <c r="H2149" s="2096"/>
      <c r="I2149" s="2096"/>
      <c r="J2149" s="2096"/>
      <c r="K2149" s="2096"/>
      <c r="L2149" s="2096"/>
      <c r="M2149" s="2096"/>
      <c r="N2149" s="2212"/>
    </row>
    <row r="2150" spans="1:14" ht="31.5">
      <c r="A2150" s="1821" t="s">
        <v>3291</v>
      </c>
      <c r="B2150" s="2216" t="s">
        <v>4317</v>
      </c>
      <c r="C2150" s="2217"/>
      <c r="D2150" s="2218"/>
      <c r="E2150" s="2096"/>
      <c r="F2150" s="2096"/>
      <c r="G2150" s="2096"/>
      <c r="H2150" s="2096"/>
      <c r="I2150" s="2096"/>
      <c r="J2150" s="2096"/>
      <c r="K2150" s="2096"/>
      <c r="L2150" s="2096"/>
      <c r="M2150" s="2096"/>
      <c r="N2150" s="2212"/>
    </row>
    <row r="2151" spans="1:14" ht="15.75">
      <c r="A2151" s="1821" t="s">
        <v>3294</v>
      </c>
      <c r="B2151" s="2216" t="s">
        <v>4338</v>
      </c>
      <c r="C2151" s="2217"/>
      <c r="D2151" s="2218"/>
      <c r="E2151" s="2096"/>
      <c r="F2151" s="2096"/>
      <c r="G2151" s="2096"/>
      <c r="H2151" s="2096"/>
      <c r="I2151" s="2096"/>
      <c r="J2151" s="2096"/>
      <c r="K2151" s="2096"/>
      <c r="L2151" s="2096"/>
      <c r="M2151" s="2096"/>
      <c r="N2151" s="2212"/>
    </row>
    <row r="2152" spans="1:14" ht="15.75">
      <c r="A2152" s="1821" t="s">
        <v>3295</v>
      </c>
      <c r="B2152" s="2216" t="s">
        <v>3394</v>
      </c>
      <c r="C2152" s="2217"/>
      <c r="D2152" s="2218"/>
      <c r="E2152" s="2096"/>
      <c r="F2152" s="2096"/>
      <c r="G2152" s="2096"/>
      <c r="H2152" s="2096"/>
      <c r="I2152" s="2096"/>
      <c r="J2152" s="2096"/>
      <c r="K2152" s="2096"/>
      <c r="L2152" s="2096"/>
      <c r="M2152" s="2096"/>
      <c r="N2152" s="2212"/>
    </row>
    <row r="2153" spans="1:14" ht="47.25">
      <c r="A2153" s="1821" t="s">
        <v>3298</v>
      </c>
      <c r="B2153" s="2216" t="s">
        <v>4321</v>
      </c>
      <c r="C2153" s="2217"/>
      <c r="D2153" s="2218"/>
      <c r="E2153" s="2096"/>
      <c r="F2153" s="2096"/>
      <c r="G2153" s="2096"/>
      <c r="H2153" s="2096"/>
      <c r="I2153" s="2096"/>
      <c r="J2153" s="2096"/>
      <c r="K2153" s="2096"/>
      <c r="L2153" s="2096"/>
      <c r="M2153" s="2096"/>
      <c r="N2153" s="2212"/>
    </row>
    <row r="2154" spans="1:14" ht="47.25">
      <c r="A2154" s="1821" t="s">
        <v>3300</v>
      </c>
      <c r="B2154" s="2216" t="s">
        <v>4339</v>
      </c>
      <c r="C2154" s="2217"/>
      <c r="D2154" s="2218"/>
      <c r="E2154" s="2096"/>
      <c r="F2154" s="2096"/>
      <c r="G2154" s="2096"/>
      <c r="H2154" s="2096"/>
      <c r="I2154" s="2096"/>
      <c r="J2154" s="2096"/>
      <c r="K2154" s="2096"/>
      <c r="L2154" s="2096"/>
      <c r="M2154" s="2096"/>
      <c r="N2154" s="2212"/>
    </row>
    <row r="2155" spans="1:14" ht="15.75">
      <c r="A2155" s="1821" t="s">
        <v>3304</v>
      </c>
      <c r="B2155" s="2216"/>
      <c r="C2155" s="2220"/>
      <c r="D2155" s="2221"/>
      <c r="E2155" s="2096"/>
      <c r="F2155" s="2096"/>
      <c r="G2155" s="2096"/>
      <c r="H2155" s="2096"/>
      <c r="I2155" s="2096"/>
      <c r="J2155" s="2096"/>
      <c r="K2155" s="2096"/>
      <c r="L2155" s="2096"/>
      <c r="M2155" s="2096"/>
      <c r="N2155" s="2212"/>
    </row>
    <row r="2156" spans="1:14" ht="15.75">
      <c r="A2156" s="1821" t="s">
        <v>4326</v>
      </c>
      <c r="B2156" s="2223" t="s">
        <v>4340</v>
      </c>
      <c r="C2156" s="2224">
        <v>1100</v>
      </c>
      <c r="D2156" s="2222">
        <f>C2156*32</f>
        <v>35200</v>
      </c>
      <c r="E2156" s="2096"/>
      <c r="F2156" s="2096"/>
      <c r="G2156" s="2096"/>
      <c r="H2156" s="2096"/>
      <c r="I2156" s="2096"/>
      <c r="J2156" s="2096"/>
      <c r="K2156" s="2096"/>
      <c r="L2156" s="2096"/>
      <c r="M2156" s="2096"/>
      <c r="N2156" s="2212"/>
    </row>
    <row r="2157" spans="1:14" ht="15.75">
      <c r="A2157" s="1821" t="s">
        <v>3308</v>
      </c>
      <c r="B2157" s="2223" t="s">
        <v>4341</v>
      </c>
      <c r="C2157" s="2224">
        <v>800</v>
      </c>
      <c r="D2157" s="2222">
        <f>C2157*32</f>
        <v>25600</v>
      </c>
      <c r="E2157" s="2096"/>
      <c r="F2157" s="2096"/>
      <c r="G2157" s="2096"/>
      <c r="H2157" s="2096"/>
      <c r="I2157" s="2096"/>
      <c r="J2157" s="2096"/>
      <c r="K2157" s="2096"/>
      <c r="L2157" s="2096"/>
      <c r="M2157" s="2096"/>
      <c r="N2157" s="2212"/>
    </row>
    <row r="2158" spans="1:14" ht="15.75">
      <c r="A2158" s="1821" t="s">
        <v>3309</v>
      </c>
      <c r="B2158" s="2213" t="s">
        <v>4342</v>
      </c>
      <c r="C2158" s="2225"/>
      <c r="D2158" s="2226"/>
      <c r="E2158" s="2096"/>
      <c r="F2158" s="2096"/>
      <c r="G2158" s="2096"/>
      <c r="H2158" s="2096"/>
      <c r="I2158" s="2096"/>
      <c r="J2158" s="2096"/>
      <c r="K2158" s="2096"/>
      <c r="L2158" s="2096"/>
      <c r="M2158" s="2096"/>
      <c r="N2158" s="2212"/>
    </row>
    <row r="2159" spans="1:14" ht="16.5" thickBot="1">
      <c r="A2159" s="1845" t="s">
        <v>29</v>
      </c>
      <c r="B2159" s="2227" t="s">
        <v>4330</v>
      </c>
      <c r="C2159" s="2228"/>
      <c r="D2159" s="2229">
        <f>D2155+D2156+D2157</f>
        <v>60800</v>
      </c>
      <c r="E2159" s="1641"/>
      <c r="F2159" s="1641"/>
      <c r="G2159" s="1641"/>
      <c r="H2159" s="1641"/>
      <c r="I2159" s="1641"/>
      <c r="J2159" s="1641"/>
      <c r="K2159" s="1641"/>
      <c r="L2159" s="1641"/>
      <c r="M2159" s="1641"/>
      <c r="N2159" s="2212"/>
    </row>
    <row r="2160" spans="1:14" ht="16.5" thickBot="1">
      <c r="A2160" s="2099" t="s">
        <v>4224</v>
      </c>
      <c r="B2160" s="2239"/>
      <c r="C2160" s="2240"/>
      <c r="D2160" s="2241">
        <f>D2159+D2145+D2131</f>
        <v>94050</v>
      </c>
      <c r="E2160" s="1807"/>
      <c r="F2160" s="1807"/>
      <c r="G2160" s="1808">
        <f>G2159+G2145+G2131</f>
        <v>62250</v>
      </c>
      <c r="H2160" s="1807"/>
      <c r="I2160" s="1807"/>
      <c r="J2160" s="1808">
        <f>J2159+J2145+J2131</f>
        <v>38500</v>
      </c>
      <c r="K2160" s="1807"/>
      <c r="L2160" s="1807"/>
      <c r="M2160" s="2242">
        <f>M2159+M2145+M2131</f>
        <v>0</v>
      </c>
      <c r="N2160" s="2054">
        <f>M2160+J2160+G2160+D2160</f>
        <v>194800</v>
      </c>
    </row>
    <row r="2161" spans="1:14" ht="16.5" thickBot="1">
      <c r="A2161" s="2055" t="s">
        <v>4343</v>
      </c>
      <c r="B2161" s="2190"/>
      <c r="C2161" s="2190"/>
      <c r="D2161" s="2190"/>
      <c r="E2161" s="2190"/>
      <c r="F2161" s="2190"/>
      <c r="G2161" s="2190"/>
      <c r="H2161" s="2190"/>
      <c r="I2161" s="2190"/>
      <c r="J2161" s="2190"/>
      <c r="K2161" s="2190"/>
      <c r="L2161" s="2190"/>
      <c r="M2161" s="2191"/>
    </row>
    <row r="2162" spans="1:14" ht="47.25">
      <c r="A2162" s="1810" t="s">
        <v>3278</v>
      </c>
      <c r="B2162" s="1552" t="s">
        <v>4344</v>
      </c>
      <c r="C2162" s="2243"/>
      <c r="D2162" s="2243"/>
      <c r="E2162" s="1552" t="s">
        <v>4344</v>
      </c>
      <c r="F2162" s="2243"/>
      <c r="G2162" s="2243"/>
      <c r="H2162" s="1552" t="s">
        <v>4344</v>
      </c>
      <c r="I2162" s="2243"/>
      <c r="J2162" s="2243"/>
      <c r="K2162" s="2211"/>
      <c r="L2162" s="2211"/>
      <c r="M2162" s="2211"/>
    </row>
    <row r="2163" spans="1:14" ht="30.75">
      <c r="A2163" s="1821" t="s">
        <v>3282</v>
      </c>
      <c r="B2163" s="1391" t="s">
        <v>4345</v>
      </c>
      <c r="C2163" s="2244"/>
      <c r="D2163" s="2244"/>
      <c r="E2163" s="1391" t="s">
        <v>4345</v>
      </c>
      <c r="F2163" s="2244"/>
      <c r="G2163" s="2244"/>
      <c r="H2163" s="1391" t="s">
        <v>4345</v>
      </c>
      <c r="I2163" s="2244"/>
      <c r="J2163" s="2244"/>
      <c r="K2163" s="2096"/>
      <c r="L2163" s="2096"/>
      <c r="M2163" s="2096"/>
    </row>
    <row r="2164" spans="1:14" ht="15.75">
      <c r="A2164" s="1821" t="s">
        <v>3284</v>
      </c>
      <c r="B2164" s="2245" t="s">
        <v>3866</v>
      </c>
      <c r="C2164" s="2244"/>
      <c r="D2164" s="2244"/>
      <c r="E2164" s="2245" t="s">
        <v>3480</v>
      </c>
      <c r="F2164" s="2244"/>
      <c r="G2164" s="2244"/>
      <c r="H2164" s="2245" t="s">
        <v>3371</v>
      </c>
      <c r="I2164" s="2244"/>
      <c r="J2164" s="2244"/>
      <c r="K2164" s="2096"/>
      <c r="L2164" s="2096"/>
      <c r="M2164" s="2096"/>
    </row>
    <row r="2165" spans="1:14" ht="15.75">
      <c r="A2165" s="1821" t="s">
        <v>3288</v>
      </c>
      <c r="B2165" s="2246" t="s">
        <v>4346</v>
      </c>
      <c r="C2165" s="2244"/>
      <c r="D2165" s="2244"/>
      <c r="E2165" s="2246" t="s">
        <v>4346</v>
      </c>
      <c r="F2165" s="2244"/>
      <c r="G2165" s="2244"/>
      <c r="H2165" s="2246" t="s">
        <v>4346</v>
      </c>
      <c r="I2165" s="2244"/>
      <c r="J2165" s="2244"/>
      <c r="K2165" s="2096"/>
      <c r="L2165" s="2096"/>
      <c r="M2165" s="2096"/>
    </row>
    <row r="2166" spans="1:14" ht="78.75">
      <c r="A2166" s="1821" t="s">
        <v>3291</v>
      </c>
      <c r="B2166" s="1391" t="s">
        <v>4347</v>
      </c>
      <c r="C2166" s="2244"/>
      <c r="D2166" s="2244"/>
      <c r="E2166" s="1391" t="s">
        <v>4347</v>
      </c>
      <c r="F2166" s="2244"/>
      <c r="G2166" s="2244"/>
      <c r="H2166" s="1391" t="s">
        <v>4347</v>
      </c>
      <c r="I2166" s="2244"/>
      <c r="J2166" s="2244"/>
      <c r="K2166" s="2096"/>
      <c r="L2166" s="2096"/>
      <c r="M2166" s="2096"/>
    </row>
    <row r="2167" spans="1:14" ht="15.75">
      <c r="A2167" s="1821" t="s">
        <v>3294</v>
      </c>
      <c r="B2167" s="2246" t="s">
        <v>4348</v>
      </c>
      <c r="C2167" s="2244"/>
      <c r="D2167" s="2244"/>
      <c r="E2167" s="2246" t="s">
        <v>4348</v>
      </c>
      <c r="F2167" s="2244"/>
      <c r="G2167" s="2244"/>
      <c r="H2167" s="2246" t="s">
        <v>4348</v>
      </c>
      <c r="I2167" s="2244"/>
      <c r="J2167" s="2244"/>
      <c r="K2167" s="2096"/>
      <c r="L2167" s="2096"/>
      <c r="M2167" s="2096"/>
    </row>
    <row r="2168" spans="1:14" ht="15.75">
      <c r="A2168" s="1821" t="s">
        <v>3295</v>
      </c>
      <c r="B2168" s="2246" t="s">
        <v>3394</v>
      </c>
      <c r="C2168" s="2244"/>
      <c r="D2168" s="2244"/>
      <c r="E2168" s="2246" t="s">
        <v>3394</v>
      </c>
      <c r="F2168" s="2244"/>
      <c r="G2168" s="2244"/>
      <c r="H2168" s="2246" t="s">
        <v>3394</v>
      </c>
      <c r="I2168" s="2244"/>
      <c r="J2168" s="2244"/>
      <c r="K2168" s="2096"/>
      <c r="L2168" s="2096"/>
      <c r="M2168" s="2096"/>
    </row>
    <row r="2169" spans="1:14" ht="31.5">
      <c r="A2169" s="1821" t="s">
        <v>3298</v>
      </c>
      <c r="B2169" s="1391" t="s">
        <v>4349</v>
      </c>
      <c r="C2169" s="2244"/>
      <c r="D2169" s="2244"/>
      <c r="E2169" s="1391" t="s">
        <v>4349</v>
      </c>
      <c r="F2169" s="2244"/>
      <c r="G2169" s="2244"/>
      <c r="H2169" s="1391" t="s">
        <v>4349</v>
      </c>
      <c r="I2169" s="2244"/>
      <c r="J2169" s="2244"/>
      <c r="K2169" s="2096"/>
      <c r="L2169" s="2096"/>
      <c r="M2169" s="2096"/>
    </row>
    <row r="2170" spans="1:14" ht="15.75">
      <c r="A2170" s="1821" t="s">
        <v>3300</v>
      </c>
      <c r="B2170" s="1391" t="s">
        <v>4298</v>
      </c>
      <c r="C2170" s="2244"/>
      <c r="D2170" s="2244"/>
      <c r="E2170" s="1391" t="s">
        <v>4298</v>
      </c>
      <c r="F2170" s="2244"/>
      <c r="G2170" s="2244"/>
      <c r="H2170" s="1391" t="s">
        <v>4298</v>
      </c>
      <c r="I2170" s="2244"/>
      <c r="J2170" s="2244"/>
      <c r="K2170" s="2096"/>
      <c r="L2170" s="2096"/>
      <c r="M2170" s="2096"/>
    </row>
    <row r="2171" spans="1:14" ht="15.75">
      <c r="A2171" s="1821" t="s">
        <v>3304</v>
      </c>
      <c r="B2171" s="1391" t="s">
        <v>4298</v>
      </c>
      <c r="C2171" s="2244"/>
      <c r="D2171" s="2244"/>
      <c r="E2171" s="1391" t="s">
        <v>4298</v>
      </c>
      <c r="F2171" s="2244"/>
      <c r="G2171" s="2244"/>
      <c r="H2171" s="1391" t="s">
        <v>4298</v>
      </c>
      <c r="I2171" s="2244"/>
      <c r="J2171" s="2244"/>
      <c r="K2171" s="2096"/>
      <c r="L2171" s="2096"/>
      <c r="M2171" s="2096"/>
    </row>
    <row r="2172" spans="1:14" ht="15.75">
      <c r="A2172" s="1821" t="s">
        <v>4326</v>
      </c>
      <c r="B2172" s="2246">
        <v>1</v>
      </c>
      <c r="C2172" s="2244">
        <v>300</v>
      </c>
      <c r="D2172" s="2244">
        <f>C2172*B2172*B2174</f>
        <v>24000</v>
      </c>
      <c r="E2172" s="2246">
        <v>1</v>
      </c>
      <c r="F2172" s="2244">
        <v>300</v>
      </c>
      <c r="G2172" s="2244">
        <f>F2172*E2172*E2174</f>
        <v>24000</v>
      </c>
      <c r="H2172" s="2246">
        <v>1</v>
      </c>
      <c r="I2172" s="2244">
        <v>300</v>
      </c>
      <c r="J2172" s="2244">
        <f>I2172*H2172*H2174</f>
        <v>24000</v>
      </c>
      <c r="K2172" s="2096"/>
      <c r="L2172" s="2096"/>
      <c r="M2172" s="2096"/>
    </row>
    <row r="2173" spans="1:14" ht="15.75">
      <c r="A2173" s="1821" t="s">
        <v>3308</v>
      </c>
      <c r="B2173" s="2246">
        <v>2</v>
      </c>
      <c r="C2173" s="2244">
        <v>100</v>
      </c>
      <c r="D2173" s="2244">
        <f>C2173*B2173*B2174</f>
        <v>16000</v>
      </c>
      <c r="E2173" s="2246">
        <v>2</v>
      </c>
      <c r="F2173" s="2244">
        <v>100</v>
      </c>
      <c r="G2173" s="2244">
        <f>F2173*E2173*E2174</f>
        <v>16000</v>
      </c>
      <c r="H2173" s="2246">
        <v>2</v>
      </c>
      <c r="I2173" s="2244">
        <v>100</v>
      </c>
      <c r="J2173" s="2244">
        <f>I2173*H2173*H2174</f>
        <v>16000</v>
      </c>
      <c r="K2173" s="2096"/>
      <c r="L2173" s="2096"/>
      <c r="M2173" s="2096"/>
    </row>
    <row r="2174" spans="1:14" ht="15.75">
      <c r="A2174" s="1821" t="s">
        <v>3309</v>
      </c>
      <c r="B2174" s="2246">
        <v>80</v>
      </c>
      <c r="C2174" s="2244"/>
      <c r="D2174" s="2244"/>
      <c r="E2174" s="2246">
        <v>80</v>
      </c>
      <c r="F2174" s="2244"/>
      <c r="G2174" s="2244"/>
      <c r="H2174" s="2246">
        <v>80</v>
      </c>
      <c r="I2174" s="2244"/>
      <c r="J2174" s="2244"/>
      <c r="K2174" s="2096"/>
      <c r="L2174" s="2096"/>
      <c r="M2174" s="2096"/>
    </row>
    <row r="2175" spans="1:14" ht="16.5" thickBot="1">
      <c r="A2175" s="1864" t="s">
        <v>29</v>
      </c>
      <c r="B2175" s="1451"/>
      <c r="C2175" s="1456"/>
      <c r="D2175" s="2247">
        <f>SUM(D2162:D2174)</f>
        <v>40000</v>
      </c>
      <c r="E2175" s="1451"/>
      <c r="F2175" s="1456"/>
      <c r="G2175" s="2247">
        <f>SUM(G2162:G2174)</f>
        <v>40000</v>
      </c>
      <c r="H2175" s="1451"/>
      <c r="I2175" s="1456"/>
      <c r="J2175" s="2247">
        <f>SUM(J2162:J2174)</f>
        <v>40000</v>
      </c>
      <c r="K2175" s="2235"/>
      <c r="L2175" s="2235"/>
      <c r="M2175" s="2235"/>
    </row>
    <row r="2176" spans="1:14" ht="16.5" thickBot="1">
      <c r="A2176" s="2099" t="s">
        <v>4224</v>
      </c>
      <c r="B2176" s="2248"/>
      <c r="C2176" s="2249"/>
      <c r="D2176" s="2250">
        <f>D2175</f>
        <v>40000</v>
      </c>
      <c r="E2176" s="1807"/>
      <c r="F2176" s="1807"/>
      <c r="G2176" s="1807">
        <f>G2175</f>
        <v>40000</v>
      </c>
      <c r="H2176" s="1807"/>
      <c r="I2176" s="1807"/>
      <c r="J2176" s="1807">
        <f>J2175</f>
        <v>40000</v>
      </c>
      <c r="K2176" s="1807"/>
      <c r="L2176" s="1807"/>
      <c r="M2176" s="2251">
        <f>M2175</f>
        <v>0</v>
      </c>
      <c r="N2176" s="2158">
        <f>M2176+J2176+G2176+D2176</f>
        <v>120000</v>
      </c>
    </row>
    <row r="2177" spans="1:13" ht="16.5" thickBot="1">
      <c r="A2177" s="2055" t="s">
        <v>4350</v>
      </c>
      <c r="B2177" s="1482"/>
      <c r="C2177" s="1482"/>
      <c r="D2177" s="1482"/>
      <c r="E2177" s="1482"/>
      <c r="F2177" s="1482"/>
      <c r="G2177" s="1482"/>
      <c r="H2177" s="1482"/>
      <c r="I2177" s="1482"/>
      <c r="J2177" s="1482"/>
      <c r="K2177" s="1482"/>
      <c r="L2177" s="1482"/>
      <c r="M2177" s="2252"/>
    </row>
    <row r="2178" spans="1:13" ht="78.75">
      <c r="A2178" s="1905" t="s">
        <v>3278</v>
      </c>
      <c r="B2178" s="1506" t="s">
        <v>4351</v>
      </c>
      <c r="C2178" s="1506"/>
      <c r="D2178" s="2001"/>
      <c r="E2178" s="1506" t="s">
        <v>4351</v>
      </c>
      <c r="F2178" s="1506"/>
      <c r="G2178" s="2001"/>
      <c r="H2178" s="1506" t="s">
        <v>4351</v>
      </c>
      <c r="I2178" s="1506"/>
      <c r="J2178" s="2001"/>
      <c r="K2178" s="1506" t="s">
        <v>4351</v>
      </c>
      <c r="L2178" s="1506"/>
      <c r="M2178" s="2001"/>
    </row>
    <row r="2179" spans="1:13" ht="31.5">
      <c r="A2179" s="1821" t="s">
        <v>3282</v>
      </c>
      <c r="B2179" s="1683" t="s">
        <v>4352</v>
      </c>
      <c r="C2179" s="1683"/>
      <c r="D2179" s="2042"/>
      <c r="E2179" s="1683" t="s">
        <v>4352</v>
      </c>
      <c r="F2179" s="1683"/>
      <c r="G2179" s="2042"/>
      <c r="H2179" s="1683" t="s">
        <v>4352</v>
      </c>
      <c r="I2179" s="1683"/>
      <c r="J2179" s="2042"/>
      <c r="K2179" s="1683" t="s">
        <v>4352</v>
      </c>
      <c r="L2179" s="1683"/>
      <c r="M2179" s="2042"/>
    </row>
    <row r="2180" spans="1:13" ht="15.75">
      <c r="A2180" s="1821" t="s">
        <v>3284</v>
      </c>
      <c r="B2180" s="2253" t="s">
        <v>4353</v>
      </c>
      <c r="C2180" s="2010"/>
      <c r="D2180" s="2006"/>
      <c r="E2180" s="2253" t="s">
        <v>4354</v>
      </c>
      <c r="F2180" s="2010"/>
      <c r="G2180" s="2006"/>
      <c r="H2180" s="2253" t="s">
        <v>4355</v>
      </c>
      <c r="I2180" s="2010"/>
      <c r="J2180" s="2006"/>
      <c r="K2180" s="2253" t="s">
        <v>4356</v>
      </c>
      <c r="L2180" s="2010"/>
      <c r="M2180" s="2006"/>
    </row>
    <row r="2181" spans="1:13" ht="15.75">
      <c r="A2181" s="1821" t="s">
        <v>3288</v>
      </c>
      <c r="B2181" s="1672" t="s">
        <v>4357</v>
      </c>
      <c r="C2181" s="2010"/>
      <c r="D2181" s="2006"/>
      <c r="E2181" s="1672" t="s">
        <v>4357</v>
      </c>
      <c r="F2181" s="2010"/>
      <c r="G2181" s="2006"/>
      <c r="H2181" s="1672" t="s">
        <v>4357</v>
      </c>
      <c r="I2181" s="2010"/>
      <c r="J2181" s="2006"/>
      <c r="K2181" s="1672" t="s">
        <v>4357</v>
      </c>
      <c r="L2181" s="2010"/>
      <c r="M2181" s="2006"/>
    </row>
    <row r="2182" spans="1:13" ht="31.5">
      <c r="A2182" s="1821" t="s">
        <v>3291</v>
      </c>
      <c r="B2182" s="2254" t="s">
        <v>4358</v>
      </c>
      <c r="C2182" s="2010"/>
      <c r="D2182" s="2006"/>
      <c r="E2182" s="2254" t="s">
        <v>4358</v>
      </c>
      <c r="F2182" s="2010"/>
      <c r="G2182" s="2006"/>
      <c r="H2182" s="2254" t="s">
        <v>4358</v>
      </c>
      <c r="I2182" s="2010"/>
      <c r="J2182" s="2006"/>
      <c r="K2182" s="2254" t="s">
        <v>4358</v>
      </c>
      <c r="L2182" s="2010"/>
      <c r="M2182" s="2006"/>
    </row>
    <row r="2183" spans="1:13" ht="15.75">
      <c r="A2183" s="1821" t="s">
        <v>3294</v>
      </c>
      <c r="B2183" s="1708" t="s">
        <v>4359</v>
      </c>
      <c r="C2183" s="2016"/>
      <c r="D2183" s="2006"/>
      <c r="E2183" s="1708" t="s">
        <v>4359</v>
      </c>
      <c r="F2183" s="2016"/>
      <c r="G2183" s="2006"/>
      <c r="H2183" s="1708" t="s">
        <v>4359</v>
      </c>
      <c r="I2183" s="2016"/>
      <c r="J2183" s="2006"/>
      <c r="K2183" s="1708" t="s">
        <v>4359</v>
      </c>
      <c r="L2183" s="2016"/>
      <c r="M2183" s="2006"/>
    </row>
    <row r="2184" spans="1:13" ht="15.75">
      <c r="A2184" s="1821" t="s">
        <v>3295</v>
      </c>
      <c r="B2184" s="1672" t="s">
        <v>3394</v>
      </c>
      <c r="C2184" s="1672"/>
      <c r="D2184" s="2006"/>
      <c r="E2184" s="1672" t="s">
        <v>3394</v>
      </c>
      <c r="F2184" s="1672"/>
      <c r="G2184" s="2006"/>
      <c r="H2184" s="1672" t="s">
        <v>3394</v>
      </c>
      <c r="I2184" s="1672"/>
      <c r="J2184" s="2006"/>
      <c r="K2184" s="1672" t="s">
        <v>3394</v>
      </c>
      <c r="L2184" s="1672"/>
      <c r="M2184" s="2006"/>
    </row>
    <row r="2185" spans="1:13" ht="47.25">
      <c r="A2185" s="1821" t="s">
        <v>3298</v>
      </c>
      <c r="B2185" s="1672" t="s">
        <v>4360</v>
      </c>
      <c r="C2185" s="1672"/>
      <c r="D2185" s="2006"/>
      <c r="E2185" s="1672" t="s">
        <v>4360</v>
      </c>
      <c r="F2185" s="1672"/>
      <c r="G2185" s="2006"/>
      <c r="H2185" s="1672" t="s">
        <v>4360</v>
      </c>
      <c r="I2185" s="1672"/>
      <c r="J2185" s="2006"/>
      <c r="K2185" s="1672" t="s">
        <v>4360</v>
      </c>
      <c r="L2185" s="1672"/>
      <c r="M2185" s="2006"/>
    </row>
    <row r="2186" spans="1:13" ht="15.75">
      <c r="A2186" s="1821" t="s">
        <v>3300</v>
      </c>
      <c r="B2186" s="1672" t="s">
        <v>4361</v>
      </c>
      <c r="C2186" s="2022"/>
      <c r="D2186" s="2006"/>
      <c r="E2186" s="1672" t="s">
        <v>4361</v>
      </c>
      <c r="F2186" s="2022"/>
      <c r="G2186" s="2006"/>
      <c r="H2186" s="1672" t="s">
        <v>4361</v>
      </c>
      <c r="I2186" s="2022"/>
      <c r="J2186" s="2006"/>
      <c r="K2186" s="1672" t="s">
        <v>4361</v>
      </c>
      <c r="L2186" s="2022"/>
      <c r="M2186" s="2006"/>
    </row>
    <row r="2187" spans="1:13" ht="15.75">
      <c r="A2187" s="1821" t="s">
        <v>3304</v>
      </c>
      <c r="B2187" s="1683" t="s">
        <v>3484</v>
      </c>
      <c r="C2187" s="1683"/>
      <c r="D2187" s="2042"/>
      <c r="E2187" s="1683" t="s">
        <v>3484</v>
      </c>
      <c r="F2187" s="1683"/>
      <c r="G2187" s="2042"/>
      <c r="H2187" s="1683" t="s">
        <v>3484</v>
      </c>
      <c r="I2187" s="1683"/>
      <c r="J2187" s="2042"/>
      <c r="K2187" s="1683" t="s">
        <v>3484</v>
      </c>
      <c r="L2187" s="1683"/>
      <c r="M2187" s="2042"/>
    </row>
    <row r="2188" spans="1:13" ht="15.75">
      <c r="A2188" s="1821" t="s">
        <v>4326</v>
      </c>
      <c r="B2188" s="2027" t="s">
        <v>4196</v>
      </c>
      <c r="C2188" s="2255">
        <v>275</v>
      </c>
      <c r="D2188" s="2025">
        <f>C2188*20</f>
        <v>5500</v>
      </c>
      <c r="E2188" s="2027" t="s">
        <v>4196</v>
      </c>
      <c r="F2188" s="2255">
        <v>275</v>
      </c>
      <c r="G2188" s="2025">
        <f>F2188*20</f>
        <v>5500</v>
      </c>
      <c r="H2188" s="2027" t="s">
        <v>4196</v>
      </c>
      <c r="I2188" s="2255">
        <v>275</v>
      </c>
      <c r="J2188" s="2025">
        <f>I2188*20</f>
        <v>5500</v>
      </c>
      <c r="K2188" s="2027" t="s">
        <v>4196</v>
      </c>
      <c r="L2188" s="2255">
        <v>275</v>
      </c>
      <c r="M2188" s="2025">
        <f>L2188*20</f>
        <v>5500</v>
      </c>
    </row>
    <row r="2189" spans="1:13" ht="15.75">
      <c r="A2189" s="1821" t="s">
        <v>3308</v>
      </c>
      <c r="B2189" s="1708" t="s">
        <v>4197</v>
      </c>
      <c r="C2189" s="2256">
        <v>200</v>
      </c>
      <c r="D2189" s="2025">
        <f>C2189*20</f>
        <v>4000</v>
      </c>
      <c r="E2189" s="1708" t="s">
        <v>4197</v>
      </c>
      <c r="F2189" s="2256">
        <v>200</v>
      </c>
      <c r="G2189" s="2025">
        <f>F2189*20</f>
        <v>4000</v>
      </c>
      <c r="H2189" s="1708" t="s">
        <v>4197</v>
      </c>
      <c r="I2189" s="2256">
        <v>200</v>
      </c>
      <c r="J2189" s="2025">
        <f>I2189*20</f>
        <v>4000</v>
      </c>
      <c r="K2189" s="1708" t="s">
        <v>4197</v>
      </c>
      <c r="L2189" s="2256">
        <v>200</v>
      </c>
      <c r="M2189" s="2025">
        <f>L2189*20</f>
        <v>4000</v>
      </c>
    </row>
    <row r="2190" spans="1:13" ht="15.75">
      <c r="A2190" s="1821" t="s">
        <v>3309</v>
      </c>
      <c r="B2190" s="2014" t="s">
        <v>4362</v>
      </c>
      <c r="C2190" s="2010"/>
      <c r="D2190" s="2025">
        <f>SUM(D2188:D2189)</f>
        <v>9500</v>
      </c>
      <c r="E2190" s="2014" t="s">
        <v>4362</v>
      </c>
      <c r="F2190" s="2010"/>
      <c r="G2190" s="2025">
        <f>SUM(G2188:G2189)</f>
        <v>9500</v>
      </c>
      <c r="H2190" s="2014" t="s">
        <v>4362</v>
      </c>
      <c r="I2190" s="2010"/>
      <c r="J2190" s="2025">
        <f>SUM(J2188:J2189)</f>
        <v>9500</v>
      </c>
      <c r="K2190" s="2014" t="s">
        <v>4362</v>
      </c>
      <c r="L2190" s="2010"/>
      <c r="M2190" s="2025">
        <f>SUM(M2188:M2189)</f>
        <v>9500</v>
      </c>
    </row>
    <row r="2191" spans="1:13" ht="16.5" thickBot="1">
      <c r="A2191" s="1845" t="s">
        <v>29</v>
      </c>
      <c r="B2191" s="2035" t="s">
        <v>4178</v>
      </c>
      <c r="C2191" s="2036"/>
      <c r="D2191" s="2037">
        <f>D2190*3</f>
        <v>28500</v>
      </c>
      <c r="E2191" s="2035" t="s">
        <v>4178</v>
      </c>
      <c r="F2191" s="2036"/>
      <c r="G2191" s="2037">
        <f>G2190*3</f>
        <v>28500</v>
      </c>
      <c r="H2191" s="2035" t="s">
        <v>4178</v>
      </c>
      <c r="I2191" s="2036"/>
      <c r="J2191" s="2037">
        <f>J2190*3</f>
        <v>28500</v>
      </c>
      <c r="K2191" s="2035" t="s">
        <v>4178</v>
      </c>
      <c r="L2191" s="2036"/>
      <c r="M2191" s="2037">
        <f>M2190*3</f>
        <v>28500</v>
      </c>
    </row>
    <row r="2192" spans="1:13" ht="78.75">
      <c r="A2192" s="1905" t="s">
        <v>3278</v>
      </c>
      <c r="B2192" s="1506" t="s">
        <v>4363</v>
      </c>
      <c r="C2192" s="1506"/>
      <c r="D2192" s="2001"/>
      <c r="E2192" s="1506" t="s">
        <v>4363</v>
      </c>
      <c r="F2192" s="1506"/>
      <c r="G2192" s="2001"/>
      <c r="H2192" s="1506" t="s">
        <v>4363</v>
      </c>
      <c r="I2192" s="1506"/>
      <c r="J2192" s="2001"/>
      <c r="K2192" s="1506" t="s">
        <v>4363</v>
      </c>
      <c r="L2192" s="1506"/>
      <c r="M2192" s="2001"/>
    </row>
    <row r="2193" spans="1:13" ht="31.5">
      <c r="A2193" s="1821" t="s">
        <v>3282</v>
      </c>
      <c r="B2193" s="1683" t="s">
        <v>4352</v>
      </c>
      <c r="C2193" s="1683"/>
      <c r="D2193" s="2042"/>
      <c r="E2193" s="1683" t="s">
        <v>4352</v>
      </c>
      <c r="F2193" s="1683"/>
      <c r="G2193" s="2042"/>
      <c r="H2193" s="1683" t="s">
        <v>4352</v>
      </c>
      <c r="I2193" s="1683"/>
      <c r="J2193" s="2042"/>
      <c r="K2193" s="1683" t="s">
        <v>4352</v>
      </c>
      <c r="L2193" s="1683"/>
      <c r="M2193" s="2042"/>
    </row>
    <row r="2194" spans="1:13" ht="15.75">
      <c r="A2194" s="1821" t="s">
        <v>3284</v>
      </c>
      <c r="B2194" s="2253" t="s">
        <v>4353</v>
      </c>
      <c r="C2194" s="2010"/>
      <c r="D2194" s="2006"/>
      <c r="E2194" s="2253" t="s">
        <v>4354</v>
      </c>
      <c r="F2194" s="2010"/>
      <c r="G2194" s="2006"/>
      <c r="H2194" s="2253" t="s">
        <v>4355</v>
      </c>
      <c r="I2194" s="2010"/>
      <c r="J2194" s="2006"/>
      <c r="K2194" s="2253" t="s">
        <v>4356</v>
      </c>
      <c r="L2194" s="2010"/>
      <c r="M2194" s="2006"/>
    </row>
    <row r="2195" spans="1:13" ht="15.75">
      <c r="A2195" s="1821" t="s">
        <v>3288</v>
      </c>
      <c r="B2195" s="1672" t="s">
        <v>4357</v>
      </c>
      <c r="C2195" s="2010"/>
      <c r="D2195" s="2006"/>
      <c r="E2195" s="1672" t="s">
        <v>4357</v>
      </c>
      <c r="F2195" s="2010"/>
      <c r="G2195" s="2006"/>
      <c r="H2195" s="1672" t="s">
        <v>4357</v>
      </c>
      <c r="I2195" s="2010"/>
      <c r="J2195" s="2006"/>
      <c r="K2195" s="1672" t="s">
        <v>4357</v>
      </c>
      <c r="L2195" s="2010"/>
      <c r="M2195" s="2006"/>
    </row>
    <row r="2196" spans="1:13" ht="15.75">
      <c r="A2196" s="1821" t="s">
        <v>3291</v>
      </c>
      <c r="B2196" s="2254" t="s">
        <v>4364</v>
      </c>
      <c r="C2196" s="2010"/>
      <c r="D2196" s="2006"/>
      <c r="E2196" s="2254" t="s">
        <v>4364</v>
      </c>
      <c r="F2196" s="2010"/>
      <c r="G2196" s="2006"/>
      <c r="H2196" s="2254" t="s">
        <v>4364</v>
      </c>
      <c r="I2196" s="2010"/>
      <c r="J2196" s="2006"/>
      <c r="K2196" s="2254" t="s">
        <v>4364</v>
      </c>
      <c r="L2196" s="2010"/>
      <c r="M2196" s="2006"/>
    </row>
    <row r="2197" spans="1:13" ht="15.75">
      <c r="A2197" s="1821" t="s">
        <v>3294</v>
      </c>
      <c r="B2197" s="1708" t="s">
        <v>4359</v>
      </c>
      <c r="C2197" s="2016"/>
      <c r="D2197" s="2006"/>
      <c r="E2197" s="1708" t="s">
        <v>4359</v>
      </c>
      <c r="F2197" s="2016"/>
      <c r="G2197" s="2006"/>
      <c r="H2197" s="1708" t="s">
        <v>4359</v>
      </c>
      <c r="I2197" s="2016"/>
      <c r="J2197" s="2006"/>
      <c r="K2197" s="1708" t="s">
        <v>4359</v>
      </c>
      <c r="L2197" s="2016"/>
      <c r="M2197" s="2006"/>
    </row>
    <row r="2198" spans="1:13" ht="15.75">
      <c r="A2198" s="1821" t="s">
        <v>3295</v>
      </c>
      <c r="B2198" s="1672" t="s">
        <v>3394</v>
      </c>
      <c r="C2198" s="1672"/>
      <c r="D2198" s="2006"/>
      <c r="E2198" s="1672" t="s">
        <v>3394</v>
      </c>
      <c r="F2198" s="1672"/>
      <c r="G2198" s="2006"/>
      <c r="H2198" s="1672" t="s">
        <v>3394</v>
      </c>
      <c r="I2198" s="1672"/>
      <c r="J2198" s="2006"/>
      <c r="K2198" s="1672" t="s">
        <v>3394</v>
      </c>
      <c r="L2198" s="1672"/>
      <c r="M2198" s="2006"/>
    </row>
    <row r="2199" spans="1:13" ht="47.25">
      <c r="A2199" s="1821" t="s">
        <v>3298</v>
      </c>
      <c r="B2199" s="1672" t="s">
        <v>4360</v>
      </c>
      <c r="C2199" s="1672"/>
      <c r="D2199" s="2006"/>
      <c r="E2199" s="1672" t="s">
        <v>4360</v>
      </c>
      <c r="F2199" s="1672"/>
      <c r="G2199" s="2006"/>
      <c r="H2199" s="1672" t="s">
        <v>4360</v>
      </c>
      <c r="I2199" s="1672"/>
      <c r="J2199" s="2006"/>
      <c r="K2199" s="1672" t="s">
        <v>4360</v>
      </c>
      <c r="L2199" s="1672"/>
      <c r="M2199" s="2006"/>
    </row>
    <row r="2200" spans="1:13" ht="15.75">
      <c r="A2200" s="1821" t="s">
        <v>3300</v>
      </c>
      <c r="B2200" s="1672" t="s">
        <v>4361</v>
      </c>
      <c r="C2200" s="2022"/>
      <c r="D2200" s="2006"/>
      <c r="E2200" s="1672" t="s">
        <v>4361</v>
      </c>
      <c r="F2200" s="2022"/>
      <c r="G2200" s="2006"/>
      <c r="H2200" s="1672" t="s">
        <v>4361</v>
      </c>
      <c r="I2200" s="2022"/>
      <c r="J2200" s="2006"/>
      <c r="K2200" s="1672" t="s">
        <v>4361</v>
      </c>
      <c r="L2200" s="2022"/>
      <c r="M2200" s="2006"/>
    </row>
    <row r="2201" spans="1:13" ht="15.75">
      <c r="A2201" s="1821" t="s">
        <v>3304</v>
      </c>
      <c r="B2201" s="1683" t="s">
        <v>3484</v>
      </c>
      <c r="C2201" s="1683"/>
      <c r="D2201" s="2042"/>
      <c r="E2201" s="1683" t="s">
        <v>3484</v>
      </c>
      <c r="F2201" s="1683"/>
      <c r="G2201" s="2042"/>
      <c r="H2201" s="1683" t="s">
        <v>3484</v>
      </c>
      <c r="I2201" s="1683"/>
      <c r="J2201" s="2042"/>
      <c r="K2201" s="1683" t="s">
        <v>3484</v>
      </c>
      <c r="L2201" s="1683"/>
      <c r="M2201" s="2042"/>
    </row>
    <row r="2202" spans="1:13" ht="15.75">
      <c r="A2202" s="1821" t="s">
        <v>4326</v>
      </c>
      <c r="B2202" s="2027" t="s">
        <v>4196</v>
      </c>
      <c r="C2202" s="2255">
        <v>275</v>
      </c>
      <c r="D2202" s="2025">
        <v>2750</v>
      </c>
      <c r="E2202" s="2027" t="s">
        <v>4196</v>
      </c>
      <c r="F2202" s="2255">
        <v>275</v>
      </c>
      <c r="G2202" s="2025">
        <v>2750</v>
      </c>
      <c r="H2202" s="2027" t="s">
        <v>4196</v>
      </c>
      <c r="I2202" s="2255">
        <v>275</v>
      </c>
      <c r="J2202" s="2025">
        <v>2750</v>
      </c>
      <c r="K2202" s="2027" t="s">
        <v>4196</v>
      </c>
      <c r="L2202" s="2255">
        <v>275</v>
      </c>
      <c r="M2202" s="2025">
        <v>2750</v>
      </c>
    </row>
    <row r="2203" spans="1:13" ht="15.75">
      <c r="A2203" s="1821" t="s">
        <v>3308</v>
      </c>
      <c r="B2203" s="1708" t="s">
        <v>4197</v>
      </c>
      <c r="C2203" s="2256">
        <v>200</v>
      </c>
      <c r="D2203" s="2025">
        <v>2000</v>
      </c>
      <c r="E2203" s="1708" t="s">
        <v>4197</v>
      </c>
      <c r="F2203" s="2256">
        <v>200</v>
      </c>
      <c r="G2203" s="2025">
        <v>2000</v>
      </c>
      <c r="H2203" s="1708" t="s">
        <v>4197</v>
      </c>
      <c r="I2203" s="2256">
        <v>200</v>
      </c>
      <c r="J2203" s="2025">
        <v>2000</v>
      </c>
      <c r="K2203" s="1708" t="s">
        <v>4197</v>
      </c>
      <c r="L2203" s="2256">
        <v>200</v>
      </c>
      <c r="M2203" s="2025">
        <v>2000</v>
      </c>
    </row>
    <row r="2204" spans="1:13" ht="15.75">
      <c r="A2204" s="1821" t="s">
        <v>3309</v>
      </c>
      <c r="B2204" s="2014" t="s">
        <v>4365</v>
      </c>
      <c r="C2204" s="2010"/>
      <c r="D2204" s="2025">
        <f>SUM(D2202:D2203)</f>
        <v>4750</v>
      </c>
      <c r="E2204" s="2014" t="s">
        <v>4365</v>
      </c>
      <c r="F2204" s="2010"/>
      <c r="G2204" s="2025">
        <f>SUM(G2202:G2203)</f>
        <v>4750</v>
      </c>
      <c r="H2204" s="2014" t="s">
        <v>4365</v>
      </c>
      <c r="I2204" s="2010"/>
      <c r="J2204" s="2025">
        <f>SUM(J2202:J2203)</f>
        <v>4750</v>
      </c>
      <c r="K2204" s="2014" t="s">
        <v>4365</v>
      </c>
      <c r="L2204" s="2010"/>
      <c r="M2204" s="2025">
        <f>SUM(M2202:M2203)</f>
        <v>4750</v>
      </c>
    </row>
    <row r="2205" spans="1:13" ht="16.5" thickBot="1">
      <c r="A2205" s="1845" t="s">
        <v>29</v>
      </c>
      <c r="B2205" s="2035" t="s">
        <v>4178</v>
      </c>
      <c r="C2205" s="2036"/>
      <c r="D2205" s="2037">
        <f>D2204*3</f>
        <v>14250</v>
      </c>
      <c r="E2205" s="2035" t="s">
        <v>4178</v>
      </c>
      <c r="F2205" s="2036"/>
      <c r="G2205" s="2037">
        <f>G2204*3</f>
        <v>14250</v>
      </c>
      <c r="H2205" s="2035" t="s">
        <v>4178</v>
      </c>
      <c r="I2205" s="2036"/>
      <c r="J2205" s="2037">
        <f>J2204*3</f>
        <v>14250</v>
      </c>
      <c r="K2205" s="2035" t="s">
        <v>4178</v>
      </c>
      <c r="L2205" s="2036"/>
      <c r="M2205" s="2037">
        <f>M2204*3</f>
        <v>14250</v>
      </c>
    </row>
    <row r="2206" spans="1:13" ht="31.5">
      <c r="A2206" s="1905" t="s">
        <v>3278</v>
      </c>
      <c r="B2206" s="1209" t="s">
        <v>4366</v>
      </c>
      <c r="C2206" s="1501"/>
      <c r="D2206" s="1501"/>
      <c r="E2206" s="1214" t="s">
        <v>4366</v>
      </c>
      <c r="F2206" s="1251"/>
      <c r="G2206" s="1251"/>
      <c r="H2206" s="1214" t="s">
        <v>4366</v>
      </c>
      <c r="I2206" s="1251"/>
      <c r="J2206" s="1251"/>
      <c r="K2206" s="1472" t="s">
        <v>4366</v>
      </c>
      <c r="L2206" s="2257"/>
      <c r="M2206" s="2257"/>
    </row>
    <row r="2207" spans="1:13" ht="15.75">
      <c r="A2207" s="1821" t="s">
        <v>3282</v>
      </c>
      <c r="B2207" s="1492" t="s">
        <v>4352</v>
      </c>
      <c r="C2207" s="1251"/>
      <c r="D2207" s="1251"/>
      <c r="E2207" s="1492" t="s">
        <v>4352</v>
      </c>
      <c r="F2207" s="1251"/>
      <c r="G2207" s="1251"/>
      <c r="H2207" s="1492" t="s">
        <v>4352</v>
      </c>
      <c r="I2207" s="1251"/>
      <c r="J2207" s="1251"/>
      <c r="K2207" s="1473" t="s">
        <v>4352</v>
      </c>
      <c r="L2207" s="2257"/>
      <c r="M2207" s="2257"/>
    </row>
    <row r="2208" spans="1:13" ht="15.75">
      <c r="A2208" s="1821" t="s">
        <v>3284</v>
      </c>
      <c r="B2208" s="2258" t="s">
        <v>3866</v>
      </c>
      <c r="C2208" s="1251"/>
      <c r="D2208" s="1251"/>
      <c r="E2208" s="2258" t="s">
        <v>3480</v>
      </c>
      <c r="F2208" s="1251"/>
      <c r="G2208" s="1251"/>
      <c r="H2208" s="2258" t="s">
        <v>3371</v>
      </c>
      <c r="I2208" s="1251"/>
      <c r="J2208" s="1251"/>
      <c r="K2208" s="2258" t="s">
        <v>3361</v>
      </c>
      <c r="L2208" s="2257"/>
      <c r="M2208" s="2257"/>
    </row>
    <row r="2209" spans="1:16" ht="15.75">
      <c r="A2209" s="1821" t="s">
        <v>3288</v>
      </c>
      <c r="B2209" s="1492" t="s">
        <v>3712</v>
      </c>
      <c r="C2209" s="1251"/>
      <c r="D2209" s="1251"/>
      <c r="E2209" s="1492" t="s">
        <v>3712</v>
      </c>
      <c r="F2209" s="1251"/>
      <c r="G2209" s="1251"/>
      <c r="H2209" s="1492" t="s">
        <v>3712</v>
      </c>
      <c r="I2209" s="1251"/>
      <c r="J2209" s="1251"/>
      <c r="K2209" s="1473" t="s">
        <v>3712</v>
      </c>
      <c r="L2209" s="2257"/>
      <c r="M2209" s="2257"/>
    </row>
    <row r="2210" spans="1:16" ht="15.75">
      <c r="A2210" s="1821" t="s">
        <v>3291</v>
      </c>
      <c r="B2210" s="1492" t="s">
        <v>4367</v>
      </c>
      <c r="C2210" s="1251"/>
      <c r="D2210" s="1251"/>
      <c r="E2210" s="1492" t="s">
        <v>4367</v>
      </c>
      <c r="F2210" s="1251"/>
      <c r="G2210" s="1251"/>
      <c r="H2210" s="1492" t="s">
        <v>4367</v>
      </c>
      <c r="I2210" s="1251"/>
      <c r="J2210" s="1251"/>
      <c r="K2210" s="1473" t="s">
        <v>4367</v>
      </c>
      <c r="L2210" s="2257"/>
      <c r="M2210" s="2257"/>
    </row>
    <row r="2211" spans="1:16" ht="15.75">
      <c r="A2211" s="1821" t="s">
        <v>3294</v>
      </c>
      <c r="B2211" s="1228" t="s">
        <v>4368</v>
      </c>
      <c r="C2211" s="1251"/>
      <c r="D2211" s="1251"/>
      <c r="E2211" s="1228" t="s">
        <v>4368</v>
      </c>
      <c r="F2211" s="1251"/>
      <c r="G2211" s="1251"/>
      <c r="H2211" s="1228" t="s">
        <v>4368</v>
      </c>
      <c r="I2211" s="1251"/>
      <c r="J2211" s="1251"/>
      <c r="K2211" s="1539" t="s">
        <v>4368</v>
      </c>
      <c r="L2211" s="2257"/>
      <c r="M2211" s="2257"/>
    </row>
    <row r="2212" spans="1:16" ht="15.75">
      <c r="A2212" s="1821" t="s">
        <v>3295</v>
      </c>
      <c r="B2212" s="1228" t="s">
        <v>3394</v>
      </c>
      <c r="C2212" s="1251"/>
      <c r="D2212" s="1251"/>
      <c r="E2212" s="1228" t="s">
        <v>3394</v>
      </c>
      <c r="F2212" s="1251"/>
      <c r="G2212" s="1251"/>
      <c r="H2212" s="1228" t="s">
        <v>3394</v>
      </c>
      <c r="I2212" s="1251"/>
      <c r="J2212" s="1251"/>
      <c r="K2212" s="1539" t="s">
        <v>3394</v>
      </c>
      <c r="L2212" s="2257"/>
      <c r="M2212" s="2257"/>
    </row>
    <row r="2213" spans="1:16" ht="47.25">
      <c r="A2213" s="1821" t="s">
        <v>3298</v>
      </c>
      <c r="B2213" s="1391" t="s">
        <v>3315</v>
      </c>
      <c r="C2213" s="1251"/>
      <c r="D2213" s="1251"/>
      <c r="E2213" s="1391" t="s">
        <v>3315</v>
      </c>
      <c r="F2213" s="1251"/>
      <c r="G2213" s="1251"/>
      <c r="H2213" s="1391" t="s">
        <v>3315</v>
      </c>
      <c r="I2213" s="1251"/>
      <c r="J2213" s="1251"/>
      <c r="K2213" s="2072" t="s">
        <v>3315</v>
      </c>
      <c r="L2213" s="2257"/>
      <c r="M2213" s="2257"/>
    </row>
    <row r="2214" spans="1:16" ht="15.75">
      <c r="A2214" s="1821" t="s">
        <v>3300</v>
      </c>
      <c r="B2214" s="1492" t="s">
        <v>4369</v>
      </c>
      <c r="C2214" s="1251"/>
      <c r="D2214" s="1251"/>
      <c r="E2214" s="1228" t="s">
        <v>4369</v>
      </c>
      <c r="F2214" s="1251"/>
      <c r="G2214" s="1251"/>
      <c r="H2214" s="1228" t="s">
        <v>4369</v>
      </c>
      <c r="I2214" s="1251"/>
      <c r="J2214" s="1251"/>
      <c r="K2214" s="1539" t="s">
        <v>4369</v>
      </c>
      <c r="L2214" s="2257"/>
      <c r="M2214" s="2257"/>
    </row>
    <row r="2215" spans="1:16" ht="15.75">
      <c r="A2215" s="1821" t="s">
        <v>3304</v>
      </c>
      <c r="B2215" s="1492" t="s">
        <v>3484</v>
      </c>
      <c r="C2215" s="1251"/>
      <c r="D2215" s="1251"/>
      <c r="E2215" s="1228" t="s">
        <v>3484</v>
      </c>
      <c r="F2215" s="1251"/>
      <c r="G2215" s="1251"/>
      <c r="H2215" s="1228" t="s">
        <v>3484</v>
      </c>
      <c r="I2215" s="1251"/>
      <c r="J2215" s="1251"/>
      <c r="K2215" s="1539" t="s">
        <v>3484</v>
      </c>
      <c r="L2215" s="2257"/>
      <c r="M2215" s="2257"/>
    </row>
    <row r="2216" spans="1:16" ht="15.75">
      <c r="A2216" s="1821" t="s">
        <v>4326</v>
      </c>
      <c r="B2216" s="1492" t="s">
        <v>4196</v>
      </c>
      <c r="C2216" s="2255">
        <v>275</v>
      </c>
      <c r="D2216" s="1499">
        <v>6875</v>
      </c>
      <c r="E2216" s="1228" t="s">
        <v>4196</v>
      </c>
      <c r="F2216" s="2255">
        <v>275</v>
      </c>
      <c r="G2216" s="1499">
        <v>6875</v>
      </c>
      <c r="H2216" s="1228" t="s">
        <v>4196</v>
      </c>
      <c r="I2216" s="2255">
        <v>275</v>
      </c>
      <c r="J2216" s="1499">
        <v>6875</v>
      </c>
      <c r="K2216" s="1539" t="s">
        <v>4196</v>
      </c>
      <c r="L2216" s="2259">
        <v>275</v>
      </c>
      <c r="M2216" s="2260">
        <v>6875</v>
      </c>
    </row>
    <row r="2217" spans="1:16" ht="15.75">
      <c r="A2217" s="1821" t="s">
        <v>3308</v>
      </c>
      <c r="B2217" s="1492" t="s">
        <v>4197</v>
      </c>
      <c r="C2217" s="2261">
        <v>200</v>
      </c>
      <c r="D2217" s="1499">
        <v>5000</v>
      </c>
      <c r="E2217" s="1228" t="s">
        <v>4197</v>
      </c>
      <c r="F2217" s="2261">
        <v>200</v>
      </c>
      <c r="G2217" s="1499">
        <v>5000</v>
      </c>
      <c r="H2217" s="1228" t="s">
        <v>4197</v>
      </c>
      <c r="I2217" s="2261">
        <v>200</v>
      </c>
      <c r="J2217" s="1499">
        <v>5000</v>
      </c>
      <c r="K2217" s="1539" t="s">
        <v>4197</v>
      </c>
      <c r="L2217" s="2262">
        <v>200</v>
      </c>
      <c r="M2217" s="2260">
        <v>5000</v>
      </c>
    </row>
    <row r="2218" spans="1:16" ht="15.75">
      <c r="A2218" s="1821" t="s">
        <v>3309</v>
      </c>
      <c r="B2218" s="1228" t="s">
        <v>4370</v>
      </c>
      <c r="C2218" s="1251"/>
      <c r="D2218" s="1499">
        <v>11875</v>
      </c>
      <c r="E2218" s="1228" t="s">
        <v>4370</v>
      </c>
      <c r="F2218" s="1251"/>
      <c r="G2218" s="1499">
        <v>11875</v>
      </c>
      <c r="H2218" s="1228" t="s">
        <v>4370</v>
      </c>
      <c r="I2218" s="1251"/>
      <c r="J2218" s="1499">
        <v>11875</v>
      </c>
      <c r="K2218" s="1539" t="s">
        <v>4370</v>
      </c>
      <c r="L2218" s="2257"/>
      <c r="M2218" s="2260">
        <v>11875</v>
      </c>
    </row>
    <row r="2219" spans="1:16" ht="16.5" thickBot="1">
      <c r="A2219" s="1845" t="s">
        <v>29</v>
      </c>
      <c r="B2219" s="1254"/>
      <c r="C2219" s="1254"/>
      <c r="D2219" s="1500">
        <v>11875</v>
      </c>
      <c r="E2219" s="1254"/>
      <c r="F2219" s="1254"/>
      <c r="G2219" s="1500">
        <v>11875</v>
      </c>
      <c r="H2219" s="1254"/>
      <c r="I2219" s="1254"/>
      <c r="J2219" s="1500">
        <v>11875</v>
      </c>
      <c r="K2219" s="2263"/>
      <c r="L2219" s="2263"/>
      <c r="M2219" s="2264">
        <v>11875</v>
      </c>
    </row>
    <row r="2220" spans="1:16" ht="16.5" thickBot="1">
      <c r="A2220" s="2265" t="s">
        <v>4224</v>
      </c>
      <c r="B2220" s="1302"/>
      <c r="C2220" s="1302"/>
      <c r="D2220" s="1808">
        <f>D2219+D2205+D2191</f>
        <v>54625</v>
      </c>
      <c r="E2220" s="1302"/>
      <c r="F2220" s="1302"/>
      <c r="G2220" s="1808">
        <f>G2219+G2205+G2191</f>
        <v>54625</v>
      </c>
      <c r="H2220" s="1302"/>
      <c r="I2220" s="1302"/>
      <c r="J2220" s="1808">
        <f>J2219+J2205+J2191</f>
        <v>54625</v>
      </c>
      <c r="K2220" s="1302"/>
      <c r="L2220" s="1302"/>
      <c r="M2220" s="2242">
        <f>M2219+M2205+M2191</f>
        <v>54625</v>
      </c>
      <c r="N2220" s="2054">
        <f>M2220+J2220+G2220+D2220</f>
        <v>218500</v>
      </c>
      <c r="O2220" s="2212"/>
    </row>
    <row r="2221" spans="1:16" ht="16.5" thickBot="1">
      <c r="A2221" s="1202" t="s">
        <v>4371</v>
      </c>
      <c r="B2221" s="1302"/>
      <c r="C2221" s="1302"/>
      <c r="D2221" s="1808">
        <f>D2220+D2176+D2160+D2116+D2086+D1929+D1871+D1757</f>
        <v>1485775</v>
      </c>
      <c r="E2221" s="1302"/>
      <c r="F2221" s="1302"/>
      <c r="G2221" s="1808">
        <f>G2220+G2176+G2160+G2116+G2086+G1929+G1871+G1757</f>
        <v>1738700</v>
      </c>
      <c r="H2221" s="1302"/>
      <c r="I2221" s="1302"/>
      <c r="J2221" s="1808">
        <f>J2220+J2176+J2160+J2116+J2086+J1929+J1871+J1757</f>
        <v>452700</v>
      </c>
      <c r="K2221" s="1302"/>
      <c r="L2221" s="1302"/>
      <c r="M2221" s="2242">
        <f>M2220+M2176+M2160+M2116+M2086+M1929+M1871+M1757</f>
        <v>385275</v>
      </c>
      <c r="N2221" s="2266">
        <f>M2221+J2221+G2221+D2221</f>
        <v>4062450</v>
      </c>
      <c r="O2221" s="2054">
        <f>M2221+J2221+G2221+D2221</f>
        <v>4062450</v>
      </c>
      <c r="P2221" s="27">
        <v>4062450</v>
      </c>
    </row>
    <row r="2222" spans="1:16" ht="15.75" thickBot="1">
      <c r="A2222" s="4326" t="s">
        <v>4372</v>
      </c>
      <c r="B2222" s="4316"/>
      <c r="C2222" s="4316"/>
      <c r="D2222" s="4316"/>
      <c r="E2222" s="4316"/>
      <c r="F2222" s="4316"/>
      <c r="G2222" s="4316"/>
      <c r="H2222" s="4316"/>
      <c r="I2222" s="4316"/>
      <c r="J2222" s="4316"/>
      <c r="K2222" s="4316"/>
      <c r="L2222" s="4316"/>
      <c r="M2222" s="4317"/>
      <c r="N2222" s="1207"/>
    </row>
    <row r="2223" spans="1:16">
      <c r="A2223" s="1153" t="s">
        <v>3278</v>
      </c>
      <c r="B2223" s="1328"/>
      <c r="C2223" s="1310"/>
      <c r="D2223" s="2267"/>
      <c r="E2223" s="1331" t="s">
        <v>3416</v>
      </c>
      <c r="F2223" s="1311"/>
      <c r="G2223" s="1156"/>
      <c r="H2223" s="1328"/>
      <c r="I2223" s="1310"/>
      <c r="J2223" s="2267"/>
      <c r="K2223" s="1331" t="s">
        <v>3326</v>
      </c>
      <c r="L2223" s="1311"/>
      <c r="M2223" s="1156"/>
      <c r="N2223" s="1207"/>
    </row>
    <row r="2224" spans="1:16">
      <c r="A2224" s="1163" t="s">
        <v>4228</v>
      </c>
      <c r="B2224" s="1324"/>
      <c r="C2224" s="1310"/>
      <c r="D2224" s="2267"/>
      <c r="E2224" s="1276" t="s">
        <v>3328</v>
      </c>
      <c r="F2224" s="1311"/>
      <c r="G2224" s="1156"/>
      <c r="H2224" s="1324"/>
      <c r="I2224" s="1310"/>
      <c r="J2224" s="2267"/>
      <c r="K2224" s="1276" t="s">
        <v>3329</v>
      </c>
      <c r="L2224" s="1311"/>
      <c r="M2224" s="1156"/>
      <c r="N2224" s="1207"/>
    </row>
    <row r="2225" spans="1:14">
      <c r="A2225" s="1163" t="s">
        <v>3284</v>
      </c>
      <c r="B2225" s="1324"/>
      <c r="C2225" s="2268"/>
      <c r="D2225" s="2267"/>
      <c r="E2225" s="1276" t="s">
        <v>4373</v>
      </c>
      <c r="F2225" s="2269"/>
      <c r="G2225" s="1156"/>
      <c r="H2225" s="1324"/>
      <c r="I2225" s="2268"/>
      <c r="J2225" s="2267"/>
      <c r="K2225" s="1276" t="s">
        <v>4374</v>
      </c>
      <c r="L2225" s="2269"/>
      <c r="M2225" s="1156"/>
      <c r="N2225" s="1207"/>
    </row>
    <row r="2226" spans="1:14">
      <c r="A2226" s="1163" t="s">
        <v>4375</v>
      </c>
      <c r="B2226" s="1324"/>
      <c r="C2226" s="2268"/>
      <c r="D2226" s="2267"/>
      <c r="E2226" s="1276" t="s">
        <v>3334</v>
      </c>
      <c r="F2226" s="2269"/>
      <c r="G2226" s="1156"/>
      <c r="H2226" s="1324"/>
      <c r="I2226" s="2268"/>
      <c r="J2226" s="2267"/>
      <c r="K2226" s="1276" t="s">
        <v>3333</v>
      </c>
      <c r="L2226" s="2269"/>
      <c r="M2226" s="1156"/>
      <c r="N2226" s="1207"/>
    </row>
    <row r="2227" spans="1:14">
      <c r="A2227" s="1163" t="s">
        <v>3291</v>
      </c>
      <c r="B2227" s="1324"/>
      <c r="C2227" s="2268"/>
      <c r="D2227" s="2267"/>
      <c r="E2227" s="1276" t="s">
        <v>3336</v>
      </c>
      <c r="F2227" s="2269"/>
      <c r="G2227" s="1156"/>
      <c r="H2227" s="1324"/>
      <c r="I2227" s="2268"/>
      <c r="J2227" s="2267"/>
      <c r="K2227" s="1276" t="s">
        <v>3336</v>
      </c>
      <c r="L2227" s="2269"/>
      <c r="M2227" s="1156"/>
      <c r="N2227" s="1207"/>
    </row>
    <row r="2228" spans="1:14">
      <c r="A2228" s="1163" t="s">
        <v>3294</v>
      </c>
      <c r="B2228" s="1324"/>
      <c r="C2228" s="2268"/>
      <c r="D2228" s="2267"/>
      <c r="E2228" s="1276" t="s">
        <v>3337</v>
      </c>
      <c r="F2228" s="2269"/>
      <c r="G2228" s="1156"/>
      <c r="H2228" s="1324"/>
      <c r="I2228" s="2268"/>
      <c r="J2228" s="2267"/>
      <c r="K2228" s="1276" t="s">
        <v>3337</v>
      </c>
      <c r="L2228" s="2269"/>
      <c r="M2228" s="1156"/>
      <c r="N2228" s="1207"/>
    </row>
    <row r="2229" spans="1:14">
      <c r="A2229" s="1163" t="s">
        <v>3295</v>
      </c>
      <c r="B2229" s="1324"/>
      <c r="C2229" s="2268"/>
      <c r="D2229" s="2267"/>
      <c r="E2229" s="1276" t="s">
        <v>3394</v>
      </c>
      <c r="F2229" s="2269"/>
      <c r="G2229" s="1156"/>
      <c r="H2229" s="1324"/>
      <c r="I2229" s="2268"/>
      <c r="J2229" s="2267"/>
      <c r="K2229" s="1276" t="s">
        <v>3394</v>
      </c>
      <c r="L2229" s="2269"/>
      <c r="M2229" s="1156"/>
      <c r="N2229" s="1207"/>
    </row>
    <row r="2230" spans="1:14" ht="45">
      <c r="A2230" s="1163" t="s">
        <v>3298</v>
      </c>
      <c r="B2230" s="1324"/>
      <c r="C2230" s="2268"/>
      <c r="D2230" s="2267"/>
      <c r="E2230" s="1276" t="s">
        <v>3315</v>
      </c>
      <c r="F2230" s="2269"/>
      <c r="G2230" s="1156"/>
      <c r="H2230" s="1324"/>
      <c r="I2230" s="2268"/>
      <c r="J2230" s="2267"/>
      <c r="K2230" s="1276" t="s">
        <v>3315</v>
      </c>
      <c r="L2230" s="2269"/>
      <c r="M2230" s="1156"/>
      <c r="N2230" s="1207"/>
    </row>
    <row r="2231" spans="1:14" ht="30">
      <c r="A2231" s="1163" t="s">
        <v>4376</v>
      </c>
      <c r="B2231" s="1324"/>
      <c r="C2231" s="2268"/>
      <c r="D2231" s="2267"/>
      <c r="E2231" s="1276" t="s">
        <v>3342</v>
      </c>
      <c r="F2231" s="2269"/>
      <c r="G2231" s="1156"/>
      <c r="H2231" s="1324"/>
      <c r="I2231" s="2268"/>
      <c r="J2231" s="2267"/>
      <c r="K2231" s="1276" t="s">
        <v>3342</v>
      </c>
      <c r="L2231" s="2269"/>
      <c r="M2231" s="1156"/>
      <c r="N2231" s="1207"/>
    </row>
    <row r="2232" spans="1:14">
      <c r="A2232" s="1163" t="s">
        <v>3304</v>
      </c>
      <c r="B2232" s="1324"/>
      <c r="C2232" s="2268"/>
      <c r="D2232" s="2267"/>
      <c r="E2232" s="1276" t="s">
        <v>3343</v>
      </c>
      <c r="F2232" s="2269">
        <v>1400</v>
      </c>
      <c r="G2232" s="1156">
        <f>F2232*E2235*2</f>
        <v>420000</v>
      </c>
      <c r="H2232" s="1324"/>
      <c r="I2232" s="2268"/>
      <c r="J2232" s="2267"/>
      <c r="K2232" s="1276" t="s">
        <v>3337</v>
      </c>
      <c r="L2232" s="2269"/>
      <c r="M2232" s="1156"/>
      <c r="N2232" s="1207"/>
    </row>
    <row r="2233" spans="1:14">
      <c r="A2233" s="1163" t="s">
        <v>4377</v>
      </c>
      <c r="B2233" s="1324"/>
      <c r="C2233" s="1310"/>
      <c r="D2233" s="2267"/>
      <c r="E2233" s="1276">
        <v>4</v>
      </c>
      <c r="F2233" s="1311" t="s">
        <v>3337</v>
      </c>
      <c r="G2233" s="1156"/>
      <c r="H2233" s="1324"/>
      <c r="I2233" s="1310"/>
      <c r="J2233" s="2267"/>
      <c r="K2233" s="1276">
        <v>2</v>
      </c>
      <c r="L2233" s="1311">
        <v>275</v>
      </c>
      <c r="M2233" s="1156">
        <f>K2235*K2233*L2233</f>
        <v>82500</v>
      </c>
      <c r="N2233" s="1207"/>
    </row>
    <row r="2234" spans="1:14">
      <c r="A2234" s="1163" t="s">
        <v>4378</v>
      </c>
      <c r="B2234" s="1324"/>
      <c r="C2234" s="1310"/>
      <c r="D2234" s="2267"/>
      <c r="E2234" s="1276">
        <v>4</v>
      </c>
      <c r="F2234" s="1311" t="s">
        <v>3337</v>
      </c>
      <c r="G2234" s="1156"/>
      <c r="H2234" s="1324"/>
      <c r="I2234" s="1310"/>
      <c r="J2234" s="2267"/>
      <c r="K2234" s="1276">
        <v>2</v>
      </c>
      <c r="L2234" s="1311">
        <v>100</v>
      </c>
      <c r="M2234" s="1156">
        <f>K2235*K2234*L2234</f>
        <v>30000</v>
      </c>
      <c r="N2234" s="1207"/>
    </row>
    <row r="2235" spans="1:14">
      <c r="A2235" s="1163" t="s">
        <v>4379</v>
      </c>
      <c r="B2235" s="1324"/>
      <c r="C2235" s="1310"/>
      <c r="D2235" s="2267"/>
      <c r="E2235" s="1276">
        <v>150</v>
      </c>
      <c r="F2235" s="1311"/>
      <c r="G2235" s="1156"/>
      <c r="H2235" s="1324"/>
      <c r="I2235" s="1310"/>
      <c r="J2235" s="2267"/>
      <c r="K2235" s="1276">
        <v>150</v>
      </c>
      <c r="L2235" s="1311"/>
      <c r="M2235" s="1156"/>
      <c r="N2235" s="1207"/>
    </row>
    <row r="2236" spans="1:14" ht="15.75" thickBot="1">
      <c r="A2236" s="1171" t="s">
        <v>29</v>
      </c>
      <c r="B2236" s="1326"/>
      <c r="C2236" s="1314"/>
      <c r="D2236" s="1315"/>
      <c r="E2236" s="1313"/>
      <c r="F2236" s="1315"/>
      <c r="G2236" s="1314">
        <f>G2232</f>
        <v>420000</v>
      </c>
      <c r="H2236" s="1326"/>
      <c r="I2236" s="1314"/>
      <c r="J2236" s="1315"/>
      <c r="K2236" s="1313"/>
      <c r="L2236" s="1315"/>
      <c r="M2236" s="1314">
        <f>SUM(M2232:M2235)</f>
        <v>112500</v>
      </c>
      <c r="N2236" s="1207"/>
    </row>
    <row r="2237" spans="1:14" ht="45">
      <c r="A2237" s="1153" t="s">
        <v>3278</v>
      </c>
      <c r="B2237" s="1328" t="s">
        <v>4380</v>
      </c>
      <c r="C2237" s="1310"/>
      <c r="D2237" s="2267"/>
      <c r="E2237" s="1331"/>
      <c r="F2237" s="1311"/>
      <c r="G2237" s="1156"/>
      <c r="H2237" s="1328" t="s">
        <v>4380</v>
      </c>
      <c r="I2237" s="1310"/>
      <c r="J2237" s="2267"/>
      <c r="K2237" s="1331" t="s">
        <v>4380</v>
      </c>
      <c r="L2237" s="1311"/>
      <c r="M2237" s="1156"/>
      <c r="N2237" s="1207"/>
    </row>
    <row r="2238" spans="1:14" ht="30">
      <c r="A2238" s="1163" t="s">
        <v>4228</v>
      </c>
      <c r="B2238" s="1324" t="s">
        <v>4381</v>
      </c>
      <c r="C2238" s="1310"/>
      <c r="D2238" s="2267"/>
      <c r="E2238" s="1276"/>
      <c r="F2238" s="1311"/>
      <c r="G2238" s="1156"/>
      <c r="H2238" s="1324" t="s">
        <v>4382</v>
      </c>
      <c r="I2238" s="1310"/>
      <c r="J2238" s="2267"/>
      <c r="K2238" s="1276" t="s">
        <v>4382</v>
      </c>
      <c r="L2238" s="1311"/>
      <c r="M2238" s="1156"/>
      <c r="N2238" s="1207"/>
    </row>
    <row r="2239" spans="1:14">
      <c r="A2239" s="1163" t="s">
        <v>3284</v>
      </c>
      <c r="B2239" s="1324" t="s">
        <v>4383</v>
      </c>
      <c r="C2239" s="2268"/>
      <c r="D2239" s="2267"/>
      <c r="E2239" s="1276"/>
      <c r="F2239" s="2269"/>
      <c r="G2239" s="1156"/>
      <c r="H2239" s="1324" t="s">
        <v>4384</v>
      </c>
      <c r="I2239" s="2268"/>
      <c r="J2239" s="2267"/>
      <c r="K2239" s="1276" t="s">
        <v>4385</v>
      </c>
      <c r="L2239" s="2269"/>
      <c r="M2239" s="1156"/>
      <c r="N2239" s="1207"/>
    </row>
    <row r="2240" spans="1:14">
      <c r="A2240" s="1163" t="s">
        <v>4375</v>
      </c>
      <c r="B2240" s="1324" t="s">
        <v>3290</v>
      </c>
      <c r="C2240" s="2268"/>
      <c r="D2240" s="2267"/>
      <c r="E2240" s="1276"/>
      <c r="F2240" s="2269"/>
      <c r="G2240" s="1156"/>
      <c r="H2240" s="1324" t="s">
        <v>3290</v>
      </c>
      <c r="I2240" s="2268"/>
      <c r="J2240" s="2267"/>
      <c r="K2240" s="1276" t="s">
        <v>3290</v>
      </c>
      <c r="L2240" s="2269"/>
      <c r="M2240" s="1156"/>
      <c r="N2240" s="1207"/>
    </row>
    <row r="2241" spans="1:14">
      <c r="A2241" s="1163" t="s">
        <v>3291</v>
      </c>
      <c r="B2241" s="1324" t="s">
        <v>4386</v>
      </c>
      <c r="C2241" s="2268"/>
      <c r="D2241" s="2267"/>
      <c r="E2241" s="1276"/>
      <c r="F2241" s="2269"/>
      <c r="G2241" s="1156"/>
      <c r="H2241" s="1324" t="s">
        <v>4386</v>
      </c>
      <c r="I2241" s="2268"/>
      <c r="J2241" s="2267"/>
      <c r="K2241" s="1276" t="s">
        <v>4386</v>
      </c>
      <c r="L2241" s="2269"/>
      <c r="M2241" s="1156"/>
      <c r="N2241" s="1207"/>
    </row>
    <row r="2242" spans="1:14">
      <c r="A2242" s="1163" t="s">
        <v>3294</v>
      </c>
      <c r="B2242" s="1324" t="s">
        <v>3337</v>
      </c>
      <c r="C2242" s="2268"/>
      <c r="D2242" s="2267"/>
      <c r="E2242" s="1276"/>
      <c r="F2242" s="2269"/>
      <c r="G2242" s="1156"/>
      <c r="H2242" s="1324" t="s">
        <v>3337</v>
      </c>
      <c r="I2242" s="2268"/>
      <c r="J2242" s="2267"/>
      <c r="K2242" s="1276" t="s">
        <v>3337</v>
      </c>
      <c r="L2242" s="2269"/>
      <c r="M2242" s="1156"/>
      <c r="N2242" s="1207"/>
    </row>
    <row r="2243" spans="1:14">
      <c r="A2243" s="1163" t="s">
        <v>3295</v>
      </c>
      <c r="B2243" s="1324" t="s">
        <v>4387</v>
      </c>
      <c r="C2243" s="2268"/>
      <c r="D2243" s="2267"/>
      <c r="E2243" s="1276"/>
      <c r="F2243" s="2269"/>
      <c r="G2243" s="1156"/>
      <c r="H2243" s="1324" t="s">
        <v>3296</v>
      </c>
      <c r="I2243" s="2268"/>
      <c r="J2243" s="2267"/>
      <c r="K2243" s="1276" t="s">
        <v>4388</v>
      </c>
      <c r="L2243" s="2269"/>
      <c r="M2243" s="1156"/>
      <c r="N2243" s="1207"/>
    </row>
    <row r="2244" spans="1:14" ht="45">
      <c r="A2244" s="1163" t="s">
        <v>3298</v>
      </c>
      <c r="B2244" s="1324" t="s">
        <v>3315</v>
      </c>
      <c r="C2244" s="2268"/>
      <c r="D2244" s="2267"/>
      <c r="E2244" s="1276"/>
      <c r="F2244" s="2269"/>
      <c r="G2244" s="1156"/>
      <c r="H2244" s="1324" t="s">
        <v>3315</v>
      </c>
      <c r="I2244" s="2268"/>
      <c r="J2244" s="2267"/>
      <c r="K2244" s="1276" t="s">
        <v>3315</v>
      </c>
      <c r="L2244" s="2269"/>
      <c r="M2244" s="1156"/>
      <c r="N2244" s="1207"/>
    </row>
    <row r="2245" spans="1:14">
      <c r="A2245" s="1163" t="s">
        <v>4376</v>
      </c>
      <c r="B2245" s="1324" t="s">
        <v>4389</v>
      </c>
      <c r="C2245" s="2268"/>
      <c r="D2245" s="2267"/>
      <c r="E2245" s="1276"/>
      <c r="F2245" s="2269"/>
      <c r="G2245" s="1156"/>
      <c r="H2245" s="1324"/>
      <c r="I2245" s="2268"/>
      <c r="J2245" s="2267"/>
      <c r="K2245" s="1276"/>
      <c r="L2245" s="2269"/>
      <c r="M2245" s="1156"/>
      <c r="N2245" s="1207"/>
    </row>
    <row r="2246" spans="1:14">
      <c r="A2246" s="1163" t="s">
        <v>3304</v>
      </c>
      <c r="B2246" s="1324" t="s">
        <v>3337</v>
      </c>
      <c r="C2246" s="2268"/>
      <c r="D2246" s="2267"/>
      <c r="E2246" s="1276"/>
      <c r="F2246" s="2269"/>
      <c r="G2246" s="1156"/>
      <c r="H2246" s="1324" t="s">
        <v>3337</v>
      </c>
      <c r="I2246" s="2268"/>
      <c r="J2246" s="2267"/>
      <c r="K2246" s="1276" t="s">
        <v>3337</v>
      </c>
      <c r="L2246" s="2269"/>
      <c r="M2246" s="1156"/>
      <c r="N2246" s="1207"/>
    </row>
    <row r="2247" spans="1:14">
      <c r="A2247" s="1163" t="s">
        <v>4377</v>
      </c>
      <c r="B2247" s="1324">
        <v>2</v>
      </c>
      <c r="C2247" s="1310">
        <v>400</v>
      </c>
      <c r="D2247" s="2267">
        <v>20000</v>
      </c>
      <c r="E2247" s="1276"/>
      <c r="F2247" s="1311"/>
      <c r="G2247" s="1156"/>
      <c r="H2247" s="1324">
        <v>3</v>
      </c>
      <c r="I2247" s="1310">
        <v>400</v>
      </c>
      <c r="J2247" s="2267">
        <f>I2247*H2247*H2249</f>
        <v>30000</v>
      </c>
      <c r="K2247" s="1276">
        <v>3</v>
      </c>
      <c r="L2247" s="1311">
        <v>400</v>
      </c>
      <c r="M2247" s="1156">
        <f>L2247*K2247*K2249</f>
        <v>30000</v>
      </c>
      <c r="N2247" s="1207"/>
    </row>
    <row r="2248" spans="1:14">
      <c r="A2248" s="1163" t="s">
        <v>4378</v>
      </c>
      <c r="B2248" s="1324">
        <v>2</v>
      </c>
      <c r="C2248" s="1310">
        <v>100</v>
      </c>
      <c r="D2248" s="2267">
        <f>C2248*B2248*B2249</f>
        <v>5000</v>
      </c>
      <c r="E2248" s="1276"/>
      <c r="F2248" s="1311"/>
      <c r="G2248" s="1156"/>
      <c r="H2248" s="1324">
        <v>3</v>
      </c>
      <c r="I2248" s="1310">
        <v>100</v>
      </c>
      <c r="J2248" s="2267">
        <f>I2248*H2248*H2249</f>
        <v>7500</v>
      </c>
      <c r="K2248" s="1276">
        <v>3</v>
      </c>
      <c r="L2248" s="1311">
        <v>100</v>
      </c>
      <c r="M2248" s="1156">
        <f>L2248*K2249*K2248</f>
        <v>7500</v>
      </c>
      <c r="N2248" s="1207"/>
    </row>
    <row r="2249" spans="1:14">
      <c r="A2249" s="1163" t="s">
        <v>4379</v>
      </c>
      <c r="B2249" s="1324">
        <v>25</v>
      </c>
      <c r="C2249" s="1310"/>
      <c r="D2249" s="2267"/>
      <c r="E2249" s="1276"/>
      <c r="F2249" s="1311"/>
      <c r="G2249" s="1156"/>
      <c r="H2249" s="1324">
        <v>25</v>
      </c>
      <c r="I2249" s="1310"/>
      <c r="J2249" s="2267"/>
      <c r="K2249" s="1276">
        <v>25</v>
      </c>
      <c r="L2249" s="1311"/>
      <c r="M2249" s="1156"/>
      <c r="N2249" s="1207"/>
    </row>
    <row r="2250" spans="1:14" ht="15.75" thickBot="1">
      <c r="A2250" s="1171" t="s">
        <v>29</v>
      </c>
      <c r="B2250" s="1326"/>
      <c r="C2250" s="1314"/>
      <c r="D2250" s="1315">
        <f>SUM(D2247:D2249)</f>
        <v>25000</v>
      </c>
      <c r="E2250" s="1313"/>
      <c r="F2250" s="1315"/>
      <c r="G2250" s="1314"/>
      <c r="H2250" s="1326"/>
      <c r="I2250" s="1314"/>
      <c r="J2250" s="1315">
        <f>SUM(J2247:J2249)</f>
        <v>37500</v>
      </c>
      <c r="K2250" s="1313"/>
      <c r="L2250" s="1315"/>
      <c r="M2250" s="1314">
        <f>SUM(M2247:M2249)</f>
        <v>37500</v>
      </c>
      <c r="N2250" s="1207"/>
    </row>
    <row r="2251" spans="1:14" ht="45">
      <c r="A2251" s="1153" t="s">
        <v>3278</v>
      </c>
      <c r="B2251" s="1328" t="s">
        <v>4380</v>
      </c>
      <c r="C2251" s="1310"/>
      <c r="D2251" s="2267"/>
      <c r="E2251" s="1331"/>
      <c r="F2251" s="1311"/>
      <c r="G2251" s="1156"/>
      <c r="H2251" s="1328" t="s">
        <v>4380</v>
      </c>
      <c r="I2251" s="1310"/>
      <c r="J2251" s="2267"/>
      <c r="K2251" s="1331" t="s">
        <v>4380</v>
      </c>
      <c r="L2251" s="1311"/>
      <c r="M2251" s="1156"/>
      <c r="N2251" s="1207"/>
    </row>
    <row r="2252" spans="1:14" ht="30">
      <c r="A2252" s="1163" t="s">
        <v>4228</v>
      </c>
      <c r="B2252" s="1324" t="s">
        <v>4381</v>
      </c>
      <c r="C2252" s="1310"/>
      <c r="D2252" s="2267"/>
      <c r="E2252" s="1276"/>
      <c r="F2252" s="1311"/>
      <c r="G2252" s="1156"/>
      <c r="H2252" s="1324" t="s">
        <v>4382</v>
      </c>
      <c r="I2252" s="1310"/>
      <c r="J2252" s="2267"/>
      <c r="K2252" s="1276" t="s">
        <v>4382</v>
      </c>
      <c r="L2252" s="1311"/>
      <c r="M2252" s="1156"/>
      <c r="N2252" s="1207"/>
    </row>
    <row r="2253" spans="1:14">
      <c r="A2253" s="1163" t="s">
        <v>3284</v>
      </c>
      <c r="B2253" s="1324" t="s">
        <v>4383</v>
      </c>
      <c r="C2253" s="2268"/>
      <c r="D2253" s="2267"/>
      <c r="E2253" s="1276"/>
      <c r="F2253" s="2269"/>
      <c r="G2253" s="1156"/>
      <c r="H2253" s="1324" t="s">
        <v>4384</v>
      </c>
      <c r="I2253" s="2268"/>
      <c r="J2253" s="2267"/>
      <c r="K2253" s="1276" t="s">
        <v>4385</v>
      </c>
      <c r="L2253" s="2269"/>
      <c r="M2253" s="1156"/>
      <c r="N2253" s="1207"/>
    </row>
    <row r="2254" spans="1:14">
      <c r="A2254" s="1163" t="s">
        <v>4375</v>
      </c>
      <c r="B2254" s="1324" t="s">
        <v>3290</v>
      </c>
      <c r="C2254" s="2268"/>
      <c r="D2254" s="2267"/>
      <c r="E2254" s="1276"/>
      <c r="F2254" s="2269"/>
      <c r="G2254" s="1156"/>
      <c r="H2254" s="1324" t="s">
        <v>3290</v>
      </c>
      <c r="I2254" s="2268"/>
      <c r="J2254" s="2267"/>
      <c r="K2254" s="1276" t="s">
        <v>3290</v>
      </c>
      <c r="L2254" s="2269"/>
      <c r="M2254" s="1156"/>
      <c r="N2254" s="1207"/>
    </row>
    <row r="2255" spans="1:14">
      <c r="A2255" s="1163" t="s">
        <v>3291</v>
      </c>
      <c r="B2255" s="1324" t="s">
        <v>4390</v>
      </c>
      <c r="C2255" s="2268"/>
      <c r="D2255" s="2267"/>
      <c r="E2255" s="1276"/>
      <c r="F2255" s="2269"/>
      <c r="G2255" s="1156"/>
      <c r="H2255" s="1324" t="s">
        <v>4390</v>
      </c>
      <c r="I2255" s="2268"/>
      <c r="J2255" s="2267"/>
      <c r="K2255" s="1276" t="s">
        <v>4390</v>
      </c>
      <c r="L2255" s="2269"/>
      <c r="M2255" s="1156"/>
      <c r="N2255" s="1207"/>
    </row>
    <row r="2256" spans="1:14">
      <c r="A2256" s="1163" t="s">
        <v>3294</v>
      </c>
      <c r="B2256" s="1324" t="s">
        <v>3337</v>
      </c>
      <c r="C2256" s="2268"/>
      <c r="D2256" s="2267"/>
      <c r="E2256" s="1276"/>
      <c r="F2256" s="2269"/>
      <c r="G2256" s="1156"/>
      <c r="H2256" s="1324" t="s">
        <v>3337</v>
      </c>
      <c r="I2256" s="2268"/>
      <c r="J2256" s="2267"/>
      <c r="K2256" s="1276" t="s">
        <v>3337</v>
      </c>
      <c r="L2256" s="2269"/>
      <c r="M2256" s="1156"/>
      <c r="N2256" s="1207"/>
    </row>
    <row r="2257" spans="1:14">
      <c r="A2257" s="1163" t="s">
        <v>3295</v>
      </c>
      <c r="B2257" s="1324" t="s">
        <v>4391</v>
      </c>
      <c r="C2257" s="2268"/>
      <c r="D2257" s="2267"/>
      <c r="E2257" s="1276"/>
      <c r="F2257" s="2269"/>
      <c r="G2257" s="1156"/>
      <c r="H2257" s="1324" t="s">
        <v>4392</v>
      </c>
      <c r="I2257" s="2268"/>
      <c r="J2257" s="2267"/>
      <c r="K2257" s="1276" t="s">
        <v>4392</v>
      </c>
      <c r="L2257" s="2269"/>
      <c r="M2257" s="1156"/>
      <c r="N2257" s="1207"/>
    </row>
    <row r="2258" spans="1:14" ht="45">
      <c r="A2258" s="1163" t="s">
        <v>3298</v>
      </c>
      <c r="B2258" s="1324" t="s">
        <v>3315</v>
      </c>
      <c r="C2258" s="2268"/>
      <c r="D2258" s="2267"/>
      <c r="E2258" s="1276"/>
      <c r="F2258" s="2269"/>
      <c r="G2258" s="1156"/>
      <c r="H2258" s="1324" t="s">
        <v>3315</v>
      </c>
      <c r="I2258" s="2268"/>
      <c r="J2258" s="2267"/>
      <c r="K2258" s="1276" t="s">
        <v>3315</v>
      </c>
      <c r="L2258" s="2269"/>
      <c r="M2258" s="1156"/>
      <c r="N2258" s="1207"/>
    </row>
    <row r="2259" spans="1:14">
      <c r="A2259" s="1163" t="s">
        <v>4376</v>
      </c>
      <c r="B2259" s="1324"/>
      <c r="C2259" s="2268"/>
      <c r="D2259" s="2267"/>
      <c r="E2259" s="1276"/>
      <c r="F2259" s="2269"/>
      <c r="G2259" s="1156"/>
      <c r="H2259" s="1324"/>
      <c r="I2259" s="2268"/>
      <c r="J2259" s="2267"/>
      <c r="K2259" s="1276"/>
      <c r="L2259" s="2269"/>
      <c r="M2259" s="1156"/>
      <c r="N2259" s="1207"/>
    </row>
    <row r="2260" spans="1:14">
      <c r="A2260" s="1163" t="s">
        <v>3304</v>
      </c>
      <c r="B2260" s="1324" t="s">
        <v>3337</v>
      </c>
      <c r="C2260" s="2268"/>
      <c r="D2260" s="2267"/>
      <c r="E2260" s="1276"/>
      <c r="F2260" s="2269"/>
      <c r="G2260" s="1156"/>
      <c r="H2260" s="1324" t="s">
        <v>3337</v>
      </c>
      <c r="I2260" s="2268"/>
      <c r="J2260" s="2267"/>
      <c r="K2260" s="1276" t="s">
        <v>3337</v>
      </c>
      <c r="L2260" s="2269"/>
      <c r="M2260" s="1156"/>
      <c r="N2260" s="1207"/>
    </row>
    <row r="2261" spans="1:14">
      <c r="A2261" s="1163" t="s">
        <v>4377</v>
      </c>
      <c r="B2261" s="1324">
        <v>2</v>
      </c>
      <c r="C2261" s="1310">
        <v>250</v>
      </c>
      <c r="D2261" s="2267">
        <f>C2261*B2261*B2263</f>
        <v>12500</v>
      </c>
      <c r="E2261" s="1276"/>
      <c r="F2261" s="1311"/>
      <c r="G2261" s="1156">
        <f>F2261*E2261*E2263</f>
        <v>0</v>
      </c>
      <c r="H2261" s="1324">
        <v>3</v>
      </c>
      <c r="I2261" s="1310">
        <v>250</v>
      </c>
      <c r="J2261" s="2267">
        <f>I2261*H2261*H2263</f>
        <v>18750</v>
      </c>
      <c r="K2261" s="1276">
        <v>3</v>
      </c>
      <c r="L2261" s="1311">
        <v>250</v>
      </c>
      <c r="M2261" s="1156">
        <f>L2261*K2261*K2263</f>
        <v>18750</v>
      </c>
      <c r="N2261" s="1207"/>
    </row>
    <row r="2262" spans="1:14">
      <c r="A2262" s="1163" t="s">
        <v>4378</v>
      </c>
      <c r="B2262" s="1324">
        <v>2</v>
      </c>
      <c r="C2262" s="1310">
        <v>100</v>
      </c>
      <c r="D2262" s="2267">
        <f>C2262*B2262*B2263</f>
        <v>5000</v>
      </c>
      <c r="E2262" s="1276"/>
      <c r="F2262" s="1311"/>
      <c r="G2262" s="1156">
        <f>F2262*E2262*E2263</f>
        <v>0</v>
      </c>
      <c r="H2262" s="1324">
        <v>3</v>
      </c>
      <c r="I2262" s="1310">
        <v>100</v>
      </c>
      <c r="J2262" s="2267">
        <f>I2262*H2262*H2263</f>
        <v>7500</v>
      </c>
      <c r="K2262" s="1276">
        <v>3</v>
      </c>
      <c r="L2262" s="1311">
        <v>100</v>
      </c>
      <c r="M2262" s="1156">
        <f>L2262*K2262*K2263</f>
        <v>7500</v>
      </c>
      <c r="N2262" s="1207"/>
    </row>
    <row r="2263" spans="1:14">
      <c r="A2263" s="1163" t="s">
        <v>4379</v>
      </c>
      <c r="B2263" s="1324">
        <v>25</v>
      </c>
      <c r="C2263" s="1310"/>
      <c r="D2263" s="2267"/>
      <c r="E2263" s="1276"/>
      <c r="F2263" s="1311"/>
      <c r="G2263" s="1156"/>
      <c r="H2263" s="1324">
        <v>25</v>
      </c>
      <c r="I2263" s="1310"/>
      <c r="J2263" s="2267"/>
      <c r="K2263" s="1276">
        <v>25</v>
      </c>
      <c r="L2263" s="1311"/>
      <c r="M2263" s="1156"/>
      <c r="N2263" s="1207"/>
    </row>
    <row r="2264" spans="1:14" ht="15.75" thickBot="1">
      <c r="A2264" s="1171" t="s">
        <v>29</v>
      </c>
      <c r="B2264" s="1326"/>
      <c r="C2264" s="1314"/>
      <c r="D2264" s="1315">
        <f>SUM(D2261:D2263)</f>
        <v>17500</v>
      </c>
      <c r="E2264" s="1313"/>
      <c r="F2264" s="1315"/>
      <c r="G2264" s="1314">
        <f>SUM(G2261:G2263)</f>
        <v>0</v>
      </c>
      <c r="H2264" s="1326"/>
      <c r="I2264" s="1314"/>
      <c r="J2264" s="1315">
        <f>SUM(J2261:J2263)</f>
        <v>26250</v>
      </c>
      <c r="K2264" s="1313"/>
      <c r="L2264" s="1315"/>
      <c r="M2264" s="1314">
        <f>SUM(M2261:M2263)</f>
        <v>26250</v>
      </c>
      <c r="N2264" s="1207"/>
    </row>
    <row r="2265" spans="1:14" ht="30">
      <c r="A2265" s="1153" t="s">
        <v>3278</v>
      </c>
      <c r="B2265" s="1328" t="s">
        <v>4393</v>
      </c>
      <c r="C2265" s="1310"/>
      <c r="D2265" s="2267"/>
      <c r="E2265" s="1306"/>
      <c r="F2265" s="1311"/>
      <c r="G2265" s="1156"/>
      <c r="H2265" s="1328" t="s">
        <v>4393</v>
      </c>
      <c r="I2265" s="1310"/>
      <c r="J2265" s="2267"/>
      <c r="K2265" s="1331"/>
      <c r="L2265" s="1311"/>
      <c r="M2265" s="1156"/>
      <c r="N2265" s="1207"/>
    </row>
    <row r="2266" spans="1:14" ht="30">
      <c r="A2266" s="1163" t="s">
        <v>4228</v>
      </c>
      <c r="B2266" s="1324" t="s">
        <v>4394</v>
      </c>
      <c r="C2266" s="1310"/>
      <c r="D2266" s="2267"/>
      <c r="E2266" s="1276"/>
      <c r="F2266" s="1311"/>
      <c r="G2266" s="1156"/>
      <c r="H2266" s="1324" t="s">
        <v>4394</v>
      </c>
      <c r="I2266" s="1310"/>
      <c r="J2266" s="2267"/>
      <c r="K2266" s="1276"/>
      <c r="L2266" s="1311"/>
      <c r="M2266" s="1156"/>
      <c r="N2266" s="1207"/>
    </row>
    <row r="2267" spans="1:14">
      <c r="A2267" s="1163" t="s">
        <v>3284</v>
      </c>
      <c r="B2267" s="1324" t="s">
        <v>4395</v>
      </c>
      <c r="C2267" s="2268"/>
      <c r="D2267" s="2267"/>
      <c r="E2267" s="1276"/>
      <c r="F2267" s="2269"/>
      <c r="G2267" s="1156"/>
      <c r="H2267" s="1324" t="s">
        <v>4396</v>
      </c>
      <c r="I2267" s="2268"/>
      <c r="J2267" s="2267"/>
      <c r="K2267" s="1276"/>
      <c r="L2267" s="2269"/>
      <c r="M2267" s="1156"/>
      <c r="N2267" s="1207"/>
    </row>
    <row r="2268" spans="1:14">
      <c r="A2268" s="1163" t="s">
        <v>4375</v>
      </c>
      <c r="B2268" s="1324" t="s">
        <v>3290</v>
      </c>
      <c r="C2268" s="2268"/>
      <c r="D2268" s="2267"/>
      <c r="E2268" s="1276"/>
      <c r="F2268" s="2269"/>
      <c r="G2268" s="1156"/>
      <c r="H2268" s="1324" t="s">
        <v>3290</v>
      </c>
      <c r="I2268" s="2268"/>
      <c r="J2268" s="2267"/>
      <c r="K2268" s="1276"/>
      <c r="L2268" s="2269"/>
      <c r="M2268" s="1156"/>
      <c r="N2268" s="1207"/>
    </row>
    <row r="2269" spans="1:14">
      <c r="A2269" s="1163" t="s">
        <v>3291</v>
      </c>
      <c r="B2269" s="1324" t="s">
        <v>4397</v>
      </c>
      <c r="C2269" s="2268"/>
      <c r="D2269" s="2267"/>
      <c r="E2269" s="1276"/>
      <c r="F2269" s="2269"/>
      <c r="G2269" s="1156"/>
      <c r="H2269" s="1324" t="s">
        <v>4397</v>
      </c>
      <c r="I2269" s="2268"/>
      <c r="J2269" s="2267"/>
      <c r="K2269" s="1276"/>
      <c r="L2269" s="2269"/>
      <c r="M2269" s="1156"/>
      <c r="N2269" s="1207"/>
    </row>
    <row r="2270" spans="1:14">
      <c r="A2270" s="1163" t="s">
        <v>3294</v>
      </c>
      <c r="B2270" s="1324" t="s">
        <v>3337</v>
      </c>
      <c r="C2270" s="2268"/>
      <c r="D2270" s="2267"/>
      <c r="E2270" s="1276"/>
      <c r="F2270" s="2269"/>
      <c r="G2270" s="1156"/>
      <c r="H2270" s="1324" t="s">
        <v>3337</v>
      </c>
      <c r="I2270" s="2268"/>
      <c r="J2270" s="2267"/>
      <c r="K2270" s="1276"/>
      <c r="L2270" s="2269"/>
      <c r="M2270" s="1156"/>
      <c r="N2270" s="1207"/>
    </row>
    <row r="2271" spans="1:14">
      <c r="A2271" s="1163" t="s">
        <v>3295</v>
      </c>
      <c r="B2271" s="1324" t="s">
        <v>4387</v>
      </c>
      <c r="C2271" s="2268"/>
      <c r="D2271" s="2267"/>
      <c r="E2271" s="1276"/>
      <c r="F2271" s="2269"/>
      <c r="G2271" s="1156"/>
      <c r="H2271" s="1324" t="s">
        <v>4388</v>
      </c>
      <c r="I2271" s="2268"/>
      <c r="J2271" s="2267"/>
      <c r="K2271" s="1276"/>
      <c r="L2271" s="2269"/>
      <c r="M2271" s="1156"/>
      <c r="N2271" s="1207"/>
    </row>
    <row r="2272" spans="1:14" ht="45">
      <c r="A2272" s="1163" t="s">
        <v>3298</v>
      </c>
      <c r="B2272" s="1324" t="s">
        <v>3315</v>
      </c>
      <c r="C2272" s="2268"/>
      <c r="D2272" s="2267"/>
      <c r="E2272" s="1276"/>
      <c r="F2272" s="2269"/>
      <c r="G2272" s="1156"/>
      <c r="H2272" s="1324" t="s">
        <v>3315</v>
      </c>
      <c r="I2272" s="2268"/>
      <c r="J2272" s="2267"/>
      <c r="K2272" s="1276"/>
      <c r="L2272" s="2269"/>
      <c r="M2272" s="1156"/>
      <c r="N2272" s="1207"/>
    </row>
    <row r="2273" spans="1:14">
      <c r="A2273" s="1163" t="s">
        <v>4376</v>
      </c>
      <c r="B2273" s="1324" t="s">
        <v>4389</v>
      </c>
      <c r="C2273" s="2268"/>
      <c r="D2273" s="2267"/>
      <c r="E2273" s="1276"/>
      <c r="F2273" s="2269"/>
      <c r="G2273" s="1156"/>
      <c r="H2273" s="1324"/>
      <c r="I2273" s="2268"/>
      <c r="J2273" s="2267"/>
      <c r="K2273" s="1276"/>
      <c r="L2273" s="2269"/>
      <c r="M2273" s="1156"/>
      <c r="N2273" s="1207"/>
    </row>
    <row r="2274" spans="1:14">
      <c r="A2274" s="1163" t="s">
        <v>3304</v>
      </c>
      <c r="B2274" s="1324" t="s">
        <v>3337</v>
      </c>
      <c r="C2274" s="2268"/>
      <c r="D2274" s="2267"/>
      <c r="E2274" s="1276"/>
      <c r="F2274" s="2269"/>
      <c r="G2274" s="1156"/>
      <c r="H2274" s="1324" t="s">
        <v>3337</v>
      </c>
      <c r="I2274" s="2268"/>
      <c r="J2274" s="2267"/>
      <c r="K2274" s="1276"/>
      <c r="L2274" s="2269"/>
      <c r="M2274" s="1156"/>
      <c r="N2274" s="1207"/>
    </row>
    <row r="2275" spans="1:14">
      <c r="A2275" s="1163" t="s">
        <v>4377</v>
      </c>
      <c r="B2275" s="1324">
        <v>7</v>
      </c>
      <c r="C2275" s="1310">
        <v>500</v>
      </c>
      <c r="D2275" s="2267">
        <f>C2275*B2275*B2277</f>
        <v>192500</v>
      </c>
      <c r="E2275" s="1276"/>
      <c r="F2275" s="1311"/>
      <c r="G2275" s="1156"/>
      <c r="H2275" s="1324">
        <v>7</v>
      </c>
      <c r="I2275" s="1310">
        <v>500</v>
      </c>
      <c r="J2275" s="2267">
        <f>I2275*H2275*H2277</f>
        <v>192500</v>
      </c>
      <c r="K2275" s="1276"/>
      <c r="L2275" s="1311"/>
      <c r="M2275" s="1156"/>
      <c r="N2275" s="1207"/>
    </row>
    <row r="2276" spans="1:14">
      <c r="A2276" s="1163" t="s">
        <v>4378</v>
      </c>
      <c r="B2276" s="1324">
        <v>7</v>
      </c>
      <c r="C2276" s="1310">
        <v>150</v>
      </c>
      <c r="D2276" s="2267">
        <f>C2276*B2276*B2277</f>
        <v>57750</v>
      </c>
      <c r="E2276" s="1276"/>
      <c r="F2276" s="1311"/>
      <c r="G2276" s="1156"/>
      <c r="H2276" s="1324">
        <v>7</v>
      </c>
      <c r="I2276" s="1310">
        <v>150</v>
      </c>
      <c r="J2276" s="2267">
        <f>I2276*H2276*H2277</f>
        <v>57750</v>
      </c>
      <c r="K2276" s="1276"/>
      <c r="L2276" s="1311"/>
      <c r="M2276" s="1156"/>
      <c r="N2276" s="1207"/>
    </row>
    <row r="2277" spans="1:14">
      <c r="A2277" s="1163" t="s">
        <v>4379</v>
      </c>
      <c r="B2277" s="1324">
        <v>55</v>
      </c>
      <c r="C2277" s="1310"/>
      <c r="D2277" s="2267"/>
      <c r="E2277" s="1276"/>
      <c r="F2277" s="1311"/>
      <c r="G2277" s="1156"/>
      <c r="H2277" s="1324">
        <v>55</v>
      </c>
      <c r="I2277" s="1310"/>
      <c r="J2277" s="2267"/>
      <c r="K2277" s="1276"/>
      <c r="L2277" s="1311"/>
      <c r="M2277" s="1156"/>
      <c r="N2277" s="1207"/>
    </row>
    <row r="2278" spans="1:14" ht="15.75" thickBot="1">
      <c r="A2278" s="1171" t="s">
        <v>29</v>
      </c>
      <c r="B2278" s="1326"/>
      <c r="C2278" s="1314"/>
      <c r="D2278" s="1315">
        <f>SUM(D2275:D2277)</f>
        <v>250250</v>
      </c>
      <c r="E2278" s="1313"/>
      <c r="F2278" s="1315"/>
      <c r="G2278" s="1314"/>
      <c r="H2278" s="1326"/>
      <c r="I2278" s="1314"/>
      <c r="J2278" s="1315">
        <f>SUM(J2275:J2277)</f>
        <v>250250</v>
      </c>
      <c r="K2278" s="1313"/>
      <c r="L2278" s="1315"/>
      <c r="M2278" s="1314"/>
      <c r="N2278" s="1207"/>
    </row>
    <row r="2279" spans="1:14" ht="30">
      <c r="A2279" s="1153" t="s">
        <v>3278</v>
      </c>
      <c r="B2279" s="1328" t="s">
        <v>4393</v>
      </c>
      <c r="C2279" s="1310"/>
      <c r="D2279" s="2267"/>
      <c r="E2279" s="1306"/>
      <c r="F2279" s="1311"/>
      <c r="G2279" s="1156"/>
      <c r="H2279" s="1328" t="s">
        <v>4393</v>
      </c>
      <c r="I2279" s="1310"/>
      <c r="J2279" s="2267"/>
      <c r="K2279" s="1331"/>
      <c r="L2279" s="1311"/>
      <c r="M2279" s="1156"/>
      <c r="N2279" s="1207"/>
    </row>
    <row r="2280" spans="1:14" ht="30">
      <c r="A2280" s="1163" t="s">
        <v>4228</v>
      </c>
      <c r="B2280" s="1324" t="s">
        <v>4394</v>
      </c>
      <c r="C2280" s="1310"/>
      <c r="D2280" s="2267"/>
      <c r="E2280" s="1276"/>
      <c r="F2280" s="1311"/>
      <c r="G2280" s="1156"/>
      <c r="H2280" s="1324" t="s">
        <v>4394</v>
      </c>
      <c r="I2280" s="1310"/>
      <c r="J2280" s="2267"/>
      <c r="K2280" s="1276"/>
      <c r="L2280" s="1311"/>
      <c r="M2280" s="1156"/>
      <c r="N2280" s="1207"/>
    </row>
    <row r="2281" spans="1:14">
      <c r="A2281" s="1163" t="s">
        <v>3284</v>
      </c>
      <c r="B2281" s="1324" t="s">
        <v>4398</v>
      </c>
      <c r="C2281" s="2268"/>
      <c r="D2281" s="2267"/>
      <c r="E2281" s="1276"/>
      <c r="F2281" s="2269"/>
      <c r="G2281" s="1156"/>
      <c r="H2281" s="1324" t="s">
        <v>4396</v>
      </c>
      <c r="I2281" s="2268"/>
      <c r="J2281" s="2267"/>
      <c r="K2281" s="1276"/>
      <c r="L2281" s="2269"/>
      <c r="M2281" s="1156"/>
      <c r="N2281" s="1207"/>
    </row>
    <row r="2282" spans="1:14">
      <c r="A2282" s="1163" t="s">
        <v>4375</v>
      </c>
      <c r="B2282" s="1324" t="s">
        <v>3290</v>
      </c>
      <c r="C2282" s="2268"/>
      <c r="D2282" s="2267"/>
      <c r="E2282" s="1276"/>
      <c r="F2282" s="2269"/>
      <c r="G2282" s="1156"/>
      <c r="H2282" s="1324" t="s">
        <v>3290</v>
      </c>
      <c r="I2282" s="2268"/>
      <c r="J2282" s="2267"/>
      <c r="K2282" s="1276"/>
      <c r="L2282" s="2269"/>
      <c r="M2282" s="1156"/>
      <c r="N2282" s="1207"/>
    </row>
    <row r="2283" spans="1:14">
      <c r="A2283" s="1163" t="s">
        <v>3291</v>
      </c>
      <c r="B2283" s="1324" t="s">
        <v>4399</v>
      </c>
      <c r="C2283" s="2268"/>
      <c r="D2283" s="2267"/>
      <c r="E2283" s="1276"/>
      <c r="F2283" s="2269"/>
      <c r="G2283" s="1156"/>
      <c r="H2283" s="1324" t="s">
        <v>4399</v>
      </c>
      <c r="I2283" s="2268"/>
      <c r="J2283" s="2267"/>
      <c r="K2283" s="1276"/>
      <c r="L2283" s="2269"/>
      <c r="M2283" s="1156"/>
      <c r="N2283" s="1207"/>
    </row>
    <row r="2284" spans="1:14">
      <c r="A2284" s="1163" t="s">
        <v>3294</v>
      </c>
      <c r="B2284" s="1324" t="s">
        <v>3337</v>
      </c>
      <c r="C2284" s="2268"/>
      <c r="D2284" s="2267"/>
      <c r="E2284" s="1276"/>
      <c r="F2284" s="2269"/>
      <c r="G2284" s="1156"/>
      <c r="H2284" s="1324" t="s">
        <v>3337</v>
      </c>
      <c r="I2284" s="2268"/>
      <c r="J2284" s="2267"/>
      <c r="K2284" s="1276"/>
      <c r="L2284" s="2269"/>
      <c r="M2284" s="1156"/>
      <c r="N2284" s="1207"/>
    </row>
    <row r="2285" spans="1:14">
      <c r="A2285" s="1163" t="s">
        <v>3295</v>
      </c>
      <c r="B2285" s="1324" t="s">
        <v>4400</v>
      </c>
      <c r="C2285" s="2268"/>
      <c r="D2285" s="2267"/>
      <c r="E2285" s="1276"/>
      <c r="F2285" s="2269"/>
      <c r="G2285" s="1156"/>
      <c r="H2285" s="1324" t="s">
        <v>4391</v>
      </c>
      <c r="I2285" s="2268"/>
      <c r="J2285" s="2267"/>
      <c r="K2285" s="1276"/>
      <c r="L2285" s="2269"/>
      <c r="M2285" s="1156"/>
      <c r="N2285" s="1207"/>
    </row>
    <row r="2286" spans="1:14" ht="45">
      <c r="A2286" s="1163" t="s">
        <v>3298</v>
      </c>
      <c r="B2286" s="1324" t="s">
        <v>3315</v>
      </c>
      <c r="C2286" s="2268"/>
      <c r="D2286" s="2267"/>
      <c r="E2286" s="1276"/>
      <c r="F2286" s="2269"/>
      <c r="G2286" s="1156"/>
      <c r="H2286" s="1324" t="s">
        <v>3315</v>
      </c>
      <c r="I2286" s="2268"/>
      <c r="J2286" s="2267"/>
      <c r="K2286" s="1276"/>
      <c r="L2286" s="2269"/>
      <c r="M2286" s="1156"/>
      <c r="N2286" s="1207"/>
    </row>
    <row r="2287" spans="1:14">
      <c r="A2287" s="1163" t="s">
        <v>4376</v>
      </c>
      <c r="B2287" s="1324"/>
      <c r="C2287" s="2268"/>
      <c r="D2287" s="2267"/>
      <c r="E2287" s="1276"/>
      <c r="F2287" s="2269"/>
      <c r="G2287" s="1156"/>
      <c r="H2287" s="1324"/>
      <c r="I2287" s="2268"/>
      <c r="J2287" s="2267"/>
      <c r="K2287" s="1276"/>
      <c r="L2287" s="2269"/>
      <c r="M2287" s="1156"/>
      <c r="N2287" s="1207"/>
    </row>
    <row r="2288" spans="1:14">
      <c r="A2288" s="1163" t="s">
        <v>3304</v>
      </c>
      <c r="B2288" s="1324" t="s">
        <v>3337</v>
      </c>
      <c r="C2288" s="2268"/>
      <c r="D2288" s="2267"/>
      <c r="E2288" s="1276"/>
      <c r="F2288" s="2269"/>
      <c r="G2288" s="1156"/>
      <c r="H2288" s="1324" t="s">
        <v>3337</v>
      </c>
      <c r="I2288" s="2268"/>
      <c r="J2288" s="2267"/>
      <c r="K2288" s="1276"/>
      <c r="L2288" s="2269"/>
      <c r="M2288" s="1156"/>
      <c r="N2288" s="1207"/>
    </row>
    <row r="2289" spans="1:14">
      <c r="A2289" s="1163" t="s">
        <v>4377</v>
      </c>
      <c r="B2289" s="1324">
        <v>7</v>
      </c>
      <c r="C2289" s="1310">
        <v>300</v>
      </c>
      <c r="D2289" s="2267">
        <v>115500</v>
      </c>
      <c r="E2289" s="1276"/>
      <c r="F2289" s="1311"/>
      <c r="G2289" s="1156"/>
      <c r="H2289" s="1324">
        <v>7</v>
      </c>
      <c r="I2289" s="1310">
        <v>300</v>
      </c>
      <c r="J2289" s="2267">
        <f>I2289*H2289*H2291</f>
        <v>115500</v>
      </c>
      <c r="K2289" s="1276"/>
      <c r="L2289" s="1311"/>
      <c r="M2289" s="1156"/>
      <c r="N2289" s="1207"/>
    </row>
    <row r="2290" spans="1:14">
      <c r="A2290" s="1163" t="s">
        <v>4378</v>
      </c>
      <c r="B2290" s="1324">
        <v>7</v>
      </c>
      <c r="C2290" s="1310">
        <v>100</v>
      </c>
      <c r="D2290" s="2267">
        <f>C2290*B2290*B2291:B2291</f>
        <v>38500</v>
      </c>
      <c r="E2290" s="1276"/>
      <c r="F2290" s="1311"/>
      <c r="G2290" s="1156"/>
      <c r="H2290" s="1324">
        <v>7</v>
      </c>
      <c r="I2290" s="1310">
        <v>100</v>
      </c>
      <c r="J2290" s="2267">
        <f>I2290*H2290*H2291</f>
        <v>38500</v>
      </c>
      <c r="K2290" s="1276"/>
      <c r="L2290" s="1311"/>
      <c r="M2290" s="1156"/>
      <c r="N2290" s="1207"/>
    </row>
    <row r="2291" spans="1:14">
      <c r="A2291" s="1163" t="s">
        <v>4379</v>
      </c>
      <c r="B2291" s="1324">
        <v>55</v>
      </c>
      <c r="C2291" s="1310"/>
      <c r="D2291" s="2267"/>
      <c r="E2291" s="1276"/>
      <c r="F2291" s="1311"/>
      <c r="G2291" s="1156"/>
      <c r="H2291" s="1324">
        <v>55</v>
      </c>
      <c r="I2291" s="1310"/>
      <c r="J2291" s="2267"/>
      <c r="K2291" s="1276"/>
      <c r="L2291" s="1311"/>
      <c r="M2291" s="1156"/>
      <c r="N2291" s="1207"/>
    </row>
    <row r="2292" spans="1:14" ht="15.75" thickBot="1">
      <c r="A2292" s="1171" t="s">
        <v>29</v>
      </c>
      <c r="B2292" s="1326"/>
      <c r="C2292" s="1314"/>
      <c r="D2292" s="1315">
        <f>SUM(D2289:D2291)</f>
        <v>154000</v>
      </c>
      <c r="E2292" s="1313"/>
      <c r="F2292" s="1315"/>
      <c r="G2292" s="1314"/>
      <c r="H2292" s="1326"/>
      <c r="I2292" s="1314"/>
      <c r="J2292" s="1315">
        <f>SUM(J2289:J2291)</f>
        <v>154000</v>
      </c>
      <c r="K2292" s="1313"/>
      <c r="L2292" s="1315"/>
      <c r="M2292" s="1314"/>
      <c r="N2292" s="1207"/>
    </row>
    <row r="2293" spans="1:14">
      <c r="A2293" s="1153" t="s">
        <v>3278</v>
      </c>
      <c r="B2293" s="1328" t="s">
        <v>4401</v>
      </c>
      <c r="C2293" s="1310"/>
      <c r="D2293" s="2267"/>
      <c r="E2293" s="1331" t="s">
        <v>4401</v>
      </c>
      <c r="F2293" s="1311"/>
      <c r="G2293" s="1156"/>
      <c r="H2293" s="1328" t="s">
        <v>4401</v>
      </c>
      <c r="I2293" s="1310"/>
      <c r="J2293" s="2267"/>
      <c r="K2293" s="1331" t="s">
        <v>4401</v>
      </c>
      <c r="L2293" s="1311"/>
      <c r="M2293" s="1156"/>
      <c r="N2293" s="1207"/>
    </row>
    <row r="2294" spans="1:14" ht="30">
      <c r="A2294" s="1163" t="s">
        <v>4228</v>
      </c>
      <c r="B2294" s="1324" t="s">
        <v>4394</v>
      </c>
      <c r="C2294" s="1310"/>
      <c r="D2294" s="2267"/>
      <c r="E2294" s="1276" t="s">
        <v>4394</v>
      </c>
      <c r="F2294" s="1311"/>
      <c r="G2294" s="1156"/>
      <c r="H2294" s="1324" t="s">
        <v>4394</v>
      </c>
      <c r="I2294" s="1310"/>
      <c r="J2294" s="2267"/>
      <c r="K2294" s="1276" t="s">
        <v>4394</v>
      </c>
      <c r="L2294" s="1311"/>
      <c r="M2294" s="1156"/>
      <c r="N2294" s="1207"/>
    </row>
    <row r="2295" spans="1:14">
      <c r="A2295" s="1163" t="s">
        <v>3284</v>
      </c>
      <c r="B2295" s="1324" t="s">
        <v>4383</v>
      </c>
      <c r="C2295" s="2268"/>
      <c r="D2295" s="2267"/>
      <c r="E2295" s="1276" t="s">
        <v>4402</v>
      </c>
      <c r="F2295" s="2269"/>
      <c r="G2295" s="1156"/>
      <c r="H2295" s="1324" t="s">
        <v>4384</v>
      </c>
      <c r="I2295" s="2268"/>
      <c r="J2295" s="2267"/>
      <c r="K2295" s="1276" t="s">
        <v>4385</v>
      </c>
      <c r="L2295" s="2269"/>
      <c r="M2295" s="1156"/>
      <c r="N2295" s="1207"/>
    </row>
    <row r="2296" spans="1:14">
      <c r="A2296" s="1163" t="s">
        <v>4375</v>
      </c>
      <c r="B2296" s="1324" t="s">
        <v>3290</v>
      </c>
      <c r="C2296" s="2268"/>
      <c r="D2296" s="2267"/>
      <c r="E2296" s="1276" t="s">
        <v>3290</v>
      </c>
      <c r="F2296" s="2269"/>
      <c r="G2296" s="1156"/>
      <c r="H2296" s="1324" t="s">
        <v>3290</v>
      </c>
      <c r="I2296" s="2268"/>
      <c r="J2296" s="2267"/>
      <c r="K2296" s="1276" t="s">
        <v>3290</v>
      </c>
      <c r="L2296" s="2269"/>
      <c r="M2296" s="1156"/>
      <c r="N2296" s="1207"/>
    </row>
    <row r="2297" spans="1:14" ht="45">
      <c r="A2297" s="1163" t="s">
        <v>3291</v>
      </c>
      <c r="B2297" s="1324" t="s">
        <v>4403</v>
      </c>
      <c r="C2297" s="2268"/>
      <c r="D2297" s="2267"/>
      <c r="E2297" s="1276" t="s">
        <v>4403</v>
      </c>
      <c r="F2297" s="2269"/>
      <c r="G2297" s="1156"/>
      <c r="H2297" s="1324" t="s">
        <v>4403</v>
      </c>
      <c r="I2297" s="2268"/>
      <c r="J2297" s="2267"/>
      <c r="K2297" s="1276" t="s">
        <v>4403</v>
      </c>
      <c r="L2297" s="2269"/>
      <c r="M2297" s="1156"/>
      <c r="N2297" s="1207"/>
    </row>
    <row r="2298" spans="1:14">
      <c r="A2298" s="1163" t="s">
        <v>3294</v>
      </c>
      <c r="B2298" s="1324" t="s">
        <v>3337</v>
      </c>
      <c r="C2298" s="2268"/>
      <c r="D2298" s="2267"/>
      <c r="E2298" s="1276" t="s">
        <v>3337</v>
      </c>
      <c r="F2298" s="2269"/>
      <c r="G2298" s="1156"/>
      <c r="H2298" s="1324" t="s">
        <v>3337</v>
      </c>
      <c r="I2298" s="2268"/>
      <c r="J2298" s="2267"/>
      <c r="K2298" s="1276" t="s">
        <v>3337</v>
      </c>
      <c r="L2298" s="2269"/>
      <c r="M2298" s="1156"/>
      <c r="N2298" s="1207"/>
    </row>
    <row r="2299" spans="1:14">
      <c r="A2299" s="1163" t="s">
        <v>3295</v>
      </c>
      <c r="B2299" s="1324" t="s">
        <v>4404</v>
      </c>
      <c r="C2299" s="2268"/>
      <c r="D2299" s="2267"/>
      <c r="E2299" s="1276" t="s">
        <v>4405</v>
      </c>
      <c r="F2299" s="2269"/>
      <c r="G2299" s="1156"/>
      <c r="H2299" s="1324" t="s">
        <v>4405</v>
      </c>
      <c r="I2299" s="2268"/>
      <c r="J2299" s="2267"/>
      <c r="K2299" s="1276" t="s">
        <v>4405</v>
      </c>
      <c r="L2299" s="2269"/>
      <c r="M2299" s="1156"/>
      <c r="N2299" s="1207"/>
    </row>
    <row r="2300" spans="1:14" ht="30">
      <c r="A2300" s="1163" t="s">
        <v>3298</v>
      </c>
      <c r="B2300" s="1324" t="s">
        <v>4406</v>
      </c>
      <c r="C2300" s="2268"/>
      <c r="D2300" s="2267"/>
      <c r="E2300" s="1276" t="s">
        <v>4407</v>
      </c>
      <c r="F2300" s="2269"/>
      <c r="G2300" s="1156"/>
      <c r="H2300" s="1324" t="s">
        <v>4407</v>
      </c>
      <c r="I2300" s="2268"/>
      <c r="J2300" s="2267"/>
      <c r="K2300" s="1276" t="s">
        <v>4407</v>
      </c>
      <c r="L2300" s="2269"/>
      <c r="M2300" s="1156"/>
      <c r="N2300" s="1207"/>
    </row>
    <row r="2301" spans="1:14">
      <c r="A2301" s="1163" t="s">
        <v>4376</v>
      </c>
      <c r="B2301" s="1324"/>
      <c r="C2301" s="2268"/>
      <c r="D2301" s="2267"/>
      <c r="E2301" s="1276"/>
      <c r="F2301" s="2269"/>
      <c r="G2301" s="1156"/>
      <c r="H2301" s="1324"/>
      <c r="I2301" s="2268"/>
      <c r="J2301" s="2267"/>
      <c r="K2301" s="1276"/>
      <c r="L2301" s="2269"/>
      <c r="M2301" s="1156"/>
      <c r="N2301" s="1207"/>
    </row>
    <row r="2302" spans="1:14">
      <c r="A2302" s="1163" t="s">
        <v>3304</v>
      </c>
      <c r="B2302" s="1324" t="s">
        <v>3337</v>
      </c>
      <c r="C2302" s="2268"/>
      <c r="D2302" s="2267"/>
      <c r="E2302" s="1276" t="s">
        <v>3337</v>
      </c>
      <c r="F2302" s="2269"/>
      <c r="G2302" s="1156"/>
      <c r="H2302" s="1324" t="s">
        <v>3337</v>
      </c>
      <c r="I2302" s="2268"/>
      <c r="J2302" s="2267"/>
      <c r="K2302" s="1276" t="s">
        <v>3337</v>
      </c>
      <c r="L2302" s="2269"/>
      <c r="M2302" s="1156"/>
      <c r="N2302" s="1207"/>
    </row>
    <row r="2303" spans="1:14">
      <c r="A2303" s="1163" t="s">
        <v>4377</v>
      </c>
      <c r="B2303" s="1324">
        <v>3</v>
      </c>
      <c r="C2303" s="1310">
        <v>300</v>
      </c>
      <c r="D2303" s="2267">
        <f>C2303*B2303*B2305</f>
        <v>108000</v>
      </c>
      <c r="E2303" s="1276">
        <v>3</v>
      </c>
      <c r="F2303" s="1311">
        <v>300</v>
      </c>
      <c r="G2303" s="1156">
        <f>F2303*E2303*E2305</f>
        <v>108000</v>
      </c>
      <c r="H2303" s="1324">
        <v>3</v>
      </c>
      <c r="I2303" s="1310">
        <v>300</v>
      </c>
      <c r="J2303" s="2267">
        <f>I2303*H2303*H2305</f>
        <v>108000</v>
      </c>
      <c r="K2303" s="1276">
        <v>3</v>
      </c>
      <c r="L2303" s="1311">
        <v>300</v>
      </c>
      <c r="M2303" s="1156">
        <f>L2303*K2303*K2305</f>
        <v>108000</v>
      </c>
      <c r="N2303" s="1207"/>
    </row>
    <row r="2304" spans="1:14">
      <c r="A2304" s="1163" t="s">
        <v>4378</v>
      </c>
      <c r="B2304" s="1324">
        <v>3</v>
      </c>
      <c r="C2304" s="1310">
        <v>100</v>
      </c>
      <c r="D2304" s="2267">
        <f>C2304*B2304*B2305</f>
        <v>36000</v>
      </c>
      <c r="E2304" s="1276">
        <v>3</v>
      </c>
      <c r="F2304" s="1311">
        <v>100</v>
      </c>
      <c r="G2304" s="1156">
        <f>F2304*E2304*E2305</f>
        <v>36000</v>
      </c>
      <c r="H2304" s="1324">
        <v>3</v>
      </c>
      <c r="I2304" s="1310">
        <v>100</v>
      </c>
      <c r="J2304" s="2267">
        <f>I2304*H2304*H2305</f>
        <v>36000</v>
      </c>
      <c r="K2304" s="1276">
        <v>3</v>
      </c>
      <c r="L2304" s="1311">
        <v>100</v>
      </c>
      <c r="M2304" s="1156">
        <f>L2304*K2304*K2305</f>
        <v>36000</v>
      </c>
      <c r="N2304" s="1207"/>
    </row>
    <row r="2305" spans="1:14">
      <c r="A2305" s="1163" t="s">
        <v>4379</v>
      </c>
      <c r="B2305" s="1324">
        <v>120</v>
      </c>
      <c r="C2305" s="1310"/>
      <c r="D2305" s="2267"/>
      <c r="E2305" s="1276">
        <v>120</v>
      </c>
      <c r="F2305" s="1311"/>
      <c r="G2305" s="1156"/>
      <c r="H2305" s="1324">
        <v>120</v>
      </c>
      <c r="I2305" s="1310"/>
      <c r="J2305" s="2267"/>
      <c r="K2305" s="1276">
        <v>120</v>
      </c>
      <c r="L2305" s="1311"/>
      <c r="M2305" s="1156"/>
      <c r="N2305" s="1207"/>
    </row>
    <row r="2306" spans="1:14" ht="15.75" thickBot="1">
      <c r="A2306" s="2270" t="s">
        <v>29</v>
      </c>
      <c r="B2306" s="2271"/>
      <c r="C2306" s="1173"/>
      <c r="D2306" s="1315">
        <f>SUM(D2303:D2305)</f>
        <v>144000</v>
      </c>
      <c r="E2306" s="1313"/>
      <c r="F2306" s="1315"/>
      <c r="G2306" s="1314">
        <f>SUM(G2303:G2305)</f>
        <v>144000</v>
      </c>
      <c r="H2306" s="2271"/>
      <c r="I2306" s="1173"/>
      <c r="J2306" s="1315">
        <f>SUM(J2303:J2305)</f>
        <v>144000</v>
      </c>
      <c r="K2306" s="1172"/>
      <c r="L2306" s="2272"/>
      <c r="M2306" s="1314">
        <f>SUM(M2303:M2305)</f>
        <v>144000</v>
      </c>
      <c r="N2306" s="1207"/>
    </row>
    <row r="2307" spans="1:14" ht="75">
      <c r="A2307" s="1153" t="s">
        <v>3278</v>
      </c>
      <c r="B2307" s="1328" t="s">
        <v>4408</v>
      </c>
      <c r="C2307" s="1310"/>
      <c r="D2307" s="2267"/>
      <c r="E2307" s="1306" t="s">
        <v>4408</v>
      </c>
      <c r="F2307" s="1311"/>
      <c r="G2307" s="1156"/>
      <c r="H2307" s="1328" t="s">
        <v>4408</v>
      </c>
      <c r="I2307" s="1310"/>
      <c r="J2307" s="2267"/>
      <c r="K2307" s="1306" t="s">
        <v>4408</v>
      </c>
      <c r="L2307" s="1311"/>
      <c r="M2307" s="1156"/>
      <c r="N2307" s="1207"/>
    </row>
    <row r="2308" spans="1:14" ht="30">
      <c r="A2308" s="1163" t="s">
        <v>4228</v>
      </c>
      <c r="B2308" s="1324" t="s">
        <v>4409</v>
      </c>
      <c r="C2308" s="1310"/>
      <c r="D2308" s="2267"/>
      <c r="E2308" s="1276" t="s">
        <v>4409</v>
      </c>
      <c r="F2308" s="1311"/>
      <c r="G2308" s="1156"/>
      <c r="H2308" s="1324" t="s">
        <v>4409</v>
      </c>
      <c r="I2308" s="1310"/>
      <c r="J2308" s="2267"/>
      <c r="K2308" s="1276" t="s">
        <v>4409</v>
      </c>
      <c r="L2308" s="1311"/>
      <c r="M2308" s="1156"/>
      <c r="N2308" s="1207"/>
    </row>
    <row r="2309" spans="1:14">
      <c r="A2309" s="1163" t="s">
        <v>3284</v>
      </c>
      <c r="B2309" s="1324" t="s">
        <v>4395</v>
      </c>
      <c r="C2309" s="2268"/>
      <c r="D2309" s="2267"/>
      <c r="E2309" s="1276" t="s">
        <v>4395</v>
      </c>
      <c r="F2309" s="2269"/>
      <c r="G2309" s="1156"/>
      <c r="H2309" s="1324" t="s">
        <v>4395</v>
      </c>
      <c r="I2309" s="2268"/>
      <c r="J2309" s="2267"/>
      <c r="K2309" s="1276" t="s">
        <v>4395</v>
      </c>
      <c r="L2309" s="2269"/>
      <c r="M2309" s="1156"/>
      <c r="N2309" s="1207"/>
    </row>
    <row r="2310" spans="1:14">
      <c r="A2310" s="1163" t="s">
        <v>4375</v>
      </c>
      <c r="B2310" s="1324" t="s">
        <v>3290</v>
      </c>
      <c r="C2310" s="2268"/>
      <c r="D2310" s="2267"/>
      <c r="E2310" s="1276" t="s">
        <v>3290</v>
      </c>
      <c r="F2310" s="2269"/>
      <c r="G2310" s="1156"/>
      <c r="H2310" s="1324" t="s">
        <v>3290</v>
      </c>
      <c r="I2310" s="2268"/>
      <c r="J2310" s="2267"/>
      <c r="K2310" s="1276" t="s">
        <v>3290</v>
      </c>
      <c r="L2310" s="2269"/>
      <c r="M2310" s="1156"/>
      <c r="N2310" s="1207"/>
    </row>
    <row r="2311" spans="1:14" ht="30">
      <c r="A2311" s="1163" t="s">
        <v>3291</v>
      </c>
      <c r="B2311" s="1324" t="s">
        <v>4410</v>
      </c>
      <c r="C2311" s="2268"/>
      <c r="D2311" s="2267"/>
      <c r="E2311" s="1276" t="s">
        <v>4410</v>
      </c>
      <c r="F2311" s="2269"/>
      <c r="G2311" s="1156"/>
      <c r="H2311" s="1324" t="s">
        <v>4410</v>
      </c>
      <c r="I2311" s="2268"/>
      <c r="J2311" s="2267"/>
      <c r="K2311" s="1276" t="s">
        <v>4410</v>
      </c>
      <c r="L2311" s="2269"/>
      <c r="M2311" s="1156"/>
      <c r="N2311" s="1207"/>
    </row>
    <row r="2312" spans="1:14">
      <c r="A2312" s="1163" t="s">
        <v>3294</v>
      </c>
      <c r="B2312" s="1324"/>
      <c r="C2312" s="2268"/>
      <c r="D2312" s="2267"/>
      <c r="E2312" s="1276"/>
      <c r="F2312" s="2269"/>
      <c r="G2312" s="1156"/>
      <c r="H2312" s="1324"/>
      <c r="I2312" s="2268"/>
      <c r="J2312" s="2267"/>
      <c r="K2312" s="1276"/>
      <c r="L2312" s="2269"/>
      <c r="M2312" s="1156"/>
      <c r="N2312" s="1207"/>
    </row>
    <row r="2313" spans="1:14">
      <c r="A2313" s="1163" t="s">
        <v>3295</v>
      </c>
      <c r="B2313" s="1324" t="s">
        <v>4404</v>
      </c>
      <c r="C2313" s="2268"/>
      <c r="D2313" s="2267"/>
      <c r="E2313" s="1276" t="s">
        <v>4404</v>
      </c>
      <c r="F2313" s="2269"/>
      <c r="G2313" s="1156"/>
      <c r="H2313" s="1324" t="s">
        <v>4404</v>
      </c>
      <c r="I2313" s="2268"/>
      <c r="J2313" s="2267"/>
      <c r="K2313" s="1276" t="s">
        <v>4404</v>
      </c>
      <c r="L2313" s="2269"/>
      <c r="M2313" s="1156"/>
      <c r="N2313" s="1207"/>
    </row>
    <row r="2314" spans="1:14" ht="30">
      <c r="A2314" s="1163" t="s">
        <v>3298</v>
      </c>
      <c r="B2314" s="1324" t="s">
        <v>4411</v>
      </c>
      <c r="C2314" s="2268"/>
      <c r="D2314" s="2267"/>
      <c r="E2314" s="1276" t="s">
        <v>4411</v>
      </c>
      <c r="F2314" s="2269"/>
      <c r="G2314" s="1156"/>
      <c r="H2314" s="1324" t="s">
        <v>4411</v>
      </c>
      <c r="I2314" s="2268"/>
      <c r="J2314" s="2267"/>
      <c r="K2314" s="1276" t="s">
        <v>4411</v>
      </c>
      <c r="L2314" s="2269"/>
      <c r="M2314" s="1156"/>
      <c r="N2314" s="1207"/>
    </row>
    <row r="2315" spans="1:14">
      <c r="A2315" s="1163" t="s">
        <v>4376</v>
      </c>
      <c r="B2315" s="1324" t="s">
        <v>4389</v>
      </c>
      <c r="C2315" s="2268"/>
      <c r="D2315" s="2267"/>
      <c r="E2315" s="1276" t="s">
        <v>4389</v>
      </c>
      <c r="F2315" s="2269"/>
      <c r="G2315" s="1156"/>
      <c r="H2315" s="1324" t="s">
        <v>4389</v>
      </c>
      <c r="I2315" s="2268"/>
      <c r="J2315" s="2267"/>
      <c r="K2315" s="1276" t="s">
        <v>4389</v>
      </c>
      <c r="L2315" s="2269"/>
      <c r="M2315" s="1156"/>
      <c r="N2315" s="1207"/>
    </row>
    <row r="2316" spans="1:14">
      <c r="A2316" s="1163" t="s">
        <v>3304</v>
      </c>
      <c r="B2316" s="1324" t="s">
        <v>3337</v>
      </c>
      <c r="C2316" s="2268"/>
      <c r="D2316" s="2267"/>
      <c r="E2316" s="1276" t="s">
        <v>3337</v>
      </c>
      <c r="F2316" s="2269"/>
      <c r="G2316" s="1156"/>
      <c r="H2316" s="1324" t="s">
        <v>3337</v>
      </c>
      <c r="I2316" s="2268"/>
      <c r="J2316" s="2267"/>
      <c r="K2316" s="1276" t="s">
        <v>3337</v>
      </c>
      <c r="L2316" s="2269"/>
      <c r="M2316" s="1156"/>
      <c r="N2316" s="1207"/>
    </row>
    <row r="2317" spans="1:14">
      <c r="A2317" s="1163" t="s">
        <v>4377</v>
      </c>
      <c r="B2317" s="1324"/>
      <c r="C2317" s="1310">
        <v>300</v>
      </c>
      <c r="D2317" s="2267">
        <v>84000</v>
      </c>
      <c r="E2317" s="1276"/>
      <c r="F2317" s="1311">
        <v>300</v>
      </c>
      <c r="G2317" s="1156">
        <v>84000</v>
      </c>
      <c r="H2317" s="1324"/>
      <c r="I2317" s="1310">
        <v>300</v>
      </c>
      <c r="J2317" s="2267">
        <v>84000</v>
      </c>
      <c r="K2317" s="1276"/>
      <c r="L2317" s="1311">
        <v>300</v>
      </c>
      <c r="M2317" s="1156">
        <v>84000</v>
      </c>
      <c r="N2317" s="1207"/>
    </row>
    <row r="2318" spans="1:14">
      <c r="A2318" s="1163" t="s">
        <v>4378</v>
      </c>
      <c r="B2318" s="1324"/>
      <c r="C2318" s="1310">
        <v>150</v>
      </c>
      <c r="D2318" s="2267">
        <v>42000</v>
      </c>
      <c r="E2318" s="1276"/>
      <c r="F2318" s="1311">
        <v>150</v>
      </c>
      <c r="G2318" s="1156">
        <v>42000</v>
      </c>
      <c r="H2318" s="1324"/>
      <c r="I2318" s="1310">
        <v>150</v>
      </c>
      <c r="J2318" s="2267">
        <v>42000</v>
      </c>
      <c r="K2318" s="1276"/>
      <c r="L2318" s="1311">
        <v>150</v>
      </c>
      <c r="M2318" s="1156">
        <v>42000</v>
      </c>
      <c r="N2318" s="1207"/>
    </row>
    <row r="2319" spans="1:14">
      <c r="A2319" s="1163" t="s">
        <v>4379</v>
      </c>
      <c r="B2319" s="1324">
        <v>280</v>
      </c>
      <c r="C2319" s="1310"/>
      <c r="D2319" s="2267"/>
      <c r="E2319" s="1276">
        <v>280</v>
      </c>
      <c r="F2319" s="1311"/>
      <c r="G2319" s="1156"/>
      <c r="H2319" s="1324">
        <v>280</v>
      </c>
      <c r="I2319" s="1310"/>
      <c r="J2319" s="2267"/>
      <c r="K2319" s="1276">
        <v>280</v>
      </c>
      <c r="L2319" s="1311"/>
      <c r="M2319" s="1156"/>
      <c r="N2319" s="1207"/>
    </row>
    <row r="2320" spans="1:14" ht="15.75" thickBot="1">
      <c r="A2320" s="2270" t="s">
        <v>29</v>
      </c>
      <c r="B2320" s="2271"/>
      <c r="C2320" s="1173"/>
      <c r="D2320" s="1315">
        <v>126000</v>
      </c>
      <c r="E2320" s="1313"/>
      <c r="F2320" s="1315"/>
      <c r="G2320" s="1314">
        <v>126000</v>
      </c>
      <c r="H2320" s="2271"/>
      <c r="I2320" s="1173"/>
      <c r="J2320" s="1315">
        <v>126000</v>
      </c>
      <c r="K2320" s="1172"/>
      <c r="L2320" s="2272"/>
      <c r="M2320" s="1314">
        <v>126000</v>
      </c>
      <c r="N2320" s="1207"/>
    </row>
    <row r="2321" spans="1:14" ht="30">
      <c r="A2321" s="1153" t="s">
        <v>3278</v>
      </c>
      <c r="B2321" s="1328" t="s">
        <v>4412</v>
      </c>
      <c r="C2321" s="1310"/>
      <c r="D2321" s="2267"/>
      <c r="E2321" s="1331" t="s">
        <v>4412</v>
      </c>
      <c r="F2321" s="1311"/>
      <c r="G2321" s="1156"/>
      <c r="H2321" s="1328" t="s">
        <v>4412</v>
      </c>
      <c r="I2321" s="1310"/>
      <c r="J2321" s="2267"/>
      <c r="K2321" s="1331" t="s">
        <v>4412</v>
      </c>
      <c r="L2321" s="1311"/>
      <c r="M2321" s="1156"/>
      <c r="N2321" s="1207"/>
    </row>
    <row r="2322" spans="1:14" ht="30">
      <c r="A2322" s="1163" t="s">
        <v>4228</v>
      </c>
      <c r="B2322" s="1324" t="s">
        <v>4409</v>
      </c>
      <c r="C2322" s="1310"/>
      <c r="D2322" s="2267"/>
      <c r="E2322" s="1276" t="s">
        <v>4409</v>
      </c>
      <c r="F2322" s="1311"/>
      <c r="G2322" s="1156"/>
      <c r="H2322" s="1324" t="s">
        <v>4409</v>
      </c>
      <c r="I2322" s="1310"/>
      <c r="J2322" s="2267"/>
      <c r="K2322" s="1276" t="s">
        <v>4409</v>
      </c>
      <c r="L2322" s="1311"/>
      <c r="M2322" s="1156"/>
      <c r="N2322" s="1207"/>
    </row>
    <row r="2323" spans="1:14">
      <c r="A2323" s="1163" t="s">
        <v>3284</v>
      </c>
      <c r="B2323" s="1324" t="s">
        <v>4383</v>
      </c>
      <c r="C2323" s="2268"/>
      <c r="D2323" s="2267"/>
      <c r="E2323" s="1276" t="s">
        <v>4402</v>
      </c>
      <c r="F2323" s="2269"/>
      <c r="G2323" s="1156"/>
      <c r="H2323" s="1324" t="s">
        <v>4413</v>
      </c>
      <c r="I2323" s="2268"/>
      <c r="J2323" s="2267"/>
      <c r="K2323" s="1276" t="s">
        <v>4414</v>
      </c>
      <c r="L2323" s="2269"/>
      <c r="M2323" s="1156"/>
      <c r="N2323" s="1207"/>
    </row>
    <row r="2324" spans="1:14">
      <c r="A2324" s="1163" t="s">
        <v>4375</v>
      </c>
      <c r="B2324" s="1324" t="s">
        <v>3290</v>
      </c>
      <c r="C2324" s="2268"/>
      <c r="D2324" s="2267"/>
      <c r="E2324" s="1276" t="s">
        <v>3290</v>
      </c>
      <c r="F2324" s="2269"/>
      <c r="G2324" s="1156"/>
      <c r="H2324" s="1324" t="s">
        <v>3290</v>
      </c>
      <c r="I2324" s="2268"/>
      <c r="J2324" s="2267"/>
      <c r="K2324" s="1276" t="s">
        <v>3290</v>
      </c>
      <c r="L2324" s="2269"/>
      <c r="M2324" s="1156"/>
      <c r="N2324" s="1207"/>
    </row>
    <row r="2325" spans="1:14">
      <c r="A2325" s="1163" t="s">
        <v>3291</v>
      </c>
      <c r="B2325" s="1324" t="s">
        <v>4415</v>
      </c>
      <c r="C2325" s="2268"/>
      <c r="D2325" s="2267"/>
      <c r="E2325" s="1276" t="s">
        <v>4415</v>
      </c>
      <c r="F2325" s="2269"/>
      <c r="G2325" s="1156"/>
      <c r="H2325" s="1324" t="s">
        <v>4415</v>
      </c>
      <c r="I2325" s="2268"/>
      <c r="J2325" s="2267"/>
      <c r="K2325" s="1276" t="s">
        <v>4415</v>
      </c>
      <c r="L2325" s="2269"/>
      <c r="M2325" s="1156"/>
      <c r="N2325" s="1207"/>
    </row>
    <row r="2326" spans="1:14">
      <c r="A2326" s="1163" t="s">
        <v>3294</v>
      </c>
      <c r="B2326" s="1324" t="s">
        <v>3337</v>
      </c>
      <c r="C2326" s="2268"/>
      <c r="D2326" s="2267"/>
      <c r="E2326" s="1276" t="s">
        <v>3337</v>
      </c>
      <c r="F2326" s="2269"/>
      <c r="G2326" s="1156"/>
      <c r="H2326" s="1324" t="s">
        <v>3337</v>
      </c>
      <c r="I2326" s="2268"/>
      <c r="J2326" s="2267"/>
      <c r="K2326" s="1276" t="s">
        <v>3337</v>
      </c>
      <c r="L2326" s="2269"/>
      <c r="M2326" s="1156"/>
      <c r="N2326" s="1207"/>
    </row>
    <row r="2327" spans="1:14">
      <c r="A2327" s="1163" t="s">
        <v>3295</v>
      </c>
      <c r="B2327" s="1324" t="s">
        <v>4416</v>
      </c>
      <c r="C2327" s="2268"/>
      <c r="D2327" s="2267"/>
      <c r="E2327" s="1276" t="s">
        <v>4417</v>
      </c>
      <c r="F2327" s="2269"/>
      <c r="G2327" s="1156"/>
      <c r="H2327" s="1324" t="s">
        <v>4417</v>
      </c>
      <c r="I2327" s="2268"/>
      <c r="J2327" s="2267"/>
      <c r="K2327" s="1276" t="s">
        <v>4417</v>
      </c>
      <c r="L2327" s="2269"/>
      <c r="M2327" s="1156"/>
      <c r="N2327" s="1207"/>
    </row>
    <row r="2328" spans="1:14" ht="30">
      <c r="A2328" s="1163" t="s">
        <v>3298</v>
      </c>
      <c r="B2328" s="1324" t="s">
        <v>4418</v>
      </c>
      <c r="C2328" s="2268"/>
      <c r="D2328" s="2267"/>
      <c r="E2328" s="1276" t="s">
        <v>4419</v>
      </c>
      <c r="F2328" s="2269"/>
      <c r="G2328" s="1156"/>
      <c r="H2328" s="1324" t="s">
        <v>4419</v>
      </c>
      <c r="I2328" s="2268"/>
      <c r="J2328" s="2267"/>
      <c r="K2328" s="1276" t="s">
        <v>4419</v>
      </c>
      <c r="L2328" s="2269"/>
      <c r="M2328" s="1156"/>
      <c r="N2328" s="1207"/>
    </row>
    <row r="2329" spans="1:14">
      <c r="A2329" s="1163" t="s">
        <v>4376</v>
      </c>
      <c r="B2329" s="1324"/>
      <c r="C2329" s="2268"/>
      <c r="D2329" s="2267"/>
      <c r="E2329" s="1276"/>
      <c r="F2329" s="2269"/>
      <c r="G2329" s="1156"/>
      <c r="H2329" s="1324"/>
      <c r="I2329" s="2268"/>
      <c r="J2329" s="2267"/>
      <c r="K2329" s="1276"/>
      <c r="L2329" s="2269"/>
      <c r="M2329" s="1156"/>
      <c r="N2329" s="1207"/>
    </row>
    <row r="2330" spans="1:14">
      <c r="A2330" s="1163" t="s">
        <v>3304</v>
      </c>
      <c r="B2330" s="1324" t="s">
        <v>3337</v>
      </c>
      <c r="C2330" s="2268"/>
      <c r="D2330" s="2267"/>
      <c r="E2330" s="1276" t="s">
        <v>3337</v>
      </c>
      <c r="F2330" s="2269"/>
      <c r="G2330" s="1156"/>
      <c r="H2330" s="1324" t="s">
        <v>3337</v>
      </c>
      <c r="I2330" s="2268"/>
      <c r="J2330" s="2267"/>
      <c r="K2330" s="1276" t="s">
        <v>3337</v>
      </c>
      <c r="L2330" s="2269"/>
      <c r="M2330" s="1156"/>
      <c r="N2330" s="1207"/>
    </row>
    <row r="2331" spans="1:14">
      <c r="A2331" s="1163" t="s">
        <v>4377</v>
      </c>
      <c r="B2331" s="1324">
        <v>3</v>
      </c>
      <c r="C2331" s="1310">
        <v>300</v>
      </c>
      <c r="D2331" s="2267">
        <f>C2331*B2331*B2333</f>
        <v>49500</v>
      </c>
      <c r="E2331" s="1276">
        <v>3</v>
      </c>
      <c r="F2331" s="1311">
        <v>300</v>
      </c>
      <c r="G2331" s="1156">
        <f>F2331*E2331*E2333</f>
        <v>49500</v>
      </c>
      <c r="H2331" s="1324">
        <v>3</v>
      </c>
      <c r="I2331" s="1310">
        <v>300</v>
      </c>
      <c r="J2331" s="2267">
        <f>I2331*H2331*H2333</f>
        <v>49500</v>
      </c>
      <c r="K2331" s="1276">
        <v>3</v>
      </c>
      <c r="L2331" s="1311">
        <v>300</v>
      </c>
      <c r="M2331" s="1156">
        <f>L2331*K2331*K2333</f>
        <v>49500</v>
      </c>
      <c r="N2331" s="1207"/>
    </row>
    <row r="2332" spans="1:14">
      <c r="A2332" s="1163" t="s">
        <v>4378</v>
      </c>
      <c r="B2332" s="1324"/>
      <c r="C2332" s="1310"/>
      <c r="D2332" s="2267"/>
      <c r="E2332" s="1276"/>
      <c r="F2332" s="1311"/>
      <c r="G2332" s="1156"/>
      <c r="H2332" s="1324"/>
      <c r="I2332" s="1310"/>
      <c r="J2332" s="2267"/>
      <c r="K2332" s="1276"/>
      <c r="L2332" s="1311"/>
      <c r="M2332" s="1156"/>
      <c r="N2332" s="1207"/>
    </row>
    <row r="2333" spans="1:14">
      <c r="A2333" s="1163" t="s">
        <v>4379</v>
      </c>
      <c r="B2333" s="1324">
        <v>55</v>
      </c>
      <c r="C2333" s="1310"/>
      <c r="D2333" s="2267"/>
      <c r="E2333" s="1276">
        <v>55</v>
      </c>
      <c r="F2333" s="1311"/>
      <c r="G2333" s="1156"/>
      <c r="H2333" s="1324">
        <v>55</v>
      </c>
      <c r="I2333" s="1310"/>
      <c r="J2333" s="2267"/>
      <c r="K2333" s="1276">
        <v>55</v>
      </c>
      <c r="L2333" s="1311"/>
      <c r="M2333" s="1156"/>
      <c r="N2333" s="1207"/>
    </row>
    <row r="2334" spans="1:14" ht="15.75" thickBot="1">
      <c r="A2334" s="2270" t="s">
        <v>29</v>
      </c>
      <c r="B2334" s="2271"/>
      <c r="C2334" s="1173"/>
      <c r="D2334" s="1315">
        <f>SUM(D2331:D2333)</f>
        <v>49500</v>
      </c>
      <c r="E2334" s="1313"/>
      <c r="F2334" s="1315"/>
      <c r="G2334" s="1314">
        <f>SUM(G2331:G2333)</f>
        <v>49500</v>
      </c>
      <c r="H2334" s="2271"/>
      <c r="I2334" s="1173"/>
      <c r="J2334" s="1315">
        <f>SUM(J2331:J2333)</f>
        <v>49500</v>
      </c>
      <c r="K2334" s="1172"/>
      <c r="L2334" s="2272"/>
      <c r="M2334" s="1314">
        <f>SUM(M2331:M2333)</f>
        <v>49500</v>
      </c>
      <c r="N2334" s="1207"/>
    </row>
    <row r="2335" spans="1:14" ht="60">
      <c r="A2335" s="1153" t="s">
        <v>3278</v>
      </c>
      <c r="B2335" s="1328" t="s">
        <v>4420</v>
      </c>
      <c r="C2335" s="1310"/>
      <c r="D2335" s="2267"/>
      <c r="E2335" s="1331"/>
      <c r="F2335" s="1311"/>
      <c r="G2335" s="1156"/>
      <c r="H2335" s="1328" t="s">
        <v>4420</v>
      </c>
      <c r="I2335" s="1310"/>
      <c r="J2335" s="2267"/>
      <c r="K2335" s="1331"/>
      <c r="L2335" s="1311"/>
      <c r="M2335" s="1156"/>
      <c r="N2335" s="1207"/>
    </row>
    <row r="2336" spans="1:14" ht="30">
      <c r="A2336" s="1163" t="s">
        <v>4228</v>
      </c>
      <c r="B2336" s="1324" t="s">
        <v>4394</v>
      </c>
      <c r="C2336" s="1310"/>
      <c r="D2336" s="2267"/>
      <c r="E2336" s="1276"/>
      <c r="F2336" s="1311"/>
      <c r="G2336" s="1156"/>
      <c r="H2336" s="1324" t="s">
        <v>4394</v>
      </c>
      <c r="I2336" s="1310"/>
      <c r="J2336" s="2267"/>
      <c r="K2336" s="1276"/>
      <c r="L2336" s="1311"/>
      <c r="M2336" s="1156"/>
      <c r="N2336" s="1207"/>
    </row>
    <row r="2337" spans="1:14">
      <c r="A2337" s="1163" t="s">
        <v>3284</v>
      </c>
      <c r="B2337" s="1324" t="s">
        <v>4395</v>
      </c>
      <c r="C2337" s="2268"/>
      <c r="D2337" s="2267"/>
      <c r="E2337" s="1276"/>
      <c r="F2337" s="2269"/>
      <c r="G2337" s="1156"/>
      <c r="H2337" s="1324" t="s">
        <v>4395</v>
      </c>
      <c r="I2337" s="2268"/>
      <c r="J2337" s="2267"/>
      <c r="K2337" s="1276"/>
      <c r="L2337" s="2269"/>
      <c r="M2337" s="1156"/>
      <c r="N2337" s="1207"/>
    </row>
    <row r="2338" spans="1:14">
      <c r="A2338" s="1163" t="s">
        <v>4375</v>
      </c>
      <c r="B2338" s="1324" t="s">
        <v>3290</v>
      </c>
      <c r="C2338" s="2268"/>
      <c r="D2338" s="2267"/>
      <c r="E2338" s="1276"/>
      <c r="F2338" s="2269"/>
      <c r="G2338" s="1156"/>
      <c r="H2338" s="1324" t="s">
        <v>3290</v>
      </c>
      <c r="I2338" s="2268"/>
      <c r="J2338" s="2267"/>
      <c r="K2338" s="1276"/>
      <c r="L2338" s="2269"/>
      <c r="M2338" s="1156"/>
      <c r="N2338" s="1207"/>
    </row>
    <row r="2339" spans="1:14">
      <c r="A2339" s="1163" t="s">
        <v>3291</v>
      </c>
      <c r="B2339" s="1324" t="s">
        <v>4421</v>
      </c>
      <c r="C2339" s="2268"/>
      <c r="D2339" s="2267"/>
      <c r="E2339" s="1276"/>
      <c r="F2339" s="2269"/>
      <c r="G2339" s="1156"/>
      <c r="H2339" s="1324" t="s">
        <v>4421</v>
      </c>
      <c r="I2339" s="2268"/>
      <c r="J2339" s="2267"/>
      <c r="K2339" s="1276"/>
      <c r="L2339" s="2269"/>
      <c r="M2339" s="1156"/>
      <c r="N2339" s="1207"/>
    </row>
    <row r="2340" spans="1:14">
      <c r="A2340" s="1163" t="s">
        <v>3294</v>
      </c>
      <c r="B2340" s="1324" t="s">
        <v>3337</v>
      </c>
      <c r="C2340" s="2268"/>
      <c r="D2340" s="2267"/>
      <c r="E2340" s="1276"/>
      <c r="F2340" s="2269"/>
      <c r="G2340" s="1156"/>
      <c r="H2340" s="1324" t="s">
        <v>3337</v>
      </c>
      <c r="I2340" s="2268"/>
      <c r="J2340" s="2267"/>
      <c r="K2340" s="1276"/>
      <c r="L2340" s="2269"/>
      <c r="M2340" s="1156"/>
      <c r="N2340" s="1207"/>
    </row>
    <row r="2341" spans="1:14" ht="30">
      <c r="A2341" s="1163" t="s">
        <v>3295</v>
      </c>
      <c r="B2341" s="1324" t="s">
        <v>4422</v>
      </c>
      <c r="C2341" s="2268"/>
      <c r="D2341" s="2267"/>
      <c r="E2341" s="1276"/>
      <c r="F2341" s="2269"/>
      <c r="G2341" s="1156"/>
      <c r="H2341" s="1324" t="s">
        <v>4422</v>
      </c>
      <c r="I2341" s="2268"/>
      <c r="J2341" s="2267"/>
      <c r="K2341" s="1276"/>
      <c r="L2341" s="2269"/>
      <c r="M2341" s="1156"/>
      <c r="N2341" s="1207"/>
    </row>
    <row r="2342" spans="1:14" ht="45">
      <c r="A2342" s="1163" t="s">
        <v>3298</v>
      </c>
      <c r="B2342" s="1324" t="s">
        <v>3315</v>
      </c>
      <c r="C2342" s="2268"/>
      <c r="D2342" s="2267"/>
      <c r="E2342" s="1276"/>
      <c r="F2342" s="2269"/>
      <c r="G2342" s="1156"/>
      <c r="H2342" s="1324" t="s">
        <v>3315</v>
      </c>
      <c r="I2342" s="2268"/>
      <c r="J2342" s="2267"/>
      <c r="K2342" s="1276"/>
      <c r="L2342" s="2269"/>
      <c r="M2342" s="1156"/>
      <c r="N2342" s="1207"/>
    </row>
    <row r="2343" spans="1:14">
      <c r="A2343" s="1163" t="s">
        <v>4376</v>
      </c>
      <c r="B2343" s="1324"/>
      <c r="C2343" s="2268"/>
      <c r="D2343" s="2267"/>
      <c r="E2343" s="1276"/>
      <c r="F2343" s="2269"/>
      <c r="G2343" s="1156"/>
      <c r="H2343" s="1324"/>
      <c r="I2343" s="2268"/>
      <c r="J2343" s="2267"/>
      <c r="K2343" s="1276"/>
      <c r="L2343" s="2269"/>
      <c r="M2343" s="1156"/>
      <c r="N2343" s="1207"/>
    </row>
    <row r="2344" spans="1:14">
      <c r="A2344" s="1163" t="s">
        <v>3304</v>
      </c>
      <c r="B2344" s="1324" t="s">
        <v>3337</v>
      </c>
      <c r="C2344" s="2268"/>
      <c r="D2344" s="2267"/>
      <c r="E2344" s="1276"/>
      <c r="F2344" s="2269"/>
      <c r="G2344" s="1156"/>
      <c r="H2344" s="1324" t="s">
        <v>3337</v>
      </c>
      <c r="I2344" s="2268"/>
      <c r="J2344" s="2267"/>
      <c r="K2344" s="1276"/>
      <c r="L2344" s="2269"/>
      <c r="M2344" s="1156"/>
      <c r="N2344" s="1207"/>
    </row>
    <row r="2345" spans="1:14">
      <c r="A2345" s="1163" t="s">
        <v>4377</v>
      </c>
      <c r="B2345" s="1324">
        <v>4</v>
      </c>
      <c r="C2345" s="1310">
        <v>700</v>
      </c>
      <c r="D2345" s="2267">
        <f>C2345*B2345*B2347</f>
        <v>140000</v>
      </c>
      <c r="E2345" s="1276"/>
      <c r="F2345" s="1311"/>
      <c r="G2345" s="1156"/>
      <c r="H2345" s="1324">
        <v>4</v>
      </c>
      <c r="I2345" s="1310">
        <v>700</v>
      </c>
      <c r="J2345" s="2267">
        <f>I2345*H2345*H2347</f>
        <v>140000</v>
      </c>
      <c r="K2345" s="1276"/>
      <c r="L2345" s="1311"/>
      <c r="M2345" s="1156"/>
      <c r="N2345" s="1207"/>
    </row>
    <row r="2346" spans="1:14">
      <c r="A2346" s="1163" t="s">
        <v>4378</v>
      </c>
      <c r="B2346" s="1324">
        <v>4</v>
      </c>
      <c r="C2346" s="1310">
        <v>150</v>
      </c>
      <c r="D2346" s="2267">
        <f>C2346*B2346*B2347</f>
        <v>30000</v>
      </c>
      <c r="E2346" s="1276"/>
      <c r="F2346" s="1311"/>
      <c r="G2346" s="1156"/>
      <c r="H2346" s="1324">
        <v>4</v>
      </c>
      <c r="I2346" s="1310">
        <v>150</v>
      </c>
      <c r="J2346" s="2267">
        <f>I2346*H2346*H2347</f>
        <v>30000</v>
      </c>
      <c r="K2346" s="1276"/>
      <c r="L2346" s="1311"/>
      <c r="M2346" s="1156"/>
      <c r="N2346" s="1207"/>
    </row>
    <row r="2347" spans="1:14">
      <c r="A2347" s="1163" t="s">
        <v>4379</v>
      </c>
      <c r="B2347" s="1324">
        <v>50</v>
      </c>
      <c r="C2347" s="1310"/>
      <c r="D2347" s="2267"/>
      <c r="E2347" s="1276"/>
      <c r="F2347" s="1311"/>
      <c r="G2347" s="1156"/>
      <c r="H2347" s="1324">
        <v>50</v>
      </c>
      <c r="I2347" s="1310"/>
      <c r="J2347" s="2267"/>
      <c r="K2347" s="1276"/>
      <c r="L2347" s="1311"/>
      <c r="M2347" s="1156"/>
      <c r="N2347" s="1207"/>
    </row>
    <row r="2348" spans="1:14" ht="15.75" thickBot="1">
      <c r="A2348" s="2270" t="s">
        <v>29</v>
      </c>
      <c r="B2348" s="2271"/>
      <c r="C2348" s="1173"/>
      <c r="D2348" s="1315">
        <f>SUM(D2345:D2347)</f>
        <v>170000</v>
      </c>
      <c r="E2348" s="1313"/>
      <c r="F2348" s="1315"/>
      <c r="G2348" s="1314"/>
      <c r="H2348" s="2271"/>
      <c r="I2348" s="1173"/>
      <c r="J2348" s="1315">
        <f>SUM(J2345:J2347)</f>
        <v>170000</v>
      </c>
      <c r="K2348" s="1172"/>
      <c r="L2348" s="2272"/>
      <c r="M2348" s="1314"/>
      <c r="N2348" s="1207"/>
    </row>
    <row r="2349" spans="1:14" ht="75">
      <c r="A2349" s="1153" t="s">
        <v>3278</v>
      </c>
      <c r="B2349" s="1328" t="s">
        <v>4423</v>
      </c>
      <c r="C2349" s="1310"/>
      <c r="D2349" s="2267"/>
      <c r="E2349" s="1331"/>
      <c r="F2349" s="1311"/>
      <c r="G2349" s="1156"/>
      <c r="H2349" s="1328" t="s">
        <v>4423</v>
      </c>
      <c r="I2349" s="1310"/>
      <c r="J2349" s="2267"/>
      <c r="K2349" s="1331"/>
      <c r="L2349" s="1311"/>
      <c r="M2349" s="1156"/>
      <c r="N2349" s="1207"/>
    </row>
    <row r="2350" spans="1:14" ht="30">
      <c r="A2350" s="1163" t="s">
        <v>4228</v>
      </c>
      <c r="B2350" s="1324" t="s">
        <v>4394</v>
      </c>
      <c r="C2350" s="1310"/>
      <c r="D2350" s="2267"/>
      <c r="E2350" s="1276"/>
      <c r="F2350" s="1311"/>
      <c r="G2350" s="1156"/>
      <c r="H2350" s="1324" t="s">
        <v>4394</v>
      </c>
      <c r="I2350" s="1310"/>
      <c r="J2350" s="2267"/>
      <c r="K2350" s="1276"/>
      <c r="L2350" s="1311"/>
      <c r="M2350" s="1156"/>
      <c r="N2350" s="1207"/>
    </row>
    <row r="2351" spans="1:14">
      <c r="A2351" s="1163" t="s">
        <v>3284</v>
      </c>
      <c r="B2351" s="1324" t="s">
        <v>4395</v>
      </c>
      <c r="C2351" s="2268"/>
      <c r="D2351" s="2267"/>
      <c r="E2351" s="1276"/>
      <c r="F2351" s="2269"/>
      <c r="G2351" s="1156"/>
      <c r="H2351" s="1324" t="s">
        <v>4395</v>
      </c>
      <c r="I2351" s="2268"/>
      <c r="J2351" s="2267"/>
      <c r="K2351" s="1276"/>
      <c r="L2351" s="2269"/>
      <c r="M2351" s="1156"/>
      <c r="N2351" s="1207"/>
    </row>
    <row r="2352" spans="1:14">
      <c r="A2352" s="1163" t="s">
        <v>4375</v>
      </c>
      <c r="B2352" s="1324" t="s">
        <v>3290</v>
      </c>
      <c r="C2352" s="2268"/>
      <c r="D2352" s="2267"/>
      <c r="E2352" s="1276"/>
      <c r="F2352" s="2269"/>
      <c r="G2352" s="1156"/>
      <c r="H2352" s="1324" t="s">
        <v>3290</v>
      </c>
      <c r="I2352" s="2268"/>
      <c r="J2352" s="2267"/>
      <c r="K2352" s="1276"/>
      <c r="L2352" s="2269"/>
      <c r="M2352" s="1156"/>
      <c r="N2352" s="1207"/>
    </row>
    <row r="2353" spans="1:14" ht="30">
      <c r="A2353" s="1163" t="s">
        <v>3291</v>
      </c>
      <c r="B2353" s="1324" t="s">
        <v>4424</v>
      </c>
      <c r="C2353" s="2268"/>
      <c r="D2353" s="2267"/>
      <c r="E2353" s="1276"/>
      <c r="F2353" s="2269"/>
      <c r="G2353" s="1156"/>
      <c r="H2353" s="1324" t="s">
        <v>4424</v>
      </c>
      <c r="I2353" s="2268"/>
      <c r="J2353" s="2267"/>
      <c r="K2353" s="1276"/>
      <c r="L2353" s="2269"/>
      <c r="M2353" s="1156"/>
      <c r="N2353" s="1207"/>
    </row>
    <row r="2354" spans="1:14">
      <c r="A2354" s="1163" t="s">
        <v>3294</v>
      </c>
      <c r="B2354" s="1324" t="s">
        <v>3337</v>
      </c>
      <c r="C2354" s="2268"/>
      <c r="D2354" s="2267"/>
      <c r="E2354" s="1276"/>
      <c r="F2354" s="2269"/>
      <c r="G2354" s="1156"/>
      <c r="H2354" s="1324" t="s">
        <v>3337</v>
      </c>
      <c r="I2354" s="2268"/>
      <c r="J2354" s="2267"/>
      <c r="K2354" s="1276"/>
      <c r="L2354" s="2269"/>
      <c r="M2354" s="1156"/>
      <c r="N2354" s="1207"/>
    </row>
    <row r="2355" spans="1:14">
      <c r="A2355" s="1163" t="s">
        <v>3295</v>
      </c>
      <c r="B2355" s="1324" t="s">
        <v>4425</v>
      </c>
      <c r="C2355" s="2268"/>
      <c r="D2355" s="2267"/>
      <c r="E2355" s="1276"/>
      <c r="F2355" s="2269"/>
      <c r="G2355" s="1156"/>
      <c r="H2355" s="1324" t="s">
        <v>4425</v>
      </c>
      <c r="I2355" s="2268"/>
      <c r="J2355" s="2267"/>
      <c r="K2355" s="1276"/>
      <c r="L2355" s="2269"/>
      <c r="M2355" s="1156"/>
      <c r="N2355" s="1207"/>
    </row>
    <row r="2356" spans="1:14" ht="45">
      <c r="A2356" s="1163" t="s">
        <v>3298</v>
      </c>
      <c r="B2356" s="1324" t="s">
        <v>3315</v>
      </c>
      <c r="C2356" s="2268"/>
      <c r="D2356" s="2267"/>
      <c r="E2356" s="1276"/>
      <c r="F2356" s="2269"/>
      <c r="G2356" s="1156"/>
      <c r="H2356" s="1324" t="s">
        <v>3315</v>
      </c>
      <c r="I2356" s="2268"/>
      <c r="J2356" s="2267"/>
      <c r="K2356" s="1276"/>
      <c r="L2356" s="2269"/>
      <c r="M2356" s="1156"/>
      <c r="N2356" s="1207"/>
    </row>
    <row r="2357" spans="1:14">
      <c r="A2357" s="1163" t="s">
        <v>4376</v>
      </c>
      <c r="B2357" s="1324"/>
      <c r="C2357" s="2268"/>
      <c r="D2357" s="2267"/>
      <c r="E2357" s="1276"/>
      <c r="F2357" s="2269"/>
      <c r="G2357" s="1156"/>
      <c r="H2357" s="1324"/>
      <c r="I2357" s="2268"/>
      <c r="J2357" s="2267"/>
      <c r="K2357" s="1276"/>
      <c r="L2357" s="2269"/>
      <c r="M2357" s="1156"/>
      <c r="N2357" s="1207"/>
    </row>
    <row r="2358" spans="1:14">
      <c r="A2358" s="1163" t="s">
        <v>3304</v>
      </c>
      <c r="B2358" s="1324" t="s">
        <v>3337</v>
      </c>
      <c r="C2358" s="2268"/>
      <c r="D2358" s="2267"/>
      <c r="E2358" s="1276"/>
      <c r="F2358" s="2269"/>
      <c r="G2358" s="1156"/>
      <c r="H2358" s="1324" t="s">
        <v>3337</v>
      </c>
      <c r="I2358" s="2268"/>
      <c r="J2358" s="2267"/>
      <c r="K2358" s="1276"/>
      <c r="L2358" s="2269"/>
      <c r="M2358" s="1156"/>
      <c r="N2358" s="1207"/>
    </row>
    <row r="2359" spans="1:14">
      <c r="A2359" s="1163" t="s">
        <v>4377</v>
      </c>
      <c r="B2359" s="1324"/>
      <c r="C2359" s="1310">
        <v>250</v>
      </c>
      <c r="D2359" s="2267">
        <v>90000</v>
      </c>
      <c r="E2359" s="1276"/>
      <c r="F2359" s="1311"/>
      <c r="G2359" s="1156"/>
      <c r="H2359" s="1324"/>
      <c r="I2359" s="1310">
        <v>250</v>
      </c>
      <c r="J2359" s="2267">
        <v>90000</v>
      </c>
      <c r="K2359" s="1276"/>
      <c r="L2359" s="1311"/>
      <c r="M2359" s="1156"/>
      <c r="N2359" s="1207"/>
    </row>
    <row r="2360" spans="1:14">
      <c r="A2360" s="1163" t="s">
        <v>4378</v>
      </c>
      <c r="B2360" s="1324"/>
      <c r="C2360" s="1310">
        <v>100</v>
      </c>
      <c r="D2360" s="2267">
        <v>36000</v>
      </c>
      <c r="E2360" s="1276"/>
      <c r="F2360" s="1311"/>
      <c r="G2360" s="1156"/>
      <c r="H2360" s="1324"/>
      <c r="I2360" s="1310">
        <v>100</v>
      </c>
      <c r="J2360" s="2267">
        <v>36000</v>
      </c>
      <c r="K2360" s="1276"/>
      <c r="L2360" s="1311"/>
      <c r="M2360" s="1156"/>
      <c r="N2360" s="1207"/>
    </row>
    <row r="2361" spans="1:14">
      <c r="A2361" s="1163" t="s">
        <v>4379</v>
      </c>
      <c r="B2361" s="1324">
        <v>360</v>
      </c>
      <c r="C2361" s="1310"/>
      <c r="D2361" s="2267"/>
      <c r="E2361" s="1276"/>
      <c r="F2361" s="1311"/>
      <c r="G2361" s="1156"/>
      <c r="H2361" s="1324">
        <v>360</v>
      </c>
      <c r="I2361" s="1310"/>
      <c r="J2361" s="2267"/>
      <c r="K2361" s="1276"/>
      <c r="L2361" s="1311"/>
      <c r="M2361" s="1156"/>
      <c r="N2361" s="1207"/>
    </row>
    <row r="2362" spans="1:14" ht="15.75" thickBot="1">
      <c r="A2362" s="2270" t="s">
        <v>29</v>
      </c>
      <c r="B2362" s="2271"/>
      <c r="C2362" s="1173"/>
      <c r="D2362" s="1315">
        <f>SUM(D2359:D2361)</f>
        <v>126000</v>
      </c>
      <c r="E2362" s="1313"/>
      <c r="F2362" s="1315"/>
      <c r="G2362" s="1314"/>
      <c r="H2362" s="2271"/>
      <c r="I2362" s="1173"/>
      <c r="J2362" s="1315">
        <f>SUM(J2359:J2361)</f>
        <v>126000</v>
      </c>
      <c r="K2362" s="1172"/>
      <c r="L2362" s="2272"/>
      <c r="M2362" s="1314"/>
      <c r="N2362" s="1207"/>
    </row>
    <row r="2363" spans="1:14" ht="92.25" customHeight="1">
      <c r="A2363" s="1153" t="s">
        <v>3278</v>
      </c>
      <c r="B2363" s="1328" t="s">
        <v>4426</v>
      </c>
      <c r="C2363" s="1310"/>
      <c r="D2363" s="2267"/>
      <c r="E2363" s="1306" t="s">
        <v>4426</v>
      </c>
      <c r="F2363" s="1311"/>
      <c r="G2363" s="1156"/>
      <c r="H2363" s="1328" t="s">
        <v>4426</v>
      </c>
      <c r="I2363" s="1310"/>
      <c r="J2363" s="2267"/>
      <c r="K2363" s="1306" t="s">
        <v>4426</v>
      </c>
      <c r="L2363" s="1311"/>
      <c r="M2363" s="1156"/>
      <c r="N2363" s="1207"/>
    </row>
    <row r="2364" spans="1:14" ht="30">
      <c r="A2364" s="1163" t="s">
        <v>4228</v>
      </c>
      <c r="B2364" s="1324" t="s">
        <v>4394</v>
      </c>
      <c r="C2364" s="1310"/>
      <c r="D2364" s="2267"/>
      <c r="E2364" s="1276" t="s">
        <v>4394</v>
      </c>
      <c r="F2364" s="1311"/>
      <c r="G2364" s="1156"/>
      <c r="H2364" s="1324" t="s">
        <v>4394</v>
      </c>
      <c r="I2364" s="1310"/>
      <c r="J2364" s="2267"/>
      <c r="K2364" s="1276" t="s">
        <v>4394</v>
      </c>
      <c r="L2364" s="1311"/>
      <c r="M2364" s="1156"/>
      <c r="N2364" s="1207"/>
    </row>
    <row r="2365" spans="1:14">
      <c r="A2365" s="1163" t="s">
        <v>3284</v>
      </c>
      <c r="B2365" s="1324" t="s">
        <v>4383</v>
      </c>
      <c r="C2365" s="2268"/>
      <c r="D2365" s="2267"/>
      <c r="E2365" s="1276" t="s">
        <v>4383</v>
      </c>
      <c r="F2365" s="2269"/>
      <c r="G2365" s="1156"/>
      <c r="H2365" s="1324" t="s">
        <v>4383</v>
      </c>
      <c r="I2365" s="2268"/>
      <c r="J2365" s="2267"/>
      <c r="K2365" s="1276" t="s">
        <v>4383</v>
      </c>
      <c r="L2365" s="2269"/>
      <c r="M2365" s="1156"/>
      <c r="N2365" s="1207"/>
    </row>
    <row r="2366" spans="1:14">
      <c r="A2366" s="1163" t="s">
        <v>4375</v>
      </c>
      <c r="B2366" s="1324" t="s">
        <v>3290</v>
      </c>
      <c r="C2366" s="2268"/>
      <c r="D2366" s="2267"/>
      <c r="E2366" s="1276" t="s">
        <v>3290</v>
      </c>
      <c r="F2366" s="2269"/>
      <c r="G2366" s="1156"/>
      <c r="H2366" s="1324" t="s">
        <v>3290</v>
      </c>
      <c r="I2366" s="2268"/>
      <c r="J2366" s="2267"/>
      <c r="K2366" s="1276" t="s">
        <v>3290</v>
      </c>
      <c r="L2366" s="2269"/>
      <c r="M2366" s="1156"/>
      <c r="N2366" s="1207"/>
    </row>
    <row r="2367" spans="1:14" ht="36" customHeight="1">
      <c r="A2367" s="1163" t="s">
        <v>3291</v>
      </c>
      <c r="B2367" s="1324" t="s">
        <v>4427</v>
      </c>
      <c r="C2367" s="2268"/>
      <c r="D2367" s="2267"/>
      <c r="E2367" s="1276" t="s">
        <v>4427</v>
      </c>
      <c r="F2367" s="2269"/>
      <c r="G2367" s="1156"/>
      <c r="H2367" s="1324" t="s">
        <v>4427</v>
      </c>
      <c r="I2367" s="2268"/>
      <c r="J2367" s="2267"/>
      <c r="K2367" s="1276" t="s">
        <v>4427</v>
      </c>
      <c r="L2367" s="2269"/>
      <c r="M2367" s="1156"/>
      <c r="N2367" s="1207"/>
    </row>
    <row r="2368" spans="1:14">
      <c r="A2368" s="1163" t="s">
        <v>3294</v>
      </c>
      <c r="B2368" s="1324" t="s">
        <v>3337</v>
      </c>
      <c r="C2368" s="2268"/>
      <c r="D2368" s="2267"/>
      <c r="E2368" s="1276" t="s">
        <v>3337</v>
      </c>
      <c r="F2368" s="2269"/>
      <c r="G2368" s="1156"/>
      <c r="H2368" s="1324" t="s">
        <v>3337</v>
      </c>
      <c r="I2368" s="2268"/>
      <c r="J2368" s="2267"/>
      <c r="K2368" s="1276" t="s">
        <v>3337</v>
      </c>
      <c r="L2368" s="2269"/>
      <c r="M2368" s="1156"/>
      <c r="N2368" s="1207"/>
    </row>
    <row r="2369" spans="1:14">
      <c r="A2369" s="1163" t="s">
        <v>3295</v>
      </c>
      <c r="B2369" s="1324" t="s">
        <v>4428</v>
      </c>
      <c r="C2369" s="2268"/>
      <c r="D2369" s="2267"/>
      <c r="E2369" s="1276" t="s">
        <v>4428</v>
      </c>
      <c r="F2369" s="2269"/>
      <c r="G2369" s="1156"/>
      <c r="H2369" s="1324" t="s">
        <v>4428</v>
      </c>
      <c r="I2369" s="2268"/>
      <c r="J2369" s="2267"/>
      <c r="K2369" s="1276" t="s">
        <v>4428</v>
      </c>
      <c r="L2369" s="2269"/>
      <c r="M2369" s="1156"/>
      <c r="N2369" s="1207"/>
    </row>
    <row r="2370" spans="1:14" ht="45">
      <c r="A2370" s="1163" t="s">
        <v>3298</v>
      </c>
      <c r="B2370" s="1324" t="s">
        <v>3315</v>
      </c>
      <c r="C2370" s="2268"/>
      <c r="D2370" s="2267"/>
      <c r="E2370" s="1276" t="s">
        <v>3315</v>
      </c>
      <c r="F2370" s="2269"/>
      <c r="G2370" s="1156"/>
      <c r="H2370" s="1324" t="s">
        <v>3315</v>
      </c>
      <c r="I2370" s="2268"/>
      <c r="J2370" s="2267"/>
      <c r="K2370" s="1276" t="s">
        <v>3315</v>
      </c>
      <c r="L2370" s="2269"/>
      <c r="M2370" s="1156"/>
      <c r="N2370" s="1207"/>
    </row>
    <row r="2371" spans="1:14">
      <c r="A2371" s="1163" t="s">
        <v>4376</v>
      </c>
      <c r="B2371" s="1324"/>
      <c r="C2371" s="2268"/>
      <c r="D2371" s="2267"/>
      <c r="E2371" s="1276"/>
      <c r="F2371" s="2269"/>
      <c r="G2371" s="1156"/>
      <c r="H2371" s="1324"/>
      <c r="I2371" s="2268"/>
      <c r="J2371" s="2267"/>
      <c r="K2371" s="1276"/>
      <c r="L2371" s="2269"/>
      <c r="M2371" s="1156"/>
      <c r="N2371" s="1207"/>
    </row>
    <row r="2372" spans="1:14">
      <c r="A2372" s="1163" t="s">
        <v>3304</v>
      </c>
      <c r="B2372" s="1324" t="s">
        <v>3337</v>
      </c>
      <c r="C2372" s="2268"/>
      <c r="D2372" s="2267"/>
      <c r="E2372" s="1276" t="s">
        <v>3337</v>
      </c>
      <c r="F2372" s="2269"/>
      <c r="G2372" s="1156"/>
      <c r="H2372" s="1324" t="s">
        <v>3337</v>
      </c>
      <c r="I2372" s="2268"/>
      <c r="J2372" s="2267"/>
      <c r="K2372" s="1276" t="s">
        <v>3337</v>
      </c>
      <c r="L2372" s="2269"/>
      <c r="M2372" s="1156"/>
      <c r="N2372" s="1207"/>
    </row>
    <row r="2373" spans="1:14">
      <c r="A2373" s="1163" t="s">
        <v>4377</v>
      </c>
      <c r="B2373" s="1324"/>
      <c r="C2373" s="1310">
        <v>300</v>
      </c>
      <c r="D2373" s="2267">
        <v>195000</v>
      </c>
      <c r="E2373" s="1276"/>
      <c r="F2373" s="1311">
        <v>300</v>
      </c>
      <c r="G2373" s="1156">
        <v>195000</v>
      </c>
      <c r="H2373" s="1324"/>
      <c r="I2373" s="1310">
        <v>300</v>
      </c>
      <c r="J2373" s="2267">
        <v>195000</v>
      </c>
      <c r="K2373" s="1276"/>
      <c r="L2373" s="1311">
        <v>300</v>
      </c>
      <c r="M2373" s="1156">
        <v>195000</v>
      </c>
      <c r="N2373" s="1207"/>
    </row>
    <row r="2374" spans="1:14">
      <c r="A2374" s="1163" t="s">
        <v>4378</v>
      </c>
      <c r="B2374" s="1324"/>
      <c r="C2374" s="1310">
        <v>150</v>
      </c>
      <c r="D2374" s="2267">
        <v>97500</v>
      </c>
      <c r="E2374" s="1276"/>
      <c r="F2374" s="1312">
        <v>1500</v>
      </c>
      <c r="G2374" s="1156">
        <v>97500</v>
      </c>
      <c r="H2374" s="1324"/>
      <c r="I2374" s="1310">
        <v>150</v>
      </c>
      <c r="J2374" s="2267">
        <v>97500</v>
      </c>
      <c r="K2374" s="1276"/>
      <c r="L2374" s="1312">
        <v>150</v>
      </c>
      <c r="M2374" s="1156">
        <v>97500</v>
      </c>
      <c r="N2374" s="1207"/>
    </row>
    <row r="2375" spans="1:14">
      <c r="A2375" s="1163" t="s">
        <v>4379</v>
      </c>
      <c r="B2375" s="1324">
        <v>650</v>
      </c>
      <c r="C2375" s="1310"/>
      <c r="D2375" s="2267"/>
      <c r="E2375" s="1276">
        <v>650</v>
      </c>
      <c r="F2375" s="1311"/>
      <c r="G2375" s="1156"/>
      <c r="H2375" s="1324">
        <v>650</v>
      </c>
      <c r="I2375" s="1310"/>
      <c r="J2375" s="2267"/>
      <c r="K2375" s="1276">
        <v>650</v>
      </c>
      <c r="L2375" s="1311"/>
      <c r="M2375" s="1156"/>
      <c r="N2375" s="1207"/>
    </row>
    <row r="2376" spans="1:14" ht="15.75" thickBot="1">
      <c r="A2376" s="2270" t="s">
        <v>29</v>
      </c>
      <c r="B2376" s="2271"/>
      <c r="C2376" s="1173"/>
      <c r="D2376" s="1315">
        <f>SUM(D2373:D2375)</f>
        <v>292500</v>
      </c>
      <c r="E2376" s="1313"/>
      <c r="F2376" s="1315"/>
      <c r="G2376" s="1314">
        <f>SUM(G2373:G2375)</f>
        <v>292500</v>
      </c>
      <c r="H2376" s="2271"/>
      <c r="I2376" s="1173"/>
      <c r="J2376" s="1315">
        <f>SUM(J2373:J2375)</f>
        <v>292500</v>
      </c>
      <c r="K2376" s="1172"/>
      <c r="L2376" s="2272"/>
      <c r="M2376" s="1314">
        <f>SUM(M2373:M2375)</f>
        <v>292500</v>
      </c>
      <c r="N2376" s="1207"/>
    </row>
    <row r="2377" spans="1:14" ht="30">
      <c r="A2377" s="1153" t="s">
        <v>3278</v>
      </c>
      <c r="B2377" s="1328"/>
      <c r="C2377" s="1310"/>
      <c r="D2377" s="2267"/>
      <c r="E2377" s="1331"/>
      <c r="F2377" s="1311"/>
      <c r="G2377" s="1156"/>
      <c r="H2377" s="1328" t="s">
        <v>3540</v>
      </c>
      <c r="I2377" s="1310"/>
      <c r="J2377" s="2267"/>
      <c r="K2377" s="1331" t="s">
        <v>4429</v>
      </c>
      <c r="L2377" s="1311"/>
      <c r="M2377" s="1156"/>
      <c r="N2377" s="1207"/>
    </row>
    <row r="2378" spans="1:14">
      <c r="A2378" s="1163" t="s">
        <v>4228</v>
      </c>
      <c r="B2378" s="1324"/>
      <c r="C2378" s="1310"/>
      <c r="D2378" s="2267"/>
      <c r="E2378" s="1276"/>
      <c r="F2378" s="1311"/>
      <c r="G2378" s="1156"/>
      <c r="H2378" s="1324" t="s">
        <v>4430</v>
      </c>
      <c r="I2378" s="1310"/>
      <c r="J2378" s="2267"/>
      <c r="K2378" s="1276" t="s">
        <v>3532</v>
      </c>
      <c r="L2378" s="1311"/>
      <c r="M2378" s="1156"/>
      <c r="N2378" s="1207"/>
    </row>
    <row r="2379" spans="1:14">
      <c r="A2379" s="1163" t="s">
        <v>3284</v>
      </c>
      <c r="B2379" s="1324"/>
      <c r="C2379" s="2268"/>
      <c r="D2379" s="2267"/>
      <c r="E2379" s="1276"/>
      <c r="F2379" s="2269"/>
      <c r="G2379" s="1156"/>
      <c r="H2379" s="1324" t="s">
        <v>4284</v>
      </c>
      <c r="I2379" s="2268"/>
      <c r="J2379" s="2267"/>
      <c r="K2379" s="1276" t="s">
        <v>4431</v>
      </c>
      <c r="L2379" s="2269"/>
      <c r="M2379" s="1156"/>
      <c r="N2379" s="1207"/>
    </row>
    <row r="2380" spans="1:14">
      <c r="A2380" s="1163" t="s">
        <v>4375</v>
      </c>
      <c r="B2380" s="1324"/>
      <c r="C2380" s="2268"/>
      <c r="D2380" s="2267"/>
      <c r="E2380" s="1276"/>
      <c r="F2380" s="2269"/>
      <c r="G2380" s="1156"/>
      <c r="H2380" s="1324" t="s">
        <v>3290</v>
      </c>
      <c r="I2380" s="2268"/>
      <c r="J2380" s="2267"/>
      <c r="K2380" s="1276" t="s">
        <v>3290</v>
      </c>
      <c r="L2380" s="2269"/>
      <c r="M2380" s="1156"/>
      <c r="N2380" s="1207"/>
    </row>
    <row r="2381" spans="1:14">
      <c r="A2381" s="1163" t="s">
        <v>3291</v>
      </c>
      <c r="B2381" s="1324"/>
      <c r="C2381" s="2268"/>
      <c r="D2381" s="2267"/>
      <c r="E2381" s="1276"/>
      <c r="F2381" s="2269"/>
      <c r="G2381" s="1156"/>
      <c r="H2381" s="1324" t="s">
        <v>4432</v>
      </c>
      <c r="I2381" s="2268"/>
      <c r="J2381" s="2267"/>
      <c r="K2381" s="1276" t="s">
        <v>4432</v>
      </c>
      <c r="L2381" s="2269"/>
      <c r="M2381" s="1156"/>
      <c r="N2381" s="1207"/>
    </row>
    <row r="2382" spans="1:14">
      <c r="A2382" s="1163" t="s">
        <v>3294</v>
      </c>
      <c r="B2382" s="1324"/>
      <c r="C2382" s="2268"/>
      <c r="D2382" s="2267"/>
      <c r="E2382" s="1276"/>
      <c r="F2382" s="2269"/>
      <c r="G2382" s="1156"/>
      <c r="H2382" s="1324" t="s">
        <v>3337</v>
      </c>
      <c r="I2382" s="2268"/>
      <c r="J2382" s="2267"/>
      <c r="K2382" s="1276" t="s">
        <v>3337</v>
      </c>
      <c r="L2382" s="2269"/>
      <c r="M2382" s="1156"/>
      <c r="N2382" s="1207"/>
    </row>
    <row r="2383" spans="1:14">
      <c r="A2383" s="1163" t="s">
        <v>3295</v>
      </c>
      <c r="B2383" s="1324"/>
      <c r="C2383" s="2268"/>
      <c r="D2383" s="2267"/>
      <c r="E2383" s="1276"/>
      <c r="F2383" s="2269"/>
      <c r="G2383" s="1156"/>
      <c r="H2383" s="1324" t="s">
        <v>4433</v>
      </c>
      <c r="I2383" s="2268"/>
      <c r="J2383" s="2267"/>
      <c r="K2383" s="1276" t="s">
        <v>4388</v>
      </c>
      <c r="L2383" s="2269"/>
      <c r="M2383" s="1156"/>
      <c r="N2383" s="1207"/>
    </row>
    <row r="2384" spans="1:14" ht="45">
      <c r="A2384" s="1163" t="s">
        <v>3298</v>
      </c>
      <c r="B2384" s="1324"/>
      <c r="C2384" s="2268"/>
      <c r="D2384" s="2267"/>
      <c r="E2384" s="1276"/>
      <c r="F2384" s="2269"/>
      <c r="G2384" s="1156"/>
      <c r="H2384" s="1324" t="s">
        <v>4434</v>
      </c>
      <c r="I2384" s="2268"/>
      <c r="J2384" s="2267"/>
      <c r="K2384" s="1276" t="s">
        <v>3315</v>
      </c>
      <c r="L2384" s="2269"/>
      <c r="M2384" s="1156"/>
      <c r="N2384" s="1207"/>
    </row>
    <row r="2385" spans="1:14">
      <c r="A2385" s="1163" t="s">
        <v>4376</v>
      </c>
      <c r="B2385" s="1324"/>
      <c r="C2385" s="2268"/>
      <c r="D2385" s="2267"/>
      <c r="E2385" s="1276"/>
      <c r="F2385" s="2269"/>
      <c r="G2385" s="1156"/>
      <c r="H2385" s="1324"/>
      <c r="I2385" s="2268"/>
      <c r="J2385" s="2267"/>
      <c r="K2385" s="1276"/>
      <c r="L2385" s="2269"/>
      <c r="M2385" s="1156"/>
      <c r="N2385" s="1207"/>
    </row>
    <row r="2386" spans="1:14">
      <c r="A2386" s="1163" t="s">
        <v>3304</v>
      </c>
      <c r="B2386" s="1324"/>
      <c r="C2386" s="2268"/>
      <c r="D2386" s="2267"/>
      <c r="E2386" s="1276"/>
      <c r="F2386" s="2269"/>
      <c r="G2386" s="1156"/>
      <c r="H2386" s="1324"/>
      <c r="I2386" s="2268"/>
      <c r="J2386" s="2267"/>
      <c r="K2386" s="1276" t="s">
        <v>3337</v>
      </c>
      <c r="L2386" s="2269"/>
      <c r="M2386" s="1156"/>
      <c r="N2386" s="1207"/>
    </row>
    <row r="2387" spans="1:14">
      <c r="A2387" s="1163" t="s">
        <v>4377</v>
      </c>
      <c r="B2387" s="1324"/>
      <c r="C2387" s="1310"/>
      <c r="D2387" s="2267"/>
      <c r="E2387" s="1276"/>
      <c r="F2387" s="2273"/>
      <c r="G2387" s="1156"/>
      <c r="H2387" s="1324">
        <v>1</v>
      </c>
      <c r="I2387" s="1310">
        <v>300</v>
      </c>
      <c r="J2387" s="2267">
        <f>I2387*H2387*H2389</f>
        <v>105000</v>
      </c>
      <c r="K2387" s="1276">
        <v>1</v>
      </c>
      <c r="L2387" s="1311">
        <v>400</v>
      </c>
      <c r="M2387" s="1156">
        <f>L2387*K2387*K2389</f>
        <v>120000</v>
      </c>
      <c r="N2387" s="1207"/>
    </row>
    <row r="2388" spans="1:14">
      <c r="A2388" s="1163" t="s">
        <v>4378</v>
      </c>
      <c r="B2388" s="1324"/>
      <c r="C2388" s="1310"/>
      <c r="D2388" s="2267"/>
      <c r="E2388" s="1276"/>
      <c r="F2388" s="1311"/>
      <c r="G2388" s="1156"/>
      <c r="H2388" s="1324">
        <v>2</v>
      </c>
      <c r="I2388" s="1310">
        <v>100</v>
      </c>
      <c r="J2388" s="2267">
        <f>I2388*H2388*H2389</f>
        <v>70000</v>
      </c>
      <c r="K2388" s="1276">
        <v>2</v>
      </c>
      <c r="L2388" s="1311">
        <v>100</v>
      </c>
      <c r="M2388" s="1156">
        <f>L2388*K2388*K2389</f>
        <v>60000</v>
      </c>
      <c r="N2388" s="1207"/>
    </row>
    <row r="2389" spans="1:14">
      <c r="A2389" s="1163" t="s">
        <v>4379</v>
      </c>
      <c r="B2389" s="1324"/>
      <c r="C2389" s="1310"/>
      <c r="D2389" s="2267"/>
      <c r="E2389" s="1276"/>
      <c r="F2389" s="1311"/>
      <c r="G2389" s="1156"/>
      <c r="H2389" s="1324">
        <v>350</v>
      </c>
      <c r="I2389" s="1310"/>
      <c r="J2389" s="2267"/>
      <c r="K2389" s="1276">
        <v>300</v>
      </c>
      <c r="L2389" s="1311"/>
      <c r="M2389" s="1156"/>
      <c r="N2389" s="1207"/>
    </row>
    <row r="2390" spans="1:14" ht="15.75" thickBot="1">
      <c r="A2390" s="2270" t="s">
        <v>29</v>
      </c>
      <c r="B2390" s="2271"/>
      <c r="C2390" s="1173"/>
      <c r="D2390" s="1315"/>
      <c r="E2390" s="1313"/>
      <c r="F2390" s="1315"/>
      <c r="G2390" s="1314"/>
      <c r="H2390" s="2271"/>
      <c r="I2390" s="1173"/>
      <c r="J2390" s="1315">
        <v>175000</v>
      </c>
      <c r="K2390" s="1172"/>
      <c r="L2390" s="2272"/>
      <c r="M2390" s="1314">
        <v>180000</v>
      </c>
      <c r="N2390" s="1207"/>
    </row>
    <row r="2391" spans="1:14" ht="45">
      <c r="A2391" s="1153" t="s">
        <v>3278</v>
      </c>
      <c r="B2391" s="1328" t="s">
        <v>4435</v>
      </c>
      <c r="C2391" s="1310"/>
      <c r="D2391" s="2267"/>
      <c r="E2391" s="1331"/>
      <c r="F2391" s="1311"/>
      <c r="G2391" s="1156"/>
      <c r="H2391" s="1328" t="s">
        <v>4435</v>
      </c>
      <c r="I2391" s="1310"/>
      <c r="J2391" s="2267"/>
      <c r="K2391" s="1331"/>
      <c r="L2391" s="1311"/>
      <c r="M2391" s="1156"/>
      <c r="N2391" s="1207"/>
    </row>
    <row r="2392" spans="1:14" ht="30">
      <c r="A2392" s="1163" t="s">
        <v>4228</v>
      </c>
      <c r="B2392" s="1324" t="s">
        <v>4394</v>
      </c>
      <c r="C2392" s="1310"/>
      <c r="D2392" s="2267"/>
      <c r="E2392" s="1276"/>
      <c r="F2392" s="1311"/>
      <c r="G2392" s="1156"/>
      <c r="H2392" s="1324" t="s">
        <v>4394</v>
      </c>
      <c r="I2392" s="1310"/>
      <c r="J2392" s="2267"/>
      <c r="K2392" s="1276"/>
      <c r="L2392" s="1311"/>
      <c r="M2392" s="1156"/>
      <c r="N2392" s="1207"/>
    </row>
    <row r="2393" spans="1:14">
      <c r="A2393" s="1163" t="s">
        <v>3284</v>
      </c>
      <c r="B2393" s="1324" t="s">
        <v>4395</v>
      </c>
      <c r="C2393" s="2268"/>
      <c r="D2393" s="2267"/>
      <c r="E2393" s="1276"/>
      <c r="F2393" s="2269"/>
      <c r="G2393" s="1156"/>
      <c r="H2393" s="1324" t="s">
        <v>4395</v>
      </c>
      <c r="I2393" s="2268"/>
      <c r="J2393" s="2267"/>
      <c r="K2393" s="1276"/>
      <c r="L2393" s="2269"/>
      <c r="M2393" s="1156"/>
      <c r="N2393" s="1207"/>
    </row>
    <row r="2394" spans="1:14">
      <c r="A2394" s="1163" t="s">
        <v>4375</v>
      </c>
      <c r="B2394" s="1324" t="s">
        <v>3290</v>
      </c>
      <c r="C2394" s="2268"/>
      <c r="D2394" s="2267"/>
      <c r="E2394" s="1276"/>
      <c r="F2394" s="2269"/>
      <c r="G2394" s="1156"/>
      <c r="H2394" s="1324" t="s">
        <v>3290</v>
      </c>
      <c r="I2394" s="2268"/>
      <c r="J2394" s="2267"/>
      <c r="K2394" s="1276"/>
      <c r="L2394" s="2269"/>
      <c r="M2394" s="1156"/>
      <c r="N2394" s="1207"/>
    </row>
    <row r="2395" spans="1:14" ht="30">
      <c r="A2395" s="1163" t="s">
        <v>3291</v>
      </c>
      <c r="B2395" s="1324" t="s">
        <v>4436</v>
      </c>
      <c r="C2395" s="2268"/>
      <c r="D2395" s="2267"/>
      <c r="E2395" s="1276"/>
      <c r="F2395" s="2269"/>
      <c r="G2395" s="1156"/>
      <c r="H2395" s="1324" t="s">
        <v>4436</v>
      </c>
      <c r="I2395" s="2268"/>
      <c r="J2395" s="2267"/>
      <c r="K2395" s="1276"/>
      <c r="L2395" s="2269"/>
      <c r="M2395" s="1156"/>
      <c r="N2395" s="1207"/>
    </row>
    <row r="2396" spans="1:14">
      <c r="A2396" s="1163" t="s">
        <v>3294</v>
      </c>
      <c r="B2396" s="1324" t="s">
        <v>3337</v>
      </c>
      <c r="C2396" s="2268"/>
      <c r="D2396" s="2267"/>
      <c r="E2396" s="1276"/>
      <c r="F2396" s="2269"/>
      <c r="G2396" s="1156"/>
      <c r="H2396" s="1324" t="s">
        <v>3337</v>
      </c>
      <c r="I2396" s="2268"/>
      <c r="J2396" s="2267"/>
      <c r="K2396" s="1276"/>
      <c r="L2396" s="2269"/>
      <c r="M2396" s="1156"/>
      <c r="N2396" s="1207"/>
    </row>
    <row r="2397" spans="1:14">
      <c r="A2397" s="1163" t="s">
        <v>3295</v>
      </c>
      <c r="B2397" s="1324"/>
      <c r="C2397" s="2268"/>
      <c r="D2397" s="2267"/>
      <c r="E2397" s="1276"/>
      <c r="F2397" s="2269"/>
      <c r="G2397" s="1156"/>
      <c r="H2397" s="1324"/>
      <c r="I2397" s="2268"/>
      <c r="J2397" s="2267"/>
      <c r="K2397" s="1276"/>
      <c r="L2397" s="2269"/>
      <c r="M2397" s="1156"/>
      <c r="N2397" s="1207"/>
    </row>
    <row r="2398" spans="1:14" ht="30">
      <c r="A2398" s="1163" t="s">
        <v>3298</v>
      </c>
      <c r="B2398" s="1324"/>
      <c r="C2398" s="2268"/>
      <c r="D2398" s="2267"/>
      <c r="E2398" s="1276"/>
      <c r="F2398" s="2269"/>
      <c r="G2398" s="1156"/>
      <c r="H2398" s="1324"/>
      <c r="I2398" s="2268"/>
      <c r="J2398" s="2267"/>
      <c r="K2398" s="1276"/>
      <c r="L2398" s="2269"/>
      <c r="M2398" s="1156"/>
      <c r="N2398" s="1207"/>
    </row>
    <row r="2399" spans="1:14">
      <c r="A2399" s="1163" t="s">
        <v>4376</v>
      </c>
      <c r="B2399" s="1324"/>
      <c r="C2399" s="2268"/>
      <c r="D2399" s="2267"/>
      <c r="E2399" s="1276"/>
      <c r="F2399" s="2269"/>
      <c r="G2399" s="1156"/>
      <c r="H2399" s="1324"/>
      <c r="I2399" s="2268"/>
      <c r="J2399" s="2267"/>
      <c r="K2399" s="1276"/>
      <c r="L2399" s="2269"/>
      <c r="M2399" s="1156"/>
      <c r="N2399" s="1207"/>
    </row>
    <row r="2400" spans="1:14" ht="30">
      <c r="A2400" s="1163" t="s">
        <v>3304</v>
      </c>
      <c r="B2400" s="1324" t="s">
        <v>4436</v>
      </c>
      <c r="C2400" s="2274">
        <v>3500</v>
      </c>
      <c r="D2400" s="2267">
        <f>C2400*B2403</f>
        <v>175000</v>
      </c>
      <c r="E2400" s="1276"/>
      <c r="F2400" s="2269"/>
      <c r="G2400" s="1156"/>
      <c r="H2400" s="1324" t="s">
        <v>4436</v>
      </c>
      <c r="I2400" s="2268">
        <v>3500</v>
      </c>
      <c r="J2400" s="2267">
        <v>175000</v>
      </c>
      <c r="K2400" s="1276"/>
      <c r="L2400" s="2269"/>
      <c r="M2400" s="1156"/>
      <c r="N2400" s="1207"/>
    </row>
    <row r="2401" spans="1:14">
      <c r="A2401" s="1163" t="s">
        <v>4377</v>
      </c>
      <c r="B2401" s="1324"/>
      <c r="C2401" s="2275"/>
      <c r="D2401" s="2267"/>
      <c r="E2401" s="1276"/>
      <c r="F2401" s="1311"/>
      <c r="G2401" s="1156"/>
      <c r="H2401" s="1324"/>
      <c r="I2401" s="1310"/>
      <c r="J2401" s="2267"/>
      <c r="K2401" s="1276"/>
      <c r="L2401" s="1311"/>
      <c r="M2401" s="1156"/>
      <c r="N2401" s="1207"/>
    </row>
    <row r="2402" spans="1:14">
      <c r="A2402" s="1163" t="s">
        <v>4378</v>
      </c>
      <c r="B2402" s="1324"/>
      <c r="C2402" s="1310"/>
      <c r="D2402" s="2267"/>
      <c r="E2402" s="1276"/>
      <c r="F2402" s="1311"/>
      <c r="G2402" s="1156"/>
      <c r="H2402" s="1324"/>
      <c r="I2402" s="1310"/>
      <c r="J2402" s="2267"/>
      <c r="K2402" s="1276"/>
      <c r="L2402" s="1311"/>
      <c r="M2402" s="1156"/>
      <c r="N2402" s="1207"/>
    </row>
    <row r="2403" spans="1:14">
      <c r="A2403" s="1163" t="s">
        <v>4379</v>
      </c>
      <c r="B2403" s="1324">
        <v>50</v>
      </c>
      <c r="C2403" s="1310"/>
      <c r="D2403" s="2267"/>
      <c r="E2403" s="1276"/>
      <c r="F2403" s="1311"/>
      <c r="G2403" s="1156"/>
      <c r="H2403" s="1324">
        <v>50</v>
      </c>
      <c r="I2403" s="1310"/>
      <c r="J2403" s="2267"/>
      <c r="K2403" s="1276"/>
      <c r="L2403" s="1311"/>
      <c r="M2403" s="1156"/>
      <c r="N2403" s="1207"/>
    </row>
    <row r="2404" spans="1:14" ht="15.75" thickBot="1">
      <c r="A2404" s="2270" t="s">
        <v>29</v>
      </c>
      <c r="B2404" s="2271"/>
      <c r="C2404" s="1173"/>
      <c r="D2404" s="1315">
        <f>SUM(D2400:D2403)</f>
        <v>175000</v>
      </c>
      <c r="E2404" s="1313"/>
      <c r="F2404" s="1315"/>
      <c r="G2404" s="1314"/>
      <c r="H2404" s="2271"/>
      <c r="I2404" s="1173"/>
      <c r="J2404" s="1315">
        <v>175000</v>
      </c>
      <c r="K2404" s="1172"/>
      <c r="L2404" s="2272"/>
      <c r="M2404" s="1314"/>
      <c r="N2404" s="1207"/>
    </row>
    <row r="2405" spans="1:14" ht="45">
      <c r="A2405" s="1153" t="s">
        <v>3278</v>
      </c>
      <c r="B2405" s="1328" t="s">
        <v>4437</v>
      </c>
      <c r="C2405" s="1329"/>
      <c r="D2405" s="2276"/>
      <c r="E2405" s="1331"/>
      <c r="F2405" s="1330"/>
      <c r="G2405" s="1145"/>
      <c r="H2405" s="1328"/>
      <c r="I2405" s="1329"/>
      <c r="J2405" s="2276"/>
      <c r="K2405" s="1331"/>
      <c r="L2405" s="1330"/>
      <c r="M2405" s="1258"/>
      <c r="N2405" s="1207"/>
    </row>
    <row r="2406" spans="1:14">
      <c r="A2406" s="1163" t="s">
        <v>4228</v>
      </c>
      <c r="B2406" s="1324" t="s">
        <v>4394</v>
      </c>
      <c r="C2406" s="1310"/>
      <c r="D2406" s="2267"/>
      <c r="E2406" s="1276"/>
      <c r="F2406" s="1311"/>
      <c r="G2406" s="1156"/>
      <c r="H2406" s="1324"/>
      <c r="I2406" s="1310"/>
      <c r="J2406" s="2267"/>
      <c r="K2406" s="1276"/>
      <c r="L2406" s="1311"/>
      <c r="M2406" s="1156"/>
      <c r="N2406" s="1207"/>
    </row>
    <row r="2407" spans="1:14">
      <c r="A2407" s="1163" t="s">
        <v>3284</v>
      </c>
      <c r="B2407" s="1324" t="s">
        <v>4395</v>
      </c>
      <c r="C2407" s="2268"/>
      <c r="D2407" s="2267"/>
      <c r="E2407" s="1276"/>
      <c r="F2407" s="2269"/>
      <c r="G2407" s="1156"/>
      <c r="H2407" s="1324"/>
      <c r="I2407" s="2268"/>
      <c r="J2407" s="2267"/>
      <c r="K2407" s="1276"/>
      <c r="L2407" s="2269"/>
      <c r="M2407" s="1156"/>
      <c r="N2407" s="1207"/>
    </row>
    <row r="2408" spans="1:14">
      <c r="A2408" s="1163" t="s">
        <v>4375</v>
      </c>
      <c r="B2408" s="1324" t="s">
        <v>3290</v>
      </c>
      <c r="C2408" s="2268"/>
      <c r="D2408" s="2267"/>
      <c r="E2408" s="1276"/>
      <c r="F2408" s="2269"/>
      <c r="G2408" s="1156"/>
      <c r="H2408" s="1324"/>
      <c r="I2408" s="2268"/>
      <c r="J2408" s="2267"/>
      <c r="K2408" s="1276"/>
      <c r="L2408" s="2269"/>
      <c r="M2408" s="1156"/>
      <c r="N2408" s="1207"/>
    </row>
    <row r="2409" spans="1:14" ht="30">
      <c r="A2409" s="1163" t="s">
        <v>3291</v>
      </c>
      <c r="B2409" s="1324" t="s">
        <v>4438</v>
      </c>
      <c r="C2409" s="2268"/>
      <c r="D2409" s="2267"/>
      <c r="E2409" s="1276"/>
      <c r="F2409" s="2269"/>
      <c r="G2409" s="1156"/>
      <c r="H2409" s="1324"/>
      <c r="I2409" s="2268"/>
      <c r="J2409" s="2267"/>
      <c r="K2409" s="1276"/>
      <c r="L2409" s="2269"/>
      <c r="M2409" s="1156"/>
      <c r="N2409" s="1207"/>
    </row>
    <row r="2410" spans="1:14">
      <c r="A2410" s="1163" t="s">
        <v>3294</v>
      </c>
      <c r="B2410" s="1324" t="s">
        <v>3337</v>
      </c>
      <c r="C2410" s="2268"/>
      <c r="D2410" s="2267"/>
      <c r="E2410" s="1276"/>
      <c r="F2410" s="2269"/>
      <c r="G2410" s="1156"/>
      <c r="H2410" s="1324"/>
      <c r="I2410" s="2268"/>
      <c r="J2410" s="2267"/>
      <c r="K2410" s="1276"/>
      <c r="L2410" s="2269"/>
      <c r="M2410" s="1156"/>
      <c r="N2410" s="1207"/>
    </row>
    <row r="2411" spans="1:14">
      <c r="A2411" s="1163" t="s">
        <v>3295</v>
      </c>
      <c r="B2411" s="1324" t="s">
        <v>4425</v>
      </c>
      <c r="C2411" s="2268"/>
      <c r="D2411" s="2267"/>
      <c r="E2411" s="1276"/>
      <c r="F2411" s="2269"/>
      <c r="G2411" s="1156"/>
      <c r="H2411" s="1324"/>
      <c r="I2411" s="2268"/>
      <c r="J2411" s="2267"/>
      <c r="K2411" s="1276"/>
      <c r="L2411" s="2269"/>
      <c r="M2411" s="1156"/>
      <c r="N2411" s="1207"/>
    </row>
    <row r="2412" spans="1:14" ht="45">
      <c r="A2412" s="1163" t="s">
        <v>3298</v>
      </c>
      <c r="B2412" s="1324" t="s">
        <v>3315</v>
      </c>
      <c r="C2412" s="2268"/>
      <c r="D2412" s="2267"/>
      <c r="E2412" s="1276"/>
      <c r="F2412" s="2269"/>
      <c r="G2412" s="1156"/>
      <c r="H2412" s="1324"/>
      <c r="I2412" s="2268"/>
      <c r="J2412" s="2267"/>
      <c r="K2412" s="1276"/>
      <c r="L2412" s="2269"/>
      <c r="M2412" s="1156"/>
      <c r="N2412" s="1207"/>
    </row>
    <row r="2413" spans="1:14">
      <c r="A2413" s="1163" t="s">
        <v>4376</v>
      </c>
      <c r="B2413" s="1324"/>
      <c r="C2413" s="2268"/>
      <c r="D2413" s="2267"/>
      <c r="E2413" s="1276"/>
      <c r="F2413" s="2269"/>
      <c r="G2413" s="1156"/>
      <c r="H2413" s="1324"/>
      <c r="I2413" s="2268"/>
      <c r="J2413" s="2267"/>
      <c r="K2413" s="1276"/>
      <c r="L2413" s="2269"/>
      <c r="M2413" s="1156"/>
      <c r="N2413" s="1207"/>
    </row>
    <row r="2414" spans="1:14">
      <c r="A2414" s="1163" t="s">
        <v>3304</v>
      </c>
      <c r="B2414" s="1324" t="s">
        <v>3337</v>
      </c>
      <c r="C2414" s="2268"/>
      <c r="D2414" s="2267"/>
      <c r="E2414" s="1276"/>
      <c r="F2414" s="2269"/>
      <c r="G2414" s="1156"/>
      <c r="H2414" s="1324"/>
      <c r="I2414" s="2268"/>
      <c r="J2414" s="2267"/>
      <c r="K2414" s="1276"/>
      <c r="L2414" s="2269"/>
      <c r="M2414" s="1156"/>
      <c r="N2414" s="1207"/>
    </row>
    <row r="2415" spans="1:14">
      <c r="A2415" s="1163" t="s">
        <v>4377</v>
      </c>
      <c r="B2415" s="1324">
        <v>1</v>
      </c>
      <c r="C2415" s="1310">
        <v>200</v>
      </c>
      <c r="D2415" s="2267">
        <f>C2415*B2415*B2417</f>
        <v>500000</v>
      </c>
      <c r="E2415" s="1276"/>
      <c r="F2415" s="1311"/>
      <c r="G2415" s="1156"/>
      <c r="H2415" s="1324"/>
      <c r="I2415" s="1310"/>
      <c r="J2415" s="2267"/>
      <c r="K2415" s="1276"/>
      <c r="L2415" s="1311"/>
      <c r="M2415" s="1156"/>
      <c r="N2415" s="1207"/>
    </row>
    <row r="2416" spans="1:14">
      <c r="A2416" s="1163" t="s">
        <v>4378</v>
      </c>
      <c r="B2416" s="1324"/>
      <c r="C2416" s="1310"/>
      <c r="D2416" s="2267"/>
      <c r="E2416" s="1276"/>
      <c r="F2416" s="1311"/>
      <c r="G2416" s="1156"/>
      <c r="H2416" s="1324"/>
      <c r="I2416" s="1310"/>
      <c r="J2416" s="2267"/>
      <c r="K2416" s="1276"/>
      <c r="L2416" s="1311"/>
      <c r="M2416" s="1156"/>
      <c r="N2416" s="1207"/>
    </row>
    <row r="2417" spans="1:14">
      <c r="A2417" s="1163" t="s">
        <v>4379</v>
      </c>
      <c r="B2417" s="1324">
        <v>2500</v>
      </c>
      <c r="C2417" s="1310"/>
      <c r="D2417" s="2267"/>
      <c r="E2417" s="1276"/>
      <c r="F2417" s="1311"/>
      <c r="G2417" s="1156"/>
      <c r="H2417" s="1324"/>
      <c r="I2417" s="1310"/>
      <c r="J2417" s="2267"/>
      <c r="K2417" s="1276"/>
      <c r="L2417" s="1311"/>
      <c r="M2417" s="1156"/>
      <c r="N2417" s="1207"/>
    </row>
    <row r="2418" spans="1:14">
      <c r="A2418" s="2277" t="s">
        <v>29</v>
      </c>
      <c r="B2418" s="2278"/>
      <c r="C2418" s="2279"/>
      <c r="D2418" s="1334">
        <f>SUM(D2415:D2417)</f>
        <v>500000</v>
      </c>
      <c r="E2418" s="1335"/>
      <c r="F2418" s="1334"/>
      <c r="G2418" s="1333"/>
      <c r="H2418" s="2278"/>
      <c r="I2418" s="2279"/>
      <c r="J2418" s="1334"/>
      <c r="K2418" s="2280"/>
      <c r="L2418" s="2281"/>
      <c r="M2418" s="1333"/>
      <c r="N2418" s="1207"/>
    </row>
    <row r="2419" spans="1:14">
      <c r="A2419" s="1153" t="s">
        <v>3278</v>
      </c>
      <c r="B2419" s="1328" t="s">
        <v>4439</v>
      </c>
      <c r="C2419" s="1329"/>
      <c r="D2419" s="2276"/>
      <c r="E2419" s="1331"/>
      <c r="F2419" s="1330"/>
      <c r="G2419" s="1258"/>
      <c r="H2419" s="1328"/>
      <c r="I2419" s="1329"/>
      <c r="J2419" s="2276"/>
      <c r="K2419" s="1331"/>
      <c r="L2419" s="1330"/>
      <c r="M2419" s="1258"/>
      <c r="N2419" s="1207"/>
    </row>
    <row r="2420" spans="1:14">
      <c r="A2420" s="1163" t="s">
        <v>4228</v>
      </c>
      <c r="B2420" s="1324"/>
      <c r="C2420" s="1310"/>
      <c r="D2420" s="2267"/>
      <c r="E2420" s="1276"/>
      <c r="F2420" s="1311"/>
      <c r="G2420" s="1156"/>
      <c r="H2420" s="1324"/>
      <c r="I2420" s="1310"/>
      <c r="J2420" s="2267"/>
      <c r="K2420" s="1276"/>
      <c r="L2420" s="1311"/>
      <c r="M2420" s="1156"/>
      <c r="N2420" s="1207"/>
    </row>
    <row r="2421" spans="1:14">
      <c r="A2421" s="1163" t="s">
        <v>3284</v>
      </c>
      <c r="B2421" s="1324"/>
      <c r="C2421" s="2268"/>
      <c r="D2421" s="2267"/>
      <c r="E2421" s="1276"/>
      <c r="F2421" s="2269"/>
      <c r="G2421" s="1156"/>
      <c r="H2421" s="1324"/>
      <c r="I2421" s="2268"/>
      <c r="J2421" s="2267"/>
      <c r="K2421" s="1276"/>
      <c r="L2421" s="2269"/>
      <c r="M2421" s="1156"/>
      <c r="N2421" s="1207"/>
    </row>
    <row r="2422" spans="1:14">
      <c r="A2422" s="1163" t="s">
        <v>4375</v>
      </c>
      <c r="B2422" s="1324"/>
      <c r="C2422" s="2268"/>
      <c r="D2422" s="2267"/>
      <c r="E2422" s="1276"/>
      <c r="F2422" s="2269"/>
      <c r="G2422" s="1156"/>
      <c r="H2422" s="1324"/>
      <c r="I2422" s="2268"/>
      <c r="J2422" s="2267"/>
      <c r="K2422" s="1276"/>
      <c r="L2422" s="2269"/>
      <c r="M2422" s="1156"/>
      <c r="N2422" s="1207"/>
    </row>
    <row r="2423" spans="1:14">
      <c r="A2423" s="1163" t="s">
        <v>3291</v>
      </c>
      <c r="B2423" s="1324"/>
      <c r="C2423" s="2268"/>
      <c r="D2423" s="2267"/>
      <c r="E2423" s="1276"/>
      <c r="F2423" s="2269"/>
      <c r="G2423" s="1156"/>
      <c r="H2423" s="1324"/>
      <c r="I2423" s="2268"/>
      <c r="J2423" s="2267"/>
      <c r="K2423" s="1276"/>
      <c r="L2423" s="2269"/>
      <c r="M2423" s="1156"/>
      <c r="N2423" s="1207"/>
    </row>
    <row r="2424" spans="1:14">
      <c r="A2424" s="1163" t="s">
        <v>3294</v>
      </c>
      <c r="B2424" s="1324"/>
      <c r="C2424" s="2268"/>
      <c r="D2424" s="2267"/>
      <c r="E2424" s="1276"/>
      <c r="F2424" s="2269"/>
      <c r="G2424" s="1156"/>
      <c r="H2424" s="1324"/>
      <c r="I2424" s="2268"/>
      <c r="J2424" s="2267"/>
      <c r="K2424" s="1276"/>
      <c r="L2424" s="2269"/>
      <c r="M2424" s="1156"/>
      <c r="N2424" s="1207"/>
    </row>
    <row r="2425" spans="1:14">
      <c r="A2425" s="1163" t="s">
        <v>3295</v>
      </c>
      <c r="B2425" s="1324"/>
      <c r="C2425" s="2268"/>
      <c r="D2425" s="2267"/>
      <c r="E2425" s="1276"/>
      <c r="F2425" s="2269"/>
      <c r="G2425" s="1156"/>
      <c r="H2425" s="1324"/>
      <c r="I2425" s="2268"/>
      <c r="J2425" s="2267"/>
      <c r="K2425" s="1276"/>
      <c r="L2425" s="2269"/>
      <c r="M2425" s="1156"/>
      <c r="N2425" s="1207"/>
    </row>
    <row r="2426" spans="1:14" ht="30">
      <c r="A2426" s="1163" t="s">
        <v>3298</v>
      </c>
      <c r="B2426" s="1324"/>
      <c r="C2426" s="2268"/>
      <c r="D2426" s="2267"/>
      <c r="E2426" s="1276"/>
      <c r="F2426" s="2269"/>
      <c r="G2426" s="1156"/>
      <c r="H2426" s="1324"/>
      <c r="I2426" s="2268"/>
      <c r="J2426" s="2267"/>
      <c r="K2426" s="1276"/>
      <c r="L2426" s="2269"/>
      <c r="M2426" s="1156"/>
      <c r="N2426" s="1207"/>
    </row>
    <row r="2427" spans="1:14">
      <c r="A2427" s="1163" t="s">
        <v>4376</v>
      </c>
      <c r="B2427" s="1324"/>
      <c r="C2427" s="2268"/>
      <c r="D2427" s="2267"/>
      <c r="E2427" s="1276"/>
      <c r="F2427" s="2269"/>
      <c r="G2427" s="1156"/>
      <c r="H2427" s="1324"/>
      <c r="I2427" s="2268"/>
      <c r="J2427" s="2267"/>
      <c r="K2427" s="1276"/>
      <c r="L2427" s="2269"/>
      <c r="M2427" s="1156"/>
      <c r="N2427" s="1207"/>
    </row>
    <row r="2428" spans="1:14">
      <c r="A2428" s="1163" t="s">
        <v>3304</v>
      </c>
      <c r="B2428" s="1324"/>
      <c r="C2428" s="2268"/>
      <c r="D2428" s="2267"/>
      <c r="E2428" s="1276"/>
      <c r="F2428" s="2269"/>
      <c r="G2428" s="1156"/>
      <c r="H2428" s="1324"/>
      <c r="I2428" s="2268"/>
      <c r="J2428" s="2267"/>
      <c r="K2428" s="1276"/>
      <c r="L2428" s="2269"/>
      <c r="M2428" s="1156"/>
      <c r="N2428" s="1207"/>
    </row>
    <row r="2429" spans="1:14">
      <c r="A2429" s="1163" t="s">
        <v>4377</v>
      </c>
      <c r="B2429" s="1324"/>
      <c r="C2429" s="1310"/>
      <c r="D2429" s="2267"/>
      <c r="E2429" s="1276"/>
      <c r="F2429" s="1311"/>
      <c r="G2429" s="1156"/>
      <c r="H2429" s="1324"/>
      <c r="I2429" s="1310"/>
      <c r="J2429" s="2267"/>
      <c r="K2429" s="1276"/>
      <c r="L2429" s="1311"/>
      <c r="M2429" s="1156"/>
      <c r="N2429" s="1207"/>
    </row>
    <row r="2430" spans="1:14">
      <c r="A2430" s="1163" t="s">
        <v>4378</v>
      </c>
      <c r="B2430" s="1324"/>
      <c r="C2430" s="1310"/>
      <c r="D2430" s="2267"/>
      <c r="E2430" s="1276"/>
      <c r="F2430" s="1311"/>
      <c r="G2430" s="1156"/>
      <c r="H2430" s="1324"/>
      <c r="I2430" s="1310"/>
      <c r="J2430" s="2267"/>
      <c r="K2430" s="1276"/>
      <c r="L2430" s="1311"/>
      <c r="M2430" s="1156"/>
      <c r="N2430" s="1207"/>
    </row>
    <row r="2431" spans="1:14">
      <c r="A2431" s="1163" t="s">
        <v>4379</v>
      </c>
      <c r="B2431" s="1324"/>
      <c r="C2431" s="1310"/>
      <c r="D2431" s="2267"/>
      <c r="E2431" s="1276"/>
      <c r="F2431" s="1311"/>
      <c r="G2431" s="1156"/>
      <c r="H2431" s="1324"/>
      <c r="I2431" s="1310"/>
      <c r="J2431" s="2267"/>
      <c r="K2431" s="1276"/>
      <c r="L2431" s="1311"/>
      <c r="M2431" s="1156"/>
      <c r="N2431" s="1207"/>
    </row>
    <row r="2432" spans="1:14" ht="17.25" thickBot="1">
      <c r="A2432" s="2277" t="s">
        <v>29</v>
      </c>
      <c r="B2432" s="2278"/>
      <c r="C2432" s="2279"/>
      <c r="D2432" s="2282">
        <v>431056.25</v>
      </c>
      <c r="E2432" s="1335"/>
      <c r="F2432" s="1334"/>
      <c r="G2432" s="2283">
        <v>431056.25</v>
      </c>
      <c r="H2432" s="2278"/>
      <c r="I2432" s="2279"/>
      <c r="J2432" s="2282">
        <v>431056.25</v>
      </c>
      <c r="K2432" s="2280"/>
      <c r="L2432" s="2281"/>
      <c r="M2432" s="2284">
        <v>431056.25</v>
      </c>
      <c r="N2432" s="1207"/>
    </row>
    <row r="2433" spans="1:15" ht="15.75" thickBot="1">
      <c r="A2433" s="1336"/>
      <c r="B2433" s="1337"/>
      <c r="C2433" s="1338"/>
      <c r="D2433" s="1339">
        <f>+D2418+D2432+D2404+D2376+D2362+D2348+D2334+D2320+D2306+D2292+D2278+D2264+D2250</f>
        <v>2460806.25</v>
      </c>
      <c r="E2433" s="1130"/>
      <c r="F2433" s="1339"/>
      <c r="G2433" s="1339">
        <f>+G2418+G2432+G2404+G2376+G2362+G2348+G2334+G2320+G2306+G2292+G2278+G2264+G2250+G2236</f>
        <v>1463056.25</v>
      </c>
      <c r="H2433" s="1337"/>
      <c r="I2433" s="1338"/>
      <c r="J2433" s="1339">
        <f>+J2418+J2432+J2404+J2376+J2362+J2348+J2334+J2320+J2306+J2292+J2278+J2264+J2250+J2390+J2236</f>
        <v>2157056.25</v>
      </c>
      <c r="K2433" s="1130"/>
      <c r="L2433" s="1339"/>
      <c r="M2433" s="2285">
        <f>+M2418+M2432+M2404+M2376+M2362+M2348+M2334+M2320+M2306+M2292+M2278+M2264+M2250+M2390+M2236</f>
        <v>1399306.25</v>
      </c>
      <c r="N2433" s="1207">
        <f>M2433+J2433+G2433+D2433</f>
        <v>7480225</v>
      </c>
      <c r="O2433" s="2286">
        <v>7480225</v>
      </c>
    </row>
    <row r="2434" spans="1:15" ht="15.75" thickBot="1">
      <c r="A2434" s="4326" t="s">
        <v>4440</v>
      </c>
      <c r="B2434" s="4316"/>
      <c r="C2434" s="4316"/>
      <c r="D2434" s="4316"/>
      <c r="E2434" s="4310"/>
      <c r="F2434" s="4310"/>
      <c r="G2434" s="4310"/>
      <c r="H2434" s="4316"/>
      <c r="I2434" s="4316"/>
      <c r="J2434" s="4316"/>
      <c r="K2434" s="4316"/>
      <c r="L2434" s="4316"/>
      <c r="M2434" s="4317"/>
    </row>
    <row r="2435" spans="1:15">
      <c r="A2435" s="1153" t="s">
        <v>3278</v>
      </c>
      <c r="B2435" s="1328"/>
      <c r="C2435" s="1310"/>
      <c r="D2435" s="2267"/>
      <c r="E2435" s="1306" t="s">
        <v>3416</v>
      </c>
      <c r="F2435" s="1306"/>
      <c r="G2435" s="2287"/>
      <c r="H2435" s="1328" t="s">
        <v>3540</v>
      </c>
      <c r="I2435" s="1310"/>
      <c r="J2435" s="2267"/>
      <c r="K2435" s="1331" t="s">
        <v>4441</v>
      </c>
      <c r="L2435" s="1311"/>
      <c r="M2435" s="1156"/>
    </row>
    <row r="2436" spans="1:15">
      <c r="A2436" s="1163" t="s">
        <v>4228</v>
      </c>
      <c r="B2436" s="1324"/>
      <c r="C2436" s="1310"/>
      <c r="D2436" s="2267"/>
      <c r="E2436" s="1615"/>
      <c r="F2436" s="2288"/>
      <c r="G2436" s="2289"/>
      <c r="H2436" s="1324"/>
      <c r="I2436" s="1310"/>
      <c r="J2436" s="2267"/>
      <c r="K2436" s="1276"/>
      <c r="L2436" s="1311"/>
      <c r="M2436" s="1156"/>
    </row>
    <row r="2437" spans="1:15">
      <c r="A2437" s="1163" t="s">
        <v>3284</v>
      </c>
      <c r="B2437" s="1324"/>
      <c r="C2437" s="2268"/>
      <c r="D2437" s="2267"/>
      <c r="E2437" s="2290" t="s">
        <v>4442</v>
      </c>
      <c r="F2437" s="2288"/>
      <c r="G2437" s="2289"/>
      <c r="H2437" s="1324" t="s">
        <v>4443</v>
      </c>
      <c r="I2437" s="2268"/>
      <c r="J2437" s="2267"/>
      <c r="K2437" s="1327" t="s">
        <v>3924</v>
      </c>
      <c r="L2437" s="2269"/>
      <c r="M2437" s="1156"/>
    </row>
    <row r="2438" spans="1:15">
      <c r="A2438" s="1163" t="s">
        <v>4375</v>
      </c>
      <c r="B2438" s="1324"/>
      <c r="C2438" s="2268"/>
      <c r="D2438" s="2267"/>
      <c r="E2438" s="2290" t="s">
        <v>3334</v>
      </c>
      <c r="F2438" s="2288"/>
      <c r="G2438" s="2289"/>
      <c r="H2438" s="1324" t="s">
        <v>3372</v>
      </c>
      <c r="I2438" s="2268"/>
      <c r="J2438" s="2267"/>
      <c r="K2438" s="1276" t="s">
        <v>3712</v>
      </c>
      <c r="L2438" s="2269"/>
      <c r="M2438" s="1156"/>
    </row>
    <row r="2439" spans="1:15">
      <c r="A2439" s="1163" t="s">
        <v>3291</v>
      </c>
      <c r="B2439" s="1324"/>
      <c r="C2439" s="2268"/>
      <c r="D2439" s="2267"/>
      <c r="E2439" s="2290" t="s">
        <v>4444</v>
      </c>
      <c r="F2439" s="2291"/>
      <c r="G2439" s="2289"/>
      <c r="H2439" s="1324" t="s">
        <v>3336</v>
      </c>
      <c r="I2439" s="2268"/>
      <c r="J2439" s="2267"/>
      <c r="K2439" s="1276" t="s">
        <v>4445</v>
      </c>
      <c r="L2439" s="2269"/>
      <c r="M2439" s="1156"/>
    </row>
    <row r="2440" spans="1:15">
      <c r="A2440" s="1163" t="s">
        <v>3294</v>
      </c>
      <c r="B2440" s="1324"/>
      <c r="C2440" s="2268"/>
      <c r="D2440" s="2267"/>
      <c r="E2440" s="2290" t="s">
        <v>3394</v>
      </c>
      <c r="F2440" s="1276"/>
      <c r="G2440" s="2292"/>
      <c r="H2440" s="1324"/>
      <c r="I2440" s="2268"/>
      <c r="J2440" s="2267"/>
      <c r="K2440" s="1276"/>
      <c r="L2440" s="2269"/>
      <c r="M2440" s="1156"/>
    </row>
    <row r="2441" spans="1:15">
      <c r="A2441" s="1163" t="s">
        <v>3295</v>
      </c>
      <c r="B2441" s="1324"/>
      <c r="C2441" s="2268"/>
      <c r="D2441" s="2267"/>
      <c r="E2441" s="1276"/>
      <c r="F2441" s="1276"/>
      <c r="G2441" s="2292"/>
      <c r="H2441" s="1324"/>
      <c r="I2441" s="2268"/>
      <c r="J2441" s="2267"/>
      <c r="K2441" s="1276"/>
      <c r="L2441" s="2269"/>
      <c r="M2441" s="1156"/>
    </row>
    <row r="2442" spans="1:15" ht="45">
      <c r="A2442" s="1163" t="s">
        <v>3298</v>
      </c>
      <c r="B2442" s="1324"/>
      <c r="C2442" s="2268"/>
      <c r="D2442" s="2267"/>
      <c r="E2442" s="1276" t="s">
        <v>3315</v>
      </c>
      <c r="F2442" s="1281"/>
      <c r="G2442" s="2292"/>
      <c r="H2442" s="1324"/>
      <c r="I2442" s="2268"/>
      <c r="J2442" s="2267"/>
      <c r="K2442" s="1276" t="s">
        <v>3315</v>
      </c>
      <c r="L2442" s="2269"/>
      <c r="M2442" s="1156"/>
    </row>
    <row r="2443" spans="1:15" ht="30">
      <c r="A2443" s="1163" t="s">
        <v>4376</v>
      </c>
      <c r="B2443" s="1324"/>
      <c r="C2443" s="2268"/>
      <c r="D2443" s="2267"/>
      <c r="E2443" s="1276" t="s">
        <v>3342</v>
      </c>
      <c r="F2443" s="2268"/>
      <c r="G2443" s="1156"/>
      <c r="H2443" s="1324"/>
      <c r="I2443" s="2268"/>
      <c r="J2443" s="2267"/>
      <c r="K2443" s="1276" t="s">
        <v>3342</v>
      </c>
      <c r="L2443" s="2269"/>
      <c r="M2443" s="1156"/>
    </row>
    <row r="2444" spans="1:15">
      <c r="A2444" s="1163" t="s">
        <v>3304</v>
      </c>
      <c r="B2444" s="1324"/>
      <c r="C2444" s="2268"/>
      <c r="D2444" s="2267"/>
      <c r="E2444" s="2290" t="s">
        <v>4446</v>
      </c>
      <c r="F2444" s="2268">
        <v>2700</v>
      </c>
      <c r="G2444" s="1156">
        <f>F2444*E2447</f>
        <v>54000</v>
      </c>
      <c r="H2444" s="1324"/>
      <c r="I2444" s="2268"/>
      <c r="J2444" s="2267"/>
      <c r="K2444" s="1276"/>
      <c r="L2444" s="2269"/>
      <c r="M2444" s="1156"/>
    </row>
    <row r="2445" spans="1:15">
      <c r="A2445" s="1163" t="s">
        <v>4377</v>
      </c>
      <c r="B2445" s="1324"/>
      <c r="C2445" s="1310"/>
      <c r="D2445" s="2267"/>
      <c r="E2445" s="1276"/>
      <c r="F2445" s="1310"/>
      <c r="G2445" s="1156"/>
      <c r="H2445" s="1324">
        <v>1</v>
      </c>
      <c r="I2445" s="1310">
        <v>275</v>
      </c>
      <c r="J2445" s="2267">
        <f>I2445*H2445*H2447</f>
        <v>15950</v>
      </c>
      <c r="K2445" s="1276">
        <v>1</v>
      </c>
      <c r="L2445" s="1311">
        <v>275</v>
      </c>
      <c r="M2445" s="1156">
        <f>L2445*K2445*K2447</f>
        <v>6875</v>
      </c>
    </row>
    <row r="2446" spans="1:15">
      <c r="A2446" s="1163" t="s">
        <v>4378</v>
      </c>
      <c r="B2446" s="1324"/>
      <c r="C2446" s="1310"/>
      <c r="D2446" s="2267"/>
      <c r="E2446" s="1276"/>
      <c r="F2446" s="1310"/>
      <c r="G2446" s="1156"/>
      <c r="H2446" s="1324">
        <v>2</v>
      </c>
      <c r="I2446" s="1310">
        <v>100</v>
      </c>
      <c r="J2446" s="2267">
        <f>I2446*H2446*H2447</f>
        <v>11600</v>
      </c>
      <c r="K2446" s="1276">
        <v>2</v>
      </c>
      <c r="L2446" s="1311">
        <v>100</v>
      </c>
      <c r="M2446" s="1156">
        <f>L2446*K2446*K2447</f>
        <v>5000</v>
      </c>
    </row>
    <row r="2447" spans="1:15">
      <c r="A2447" s="1163" t="s">
        <v>4379</v>
      </c>
      <c r="B2447" s="1324"/>
      <c r="C2447" s="1310"/>
      <c r="D2447" s="2267"/>
      <c r="E2447" s="1283">
        <v>20</v>
      </c>
      <c r="F2447" s="1310"/>
      <c r="G2447" s="1156"/>
      <c r="H2447" s="1324">
        <v>58</v>
      </c>
      <c r="I2447" s="1310"/>
      <c r="J2447" s="2267"/>
      <c r="K2447" s="1276">
        <v>25</v>
      </c>
      <c r="L2447" s="1311"/>
      <c r="M2447" s="1156"/>
    </row>
    <row r="2448" spans="1:15" ht="15.75" thickBot="1">
      <c r="A2448" s="1171" t="s">
        <v>29</v>
      </c>
      <c r="B2448" s="1326"/>
      <c r="C2448" s="1314"/>
      <c r="D2448" s="1315"/>
      <c r="E2448" s="1313"/>
      <c r="F2448" s="1314"/>
      <c r="G2448" s="1314">
        <f>G2444</f>
        <v>54000</v>
      </c>
      <c r="H2448" s="1326"/>
      <c r="I2448" s="1314"/>
      <c r="J2448" s="1315">
        <f>J2445+J2446</f>
        <v>27550</v>
      </c>
      <c r="K2448" s="1313"/>
      <c r="L2448" s="1315"/>
      <c r="M2448" s="1314">
        <f>M2445+M2446</f>
        <v>11875</v>
      </c>
    </row>
    <row r="2449" spans="1:15">
      <c r="A2449" s="1153" t="s">
        <v>3278</v>
      </c>
      <c r="B2449" s="1328"/>
      <c r="C2449" s="1310"/>
      <c r="D2449" s="2267"/>
      <c r="E2449" s="1306" t="s">
        <v>4447</v>
      </c>
      <c r="F2449" s="1306"/>
      <c r="G2449" s="2287"/>
      <c r="H2449" s="1328"/>
      <c r="I2449" s="1310"/>
      <c r="J2449" s="2267"/>
      <c r="K2449" s="1331" t="s">
        <v>3326</v>
      </c>
      <c r="L2449" s="1311"/>
      <c r="M2449" s="1156"/>
    </row>
    <row r="2450" spans="1:15">
      <c r="A2450" s="1163" t="s">
        <v>4228</v>
      </c>
      <c r="B2450" s="1324"/>
      <c r="C2450" s="1310"/>
      <c r="D2450" s="2267"/>
      <c r="E2450" s="2293"/>
      <c r="F2450" s="2288"/>
      <c r="G2450" s="2289"/>
      <c r="H2450" s="1324"/>
      <c r="I2450" s="1310"/>
      <c r="J2450" s="2267"/>
      <c r="K2450" s="1276"/>
      <c r="L2450" s="1311"/>
      <c r="M2450" s="1156"/>
    </row>
    <row r="2451" spans="1:15">
      <c r="A2451" s="1163" t="s">
        <v>3284</v>
      </c>
      <c r="B2451" s="1324"/>
      <c r="C2451" s="2268"/>
      <c r="D2451" s="2267"/>
      <c r="E2451" s="2293" t="s">
        <v>3480</v>
      </c>
      <c r="F2451" s="2288"/>
      <c r="G2451" s="2289"/>
      <c r="H2451" s="1324"/>
      <c r="I2451" s="2268"/>
      <c r="J2451" s="2267"/>
      <c r="K2451" s="1327" t="s">
        <v>3361</v>
      </c>
      <c r="L2451" s="2269"/>
      <c r="M2451" s="1156"/>
    </row>
    <row r="2452" spans="1:15">
      <c r="A2452" s="1163" t="s">
        <v>4375</v>
      </c>
      <c r="B2452" s="1324"/>
      <c r="C2452" s="2268"/>
      <c r="D2452" s="2267"/>
      <c r="E2452" s="2294" t="s">
        <v>4448</v>
      </c>
      <c r="F2452" s="2288"/>
      <c r="G2452" s="2289"/>
      <c r="H2452" s="1324"/>
      <c r="I2452" s="2268"/>
      <c r="J2452" s="2267"/>
      <c r="K2452" s="1276" t="s">
        <v>3411</v>
      </c>
      <c r="L2452" s="2269"/>
      <c r="M2452" s="1156"/>
    </row>
    <row r="2453" spans="1:15">
      <c r="A2453" s="1163" t="s">
        <v>3291</v>
      </c>
      <c r="B2453" s="1324"/>
      <c r="C2453" s="2268"/>
      <c r="D2453" s="2267"/>
      <c r="E2453" s="2290" t="s">
        <v>4444</v>
      </c>
      <c r="F2453" s="2291"/>
      <c r="G2453" s="2289"/>
      <c r="H2453" s="1324"/>
      <c r="I2453" s="2268"/>
      <c r="J2453" s="2267"/>
      <c r="K2453" s="2290" t="s">
        <v>4444</v>
      </c>
      <c r="L2453" s="2269"/>
      <c r="M2453" s="1156"/>
    </row>
    <row r="2454" spans="1:15">
      <c r="A2454" s="1163" t="s">
        <v>3294</v>
      </c>
      <c r="B2454" s="1324"/>
      <c r="C2454" s="2268"/>
      <c r="D2454" s="2267"/>
      <c r="E2454" s="2290"/>
      <c r="F2454" s="1276"/>
      <c r="G2454" s="2292"/>
      <c r="H2454" s="1324"/>
      <c r="I2454" s="2268"/>
      <c r="J2454" s="2267"/>
      <c r="K2454" s="1276"/>
      <c r="L2454" s="2269"/>
      <c r="M2454" s="1156"/>
    </row>
    <row r="2455" spans="1:15">
      <c r="A2455" s="1163" t="s">
        <v>3295</v>
      </c>
      <c r="B2455" s="1324"/>
      <c r="C2455" s="2268"/>
      <c r="D2455" s="2267"/>
      <c r="E2455" s="1276"/>
      <c r="F2455" s="1276"/>
      <c r="G2455" s="2292"/>
      <c r="H2455" s="1324"/>
      <c r="I2455" s="2268"/>
      <c r="J2455" s="2267"/>
      <c r="K2455" s="1276"/>
      <c r="L2455" s="2269"/>
      <c r="M2455" s="1156"/>
    </row>
    <row r="2456" spans="1:15" ht="45">
      <c r="A2456" s="1163" t="s">
        <v>3298</v>
      </c>
      <c r="B2456" s="1324"/>
      <c r="C2456" s="2268"/>
      <c r="D2456" s="2267"/>
      <c r="E2456" s="1276"/>
      <c r="F2456" s="1281"/>
      <c r="G2456" s="2292"/>
      <c r="H2456" s="1324"/>
      <c r="I2456" s="2268"/>
      <c r="J2456" s="2267"/>
      <c r="K2456" s="1276" t="s">
        <v>3315</v>
      </c>
      <c r="L2456" s="2269"/>
      <c r="M2456" s="1156"/>
    </row>
    <row r="2457" spans="1:15" ht="30">
      <c r="A2457" s="1163" t="s">
        <v>4376</v>
      </c>
      <c r="B2457" s="1324"/>
      <c r="C2457" s="2268"/>
      <c r="D2457" s="2267"/>
      <c r="E2457" s="1283"/>
      <c r="F2457" s="2268"/>
      <c r="G2457" s="1156"/>
      <c r="H2457" s="1324"/>
      <c r="I2457" s="2268"/>
      <c r="J2457" s="2267"/>
      <c r="K2457" s="1276" t="s">
        <v>3342</v>
      </c>
      <c r="L2457" s="2269"/>
      <c r="M2457" s="1156"/>
    </row>
    <row r="2458" spans="1:15">
      <c r="A2458" s="1163" t="s">
        <v>3304</v>
      </c>
      <c r="B2458" s="1324"/>
      <c r="C2458" s="2268"/>
      <c r="D2458" s="2267"/>
      <c r="E2458" s="2290" t="s">
        <v>4446</v>
      </c>
      <c r="F2458" s="2268"/>
      <c r="G2458" s="1156">
        <v>19750</v>
      </c>
      <c r="H2458" s="1324"/>
      <c r="I2458" s="2268"/>
      <c r="J2458" s="2267"/>
      <c r="K2458" s="1276"/>
      <c r="L2458" s="2269"/>
      <c r="M2458" s="1156"/>
    </row>
    <row r="2459" spans="1:15">
      <c r="A2459" s="1163" t="s">
        <v>4377</v>
      </c>
      <c r="B2459" s="1324"/>
      <c r="C2459" s="1310"/>
      <c r="D2459" s="2267"/>
      <c r="E2459" s="1276"/>
      <c r="F2459" s="1310"/>
      <c r="G2459" s="1156"/>
      <c r="H2459" s="1324"/>
      <c r="I2459" s="1310"/>
      <c r="J2459" s="2267"/>
      <c r="K2459" s="1276">
        <v>2</v>
      </c>
      <c r="L2459" s="1311">
        <v>275</v>
      </c>
      <c r="M2459" s="1156">
        <f>L2459*K2459*K2461</f>
        <v>11000</v>
      </c>
    </row>
    <row r="2460" spans="1:15">
      <c r="A2460" s="1163" t="s">
        <v>4378</v>
      </c>
      <c r="B2460" s="1324"/>
      <c r="C2460" s="1310"/>
      <c r="D2460" s="2267"/>
      <c r="E2460" s="1276"/>
      <c r="F2460" s="1310"/>
      <c r="G2460" s="1156"/>
      <c r="H2460" s="1324"/>
      <c r="I2460" s="1310"/>
      <c r="J2460" s="2267"/>
      <c r="K2460" s="1276">
        <v>2</v>
      </c>
      <c r="L2460" s="1311">
        <v>100</v>
      </c>
      <c r="M2460" s="1156">
        <f>L2460*K2460*K2461</f>
        <v>4000</v>
      </c>
    </row>
    <row r="2461" spans="1:15">
      <c r="A2461" s="1163" t="s">
        <v>4379</v>
      </c>
      <c r="B2461" s="1324"/>
      <c r="C2461" s="1310"/>
      <c r="D2461" s="2267"/>
      <c r="E2461" s="1283">
        <v>5</v>
      </c>
      <c r="F2461" s="1310"/>
      <c r="G2461" s="1156"/>
      <c r="H2461" s="1324"/>
      <c r="I2461" s="1310"/>
      <c r="J2461" s="2267"/>
      <c r="K2461" s="1276">
        <v>20</v>
      </c>
      <c r="L2461" s="1311"/>
      <c r="M2461" s="1156"/>
    </row>
    <row r="2462" spans="1:15" ht="15.75" thickBot="1">
      <c r="A2462" s="1171" t="s">
        <v>29</v>
      </c>
      <c r="B2462" s="1326"/>
      <c r="C2462" s="1314"/>
      <c r="D2462" s="1315"/>
      <c r="E2462" s="1313"/>
      <c r="F2462" s="1314"/>
      <c r="G2462" s="1314">
        <f>G2458</f>
        <v>19750</v>
      </c>
      <c r="H2462" s="1326"/>
      <c r="I2462" s="1314"/>
      <c r="J2462" s="1315"/>
      <c r="K2462" s="1313"/>
      <c r="L2462" s="1315"/>
      <c r="M2462" s="1314">
        <f>M2459+M2460</f>
        <v>15000</v>
      </c>
    </row>
    <row r="2463" spans="1:15" ht="15.75" thickBot="1">
      <c r="A2463" s="2295"/>
      <c r="B2463" s="2295"/>
      <c r="C2463" s="2295"/>
      <c r="D2463" s="2295"/>
      <c r="E2463" s="2295"/>
      <c r="F2463" s="2295"/>
      <c r="G2463" s="2296">
        <f>G2462+G2448</f>
        <v>73750</v>
      </c>
      <c r="H2463" s="2295"/>
      <c r="I2463" s="2295"/>
      <c r="J2463" s="2296">
        <f>J2448</f>
        <v>27550</v>
      </c>
      <c r="K2463" s="2295"/>
      <c r="L2463" s="2295"/>
      <c r="M2463" s="2296">
        <f>M2462+M2448</f>
        <v>26875</v>
      </c>
      <c r="N2463" s="2297">
        <f>M2463+J2463+G2463</f>
        <v>128175</v>
      </c>
      <c r="O2463" s="2286">
        <v>128175</v>
      </c>
    </row>
    <row r="2464" spans="1:15">
      <c r="A2464" s="4309" t="s">
        <v>4449</v>
      </c>
      <c r="B2464" s="4310"/>
      <c r="C2464" s="4310"/>
      <c r="D2464" s="4310"/>
      <c r="E2464" s="4310"/>
      <c r="F2464" s="4310"/>
      <c r="G2464" s="4310"/>
      <c r="H2464" s="4310"/>
      <c r="I2464" s="4310"/>
      <c r="J2464" s="4310"/>
      <c r="K2464" s="4310"/>
      <c r="L2464" s="4310"/>
      <c r="M2464" s="4311"/>
    </row>
    <row r="2465" spans="1:13" ht="15.75" thickBot="1">
      <c r="A2465" s="2298" t="s">
        <v>4450</v>
      </c>
      <c r="B2465" s="2299"/>
      <c r="C2465" s="2299"/>
      <c r="D2465" s="2299"/>
      <c r="E2465" s="2299"/>
      <c r="F2465" s="2299"/>
      <c r="G2465" s="2299"/>
      <c r="H2465" s="2299"/>
      <c r="I2465" s="2299"/>
      <c r="J2465" s="2299"/>
      <c r="K2465" s="2299"/>
      <c r="L2465" s="2299"/>
      <c r="M2465" s="2300"/>
    </row>
    <row r="2466" spans="1:13" ht="47.25">
      <c r="A2466" s="2301" t="s">
        <v>3278</v>
      </c>
      <c r="B2466" s="1209"/>
      <c r="C2466" s="1209"/>
      <c r="D2466" s="1212"/>
      <c r="E2466" s="1209"/>
      <c r="F2466" s="1209"/>
      <c r="G2466" s="1212"/>
      <c r="H2466" s="1209"/>
      <c r="I2466" s="1209"/>
      <c r="J2466" s="1212"/>
      <c r="K2466" s="1209" t="s">
        <v>4451</v>
      </c>
      <c r="L2466" s="1209"/>
      <c r="M2466" s="1212"/>
    </row>
    <row r="2467" spans="1:13" ht="15.75">
      <c r="A2467" s="1400" t="s">
        <v>4228</v>
      </c>
      <c r="B2467" s="1214"/>
      <c r="C2467" s="1214"/>
      <c r="D2467" s="1216"/>
      <c r="E2467" s="1214"/>
      <c r="F2467" s="1214"/>
      <c r="G2467" s="1216"/>
      <c r="H2467" s="1214"/>
      <c r="I2467" s="1214"/>
      <c r="J2467" s="1216"/>
      <c r="K2467" s="1214" t="s">
        <v>4452</v>
      </c>
      <c r="L2467" s="1214"/>
      <c r="M2467" s="1216"/>
    </row>
    <row r="2468" spans="1:13" ht="15.75">
      <c r="A2468" s="1400" t="s">
        <v>3284</v>
      </c>
      <c r="B2468" s="1381"/>
      <c r="C2468" s="1218"/>
      <c r="D2468" s="1221"/>
      <c r="E2468" s="1381"/>
      <c r="F2468" s="1218"/>
      <c r="G2468" s="1221"/>
      <c r="H2468" s="1381"/>
      <c r="I2468" s="1218"/>
      <c r="J2468" s="1221"/>
      <c r="K2468" s="2302">
        <v>44120</v>
      </c>
      <c r="L2468" s="1218"/>
      <c r="M2468" s="1221"/>
    </row>
    <row r="2469" spans="1:13" ht="15.75">
      <c r="A2469" s="1400" t="s">
        <v>4375</v>
      </c>
      <c r="B2469" s="1381"/>
      <c r="C2469" s="1218"/>
      <c r="D2469" s="1221"/>
      <c r="E2469" s="1381"/>
      <c r="F2469" s="1218"/>
      <c r="G2469" s="1221"/>
      <c r="H2469" s="1381"/>
      <c r="I2469" s="1218"/>
      <c r="J2469" s="1221"/>
      <c r="K2469" s="1381" t="s">
        <v>3411</v>
      </c>
      <c r="L2469" s="1218"/>
      <c r="M2469" s="1221"/>
    </row>
    <row r="2470" spans="1:13" ht="15.75">
      <c r="A2470" s="1400" t="s">
        <v>3291</v>
      </c>
      <c r="B2470" s="1381"/>
      <c r="C2470" s="1218"/>
      <c r="D2470" s="1221"/>
      <c r="E2470" s="1381"/>
      <c r="F2470" s="1218"/>
      <c r="G2470" s="1221"/>
      <c r="H2470" s="1381"/>
      <c r="I2470" s="1218"/>
      <c r="J2470" s="1221"/>
      <c r="K2470" s="1381" t="s">
        <v>4453</v>
      </c>
      <c r="L2470" s="1218"/>
      <c r="M2470" s="1221"/>
    </row>
    <row r="2471" spans="1:13" ht="15.75">
      <c r="A2471" s="1400" t="s">
        <v>3294</v>
      </c>
      <c r="B2471" s="1381"/>
      <c r="C2471" s="1218"/>
      <c r="D2471" s="1221"/>
      <c r="E2471" s="1381"/>
      <c r="F2471" s="1218"/>
      <c r="G2471" s="1221"/>
      <c r="H2471" s="1381"/>
      <c r="I2471" s="1218"/>
      <c r="J2471" s="1221"/>
      <c r="K2471" s="1381" t="s">
        <v>3337</v>
      </c>
      <c r="L2471" s="1218"/>
      <c r="M2471" s="1221"/>
    </row>
    <row r="2472" spans="1:13" ht="15.75">
      <c r="A2472" s="1400" t="s">
        <v>3295</v>
      </c>
      <c r="B2472" s="1381"/>
      <c r="C2472" s="1218"/>
      <c r="D2472" s="1221"/>
      <c r="E2472" s="1381"/>
      <c r="F2472" s="1218"/>
      <c r="G2472" s="1221"/>
      <c r="H2472" s="1381"/>
      <c r="I2472" s="1218"/>
      <c r="J2472" s="1221"/>
      <c r="K2472" s="1381" t="s">
        <v>3455</v>
      </c>
      <c r="L2472" s="1218"/>
      <c r="M2472" s="1221"/>
    </row>
    <row r="2473" spans="1:13" ht="31.5">
      <c r="A2473" s="1400" t="s">
        <v>3298</v>
      </c>
      <c r="B2473" s="1381"/>
      <c r="C2473" s="1218"/>
      <c r="D2473" s="1221"/>
      <c r="E2473" s="1381"/>
      <c r="F2473" s="1218"/>
      <c r="G2473" s="1221"/>
      <c r="H2473" s="1381"/>
      <c r="I2473" s="1218"/>
      <c r="J2473" s="1221"/>
      <c r="K2473" s="1381"/>
      <c r="L2473" s="1218"/>
      <c r="M2473" s="1221"/>
    </row>
    <row r="2474" spans="1:13" ht="15.75">
      <c r="A2474" s="1400" t="s">
        <v>4376</v>
      </c>
      <c r="B2474" s="1381"/>
      <c r="C2474" s="1218"/>
      <c r="D2474" s="1221"/>
      <c r="E2474" s="1381"/>
      <c r="F2474" s="1218"/>
      <c r="G2474" s="1221"/>
      <c r="H2474" s="1381"/>
      <c r="I2474" s="1218"/>
      <c r="J2474" s="1221"/>
      <c r="K2474" s="1381"/>
      <c r="L2474" s="1218"/>
      <c r="M2474" s="1221"/>
    </row>
    <row r="2475" spans="1:13" ht="15.75">
      <c r="A2475" s="1400" t="s">
        <v>3304</v>
      </c>
      <c r="B2475" s="1381"/>
      <c r="C2475" s="1223"/>
      <c r="D2475" s="1221"/>
      <c r="E2475" s="1381"/>
      <c r="F2475" s="1223"/>
      <c r="G2475" s="1221"/>
      <c r="H2475" s="1381"/>
      <c r="I2475" s="1223"/>
      <c r="J2475" s="1221"/>
      <c r="K2475" s="1381" t="s">
        <v>3337</v>
      </c>
      <c r="L2475" s="1223"/>
      <c r="M2475" s="1221"/>
    </row>
    <row r="2476" spans="1:13" ht="15.75">
      <c r="A2476" s="1400" t="s">
        <v>4377</v>
      </c>
      <c r="B2476" s="1385"/>
      <c r="C2476" s="1225"/>
      <c r="D2476" s="1221"/>
      <c r="E2476" s="1385"/>
      <c r="F2476" s="1225"/>
      <c r="G2476" s="1221"/>
      <c r="H2476" s="1385"/>
      <c r="I2476" s="1225"/>
      <c r="J2476" s="1221"/>
      <c r="K2476" s="1385">
        <v>1</v>
      </c>
      <c r="L2476" s="1225">
        <v>275</v>
      </c>
      <c r="M2476" s="1221">
        <f>K2478*K2476*L2476</f>
        <v>145750</v>
      </c>
    </row>
    <row r="2477" spans="1:13" ht="15.75">
      <c r="A2477" s="1400" t="s">
        <v>4378</v>
      </c>
      <c r="B2477" s="1385"/>
      <c r="C2477" s="1225"/>
      <c r="D2477" s="1221"/>
      <c r="E2477" s="1385"/>
      <c r="F2477" s="1225"/>
      <c r="G2477" s="1221"/>
      <c r="H2477" s="1385"/>
      <c r="I2477" s="1225"/>
      <c r="J2477" s="1221"/>
      <c r="K2477" s="1385">
        <v>1</v>
      </c>
      <c r="L2477" s="1225">
        <v>100</v>
      </c>
      <c r="M2477" s="1221">
        <f>K2478*K2477*L2477</f>
        <v>53000</v>
      </c>
    </row>
    <row r="2478" spans="1:13" ht="15.75">
      <c r="A2478" s="2303" t="s">
        <v>4379</v>
      </c>
      <c r="B2478" s="1388"/>
      <c r="C2478" s="1228"/>
      <c r="D2478" s="1221"/>
      <c r="E2478" s="1388"/>
      <c r="F2478" s="1228"/>
      <c r="G2478" s="1221"/>
      <c r="H2478" s="1388"/>
      <c r="I2478" s="1228"/>
      <c r="J2478" s="1221"/>
      <c r="K2478" s="1388">
        <v>530</v>
      </c>
      <c r="L2478" s="1228"/>
      <c r="M2478" s="1221"/>
    </row>
    <row r="2479" spans="1:13" ht="16.5" thickBot="1">
      <c r="A2479" s="2304" t="s">
        <v>29</v>
      </c>
      <c r="B2479" s="1231"/>
      <c r="C2479" s="1231"/>
      <c r="D2479" s="1234"/>
      <c r="E2479" s="1231"/>
      <c r="F2479" s="1231"/>
      <c r="G2479" s="1234"/>
      <c r="H2479" s="1231"/>
      <c r="I2479" s="1231"/>
      <c r="J2479" s="1234"/>
      <c r="K2479" s="1231"/>
      <c r="L2479" s="1231"/>
      <c r="M2479" s="1234">
        <f>SUM(M2475:M2477)</f>
        <v>198750</v>
      </c>
    </row>
    <row r="2480" spans="1:13" s="352" customFormat="1" ht="24" customHeight="1">
      <c r="A2480" s="2305" t="s">
        <v>3278</v>
      </c>
      <c r="B2480" s="1411" t="s">
        <v>4454</v>
      </c>
      <c r="C2480" s="1214"/>
      <c r="D2480" s="1216"/>
      <c r="E2480" s="1411"/>
      <c r="F2480" s="1214"/>
      <c r="G2480" s="1216"/>
      <c r="H2480" s="1411"/>
      <c r="I2480" s="1214"/>
      <c r="J2480" s="1216"/>
      <c r="K2480" s="1411"/>
      <c r="L2480" s="1214"/>
      <c r="M2480" s="1216"/>
    </row>
    <row r="2481" spans="1:13" s="352" customFormat="1" ht="20.25" customHeight="1">
      <c r="A2481" s="1400" t="s">
        <v>4228</v>
      </c>
      <c r="B2481" s="1214" t="s">
        <v>4455</v>
      </c>
      <c r="C2481" s="1214"/>
      <c r="D2481" s="1216"/>
      <c r="E2481" s="1214"/>
      <c r="F2481" s="1214"/>
      <c r="G2481" s="1216"/>
      <c r="H2481" s="1214"/>
      <c r="I2481" s="1214"/>
      <c r="J2481" s="1216"/>
      <c r="K2481" s="1214"/>
      <c r="L2481" s="1214"/>
      <c r="M2481" s="1216"/>
    </row>
    <row r="2482" spans="1:13" s="352" customFormat="1" ht="18.75" customHeight="1">
      <c r="A2482" s="1400" t="s">
        <v>3284</v>
      </c>
      <c r="B2482" s="1381" t="s">
        <v>4456</v>
      </c>
      <c r="C2482" s="1218"/>
      <c r="D2482" s="1221"/>
      <c r="E2482" s="1381"/>
      <c r="F2482" s="1218"/>
      <c r="G2482" s="1221"/>
      <c r="H2482" s="1381"/>
      <c r="I2482" s="1218"/>
      <c r="J2482" s="1221"/>
      <c r="K2482" s="1381"/>
      <c r="L2482" s="1218"/>
      <c r="M2482" s="1221"/>
    </row>
    <row r="2483" spans="1:13" s="352" customFormat="1" ht="17.25" customHeight="1">
      <c r="A2483" s="1400" t="s">
        <v>4375</v>
      </c>
      <c r="B2483" s="1381" t="s">
        <v>3290</v>
      </c>
      <c r="C2483" s="1218"/>
      <c r="D2483" s="1221"/>
      <c r="E2483" s="1381"/>
      <c r="F2483" s="1218"/>
      <c r="G2483" s="1221"/>
      <c r="H2483" s="1381"/>
      <c r="I2483" s="1218"/>
      <c r="J2483" s="1221"/>
      <c r="K2483" s="1381"/>
      <c r="L2483" s="1218"/>
      <c r="M2483" s="1221"/>
    </row>
    <row r="2484" spans="1:13" s="352" customFormat="1" ht="26.25" customHeight="1">
      <c r="A2484" s="1400" t="s">
        <v>3291</v>
      </c>
      <c r="B2484" s="1381" t="s">
        <v>4457</v>
      </c>
      <c r="C2484" s="1218"/>
      <c r="D2484" s="1221"/>
      <c r="E2484" s="1381"/>
      <c r="F2484" s="1218"/>
      <c r="G2484" s="1221"/>
      <c r="H2484" s="1381"/>
      <c r="I2484" s="1218"/>
      <c r="J2484" s="1221"/>
      <c r="K2484" s="1381"/>
      <c r="L2484" s="1218"/>
      <c r="M2484" s="1221"/>
    </row>
    <row r="2485" spans="1:13" s="352" customFormat="1" ht="26.25" customHeight="1">
      <c r="A2485" s="1400" t="s">
        <v>3294</v>
      </c>
      <c r="B2485" s="1381" t="s">
        <v>3337</v>
      </c>
      <c r="C2485" s="1218"/>
      <c r="D2485" s="1221"/>
      <c r="E2485" s="1381"/>
      <c r="F2485" s="1218"/>
      <c r="G2485" s="1221"/>
      <c r="H2485" s="1381"/>
      <c r="I2485" s="1218"/>
      <c r="J2485" s="1221"/>
      <c r="K2485" s="1381"/>
      <c r="L2485" s="1218"/>
      <c r="M2485" s="1221"/>
    </row>
    <row r="2486" spans="1:13" s="352" customFormat="1" ht="29.25" customHeight="1">
      <c r="A2486" s="1400" t="s">
        <v>3295</v>
      </c>
      <c r="B2486" s="1381" t="s">
        <v>3394</v>
      </c>
      <c r="C2486" s="1218"/>
      <c r="D2486" s="1221"/>
      <c r="E2486" s="1381"/>
      <c r="F2486" s="1218"/>
      <c r="G2486" s="1221"/>
      <c r="H2486" s="1381"/>
      <c r="I2486" s="1218"/>
      <c r="J2486" s="1221"/>
      <c r="K2486" s="1381"/>
      <c r="L2486" s="1218"/>
      <c r="M2486" s="1221"/>
    </row>
    <row r="2487" spans="1:13" s="352" customFormat="1" ht="38.25" customHeight="1">
      <c r="A2487" s="1400" t="s">
        <v>3298</v>
      </c>
      <c r="B2487" s="1381" t="s">
        <v>3315</v>
      </c>
      <c r="C2487" s="1218"/>
      <c r="D2487" s="1221"/>
      <c r="E2487" s="1381"/>
      <c r="F2487" s="1218"/>
      <c r="G2487" s="1221"/>
      <c r="H2487" s="1381"/>
      <c r="I2487" s="1218"/>
      <c r="J2487" s="1221"/>
      <c r="K2487" s="1381"/>
      <c r="L2487" s="1218"/>
      <c r="M2487" s="1221"/>
    </row>
    <row r="2488" spans="1:13" s="352" customFormat="1" ht="23.25" customHeight="1">
      <c r="A2488" s="1400" t="s">
        <v>4376</v>
      </c>
      <c r="B2488" s="1381"/>
      <c r="C2488" s="1218"/>
      <c r="D2488" s="1221"/>
      <c r="E2488" s="1381"/>
      <c r="F2488" s="1218"/>
      <c r="G2488" s="1221"/>
      <c r="H2488" s="1381"/>
      <c r="I2488" s="1218"/>
      <c r="J2488" s="1221"/>
      <c r="K2488" s="1381"/>
      <c r="L2488" s="1218"/>
      <c r="M2488" s="1221"/>
    </row>
    <row r="2489" spans="1:13" s="352" customFormat="1" ht="23.25" customHeight="1">
      <c r="A2489" s="1400" t="s">
        <v>3304</v>
      </c>
      <c r="B2489" s="1381" t="s">
        <v>3337</v>
      </c>
      <c r="C2489" s="1223"/>
      <c r="D2489" s="1221"/>
      <c r="E2489" s="1381"/>
      <c r="F2489" s="1223"/>
      <c r="G2489" s="1221"/>
      <c r="H2489" s="1381"/>
      <c r="I2489" s="1223"/>
      <c r="J2489" s="1221"/>
      <c r="K2489" s="1381"/>
      <c r="L2489" s="1223"/>
      <c r="M2489" s="1221"/>
    </row>
    <row r="2490" spans="1:13" s="352" customFormat="1" ht="29.25" customHeight="1">
      <c r="A2490" s="1400" t="s">
        <v>4377</v>
      </c>
      <c r="B2490" s="1385">
        <v>1</v>
      </c>
      <c r="C2490" s="1225">
        <v>275</v>
      </c>
      <c r="D2490" s="1221">
        <f>B2492*B2490*C2490</f>
        <v>5500</v>
      </c>
      <c r="E2490" s="1385"/>
      <c r="F2490" s="1225"/>
      <c r="G2490" s="1221"/>
      <c r="H2490" s="1385"/>
      <c r="I2490" s="1225"/>
      <c r="J2490" s="1221"/>
      <c r="K2490" s="1385"/>
      <c r="L2490" s="1225"/>
      <c r="M2490" s="1221"/>
    </row>
    <row r="2491" spans="1:13" s="352" customFormat="1" ht="26.25" customHeight="1">
      <c r="A2491" s="1400" t="s">
        <v>4378</v>
      </c>
      <c r="B2491" s="1385">
        <v>1</v>
      </c>
      <c r="C2491" s="1225">
        <v>100</v>
      </c>
      <c r="D2491" s="1221">
        <f>B2492*B2491*C2491</f>
        <v>2000</v>
      </c>
      <c r="E2491" s="1385"/>
      <c r="F2491" s="1225"/>
      <c r="G2491" s="1221"/>
      <c r="H2491" s="1385"/>
      <c r="I2491" s="1225"/>
      <c r="J2491" s="1221"/>
      <c r="K2491" s="1385"/>
      <c r="L2491" s="1225"/>
      <c r="M2491" s="1221"/>
    </row>
    <row r="2492" spans="1:13" s="352" customFormat="1" ht="27.75" customHeight="1">
      <c r="A2492" s="2303" t="s">
        <v>4379</v>
      </c>
      <c r="B2492" s="1388">
        <v>20</v>
      </c>
      <c r="C2492" s="1228"/>
      <c r="D2492" s="1221"/>
      <c r="E2492" s="1388"/>
      <c r="F2492" s="1228"/>
      <c r="G2492" s="1221"/>
      <c r="H2492" s="1388"/>
      <c r="I2492" s="1228"/>
      <c r="J2492" s="1221"/>
      <c r="K2492" s="1388"/>
      <c r="L2492" s="1228"/>
      <c r="M2492" s="1221"/>
    </row>
    <row r="2493" spans="1:13" s="352" customFormat="1" ht="24.75" customHeight="1" thickBot="1">
      <c r="A2493" s="2304" t="s">
        <v>29</v>
      </c>
      <c r="B2493" s="1231"/>
      <c r="C2493" s="1231"/>
      <c r="D2493" s="1234">
        <f>SUM(D2489:D2491)</f>
        <v>7500</v>
      </c>
      <c r="E2493" s="1231"/>
      <c r="F2493" s="1231"/>
      <c r="G2493" s="1234"/>
      <c r="H2493" s="1231"/>
      <c r="I2493" s="1231"/>
      <c r="J2493" s="1234"/>
      <c r="K2493" s="1231"/>
      <c r="L2493" s="1231"/>
      <c r="M2493" s="1234"/>
    </row>
    <row r="2494" spans="1:13" s="352" customFormat="1" ht="30" customHeight="1">
      <c r="A2494" s="2305" t="s">
        <v>3278</v>
      </c>
      <c r="B2494" s="1411" t="s">
        <v>4458</v>
      </c>
      <c r="C2494" s="1214"/>
      <c r="D2494" s="1216"/>
      <c r="E2494" s="1411"/>
      <c r="F2494" s="1214"/>
      <c r="G2494" s="1216"/>
      <c r="H2494" s="1411"/>
      <c r="I2494" s="1214"/>
      <c r="J2494" s="1216"/>
      <c r="K2494" s="1411"/>
      <c r="L2494" s="1214"/>
      <c r="M2494" s="1216"/>
    </row>
    <row r="2495" spans="1:13" s="352" customFormat="1" ht="24.75" customHeight="1">
      <c r="A2495" s="1400" t="s">
        <v>4228</v>
      </c>
      <c r="B2495" s="1214" t="s">
        <v>4455</v>
      </c>
      <c r="C2495" s="1214"/>
      <c r="D2495" s="1216"/>
      <c r="E2495" s="1214"/>
      <c r="F2495" s="1214"/>
      <c r="G2495" s="1216"/>
      <c r="H2495" s="1214"/>
      <c r="I2495" s="1214"/>
      <c r="J2495" s="1216"/>
      <c r="K2495" s="1214"/>
      <c r="L2495" s="1214"/>
      <c r="M2495" s="1216"/>
    </row>
    <row r="2496" spans="1:13" s="352" customFormat="1" ht="18.75" customHeight="1">
      <c r="A2496" s="1400" t="s">
        <v>3284</v>
      </c>
      <c r="B2496" s="1381" t="s">
        <v>4456</v>
      </c>
      <c r="C2496" s="1218"/>
      <c r="D2496" s="1221"/>
      <c r="E2496" s="1381"/>
      <c r="F2496" s="1218"/>
      <c r="G2496" s="1221"/>
      <c r="H2496" s="1381"/>
      <c r="I2496" s="1218"/>
      <c r="J2496" s="1221"/>
      <c r="K2496" s="1381"/>
      <c r="L2496" s="1218"/>
      <c r="M2496" s="1221"/>
    </row>
    <row r="2497" spans="1:13" s="352" customFormat="1" ht="18.75" customHeight="1">
      <c r="A2497" s="1400" t="s">
        <v>4375</v>
      </c>
      <c r="B2497" s="1381" t="s">
        <v>3290</v>
      </c>
      <c r="C2497" s="1218"/>
      <c r="D2497" s="1221"/>
      <c r="E2497" s="1381"/>
      <c r="F2497" s="1218"/>
      <c r="G2497" s="1221"/>
      <c r="H2497" s="1381"/>
      <c r="I2497" s="1218"/>
      <c r="J2497" s="1221"/>
      <c r="K2497" s="1381"/>
      <c r="L2497" s="1218"/>
      <c r="M2497" s="1221"/>
    </row>
    <row r="2498" spans="1:13" s="352" customFormat="1" ht="35.25" customHeight="1">
      <c r="A2498" s="1400" t="s">
        <v>3291</v>
      </c>
      <c r="B2498" s="1381" t="s">
        <v>4459</v>
      </c>
      <c r="C2498" s="1218"/>
      <c r="D2498" s="1221"/>
      <c r="E2498" s="1381"/>
      <c r="F2498" s="1218"/>
      <c r="G2498" s="1221"/>
      <c r="H2498" s="1381"/>
      <c r="I2498" s="1218"/>
      <c r="J2498" s="1221"/>
      <c r="K2498" s="1381"/>
      <c r="L2498" s="1218"/>
      <c r="M2498" s="1221"/>
    </row>
    <row r="2499" spans="1:13" s="352" customFormat="1" ht="24.75" customHeight="1">
      <c r="A2499" s="1400" t="s">
        <v>3294</v>
      </c>
      <c r="B2499" s="1381" t="s">
        <v>3337</v>
      </c>
      <c r="C2499" s="1218"/>
      <c r="D2499" s="1221"/>
      <c r="E2499" s="1381"/>
      <c r="F2499" s="1218"/>
      <c r="G2499" s="1221"/>
      <c r="H2499" s="1381"/>
      <c r="I2499" s="1218"/>
      <c r="J2499" s="1221"/>
      <c r="K2499" s="1381"/>
      <c r="L2499" s="1218"/>
      <c r="M2499" s="1221"/>
    </row>
    <row r="2500" spans="1:13" s="352" customFormat="1" ht="27.75" customHeight="1">
      <c r="A2500" s="1400" t="s">
        <v>3295</v>
      </c>
      <c r="B2500" s="1381" t="s">
        <v>946</v>
      </c>
      <c r="C2500" s="1218"/>
      <c r="D2500" s="1221"/>
      <c r="E2500" s="1381"/>
      <c r="F2500" s="1218"/>
      <c r="G2500" s="1221"/>
      <c r="H2500" s="1381"/>
      <c r="I2500" s="1218"/>
      <c r="J2500" s="1221"/>
      <c r="K2500" s="1381"/>
      <c r="L2500" s="1218"/>
      <c r="M2500" s="1221"/>
    </row>
    <row r="2501" spans="1:13" s="352" customFormat="1" ht="23.25" customHeight="1">
      <c r="A2501" s="1400" t="s">
        <v>3298</v>
      </c>
      <c r="B2501" s="1381" t="s">
        <v>4460</v>
      </c>
      <c r="C2501" s="1218"/>
      <c r="D2501" s="1221"/>
      <c r="E2501" s="1381"/>
      <c r="F2501" s="1218"/>
      <c r="G2501" s="1221"/>
      <c r="H2501" s="1381"/>
      <c r="I2501" s="1218"/>
      <c r="J2501" s="1221"/>
      <c r="K2501" s="1381"/>
      <c r="L2501" s="1218"/>
      <c r="M2501" s="1221"/>
    </row>
    <row r="2502" spans="1:13" s="352" customFormat="1" ht="32.25" customHeight="1">
      <c r="A2502" s="1400" t="s">
        <v>4376</v>
      </c>
      <c r="B2502" s="1381"/>
      <c r="C2502" s="1218"/>
      <c r="D2502" s="1221"/>
      <c r="E2502" s="1381"/>
      <c r="F2502" s="1218"/>
      <c r="G2502" s="1221"/>
      <c r="H2502" s="1381"/>
      <c r="I2502" s="1218"/>
      <c r="J2502" s="1221"/>
      <c r="K2502" s="1381"/>
      <c r="L2502" s="1218"/>
      <c r="M2502" s="1221"/>
    </row>
    <row r="2503" spans="1:13" s="352" customFormat="1" ht="30.75" customHeight="1">
      <c r="A2503" s="1400" t="s">
        <v>3304</v>
      </c>
      <c r="B2503" s="1381" t="s">
        <v>3337</v>
      </c>
      <c r="C2503" s="1223"/>
      <c r="D2503" s="1221"/>
      <c r="E2503" s="1381"/>
      <c r="F2503" s="1223"/>
      <c r="G2503" s="1221"/>
      <c r="H2503" s="1381"/>
      <c r="I2503" s="1223"/>
      <c r="J2503" s="1221"/>
      <c r="K2503" s="1381"/>
      <c r="L2503" s="1223"/>
      <c r="M2503" s="1221"/>
    </row>
    <row r="2504" spans="1:13" s="352" customFormat="1" ht="27.75" customHeight="1">
      <c r="A2504" s="1400" t="s">
        <v>4377</v>
      </c>
      <c r="B2504" s="1385"/>
      <c r="C2504" s="1225"/>
      <c r="D2504" s="1221">
        <f>B2506*B2504*C2504</f>
        <v>0</v>
      </c>
      <c r="E2504" s="1385"/>
      <c r="F2504" s="1225"/>
      <c r="G2504" s="1221"/>
      <c r="H2504" s="1385"/>
      <c r="I2504" s="1225"/>
      <c r="J2504" s="1221"/>
      <c r="K2504" s="1385"/>
      <c r="L2504" s="1225"/>
      <c r="M2504" s="1221"/>
    </row>
    <row r="2505" spans="1:13" s="352" customFormat="1" ht="29.25" customHeight="1">
      <c r="A2505" s="1400" t="s">
        <v>4378</v>
      </c>
      <c r="B2505" s="1385">
        <v>1</v>
      </c>
      <c r="C2505" s="1225">
        <v>100</v>
      </c>
      <c r="D2505" s="1221">
        <f>B2506*B2505*C2505</f>
        <v>40000</v>
      </c>
      <c r="E2505" s="1385"/>
      <c r="F2505" s="1225"/>
      <c r="G2505" s="1221"/>
      <c r="H2505" s="1385"/>
      <c r="I2505" s="1225"/>
      <c r="J2505" s="1221"/>
      <c r="K2505" s="1385"/>
      <c r="L2505" s="1225"/>
      <c r="M2505" s="1221"/>
    </row>
    <row r="2506" spans="1:13" s="352" customFormat="1" ht="29.25" customHeight="1">
      <c r="A2506" s="2303" t="s">
        <v>4379</v>
      </c>
      <c r="B2506" s="1388">
        <v>400</v>
      </c>
      <c r="C2506" s="1228"/>
      <c r="D2506" s="1221"/>
      <c r="E2506" s="1388"/>
      <c r="F2506" s="1228"/>
      <c r="G2506" s="1221"/>
      <c r="H2506" s="1388"/>
      <c r="I2506" s="1228"/>
      <c r="J2506" s="1221"/>
      <c r="K2506" s="1388"/>
      <c r="L2506" s="1228"/>
      <c r="M2506" s="1221"/>
    </row>
    <row r="2507" spans="1:13" s="352" customFormat="1" ht="29.25" customHeight="1" thickBot="1">
      <c r="A2507" s="2304" t="s">
        <v>29</v>
      </c>
      <c r="B2507" s="1231"/>
      <c r="C2507" s="1231"/>
      <c r="D2507" s="1234">
        <f>SUM(D2503:D2505)</f>
        <v>40000</v>
      </c>
      <c r="E2507" s="1231"/>
      <c r="F2507" s="1231"/>
      <c r="G2507" s="1234"/>
      <c r="H2507" s="1231"/>
      <c r="I2507" s="1231"/>
      <c r="J2507" s="1234"/>
      <c r="K2507" s="1231"/>
      <c r="L2507" s="1231"/>
      <c r="M2507" s="1234"/>
    </row>
    <row r="2508" spans="1:13" s="352" customFormat="1" ht="43.5" customHeight="1">
      <c r="A2508" s="2305" t="s">
        <v>3278</v>
      </c>
      <c r="B2508" s="1411" t="s">
        <v>4461</v>
      </c>
      <c r="C2508" s="1214"/>
      <c r="D2508" s="1216"/>
      <c r="E2508" s="1411"/>
      <c r="F2508" s="1214"/>
      <c r="G2508" s="1216"/>
      <c r="H2508" s="1411"/>
      <c r="I2508" s="1214"/>
      <c r="J2508" s="1216"/>
      <c r="K2508" s="1411"/>
      <c r="L2508" s="1214"/>
      <c r="M2508" s="1216"/>
    </row>
    <row r="2509" spans="1:13" s="352" customFormat="1" ht="26.25" customHeight="1">
      <c r="A2509" s="1400" t="s">
        <v>4228</v>
      </c>
      <c r="B2509" s="1214" t="s">
        <v>4455</v>
      </c>
      <c r="C2509" s="1214"/>
      <c r="D2509" s="1216"/>
      <c r="E2509" s="1214"/>
      <c r="F2509" s="1214"/>
      <c r="G2509" s="1216"/>
      <c r="H2509" s="1214"/>
      <c r="I2509" s="1214"/>
      <c r="J2509" s="1216"/>
      <c r="K2509" s="1214"/>
      <c r="L2509" s="1214"/>
      <c r="M2509" s="1216"/>
    </row>
    <row r="2510" spans="1:13" s="352" customFormat="1" ht="27.75" customHeight="1">
      <c r="A2510" s="1400" t="s">
        <v>3284</v>
      </c>
      <c r="B2510" s="1381" t="s">
        <v>4456</v>
      </c>
      <c r="C2510" s="1218"/>
      <c r="D2510" s="1221"/>
      <c r="E2510" s="1381"/>
      <c r="F2510" s="1218"/>
      <c r="G2510" s="1221"/>
      <c r="H2510" s="1381"/>
      <c r="I2510" s="1218"/>
      <c r="J2510" s="1221"/>
      <c r="K2510" s="1381"/>
      <c r="L2510" s="1218"/>
      <c r="M2510" s="1221"/>
    </row>
    <row r="2511" spans="1:13" s="352" customFormat="1" ht="27.75" customHeight="1">
      <c r="A2511" s="1400" t="s">
        <v>4375</v>
      </c>
      <c r="B2511" s="1381" t="s">
        <v>3362</v>
      </c>
      <c r="C2511" s="1218"/>
      <c r="D2511" s="1221"/>
      <c r="E2511" s="1381"/>
      <c r="F2511" s="1218"/>
      <c r="G2511" s="1221"/>
      <c r="H2511" s="1381"/>
      <c r="I2511" s="1218"/>
      <c r="J2511" s="1221"/>
      <c r="K2511" s="1381"/>
      <c r="L2511" s="1218"/>
      <c r="M2511" s="1221"/>
    </row>
    <row r="2512" spans="1:13" s="352" customFormat="1" ht="29.25" customHeight="1">
      <c r="A2512" s="1400" t="s">
        <v>3291</v>
      </c>
      <c r="B2512" s="1381" t="s">
        <v>4462</v>
      </c>
      <c r="C2512" s="1218"/>
      <c r="D2512" s="1221"/>
      <c r="E2512" s="1381"/>
      <c r="F2512" s="1218"/>
      <c r="G2512" s="1221"/>
      <c r="H2512" s="1381"/>
      <c r="I2512" s="1218"/>
      <c r="J2512" s="1221"/>
      <c r="K2512" s="1381"/>
      <c r="L2512" s="1218"/>
      <c r="M2512" s="1221"/>
    </row>
    <row r="2513" spans="1:13" s="352" customFormat="1" ht="27.75" customHeight="1">
      <c r="A2513" s="1400" t="s">
        <v>3294</v>
      </c>
      <c r="B2513" s="1381" t="s">
        <v>3337</v>
      </c>
      <c r="C2513" s="1218"/>
      <c r="D2513" s="1221"/>
      <c r="E2513" s="1381"/>
      <c r="F2513" s="1218"/>
      <c r="G2513" s="1221"/>
      <c r="H2513" s="1381"/>
      <c r="I2513" s="1218"/>
      <c r="J2513" s="1221"/>
      <c r="K2513" s="1381"/>
      <c r="L2513" s="1218"/>
      <c r="M2513" s="1221"/>
    </row>
    <row r="2514" spans="1:13" s="352" customFormat="1" ht="26.25" customHeight="1">
      <c r="A2514" s="1400" t="s">
        <v>3295</v>
      </c>
      <c r="B2514" s="1381" t="s">
        <v>946</v>
      </c>
      <c r="C2514" s="1218"/>
      <c r="D2514" s="1221"/>
      <c r="E2514" s="1381"/>
      <c r="F2514" s="1218"/>
      <c r="G2514" s="1221"/>
      <c r="H2514" s="1381"/>
      <c r="I2514" s="1218"/>
      <c r="J2514" s="1221"/>
      <c r="K2514" s="1381"/>
      <c r="L2514" s="1218"/>
      <c r="M2514" s="1221"/>
    </row>
    <row r="2515" spans="1:13" s="352" customFormat="1" ht="24.75" customHeight="1">
      <c r="A2515" s="1400" t="s">
        <v>3298</v>
      </c>
      <c r="B2515" s="1381"/>
      <c r="C2515" s="1218"/>
      <c r="D2515" s="1221"/>
      <c r="E2515" s="1381"/>
      <c r="F2515" s="1218"/>
      <c r="G2515" s="1221"/>
      <c r="H2515" s="1381"/>
      <c r="I2515" s="1218"/>
      <c r="J2515" s="1221"/>
      <c r="K2515" s="1381"/>
      <c r="L2515" s="1218"/>
      <c r="M2515" s="1221"/>
    </row>
    <row r="2516" spans="1:13" s="352" customFormat="1" ht="24.75" customHeight="1">
      <c r="A2516" s="1400" t="s">
        <v>4376</v>
      </c>
      <c r="B2516" s="1381"/>
      <c r="C2516" s="1218"/>
      <c r="D2516" s="1221"/>
      <c r="E2516" s="1381"/>
      <c r="F2516" s="1218"/>
      <c r="G2516" s="1221"/>
      <c r="H2516" s="1381"/>
      <c r="I2516" s="1218"/>
      <c r="J2516" s="1221"/>
      <c r="K2516" s="1381"/>
      <c r="L2516" s="1218"/>
      <c r="M2516" s="1221"/>
    </row>
    <row r="2517" spans="1:13" s="352" customFormat="1" ht="23.25" customHeight="1">
      <c r="A2517" s="1400" t="s">
        <v>3304</v>
      </c>
      <c r="B2517" s="1381" t="s">
        <v>3337</v>
      </c>
      <c r="C2517" s="1223"/>
      <c r="D2517" s="1221"/>
      <c r="E2517" s="1381"/>
      <c r="F2517" s="1223"/>
      <c r="G2517" s="1221"/>
      <c r="H2517" s="1381"/>
      <c r="I2517" s="1223"/>
      <c r="J2517" s="1221"/>
      <c r="K2517" s="1381"/>
      <c r="L2517" s="1223"/>
      <c r="M2517" s="1221"/>
    </row>
    <row r="2518" spans="1:13" s="352" customFormat="1" ht="27.75" customHeight="1">
      <c r="A2518" s="1400" t="s">
        <v>4377</v>
      </c>
      <c r="B2518" s="1385">
        <v>1</v>
      </c>
      <c r="C2518" s="1225">
        <v>200</v>
      </c>
      <c r="D2518" s="1221">
        <f>B2520*B2518*C2518</f>
        <v>40000</v>
      </c>
      <c r="E2518" s="1385"/>
      <c r="F2518" s="1225"/>
      <c r="G2518" s="1221"/>
      <c r="H2518" s="1385"/>
      <c r="I2518" s="1225"/>
      <c r="J2518" s="1221"/>
      <c r="K2518" s="1385"/>
      <c r="L2518" s="1225"/>
      <c r="M2518" s="1221"/>
    </row>
    <row r="2519" spans="1:13" s="352" customFormat="1" ht="26.25" customHeight="1">
      <c r="A2519" s="1400" t="s">
        <v>4378</v>
      </c>
      <c r="B2519" s="1385">
        <v>1</v>
      </c>
      <c r="C2519" s="1225">
        <v>50</v>
      </c>
      <c r="D2519" s="1221">
        <f>B2520*B2519*C2519</f>
        <v>10000</v>
      </c>
      <c r="E2519" s="1385"/>
      <c r="F2519" s="1225"/>
      <c r="G2519" s="1221"/>
      <c r="H2519" s="1385"/>
      <c r="I2519" s="1225"/>
      <c r="J2519" s="1221"/>
      <c r="K2519" s="1385"/>
      <c r="L2519" s="1225"/>
      <c r="M2519" s="1221"/>
    </row>
    <row r="2520" spans="1:13" s="352" customFormat="1" ht="27.75" customHeight="1">
      <c r="A2520" s="2303" t="s">
        <v>4379</v>
      </c>
      <c r="B2520" s="1388">
        <v>200</v>
      </c>
      <c r="C2520" s="1228"/>
      <c r="D2520" s="1221"/>
      <c r="E2520" s="1388"/>
      <c r="F2520" s="1228"/>
      <c r="G2520" s="1221"/>
      <c r="H2520" s="1388"/>
      <c r="I2520" s="1228"/>
      <c r="J2520" s="1221"/>
      <c r="K2520" s="1388"/>
      <c r="L2520" s="1228"/>
      <c r="M2520" s="1221"/>
    </row>
    <row r="2521" spans="1:13" s="352" customFormat="1" ht="23.25" customHeight="1" thickBot="1">
      <c r="A2521" s="2304" t="s">
        <v>29</v>
      </c>
      <c r="B2521" s="1231"/>
      <c r="C2521" s="1231"/>
      <c r="D2521" s="1234">
        <f>SUM(D2517:D2519)</f>
        <v>50000</v>
      </c>
      <c r="E2521" s="1231"/>
      <c r="F2521" s="1231"/>
      <c r="G2521" s="1234"/>
      <c r="H2521" s="1231"/>
      <c r="I2521" s="1231"/>
      <c r="J2521" s="1234"/>
      <c r="K2521" s="1231"/>
      <c r="L2521" s="1231"/>
      <c r="M2521" s="1234"/>
    </row>
    <row r="2522" spans="1:13" s="352" customFormat="1" ht="43.5" customHeight="1">
      <c r="A2522" s="2305" t="s">
        <v>3278</v>
      </c>
      <c r="B2522" s="1411" t="s">
        <v>4463</v>
      </c>
      <c r="C2522" s="1214"/>
      <c r="D2522" s="1216"/>
      <c r="E2522" s="1411"/>
      <c r="F2522" s="1214"/>
      <c r="G2522" s="1216"/>
      <c r="H2522" s="1411"/>
      <c r="I2522" s="1214"/>
      <c r="J2522" s="1216"/>
      <c r="K2522" s="1411"/>
      <c r="L2522" s="1214"/>
      <c r="M2522" s="1216"/>
    </row>
    <row r="2523" spans="1:13" s="352" customFormat="1" ht="24.75" customHeight="1">
      <c r="A2523" s="1400" t="s">
        <v>4228</v>
      </c>
      <c r="B2523" s="1214" t="s">
        <v>4455</v>
      </c>
      <c r="C2523" s="1214"/>
      <c r="D2523" s="1216"/>
      <c r="E2523" s="1214"/>
      <c r="F2523" s="1214"/>
      <c r="G2523" s="1216"/>
      <c r="H2523" s="1214"/>
      <c r="I2523" s="1214"/>
      <c r="J2523" s="1216"/>
      <c r="K2523" s="1214"/>
      <c r="L2523" s="1214"/>
      <c r="M2523" s="1216"/>
    </row>
    <row r="2524" spans="1:13" s="352" customFormat="1" ht="23.25" customHeight="1">
      <c r="A2524" s="1400" t="s">
        <v>3284</v>
      </c>
      <c r="B2524" s="1381" t="s">
        <v>4456</v>
      </c>
      <c r="C2524" s="1218"/>
      <c r="D2524" s="1221"/>
      <c r="E2524" s="1381"/>
      <c r="F2524" s="1218"/>
      <c r="G2524" s="1221"/>
      <c r="H2524" s="1381"/>
      <c r="I2524" s="1218"/>
      <c r="J2524" s="1221"/>
      <c r="K2524" s="1381"/>
      <c r="L2524" s="1218"/>
      <c r="M2524" s="1221"/>
    </row>
    <row r="2525" spans="1:13" s="352" customFormat="1" ht="23.25" customHeight="1">
      <c r="A2525" s="1400" t="s">
        <v>4375</v>
      </c>
      <c r="B2525" s="1381" t="s">
        <v>3362</v>
      </c>
      <c r="C2525" s="1218"/>
      <c r="D2525" s="1221"/>
      <c r="E2525" s="1381"/>
      <c r="F2525" s="1218"/>
      <c r="G2525" s="1221"/>
      <c r="H2525" s="1381"/>
      <c r="I2525" s="1218"/>
      <c r="J2525" s="1221"/>
      <c r="K2525" s="1381"/>
      <c r="L2525" s="1218"/>
      <c r="M2525" s="1221"/>
    </row>
    <row r="2526" spans="1:13" s="352" customFormat="1" ht="27.75" customHeight="1">
      <c r="A2526" s="1400" t="s">
        <v>3291</v>
      </c>
      <c r="B2526" s="1381" t="s">
        <v>4464</v>
      </c>
      <c r="C2526" s="1218"/>
      <c r="D2526" s="1221"/>
      <c r="E2526" s="1381"/>
      <c r="F2526" s="1218"/>
      <c r="G2526" s="1221"/>
      <c r="H2526" s="1381"/>
      <c r="I2526" s="1218"/>
      <c r="J2526" s="1221"/>
      <c r="K2526" s="1381"/>
      <c r="L2526" s="1218"/>
      <c r="M2526" s="1221"/>
    </row>
    <row r="2527" spans="1:13" s="352" customFormat="1" ht="23.25" customHeight="1">
      <c r="A2527" s="1400" t="s">
        <v>3294</v>
      </c>
      <c r="B2527" s="1225">
        <v>3</v>
      </c>
      <c r="C2527" s="1218"/>
      <c r="D2527" s="1221"/>
      <c r="E2527" s="1381"/>
      <c r="F2527" s="1218"/>
      <c r="G2527" s="1221"/>
      <c r="H2527" s="1381"/>
      <c r="I2527" s="1218"/>
      <c r="J2527" s="1221"/>
      <c r="K2527" s="1381"/>
      <c r="L2527" s="1218"/>
      <c r="M2527" s="1221"/>
    </row>
    <row r="2528" spans="1:13" s="352" customFormat="1" ht="29.25" customHeight="1">
      <c r="A2528" s="1400" t="s">
        <v>3295</v>
      </c>
      <c r="B2528" s="1381" t="s">
        <v>946</v>
      </c>
      <c r="C2528" s="1218"/>
      <c r="D2528" s="1221"/>
      <c r="E2528" s="1381"/>
      <c r="F2528" s="1218"/>
      <c r="G2528" s="1221"/>
      <c r="H2528" s="1381"/>
      <c r="I2528" s="1218"/>
      <c r="J2528" s="1221"/>
      <c r="K2528" s="1381"/>
      <c r="L2528" s="1218"/>
      <c r="M2528" s="1221"/>
    </row>
    <row r="2529" spans="1:13" s="352" customFormat="1" ht="29.25" customHeight="1">
      <c r="A2529" s="1400" t="s">
        <v>3298</v>
      </c>
      <c r="B2529" s="1381"/>
      <c r="C2529" s="1218"/>
      <c r="D2529" s="1221"/>
      <c r="E2529" s="1381"/>
      <c r="F2529" s="1218"/>
      <c r="G2529" s="1221"/>
      <c r="H2529" s="1381"/>
      <c r="I2529" s="1218"/>
      <c r="J2529" s="1221"/>
      <c r="K2529" s="1381"/>
      <c r="L2529" s="1218"/>
      <c r="M2529" s="1221"/>
    </row>
    <row r="2530" spans="1:13" s="352" customFormat="1" ht="29.25" customHeight="1">
      <c r="A2530" s="1400" t="s">
        <v>4376</v>
      </c>
      <c r="B2530" s="1381"/>
      <c r="C2530" s="1218"/>
      <c r="D2530" s="1221"/>
      <c r="E2530" s="1381"/>
      <c r="F2530" s="1218"/>
      <c r="G2530" s="1221"/>
      <c r="H2530" s="1381"/>
      <c r="I2530" s="1218"/>
      <c r="J2530" s="1221"/>
      <c r="K2530" s="1381"/>
      <c r="L2530" s="1218"/>
      <c r="M2530" s="1221"/>
    </row>
    <row r="2531" spans="1:13" s="352" customFormat="1" ht="27.75" customHeight="1">
      <c r="A2531" s="1400" t="s">
        <v>3304</v>
      </c>
      <c r="B2531" s="1381" t="s">
        <v>3337</v>
      </c>
      <c r="C2531" s="1223"/>
      <c r="D2531" s="1221"/>
      <c r="E2531" s="1381"/>
      <c r="F2531" s="1223"/>
      <c r="G2531" s="1221"/>
      <c r="H2531" s="1381"/>
      <c r="I2531" s="1223"/>
      <c r="J2531" s="1221"/>
      <c r="K2531" s="1381"/>
      <c r="L2531" s="1223"/>
      <c r="M2531" s="1221"/>
    </row>
    <row r="2532" spans="1:13" s="352" customFormat="1" ht="29.25" customHeight="1">
      <c r="A2532" s="1400" t="s">
        <v>4377</v>
      </c>
      <c r="B2532" s="1385">
        <v>3</v>
      </c>
      <c r="C2532" s="1225">
        <v>200</v>
      </c>
      <c r="D2532" s="1221">
        <f>B2532*C2532*B2534</f>
        <v>78000</v>
      </c>
      <c r="E2532" s="1385"/>
      <c r="F2532" s="1225"/>
      <c r="G2532" s="1221"/>
      <c r="H2532" s="1385"/>
      <c r="I2532" s="1225"/>
      <c r="J2532" s="1221"/>
      <c r="K2532" s="1385"/>
      <c r="L2532" s="1225"/>
      <c r="M2532" s="1221"/>
    </row>
    <row r="2533" spans="1:13" s="352" customFormat="1" ht="29.25" customHeight="1">
      <c r="A2533" s="1400" t="s">
        <v>4378</v>
      </c>
      <c r="B2533" s="1385"/>
      <c r="C2533" s="1225"/>
      <c r="D2533" s="1221">
        <f>B2533*C2533*B2534</f>
        <v>0</v>
      </c>
      <c r="E2533" s="1385"/>
      <c r="F2533" s="1225"/>
      <c r="G2533" s="1221"/>
      <c r="H2533" s="1385"/>
      <c r="I2533" s="1225"/>
      <c r="J2533" s="1221"/>
      <c r="K2533" s="1385"/>
      <c r="L2533" s="1225"/>
      <c r="M2533" s="1221"/>
    </row>
    <row r="2534" spans="1:13" s="352" customFormat="1" ht="24.75" customHeight="1">
      <c r="A2534" s="2303" t="s">
        <v>4379</v>
      </c>
      <c r="B2534" s="1388">
        <v>130</v>
      </c>
      <c r="C2534" s="1228"/>
      <c r="D2534" s="1221"/>
      <c r="E2534" s="1388"/>
      <c r="F2534" s="1228"/>
      <c r="G2534" s="1221"/>
      <c r="H2534" s="1388"/>
      <c r="I2534" s="1228"/>
      <c r="J2534" s="1221"/>
      <c r="K2534" s="1388"/>
      <c r="L2534" s="1228"/>
      <c r="M2534" s="1221"/>
    </row>
    <row r="2535" spans="1:13" s="352" customFormat="1" ht="29.25" customHeight="1" thickBot="1">
      <c r="A2535" s="2304" t="s">
        <v>29</v>
      </c>
      <c r="B2535" s="1231"/>
      <c r="C2535" s="1231"/>
      <c r="D2535" s="1234">
        <f>SUM(D2531:D2533)</f>
        <v>78000</v>
      </c>
      <c r="E2535" s="1231"/>
      <c r="F2535" s="1231"/>
      <c r="G2535" s="1234"/>
      <c r="H2535" s="1231"/>
      <c r="I2535" s="1231"/>
      <c r="J2535" s="1234"/>
      <c r="K2535" s="1231"/>
      <c r="L2535" s="1231"/>
      <c r="M2535" s="1234"/>
    </row>
    <row r="2536" spans="1:13" s="352" customFormat="1" ht="40.5" customHeight="1">
      <c r="A2536" s="2305" t="s">
        <v>3278</v>
      </c>
      <c r="B2536" s="1411" t="s">
        <v>4465</v>
      </c>
      <c r="C2536" s="1214"/>
      <c r="D2536" s="1216"/>
      <c r="E2536" s="1411"/>
      <c r="F2536" s="1214"/>
      <c r="G2536" s="1216"/>
      <c r="H2536" s="1411"/>
      <c r="I2536" s="1214"/>
      <c r="J2536" s="1216"/>
      <c r="K2536" s="1411"/>
      <c r="L2536" s="1214"/>
      <c r="M2536" s="1216"/>
    </row>
    <row r="2537" spans="1:13" s="352" customFormat="1" ht="35.25" customHeight="1">
      <c r="A2537" s="1400" t="s">
        <v>4228</v>
      </c>
      <c r="B2537" s="1214" t="s">
        <v>4455</v>
      </c>
      <c r="C2537" s="1214"/>
      <c r="D2537" s="1216"/>
      <c r="E2537" s="1214"/>
      <c r="F2537" s="1214"/>
      <c r="G2537" s="1216"/>
      <c r="H2537" s="1214"/>
      <c r="I2537" s="1214"/>
      <c r="J2537" s="1216"/>
      <c r="K2537" s="1214"/>
      <c r="L2537" s="1214"/>
      <c r="M2537" s="1216"/>
    </row>
    <row r="2538" spans="1:13" s="352" customFormat="1" ht="27.75" customHeight="1">
      <c r="A2538" s="1400" t="s">
        <v>3284</v>
      </c>
      <c r="B2538" s="1381" t="s">
        <v>4456</v>
      </c>
      <c r="C2538" s="1218"/>
      <c r="D2538" s="1221"/>
      <c r="E2538" s="1381"/>
      <c r="F2538" s="1218"/>
      <c r="G2538" s="1221"/>
      <c r="H2538" s="1381"/>
      <c r="I2538" s="1218"/>
      <c r="J2538" s="1221"/>
      <c r="K2538" s="1381"/>
      <c r="L2538" s="1218"/>
      <c r="M2538" s="1221"/>
    </row>
    <row r="2539" spans="1:13" s="352" customFormat="1" ht="29.25" customHeight="1">
      <c r="A2539" s="1400" t="s">
        <v>4375</v>
      </c>
      <c r="B2539" s="1381" t="s">
        <v>3290</v>
      </c>
      <c r="C2539" s="1218"/>
      <c r="D2539" s="1221"/>
      <c r="E2539" s="1381"/>
      <c r="F2539" s="1218"/>
      <c r="G2539" s="1221"/>
      <c r="H2539" s="1381"/>
      <c r="I2539" s="1218"/>
      <c r="J2539" s="1221"/>
      <c r="K2539" s="1381"/>
      <c r="L2539" s="1218"/>
      <c r="M2539" s="1221"/>
    </row>
    <row r="2540" spans="1:13" s="352" customFormat="1" ht="39.75" customHeight="1">
      <c r="A2540" s="1400" t="s">
        <v>3291</v>
      </c>
      <c r="B2540" s="1381" t="s">
        <v>4459</v>
      </c>
      <c r="C2540" s="1218"/>
      <c r="D2540" s="1221"/>
      <c r="E2540" s="1381"/>
      <c r="F2540" s="1218"/>
      <c r="G2540" s="1221"/>
      <c r="H2540" s="1381"/>
      <c r="I2540" s="1218"/>
      <c r="J2540" s="1221"/>
      <c r="K2540" s="1381"/>
      <c r="L2540" s="1218"/>
      <c r="M2540" s="1221"/>
    </row>
    <row r="2541" spans="1:13" s="352" customFormat="1" ht="29.25" customHeight="1">
      <c r="A2541" s="1400" t="s">
        <v>3294</v>
      </c>
      <c r="B2541" s="1381" t="s">
        <v>3337</v>
      </c>
      <c r="C2541" s="1218"/>
      <c r="D2541" s="1221"/>
      <c r="E2541" s="1381"/>
      <c r="F2541" s="1218"/>
      <c r="G2541" s="1221"/>
      <c r="H2541" s="1381"/>
      <c r="I2541" s="1218"/>
      <c r="J2541" s="1221"/>
      <c r="K2541" s="1381"/>
      <c r="L2541" s="1218"/>
      <c r="M2541" s="1221"/>
    </row>
    <row r="2542" spans="1:13" s="352" customFormat="1" ht="30.75" customHeight="1">
      <c r="A2542" s="1400" t="s">
        <v>3295</v>
      </c>
      <c r="B2542" s="1381" t="s">
        <v>946</v>
      </c>
      <c r="C2542" s="1218"/>
      <c r="D2542" s="1221"/>
      <c r="E2542" s="1381"/>
      <c r="F2542" s="1218"/>
      <c r="G2542" s="1221"/>
      <c r="H2542" s="1381"/>
      <c r="I2542" s="1218"/>
      <c r="J2542" s="1221"/>
      <c r="K2542" s="1381"/>
      <c r="L2542" s="1218"/>
      <c r="M2542" s="1221"/>
    </row>
    <row r="2543" spans="1:13" s="352" customFormat="1" ht="32.25" customHeight="1">
      <c r="A2543" s="1400" t="s">
        <v>3298</v>
      </c>
      <c r="B2543" s="1381"/>
      <c r="C2543" s="1218"/>
      <c r="D2543" s="1221"/>
      <c r="E2543" s="1381"/>
      <c r="F2543" s="1218"/>
      <c r="G2543" s="1221"/>
      <c r="H2543" s="1381"/>
      <c r="I2543" s="1218"/>
      <c r="J2543" s="1221"/>
      <c r="K2543" s="1381"/>
      <c r="L2543" s="1218"/>
      <c r="M2543" s="1221"/>
    </row>
    <row r="2544" spans="1:13" s="352" customFormat="1" ht="29.25" customHeight="1">
      <c r="A2544" s="1400" t="s">
        <v>4376</v>
      </c>
      <c r="B2544" s="1381"/>
      <c r="C2544" s="1218"/>
      <c r="D2544" s="1221"/>
      <c r="E2544" s="1381"/>
      <c r="F2544" s="1218"/>
      <c r="G2544" s="1221"/>
      <c r="H2544" s="1381"/>
      <c r="I2544" s="1218"/>
      <c r="J2544" s="1221"/>
      <c r="K2544" s="1381"/>
      <c r="L2544" s="1218"/>
      <c r="M2544" s="1221"/>
    </row>
    <row r="2545" spans="1:13" s="352" customFormat="1" ht="32.25" customHeight="1">
      <c r="A2545" s="1400" t="s">
        <v>3304</v>
      </c>
      <c r="B2545" s="1381" t="s">
        <v>3337</v>
      </c>
      <c r="C2545" s="1223"/>
      <c r="D2545" s="1221"/>
      <c r="E2545" s="1381"/>
      <c r="F2545" s="1223"/>
      <c r="G2545" s="1221"/>
      <c r="H2545" s="1381"/>
      <c r="I2545" s="1223"/>
      <c r="J2545" s="1221"/>
      <c r="K2545" s="1381"/>
      <c r="L2545" s="1223"/>
      <c r="M2545" s="1221"/>
    </row>
    <row r="2546" spans="1:13" s="352" customFormat="1" ht="32.25" customHeight="1">
      <c r="A2546" s="1400" t="s">
        <v>4377</v>
      </c>
      <c r="B2546" s="1385"/>
      <c r="C2546" s="1225"/>
      <c r="D2546" s="1221">
        <f>B2548*B2546*C2546</f>
        <v>0</v>
      </c>
      <c r="E2546" s="1385"/>
      <c r="F2546" s="1225"/>
      <c r="G2546" s="1221"/>
      <c r="H2546" s="1385"/>
      <c r="I2546" s="1225"/>
      <c r="J2546" s="1221"/>
      <c r="K2546" s="1385"/>
      <c r="L2546" s="1225"/>
      <c r="M2546" s="1221"/>
    </row>
    <row r="2547" spans="1:13" s="352" customFormat="1" ht="30.75" customHeight="1">
      <c r="A2547" s="1400" t="s">
        <v>4378</v>
      </c>
      <c r="B2547" s="1385">
        <v>1</v>
      </c>
      <c r="C2547" s="1225">
        <v>100</v>
      </c>
      <c r="D2547" s="1221">
        <f>B2548*B2547*C2547</f>
        <v>30000</v>
      </c>
      <c r="E2547" s="1385"/>
      <c r="F2547" s="1225"/>
      <c r="G2547" s="1221"/>
      <c r="H2547" s="1385"/>
      <c r="I2547" s="1225"/>
      <c r="J2547" s="1221"/>
      <c r="K2547" s="1385"/>
      <c r="L2547" s="1225"/>
      <c r="M2547" s="1221"/>
    </row>
    <row r="2548" spans="1:13" s="352" customFormat="1" ht="29.25" customHeight="1">
      <c r="A2548" s="2303" t="s">
        <v>4379</v>
      </c>
      <c r="B2548" s="1388">
        <v>300</v>
      </c>
      <c r="C2548" s="1228"/>
      <c r="D2548" s="1221"/>
      <c r="E2548" s="1388"/>
      <c r="F2548" s="1228"/>
      <c r="G2548" s="1221"/>
      <c r="H2548" s="1388"/>
      <c r="I2548" s="1228"/>
      <c r="J2548" s="1221"/>
      <c r="K2548" s="1388"/>
      <c r="L2548" s="1228"/>
      <c r="M2548" s="1221"/>
    </row>
    <row r="2549" spans="1:13" s="352" customFormat="1" ht="32.25" customHeight="1" thickBot="1">
      <c r="A2549" s="2304" t="s">
        <v>29</v>
      </c>
      <c r="B2549" s="1231"/>
      <c r="C2549" s="1231"/>
      <c r="D2549" s="1234">
        <f>SUM(D2545:D2547)</f>
        <v>30000</v>
      </c>
      <c r="E2549" s="1231"/>
      <c r="F2549" s="1231"/>
      <c r="G2549" s="1234"/>
      <c r="H2549" s="1231"/>
      <c r="I2549" s="1231"/>
      <c r="J2549" s="1234"/>
      <c r="K2549" s="1231"/>
      <c r="L2549" s="1231"/>
      <c r="M2549" s="1234"/>
    </row>
    <row r="2550" spans="1:13" s="352" customFormat="1" ht="39" customHeight="1">
      <c r="A2550" s="2305" t="s">
        <v>3278</v>
      </c>
      <c r="B2550" s="1411" t="s">
        <v>4466</v>
      </c>
      <c r="C2550" s="1214"/>
      <c r="D2550" s="1216"/>
      <c r="E2550" s="1411"/>
      <c r="F2550" s="1214"/>
      <c r="G2550" s="1216"/>
      <c r="H2550" s="1411"/>
      <c r="I2550" s="1214"/>
      <c r="J2550" s="1216"/>
      <c r="K2550" s="1411"/>
      <c r="L2550" s="1214"/>
      <c r="M2550" s="1216"/>
    </row>
    <row r="2551" spans="1:13" s="352" customFormat="1" ht="24.75" customHeight="1">
      <c r="A2551" s="1400" t="s">
        <v>4228</v>
      </c>
      <c r="B2551" s="1214" t="s">
        <v>4455</v>
      </c>
      <c r="C2551" s="1214"/>
      <c r="D2551" s="1216"/>
      <c r="E2551" s="1214"/>
      <c r="F2551" s="1214"/>
      <c r="G2551" s="1216"/>
      <c r="H2551" s="1214"/>
      <c r="I2551" s="1214"/>
      <c r="J2551" s="1216"/>
      <c r="K2551" s="1214"/>
      <c r="L2551" s="1214"/>
      <c r="M2551" s="1216"/>
    </row>
    <row r="2552" spans="1:13" s="352" customFormat="1" ht="24.75" customHeight="1">
      <c r="A2552" s="1400" t="s">
        <v>3284</v>
      </c>
      <c r="B2552" s="1381" t="s">
        <v>4467</v>
      </c>
      <c r="C2552" s="1218"/>
      <c r="D2552" s="1221"/>
      <c r="E2552" s="1381"/>
      <c r="F2552" s="1218"/>
      <c r="G2552" s="1221"/>
      <c r="H2552" s="1381"/>
      <c r="I2552" s="1218"/>
      <c r="J2552" s="1221"/>
      <c r="K2552" s="1381"/>
      <c r="L2552" s="1218"/>
      <c r="M2552" s="1221"/>
    </row>
    <row r="2553" spans="1:13" s="352" customFormat="1" ht="24.75" customHeight="1">
      <c r="A2553" s="1400" t="s">
        <v>4375</v>
      </c>
      <c r="B2553" s="1381" t="s">
        <v>3290</v>
      </c>
      <c r="C2553" s="1218"/>
      <c r="D2553" s="1221"/>
      <c r="E2553" s="1381"/>
      <c r="F2553" s="1218"/>
      <c r="G2553" s="1221"/>
      <c r="H2553" s="1381"/>
      <c r="I2553" s="1218"/>
      <c r="J2553" s="1221"/>
      <c r="K2553" s="1381"/>
      <c r="L2553" s="1218"/>
      <c r="M2553" s="1221"/>
    </row>
    <row r="2554" spans="1:13" s="352" customFormat="1" ht="29.25" customHeight="1">
      <c r="A2554" s="1400" t="s">
        <v>3291</v>
      </c>
      <c r="B2554" s="1381" t="s">
        <v>4457</v>
      </c>
      <c r="C2554" s="1218"/>
      <c r="D2554" s="1221"/>
      <c r="E2554" s="1381"/>
      <c r="F2554" s="1218"/>
      <c r="G2554" s="1221"/>
      <c r="H2554" s="1381"/>
      <c r="I2554" s="1218"/>
      <c r="J2554" s="1221"/>
      <c r="K2554" s="1381"/>
      <c r="L2554" s="1218"/>
      <c r="M2554" s="1221"/>
    </row>
    <row r="2555" spans="1:13" s="352" customFormat="1" ht="24.75" customHeight="1">
      <c r="A2555" s="1400" t="s">
        <v>3294</v>
      </c>
      <c r="B2555" s="1381" t="s">
        <v>3337</v>
      </c>
      <c r="C2555" s="1218"/>
      <c r="D2555" s="1221"/>
      <c r="E2555" s="1381"/>
      <c r="F2555" s="1218"/>
      <c r="G2555" s="1221"/>
      <c r="H2555" s="1381"/>
      <c r="I2555" s="1218"/>
      <c r="J2555" s="1221"/>
      <c r="K2555" s="1381"/>
      <c r="L2555" s="1218"/>
      <c r="M2555" s="1221"/>
    </row>
    <row r="2556" spans="1:13" s="352" customFormat="1" ht="26.25" customHeight="1">
      <c r="A2556" s="1400" t="s">
        <v>3295</v>
      </c>
      <c r="B2556" s="1381" t="s">
        <v>3394</v>
      </c>
      <c r="C2556" s="1218"/>
      <c r="D2556" s="1221"/>
      <c r="E2556" s="1381"/>
      <c r="F2556" s="1218"/>
      <c r="G2556" s="1221"/>
      <c r="H2556" s="1381"/>
      <c r="I2556" s="1218"/>
      <c r="J2556" s="1221"/>
      <c r="K2556" s="1381"/>
      <c r="L2556" s="1218"/>
      <c r="M2556" s="1221"/>
    </row>
    <row r="2557" spans="1:13" s="352" customFormat="1" ht="36.75" customHeight="1">
      <c r="A2557" s="1400" t="s">
        <v>3298</v>
      </c>
      <c r="B2557" s="1381" t="s">
        <v>3315</v>
      </c>
      <c r="C2557" s="1218"/>
      <c r="D2557" s="1221"/>
      <c r="E2557" s="1381"/>
      <c r="F2557" s="1218"/>
      <c r="G2557" s="1221"/>
      <c r="H2557" s="1381"/>
      <c r="I2557" s="1218"/>
      <c r="J2557" s="1221"/>
      <c r="K2557" s="1381"/>
      <c r="L2557" s="1218"/>
      <c r="M2557" s="1221"/>
    </row>
    <row r="2558" spans="1:13" s="352" customFormat="1" ht="33.75" customHeight="1">
      <c r="A2558" s="1400" t="s">
        <v>4376</v>
      </c>
      <c r="B2558" s="1381"/>
      <c r="C2558" s="1218"/>
      <c r="D2558" s="1221"/>
      <c r="E2558" s="1381"/>
      <c r="F2558" s="1218"/>
      <c r="G2558" s="1221"/>
      <c r="H2558" s="1381"/>
      <c r="I2558" s="1218"/>
      <c r="J2558" s="1221"/>
      <c r="K2558" s="1381"/>
      <c r="L2558" s="1218"/>
      <c r="M2558" s="1221"/>
    </row>
    <row r="2559" spans="1:13" s="352" customFormat="1" ht="24.75" customHeight="1">
      <c r="A2559" s="1400" t="s">
        <v>3304</v>
      </c>
      <c r="B2559" s="1381" t="s">
        <v>3337</v>
      </c>
      <c r="C2559" s="1223"/>
      <c r="D2559" s="1221"/>
      <c r="E2559" s="1381"/>
      <c r="F2559" s="1223"/>
      <c r="G2559" s="1221"/>
      <c r="H2559" s="1381"/>
      <c r="I2559" s="1223"/>
      <c r="J2559" s="1221"/>
      <c r="K2559" s="1381"/>
      <c r="L2559" s="1223"/>
      <c r="M2559" s="1221"/>
    </row>
    <row r="2560" spans="1:13" s="352" customFormat="1" ht="32.25" customHeight="1">
      <c r="A2560" s="1400" t="s">
        <v>4377</v>
      </c>
      <c r="B2560" s="1385">
        <v>1</v>
      </c>
      <c r="C2560" s="1225">
        <v>275</v>
      </c>
      <c r="D2560" s="1221">
        <f>B2562*B2560*C2560</f>
        <v>5500</v>
      </c>
      <c r="E2560" s="1385"/>
      <c r="F2560" s="1225"/>
      <c r="G2560" s="1221"/>
      <c r="H2560" s="1385"/>
      <c r="I2560" s="1225"/>
      <c r="J2560" s="1221"/>
      <c r="K2560" s="1385"/>
      <c r="L2560" s="1225"/>
      <c r="M2560" s="1221"/>
    </row>
    <row r="2561" spans="1:13" s="352" customFormat="1" ht="26.25" customHeight="1">
      <c r="A2561" s="1400" t="s">
        <v>4378</v>
      </c>
      <c r="B2561" s="1385">
        <v>1</v>
      </c>
      <c r="C2561" s="1225">
        <v>100</v>
      </c>
      <c r="D2561" s="1221">
        <f>B2562*B2561*C2561</f>
        <v>2000</v>
      </c>
      <c r="E2561" s="1385"/>
      <c r="F2561" s="1225"/>
      <c r="G2561" s="1221"/>
      <c r="H2561" s="1385"/>
      <c r="I2561" s="1225"/>
      <c r="J2561" s="1221"/>
      <c r="K2561" s="1385"/>
      <c r="L2561" s="1225"/>
      <c r="M2561" s="1221"/>
    </row>
    <row r="2562" spans="1:13" s="352" customFormat="1" ht="29.25" customHeight="1">
      <c r="A2562" s="2303" t="s">
        <v>4379</v>
      </c>
      <c r="B2562" s="1388">
        <v>20</v>
      </c>
      <c r="C2562" s="1228"/>
      <c r="D2562" s="1221"/>
      <c r="E2562" s="1388"/>
      <c r="F2562" s="1228"/>
      <c r="G2562" s="1221"/>
      <c r="H2562" s="1388"/>
      <c r="I2562" s="1228"/>
      <c r="J2562" s="1221"/>
      <c r="K2562" s="1388"/>
      <c r="L2562" s="1228"/>
      <c r="M2562" s="1221"/>
    </row>
    <row r="2563" spans="1:13" s="352" customFormat="1" ht="30.75" customHeight="1" thickBot="1">
      <c r="A2563" s="2304" t="s">
        <v>29</v>
      </c>
      <c r="B2563" s="1231"/>
      <c r="C2563" s="1231"/>
      <c r="D2563" s="1234">
        <f>SUM(D2559:D2561)</f>
        <v>7500</v>
      </c>
      <c r="E2563" s="1231"/>
      <c r="F2563" s="1231"/>
      <c r="G2563" s="1234"/>
      <c r="H2563" s="1231"/>
      <c r="I2563" s="1231"/>
      <c r="J2563" s="1234"/>
      <c r="K2563" s="1231"/>
      <c r="L2563" s="1231"/>
      <c r="M2563" s="1234"/>
    </row>
    <row r="2564" spans="1:13" ht="31.5">
      <c r="A2564" s="2306" t="s">
        <v>3278</v>
      </c>
      <c r="B2564" s="2307" t="s">
        <v>4468</v>
      </c>
      <c r="C2564" s="1424"/>
      <c r="D2564" s="1425"/>
      <c r="E2564" s="2307" t="s">
        <v>4468</v>
      </c>
      <c r="F2564" s="1424"/>
      <c r="G2564" s="1425"/>
      <c r="H2564" s="2308"/>
      <c r="I2564" s="1424"/>
      <c r="J2564" s="1425"/>
      <c r="K2564" s="2309"/>
      <c r="L2564" s="1424"/>
      <c r="M2564" s="1425"/>
    </row>
    <row r="2565" spans="1:13" ht="15.75">
      <c r="A2565" s="2310" t="s">
        <v>4228</v>
      </c>
      <c r="B2565" s="2311" t="s">
        <v>4469</v>
      </c>
      <c r="C2565" s="1424"/>
      <c r="D2565" s="1425"/>
      <c r="E2565" s="2311" t="s">
        <v>4469</v>
      </c>
      <c r="F2565" s="1424"/>
      <c r="G2565" s="1425"/>
      <c r="H2565" s="2312"/>
      <c r="I2565" s="1424"/>
      <c r="J2565" s="1425"/>
      <c r="K2565" s="2311"/>
      <c r="L2565" s="1424"/>
      <c r="M2565" s="1425"/>
    </row>
    <row r="2566" spans="1:13" ht="15.75">
      <c r="A2566" s="2313" t="s">
        <v>3284</v>
      </c>
      <c r="B2566" s="2314" t="s">
        <v>4470</v>
      </c>
      <c r="C2566" s="1427"/>
      <c r="D2566" s="1428"/>
      <c r="E2566" s="2314" t="s">
        <v>4471</v>
      </c>
      <c r="F2566" s="1427"/>
      <c r="G2566" s="1428"/>
      <c r="H2566" s="2315"/>
      <c r="I2566" s="1427"/>
      <c r="J2566" s="1428"/>
      <c r="K2566" s="2314"/>
      <c r="L2566" s="1427"/>
      <c r="M2566" s="1428"/>
    </row>
    <row r="2567" spans="1:13" ht="15.75">
      <c r="A2567" s="2313" t="s">
        <v>4375</v>
      </c>
      <c r="B2567" s="1429" t="s">
        <v>3712</v>
      </c>
      <c r="C2567" s="1427"/>
      <c r="D2567" s="1428"/>
      <c r="E2567" s="1429" t="s">
        <v>3712</v>
      </c>
      <c r="F2567" s="1427"/>
      <c r="G2567" s="1428"/>
      <c r="H2567" s="2315"/>
      <c r="I2567" s="1427"/>
      <c r="J2567" s="1428"/>
      <c r="K2567" s="1429"/>
      <c r="L2567" s="1427"/>
      <c r="M2567" s="1428"/>
    </row>
    <row r="2568" spans="1:13" ht="15.75">
      <c r="A2568" s="2313" t="s">
        <v>3291</v>
      </c>
      <c r="B2568" s="1429" t="s">
        <v>4472</v>
      </c>
      <c r="C2568" s="1427"/>
      <c r="D2568" s="1428"/>
      <c r="E2568" s="1429" t="s">
        <v>4472</v>
      </c>
      <c r="F2568" s="1427"/>
      <c r="G2568" s="1428"/>
      <c r="H2568" s="2315"/>
      <c r="I2568" s="1427"/>
      <c r="J2568" s="1428"/>
      <c r="K2568" s="2316"/>
      <c r="L2568" s="1427"/>
      <c r="M2568" s="1428"/>
    </row>
    <row r="2569" spans="1:13" ht="15.75">
      <c r="A2569" s="2317" t="s">
        <v>3294</v>
      </c>
      <c r="B2569" s="1429" t="s">
        <v>3337</v>
      </c>
      <c r="C2569" s="1427"/>
      <c r="D2569" s="1428"/>
      <c r="E2569" s="1429" t="s">
        <v>3337</v>
      </c>
      <c r="F2569" s="1427"/>
      <c r="G2569" s="1428"/>
      <c r="H2569" s="2315"/>
      <c r="I2569" s="1427"/>
      <c r="J2569" s="1428"/>
      <c r="K2569" s="2316"/>
      <c r="L2569" s="1427"/>
      <c r="M2569" s="1428"/>
    </row>
    <row r="2570" spans="1:13" ht="15.75">
      <c r="A2570" s="2313" t="s">
        <v>3295</v>
      </c>
      <c r="B2570" s="1429" t="s">
        <v>4473</v>
      </c>
      <c r="C2570" s="1427"/>
      <c r="D2570" s="1428"/>
      <c r="E2570" s="1429" t="s">
        <v>4473</v>
      </c>
      <c r="F2570" s="1427"/>
      <c r="G2570" s="1428"/>
      <c r="H2570" s="2315"/>
      <c r="I2570" s="1427"/>
      <c r="J2570" s="1428"/>
      <c r="K2570" s="2316"/>
      <c r="L2570" s="1427"/>
      <c r="M2570" s="1428"/>
    </row>
    <row r="2571" spans="1:13" ht="47.25">
      <c r="A2571" s="2313" t="s">
        <v>3298</v>
      </c>
      <c r="B2571" s="1429" t="s">
        <v>3315</v>
      </c>
      <c r="C2571" s="1427"/>
      <c r="D2571" s="1428"/>
      <c r="E2571" s="1429" t="s">
        <v>3315</v>
      </c>
      <c r="F2571" s="1427"/>
      <c r="G2571" s="1428"/>
      <c r="H2571" s="2315"/>
      <c r="I2571" s="1427"/>
      <c r="J2571" s="1428"/>
      <c r="K2571" s="2316"/>
      <c r="L2571" s="1427"/>
      <c r="M2571" s="1428"/>
    </row>
    <row r="2572" spans="1:13" ht="15.75">
      <c r="A2572" s="2313" t="s">
        <v>4376</v>
      </c>
      <c r="B2572" s="1429"/>
      <c r="C2572" s="1427"/>
      <c r="D2572" s="1428"/>
      <c r="E2572" s="1429"/>
      <c r="F2572" s="1427"/>
      <c r="G2572" s="1428"/>
      <c r="H2572" s="2315"/>
      <c r="I2572" s="1427"/>
      <c r="J2572" s="1428"/>
      <c r="K2572" s="2316"/>
      <c r="L2572" s="1427"/>
      <c r="M2572" s="1428"/>
    </row>
    <row r="2573" spans="1:13" ht="15.75">
      <c r="A2573" s="2313" t="s">
        <v>3304</v>
      </c>
      <c r="B2573" s="1429" t="s">
        <v>3337</v>
      </c>
      <c r="C2573" s="1433"/>
      <c r="D2573" s="1428"/>
      <c r="E2573" s="1429" t="s">
        <v>3337</v>
      </c>
      <c r="F2573" s="1433"/>
      <c r="G2573" s="1428"/>
      <c r="H2573" s="2315"/>
      <c r="I2573" s="1433"/>
      <c r="J2573" s="1428"/>
      <c r="K2573" s="1429"/>
      <c r="L2573" s="1433"/>
      <c r="M2573" s="1428"/>
    </row>
    <row r="2574" spans="1:13" ht="15.75">
      <c r="A2574" s="2313" t="s">
        <v>4377</v>
      </c>
      <c r="B2574" s="1434">
        <v>1</v>
      </c>
      <c r="C2574" s="2318">
        <v>275</v>
      </c>
      <c r="D2574" s="1428">
        <f>B2576*B2574*C2574</f>
        <v>8250</v>
      </c>
      <c r="E2574" s="1434">
        <v>1</v>
      </c>
      <c r="F2574" s="2318">
        <v>275</v>
      </c>
      <c r="G2574" s="1428">
        <f>E2576*E2574*F2574</f>
        <v>6875</v>
      </c>
      <c r="H2574" s="2319"/>
      <c r="I2574" s="2320"/>
      <c r="J2574" s="2321"/>
      <c r="K2574" s="2322"/>
      <c r="L2574" s="2320"/>
      <c r="M2574" s="2321"/>
    </row>
    <row r="2575" spans="1:13" ht="15.75">
      <c r="A2575" s="2313" t="s">
        <v>4378</v>
      </c>
      <c r="B2575" s="1434">
        <v>1</v>
      </c>
      <c r="C2575" s="2318">
        <v>100</v>
      </c>
      <c r="D2575" s="1428">
        <f>B2576*B2575*C2575</f>
        <v>3000</v>
      </c>
      <c r="E2575" s="1434">
        <v>1</v>
      </c>
      <c r="F2575" s="2318">
        <v>100</v>
      </c>
      <c r="G2575" s="1428">
        <f>E2576*E2575*F2575</f>
        <v>2500</v>
      </c>
      <c r="H2575" s="2319"/>
      <c r="I2575" s="2320"/>
      <c r="J2575" s="2321"/>
      <c r="K2575" s="2322"/>
      <c r="L2575" s="2320"/>
      <c r="M2575" s="2321"/>
    </row>
    <row r="2576" spans="1:13" ht="15.75">
      <c r="A2576" s="2323" t="s">
        <v>4379</v>
      </c>
      <c r="B2576" s="1437">
        <v>30</v>
      </c>
      <c r="C2576" s="1438"/>
      <c r="D2576" s="1428"/>
      <c r="E2576" s="1437">
        <v>25</v>
      </c>
      <c r="F2576" s="1438"/>
      <c r="G2576" s="1428"/>
      <c r="H2576" s="2324"/>
      <c r="I2576" s="1438"/>
      <c r="J2576" s="2321"/>
      <c r="K2576" s="2325"/>
      <c r="L2576" s="1438"/>
      <c r="M2576" s="2321"/>
    </row>
    <row r="2577" spans="1:13" ht="16.5" thickBot="1">
      <c r="A2577" s="2326" t="s">
        <v>29</v>
      </c>
      <c r="B2577" s="1439"/>
      <c r="C2577" s="1439"/>
      <c r="D2577" s="1440">
        <f>SUM(D2573:D2575)</f>
        <v>11250</v>
      </c>
      <c r="E2577" s="1439"/>
      <c r="F2577" s="1439"/>
      <c r="G2577" s="1440">
        <f>SUM(G2573:G2575)</f>
        <v>9375</v>
      </c>
      <c r="H2577" s="2327"/>
      <c r="I2577" s="2328"/>
      <c r="J2577" s="2329"/>
      <c r="K2577" s="2328"/>
      <c r="L2577" s="2328"/>
      <c r="M2577" s="2329"/>
    </row>
    <row r="2578" spans="1:13" ht="31.5">
      <c r="A2578" s="2330" t="s">
        <v>3278</v>
      </c>
      <c r="B2578" s="2331"/>
      <c r="C2578" s="2332"/>
      <c r="D2578" s="2333"/>
      <c r="E2578" s="2334" t="s">
        <v>4474</v>
      </c>
      <c r="F2578" s="2332"/>
      <c r="G2578" s="2333"/>
      <c r="H2578" s="2335"/>
      <c r="I2578" s="2332"/>
      <c r="J2578" s="2333"/>
      <c r="K2578" s="2336"/>
      <c r="L2578" s="2332"/>
      <c r="M2578" s="2333"/>
    </row>
    <row r="2579" spans="1:13" ht="15.75">
      <c r="A2579" s="2337" t="s">
        <v>4228</v>
      </c>
      <c r="B2579" s="2338"/>
      <c r="C2579" s="2332"/>
      <c r="D2579" s="2333"/>
      <c r="E2579" s="2339" t="s">
        <v>4475</v>
      </c>
      <c r="F2579" s="2332"/>
      <c r="G2579" s="2333"/>
      <c r="H2579" s="2338"/>
      <c r="I2579" s="2332"/>
      <c r="J2579" s="2333"/>
      <c r="K2579" s="2340"/>
      <c r="L2579" s="2332"/>
      <c r="M2579" s="2333"/>
    </row>
    <row r="2580" spans="1:13" ht="15.75">
      <c r="A2580" s="2341" t="s">
        <v>3284</v>
      </c>
      <c r="B2580" s="2342"/>
      <c r="C2580" s="2343"/>
      <c r="D2580" s="2344"/>
      <c r="E2580" s="2345" t="s">
        <v>4476</v>
      </c>
      <c r="F2580" s="2343"/>
      <c r="G2580" s="2344"/>
      <c r="H2580" s="2346"/>
      <c r="I2580" s="2343"/>
      <c r="J2580" s="2344"/>
      <c r="K2580" s="2347"/>
      <c r="L2580" s="2343"/>
      <c r="M2580" s="2344"/>
    </row>
    <row r="2581" spans="1:13" ht="15.75">
      <c r="A2581" s="2341" t="s">
        <v>4375</v>
      </c>
      <c r="B2581" s="2342"/>
      <c r="C2581" s="2343"/>
      <c r="D2581" s="2344"/>
      <c r="E2581" s="2342" t="s">
        <v>3290</v>
      </c>
      <c r="F2581" s="2343"/>
      <c r="G2581" s="2344"/>
      <c r="H2581" s="2346"/>
      <c r="I2581" s="2343"/>
      <c r="J2581" s="2344"/>
      <c r="K2581" s="2347"/>
      <c r="L2581" s="2343"/>
      <c r="M2581" s="2344"/>
    </row>
    <row r="2582" spans="1:13" ht="15.75">
      <c r="A2582" s="2341" t="s">
        <v>3291</v>
      </c>
      <c r="B2582" s="2348"/>
      <c r="C2582" s="2343"/>
      <c r="D2582" s="2344"/>
      <c r="E2582" s="2342" t="s">
        <v>4457</v>
      </c>
      <c r="F2582" s="2343"/>
      <c r="G2582" s="2344"/>
      <c r="H2582" s="2346"/>
      <c r="I2582" s="2343"/>
      <c r="J2582" s="2344"/>
      <c r="K2582" s="2347"/>
      <c r="L2582" s="2343"/>
      <c r="M2582" s="2344"/>
    </row>
    <row r="2583" spans="1:13" ht="15.75">
      <c r="A2583" s="2349" t="s">
        <v>3294</v>
      </c>
      <c r="B2583" s="2348"/>
      <c r="C2583" s="2343"/>
      <c r="D2583" s="2344"/>
      <c r="E2583" s="2342" t="s">
        <v>3337</v>
      </c>
      <c r="F2583" s="2343"/>
      <c r="G2583" s="2344"/>
      <c r="H2583" s="2346"/>
      <c r="I2583" s="2343"/>
      <c r="J2583" s="2344"/>
      <c r="K2583" s="2347"/>
      <c r="L2583" s="2343"/>
      <c r="M2583" s="2344"/>
    </row>
    <row r="2584" spans="1:13" ht="15.75">
      <c r="A2584" s="2341" t="s">
        <v>3295</v>
      </c>
      <c r="B2584" s="2348"/>
      <c r="C2584" s="2343"/>
      <c r="D2584" s="2344"/>
      <c r="E2584" s="2342" t="s">
        <v>3394</v>
      </c>
      <c r="F2584" s="2343"/>
      <c r="G2584" s="2344"/>
      <c r="H2584" s="2346"/>
      <c r="I2584" s="2343"/>
      <c r="J2584" s="2344"/>
      <c r="K2584" s="2347"/>
      <c r="L2584" s="2343"/>
      <c r="M2584" s="2344"/>
    </row>
    <row r="2585" spans="1:13" ht="31.5">
      <c r="A2585" s="2341" t="s">
        <v>3298</v>
      </c>
      <c r="B2585" s="2348"/>
      <c r="C2585" s="2343"/>
      <c r="D2585" s="2344"/>
      <c r="E2585" s="2342" t="s">
        <v>3315</v>
      </c>
      <c r="F2585" s="2343"/>
      <c r="G2585" s="2344"/>
      <c r="H2585" s="2346"/>
      <c r="I2585" s="2343"/>
      <c r="J2585" s="2344"/>
      <c r="K2585" s="2342"/>
      <c r="L2585" s="2343"/>
      <c r="M2585" s="2344"/>
    </row>
    <row r="2586" spans="1:13" ht="15.75">
      <c r="A2586" s="2341" t="s">
        <v>4376</v>
      </c>
      <c r="B2586" s="2348"/>
      <c r="C2586" s="2343"/>
      <c r="D2586" s="2344"/>
      <c r="E2586" s="2342"/>
      <c r="F2586" s="2343"/>
      <c r="G2586" s="2344"/>
      <c r="H2586" s="2346"/>
      <c r="I2586" s="2343"/>
      <c r="J2586" s="2344"/>
      <c r="K2586" s="2342"/>
      <c r="L2586" s="2343"/>
      <c r="M2586" s="2344"/>
    </row>
    <row r="2587" spans="1:13" ht="15.75">
      <c r="A2587" s="2341" t="s">
        <v>3304</v>
      </c>
      <c r="B2587" s="2342"/>
      <c r="C2587" s="2350"/>
      <c r="D2587" s="2344"/>
      <c r="E2587" s="2342" t="s">
        <v>3337</v>
      </c>
      <c r="F2587" s="2350"/>
      <c r="G2587" s="2344"/>
      <c r="H2587" s="2346"/>
      <c r="I2587" s="2350"/>
      <c r="J2587" s="2344"/>
      <c r="K2587" s="2346"/>
      <c r="L2587" s="2350"/>
      <c r="M2587" s="2344"/>
    </row>
    <row r="2588" spans="1:13" ht="15.75">
      <c r="A2588" s="2341" t="s">
        <v>4377</v>
      </c>
      <c r="B2588" s="2351"/>
      <c r="C2588" s="2352"/>
      <c r="D2588" s="2344"/>
      <c r="E2588" s="2353">
        <v>1</v>
      </c>
      <c r="F2588" s="2354">
        <v>275</v>
      </c>
      <c r="G2588" s="2333">
        <f>E2590*E2588*F2588</f>
        <v>6600</v>
      </c>
      <c r="H2588" s="2355"/>
      <c r="I2588" s="2356"/>
      <c r="J2588" s="2344"/>
      <c r="K2588" s="2357"/>
      <c r="L2588" s="2356"/>
      <c r="M2588" s="2344"/>
    </row>
    <row r="2589" spans="1:13" ht="15.75">
      <c r="A2589" s="2341" t="s">
        <v>4378</v>
      </c>
      <c r="B2589" s="2351"/>
      <c r="C2589" s="2352"/>
      <c r="D2589" s="2344"/>
      <c r="E2589" s="2353">
        <v>1</v>
      </c>
      <c r="F2589" s="2354">
        <v>100</v>
      </c>
      <c r="G2589" s="2333">
        <f>E2590*E2589*F2589</f>
        <v>2400</v>
      </c>
      <c r="H2589" s="2355"/>
      <c r="I2589" s="2356"/>
      <c r="J2589" s="2344"/>
      <c r="K2589" s="2357"/>
      <c r="L2589" s="2356"/>
      <c r="M2589" s="2344"/>
    </row>
    <row r="2590" spans="1:13" ht="15.75">
      <c r="A2590" s="2358" t="s">
        <v>4379</v>
      </c>
      <c r="B2590" s="2359"/>
      <c r="C2590" s="2360"/>
      <c r="D2590" s="2344"/>
      <c r="E2590" s="2332">
        <v>24</v>
      </c>
      <c r="F2590" s="2361"/>
      <c r="G2590" s="2333"/>
      <c r="H2590" s="2339"/>
      <c r="I2590" s="2360"/>
      <c r="J2590" s="2344"/>
      <c r="K2590" s="2362"/>
      <c r="L2590" s="2360"/>
      <c r="M2590" s="2344"/>
    </row>
    <row r="2591" spans="1:13" ht="16.5" thickBot="1">
      <c r="A2591" s="2363" t="s">
        <v>29</v>
      </c>
      <c r="B2591" s="2364"/>
      <c r="C2591" s="2364"/>
      <c r="D2591" s="2365"/>
      <c r="E2591" s="2366"/>
      <c r="F2591" s="2366"/>
      <c r="G2591" s="2365">
        <f>SUM(G2587:G2589)</f>
        <v>9000</v>
      </c>
      <c r="H2591" s="2367"/>
      <c r="I2591" s="2366"/>
      <c r="J2591" s="2365"/>
      <c r="K2591" s="2368"/>
      <c r="L2591" s="2366"/>
      <c r="M2591" s="2365"/>
    </row>
    <row r="2592" spans="1:13" ht="47.25">
      <c r="A2592" s="2330" t="s">
        <v>3278</v>
      </c>
      <c r="B2592" s="2331"/>
      <c r="C2592" s="2332"/>
      <c r="D2592" s="2333"/>
      <c r="E2592" s="2369"/>
      <c r="F2592" s="2370"/>
      <c r="G2592" s="2371"/>
      <c r="H2592" s="2369" t="s">
        <v>4477</v>
      </c>
      <c r="I2592" s="2370"/>
      <c r="J2592" s="2371"/>
      <c r="K2592" s="2336"/>
      <c r="L2592" s="2332"/>
      <c r="M2592" s="2333"/>
    </row>
    <row r="2593" spans="1:13" ht="15.75">
      <c r="A2593" s="2337" t="s">
        <v>4228</v>
      </c>
      <c r="B2593" s="2338"/>
      <c r="C2593" s="2332"/>
      <c r="D2593" s="2333"/>
      <c r="E2593" s="2372"/>
      <c r="F2593" s="2370"/>
      <c r="G2593" s="2371"/>
      <c r="H2593" s="2372" t="s">
        <v>4475</v>
      </c>
      <c r="I2593" s="2370"/>
      <c r="J2593" s="2371"/>
      <c r="K2593" s="2340"/>
      <c r="L2593" s="2332"/>
      <c r="M2593" s="2333"/>
    </row>
    <row r="2594" spans="1:13" ht="15.75">
      <c r="A2594" s="2341" t="s">
        <v>3284</v>
      </c>
      <c r="B2594" s="2342"/>
      <c r="C2594" s="2343"/>
      <c r="D2594" s="2344"/>
      <c r="E2594" s="2373"/>
      <c r="F2594" s="2374"/>
      <c r="G2594" s="2375"/>
      <c r="H2594" s="2373" t="s">
        <v>4478</v>
      </c>
      <c r="I2594" s="2374"/>
      <c r="J2594" s="2375"/>
      <c r="K2594" s="2347"/>
      <c r="L2594" s="2343"/>
      <c r="M2594" s="2344"/>
    </row>
    <row r="2595" spans="1:13" ht="15.75">
      <c r="A2595" s="2341" t="s">
        <v>4375</v>
      </c>
      <c r="B2595" s="2342"/>
      <c r="C2595" s="2343"/>
      <c r="D2595" s="2344"/>
      <c r="E2595" s="2376"/>
      <c r="F2595" s="2374"/>
      <c r="G2595" s="2375"/>
      <c r="H2595" s="2376" t="s">
        <v>3290</v>
      </c>
      <c r="I2595" s="2374"/>
      <c r="J2595" s="2375"/>
      <c r="K2595" s="2347"/>
      <c r="L2595" s="2343"/>
      <c r="M2595" s="2344"/>
    </row>
    <row r="2596" spans="1:13" ht="31.5">
      <c r="A2596" s="2341" t="s">
        <v>3291</v>
      </c>
      <c r="B2596" s="2348"/>
      <c r="C2596" s="2343"/>
      <c r="D2596" s="2344"/>
      <c r="E2596" s="2376"/>
      <c r="F2596" s="2374"/>
      <c r="G2596" s="2375"/>
      <c r="H2596" s="2376" t="s">
        <v>4457</v>
      </c>
      <c r="I2596" s="2374"/>
      <c r="J2596" s="2375"/>
      <c r="K2596" s="2347"/>
      <c r="L2596" s="2343"/>
      <c r="M2596" s="2344"/>
    </row>
    <row r="2597" spans="1:13" ht="15.75">
      <c r="A2597" s="2349" t="s">
        <v>3294</v>
      </c>
      <c r="B2597" s="2348"/>
      <c r="C2597" s="2343"/>
      <c r="D2597" s="2344"/>
      <c r="E2597" s="2376"/>
      <c r="F2597" s="2374"/>
      <c r="G2597" s="2375"/>
      <c r="H2597" s="2376" t="s">
        <v>3337</v>
      </c>
      <c r="I2597" s="2374"/>
      <c r="J2597" s="2375"/>
      <c r="K2597" s="2347"/>
      <c r="L2597" s="2343"/>
      <c r="M2597" s="2344"/>
    </row>
    <row r="2598" spans="1:13" ht="15.75">
      <c r="A2598" s="2341" t="s">
        <v>3295</v>
      </c>
      <c r="B2598" s="2348"/>
      <c r="C2598" s="2343"/>
      <c r="D2598" s="2344"/>
      <c r="E2598" s="2376"/>
      <c r="F2598" s="2374"/>
      <c r="G2598" s="2375"/>
      <c r="H2598" s="2376" t="s">
        <v>3394</v>
      </c>
      <c r="I2598" s="2374"/>
      <c r="J2598" s="2375"/>
      <c r="K2598" s="2347"/>
      <c r="L2598" s="2343"/>
      <c r="M2598" s="2344"/>
    </row>
    <row r="2599" spans="1:13" ht="47.25">
      <c r="A2599" s="2341" t="s">
        <v>3298</v>
      </c>
      <c r="B2599" s="2348"/>
      <c r="C2599" s="2343"/>
      <c r="D2599" s="2344"/>
      <c r="E2599" s="2376"/>
      <c r="F2599" s="2374"/>
      <c r="G2599" s="2375"/>
      <c r="H2599" s="2376" t="s">
        <v>3315</v>
      </c>
      <c r="I2599" s="2374"/>
      <c r="J2599" s="2375"/>
      <c r="K2599" s="2342"/>
      <c r="L2599" s="2343"/>
      <c r="M2599" s="2344"/>
    </row>
    <row r="2600" spans="1:13" ht="15.75">
      <c r="A2600" s="2341" t="s">
        <v>4376</v>
      </c>
      <c r="B2600" s="2348"/>
      <c r="C2600" s="2343"/>
      <c r="D2600" s="2344"/>
      <c r="E2600" s="2376"/>
      <c r="F2600" s="2374"/>
      <c r="G2600" s="2375"/>
      <c r="H2600" s="2376"/>
      <c r="I2600" s="2374"/>
      <c r="J2600" s="2375"/>
      <c r="K2600" s="2342"/>
      <c r="L2600" s="2343"/>
      <c r="M2600" s="2344"/>
    </row>
    <row r="2601" spans="1:13" ht="15.75">
      <c r="A2601" s="2341" t="s">
        <v>3304</v>
      </c>
      <c r="B2601" s="2342"/>
      <c r="C2601" s="2350"/>
      <c r="D2601" s="2344"/>
      <c r="E2601" s="2376"/>
      <c r="F2601" s="2377"/>
      <c r="G2601" s="2375"/>
      <c r="H2601" s="2376" t="s">
        <v>3337</v>
      </c>
      <c r="I2601" s="2377"/>
      <c r="J2601" s="2375"/>
      <c r="K2601" s="2346"/>
      <c r="L2601" s="2350"/>
      <c r="M2601" s="2344"/>
    </row>
    <row r="2602" spans="1:13" ht="15.75">
      <c r="A2602" s="2341" t="s">
        <v>4377</v>
      </c>
      <c r="B2602" s="2351"/>
      <c r="C2602" s="2352"/>
      <c r="D2602" s="2344"/>
      <c r="E2602" s="2378"/>
      <c r="F2602" s="2379"/>
      <c r="G2602" s="2375"/>
      <c r="H2602" s="2378">
        <v>1</v>
      </c>
      <c r="I2602" s="2379">
        <v>275</v>
      </c>
      <c r="J2602" s="2375">
        <f>H2604*H2602*I2602</f>
        <v>6600</v>
      </c>
      <c r="K2602" s="2357"/>
      <c r="L2602" s="2356"/>
      <c r="M2602" s="2344"/>
    </row>
    <row r="2603" spans="1:13" ht="15.75">
      <c r="A2603" s="2341" t="s">
        <v>4378</v>
      </c>
      <c r="B2603" s="2351"/>
      <c r="C2603" s="2352"/>
      <c r="D2603" s="2344"/>
      <c r="E2603" s="2378"/>
      <c r="F2603" s="2379"/>
      <c r="G2603" s="2375"/>
      <c r="H2603" s="2378">
        <v>1</v>
      </c>
      <c r="I2603" s="2379">
        <v>100</v>
      </c>
      <c r="J2603" s="2375">
        <f>H2604*H2603*I2603</f>
        <v>2400</v>
      </c>
      <c r="K2603" s="2357"/>
      <c r="L2603" s="2356"/>
      <c r="M2603" s="2344"/>
    </row>
    <row r="2604" spans="1:13" ht="15.75">
      <c r="A2604" s="2358" t="s">
        <v>4379</v>
      </c>
      <c r="B2604" s="2359"/>
      <c r="C2604" s="2360"/>
      <c r="D2604" s="2344"/>
      <c r="E2604" s="2380"/>
      <c r="F2604" s="2381"/>
      <c r="G2604" s="2375"/>
      <c r="H2604" s="2380">
        <v>24</v>
      </c>
      <c r="I2604" s="2381"/>
      <c r="J2604" s="2375"/>
      <c r="K2604" s="2362"/>
      <c r="L2604" s="2360"/>
      <c r="M2604" s="2344"/>
    </row>
    <row r="2605" spans="1:13" ht="16.5" thickBot="1">
      <c r="A2605" s="2363" t="s">
        <v>29</v>
      </c>
      <c r="B2605" s="2364"/>
      <c r="C2605" s="2364"/>
      <c r="D2605" s="2365"/>
      <c r="E2605" s="2382"/>
      <c r="F2605" s="2382"/>
      <c r="G2605" s="2383"/>
      <c r="H2605" s="2382"/>
      <c r="I2605" s="2382"/>
      <c r="J2605" s="2383">
        <f>SUM(J2601:J2603)</f>
        <v>9000</v>
      </c>
      <c r="K2605" s="2368"/>
      <c r="L2605" s="2366"/>
      <c r="M2605" s="2365"/>
    </row>
    <row r="2606" spans="1:13" ht="31.5">
      <c r="A2606" s="2330" t="s">
        <v>3278</v>
      </c>
      <c r="B2606" s="2331"/>
      <c r="C2606" s="2332"/>
      <c r="D2606" s="2333"/>
      <c r="E2606" s="2384"/>
      <c r="F2606" s="2332"/>
      <c r="G2606" s="2333"/>
      <c r="H2606" s="2384"/>
      <c r="I2606" s="2332"/>
      <c r="J2606" s="2333"/>
      <c r="K2606" s="2384" t="s">
        <v>4479</v>
      </c>
      <c r="L2606" s="2332"/>
      <c r="M2606" s="2333"/>
    </row>
    <row r="2607" spans="1:13" ht="15.75">
      <c r="A2607" s="2337" t="s">
        <v>4228</v>
      </c>
      <c r="B2607" s="2338"/>
      <c r="C2607" s="2332"/>
      <c r="D2607" s="2333"/>
      <c r="E2607" s="2338"/>
      <c r="F2607" s="2332"/>
      <c r="G2607" s="2333"/>
      <c r="H2607" s="2338"/>
      <c r="I2607" s="2332"/>
      <c r="J2607" s="2333"/>
      <c r="K2607" s="2338" t="s">
        <v>4475</v>
      </c>
      <c r="L2607" s="2332"/>
      <c r="M2607" s="2333"/>
    </row>
    <row r="2608" spans="1:13" ht="15.75">
      <c r="A2608" s="2341" t="s">
        <v>3284</v>
      </c>
      <c r="B2608" s="2342"/>
      <c r="C2608" s="2343"/>
      <c r="D2608" s="2344"/>
      <c r="E2608" s="2346"/>
      <c r="F2608" s="2343"/>
      <c r="G2608" s="2344"/>
      <c r="H2608" s="2345"/>
      <c r="I2608" s="2343"/>
      <c r="J2608" s="2344"/>
      <c r="K2608" s="2342" t="s">
        <v>4480</v>
      </c>
      <c r="L2608" s="2343"/>
      <c r="M2608" s="2344"/>
    </row>
    <row r="2609" spans="1:13" ht="15.75">
      <c r="A2609" s="2341" t="s">
        <v>4375</v>
      </c>
      <c r="B2609" s="2342"/>
      <c r="C2609" s="2343"/>
      <c r="D2609" s="2344"/>
      <c r="E2609" s="2346"/>
      <c r="F2609" s="2343"/>
      <c r="G2609" s="2344"/>
      <c r="H2609" s="2342"/>
      <c r="I2609" s="2343"/>
      <c r="J2609" s="2344"/>
      <c r="K2609" s="2342" t="s">
        <v>3290</v>
      </c>
      <c r="L2609" s="2343"/>
      <c r="M2609" s="2344"/>
    </row>
    <row r="2610" spans="1:13" ht="47.25">
      <c r="A2610" s="2341" t="s">
        <v>3291</v>
      </c>
      <c r="B2610" s="2348"/>
      <c r="C2610" s="2343"/>
      <c r="D2610" s="2344"/>
      <c r="E2610" s="2346"/>
      <c r="F2610" s="2343"/>
      <c r="G2610" s="2344"/>
      <c r="H2610" s="2342"/>
      <c r="I2610" s="2343"/>
      <c r="J2610" s="2344"/>
      <c r="K2610" s="2342" t="s">
        <v>4481</v>
      </c>
      <c r="L2610" s="2343"/>
      <c r="M2610" s="2344"/>
    </row>
    <row r="2611" spans="1:13" ht="15.75">
      <c r="A2611" s="2349" t="s">
        <v>3294</v>
      </c>
      <c r="B2611" s="2348"/>
      <c r="C2611" s="2343"/>
      <c r="D2611" s="2344"/>
      <c r="E2611" s="2342"/>
      <c r="F2611" s="2343"/>
      <c r="G2611" s="2344"/>
      <c r="H2611" s="2342"/>
      <c r="I2611" s="2343"/>
      <c r="J2611" s="2344"/>
      <c r="K2611" s="2342" t="s">
        <v>3337</v>
      </c>
      <c r="L2611" s="2343"/>
      <c r="M2611" s="2344"/>
    </row>
    <row r="2612" spans="1:13" ht="15.75">
      <c r="A2612" s="2341" t="s">
        <v>3295</v>
      </c>
      <c r="B2612" s="2348"/>
      <c r="C2612" s="2343"/>
      <c r="D2612" s="2344"/>
      <c r="E2612" s="2346"/>
      <c r="F2612" s="2343"/>
      <c r="G2612" s="2344"/>
      <c r="H2612" s="2342"/>
      <c r="I2612" s="2343"/>
      <c r="J2612" s="2344"/>
      <c r="K2612" s="2342" t="s">
        <v>3434</v>
      </c>
      <c r="L2612" s="2343"/>
      <c r="M2612" s="2344"/>
    </row>
    <row r="2613" spans="1:13" ht="47.25">
      <c r="A2613" s="2341" t="s">
        <v>3298</v>
      </c>
      <c r="B2613" s="2348"/>
      <c r="C2613" s="2343"/>
      <c r="D2613" s="2344"/>
      <c r="E2613" s="2342"/>
      <c r="F2613" s="2343"/>
      <c r="G2613" s="2344"/>
      <c r="H2613" s="2342"/>
      <c r="I2613" s="2343"/>
      <c r="J2613" s="2344"/>
      <c r="K2613" s="2376" t="s">
        <v>3315</v>
      </c>
      <c r="L2613" s="2343"/>
      <c r="M2613" s="2344"/>
    </row>
    <row r="2614" spans="1:13" ht="15.75">
      <c r="A2614" s="2341" t="s">
        <v>4376</v>
      </c>
      <c r="B2614" s="2348"/>
      <c r="C2614" s="2343"/>
      <c r="D2614" s="2344"/>
      <c r="E2614" s="2342"/>
      <c r="F2614" s="2343"/>
      <c r="G2614" s="2344"/>
      <c r="H2614" s="2342"/>
      <c r="I2614" s="2343"/>
      <c r="J2614" s="2344"/>
      <c r="K2614" s="2342"/>
      <c r="L2614" s="2343"/>
      <c r="M2614" s="2344"/>
    </row>
    <row r="2615" spans="1:13" ht="15.75">
      <c r="A2615" s="2341" t="s">
        <v>3304</v>
      </c>
      <c r="B2615" s="2342"/>
      <c r="C2615" s="2350"/>
      <c r="D2615" s="2344"/>
      <c r="E2615" s="2346"/>
      <c r="F2615" s="2350"/>
      <c r="G2615" s="2344"/>
      <c r="H2615" s="2342"/>
      <c r="I2615" s="2350"/>
      <c r="J2615" s="2344"/>
      <c r="K2615" s="2342" t="s">
        <v>3337</v>
      </c>
      <c r="L2615" s="2350"/>
      <c r="M2615" s="2344"/>
    </row>
    <row r="2616" spans="1:13" ht="15.75">
      <c r="A2616" s="2341" t="s">
        <v>4377</v>
      </c>
      <c r="B2616" s="2351"/>
      <c r="C2616" s="2352"/>
      <c r="D2616" s="2344"/>
      <c r="E2616" s="2355"/>
      <c r="F2616" s="2356"/>
      <c r="G2616" s="2344"/>
      <c r="H2616" s="2385"/>
      <c r="I2616" s="2356"/>
      <c r="J2616" s="2344"/>
      <c r="K2616" s="2385">
        <v>1</v>
      </c>
      <c r="L2616" s="2356">
        <v>275</v>
      </c>
      <c r="M2616" s="2344">
        <f>K2618*K2616*L2616</f>
        <v>38500</v>
      </c>
    </row>
    <row r="2617" spans="1:13" ht="15.75">
      <c r="A2617" s="2341" t="s">
        <v>4378</v>
      </c>
      <c r="B2617" s="2351"/>
      <c r="C2617" s="2352"/>
      <c r="D2617" s="2344"/>
      <c r="E2617" s="2355"/>
      <c r="F2617" s="2356"/>
      <c r="G2617" s="2344"/>
      <c r="H2617" s="2385"/>
      <c r="I2617" s="2356"/>
      <c r="J2617" s="2344"/>
      <c r="K2617" s="2385">
        <v>1</v>
      </c>
      <c r="L2617" s="2356">
        <v>100</v>
      </c>
      <c r="M2617" s="2344">
        <f>K2618*K2617*L2617</f>
        <v>14000</v>
      </c>
    </row>
    <row r="2618" spans="1:13" ht="15.75">
      <c r="A2618" s="2358" t="s">
        <v>4379</v>
      </c>
      <c r="B2618" s="2359"/>
      <c r="C2618" s="2360"/>
      <c r="D2618" s="2344"/>
      <c r="E2618" s="2339"/>
      <c r="F2618" s="2360"/>
      <c r="G2618" s="2344"/>
      <c r="H2618" s="2386"/>
      <c r="I2618" s="2360"/>
      <c r="J2618" s="2344"/>
      <c r="K2618" s="2386">
        <v>140</v>
      </c>
      <c r="L2618" s="2360"/>
      <c r="M2618" s="2344"/>
    </row>
    <row r="2619" spans="1:13" ht="16.5" thickBot="1">
      <c r="A2619" s="2363" t="s">
        <v>29</v>
      </c>
      <c r="B2619" s="2364"/>
      <c r="C2619" s="2364"/>
      <c r="D2619" s="2365"/>
      <c r="E2619" s="2367"/>
      <c r="F2619" s="2366"/>
      <c r="G2619" s="2365"/>
      <c r="H2619" s="2366"/>
      <c r="I2619" s="2366"/>
      <c r="J2619" s="2365"/>
      <c r="K2619" s="2366"/>
      <c r="L2619" s="2366"/>
      <c r="M2619" s="2365">
        <f>SUM(M2615:M2617)</f>
        <v>52500</v>
      </c>
    </row>
    <row r="2620" spans="1:13" ht="47.25">
      <c r="A2620" s="2330" t="s">
        <v>3278</v>
      </c>
      <c r="B2620" s="2331"/>
      <c r="C2620" s="2332"/>
      <c r="D2620" s="2333"/>
      <c r="E2620" s="2384" t="s">
        <v>4482</v>
      </c>
      <c r="F2620" s="2332"/>
      <c r="G2620" s="2333"/>
      <c r="H2620" s="2384"/>
      <c r="I2620" s="2332"/>
      <c r="J2620" s="2333"/>
      <c r="K2620" s="2384"/>
      <c r="L2620" s="2332"/>
      <c r="M2620" s="2333"/>
    </row>
    <row r="2621" spans="1:13" ht="15.75">
      <c r="A2621" s="2337" t="s">
        <v>4228</v>
      </c>
      <c r="B2621" s="2338"/>
      <c r="C2621" s="2332"/>
      <c r="D2621" s="2333"/>
      <c r="E2621" s="2338" t="s">
        <v>4475</v>
      </c>
      <c r="F2621" s="2332"/>
      <c r="G2621" s="2333"/>
      <c r="H2621" s="2338"/>
      <c r="I2621" s="2332"/>
      <c r="J2621" s="2333"/>
      <c r="K2621" s="2338"/>
      <c r="L2621" s="2332"/>
      <c r="M2621" s="2333"/>
    </row>
    <row r="2622" spans="1:13" ht="15.75">
      <c r="A2622" s="2341" t="s">
        <v>3284</v>
      </c>
      <c r="B2622" s="2342"/>
      <c r="C2622" s="2343"/>
      <c r="D2622" s="2344"/>
      <c r="E2622" s="2342" t="s">
        <v>4476</v>
      </c>
      <c r="F2622" s="2343"/>
      <c r="G2622" s="2344"/>
      <c r="H2622" s="2345"/>
      <c r="I2622" s="2343"/>
      <c r="J2622" s="2344"/>
      <c r="K2622" s="2342"/>
      <c r="L2622" s="2343"/>
      <c r="M2622" s="2344"/>
    </row>
    <row r="2623" spans="1:13" ht="15.75">
      <c r="A2623" s="2341" t="s">
        <v>4375</v>
      </c>
      <c r="B2623" s="2342"/>
      <c r="C2623" s="2343"/>
      <c r="D2623" s="2344"/>
      <c r="E2623" s="2342" t="s">
        <v>3290</v>
      </c>
      <c r="F2623" s="2343"/>
      <c r="G2623" s="2344"/>
      <c r="H2623" s="2342"/>
      <c r="I2623" s="2343"/>
      <c r="J2623" s="2344"/>
      <c r="K2623" s="2342"/>
      <c r="L2623" s="2343"/>
      <c r="M2623" s="2344"/>
    </row>
    <row r="2624" spans="1:13" ht="15.75">
      <c r="A2624" s="2341" t="s">
        <v>3291</v>
      </c>
      <c r="B2624" s="2348"/>
      <c r="C2624" s="2343"/>
      <c r="D2624" s="2344"/>
      <c r="E2624" s="2342" t="s">
        <v>4483</v>
      </c>
      <c r="F2624" s="2343"/>
      <c r="G2624" s="2344"/>
      <c r="H2624" s="2342"/>
      <c r="I2624" s="2343"/>
      <c r="J2624" s="2344"/>
      <c r="K2624" s="2342"/>
      <c r="L2624" s="2343"/>
      <c r="M2624" s="2344"/>
    </row>
    <row r="2625" spans="1:13" ht="15.75">
      <c r="A2625" s="2349" t="s">
        <v>3294</v>
      </c>
      <c r="B2625" s="2348"/>
      <c r="C2625" s="2343"/>
      <c r="D2625" s="2344"/>
      <c r="E2625" s="2342" t="s">
        <v>3337</v>
      </c>
      <c r="F2625" s="2343"/>
      <c r="G2625" s="2344"/>
      <c r="H2625" s="2342"/>
      <c r="I2625" s="2343"/>
      <c r="J2625" s="2344"/>
      <c r="K2625" s="2342"/>
      <c r="L2625" s="2343"/>
      <c r="M2625" s="2344"/>
    </row>
    <row r="2626" spans="1:13" ht="15.75">
      <c r="A2626" s="2341" t="s">
        <v>3295</v>
      </c>
      <c r="B2626" s="2348"/>
      <c r="C2626" s="2343"/>
      <c r="D2626" s="2344"/>
      <c r="E2626" s="2342" t="s">
        <v>3434</v>
      </c>
      <c r="F2626" s="2343"/>
      <c r="G2626" s="2344"/>
      <c r="H2626" s="2342"/>
      <c r="I2626" s="2343"/>
      <c r="J2626" s="2344"/>
      <c r="K2626" s="2342"/>
      <c r="L2626" s="2343"/>
      <c r="M2626" s="2344"/>
    </row>
    <row r="2627" spans="1:13" ht="31.5">
      <c r="A2627" s="2341" t="s">
        <v>3298</v>
      </c>
      <c r="B2627" s="2348"/>
      <c r="C2627" s="2343"/>
      <c r="D2627" s="2344"/>
      <c r="E2627" s="2376" t="s">
        <v>3315</v>
      </c>
      <c r="F2627" s="2343"/>
      <c r="G2627" s="2344"/>
      <c r="H2627" s="2342"/>
      <c r="I2627" s="2343"/>
      <c r="J2627" s="2344"/>
      <c r="K2627" s="2376"/>
      <c r="L2627" s="2343"/>
      <c r="M2627" s="2344"/>
    </row>
    <row r="2628" spans="1:13" ht="15.75">
      <c r="A2628" s="2341" t="s">
        <v>4376</v>
      </c>
      <c r="B2628" s="2348"/>
      <c r="C2628" s="2343"/>
      <c r="D2628" s="2344"/>
      <c r="E2628" s="2342"/>
      <c r="F2628" s="2343"/>
      <c r="G2628" s="2344"/>
      <c r="H2628" s="2342"/>
      <c r="I2628" s="2343"/>
      <c r="J2628" s="2344"/>
      <c r="K2628" s="2342"/>
      <c r="L2628" s="2343"/>
      <c r="M2628" s="2344"/>
    </row>
    <row r="2629" spans="1:13" ht="15.75">
      <c r="A2629" s="2341" t="s">
        <v>3304</v>
      </c>
      <c r="B2629" s="2342"/>
      <c r="C2629" s="2350"/>
      <c r="D2629" s="2344"/>
      <c r="E2629" s="2342" t="s">
        <v>4484</v>
      </c>
      <c r="F2629" s="2350">
        <v>2000</v>
      </c>
      <c r="G2629" s="2344">
        <v>28000</v>
      </c>
      <c r="H2629" s="2342"/>
      <c r="I2629" s="2350"/>
      <c r="J2629" s="2344"/>
      <c r="K2629" s="2342"/>
      <c r="L2629" s="2350"/>
      <c r="M2629" s="2344"/>
    </row>
    <row r="2630" spans="1:13" ht="15.75">
      <c r="A2630" s="2341" t="s">
        <v>4377</v>
      </c>
      <c r="B2630" s="2351"/>
      <c r="C2630" s="2352"/>
      <c r="D2630" s="2344"/>
      <c r="E2630" s="2385">
        <v>5</v>
      </c>
      <c r="F2630" s="2356"/>
      <c r="G2630" s="2344"/>
      <c r="H2630" s="2385"/>
      <c r="I2630" s="2356"/>
      <c r="J2630" s="2344"/>
      <c r="K2630" s="2385"/>
      <c r="L2630" s="2356"/>
      <c r="M2630" s="2344"/>
    </row>
    <row r="2631" spans="1:13" ht="15.75">
      <c r="A2631" s="2341" t="s">
        <v>4378</v>
      </c>
      <c r="B2631" s="2351"/>
      <c r="C2631" s="2352"/>
      <c r="D2631" s="2344"/>
      <c r="E2631" s="2385">
        <v>4</v>
      </c>
      <c r="F2631" s="2356"/>
      <c r="G2631" s="2344"/>
      <c r="H2631" s="2385"/>
      <c r="I2631" s="2356"/>
      <c r="J2631" s="2344"/>
      <c r="K2631" s="2385"/>
      <c r="L2631" s="2356"/>
      <c r="M2631" s="2344"/>
    </row>
    <row r="2632" spans="1:13" ht="15.75">
      <c r="A2632" s="2358" t="s">
        <v>4379</v>
      </c>
      <c r="B2632" s="2359"/>
      <c r="C2632" s="2360"/>
      <c r="D2632" s="2344"/>
      <c r="E2632" s="2386" t="s">
        <v>4485</v>
      </c>
      <c r="F2632" s="2360"/>
      <c r="G2632" s="2344"/>
      <c r="H2632" s="2386"/>
      <c r="I2632" s="2360"/>
      <c r="J2632" s="2344"/>
      <c r="K2632" s="2386"/>
      <c r="L2632" s="2360"/>
      <c r="M2632" s="2344"/>
    </row>
    <row r="2633" spans="1:13" ht="16.5" thickBot="1">
      <c r="A2633" s="2363" t="s">
        <v>29</v>
      </c>
      <c r="B2633" s="2364"/>
      <c r="C2633" s="2364"/>
      <c r="D2633" s="2365"/>
      <c r="E2633" s="2366"/>
      <c r="F2633" s="2366"/>
      <c r="G2633" s="2365">
        <f>SUM(G2629:G2631)</f>
        <v>28000</v>
      </c>
      <c r="H2633" s="2366"/>
      <c r="I2633" s="2366"/>
      <c r="J2633" s="2365"/>
      <c r="K2633" s="2366"/>
      <c r="L2633" s="2366"/>
      <c r="M2633" s="2365"/>
    </row>
    <row r="2634" spans="1:13" ht="15.75">
      <c r="A2634" s="2387" t="s">
        <v>3278</v>
      </c>
      <c r="B2634" s="2307"/>
      <c r="C2634" s="1424"/>
      <c r="D2634" s="1425"/>
      <c r="E2634" s="2307" t="s">
        <v>4486</v>
      </c>
      <c r="F2634" s="1424"/>
      <c r="G2634" s="1425"/>
      <c r="H2634" s="2307"/>
      <c r="I2634" s="1424"/>
      <c r="J2634" s="1425"/>
      <c r="K2634" s="2388"/>
      <c r="L2634" s="1424"/>
      <c r="M2634" s="1425"/>
    </row>
    <row r="2635" spans="1:13" ht="15.75">
      <c r="A2635" s="2389" t="s">
        <v>4228</v>
      </c>
      <c r="B2635" s="2311"/>
      <c r="C2635" s="1424"/>
      <c r="D2635" s="1425"/>
      <c r="E2635" s="2311" t="s">
        <v>4487</v>
      </c>
      <c r="F2635" s="1424"/>
      <c r="G2635" s="1425"/>
      <c r="H2635" s="2311"/>
      <c r="I2635" s="1424"/>
      <c r="J2635" s="1425"/>
      <c r="K2635" s="2390"/>
      <c r="L2635" s="1424"/>
      <c r="M2635" s="1425"/>
    </row>
    <row r="2636" spans="1:13" ht="15.75">
      <c r="A2636" s="2324" t="s">
        <v>3284</v>
      </c>
      <c r="B2636" s="1429"/>
      <c r="C2636" s="1427"/>
      <c r="D2636" s="1428"/>
      <c r="E2636" s="2314" t="s">
        <v>4488</v>
      </c>
      <c r="F2636" s="1427"/>
      <c r="G2636" s="1428"/>
      <c r="H2636" s="2314"/>
      <c r="I2636" s="1427"/>
      <c r="J2636" s="1428"/>
      <c r="K2636" s="2391"/>
      <c r="L2636" s="1427"/>
      <c r="M2636" s="1428"/>
    </row>
    <row r="2637" spans="1:13" ht="15.75">
      <c r="A2637" s="2324" t="s">
        <v>4375</v>
      </c>
      <c r="B2637" s="1429"/>
      <c r="C2637" s="1427"/>
      <c r="D2637" s="1428"/>
      <c r="E2637" s="1429" t="s">
        <v>3290</v>
      </c>
      <c r="F2637" s="1427"/>
      <c r="G2637" s="1428"/>
      <c r="H2637" s="1429"/>
      <c r="I2637" s="1427"/>
      <c r="J2637" s="1428"/>
      <c r="K2637" s="2391"/>
      <c r="L2637" s="1427"/>
      <c r="M2637" s="1428"/>
    </row>
    <row r="2638" spans="1:13" ht="15.75">
      <c r="A2638" s="2324" t="s">
        <v>3291</v>
      </c>
      <c r="B2638" s="1429"/>
      <c r="C2638" s="1427"/>
      <c r="D2638" s="1428"/>
      <c r="E2638" s="1429" t="s">
        <v>4457</v>
      </c>
      <c r="F2638" s="1427"/>
      <c r="G2638" s="1428"/>
      <c r="H2638" s="1429"/>
      <c r="I2638" s="1427"/>
      <c r="J2638" s="1428"/>
      <c r="K2638" s="2391"/>
      <c r="L2638" s="1427"/>
      <c r="M2638" s="1428"/>
    </row>
    <row r="2639" spans="1:13" ht="15.75">
      <c r="A2639" s="2325" t="s">
        <v>3294</v>
      </c>
      <c r="B2639" s="1429"/>
      <c r="C2639" s="1427"/>
      <c r="D2639" s="1428"/>
      <c r="E2639" s="1429" t="s">
        <v>3337</v>
      </c>
      <c r="F2639" s="1427"/>
      <c r="G2639" s="1428"/>
      <c r="H2639" s="1429"/>
      <c r="I2639" s="1427"/>
      <c r="J2639" s="1428"/>
      <c r="K2639" s="2391"/>
      <c r="L2639" s="1427"/>
      <c r="M2639" s="1428"/>
    </row>
    <row r="2640" spans="1:13" ht="15.75">
      <c r="A2640" s="2324" t="s">
        <v>3295</v>
      </c>
      <c r="B2640" s="1429"/>
      <c r="C2640" s="1427"/>
      <c r="D2640" s="1428"/>
      <c r="E2640" s="1429" t="s">
        <v>3394</v>
      </c>
      <c r="F2640" s="1427"/>
      <c r="G2640" s="1428"/>
      <c r="H2640" s="1429"/>
      <c r="I2640" s="1427"/>
      <c r="J2640" s="1428"/>
      <c r="K2640" s="2391"/>
      <c r="L2640" s="1427"/>
      <c r="M2640" s="1428"/>
    </row>
    <row r="2641" spans="1:13" ht="47.25">
      <c r="A2641" s="2324" t="s">
        <v>3298</v>
      </c>
      <c r="B2641" s="1429"/>
      <c r="C2641" s="1427"/>
      <c r="D2641" s="1428"/>
      <c r="E2641" s="1429" t="s">
        <v>3315</v>
      </c>
      <c r="F2641" s="1427"/>
      <c r="G2641" s="1428"/>
      <c r="H2641" s="1429"/>
      <c r="I2641" s="1427"/>
      <c r="J2641" s="1428"/>
      <c r="K2641" s="1429"/>
      <c r="L2641" s="1427"/>
      <c r="M2641" s="1428"/>
    </row>
    <row r="2642" spans="1:13" ht="15.75">
      <c r="A2642" s="2324" t="s">
        <v>4376</v>
      </c>
      <c r="B2642" s="1429"/>
      <c r="C2642" s="1427"/>
      <c r="D2642" s="1428"/>
      <c r="E2642" s="1429"/>
      <c r="F2642" s="1427"/>
      <c r="G2642" s="1428"/>
      <c r="H2642" s="1429"/>
      <c r="I2642" s="1427"/>
      <c r="J2642" s="1428"/>
      <c r="K2642" s="1429"/>
      <c r="L2642" s="1427"/>
      <c r="M2642" s="1428"/>
    </row>
    <row r="2643" spans="1:13" ht="15.75">
      <c r="A2643" s="2324" t="s">
        <v>3304</v>
      </c>
      <c r="B2643" s="1429"/>
      <c r="C2643" s="1433"/>
      <c r="D2643" s="1428"/>
      <c r="E2643" s="1429" t="s">
        <v>3337</v>
      </c>
      <c r="F2643" s="1433"/>
      <c r="G2643" s="1428"/>
      <c r="H2643" s="1429"/>
      <c r="I2643" s="1433"/>
      <c r="J2643" s="1428"/>
      <c r="K2643" s="1432"/>
      <c r="L2643" s="1433"/>
      <c r="M2643" s="1428"/>
    </row>
    <row r="2644" spans="1:13" ht="15.75">
      <c r="A2644" s="2324" t="s">
        <v>4377</v>
      </c>
      <c r="B2644" s="1434"/>
      <c r="C2644" s="2318"/>
      <c r="D2644" s="1428"/>
      <c r="E2644" s="1434">
        <v>1</v>
      </c>
      <c r="F2644" s="2318">
        <v>275</v>
      </c>
      <c r="G2644" s="1428">
        <f>E2646*E2644*F2644</f>
        <v>7700</v>
      </c>
      <c r="H2644" s="1434"/>
      <c r="I2644" s="2318"/>
      <c r="J2644" s="1428"/>
      <c r="K2644" s="2392"/>
      <c r="L2644" s="2318"/>
      <c r="M2644" s="1428"/>
    </row>
    <row r="2645" spans="1:13" ht="15.75">
      <c r="A2645" s="2324" t="s">
        <v>4378</v>
      </c>
      <c r="B2645" s="1434"/>
      <c r="C2645" s="2318"/>
      <c r="D2645" s="1428"/>
      <c r="E2645" s="1434">
        <v>1</v>
      </c>
      <c r="F2645" s="2318">
        <v>100</v>
      </c>
      <c r="G2645" s="1428">
        <f>E2646*E2645*F2645</f>
        <v>2800</v>
      </c>
      <c r="H2645" s="1434"/>
      <c r="I2645" s="2318"/>
      <c r="J2645" s="1428"/>
      <c r="K2645" s="2392"/>
      <c r="L2645" s="2318"/>
      <c r="M2645" s="1428"/>
    </row>
    <row r="2646" spans="1:13" ht="15.75">
      <c r="A2646" s="2393" t="s">
        <v>4379</v>
      </c>
      <c r="B2646" s="1437"/>
      <c r="C2646" s="1438"/>
      <c r="D2646" s="1428"/>
      <c r="E2646" s="1437">
        <v>28</v>
      </c>
      <c r="F2646" s="1438"/>
      <c r="G2646" s="1428"/>
      <c r="H2646" s="1437"/>
      <c r="I2646" s="1438"/>
      <c r="J2646" s="1428"/>
      <c r="K2646" s="2394"/>
      <c r="L2646" s="1438"/>
      <c r="M2646" s="1428"/>
    </row>
    <row r="2647" spans="1:13" ht="16.5" thickBot="1">
      <c r="A2647" s="2395" t="s">
        <v>29</v>
      </c>
      <c r="B2647" s="1439"/>
      <c r="C2647" s="1439"/>
      <c r="D2647" s="1440"/>
      <c r="E2647" s="1439"/>
      <c r="F2647" s="1439"/>
      <c r="G2647" s="1440">
        <f>SUM(G2643:G2645)</f>
        <v>10500</v>
      </c>
      <c r="H2647" s="1439"/>
      <c r="I2647" s="1439"/>
      <c r="J2647" s="1440"/>
      <c r="K2647" s="2396"/>
      <c r="L2647" s="1439"/>
      <c r="M2647" s="1440"/>
    </row>
    <row r="2648" spans="1:13" ht="15.75">
      <c r="A2648" s="2387" t="s">
        <v>3278</v>
      </c>
      <c r="B2648" s="2307"/>
      <c r="C2648" s="1424"/>
      <c r="D2648" s="1425"/>
      <c r="E2648" s="2307"/>
      <c r="F2648" s="1424"/>
      <c r="G2648" s="1425"/>
      <c r="H2648" s="2307" t="s">
        <v>4489</v>
      </c>
      <c r="I2648" s="1424"/>
      <c r="J2648" s="1425"/>
      <c r="K2648" s="2388"/>
      <c r="L2648" s="1424"/>
      <c r="M2648" s="1425"/>
    </row>
    <row r="2649" spans="1:13" ht="15.75">
      <c r="A2649" s="2389" t="s">
        <v>4228</v>
      </c>
      <c r="B2649" s="2311"/>
      <c r="C2649" s="1424"/>
      <c r="D2649" s="1425"/>
      <c r="E2649" s="2311"/>
      <c r="F2649" s="1424"/>
      <c r="G2649" s="1425"/>
      <c r="H2649" s="2311" t="s">
        <v>4487</v>
      </c>
      <c r="I2649" s="1424"/>
      <c r="J2649" s="1425"/>
      <c r="K2649" s="2390"/>
      <c r="L2649" s="1424"/>
      <c r="M2649" s="1425"/>
    </row>
    <row r="2650" spans="1:13" ht="15.75">
      <c r="A2650" s="2324" t="s">
        <v>3284</v>
      </c>
      <c r="B2650" s="1429"/>
      <c r="C2650" s="1427"/>
      <c r="D2650" s="1428"/>
      <c r="E2650" s="1432"/>
      <c r="F2650" s="1427"/>
      <c r="G2650" s="1428"/>
      <c r="H2650" s="1429" t="s">
        <v>4478</v>
      </c>
      <c r="I2650" s="1427"/>
      <c r="J2650" s="1428"/>
      <c r="K2650" s="2391"/>
      <c r="L2650" s="1427"/>
      <c r="M2650" s="1428"/>
    </row>
    <row r="2651" spans="1:13" ht="15.75">
      <c r="A2651" s="2324" t="s">
        <v>4375</v>
      </c>
      <c r="B2651" s="1429"/>
      <c r="C2651" s="1427"/>
      <c r="D2651" s="1428"/>
      <c r="E2651" s="1432"/>
      <c r="F2651" s="1427"/>
      <c r="G2651" s="1428"/>
      <c r="H2651" s="1429" t="s">
        <v>3290</v>
      </c>
      <c r="I2651" s="1427"/>
      <c r="J2651" s="1428"/>
      <c r="K2651" s="2391"/>
      <c r="L2651" s="1427"/>
      <c r="M2651" s="1428"/>
    </row>
    <row r="2652" spans="1:13" ht="47.25">
      <c r="A2652" s="2324" t="s">
        <v>3291</v>
      </c>
      <c r="B2652" s="1429"/>
      <c r="C2652" s="1427"/>
      <c r="D2652" s="1428"/>
      <c r="E2652" s="1432"/>
      <c r="F2652" s="1427"/>
      <c r="G2652" s="1428"/>
      <c r="H2652" s="1429" t="s">
        <v>4459</v>
      </c>
      <c r="I2652" s="1427"/>
      <c r="J2652" s="1428"/>
      <c r="K2652" s="2391"/>
      <c r="L2652" s="1427"/>
      <c r="M2652" s="1428"/>
    </row>
    <row r="2653" spans="1:13" ht="15.75">
      <c r="A2653" s="2325" t="s">
        <v>3294</v>
      </c>
      <c r="B2653" s="1429"/>
      <c r="C2653" s="1427"/>
      <c r="D2653" s="1428"/>
      <c r="E2653" s="1429"/>
      <c r="F2653" s="1427"/>
      <c r="G2653" s="1428"/>
      <c r="H2653" s="1429" t="s">
        <v>3337</v>
      </c>
      <c r="I2653" s="1427"/>
      <c r="J2653" s="1428"/>
      <c r="K2653" s="2391"/>
      <c r="L2653" s="1427"/>
      <c r="M2653" s="1428"/>
    </row>
    <row r="2654" spans="1:13" ht="15.75">
      <c r="A2654" s="2324" t="s">
        <v>3295</v>
      </c>
      <c r="B2654" s="1429"/>
      <c r="C2654" s="1427"/>
      <c r="D2654" s="1428"/>
      <c r="E2654" s="1432"/>
      <c r="F2654" s="1427"/>
      <c r="G2654" s="1428"/>
      <c r="H2654" s="1429" t="s">
        <v>946</v>
      </c>
      <c r="I2654" s="1427"/>
      <c r="J2654" s="1428"/>
      <c r="K2654" s="2391"/>
      <c r="L2654" s="1427"/>
      <c r="M2654" s="1428"/>
    </row>
    <row r="2655" spans="1:13" ht="31.5">
      <c r="A2655" s="2324" t="s">
        <v>3298</v>
      </c>
      <c r="B2655" s="1429"/>
      <c r="C2655" s="1427"/>
      <c r="D2655" s="1428"/>
      <c r="E2655" s="1429"/>
      <c r="F2655" s="1427"/>
      <c r="G2655" s="1428"/>
      <c r="H2655" s="1429"/>
      <c r="I2655" s="1427"/>
      <c r="J2655" s="1428"/>
      <c r="K2655" s="1429"/>
      <c r="L2655" s="1427"/>
      <c r="M2655" s="1428"/>
    </row>
    <row r="2656" spans="1:13" ht="15.75">
      <c r="A2656" s="2324" t="s">
        <v>4376</v>
      </c>
      <c r="B2656" s="1429"/>
      <c r="C2656" s="1427"/>
      <c r="D2656" s="1428"/>
      <c r="E2656" s="1429"/>
      <c r="F2656" s="1427"/>
      <c r="G2656" s="1428"/>
      <c r="H2656" s="1429"/>
      <c r="I2656" s="1427"/>
      <c r="J2656" s="1428"/>
      <c r="K2656" s="1429"/>
      <c r="L2656" s="1427"/>
      <c r="M2656" s="1428"/>
    </row>
    <row r="2657" spans="1:13" ht="15.75">
      <c r="A2657" s="2324" t="s">
        <v>3304</v>
      </c>
      <c r="B2657" s="1429"/>
      <c r="C2657" s="1433"/>
      <c r="D2657" s="1428"/>
      <c r="E2657" s="1432"/>
      <c r="F2657" s="1433"/>
      <c r="G2657" s="1428"/>
      <c r="H2657" s="1429" t="s">
        <v>3337</v>
      </c>
      <c r="I2657" s="1433"/>
      <c r="J2657" s="1428"/>
      <c r="K2657" s="1432"/>
      <c r="L2657" s="1433"/>
      <c r="M2657" s="1428"/>
    </row>
    <row r="2658" spans="1:13" ht="15.75">
      <c r="A2658" s="2324" t="s">
        <v>4377</v>
      </c>
      <c r="B2658" s="1434"/>
      <c r="C2658" s="2318"/>
      <c r="D2658" s="1428"/>
      <c r="E2658" s="2397"/>
      <c r="F2658" s="2318"/>
      <c r="G2658" s="1428"/>
      <c r="H2658" s="1434"/>
      <c r="I2658" s="2318"/>
      <c r="J2658" s="1428">
        <f>H2660*H2658*I2658</f>
        <v>0</v>
      </c>
      <c r="K2658" s="2392"/>
      <c r="L2658" s="2318"/>
      <c r="M2658" s="1428"/>
    </row>
    <row r="2659" spans="1:13" ht="15.75">
      <c r="A2659" s="2324" t="s">
        <v>4378</v>
      </c>
      <c r="B2659" s="1434"/>
      <c r="C2659" s="2318"/>
      <c r="D2659" s="1428"/>
      <c r="E2659" s="2397"/>
      <c r="F2659" s="2318"/>
      <c r="G2659" s="1428"/>
      <c r="H2659" s="1434">
        <v>1</v>
      </c>
      <c r="I2659" s="2318">
        <v>100</v>
      </c>
      <c r="J2659" s="1428">
        <f>H2660*H2659*I2659</f>
        <v>30000</v>
      </c>
      <c r="K2659" s="2392"/>
      <c r="L2659" s="2318"/>
      <c r="M2659" s="1428"/>
    </row>
    <row r="2660" spans="1:13" ht="15.75">
      <c r="A2660" s="2393" t="s">
        <v>4379</v>
      </c>
      <c r="B2660" s="1437"/>
      <c r="C2660" s="1438"/>
      <c r="D2660" s="1428"/>
      <c r="E2660" s="2398"/>
      <c r="F2660" s="1438"/>
      <c r="G2660" s="1428"/>
      <c r="H2660" s="1437">
        <v>300</v>
      </c>
      <c r="I2660" s="1438"/>
      <c r="J2660" s="1428"/>
      <c r="K2660" s="2394"/>
      <c r="L2660" s="1438"/>
      <c r="M2660" s="1428"/>
    </row>
    <row r="2661" spans="1:13" ht="16.5" thickBot="1">
      <c r="A2661" s="2395" t="s">
        <v>29</v>
      </c>
      <c r="B2661" s="1439"/>
      <c r="C2661" s="1439"/>
      <c r="D2661" s="1440"/>
      <c r="E2661" s="2399"/>
      <c r="F2661" s="1439"/>
      <c r="G2661" s="1440"/>
      <c r="H2661" s="1439"/>
      <c r="I2661" s="1439"/>
      <c r="J2661" s="1440">
        <f>SUM(J2657:J2659)</f>
        <v>30000</v>
      </c>
      <c r="K2661" s="2396"/>
      <c r="L2661" s="1439"/>
      <c r="M2661" s="1440"/>
    </row>
    <row r="2662" spans="1:13" ht="15.75">
      <c r="A2662" s="2387" t="s">
        <v>3278</v>
      </c>
      <c r="B2662" s="2307"/>
      <c r="C2662" s="1424"/>
      <c r="D2662" s="1425"/>
      <c r="E2662" s="2307"/>
      <c r="F2662" s="1424"/>
      <c r="G2662" s="1425"/>
      <c r="H2662" s="2307" t="s">
        <v>4490</v>
      </c>
      <c r="I2662" s="1424"/>
      <c r="J2662" s="1425"/>
      <c r="K2662" s="2388"/>
      <c r="L2662" s="1424"/>
      <c r="M2662" s="1425"/>
    </row>
    <row r="2663" spans="1:13" ht="15.75">
      <c r="A2663" s="2389" t="s">
        <v>4228</v>
      </c>
      <c r="B2663" s="2311"/>
      <c r="C2663" s="1424"/>
      <c r="D2663" s="1425"/>
      <c r="E2663" s="2311"/>
      <c r="F2663" s="1424"/>
      <c r="G2663" s="1425"/>
      <c r="H2663" s="2311" t="s">
        <v>4487</v>
      </c>
      <c r="I2663" s="1424"/>
      <c r="J2663" s="1425"/>
      <c r="K2663" s="2390"/>
      <c r="L2663" s="1424"/>
      <c r="M2663" s="1425"/>
    </row>
    <row r="2664" spans="1:13" ht="15.75">
      <c r="A2664" s="2324" t="s">
        <v>3284</v>
      </c>
      <c r="B2664" s="1429"/>
      <c r="C2664" s="1427"/>
      <c r="D2664" s="1428"/>
      <c r="E2664" s="1432"/>
      <c r="F2664" s="1427"/>
      <c r="G2664" s="1428"/>
      <c r="H2664" s="1429" t="s">
        <v>4478</v>
      </c>
      <c r="I2664" s="1427"/>
      <c r="J2664" s="1428"/>
      <c r="K2664" s="2391"/>
      <c r="L2664" s="1427"/>
      <c r="M2664" s="1428"/>
    </row>
    <row r="2665" spans="1:13" ht="15.75">
      <c r="A2665" s="2324" t="s">
        <v>4375</v>
      </c>
      <c r="B2665" s="1429"/>
      <c r="C2665" s="1427"/>
      <c r="D2665" s="1428"/>
      <c r="E2665" s="1432"/>
      <c r="F2665" s="1427"/>
      <c r="G2665" s="1428"/>
      <c r="H2665" s="1429" t="s">
        <v>3290</v>
      </c>
      <c r="I2665" s="1427"/>
      <c r="J2665" s="1428"/>
      <c r="K2665" s="2391"/>
      <c r="L2665" s="1427"/>
      <c r="M2665" s="1428"/>
    </row>
    <row r="2666" spans="1:13" ht="47.25">
      <c r="A2666" s="2324" t="s">
        <v>3291</v>
      </c>
      <c r="B2666" s="1429"/>
      <c r="C2666" s="1427"/>
      <c r="D2666" s="1428"/>
      <c r="E2666" s="1432"/>
      <c r="F2666" s="1427"/>
      <c r="G2666" s="1428"/>
      <c r="H2666" s="1429" t="s">
        <v>4459</v>
      </c>
      <c r="I2666" s="1427"/>
      <c r="J2666" s="1428"/>
      <c r="K2666" s="2391"/>
      <c r="L2666" s="1427"/>
      <c r="M2666" s="1428"/>
    </row>
    <row r="2667" spans="1:13" ht="15.75">
      <c r="A2667" s="2325" t="s">
        <v>3294</v>
      </c>
      <c r="B2667" s="1429"/>
      <c r="C2667" s="1427"/>
      <c r="D2667" s="1428"/>
      <c r="E2667" s="1429"/>
      <c r="F2667" s="1427"/>
      <c r="G2667" s="1428"/>
      <c r="H2667" s="1429" t="s">
        <v>3337</v>
      </c>
      <c r="I2667" s="1427"/>
      <c r="J2667" s="1428"/>
      <c r="K2667" s="2391"/>
      <c r="L2667" s="1427"/>
      <c r="M2667" s="1428"/>
    </row>
    <row r="2668" spans="1:13" ht="15.75">
      <c r="A2668" s="2324" t="s">
        <v>3295</v>
      </c>
      <c r="B2668" s="1429"/>
      <c r="C2668" s="1427"/>
      <c r="D2668" s="1428"/>
      <c r="E2668" s="1432"/>
      <c r="F2668" s="1427"/>
      <c r="G2668" s="1428"/>
      <c r="H2668" s="1429" t="s">
        <v>946</v>
      </c>
      <c r="I2668" s="1427"/>
      <c r="J2668" s="1428"/>
      <c r="K2668" s="2391"/>
      <c r="L2668" s="1427"/>
      <c r="M2668" s="1428"/>
    </row>
    <row r="2669" spans="1:13" ht="31.5">
      <c r="A2669" s="2324" t="s">
        <v>3298</v>
      </c>
      <c r="B2669" s="1429"/>
      <c r="C2669" s="1427"/>
      <c r="D2669" s="1428"/>
      <c r="E2669" s="1429"/>
      <c r="F2669" s="1427"/>
      <c r="G2669" s="1428"/>
      <c r="H2669" s="1429"/>
      <c r="I2669" s="1427"/>
      <c r="J2669" s="1428"/>
      <c r="K2669" s="1429"/>
      <c r="L2669" s="1427"/>
      <c r="M2669" s="1428"/>
    </row>
    <row r="2670" spans="1:13" ht="15.75">
      <c r="A2670" s="2324" t="s">
        <v>4376</v>
      </c>
      <c r="B2670" s="1429"/>
      <c r="C2670" s="1427"/>
      <c r="D2670" s="1428"/>
      <c r="E2670" s="1429"/>
      <c r="F2670" s="1427"/>
      <c r="G2670" s="1428"/>
      <c r="H2670" s="1429"/>
      <c r="I2670" s="1427"/>
      <c r="J2670" s="1428"/>
      <c r="K2670" s="1429"/>
      <c r="L2670" s="1427"/>
      <c r="M2670" s="1428"/>
    </row>
    <row r="2671" spans="1:13" ht="15.75">
      <c r="A2671" s="2324" t="s">
        <v>3304</v>
      </c>
      <c r="B2671" s="1429"/>
      <c r="C2671" s="1433"/>
      <c r="D2671" s="1428"/>
      <c r="E2671" s="1432"/>
      <c r="F2671" s="1433"/>
      <c r="G2671" s="1428"/>
      <c r="H2671" s="1429" t="s">
        <v>3337</v>
      </c>
      <c r="I2671" s="1433"/>
      <c r="J2671" s="1428"/>
      <c r="K2671" s="1432"/>
      <c r="L2671" s="1433"/>
      <c r="M2671" s="1428"/>
    </row>
    <row r="2672" spans="1:13" ht="15.75">
      <c r="A2672" s="2324" t="s">
        <v>4377</v>
      </c>
      <c r="B2672" s="1434"/>
      <c r="C2672" s="2318"/>
      <c r="D2672" s="1428"/>
      <c r="E2672" s="2397"/>
      <c r="F2672" s="2318"/>
      <c r="G2672" s="1428"/>
      <c r="H2672" s="1434"/>
      <c r="I2672" s="2318"/>
      <c r="J2672" s="1428">
        <f>H2674*H2672*I2672</f>
        <v>0</v>
      </c>
      <c r="K2672" s="2392"/>
      <c r="L2672" s="2318"/>
      <c r="M2672" s="1428"/>
    </row>
    <row r="2673" spans="1:13" ht="15.75">
      <c r="A2673" s="2324" t="s">
        <v>4378</v>
      </c>
      <c r="B2673" s="1434"/>
      <c r="C2673" s="2318"/>
      <c r="D2673" s="1428"/>
      <c r="E2673" s="2397"/>
      <c r="F2673" s="2318"/>
      <c r="G2673" s="1428"/>
      <c r="H2673" s="1434">
        <v>1</v>
      </c>
      <c r="I2673" s="2318">
        <v>100</v>
      </c>
      <c r="J2673" s="1428">
        <f>H2674*H2673*I2673</f>
        <v>22500</v>
      </c>
      <c r="K2673" s="2392"/>
      <c r="L2673" s="2318"/>
      <c r="M2673" s="1428"/>
    </row>
    <row r="2674" spans="1:13" ht="15.75">
      <c r="A2674" s="2393" t="s">
        <v>4379</v>
      </c>
      <c r="B2674" s="1437"/>
      <c r="C2674" s="1438"/>
      <c r="D2674" s="1428"/>
      <c r="E2674" s="2398"/>
      <c r="F2674" s="1438"/>
      <c r="G2674" s="1428"/>
      <c r="H2674" s="1437">
        <v>225</v>
      </c>
      <c r="I2674" s="1438"/>
      <c r="J2674" s="1428"/>
      <c r="K2674" s="2394"/>
      <c r="L2674" s="1438"/>
      <c r="M2674" s="1428"/>
    </row>
    <row r="2675" spans="1:13" ht="16.5" thickBot="1">
      <c r="A2675" s="2395" t="s">
        <v>29</v>
      </c>
      <c r="B2675" s="1439"/>
      <c r="C2675" s="1439"/>
      <c r="D2675" s="1440"/>
      <c r="E2675" s="2399"/>
      <c r="F2675" s="1439"/>
      <c r="G2675" s="1440"/>
      <c r="H2675" s="1439"/>
      <c r="I2675" s="1439"/>
      <c r="J2675" s="1440">
        <f>SUM(J2671:J2673)</f>
        <v>22500</v>
      </c>
      <c r="K2675" s="2396"/>
      <c r="L2675" s="1439"/>
      <c r="M2675" s="1440"/>
    </row>
    <row r="2676" spans="1:13" ht="31.5">
      <c r="A2676" s="2387" t="s">
        <v>3278</v>
      </c>
      <c r="B2676" s="2307"/>
      <c r="C2676" s="1424"/>
      <c r="D2676" s="1425"/>
      <c r="E2676" s="2307"/>
      <c r="F2676" s="1424"/>
      <c r="G2676" s="1425"/>
      <c r="H2676" s="2307" t="s">
        <v>4491</v>
      </c>
      <c r="I2676" s="1424"/>
      <c r="J2676" s="1425"/>
      <c r="K2676" s="2388"/>
      <c r="L2676" s="1424"/>
      <c r="M2676" s="1425"/>
    </row>
    <row r="2677" spans="1:13" ht="15.75">
      <c r="A2677" s="2389" t="s">
        <v>4228</v>
      </c>
      <c r="B2677" s="2311"/>
      <c r="C2677" s="1424"/>
      <c r="D2677" s="1425"/>
      <c r="E2677" s="2311"/>
      <c r="F2677" s="1424"/>
      <c r="G2677" s="1425"/>
      <c r="H2677" s="2311" t="s">
        <v>4487</v>
      </c>
      <c r="I2677" s="1424"/>
      <c r="J2677" s="1425"/>
      <c r="K2677" s="2390"/>
      <c r="L2677" s="1424"/>
      <c r="M2677" s="1425"/>
    </row>
    <row r="2678" spans="1:13" ht="15.75">
      <c r="A2678" s="2324" t="s">
        <v>3284</v>
      </c>
      <c r="B2678" s="1429"/>
      <c r="C2678" s="1427"/>
      <c r="D2678" s="1428"/>
      <c r="E2678" s="1432"/>
      <c r="F2678" s="1427"/>
      <c r="G2678" s="1428"/>
      <c r="H2678" s="1429" t="s">
        <v>4478</v>
      </c>
      <c r="I2678" s="1427"/>
      <c r="J2678" s="1428"/>
      <c r="K2678" s="2391"/>
      <c r="L2678" s="1427"/>
      <c r="M2678" s="1428"/>
    </row>
    <row r="2679" spans="1:13" ht="15.75">
      <c r="A2679" s="2324" t="s">
        <v>4375</v>
      </c>
      <c r="B2679" s="1429"/>
      <c r="C2679" s="1427"/>
      <c r="D2679" s="1428"/>
      <c r="E2679" s="1432"/>
      <c r="F2679" s="1427"/>
      <c r="G2679" s="1428"/>
      <c r="H2679" s="1429" t="s">
        <v>3362</v>
      </c>
      <c r="I2679" s="1427"/>
      <c r="J2679" s="1428"/>
      <c r="K2679" s="2391"/>
      <c r="L2679" s="1427"/>
      <c r="M2679" s="1428"/>
    </row>
    <row r="2680" spans="1:13" ht="31.5">
      <c r="A2680" s="2324" t="s">
        <v>3291</v>
      </c>
      <c r="B2680" s="1429"/>
      <c r="C2680" s="1427"/>
      <c r="D2680" s="1428"/>
      <c r="E2680" s="1432"/>
      <c r="F2680" s="1427"/>
      <c r="G2680" s="1428"/>
      <c r="H2680" s="1429" t="s">
        <v>4492</v>
      </c>
      <c r="I2680" s="1427"/>
      <c r="J2680" s="1428"/>
      <c r="K2680" s="2391"/>
      <c r="L2680" s="1427"/>
      <c r="M2680" s="1428"/>
    </row>
    <row r="2681" spans="1:13" ht="15.75">
      <c r="A2681" s="2325" t="s">
        <v>3294</v>
      </c>
      <c r="B2681" s="1429"/>
      <c r="C2681" s="1427"/>
      <c r="D2681" s="1428"/>
      <c r="E2681" s="1429"/>
      <c r="F2681" s="1427"/>
      <c r="G2681" s="1428"/>
      <c r="H2681" s="1434">
        <v>3</v>
      </c>
      <c r="I2681" s="1427"/>
      <c r="J2681" s="1428"/>
      <c r="K2681" s="2391"/>
      <c r="L2681" s="1427"/>
      <c r="M2681" s="1428"/>
    </row>
    <row r="2682" spans="1:13" ht="15.75">
      <c r="A2682" s="2324" t="s">
        <v>3295</v>
      </c>
      <c r="B2682" s="1429"/>
      <c r="C2682" s="1427"/>
      <c r="D2682" s="1428"/>
      <c r="E2682" s="1432"/>
      <c r="F2682" s="1427"/>
      <c r="G2682" s="1428"/>
      <c r="H2682" s="1429" t="s">
        <v>3455</v>
      </c>
      <c r="I2682" s="1427"/>
      <c r="J2682" s="1428"/>
      <c r="K2682" s="2391"/>
      <c r="L2682" s="1427"/>
      <c r="M2682" s="1428"/>
    </row>
    <row r="2683" spans="1:13" ht="31.5">
      <c r="A2683" s="2324" t="s">
        <v>3298</v>
      </c>
      <c r="B2683" s="1429"/>
      <c r="C2683" s="1427"/>
      <c r="D2683" s="1428"/>
      <c r="E2683" s="1429"/>
      <c r="F2683" s="1427"/>
      <c r="G2683" s="1428"/>
      <c r="H2683" s="1429"/>
      <c r="I2683" s="1427"/>
      <c r="J2683" s="1428"/>
      <c r="K2683" s="1429"/>
      <c r="L2683" s="1427"/>
      <c r="M2683" s="1428"/>
    </row>
    <row r="2684" spans="1:13" ht="15.75">
      <c r="A2684" s="2324" t="s">
        <v>4376</v>
      </c>
      <c r="B2684" s="1429"/>
      <c r="C2684" s="1427"/>
      <c r="D2684" s="1428"/>
      <c r="E2684" s="1429"/>
      <c r="F2684" s="1427"/>
      <c r="G2684" s="1428"/>
      <c r="H2684" s="1429"/>
      <c r="I2684" s="1427"/>
      <c r="J2684" s="1428"/>
      <c r="K2684" s="1429"/>
      <c r="L2684" s="1427"/>
      <c r="M2684" s="1428"/>
    </row>
    <row r="2685" spans="1:13" ht="15.75">
      <c r="A2685" s="2324" t="s">
        <v>3304</v>
      </c>
      <c r="B2685" s="1429"/>
      <c r="C2685" s="1433"/>
      <c r="D2685" s="1428"/>
      <c r="E2685" s="1432"/>
      <c r="F2685" s="1433"/>
      <c r="G2685" s="1428"/>
      <c r="H2685" s="1429" t="s">
        <v>3337</v>
      </c>
      <c r="I2685" s="1433"/>
      <c r="J2685" s="1428"/>
      <c r="K2685" s="1432"/>
      <c r="L2685" s="1433"/>
      <c r="M2685" s="1428"/>
    </row>
    <row r="2686" spans="1:13" ht="15.75">
      <c r="A2686" s="2324" t="s">
        <v>4377</v>
      </c>
      <c r="B2686" s="1434"/>
      <c r="C2686" s="2318"/>
      <c r="D2686" s="1428"/>
      <c r="E2686" s="2397"/>
      <c r="F2686" s="2318"/>
      <c r="G2686" s="1428"/>
      <c r="H2686" s="1434">
        <v>3</v>
      </c>
      <c r="I2686" s="2318">
        <v>200</v>
      </c>
      <c r="J2686" s="1428">
        <f>H2688*H2686*I2686</f>
        <v>93000</v>
      </c>
      <c r="K2686" s="2392"/>
      <c r="L2686" s="2318"/>
      <c r="M2686" s="1428"/>
    </row>
    <row r="2687" spans="1:13" ht="15.75">
      <c r="A2687" s="2324" t="s">
        <v>4378</v>
      </c>
      <c r="B2687" s="1434"/>
      <c r="C2687" s="2318"/>
      <c r="D2687" s="1428"/>
      <c r="E2687" s="2397"/>
      <c r="F2687" s="2318"/>
      <c r="G2687" s="1428"/>
      <c r="H2687" s="1434"/>
      <c r="I2687" s="2318"/>
      <c r="J2687" s="1428">
        <f>H2688*H2687*I2687</f>
        <v>0</v>
      </c>
      <c r="K2687" s="2392"/>
      <c r="L2687" s="2318"/>
      <c r="M2687" s="1428"/>
    </row>
    <row r="2688" spans="1:13" ht="15.75">
      <c r="A2688" s="2393" t="s">
        <v>4379</v>
      </c>
      <c r="B2688" s="1437"/>
      <c r="C2688" s="1438"/>
      <c r="D2688" s="1428"/>
      <c r="E2688" s="2398"/>
      <c r="F2688" s="1438"/>
      <c r="G2688" s="1428"/>
      <c r="H2688" s="1437">
        <v>155</v>
      </c>
      <c r="I2688" s="1438"/>
      <c r="J2688" s="1428"/>
      <c r="K2688" s="2394"/>
      <c r="L2688" s="1438"/>
      <c r="M2688" s="1428"/>
    </row>
    <row r="2689" spans="1:13" ht="16.5" thickBot="1">
      <c r="A2689" s="2395" t="s">
        <v>29</v>
      </c>
      <c r="B2689" s="1439"/>
      <c r="C2689" s="1439"/>
      <c r="D2689" s="1440"/>
      <c r="E2689" s="2399"/>
      <c r="F2689" s="1439"/>
      <c r="G2689" s="1440"/>
      <c r="H2689" s="1439"/>
      <c r="I2689" s="1439"/>
      <c r="J2689" s="1440">
        <f>SUM(J2685:J2687)</f>
        <v>93000</v>
      </c>
      <c r="K2689" s="2396"/>
      <c r="L2689" s="1439"/>
      <c r="M2689" s="1440"/>
    </row>
    <row r="2690" spans="1:13" ht="31.5">
      <c r="A2690" s="2387" t="s">
        <v>3278</v>
      </c>
      <c r="B2690" s="2307"/>
      <c r="C2690" s="1424"/>
      <c r="D2690" s="1425"/>
      <c r="E2690" s="2307"/>
      <c r="F2690" s="1424"/>
      <c r="G2690" s="1425"/>
      <c r="H2690" s="2307" t="s">
        <v>4493</v>
      </c>
      <c r="I2690" s="1424"/>
      <c r="J2690" s="1425"/>
      <c r="K2690" s="2388"/>
      <c r="L2690" s="1424"/>
      <c r="M2690" s="1425"/>
    </row>
    <row r="2691" spans="1:13" ht="15.75">
      <c r="A2691" s="2389" t="s">
        <v>4228</v>
      </c>
      <c r="B2691" s="2311"/>
      <c r="C2691" s="1424"/>
      <c r="D2691" s="1425"/>
      <c r="E2691" s="2311"/>
      <c r="F2691" s="1424"/>
      <c r="G2691" s="1425"/>
      <c r="H2691" s="2311" t="s">
        <v>4487</v>
      </c>
      <c r="I2691" s="1424"/>
      <c r="J2691" s="1425"/>
      <c r="K2691" s="2390"/>
      <c r="L2691" s="1424"/>
      <c r="M2691" s="1425"/>
    </row>
    <row r="2692" spans="1:13" ht="15.75">
      <c r="A2692" s="2324" t="s">
        <v>3284</v>
      </c>
      <c r="B2692" s="1429"/>
      <c r="C2692" s="1427"/>
      <c r="D2692" s="1428"/>
      <c r="E2692" s="1432"/>
      <c r="F2692" s="1427"/>
      <c r="G2692" s="1428"/>
      <c r="H2692" s="1429" t="s">
        <v>4478</v>
      </c>
      <c r="I2692" s="1427"/>
      <c r="J2692" s="1428"/>
      <c r="K2692" s="2391"/>
      <c r="L2692" s="1427"/>
      <c r="M2692" s="1428"/>
    </row>
    <row r="2693" spans="1:13" ht="15.75">
      <c r="A2693" s="2324" t="s">
        <v>4375</v>
      </c>
      <c r="B2693" s="1429"/>
      <c r="C2693" s="1427"/>
      <c r="D2693" s="1428"/>
      <c r="E2693" s="1432"/>
      <c r="F2693" s="1427"/>
      <c r="G2693" s="1428"/>
      <c r="H2693" s="1429" t="s">
        <v>3362</v>
      </c>
      <c r="I2693" s="1427"/>
      <c r="J2693" s="1428"/>
      <c r="K2693" s="2391"/>
      <c r="L2693" s="1427"/>
      <c r="M2693" s="1428"/>
    </row>
    <row r="2694" spans="1:13" ht="31.5">
      <c r="A2694" s="2324" t="s">
        <v>3291</v>
      </c>
      <c r="B2694" s="1429"/>
      <c r="C2694" s="1427"/>
      <c r="D2694" s="1428"/>
      <c r="E2694" s="1432"/>
      <c r="F2694" s="1427"/>
      <c r="G2694" s="1428"/>
      <c r="H2694" s="1429" t="s">
        <v>4492</v>
      </c>
      <c r="I2694" s="1427"/>
      <c r="J2694" s="1428"/>
      <c r="K2694" s="2391"/>
      <c r="L2694" s="1427"/>
      <c r="M2694" s="1428"/>
    </row>
    <row r="2695" spans="1:13" ht="15.75">
      <c r="A2695" s="2325" t="s">
        <v>3294</v>
      </c>
      <c r="B2695" s="1429"/>
      <c r="C2695" s="1427"/>
      <c r="D2695" s="1428"/>
      <c r="E2695" s="1429"/>
      <c r="F2695" s="1427"/>
      <c r="G2695" s="1428"/>
      <c r="H2695" s="1434" t="s">
        <v>3337</v>
      </c>
      <c r="I2695" s="1427"/>
      <c r="J2695" s="1428"/>
      <c r="K2695" s="2391"/>
      <c r="L2695" s="1427"/>
      <c r="M2695" s="1428"/>
    </row>
    <row r="2696" spans="1:13" ht="15.75">
      <c r="A2696" s="2324" t="s">
        <v>3295</v>
      </c>
      <c r="B2696" s="1429"/>
      <c r="C2696" s="1427"/>
      <c r="D2696" s="1428"/>
      <c r="E2696" s="1432"/>
      <c r="F2696" s="1427"/>
      <c r="G2696" s="1428"/>
      <c r="H2696" s="1429" t="s">
        <v>3708</v>
      </c>
      <c r="I2696" s="1427"/>
      <c r="J2696" s="1428"/>
      <c r="K2696" s="2391"/>
      <c r="L2696" s="1427"/>
      <c r="M2696" s="1428"/>
    </row>
    <row r="2697" spans="1:13" ht="31.5">
      <c r="A2697" s="2324" t="s">
        <v>3298</v>
      </c>
      <c r="B2697" s="1429"/>
      <c r="C2697" s="1427"/>
      <c r="D2697" s="1428"/>
      <c r="E2697" s="1429"/>
      <c r="F2697" s="1427"/>
      <c r="G2697" s="1428"/>
      <c r="H2697" s="1429"/>
      <c r="I2697" s="1427"/>
      <c r="J2697" s="1428"/>
      <c r="K2697" s="1429"/>
      <c r="L2697" s="1427"/>
      <c r="M2697" s="1428"/>
    </row>
    <row r="2698" spans="1:13" ht="15.75">
      <c r="A2698" s="2324" t="s">
        <v>4376</v>
      </c>
      <c r="B2698" s="1429"/>
      <c r="C2698" s="1427"/>
      <c r="D2698" s="1428"/>
      <c r="E2698" s="1429"/>
      <c r="F2698" s="1427"/>
      <c r="G2698" s="1428"/>
      <c r="H2698" s="1429"/>
      <c r="I2698" s="1427"/>
      <c r="J2698" s="1428"/>
      <c r="K2698" s="1429"/>
      <c r="L2698" s="1427"/>
      <c r="M2698" s="1428"/>
    </row>
    <row r="2699" spans="1:13" ht="15.75">
      <c r="A2699" s="2324" t="s">
        <v>3304</v>
      </c>
      <c r="B2699" s="1429"/>
      <c r="C2699" s="1433"/>
      <c r="D2699" s="1428"/>
      <c r="E2699" s="1432"/>
      <c r="F2699" s="1433"/>
      <c r="G2699" s="1428"/>
      <c r="H2699" s="1429" t="s">
        <v>3337</v>
      </c>
      <c r="I2699" s="1433"/>
      <c r="J2699" s="1428"/>
      <c r="K2699" s="1432"/>
      <c r="L2699" s="1433"/>
      <c r="M2699" s="1428"/>
    </row>
    <row r="2700" spans="1:13" ht="15.75">
      <c r="A2700" s="2324" t="s">
        <v>4377</v>
      </c>
      <c r="B2700" s="1434"/>
      <c r="C2700" s="2318"/>
      <c r="D2700" s="1428"/>
      <c r="E2700" s="2397"/>
      <c r="F2700" s="2318"/>
      <c r="G2700" s="1428"/>
      <c r="H2700" s="1434">
        <v>1</v>
      </c>
      <c r="I2700" s="2318">
        <v>200</v>
      </c>
      <c r="J2700" s="1428">
        <f>H2702*H2700*I2700</f>
        <v>30000</v>
      </c>
      <c r="K2700" s="2392"/>
      <c r="L2700" s="2318"/>
      <c r="M2700" s="1428"/>
    </row>
    <row r="2701" spans="1:13" ht="15.75">
      <c r="A2701" s="2324" t="s">
        <v>4378</v>
      </c>
      <c r="B2701" s="1434"/>
      <c r="C2701" s="2318"/>
      <c r="D2701" s="1428"/>
      <c r="E2701" s="2397"/>
      <c r="F2701" s="2318"/>
      <c r="G2701" s="1428"/>
      <c r="H2701" s="1434"/>
      <c r="I2701" s="2318"/>
      <c r="J2701" s="1428">
        <f>H2702*H2701*I2701</f>
        <v>0</v>
      </c>
      <c r="K2701" s="2392"/>
      <c r="L2701" s="2318"/>
      <c r="M2701" s="1428"/>
    </row>
    <row r="2702" spans="1:13" ht="15.75">
      <c r="A2702" s="2393" t="s">
        <v>4379</v>
      </c>
      <c r="B2702" s="1437"/>
      <c r="C2702" s="1438"/>
      <c r="D2702" s="1428"/>
      <c r="E2702" s="2398"/>
      <c r="F2702" s="1438"/>
      <c r="G2702" s="1428"/>
      <c r="H2702" s="1437">
        <v>150</v>
      </c>
      <c r="I2702" s="1438"/>
      <c r="J2702" s="1428"/>
      <c r="K2702" s="2394"/>
      <c r="L2702" s="1438"/>
      <c r="M2702" s="1428"/>
    </row>
    <row r="2703" spans="1:13" ht="16.5" thickBot="1">
      <c r="A2703" s="2395" t="s">
        <v>29</v>
      </c>
      <c r="B2703" s="1439"/>
      <c r="C2703" s="1439"/>
      <c r="D2703" s="1440"/>
      <c r="E2703" s="2399"/>
      <c r="F2703" s="1439"/>
      <c r="G2703" s="1440"/>
      <c r="H2703" s="1439"/>
      <c r="I2703" s="1439"/>
      <c r="J2703" s="1440">
        <f>SUM(J2699:J2701)</f>
        <v>30000</v>
      </c>
      <c r="K2703" s="2396"/>
      <c r="L2703" s="1439"/>
      <c r="M2703" s="1440"/>
    </row>
    <row r="2704" spans="1:13" ht="47.25">
      <c r="A2704" s="2306" t="s">
        <v>3278</v>
      </c>
      <c r="B2704" s="2307" t="s">
        <v>4494</v>
      </c>
      <c r="C2704" s="1424"/>
      <c r="D2704" s="1425"/>
      <c r="E2704" s="2307"/>
      <c r="F2704" s="1424"/>
      <c r="G2704" s="1425"/>
      <c r="H2704" s="2400"/>
      <c r="I2704" s="1424"/>
      <c r="J2704" s="1425"/>
      <c r="K2704" s="2388"/>
      <c r="L2704" s="1424"/>
      <c r="M2704" s="1425"/>
    </row>
    <row r="2705" spans="1:13" ht="15.75">
      <c r="A2705" s="2310" t="s">
        <v>4228</v>
      </c>
      <c r="B2705" s="2401" t="s">
        <v>4495</v>
      </c>
      <c r="C2705" s="1424"/>
      <c r="D2705" s="1425"/>
      <c r="E2705" s="2311"/>
      <c r="F2705" s="1424"/>
      <c r="G2705" s="1425"/>
      <c r="H2705" s="2311"/>
      <c r="I2705" s="1424"/>
      <c r="J2705" s="1425"/>
      <c r="K2705" s="2390"/>
      <c r="L2705" s="1424"/>
      <c r="M2705" s="1425"/>
    </row>
    <row r="2706" spans="1:13" ht="15.75">
      <c r="A2706" s="2313" t="s">
        <v>3284</v>
      </c>
      <c r="B2706" s="2314" t="s">
        <v>4496</v>
      </c>
      <c r="C2706" s="1427"/>
      <c r="D2706" s="1428"/>
      <c r="E2706" s="1432"/>
      <c r="F2706" s="1427"/>
      <c r="G2706" s="1428"/>
      <c r="H2706" s="1432"/>
      <c r="I2706" s="1427"/>
      <c r="J2706" s="1428"/>
      <c r="K2706" s="2391"/>
      <c r="L2706" s="1427"/>
      <c r="M2706" s="1428"/>
    </row>
    <row r="2707" spans="1:13" ht="15.75">
      <c r="A2707" s="2313" t="s">
        <v>4375</v>
      </c>
      <c r="B2707" s="1429" t="s">
        <v>3712</v>
      </c>
      <c r="C2707" s="1427"/>
      <c r="D2707" s="1428"/>
      <c r="E2707" s="1432"/>
      <c r="F2707" s="1427"/>
      <c r="G2707" s="1428"/>
      <c r="H2707" s="1432"/>
      <c r="I2707" s="1427"/>
      <c r="J2707" s="1428"/>
      <c r="K2707" s="2391"/>
      <c r="L2707" s="1427"/>
      <c r="M2707" s="1428"/>
    </row>
    <row r="2708" spans="1:13" ht="31.5">
      <c r="A2708" s="2313" t="s">
        <v>3291</v>
      </c>
      <c r="B2708" s="1429" t="s">
        <v>4497</v>
      </c>
      <c r="C2708" s="1427"/>
      <c r="D2708" s="1428"/>
      <c r="E2708" s="1432"/>
      <c r="F2708" s="1427"/>
      <c r="G2708" s="1428"/>
      <c r="H2708" s="1432"/>
      <c r="I2708" s="1427"/>
      <c r="J2708" s="1428"/>
      <c r="K2708" s="2391"/>
      <c r="L2708" s="1427"/>
      <c r="M2708" s="1428"/>
    </row>
    <row r="2709" spans="1:13" ht="15.75">
      <c r="A2709" s="2317" t="s">
        <v>3294</v>
      </c>
      <c r="B2709" s="1429" t="s">
        <v>3337</v>
      </c>
      <c r="C2709" s="1427"/>
      <c r="D2709" s="1428"/>
      <c r="E2709" s="1429"/>
      <c r="F2709" s="1427"/>
      <c r="G2709" s="1428"/>
      <c r="H2709" s="1432"/>
      <c r="I2709" s="1427"/>
      <c r="J2709" s="1428"/>
      <c r="K2709" s="2391"/>
      <c r="L2709" s="1427"/>
      <c r="M2709" s="1428"/>
    </row>
    <row r="2710" spans="1:13" ht="15.75">
      <c r="A2710" s="2313" t="s">
        <v>3295</v>
      </c>
      <c r="B2710" s="1429" t="s">
        <v>4473</v>
      </c>
      <c r="C2710" s="1427"/>
      <c r="D2710" s="1428"/>
      <c r="E2710" s="1432"/>
      <c r="F2710" s="1427"/>
      <c r="G2710" s="1428"/>
      <c r="H2710" s="1432"/>
      <c r="I2710" s="1427"/>
      <c r="J2710" s="1428"/>
      <c r="K2710" s="2391"/>
      <c r="L2710" s="1427"/>
      <c r="M2710" s="1428"/>
    </row>
    <row r="2711" spans="1:13" ht="47.25">
      <c r="A2711" s="2313" t="s">
        <v>3298</v>
      </c>
      <c r="B2711" s="1429" t="s">
        <v>3315</v>
      </c>
      <c r="C2711" s="1427"/>
      <c r="D2711" s="1428"/>
      <c r="E2711" s="1429"/>
      <c r="F2711" s="1427"/>
      <c r="G2711" s="1428"/>
      <c r="H2711" s="1432"/>
      <c r="I2711" s="1427"/>
      <c r="J2711" s="1428"/>
      <c r="K2711" s="1429"/>
      <c r="L2711" s="1427"/>
      <c r="M2711" s="1428"/>
    </row>
    <row r="2712" spans="1:13" ht="15.75">
      <c r="A2712" s="2313" t="s">
        <v>4376</v>
      </c>
      <c r="B2712" s="1429"/>
      <c r="C2712" s="1427"/>
      <c r="D2712" s="1428"/>
      <c r="E2712" s="1429"/>
      <c r="F2712" s="1427"/>
      <c r="G2712" s="1428"/>
      <c r="H2712" s="1432"/>
      <c r="I2712" s="1427"/>
      <c r="J2712" s="1428"/>
      <c r="K2712" s="1429"/>
      <c r="L2712" s="1427"/>
      <c r="M2712" s="1428"/>
    </row>
    <row r="2713" spans="1:13" ht="15.75">
      <c r="A2713" s="2313" t="s">
        <v>3304</v>
      </c>
      <c r="B2713" s="1434" t="s">
        <v>4484</v>
      </c>
      <c r="C2713" s="1433">
        <v>2000</v>
      </c>
      <c r="D2713" s="2402">
        <f>C2713*B2718</f>
        <v>34000</v>
      </c>
      <c r="E2713" s="1432"/>
      <c r="F2713" s="1433"/>
      <c r="G2713" s="1428"/>
      <c r="H2713" s="1432"/>
      <c r="I2713" s="1433"/>
      <c r="J2713" s="1428"/>
      <c r="K2713" s="1432"/>
      <c r="L2713" s="1433"/>
      <c r="M2713" s="1428"/>
    </row>
    <row r="2714" spans="1:13" ht="15.75">
      <c r="A2714" s="2313" t="s">
        <v>4498</v>
      </c>
      <c r="B2714" s="1434"/>
      <c r="C2714" s="2318"/>
      <c r="D2714" s="1428">
        <f>B2718*B2714*C2714</f>
        <v>0</v>
      </c>
      <c r="E2714" s="2397"/>
      <c r="F2714" s="2318"/>
      <c r="G2714" s="1428"/>
      <c r="H2714" s="2397"/>
      <c r="I2714" s="2318"/>
      <c r="J2714" s="1428"/>
      <c r="K2714" s="2392"/>
      <c r="L2714" s="2318"/>
      <c r="M2714" s="1428"/>
    </row>
    <row r="2715" spans="1:13" ht="15.75">
      <c r="A2715" s="2313" t="s">
        <v>4499</v>
      </c>
      <c r="B2715" s="1434">
        <v>1</v>
      </c>
      <c r="C2715" s="2318"/>
      <c r="D2715" s="1428">
        <f>B2715*C2715*B2718</f>
        <v>0</v>
      </c>
      <c r="E2715" s="2397"/>
      <c r="F2715" s="2318"/>
      <c r="G2715" s="1428"/>
      <c r="H2715" s="2397"/>
      <c r="I2715" s="2318"/>
      <c r="J2715" s="1428"/>
      <c r="K2715" s="2392"/>
      <c r="L2715" s="2318"/>
      <c r="M2715" s="1428"/>
    </row>
    <row r="2716" spans="1:13" ht="15.75">
      <c r="A2716" s="2313" t="s">
        <v>4500</v>
      </c>
      <c r="B2716" s="1434">
        <v>1</v>
      </c>
      <c r="C2716" s="2318"/>
      <c r="D2716" s="1428">
        <f>B2716*C2716*B2718</f>
        <v>0</v>
      </c>
      <c r="E2716" s="2397"/>
      <c r="F2716" s="2318"/>
      <c r="G2716" s="1428"/>
      <c r="H2716" s="2397"/>
      <c r="I2716" s="2318"/>
      <c r="J2716" s="1428"/>
      <c r="K2716" s="2392"/>
      <c r="L2716" s="2318"/>
      <c r="M2716" s="1428"/>
    </row>
    <row r="2717" spans="1:13" ht="15.75">
      <c r="A2717" s="2313" t="s">
        <v>4378</v>
      </c>
      <c r="B2717" s="1434">
        <v>2</v>
      </c>
      <c r="C2717" s="2318"/>
      <c r="D2717" s="1428">
        <f>B2717*C2717*B2718</f>
        <v>0</v>
      </c>
      <c r="E2717" s="2397"/>
      <c r="F2717" s="2318"/>
      <c r="G2717" s="1428"/>
      <c r="H2717" s="2397"/>
      <c r="I2717" s="2318"/>
      <c r="J2717" s="1428"/>
      <c r="K2717" s="2392"/>
      <c r="L2717" s="2318"/>
      <c r="M2717" s="1428"/>
    </row>
    <row r="2718" spans="1:13" ht="15.75">
      <c r="A2718" s="2323" t="s">
        <v>4379</v>
      </c>
      <c r="B2718" s="1437">
        <v>17</v>
      </c>
      <c r="C2718" s="1438"/>
      <c r="D2718" s="1428"/>
      <c r="E2718" s="2398"/>
      <c r="F2718" s="1438"/>
      <c r="G2718" s="1428"/>
      <c r="H2718" s="2398"/>
      <c r="I2718" s="1438"/>
      <c r="J2718" s="1428"/>
      <c r="K2718" s="2394"/>
      <c r="L2718" s="1438"/>
      <c r="M2718" s="1428"/>
    </row>
    <row r="2719" spans="1:13" ht="16.5" thickBot="1">
      <c r="A2719" s="2326" t="s">
        <v>29</v>
      </c>
      <c r="B2719" s="1439"/>
      <c r="C2719" s="1439"/>
      <c r="D2719" s="1440">
        <f>SUM(D2713:D2717)</f>
        <v>34000</v>
      </c>
      <c r="E2719" s="2399"/>
      <c r="F2719" s="1439"/>
      <c r="G2719" s="1440"/>
      <c r="H2719" s="2399"/>
      <c r="I2719" s="1439"/>
      <c r="J2719" s="1440"/>
      <c r="K2719" s="2396"/>
      <c r="L2719" s="1439"/>
      <c r="M2719" s="1440"/>
    </row>
    <row r="2720" spans="1:13" ht="31.5">
      <c r="A2720" s="2306" t="s">
        <v>3278</v>
      </c>
      <c r="B2720" s="2307" t="s">
        <v>4501</v>
      </c>
      <c r="C2720" s="1424"/>
      <c r="D2720" s="1425"/>
      <c r="E2720" s="2307" t="s">
        <v>4501</v>
      </c>
      <c r="F2720" s="1424"/>
      <c r="G2720" s="1425"/>
      <c r="H2720" s="2307" t="s">
        <v>4501</v>
      </c>
      <c r="I2720" s="1424"/>
      <c r="J2720" s="1425"/>
      <c r="K2720" s="2307" t="s">
        <v>4501</v>
      </c>
      <c r="L2720" s="1424"/>
      <c r="M2720" s="1425"/>
    </row>
    <row r="2721" spans="1:13" ht="15.75">
      <c r="A2721" s="2310" t="s">
        <v>4228</v>
      </c>
      <c r="B2721" s="2401" t="s">
        <v>4495</v>
      </c>
      <c r="C2721" s="1424"/>
      <c r="D2721" s="1425"/>
      <c r="E2721" s="2401" t="s">
        <v>4495</v>
      </c>
      <c r="F2721" s="1424"/>
      <c r="G2721" s="1425"/>
      <c r="H2721" s="2401" t="s">
        <v>4495</v>
      </c>
      <c r="I2721" s="1424"/>
      <c r="J2721" s="1425"/>
      <c r="K2721" s="2401" t="s">
        <v>4495</v>
      </c>
      <c r="L2721" s="1424"/>
      <c r="M2721" s="1425"/>
    </row>
    <row r="2722" spans="1:13" ht="15.75">
      <c r="A2722" s="2313" t="s">
        <v>3284</v>
      </c>
      <c r="B2722" s="2314" t="s">
        <v>4467</v>
      </c>
      <c r="C2722" s="1427"/>
      <c r="D2722" s="1428"/>
      <c r="E2722" s="2314" t="s">
        <v>4442</v>
      </c>
      <c r="F2722" s="1427"/>
      <c r="G2722" s="1428"/>
      <c r="H2722" s="2314" t="s">
        <v>3420</v>
      </c>
      <c r="I2722" s="1427"/>
      <c r="J2722" s="1428"/>
      <c r="K2722" s="2314" t="s">
        <v>4502</v>
      </c>
      <c r="L2722" s="1427"/>
      <c r="M2722" s="1428"/>
    </row>
    <row r="2723" spans="1:13" ht="15.75">
      <c r="A2723" s="2313" t="s">
        <v>4375</v>
      </c>
      <c r="B2723" s="1429" t="s">
        <v>3712</v>
      </c>
      <c r="C2723" s="1427"/>
      <c r="D2723" s="1428"/>
      <c r="E2723" s="1429" t="s">
        <v>3712</v>
      </c>
      <c r="F2723" s="1427"/>
      <c r="G2723" s="1428"/>
      <c r="H2723" s="1429" t="s">
        <v>3712</v>
      </c>
      <c r="I2723" s="1427"/>
      <c r="J2723" s="1428"/>
      <c r="K2723" s="1429" t="s">
        <v>3712</v>
      </c>
      <c r="L2723" s="1427"/>
      <c r="M2723" s="1428"/>
    </row>
    <row r="2724" spans="1:13" ht="31.5">
      <c r="A2724" s="2313" t="s">
        <v>3291</v>
      </c>
      <c r="B2724" s="1429" t="s">
        <v>4503</v>
      </c>
      <c r="C2724" s="1427"/>
      <c r="D2724" s="1428"/>
      <c r="E2724" s="1429" t="s">
        <v>4503</v>
      </c>
      <c r="F2724" s="1427"/>
      <c r="G2724" s="1428"/>
      <c r="H2724" s="1429" t="s">
        <v>4503</v>
      </c>
      <c r="I2724" s="1427"/>
      <c r="J2724" s="1428"/>
      <c r="K2724" s="1429" t="s">
        <v>4503</v>
      </c>
      <c r="L2724" s="1427"/>
      <c r="M2724" s="1428"/>
    </row>
    <row r="2725" spans="1:13" ht="15.75">
      <c r="A2725" s="2317" t="s">
        <v>3294</v>
      </c>
      <c r="B2725" s="1429" t="s">
        <v>3337</v>
      </c>
      <c r="C2725" s="1427"/>
      <c r="D2725" s="1428"/>
      <c r="E2725" s="1429" t="s">
        <v>3337</v>
      </c>
      <c r="F2725" s="1427"/>
      <c r="G2725" s="1428"/>
      <c r="H2725" s="1429" t="s">
        <v>3337</v>
      </c>
      <c r="I2725" s="1427"/>
      <c r="J2725" s="1428"/>
      <c r="K2725" s="1429" t="s">
        <v>3337</v>
      </c>
      <c r="L2725" s="1427"/>
      <c r="M2725" s="1428"/>
    </row>
    <row r="2726" spans="1:13" ht="15.75">
      <c r="A2726" s="2313" t="s">
        <v>3295</v>
      </c>
      <c r="B2726" s="1429" t="s">
        <v>4473</v>
      </c>
      <c r="C2726" s="1427"/>
      <c r="D2726" s="1428"/>
      <c r="E2726" s="1429" t="s">
        <v>4473</v>
      </c>
      <c r="F2726" s="1427"/>
      <c r="G2726" s="1428"/>
      <c r="H2726" s="1429" t="s">
        <v>4473</v>
      </c>
      <c r="I2726" s="1427"/>
      <c r="J2726" s="1428"/>
      <c r="K2726" s="1429" t="s">
        <v>4473</v>
      </c>
      <c r="L2726" s="1427"/>
      <c r="M2726" s="1428"/>
    </row>
    <row r="2727" spans="1:13" ht="47.25">
      <c r="A2727" s="2313" t="s">
        <v>3298</v>
      </c>
      <c r="B2727" s="1429" t="s">
        <v>3315</v>
      </c>
      <c r="C2727" s="1427"/>
      <c r="D2727" s="1428"/>
      <c r="E2727" s="1429" t="s">
        <v>3315</v>
      </c>
      <c r="F2727" s="1427"/>
      <c r="G2727" s="1428"/>
      <c r="H2727" s="1429" t="s">
        <v>3315</v>
      </c>
      <c r="I2727" s="1427"/>
      <c r="J2727" s="1428"/>
      <c r="K2727" s="1429" t="s">
        <v>3315</v>
      </c>
      <c r="L2727" s="1427"/>
      <c r="M2727" s="1428"/>
    </row>
    <row r="2728" spans="1:13" ht="15.75">
      <c r="A2728" s="2313" t="s">
        <v>4376</v>
      </c>
      <c r="B2728" s="1429"/>
      <c r="C2728" s="1427"/>
      <c r="D2728" s="1428"/>
      <c r="E2728" s="1429"/>
      <c r="F2728" s="1427"/>
      <c r="G2728" s="1428"/>
      <c r="H2728" s="1429"/>
      <c r="I2728" s="1427"/>
      <c r="J2728" s="1428"/>
      <c r="K2728" s="1429"/>
      <c r="L2728" s="1427"/>
      <c r="M2728" s="1428"/>
    </row>
    <row r="2729" spans="1:13" ht="15.75">
      <c r="A2729" s="2313" t="s">
        <v>3304</v>
      </c>
      <c r="B2729" s="1434"/>
      <c r="C2729" s="1433"/>
      <c r="D2729" s="2402"/>
      <c r="E2729" s="1434"/>
      <c r="F2729" s="1433"/>
      <c r="G2729" s="2402"/>
      <c r="H2729" s="1434"/>
      <c r="I2729" s="1433"/>
      <c r="J2729" s="2402"/>
      <c r="K2729" s="1434"/>
      <c r="L2729" s="1433"/>
      <c r="M2729" s="2402"/>
    </row>
    <row r="2730" spans="1:13" ht="15.75">
      <c r="A2730" s="2313" t="s">
        <v>4504</v>
      </c>
      <c r="B2730" s="1434">
        <v>1</v>
      </c>
      <c r="C2730" s="2318">
        <v>275</v>
      </c>
      <c r="D2730" s="1428">
        <f>B2730*C2730*B2732</f>
        <v>4125</v>
      </c>
      <c r="E2730" s="1434">
        <v>1</v>
      </c>
      <c r="F2730" s="2318">
        <v>275</v>
      </c>
      <c r="G2730" s="1428">
        <f>E2730*F2730*E2732</f>
        <v>4125</v>
      </c>
      <c r="H2730" s="1434">
        <v>1</v>
      </c>
      <c r="I2730" s="2318">
        <v>275</v>
      </c>
      <c r="J2730" s="1428">
        <f>H2730*I2730*H2732</f>
        <v>4125</v>
      </c>
      <c r="K2730" s="1434">
        <v>1</v>
      </c>
      <c r="L2730" s="2318">
        <v>275</v>
      </c>
      <c r="M2730" s="1428">
        <f>K2730*L2730*K2732</f>
        <v>4125</v>
      </c>
    </row>
    <row r="2731" spans="1:13" ht="15.75">
      <c r="A2731" s="2323" t="s">
        <v>4378</v>
      </c>
      <c r="B2731" s="1434">
        <v>1</v>
      </c>
      <c r="C2731" s="2318">
        <v>100</v>
      </c>
      <c r="D2731" s="1428">
        <f>B2731*C2731*B2732</f>
        <v>1500</v>
      </c>
      <c r="E2731" s="1434">
        <v>1</v>
      </c>
      <c r="F2731" s="2318">
        <v>100</v>
      </c>
      <c r="G2731" s="1428">
        <f>E2731*F2731*E2732</f>
        <v>1500</v>
      </c>
      <c r="H2731" s="1434">
        <v>1</v>
      </c>
      <c r="I2731" s="2318">
        <v>100</v>
      </c>
      <c r="J2731" s="1428">
        <f>H2731*I2731*H2732</f>
        <v>1500</v>
      </c>
      <c r="K2731" s="1434">
        <v>1</v>
      </c>
      <c r="L2731" s="2318">
        <v>100</v>
      </c>
      <c r="M2731" s="1428">
        <f>K2731*L2731*K2732</f>
        <v>1500</v>
      </c>
    </row>
    <row r="2732" spans="1:13" ht="15.75">
      <c r="A2732" s="2323" t="s">
        <v>4379</v>
      </c>
      <c r="B2732" s="1437">
        <v>15</v>
      </c>
      <c r="C2732" s="1438"/>
      <c r="D2732" s="1428"/>
      <c r="E2732" s="1437">
        <v>15</v>
      </c>
      <c r="F2732" s="1438"/>
      <c r="G2732" s="1428"/>
      <c r="H2732" s="1437">
        <v>15</v>
      </c>
      <c r="I2732" s="1438"/>
      <c r="J2732" s="1428"/>
      <c r="K2732" s="1437">
        <v>15</v>
      </c>
      <c r="L2732" s="1438"/>
      <c r="M2732" s="1428"/>
    </row>
    <row r="2733" spans="1:13" ht="16.5" thickBot="1">
      <c r="A2733" s="2326" t="s">
        <v>29</v>
      </c>
      <c r="B2733" s="1439"/>
      <c r="C2733" s="1439"/>
      <c r="D2733" s="1440">
        <f>SUM(D2729:D2731)</f>
        <v>5625</v>
      </c>
      <c r="E2733" s="1439"/>
      <c r="F2733" s="1439"/>
      <c r="G2733" s="1440">
        <f>SUM(G2729:G2731)</f>
        <v>5625</v>
      </c>
      <c r="H2733" s="1439"/>
      <c r="I2733" s="1439"/>
      <c r="J2733" s="1440">
        <f>SUM(J2729:J2731)</f>
        <v>5625</v>
      </c>
      <c r="K2733" s="1439"/>
      <c r="L2733" s="1439"/>
      <c r="M2733" s="1440">
        <f>SUM(M2729:M2731)</f>
        <v>5625</v>
      </c>
    </row>
    <row r="2734" spans="1:13" ht="31.5">
      <c r="A2734" s="2306" t="s">
        <v>3278</v>
      </c>
      <c r="B2734" s="2307" t="s">
        <v>4505</v>
      </c>
      <c r="C2734" s="1424"/>
      <c r="D2734" s="1425"/>
      <c r="E2734" s="2307" t="s">
        <v>4505</v>
      </c>
      <c r="F2734" s="1424"/>
      <c r="G2734" s="1425"/>
      <c r="H2734" s="2307" t="s">
        <v>4505</v>
      </c>
      <c r="I2734" s="1424"/>
      <c r="J2734" s="1425"/>
      <c r="K2734" s="2307" t="s">
        <v>4505</v>
      </c>
      <c r="L2734" s="1424"/>
      <c r="M2734" s="1425"/>
    </row>
    <row r="2735" spans="1:13" ht="15.75">
      <c r="A2735" s="2310" t="s">
        <v>4228</v>
      </c>
      <c r="B2735" s="2401" t="s">
        <v>4495</v>
      </c>
      <c r="C2735" s="1424"/>
      <c r="D2735" s="1425"/>
      <c r="E2735" s="2401" t="s">
        <v>4495</v>
      </c>
      <c r="F2735" s="1424"/>
      <c r="G2735" s="1425"/>
      <c r="H2735" s="2401" t="s">
        <v>4495</v>
      </c>
      <c r="I2735" s="1424"/>
      <c r="J2735" s="1425"/>
      <c r="K2735" s="2401" t="s">
        <v>4495</v>
      </c>
      <c r="L2735" s="1424"/>
      <c r="M2735" s="1425"/>
    </row>
    <row r="2736" spans="1:13" ht="31.5">
      <c r="A2736" s="2313" t="s">
        <v>3284</v>
      </c>
      <c r="B2736" s="2314" t="s">
        <v>4470</v>
      </c>
      <c r="C2736" s="1427"/>
      <c r="D2736" s="1428"/>
      <c r="E2736" s="2314" t="s">
        <v>4506</v>
      </c>
      <c r="F2736" s="1427"/>
      <c r="G2736" s="1428"/>
      <c r="H2736" s="2314" t="s">
        <v>4507</v>
      </c>
      <c r="I2736" s="1427"/>
      <c r="J2736" s="1428"/>
      <c r="K2736" s="2314" t="s">
        <v>4508</v>
      </c>
      <c r="L2736" s="1427"/>
      <c r="M2736" s="1428"/>
    </row>
    <row r="2737" spans="1:14" ht="15.75">
      <c r="A2737" s="2313" t="s">
        <v>4375</v>
      </c>
      <c r="B2737" s="1429" t="s">
        <v>3712</v>
      </c>
      <c r="C2737" s="1427"/>
      <c r="D2737" s="1428"/>
      <c r="E2737" s="1429" t="s">
        <v>3712</v>
      </c>
      <c r="F2737" s="1427"/>
      <c r="G2737" s="1428"/>
      <c r="H2737" s="1429" t="s">
        <v>3712</v>
      </c>
      <c r="I2737" s="1427"/>
      <c r="J2737" s="1428"/>
      <c r="K2737" s="1429" t="s">
        <v>3712</v>
      </c>
      <c r="L2737" s="1427"/>
      <c r="M2737" s="1428"/>
    </row>
    <row r="2738" spans="1:14" ht="31.5">
      <c r="A2738" s="2313" t="s">
        <v>3291</v>
      </c>
      <c r="B2738" s="1429" t="s">
        <v>4503</v>
      </c>
      <c r="C2738" s="1427"/>
      <c r="D2738" s="1428"/>
      <c r="E2738" s="1429" t="s">
        <v>4503</v>
      </c>
      <c r="F2738" s="1427"/>
      <c r="G2738" s="1428"/>
      <c r="H2738" s="1429" t="s">
        <v>4503</v>
      </c>
      <c r="I2738" s="1427"/>
      <c r="J2738" s="1428"/>
      <c r="K2738" s="1429" t="s">
        <v>4503</v>
      </c>
      <c r="L2738" s="1427"/>
      <c r="M2738" s="1428"/>
    </row>
    <row r="2739" spans="1:14" ht="15.75">
      <c r="A2739" s="2317" t="s">
        <v>3294</v>
      </c>
      <c r="B2739" s="1429" t="s">
        <v>3337</v>
      </c>
      <c r="C2739" s="1427"/>
      <c r="D2739" s="1428"/>
      <c r="E2739" s="1429" t="s">
        <v>3337</v>
      </c>
      <c r="F2739" s="1427"/>
      <c r="G2739" s="1428"/>
      <c r="H2739" s="1429" t="s">
        <v>3337</v>
      </c>
      <c r="I2739" s="1427"/>
      <c r="J2739" s="1428"/>
      <c r="K2739" s="1429" t="s">
        <v>3337</v>
      </c>
      <c r="L2739" s="1427"/>
      <c r="M2739" s="1428"/>
    </row>
    <row r="2740" spans="1:14" ht="15.75">
      <c r="A2740" s="2313" t="s">
        <v>3295</v>
      </c>
      <c r="B2740" s="1429" t="s">
        <v>4473</v>
      </c>
      <c r="C2740" s="1427"/>
      <c r="D2740" s="1428"/>
      <c r="E2740" s="1429" t="s">
        <v>4473</v>
      </c>
      <c r="F2740" s="1427"/>
      <c r="G2740" s="1428"/>
      <c r="H2740" s="1429" t="s">
        <v>4473</v>
      </c>
      <c r="I2740" s="1427"/>
      <c r="J2740" s="1428"/>
      <c r="K2740" s="1429" t="s">
        <v>4473</v>
      </c>
      <c r="L2740" s="1427"/>
      <c r="M2740" s="1428"/>
    </row>
    <row r="2741" spans="1:14" ht="47.25">
      <c r="A2741" s="2313" t="s">
        <v>3298</v>
      </c>
      <c r="B2741" s="1429" t="s">
        <v>3315</v>
      </c>
      <c r="C2741" s="1427"/>
      <c r="D2741" s="1428"/>
      <c r="E2741" s="1429" t="s">
        <v>3315</v>
      </c>
      <c r="F2741" s="1427"/>
      <c r="G2741" s="1428"/>
      <c r="H2741" s="1429" t="s">
        <v>3315</v>
      </c>
      <c r="I2741" s="1427"/>
      <c r="J2741" s="1428"/>
      <c r="K2741" s="1429" t="s">
        <v>3315</v>
      </c>
      <c r="L2741" s="1427"/>
      <c r="M2741" s="1428"/>
    </row>
    <row r="2742" spans="1:14" ht="15.75">
      <c r="A2742" s="2313" t="s">
        <v>4376</v>
      </c>
      <c r="B2742" s="1429"/>
      <c r="C2742" s="1427"/>
      <c r="D2742" s="1428"/>
      <c r="E2742" s="1429"/>
      <c r="F2742" s="1427"/>
      <c r="G2742" s="1428"/>
      <c r="H2742" s="1429"/>
      <c r="I2742" s="1427"/>
      <c r="J2742" s="1428"/>
      <c r="K2742" s="1429"/>
      <c r="L2742" s="1427"/>
      <c r="M2742" s="1428"/>
    </row>
    <row r="2743" spans="1:14" ht="15.75">
      <c r="A2743" s="2313" t="s">
        <v>3304</v>
      </c>
      <c r="B2743" s="1434"/>
      <c r="C2743" s="1433"/>
      <c r="D2743" s="2402"/>
      <c r="E2743" s="1434"/>
      <c r="F2743" s="1433"/>
      <c r="G2743" s="2402"/>
      <c r="H2743" s="1434"/>
      <c r="I2743" s="1433"/>
      <c r="J2743" s="2402"/>
      <c r="K2743" s="1434"/>
      <c r="L2743" s="1433"/>
      <c r="M2743" s="2402"/>
    </row>
    <row r="2744" spans="1:14" ht="15.75">
      <c r="A2744" s="2323" t="s">
        <v>4504</v>
      </c>
      <c r="B2744" s="1434">
        <v>1</v>
      </c>
      <c r="C2744" s="2318">
        <v>275</v>
      </c>
      <c r="D2744" s="1428">
        <f>C2744*B2744*B2746</f>
        <v>4125</v>
      </c>
      <c r="E2744" s="1434">
        <v>2</v>
      </c>
      <c r="F2744" s="2318">
        <v>275</v>
      </c>
      <c r="G2744" s="1428">
        <f>F2744*E2744*E2746</f>
        <v>8250</v>
      </c>
      <c r="H2744" s="1434">
        <v>3</v>
      </c>
      <c r="I2744" s="2318">
        <v>275</v>
      </c>
      <c r="J2744" s="1428">
        <f>I2744*H2744*H2746</f>
        <v>12375</v>
      </c>
      <c r="K2744" s="1434">
        <v>2</v>
      </c>
      <c r="L2744" s="2318">
        <v>275</v>
      </c>
      <c r="M2744" s="1428">
        <f>L2744*K2744*K2746</f>
        <v>8250</v>
      </c>
    </row>
    <row r="2745" spans="1:14" ht="15.75">
      <c r="A2745" s="2323" t="s">
        <v>4378</v>
      </c>
      <c r="B2745" s="1434">
        <v>1</v>
      </c>
      <c r="C2745" s="2318">
        <v>100</v>
      </c>
      <c r="D2745" s="1428">
        <f>B2745*C2745*B2746</f>
        <v>1500</v>
      </c>
      <c r="E2745" s="1434">
        <v>2</v>
      </c>
      <c r="F2745" s="2318">
        <v>100</v>
      </c>
      <c r="G2745" s="1428">
        <f>E2745*F2745*E2746</f>
        <v>3000</v>
      </c>
      <c r="H2745" s="1434">
        <v>3</v>
      </c>
      <c r="I2745" s="2318">
        <v>100</v>
      </c>
      <c r="J2745" s="1428">
        <f>H2745*I2745*H2746</f>
        <v>4500</v>
      </c>
      <c r="K2745" s="1434">
        <v>2</v>
      </c>
      <c r="L2745" s="2318">
        <v>100</v>
      </c>
      <c r="M2745" s="1428">
        <f>K2745*L2745*K2746</f>
        <v>3000</v>
      </c>
    </row>
    <row r="2746" spans="1:14" ht="15.75">
      <c r="A2746" s="2323" t="s">
        <v>4379</v>
      </c>
      <c r="B2746" s="1437">
        <v>15</v>
      </c>
      <c r="C2746" s="1438"/>
      <c r="D2746" s="1428"/>
      <c r="E2746" s="1437">
        <v>15</v>
      </c>
      <c r="F2746" s="1438"/>
      <c r="G2746" s="1428"/>
      <c r="H2746" s="1437">
        <v>15</v>
      </c>
      <c r="I2746" s="1438"/>
      <c r="J2746" s="1428"/>
      <c r="K2746" s="1437">
        <v>15</v>
      </c>
      <c r="L2746" s="1438"/>
      <c r="M2746" s="1428"/>
    </row>
    <row r="2747" spans="1:14" ht="16.5" thickBot="1">
      <c r="A2747" s="2326" t="s">
        <v>29</v>
      </c>
      <c r="B2747" s="1439"/>
      <c r="C2747" s="1439"/>
      <c r="D2747" s="1440">
        <f>SUM(D2743:D2745)</f>
        <v>5625</v>
      </c>
      <c r="E2747" s="1439"/>
      <c r="F2747" s="1439"/>
      <c r="G2747" s="1440">
        <f>SUM(G2743:G2745)</f>
        <v>11250</v>
      </c>
      <c r="H2747" s="1439"/>
      <c r="I2747" s="1439"/>
      <c r="J2747" s="1440">
        <f>SUM(J2743:J2745)</f>
        <v>16875</v>
      </c>
      <c r="K2747" s="1439"/>
      <c r="L2747" s="1439"/>
      <c r="M2747" s="1440">
        <f>SUM(M2743:M2745)</f>
        <v>11250</v>
      </c>
    </row>
    <row r="2748" spans="1:14" ht="15.75">
      <c r="A2748" s="2403" t="s">
        <v>4224</v>
      </c>
      <c r="B2748" s="2404"/>
      <c r="C2748" s="2404"/>
      <c r="D2748" s="2405">
        <f>D2747+D2733+D2719+D2703+D2689+D2675+D2661+D2647+D2633+D2619+D2605+D2591+D2577+D2563+D2549+D2535+D2521+D2507+D2493+D2479</f>
        <v>269500</v>
      </c>
      <c r="E2748" s="2404"/>
      <c r="F2748" s="2404"/>
      <c r="G2748" s="2405">
        <f>G2747+G2733+G2719+G2703+G2689+G2675+G2661+G2647+G2633+G2619+G2605+G2591+G2577+G2563+G2549+G2535+G2521+G2507+G2493+G2479</f>
        <v>73750</v>
      </c>
      <c r="H2748" s="2404"/>
      <c r="I2748" s="2404"/>
      <c r="J2748" s="2405">
        <f>J2747+J2733+J2719+J2703+J2689+J2675+J2661+J2647+J2633+J2619+J2605+J2591+J2577+J2563+J2549+J2535+J2521+J2507+J2493+J2479</f>
        <v>207000</v>
      </c>
      <c r="K2748" s="2404"/>
      <c r="L2748" s="2404"/>
      <c r="M2748" s="2405">
        <f>M2747+M2733+M2719+M2703+M2689+M2675+M2661+M2647+M2633+M2619+M2605+M2591+M2577+M2563+M2549+M2535+M2521+M2507+M2493+M2479</f>
        <v>268125</v>
      </c>
      <c r="N2748" s="2406">
        <f>M2748+J2748+G2748+D2748</f>
        <v>818375</v>
      </c>
    </row>
    <row r="2749" spans="1:14" ht="15.75" thickBot="1">
      <c r="A2749" s="2407" t="s">
        <v>4509</v>
      </c>
      <c r="B2749" s="2408"/>
      <c r="C2749" s="2408"/>
      <c r="D2749" s="2408"/>
      <c r="E2749" s="2408"/>
      <c r="F2749" s="2408"/>
      <c r="G2749" s="2408"/>
      <c r="H2749" s="2408"/>
      <c r="I2749" s="2408"/>
      <c r="J2749" s="2408"/>
      <c r="K2749" s="2408"/>
      <c r="L2749" s="2408"/>
      <c r="M2749" s="2409"/>
    </row>
    <row r="2750" spans="1:14" ht="31.5">
      <c r="A2750" s="2410" t="s">
        <v>3278</v>
      </c>
      <c r="B2750" s="1209"/>
      <c r="C2750" s="1209"/>
      <c r="D2750" s="1212"/>
      <c r="E2750" s="1209" t="s">
        <v>4510</v>
      </c>
      <c r="F2750" s="1209"/>
      <c r="G2750" s="1212"/>
      <c r="H2750" s="1209"/>
      <c r="I2750" s="1209"/>
      <c r="J2750" s="1212"/>
      <c r="K2750" s="1209"/>
      <c r="L2750" s="1209"/>
      <c r="M2750" s="1212"/>
    </row>
    <row r="2751" spans="1:14" ht="15.75">
      <c r="A2751" s="2411" t="s">
        <v>4228</v>
      </c>
      <c r="B2751" s="1214"/>
      <c r="C2751" s="1214"/>
      <c r="D2751" s="1216"/>
      <c r="E2751" s="1214" t="s">
        <v>4511</v>
      </c>
      <c r="F2751" s="1214"/>
      <c r="G2751" s="1216"/>
      <c r="H2751" s="1214"/>
      <c r="I2751" s="1214"/>
      <c r="J2751" s="1216"/>
      <c r="K2751" s="1214"/>
      <c r="L2751" s="1214"/>
      <c r="M2751" s="1216"/>
    </row>
    <row r="2752" spans="1:14" ht="15.75">
      <c r="A2752" s="2411" t="s">
        <v>3284</v>
      </c>
      <c r="B2752" s="1381"/>
      <c r="C2752" s="1218"/>
      <c r="D2752" s="1221"/>
      <c r="E2752" s="1381" t="s">
        <v>4471</v>
      </c>
      <c r="F2752" s="1218"/>
      <c r="G2752" s="1221"/>
      <c r="H2752" s="1381"/>
      <c r="I2752" s="1218"/>
      <c r="J2752" s="1221"/>
      <c r="K2752" s="1381"/>
      <c r="L2752" s="1218"/>
      <c r="M2752" s="1221"/>
    </row>
    <row r="2753" spans="1:13" ht="15.75">
      <c r="A2753" s="2411" t="s">
        <v>4375</v>
      </c>
      <c r="B2753" s="1381"/>
      <c r="C2753" s="1218"/>
      <c r="D2753" s="1221"/>
      <c r="E2753" s="1381" t="s">
        <v>3712</v>
      </c>
      <c r="F2753" s="1218"/>
      <c r="G2753" s="1221"/>
      <c r="H2753" s="1381"/>
      <c r="I2753" s="1218"/>
      <c r="J2753" s="1221"/>
      <c r="K2753" s="1381"/>
      <c r="L2753" s="1218"/>
      <c r="M2753" s="1221"/>
    </row>
    <row r="2754" spans="1:13" ht="31.5">
      <c r="A2754" s="2411" t="s">
        <v>3291</v>
      </c>
      <c r="B2754" s="1381"/>
      <c r="C2754" s="1218"/>
      <c r="D2754" s="1221"/>
      <c r="E2754" s="1381" t="s">
        <v>4512</v>
      </c>
      <c r="F2754" s="1218"/>
      <c r="G2754" s="1221"/>
      <c r="H2754" s="1381"/>
      <c r="I2754" s="1218"/>
      <c r="J2754" s="1221"/>
      <c r="K2754" s="1381"/>
      <c r="L2754" s="1218"/>
      <c r="M2754" s="1221"/>
    </row>
    <row r="2755" spans="1:13" ht="15.75">
      <c r="A2755" s="2411" t="s">
        <v>3294</v>
      </c>
      <c r="B2755" s="1381"/>
      <c r="C2755" s="1218"/>
      <c r="D2755" s="1221"/>
      <c r="E2755" s="1381" t="s">
        <v>3337</v>
      </c>
      <c r="F2755" s="1218"/>
      <c r="G2755" s="1221"/>
      <c r="H2755" s="1381"/>
      <c r="I2755" s="1218"/>
      <c r="J2755" s="1221"/>
      <c r="K2755" s="1381"/>
      <c r="L2755" s="1218"/>
      <c r="M2755" s="1221"/>
    </row>
    <row r="2756" spans="1:13" ht="15.75">
      <c r="A2756" s="2411" t="s">
        <v>3295</v>
      </c>
      <c r="B2756" s="1381"/>
      <c r="C2756" s="1218"/>
      <c r="D2756" s="1221"/>
      <c r="E2756" s="1381" t="s">
        <v>3394</v>
      </c>
      <c r="F2756" s="1218"/>
      <c r="G2756" s="1221"/>
      <c r="H2756" s="1381"/>
      <c r="I2756" s="1218"/>
      <c r="J2756" s="1221"/>
      <c r="K2756" s="1381"/>
      <c r="L2756" s="1218"/>
      <c r="M2756" s="1221"/>
    </row>
    <row r="2757" spans="1:13" ht="47.25">
      <c r="A2757" s="2411" t="s">
        <v>3298</v>
      </c>
      <c r="B2757" s="1381"/>
      <c r="C2757" s="1218"/>
      <c r="D2757" s="1221"/>
      <c r="E2757" s="1382" t="s">
        <v>3315</v>
      </c>
      <c r="F2757" s="1218"/>
      <c r="G2757" s="1221"/>
      <c r="H2757" s="1382"/>
      <c r="I2757" s="1218"/>
      <c r="J2757" s="1221"/>
      <c r="K2757" s="1381"/>
      <c r="L2757" s="1218"/>
      <c r="M2757" s="1221"/>
    </row>
    <row r="2758" spans="1:13" ht="31.5">
      <c r="A2758" s="2411" t="s">
        <v>4376</v>
      </c>
      <c r="B2758" s="1381"/>
      <c r="C2758" s="1218"/>
      <c r="D2758" s="1221"/>
      <c r="E2758" s="1382" t="s">
        <v>4513</v>
      </c>
      <c r="F2758" s="1218"/>
      <c r="G2758" s="1221"/>
      <c r="H2758" s="1382"/>
      <c r="I2758" s="1218"/>
      <c r="J2758" s="1221"/>
      <c r="K2758" s="1381"/>
      <c r="L2758" s="1218"/>
      <c r="M2758" s="1221"/>
    </row>
    <row r="2759" spans="1:13" ht="15.75">
      <c r="A2759" s="2411" t="s">
        <v>3304</v>
      </c>
      <c r="B2759" s="1381"/>
      <c r="C2759" s="1223"/>
      <c r="D2759" s="1221"/>
      <c r="E2759" s="1381" t="s">
        <v>3337</v>
      </c>
      <c r="F2759" s="1223"/>
      <c r="G2759" s="1221"/>
      <c r="H2759" s="1381"/>
      <c r="I2759" s="1223"/>
      <c r="J2759" s="1221"/>
      <c r="K2759" s="1381"/>
      <c r="L2759" s="1223"/>
      <c r="M2759" s="1221"/>
    </row>
    <row r="2760" spans="1:13" ht="15.75">
      <c r="A2760" s="2411" t="s">
        <v>4377</v>
      </c>
      <c r="B2760" s="1385"/>
      <c r="C2760" s="1225"/>
      <c r="D2760" s="1221"/>
      <c r="E2760" s="1385">
        <v>1</v>
      </c>
      <c r="F2760" s="1225">
        <v>275</v>
      </c>
      <c r="G2760" s="2412">
        <f>E2762*E2760*F2760</f>
        <v>4125</v>
      </c>
      <c r="H2760" s="1385"/>
      <c r="I2760" s="1225"/>
      <c r="J2760" s="2412"/>
      <c r="K2760" s="1385"/>
      <c r="L2760" s="1225"/>
      <c r="M2760" s="1221"/>
    </row>
    <row r="2761" spans="1:13" ht="15.75">
      <c r="A2761" s="2411" t="s">
        <v>4378</v>
      </c>
      <c r="B2761" s="1385"/>
      <c r="C2761" s="1225"/>
      <c r="D2761" s="1221"/>
      <c r="E2761" s="1385">
        <v>1</v>
      </c>
      <c r="F2761" s="1225">
        <v>100</v>
      </c>
      <c r="G2761" s="2412">
        <f>E2762*E2761*F2761</f>
        <v>1500</v>
      </c>
      <c r="H2761" s="1385"/>
      <c r="I2761" s="1225"/>
      <c r="J2761" s="2412"/>
      <c r="K2761" s="1385"/>
      <c r="L2761" s="1225"/>
      <c r="M2761" s="1221"/>
    </row>
    <row r="2762" spans="1:13" ht="15.75">
      <c r="A2762" s="2413" t="s">
        <v>4379</v>
      </c>
      <c r="B2762" s="1388"/>
      <c r="C2762" s="1228"/>
      <c r="D2762" s="1221"/>
      <c r="E2762" s="1388">
        <v>15</v>
      </c>
      <c r="F2762" s="1228"/>
      <c r="G2762" s="2412"/>
      <c r="H2762" s="1388"/>
      <c r="I2762" s="1228"/>
      <c r="J2762" s="2412"/>
      <c r="K2762" s="1388"/>
      <c r="L2762" s="1228"/>
      <c r="M2762" s="1221"/>
    </row>
    <row r="2763" spans="1:13" ht="16.5" thickBot="1">
      <c r="A2763" s="2414" t="s">
        <v>29</v>
      </c>
      <c r="B2763" s="1231"/>
      <c r="C2763" s="1231"/>
      <c r="D2763" s="1234"/>
      <c r="E2763" s="1231"/>
      <c r="F2763" s="1231"/>
      <c r="G2763" s="2415">
        <f>SUM(G2759:G2761)</f>
        <v>5625</v>
      </c>
      <c r="H2763" s="1231"/>
      <c r="I2763" s="1231"/>
      <c r="J2763" s="2415"/>
      <c r="K2763" s="1231"/>
      <c r="L2763" s="1231"/>
      <c r="M2763" s="1234"/>
    </row>
    <row r="2764" spans="1:13" ht="75">
      <c r="A2764" s="2410" t="s">
        <v>3278</v>
      </c>
      <c r="B2764" s="1411"/>
      <c r="C2764" s="1214"/>
      <c r="D2764" s="1216"/>
      <c r="E2764" s="1411"/>
      <c r="F2764" s="1214"/>
      <c r="G2764" s="1216"/>
      <c r="H2764" s="2416" t="s">
        <v>4514</v>
      </c>
      <c r="I2764" s="2417"/>
      <c r="J2764" s="2418"/>
      <c r="K2764" s="1411"/>
      <c r="L2764" s="1214"/>
      <c r="M2764" s="1216"/>
    </row>
    <row r="2765" spans="1:13" ht="18.75">
      <c r="A2765" s="2411" t="s">
        <v>4228</v>
      </c>
      <c r="B2765" s="1214"/>
      <c r="C2765" s="1214"/>
      <c r="D2765" s="1216"/>
      <c r="E2765" s="1214"/>
      <c r="F2765" s="1214"/>
      <c r="G2765" s="1216"/>
      <c r="H2765" s="2417" t="s">
        <v>4515</v>
      </c>
      <c r="I2765" s="2417"/>
      <c r="J2765" s="2418"/>
      <c r="K2765" s="1214"/>
      <c r="L2765" s="1214"/>
      <c r="M2765" s="1216"/>
    </row>
    <row r="2766" spans="1:13" ht="18.75">
      <c r="A2766" s="2411" t="s">
        <v>3284</v>
      </c>
      <c r="B2766" s="1381"/>
      <c r="C2766" s="1218"/>
      <c r="D2766" s="1221"/>
      <c r="E2766" s="1381"/>
      <c r="F2766" s="1218"/>
      <c r="G2766" s="1221"/>
      <c r="H2766" s="2419" t="s">
        <v>4516</v>
      </c>
      <c r="I2766" s="2420"/>
      <c r="J2766" s="2421"/>
      <c r="K2766" s="1381"/>
      <c r="L2766" s="1218"/>
      <c r="M2766" s="1221"/>
    </row>
    <row r="2767" spans="1:13" ht="18.75">
      <c r="A2767" s="2411" t="s">
        <v>4375</v>
      </c>
      <c r="B2767" s="1381"/>
      <c r="C2767" s="1218"/>
      <c r="D2767" s="1221"/>
      <c r="E2767" s="1381"/>
      <c r="F2767" s="1218"/>
      <c r="G2767" s="1221"/>
      <c r="H2767" s="2419" t="s">
        <v>3712</v>
      </c>
      <c r="I2767" s="2420"/>
      <c r="J2767" s="2421"/>
      <c r="K2767" s="1381"/>
      <c r="L2767" s="1218"/>
      <c r="M2767" s="1221"/>
    </row>
    <row r="2768" spans="1:13" ht="56.25">
      <c r="A2768" s="2411" t="s">
        <v>3291</v>
      </c>
      <c r="B2768" s="1381"/>
      <c r="C2768" s="1218"/>
      <c r="D2768" s="1221"/>
      <c r="E2768" s="1381"/>
      <c r="F2768" s="1218"/>
      <c r="G2768" s="1221"/>
      <c r="H2768" s="2419" t="s">
        <v>4517</v>
      </c>
      <c r="I2768" s="2420"/>
      <c r="J2768" s="2421"/>
      <c r="K2768" s="1381"/>
      <c r="L2768" s="1218"/>
      <c r="M2768" s="1221"/>
    </row>
    <row r="2769" spans="1:13" ht="56.25">
      <c r="A2769" s="2411" t="s">
        <v>3294</v>
      </c>
      <c r="B2769" s="1381"/>
      <c r="C2769" s="1218"/>
      <c r="D2769" s="1221"/>
      <c r="E2769" s="1381"/>
      <c r="F2769" s="1218"/>
      <c r="G2769" s="1221"/>
      <c r="H2769" s="2419" t="s">
        <v>4518</v>
      </c>
      <c r="I2769" s="2420"/>
      <c r="J2769" s="2421"/>
      <c r="K2769" s="1381"/>
      <c r="L2769" s="1218"/>
      <c r="M2769" s="1221"/>
    </row>
    <row r="2770" spans="1:13" ht="18.75">
      <c r="A2770" s="2411" t="s">
        <v>3295</v>
      </c>
      <c r="B2770" s="1381"/>
      <c r="C2770" s="1218"/>
      <c r="D2770" s="1221"/>
      <c r="E2770" s="1381"/>
      <c r="F2770" s="1218"/>
      <c r="G2770" s="1221"/>
      <c r="H2770" s="2419" t="s">
        <v>3394</v>
      </c>
      <c r="I2770" s="2420"/>
      <c r="J2770" s="2421"/>
      <c r="K2770" s="1381"/>
      <c r="L2770" s="1218"/>
      <c r="M2770" s="1221"/>
    </row>
    <row r="2771" spans="1:13" ht="75">
      <c r="A2771" s="2411" t="s">
        <v>3298</v>
      </c>
      <c r="B2771" s="1381"/>
      <c r="C2771" s="1218"/>
      <c r="D2771" s="1221"/>
      <c r="E2771" s="1381"/>
      <c r="F2771" s="1218"/>
      <c r="G2771" s="1221"/>
      <c r="H2771" s="2422" t="s">
        <v>3315</v>
      </c>
      <c r="I2771" s="2420"/>
      <c r="J2771" s="2421"/>
      <c r="K2771" s="1381"/>
      <c r="L2771" s="1218"/>
      <c r="M2771" s="1221"/>
    </row>
    <row r="2772" spans="1:13" ht="56.25">
      <c r="A2772" s="2411" t="s">
        <v>4376</v>
      </c>
      <c r="B2772" s="1381"/>
      <c r="C2772" s="1218"/>
      <c r="D2772" s="1221"/>
      <c r="E2772" s="1381"/>
      <c r="F2772" s="1218"/>
      <c r="G2772" s="1221"/>
      <c r="H2772" s="2422" t="s">
        <v>4519</v>
      </c>
      <c r="I2772" s="2420"/>
      <c r="J2772" s="2421"/>
      <c r="K2772" s="1381"/>
      <c r="L2772" s="1218"/>
      <c r="M2772" s="1221"/>
    </row>
    <row r="2773" spans="1:13" ht="18.75">
      <c r="A2773" s="2411" t="s">
        <v>3304</v>
      </c>
      <c r="B2773" s="1381"/>
      <c r="C2773" s="1223"/>
      <c r="D2773" s="1221"/>
      <c r="E2773" s="1381"/>
      <c r="F2773" s="1223"/>
      <c r="G2773" s="1221"/>
      <c r="H2773" s="2419" t="s">
        <v>3337</v>
      </c>
      <c r="I2773" s="2423"/>
      <c r="J2773" s="2421"/>
      <c r="K2773" s="1381"/>
      <c r="L2773" s="1223"/>
      <c r="M2773" s="1221"/>
    </row>
    <row r="2774" spans="1:13" ht="18.75">
      <c r="A2774" s="2411" t="s">
        <v>4377</v>
      </c>
      <c r="B2774" s="1385"/>
      <c r="C2774" s="1225"/>
      <c r="D2774" s="1221"/>
      <c r="E2774" s="1385"/>
      <c r="F2774" s="1225"/>
      <c r="G2774" s="1221"/>
      <c r="H2774" s="2424">
        <v>1</v>
      </c>
      <c r="I2774" s="2425">
        <v>275</v>
      </c>
      <c r="J2774" s="2426">
        <f>H2776*H2774*I2774</f>
        <v>20625</v>
      </c>
      <c r="K2774" s="1385"/>
      <c r="L2774" s="1225"/>
      <c r="M2774" s="1221"/>
    </row>
    <row r="2775" spans="1:13" ht="18.75">
      <c r="A2775" s="2411" t="s">
        <v>4378</v>
      </c>
      <c r="B2775" s="1385"/>
      <c r="C2775" s="1225"/>
      <c r="D2775" s="1221"/>
      <c r="E2775" s="1385"/>
      <c r="F2775" s="1225"/>
      <c r="G2775" s="1221"/>
      <c r="H2775" s="2424">
        <v>2</v>
      </c>
      <c r="I2775" s="2425">
        <v>100</v>
      </c>
      <c r="J2775" s="2426">
        <f>H2776*H2775*I2775</f>
        <v>15000</v>
      </c>
      <c r="K2775" s="1385"/>
      <c r="L2775" s="1225"/>
      <c r="M2775" s="1221"/>
    </row>
    <row r="2776" spans="1:13" ht="18.75">
      <c r="A2776" s="2413" t="s">
        <v>4379</v>
      </c>
      <c r="B2776" s="1388"/>
      <c r="C2776" s="1228"/>
      <c r="D2776" s="1221"/>
      <c r="E2776" s="1388"/>
      <c r="F2776" s="1228"/>
      <c r="G2776" s="1221"/>
      <c r="H2776" s="2427">
        <v>75</v>
      </c>
      <c r="I2776" s="2428"/>
      <c r="J2776" s="2426"/>
      <c r="K2776" s="1388"/>
      <c r="L2776" s="1228"/>
      <c r="M2776" s="1221"/>
    </row>
    <row r="2777" spans="1:13" ht="19.5" thickBot="1">
      <c r="A2777" s="2414" t="s">
        <v>29</v>
      </c>
      <c r="B2777" s="1231"/>
      <c r="C2777" s="1231"/>
      <c r="D2777" s="1234"/>
      <c r="E2777" s="1231"/>
      <c r="F2777" s="1231"/>
      <c r="G2777" s="1234"/>
      <c r="H2777" s="2429"/>
      <c r="I2777" s="2429"/>
      <c r="J2777" s="2415">
        <f>SUM(J2773:J2775)</f>
        <v>35625</v>
      </c>
      <c r="K2777" s="1231"/>
      <c r="L2777" s="1231"/>
      <c r="M2777" s="1234"/>
    </row>
    <row r="2778" spans="1:13" ht="15.75">
      <c r="A2778" s="2410" t="s">
        <v>3278</v>
      </c>
      <c r="B2778" s="1411"/>
      <c r="C2778" s="1214"/>
      <c r="D2778" s="1216"/>
      <c r="E2778" s="1411"/>
      <c r="F2778" s="1214"/>
      <c r="G2778" s="1216"/>
      <c r="H2778" s="1411"/>
      <c r="I2778" s="1214"/>
      <c r="J2778" s="1216"/>
      <c r="K2778" s="1411" t="s">
        <v>4520</v>
      </c>
      <c r="L2778" s="1214"/>
      <c r="M2778" s="1216"/>
    </row>
    <row r="2779" spans="1:13" ht="15.75">
      <c r="A2779" s="2411" t="s">
        <v>4228</v>
      </c>
      <c r="B2779" s="1214"/>
      <c r="C2779" s="1214"/>
      <c r="D2779" s="1216"/>
      <c r="E2779" s="1214"/>
      <c r="F2779" s="1214"/>
      <c r="G2779" s="1216"/>
      <c r="H2779" s="1214"/>
      <c r="I2779" s="1214"/>
      <c r="J2779" s="1216"/>
      <c r="K2779" s="1214" t="s">
        <v>4521</v>
      </c>
      <c r="L2779" s="1214"/>
      <c r="M2779" s="1216"/>
    </row>
    <row r="2780" spans="1:13" ht="15.75">
      <c r="A2780" s="2411" t="s">
        <v>3284</v>
      </c>
      <c r="B2780" s="1381"/>
      <c r="C2780" s="1218"/>
      <c r="D2780" s="1221"/>
      <c r="E2780" s="1381"/>
      <c r="F2780" s="1218"/>
      <c r="G2780" s="1221"/>
      <c r="H2780" s="1381"/>
      <c r="I2780" s="1218"/>
      <c r="J2780" s="1221"/>
      <c r="K2780" s="1381">
        <v>44166</v>
      </c>
      <c r="L2780" s="1218"/>
      <c r="M2780" s="1221"/>
    </row>
    <row r="2781" spans="1:13" ht="15.75">
      <c r="A2781" s="2411" t="s">
        <v>4375</v>
      </c>
      <c r="B2781" s="1381"/>
      <c r="C2781" s="1218"/>
      <c r="D2781" s="1221"/>
      <c r="E2781" s="1381"/>
      <c r="F2781" s="1218"/>
      <c r="G2781" s="1221"/>
      <c r="H2781" s="1381"/>
      <c r="I2781" s="1218"/>
      <c r="J2781" s="1221"/>
      <c r="K2781" s="1381" t="s">
        <v>3712</v>
      </c>
      <c r="L2781" s="1218"/>
      <c r="M2781" s="1221"/>
    </row>
    <row r="2782" spans="1:13" ht="15.75">
      <c r="A2782" s="2411" t="s">
        <v>3291</v>
      </c>
      <c r="B2782" s="1381"/>
      <c r="C2782" s="1218"/>
      <c r="D2782" s="1221"/>
      <c r="E2782" s="1381"/>
      <c r="F2782" s="1218"/>
      <c r="G2782" s="1221"/>
      <c r="H2782" s="1381"/>
      <c r="I2782" s="1218"/>
      <c r="J2782" s="1221"/>
      <c r="K2782" s="1381" t="s">
        <v>4522</v>
      </c>
      <c r="L2782" s="1218"/>
      <c r="M2782" s="1221"/>
    </row>
    <row r="2783" spans="1:13" ht="15.75">
      <c r="A2783" s="2411" t="s">
        <v>3294</v>
      </c>
      <c r="B2783" s="1381"/>
      <c r="C2783" s="1218"/>
      <c r="D2783" s="1221"/>
      <c r="E2783" s="1381"/>
      <c r="F2783" s="1218"/>
      <c r="G2783" s="1221"/>
      <c r="H2783" s="1381"/>
      <c r="I2783" s="1218"/>
      <c r="J2783" s="1221"/>
      <c r="K2783" s="1381" t="s">
        <v>3337</v>
      </c>
      <c r="L2783" s="1218"/>
      <c r="M2783" s="1221"/>
    </row>
    <row r="2784" spans="1:13" ht="15.75">
      <c r="A2784" s="2411" t="s">
        <v>3295</v>
      </c>
      <c r="B2784" s="1381"/>
      <c r="C2784" s="1218"/>
      <c r="D2784" s="1221"/>
      <c r="E2784" s="1381"/>
      <c r="F2784" s="1218"/>
      <c r="G2784" s="1221"/>
      <c r="H2784" s="1381"/>
      <c r="I2784" s="1218"/>
      <c r="J2784" s="1221"/>
      <c r="K2784" s="1381" t="s">
        <v>3394</v>
      </c>
      <c r="L2784" s="1218"/>
      <c r="M2784" s="1221"/>
    </row>
    <row r="2785" spans="1:13" ht="47.25">
      <c r="A2785" s="2411" t="s">
        <v>3298</v>
      </c>
      <c r="B2785" s="1381"/>
      <c r="C2785" s="1218"/>
      <c r="D2785" s="1221"/>
      <c r="E2785" s="1381"/>
      <c r="F2785" s="1218"/>
      <c r="G2785" s="1221"/>
      <c r="H2785" s="1382"/>
      <c r="I2785" s="1218"/>
      <c r="J2785" s="1221"/>
      <c r="K2785" s="1382" t="s">
        <v>3315</v>
      </c>
      <c r="L2785" s="1218"/>
      <c r="M2785" s="1221"/>
    </row>
    <row r="2786" spans="1:13" ht="31.5">
      <c r="A2786" s="2411" t="s">
        <v>4376</v>
      </c>
      <c r="B2786" s="1381"/>
      <c r="C2786" s="1218"/>
      <c r="D2786" s="1221"/>
      <c r="E2786" s="1381"/>
      <c r="F2786" s="1218"/>
      <c r="G2786" s="1221"/>
      <c r="H2786" s="1382"/>
      <c r="I2786" s="1218"/>
      <c r="J2786" s="1221"/>
      <c r="K2786" s="1382" t="s">
        <v>4523</v>
      </c>
      <c r="L2786" s="1218"/>
      <c r="M2786" s="1221"/>
    </row>
    <row r="2787" spans="1:13" ht="15.75">
      <c r="A2787" s="2411" t="s">
        <v>3304</v>
      </c>
      <c r="B2787" s="1381"/>
      <c r="C2787" s="1223"/>
      <c r="D2787" s="1221"/>
      <c r="E2787" s="1381"/>
      <c r="F2787" s="1223"/>
      <c r="G2787" s="1221"/>
      <c r="H2787" s="1381"/>
      <c r="I2787" s="1223"/>
      <c r="J2787" s="1221"/>
      <c r="K2787" s="1381" t="s">
        <v>3337</v>
      </c>
      <c r="L2787" s="1223"/>
      <c r="M2787" s="1221"/>
    </row>
    <row r="2788" spans="1:13" ht="15.75">
      <c r="A2788" s="2411" t="s">
        <v>4377</v>
      </c>
      <c r="B2788" s="1385"/>
      <c r="C2788" s="1225"/>
      <c r="D2788" s="1221"/>
      <c r="E2788" s="1385"/>
      <c r="F2788" s="1225"/>
      <c r="G2788" s="1221"/>
      <c r="H2788" s="1385"/>
      <c r="I2788" s="1225"/>
      <c r="J2788" s="1221"/>
      <c r="K2788" s="1385">
        <v>1</v>
      </c>
      <c r="L2788" s="1225">
        <v>275</v>
      </c>
      <c r="M2788" s="1221">
        <f>K2790*K2788*L2788</f>
        <v>14300</v>
      </c>
    </row>
    <row r="2789" spans="1:13" ht="15.75">
      <c r="A2789" s="2411" t="s">
        <v>4378</v>
      </c>
      <c r="B2789" s="1385"/>
      <c r="C2789" s="1225"/>
      <c r="D2789" s="1221"/>
      <c r="E2789" s="1385"/>
      <c r="F2789" s="1225"/>
      <c r="G2789" s="1221"/>
      <c r="H2789" s="1385"/>
      <c r="I2789" s="1225"/>
      <c r="J2789" s="1221"/>
      <c r="K2789" s="1385">
        <v>1</v>
      </c>
      <c r="L2789" s="1225">
        <v>100</v>
      </c>
      <c r="M2789" s="1221">
        <f>K2790*K2789*L2789</f>
        <v>5200</v>
      </c>
    </row>
    <row r="2790" spans="1:13" ht="15.75">
      <c r="A2790" s="2413" t="s">
        <v>4379</v>
      </c>
      <c r="B2790" s="1388"/>
      <c r="C2790" s="1228"/>
      <c r="D2790" s="1221"/>
      <c r="E2790" s="1388"/>
      <c r="F2790" s="1228"/>
      <c r="G2790" s="1221"/>
      <c r="H2790" s="1388"/>
      <c r="I2790" s="1228"/>
      <c r="J2790" s="1221"/>
      <c r="K2790" s="1388">
        <v>52</v>
      </c>
      <c r="L2790" s="1228"/>
      <c r="M2790" s="1221"/>
    </row>
    <row r="2791" spans="1:13" ht="16.5" thickBot="1">
      <c r="A2791" s="2414" t="s">
        <v>29</v>
      </c>
      <c r="B2791" s="1231"/>
      <c r="C2791" s="1231"/>
      <c r="D2791" s="1234"/>
      <c r="E2791" s="1231"/>
      <c r="F2791" s="1231"/>
      <c r="G2791" s="1234"/>
      <c r="H2791" s="1231"/>
      <c r="I2791" s="1231"/>
      <c r="J2791" s="1234"/>
      <c r="K2791" s="1231"/>
      <c r="L2791" s="1231"/>
      <c r="M2791" s="1234">
        <f>SUM(M2787:M2790)</f>
        <v>19500</v>
      </c>
    </row>
    <row r="2792" spans="1:13" ht="31.5">
      <c r="A2792" s="2410" t="s">
        <v>3278</v>
      </c>
      <c r="B2792" s="1411"/>
      <c r="C2792" s="1214"/>
      <c r="D2792" s="1216"/>
      <c r="E2792" s="1411"/>
      <c r="F2792" s="1214"/>
      <c r="G2792" s="1216"/>
      <c r="H2792" s="1411"/>
      <c r="I2792" s="1214"/>
      <c r="J2792" s="1216"/>
      <c r="K2792" s="1411" t="s">
        <v>4524</v>
      </c>
      <c r="L2792" s="1214"/>
      <c r="M2792" s="1216"/>
    </row>
    <row r="2793" spans="1:13" ht="15.75">
      <c r="A2793" s="2411" t="s">
        <v>4228</v>
      </c>
      <c r="B2793" s="1214"/>
      <c r="C2793" s="1214"/>
      <c r="D2793" s="1216"/>
      <c r="E2793" s="1214"/>
      <c r="F2793" s="1214"/>
      <c r="G2793" s="1216"/>
      <c r="H2793" s="1214"/>
      <c r="I2793" s="1214"/>
      <c r="J2793" s="1216"/>
      <c r="K2793" s="1214" t="s">
        <v>4525</v>
      </c>
      <c r="L2793" s="1214"/>
      <c r="M2793" s="1216"/>
    </row>
    <row r="2794" spans="1:13" ht="15.75">
      <c r="A2794" s="2411" t="s">
        <v>3284</v>
      </c>
      <c r="B2794" s="1381"/>
      <c r="C2794" s="1218"/>
      <c r="D2794" s="1221"/>
      <c r="E2794" s="1381"/>
      <c r="F2794" s="1218"/>
      <c r="G2794" s="1221"/>
      <c r="H2794" s="1381"/>
      <c r="I2794" s="1218"/>
      <c r="J2794" s="1221"/>
      <c r="K2794" s="1381">
        <v>44166</v>
      </c>
      <c r="L2794" s="1218"/>
      <c r="M2794" s="1221"/>
    </row>
    <row r="2795" spans="1:13" ht="15.75">
      <c r="A2795" s="2411" t="s">
        <v>4375</v>
      </c>
      <c r="B2795" s="1381"/>
      <c r="C2795" s="1218"/>
      <c r="D2795" s="1221"/>
      <c r="E2795" s="1381"/>
      <c r="F2795" s="1218"/>
      <c r="G2795" s="1221"/>
      <c r="H2795" s="1381"/>
      <c r="I2795" s="1218"/>
      <c r="J2795" s="1221"/>
      <c r="K2795" s="1381" t="s">
        <v>3712</v>
      </c>
      <c r="L2795" s="1218"/>
      <c r="M2795" s="1221"/>
    </row>
    <row r="2796" spans="1:13" ht="15.75">
      <c r="A2796" s="2411" t="s">
        <v>3291</v>
      </c>
      <c r="B2796" s="1381"/>
      <c r="C2796" s="1218"/>
      <c r="D2796" s="1221"/>
      <c r="E2796" s="1381"/>
      <c r="F2796" s="1218"/>
      <c r="G2796" s="1221"/>
      <c r="H2796" s="1381"/>
      <c r="I2796" s="1218"/>
      <c r="J2796" s="1221"/>
      <c r="K2796" s="1381" t="s">
        <v>4522</v>
      </c>
      <c r="L2796" s="1218"/>
      <c r="M2796" s="1221"/>
    </row>
    <row r="2797" spans="1:13" ht="15.75">
      <c r="A2797" s="2411" t="s">
        <v>3294</v>
      </c>
      <c r="B2797" s="1381"/>
      <c r="C2797" s="1218"/>
      <c r="D2797" s="1221"/>
      <c r="E2797" s="1381"/>
      <c r="F2797" s="1218"/>
      <c r="G2797" s="1221"/>
      <c r="H2797" s="1381"/>
      <c r="I2797" s="1218"/>
      <c r="J2797" s="1221"/>
      <c r="K2797" s="1381" t="s">
        <v>3337</v>
      </c>
      <c r="L2797" s="1218"/>
      <c r="M2797" s="1221"/>
    </row>
    <row r="2798" spans="1:13" ht="15.75">
      <c r="A2798" s="2411" t="s">
        <v>3295</v>
      </c>
      <c r="B2798" s="1381"/>
      <c r="C2798" s="1218"/>
      <c r="D2798" s="1221"/>
      <c r="E2798" s="1381"/>
      <c r="F2798" s="1218"/>
      <c r="G2798" s="1221"/>
      <c r="H2798" s="1381"/>
      <c r="I2798" s="1218"/>
      <c r="J2798" s="1221"/>
      <c r="K2798" s="1381" t="s">
        <v>3394</v>
      </c>
      <c r="L2798" s="1218"/>
      <c r="M2798" s="1221"/>
    </row>
    <row r="2799" spans="1:13" ht="15.75">
      <c r="A2799" s="2411" t="s">
        <v>3298</v>
      </c>
      <c r="B2799" s="1381"/>
      <c r="C2799" s="1218"/>
      <c r="D2799" s="1221"/>
      <c r="E2799" s="1381"/>
      <c r="F2799" s="1218"/>
      <c r="G2799" s="1221"/>
      <c r="H2799" s="1382"/>
      <c r="I2799" s="1218"/>
      <c r="J2799" s="1221"/>
      <c r="K2799" s="1382" t="s">
        <v>3337</v>
      </c>
      <c r="L2799" s="1218"/>
      <c r="M2799" s="1221"/>
    </row>
    <row r="2800" spans="1:13" ht="15.75">
      <c r="A2800" s="2411" t="s">
        <v>4376</v>
      </c>
      <c r="B2800" s="1381"/>
      <c r="C2800" s="1218"/>
      <c r="D2800" s="1221"/>
      <c r="E2800" s="1381"/>
      <c r="F2800" s="1218"/>
      <c r="G2800" s="1221"/>
      <c r="H2800" s="1382"/>
      <c r="I2800" s="1218"/>
      <c r="J2800" s="1221"/>
      <c r="K2800" s="1381" t="s">
        <v>3337</v>
      </c>
      <c r="L2800" s="1218"/>
      <c r="M2800" s="1221"/>
    </row>
    <row r="2801" spans="1:13" ht="15.75">
      <c r="A2801" s="2411" t="s">
        <v>3304</v>
      </c>
      <c r="B2801" s="1381"/>
      <c r="C2801" s="1223"/>
      <c r="D2801" s="1221"/>
      <c r="E2801" s="1381"/>
      <c r="F2801" s="1223"/>
      <c r="G2801" s="1221"/>
      <c r="H2801" s="1381"/>
      <c r="I2801" s="1223"/>
      <c r="J2801" s="1221"/>
      <c r="K2801" s="1381" t="s">
        <v>3337</v>
      </c>
      <c r="L2801" s="1223"/>
      <c r="M2801" s="1221"/>
    </row>
    <row r="2802" spans="1:13" ht="15.75">
      <c r="A2802" s="2411" t="s">
        <v>4377</v>
      </c>
      <c r="B2802" s="1385"/>
      <c r="C2802" s="1225"/>
      <c r="D2802" s="1221"/>
      <c r="E2802" s="1385"/>
      <c r="F2802" s="1225"/>
      <c r="G2802" s="1221"/>
      <c r="H2802" s="1385"/>
      <c r="I2802" s="1225"/>
      <c r="J2802" s="1221"/>
      <c r="K2802" s="1385">
        <v>1</v>
      </c>
      <c r="L2802" s="1225">
        <v>275</v>
      </c>
      <c r="M2802" s="2412">
        <f>K2804*K2802*L2802</f>
        <v>13750</v>
      </c>
    </row>
    <row r="2803" spans="1:13" ht="15.75">
      <c r="A2803" s="2411" t="s">
        <v>4378</v>
      </c>
      <c r="B2803" s="1385"/>
      <c r="C2803" s="1225"/>
      <c r="D2803" s="1221"/>
      <c r="E2803" s="1385"/>
      <c r="F2803" s="1225"/>
      <c r="G2803" s="1221"/>
      <c r="H2803" s="1385"/>
      <c r="I2803" s="1225"/>
      <c r="J2803" s="1221"/>
      <c r="K2803" s="1385">
        <v>1</v>
      </c>
      <c r="L2803" s="1225">
        <v>100</v>
      </c>
      <c r="M2803" s="2412">
        <f>K2804*K2803*L2803</f>
        <v>5000</v>
      </c>
    </row>
    <row r="2804" spans="1:13" ht="15.75">
      <c r="A2804" s="2413" t="s">
        <v>4379</v>
      </c>
      <c r="B2804" s="1388"/>
      <c r="C2804" s="1228"/>
      <c r="D2804" s="1221"/>
      <c r="E2804" s="1388"/>
      <c r="F2804" s="1228"/>
      <c r="G2804" s="1221"/>
      <c r="H2804" s="1388"/>
      <c r="I2804" s="1228"/>
      <c r="J2804" s="1221"/>
      <c r="K2804" s="1388">
        <v>50</v>
      </c>
      <c r="L2804" s="1228"/>
      <c r="M2804" s="2412"/>
    </row>
    <row r="2805" spans="1:13" ht="16.5" thickBot="1">
      <c r="A2805" s="2414" t="s">
        <v>29</v>
      </c>
      <c r="B2805" s="1231"/>
      <c r="C2805" s="1231"/>
      <c r="D2805" s="1234"/>
      <c r="E2805" s="1231"/>
      <c r="F2805" s="1231"/>
      <c r="G2805" s="1234"/>
      <c r="H2805" s="1231"/>
      <c r="I2805" s="1231"/>
      <c r="J2805" s="1234"/>
      <c r="K2805" s="1231"/>
      <c r="L2805" s="1231"/>
      <c r="M2805" s="2430">
        <f>SUM(M2801:M2804)</f>
        <v>18750</v>
      </c>
    </row>
    <row r="2806" spans="1:13" ht="15.75">
      <c r="A2806" s="2410" t="s">
        <v>3278</v>
      </c>
      <c r="B2806" s="1411"/>
      <c r="C2806" s="1214"/>
      <c r="D2806" s="1216"/>
      <c r="E2806" s="1411" t="s">
        <v>4526</v>
      </c>
      <c r="F2806" s="1214"/>
      <c r="G2806" s="1216"/>
      <c r="H2806" s="1411"/>
      <c r="I2806" s="1214"/>
      <c r="J2806" s="1216"/>
      <c r="K2806" s="1411" t="s">
        <v>4526</v>
      </c>
      <c r="L2806" s="1214"/>
      <c r="M2806" s="1216"/>
    </row>
    <row r="2807" spans="1:13" ht="15.75">
      <c r="A2807" s="2411" t="s">
        <v>4228</v>
      </c>
      <c r="B2807" s="1214"/>
      <c r="C2807" s="1214"/>
      <c r="D2807" s="1216"/>
      <c r="E2807" s="1214" t="s">
        <v>4527</v>
      </c>
      <c r="F2807" s="1214"/>
      <c r="G2807" s="1216"/>
      <c r="H2807" s="1214"/>
      <c r="I2807" s="1214"/>
      <c r="J2807" s="1216"/>
      <c r="K2807" s="1214" t="s">
        <v>4528</v>
      </c>
      <c r="L2807" s="1214"/>
      <c r="M2807" s="1216"/>
    </row>
    <row r="2808" spans="1:13" ht="15.75">
      <c r="A2808" s="2411" t="s">
        <v>3284</v>
      </c>
      <c r="B2808" s="1381"/>
      <c r="C2808" s="1218"/>
      <c r="D2808" s="1221"/>
      <c r="E2808" s="1381" t="s">
        <v>4442</v>
      </c>
      <c r="F2808" s="1218"/>
      <c r="G2808" s="1221"/>
      <c r="H2808" s="1381"/>
      <c r="I2808" s="1218"/>
      <c r="J2808" s="1221"/>
      <c r="K2808" s="1381" t="s">
        <v>4480</v>
      </c>
      <c r="L2808" s="1218"/>
      <c r="M2808" s="1221"/>
    </row>
    <row r="2809" spans="1:13" ht="15.75">
      <c r="A2809" s="2411" t="s">
        <v>4375</v>
      </c>
      <c r="B2809" s="1381"/>
      <c r="C2809" s="1218"/>
      <c r="D2809" s="1221"/>
      <c r="E2809" s="1381" t="s">
        <v>3712</v>
      </c>
      <c r="F2809" s="1218"/>
      <c r="G2809" s="1221"/>
      <c r="H2809" s="1381"/>
      <c r="I2809" s="1218"/>
      <c r="J2809" s="1221"/>
      <c r="K2809" s="1381" t="s">
        <v>3712</v>
      </c>
      <c r="L2809" s="1218"/>
      <c r="M2809" s="1221"/>
    </row>
    <row r="2810" spans="1:13" ht="31.5">
      <c r="A2810" s="2411" t="s">
        <v>3291</v>
      </c>
      <c r="B2810" s="1381"/>
      <c r="C2810" s="1218"/>
      <c r="D2810" s="1221"/>
      <c r="E2810" s="1381" t="s">
        <v>4529</v>
      </c>
      <c r="F2810" s="1218"/>
      <c r="G2810" s="1221"/>
      <c r="H2810" s="1381"/>
      <c r="I2810" s="1218"/>
      <c r="J2810" s="1221"/>
      <c r="K2810" s="1381" t="s">
        <v>4529</v>
      </c>
      <c r="L2810" s="1218"/>
      <c r="M2810" s="1221"/>
    </row>
    <row r="2811" spans="1:13" ht="15.75">
      <c r="A2811" s="2411" t="s">
        <v>3294</v>
      </c>
      <c r="B2811" s="1381"/>
      <c r="C2811" s="1218"/>
      <c r="D2811" s="1221"/>
      <c r="E2811" s="1381" t="s">
        <v>3337</v>
      </c>
      <c r="F2811" s="1218"/>
      <c r="G2811" s="1221"/>
      <c r="H2811" s="1381"/>
      <c r="I2811" s="1218"/>
      <c r="J2811" s="1221"/>
      <c r="K2811" s="1381" t="s">
        <v>3337</v>
      </c>
      <c r="L2811" s="1218"/>
      <c r="M2811" s="1221"/>
    </row>
    <row r="2812" spans="1:13" ht="15.75">
      <c r="A2812" s="2411" t="s">
        <v>3295</v>
      </c>
      <c r="B2812" s="1381"/>
      <c r="C2812" s="1218"/>
      <c r="D2812" s="1221"/>
      <c r="E2812" s="1381" t="s">
        <v>3394</v>
      </c>
      <c r="F2812" s="1218"/>
      <c r="G2812" s="1221"/>
      <c r="H2812" s="1381"/>
      <c r="I2812" s="1218"/>
      <c r="J2812" s="1221"/>
      <c r="K2812" s="1381" t="s">
        <v>3394</v>
      </c>
      <c r="L2812" s="1218"/>
      <c r="M2812" s="1221"/>
    </row>
    <row r="2813" spans="1:13" ht="47.25">
      <c r="A2813" s="2411" t="s">
        <v>3298</v>
      </c>
      <c r="B2813" s="1381"/>
      <c r="C2813" s="1218"/>
      <c r="D2813" s="1221"/>
      <c r="E2813" s="1381" t="s">
        <v>3315</v>
      </c>
      <c r="F2813" s="1218"/>
      <c r="G2813" s="1221"/>
      <c r="H2813" s="1382"/>
      <c r="I2813" s="1218"/>
      <c r="J2813" s="1221"/>
      <c r="K2813" s="1381" t="s">
        <v>3315</v>
      </c>
      <c r="L2813" s="1218"/>
      <c r="M2813" s="1221"/>
    </row>
    <row r="2814" spans="1:13" ht="31.5">
      <c r="A2814" s="2411" t="s">
        <v>4376</v>
      </c>
      <c r="B2814" s="1381"/>
      <c r="C2814" s="1218"/>
      <c r="D2814" s="1221"/>
      <c r="E2814" s="1382" t="s">
        <v>4530</v>
      </c>
      <c r="F2814" s="1218"/>
      <c r="G2814" s="1221"/>
      <c r="H2814" s="1382"/>
      <c r="I2814" s="1218"/>
      <c r="J2814" s="1221"/>
      <c r="K2814" s="1382" t="s">
        <v>4530</v>
      </c>
      <c r="L2814" s="1218"/>
      <c r="M2814" s="1221"/>
    </row>
    <row r="2815" spans="1:13" ht="15.75">
      <c r="A2815" s="2411" t="s">
        <v>3304</v>
      </c>
      <c r="B2815" s="1381"/>
      <c r="C2815" s="1223"/>
      <c r="D2815" s="1221"/>
      <c r="E2815" s="1381" t="s">
        <v>3337</v>
      </c>
      <c r="F2815" s="1223"/>
      <c r="G2815" s="1221">
        <f>E2818*F2815*2</f>
        <v>0</v>
      </c>
      <c r="H2815" s="1381"/>
      <c r="I2815" s="1223"/>
      <c r="J2815" s="1221"/>
      <c r="K2815" s="1381" t="s">
        <v>3337</v>
      </c>
      <c r="L2815" s="1223"/>
      <c r="M2815" s="1221"/>
    </row>
    <row r="2816" spans="1:13" ht="15.75">
      <c r="A2816" s="2411" t="s">
        <v>4377</v>
      </c>
      <c r="B2816" s="1385"/>
      <c r="C2816" s="1225"/>
      <c r="D2816" s="1221"/>
      <c r="E2816" s="1385">
        <v>1</v>
      </c>
      <c r="F2816" s="1225">
        <v>275</v>
      </c>
      <c r="G2816" s="1221">
        <f>E2818*E2816*F2816</f>
        <v>12925</v>
      </c>
      <c r="H2816" s="1385"/>
      <c r="I2816" s="1225"/>
      <c r="J2816" s="1221">
        <f>H2818*H2816*I2816</f>
        <v>0</v>
      </c>
      <c r="K2816" s="1385">
        <v>1</v>
      </c>
      <c r="L2816" s="1225">
        <v>275</v>
      </c>
      <c r="M2816" s="1221">
        <f>K2818*K2816*L2816</f>
        <v>12925</v>
      </c>
    </row>
    <row r="2817" spans="1:13" ht="15.75">
      <c r="A2817" s="2411" t="s">
        <v>4378</v>
      </c>
      <c r="B2817" s="1385"/>
      <c r="C2817" s="1225"/>
      <c r="D2817" s="1221"/>
      <c r="E2817" s="1385">
        <v>1</v>
      </c>
      <c r="F2817" s="1225">
        <v>100</v>
      </c>
      <c r="G2817" s="1221">
        <f>E2818*E2817*F2817</f>
        <v>4700</v>
      </c>
      <c r="H2817" s="1385"/>
      <c r="I2817" s="1225"/>
      <c r="J2817" s="1221">
        <f>H2818*H2817*I2817</f>
        <v>0</v>
      </c>
      <c r="K2817" s="1385">
        <v>1</v>
      </c>
      <c r="L2817" s="1225">
        <v>100</v>
      </c>
      <c r="M2817" s="1221">
        <f>K2818*K2817*L2817</f>
        <v>4700</v>
      </c>
    </row>
    <row r="2818" spans="1:13" ht="15.75">
      <c r="A2818" s="2413" t="s">
        <v>4379</v>
      </c>
      <c r="B2818" s="1388"/>
      <c r="C2818" s="1228"/>
      <c r="D2818" s="1221"/>
      <c r="E2818" s="1388">
        <v>47</v>
      </c>
      <c r="F2818" s="1228"/>
      <c r="G2818" s="1221"/>
      <c r="H2818" s="1388"/>
      <c r="I2818" s="1228"/>
      <c r="J2818" s="1221"/>
      <c r="K2818" s="1388">
        <v>47</v>
      </c>
      <c r="L2818" s="1228"/>
      <c r="M2818" s="1221"/>
    </row>
    <row r="2819" spans="1:13" ht="16.5" thickBot="1">
      <c r="A2819" s="2414" t="s">
        <v>29</v>
      </c>
      <c r="B2819" s="1231"/>
      <c r="C2819" s="1231"/>
      <c r="D2819" s="1234"/>
      <c r="E2819" s="1231"/>
      <c r="F2819" s="1231"/>
      <c r="G2819" s="1234">
        <f>SUM(G2815:G2818)</f>
        <v>17625</v>
      </c>
      <c r="H2819" s="1231"/>
      <c r="I2819" s="1231"/>
      <c r="J2819" s="1234">
        <f>SUM(J2815:J2817)</f>
        <v>0</v>
      </c>
      <c r="K2819" s="1231"/>
      <c r="L2819" s="1231"/>
      <c r="M2819" s="1234">
        <f>SUM(M2815:M2818)</f>
        <v>17625</v>
      </c>
    </row>
    <row r="2820" spans="1:13" ht="15.75">
      <c r="A2820" s="2410" t="s">
        <v>3278</v>
      </c>
      <c r="B2820" s="1411" t="s">
        <v>4531</v>
      </c>
      <c r="C2820" s="1214"/>
      <c r="D2820" s="1216"/>
      <c r="E2820" s="1411" t="s">
        <v>4532</v>
      </c>
      <c r="F2820" s="1214"/>
      <c r="G2820" s="1216"/>
      <c r="H2820" s="1411"/>
      <c r="I2820" s="1214"/>
      <c r="J2820" s="1216"/>
      <c r="K2820" s="1411"/>
      <c r="L2820" s="1214"/>
      <c r="M2820" s="1216"/>
    </row>
    <row r="2821" spans="1:13" ht="15.75">
      <c r="A2821" s="2411" t="s">
        <v>4228</v>
      </c>
      <c r="B2821" s="2431" t="s">
        <v>4511</v>
      </c>
      <c r="C2821" s="1214"/>
      <c r="D2821" s="1216"/>
      <c r="E2821" s="1214" t="s">
        <v>4511</v>
      </c>
      <c r="F2821" s="1214"/>
      <c r="G2821" s="1216"/>
      <c r="H2821" s="1214"/>
      <c r="I2821" s="1214"/>
      <c r="J2821" s="1216"/>
      <c r="K2821" s="1214"/>
      <c r="L2821" s="1214"/>
      <c r="M2821" s="1216"/>
    </row>
    <row r="2822" spans="1:13" ht="15.75">
      <c r="A2822" s="2411" t="s">
        <v>3284</v>
      </c>
      <c r="B2822" s="2302" t="s">
        <v>4470</v>
      </c>
      <c r="C2822" s="1218"/>
      <c r="D2822" s="1221"/>
      <c r="E2822" s="2302" t="s">
        <v>4471</v>
      </c>
      <c r="F2822" s="1218"/>
      <c r="G2822" s="1221"/>
      <c r="H2822" s="1381"/>
      <c r="I2822" s="1218"/>
      <c r="J2822" s="1221"/>
      <c r="K2822" s="1381"/>
      <c r="L2822" s="1218"/>
      <c r="M2822" s="1221"/>
    </row>
    <row r="2823" spans="1:13" ht="15.75">
      <c r="A2823" s="2411" t="s">
        <v>4375</v>
      </c>
      <c r="B2823" s="1381" t="s">
        <v>4533</v>
      </c>
      <c r="C2823" s="1218"/>
      <c r="D2823" s="1221"/>
      <c r="E2823" s="1381" t="s">
        <v>4534</v>
      </c>
      <c r="F2823" s="1218"/>
      <c r="G2823" s="1221"/>
      <c r="H2823" s="1381"/>
      <c r="I2823" s="1218"/>
      <c r="J2823" s="1221"/>
      <c r="K2823" s="1381"/>
      <c r="L2823" s="1218"/>
      <c r="M2823" s="1221"/>
    </row>
    <row r="2824" spans="1:13" ht="15.75">
      <c r="A2824" s="2411" t="s">
        <v>3291</v>
      </c>
      <c r="B2824" s="1381" t="s">
        <v>4535</v>
      </c>
      <c r="C2824" s="1218"/>
      <c r="D2824" s="1221"/>
      <c r="E2824" s="1381" t="s">
        <v>4535</v>
      </c>
      <c r="F2824" s="1218"/>
      <c r="G2824" s="1221"/>
      <c r="H2824" s="1381"/>
      <c r="I2824" s="1218"/>
      <c r="J2824" s="1221"/>
      <c r="K2824" s="1381"/>
      <c r="L2824" s="1218"/>
      <c r="M2824" s="1221"/>
    </row>
    <row r="2825" spans="1:13" ht="15.75">
      <c r="A2825" s="2411" t="s">
        <v>3294</v>
      </c>
      <c r="B2825" s="1381" t="s">
        <v>3337</v>
      </c>
      <c r="C2825" s="1218"/>
      <c r="D2825" s="1221"/>
      <c r="E2825" s="1381" t="s">
        <v>3337</v>
      </c>
      <c r="F2825" s="1218"/>
      <c r="G2825" s="1221"/>
      <c r="H2825" s="1381"/>
      <c r="I2825" s="1218"/>
      <c r="J2825" s="1221"/>
      <c r="K2825" s="1381"/>
      <c r="L2825" s="1218"/>
      <c r="M2825" s="1221"/>
    </row>
    <row r="2826" spans="1:13" ht="15.75">
      <c r="A2826" s="2411" t="s">
        <v>3295</v>
      </c>
      <c r="B2826" s="1381" t="s">
        <v>3434</v>
      </c>
      <c r="C2826" s="1218"/>
      <c r="D2826" s="1221"/>
      <c r="E2826" s="1381" t="s">
        <v>3434</v>
      </c>
      <c r="F2826" s="1218"/>
      <c r="G2826" s="1221"/>
      <c r="H2826" s="1381"/>
      <c r="I2826" s="1218"/>
      <c r="J2826" s="1221"/>
      <c r="K2826" s="1381"/>
      <c r="L2826" s="1218"/>
      <c r="M2826" s="1221"/>
    </row>
    <row r="2827" spans="1:13" ht="47.25">
      <c r="A2827" s="2411" t="s">
        <v>3298</v>
      </c>
      <c r="B2827" s="1381" t="s">
        <v>3315</v>
      </c>
      <c r="C2827" s="1218"/>
      <c r="D2827" s="1221"/>
      <c r="E2827" s="1381" t="s">
        <v>3315</v>
      </c>
      <c r="F2827" s="1218"/>
      <c r="G2827" s="1221"/>
      <c r="H2827" s="1381"/>
      <c r="I2827" s="1218"/>
      <c r="J2827" s="1221"/>
      <c r="K2827" s="1381"/>
      <c r="L2827" s="1218"/>
      <c r="M2827" s="1221"/>
    </row>
    <row r="2828" spans="1:13" ht="15.75">
      <c r="A2828" s="2411" t="s">
        <v>4376</v>
      </c>
      <c r="B2828" s="1381"/>
      <c r="C2828" s="1218"/>
      <c r="D2828" s="1221"/>
      <c r="E2828" s="1381"/>
      <c r="F2828" s="1218"/>
      <c r="G2828" s="1221"/>
      <c r="H2828" s="1381"/>
      <c r="I2828" s="1218"/>
      <c r="J2828" s="1221"/>
      <c r="K2828" s="1381"/>
      <c r="L2828" s="1218"/>
      <c r="M2828" s="1221"/>
    </row>
    <row r="2829" spans="1:13" ht="15.75">
      <c r="A2829" s="2411" t="s">
        <v>3304</v>
      </c>
      <c r="B2829" s="1381" t="s">
        <v>3337</v>
      </c>
      <c r="C2829" s="1223"/>
      <c r="D2829" s="1221"/>
      <c r="E2829" s="1381" t="s">
        <v>3337</v>
      </c>
      <c r="F2829" s="1223"/>
      <c r="G2829" s="1221"/>
      <c r="H2829" s="1381"/>
      <c r="I2829" s="1223"/>
      <c r="J2829" s="1221"/>
      <c r="K2829" s="1381"/>
      <c r="L2829" s="1223"/>
      <c r="M2829" s="1221"/>
    </row>
    <row r="2830" spans="1:13" ht="15.75">
      <c r="A2830" s="2411" t="s">
        <v>4377</v>
      </c>
      <c r="B2830" s="1385">
        <v>1</v>
      </c>
      <c r="C2830" s="1225">
        <v>275</v>
      </c>
      <c r="D2830" s="1221">
        <f>B2832*B2830*C2830</f>
        <v>7700</v>
      </c>
      <c r="E2830" s="1385">
        <v>1</v>
      </c>
      <c r="F2830" s="1225">
        <v>275</v>
      </c>
      <c r="G2830" s="1221">
        <f>E2832*E2830*F2830</f>
        <v>7700</v>
      </c>
      <c r="H2830" s="1385"/>
      <c r="I2830" s="1225"/>
      <c r="J2830" s="1221"/>
      <c r="K2830" s="1385"/>
      <c r="L2830" s="1225"/>
      <c r="M2830" s="1221"/>
    </row>
    <row r="2831" spans="1:13" ht="15.75">
      <c r="A2831" s="2411" t="s">
        <v>4378</v>
      </c>
      <c r="B2831" s="1385">
        <v>1</v>
      </c>
      <c r="C2831" s="1225">
        <v>100</v>
      </c>
      <c r="D2831" s="1221">
        <f>B2832*B2831*C2831</f>
        <v>2800</v>
      </c>
      <c r="E2831" s="1385">
        <v>1</v>
      </c>
      <c r="F2831" s="1225">
        <v>100</v>
      </c>
      <c r="G2831" s="1221">
        <f>E2832*E2831*F2831</f>
        <v>2800</v>
      </c>
      <c r="H2831" s="1385"/>
      <c r="I2831" s="1225"/>
      <c r="J2831" s="1221"/>
      <c r="K2831" s="1385"/>
      <c r="L2831" s="1225"/>
      <c r="M2831" s="1221"/>
    </row>
    <row r="2832" spans="1:13" ht="15.75">
      <c r="A2832" s="2413" t="s">
        <v>4379</v>
      </c>
      <c r="B2832" s="1388">
        <v>28</v>
      </c>
      <c r="C2832" s="1228"/>
      <c r="D2832" s="1221"/>
      <c r="E2832" s="1388">
        <v>28</v>
      </c>
      <c r="F2832" s="1228"/>
      <c r="G2832" s="1221"/>
      <c r="H2832" s="1388"/>
      <c r="I2832" s="1228"/>
      <c r="J2832" s="1221"/>
      <c r="K2832" s="1388"/>
      <c r="L2832" s="1228"/>
      <c r="M2832" s="1221"/>
    </row>
    <row r="2833" spans="1:13" ht="16.5" thickBot="1">
      <c r="A2833" s="2414" t="s">
        <v>29</v>
      </c>
      <c r="B2833" s="1231"/>
      <c r="C2833" s="1231"/>
      <c r="D2833" s="1234">
        <f>SUM(D2829:D2831)</f>
        <v>10500</v>
      </c>
      <c r="E2833" s="1231"/>
      <c r="F2833" s="1231"/>
      <c r="G2833" s="1234">
        <f>SUM(G2830:G2831)</f>
        <v>10500</v>
      </c>
      <c r="H2833" s="1231"/>
      <c r="I2833" s="1231"/>
      <c r="J2833" s="1234"/>
      <c r="K2833" s="1231"/>
      <c r="L2833" s="1231"/>
      <c r="M2833" s="1234"/>
    </row>
    <row r="2834" spans="1:13" ht="31.5">
      <c r="A2834" s="2410" t="s">
        <v>3278</v>
      </c>
      <c r="B2834" s="1411" t="s">
        <v>4536</v>
      </c>
      <c r="C2834" s="1214"/>
      <c r="D2834" s="1216"/>
      <c r="E2834" s="1411"/>
      <c r="F2834" s="1214"/>
      <c r="G2834" s="1216"/>
      <c r="H2834" s="1411"/>
      <c r="I2834" s="1214"/>
      <c r="J2834" s="1216"/>
      <c r="K2834" s="1411"/>
      <c r="L2834" s="1214"/>
      <c r="M2834" s="1216"/>
    </row>
    <row r="2835" spans="1:13" ht="15.75">
      <c r="A2835" s="2411" t="s">
        <v>4228</v>
      </c>
      <c r="B2835" s="1214" t="s">
        <v>4511</v>
      </c>
      <c r="C2835" s="1214"/>
      <c r="D2835" s="1216"/>
      <c r="E2835" s="1214"/>
      <c r="F2835" s="1214"/>
      <c r="G2835" s="1216"/>
      <c r="H2835" s="1214"/>
      <c r="I2835" s="1214"/>
      <c r="J2835" s="1216"/>
      <c r="K2835" s="1214"/>
      <c r="L2835" s="1214"/>
      <c r="M2835" s="1216"/>
    </row>
    <row r="2836" spans="1:13" ht="15.75">
      <c r="A2836" s="2411" t="s">
        <v>3284</v>
      </c>
      <c r="B2836" s="1385" t="s">
        <v>4470</v>
      </c>
      <c r="C2836" s="1218"/>
      <c r="D2836" s="1221"/>
      <c r="E2836" s="1381"/>
      <c r="F2836" s="1218"/>
      <c r="G2836" s="1221"/>
      <c r="H2836" s="1381"/>
      <c r="I2836" s="1218"/>
      <c r="J2836" s="1221"/>
      <c r="K2836" s="1381"/>
      <c r="L2836" s="1218"/>
      <c r="M2836" s="1221"/>
    </row>
    <row r="2837" spans="1:13" ht="15.75">
      <c r="A2837" s="2411" t="s">
        <v>4375</v>
      </c>
      <c r="B2837" s="1381" t="s">
        <v>3333</v>
      </c>
      <c r="C2837" s="1218"/>
      <c r="D2837" s="1221"/>
      <c r="E2837" s="1381"/>
      <c r="F2837" s="1218"/>
      <c r="G2837" s="1221"/>
      <c r="H2837" s="1381"/>
      <c r="I2837" s="1218"/>
      <c r="J2837" s="1221"/>
      <c r="K2837" s="1381"/>
      <c r="L2837" s="1218"/>
      <c r="M2837" s="1221"/>
    </row>
    <row r="2838" spans="1:13" ht="15.75">
      <c r="A2838" s="2411" t="s">
        <v>3291</v>
      </c>
      <c r="B2838" s="1381" t="s">
        <v>4537</v>
      </c>
      <c r="C2838" s="1218"/>
      <c r="D2838" s="1221"/>
      <c r="E2838" s="1381"/>
      <c r="F2838" s="1218"/>
      <c r="G2838" s="1221"/>
      <c r="H2838" s="1381"/>
      <c r="I2838" s="1218"/>
      <c r="J2838" s="1221"/>
      <c r="K2838" s="1381"/>
      <c r="L2838" s="1218"/>
      <c r="M2838" s="1221"/>
    </row>
    <row r="2839" spans="1:13" ht="15.75">
      <c r="A2839" s="2411" t="s">
        <v>3294</v>
      </c>
      <c r="B2839" s="1385">
        <v>2</v>
      </c>
      <c r="C2839" s="1218"/>
      <c r="D2839" s="1221"/>
      <c r="E2839" s="1381"/>
      <c r="F2839" s="1218"/>
      <c r="G2839" s="1221"/>
      <c r="H2839" s="1381"/>
      <c r="I2839" s="1218"/>
      <c r="J2839" s="1221"/>
      <c r="K2839" s="1381"/>
      <c r="L2839" s="1218"/>
      <c r="M2839" s="1221"/>
    </row>
    <row r="2840" spans="1:13" ht="15.75">
      <c r="A2840" s="2411" t="s">
        <v>3295</v>
      </c>
      <c r="B2840" s="1381" t="s">
        <v>3394</v>
      </c>
      <c r="C2840" s="1218"/>
      <c r="D2840" s="1221"/>
      <c r="E2840" s="1381"/>
      <c r="F2840" s="1218"/>
      <c r="G2840" s="1221"/>
      <c r="H2840" s="1381"/>
      <c r="I2840" s="1218"/>
      <c r="J2840" s="1221"/>
      <c r="K2840" s="1381"/>
      <c r="L2840" s="1218"/>
      <c r="M2840" s="1221"/>
    </row>
    <row r="2841" spans="1:13" ht="47.25">
      <c r="A2841" s="2411" t="s">
        <v>3298</v>
      </c>
      <c r="B2841" s="1381" t="s">
        <v>3315</v>
      </c>
      <c r="C2841" s="1218"/>
      <c r="D2841" s="1221"/>
      <c r="E2841" s="1381"/>
      <c r="F2841" s="1218"/>
      <c r="G2841" s="1221"/>
      <c r="H2841" s="1381"/>
      <c r="I2841" s="1218"/>
      <c r="J2841" s="1221"/>
      <c r="K2841" s="1381"/>
      <c r="L2841" s="1218"/>
      <c r="M2841" s="1221"/>
    </row>
    <row r="2842" spans="1:13" ht="15.75">
      <c r="A2842" s="2411" t="s">
        <v>4376</v>
      </c>
      <c r="B2842" s="1381"/>
      <c r="C2842" s="1218"/>
      <c r="D2842" s="1221"/>
      <c r="E2842" s="1381"/>
      <c r="F2842" s="1218"/>
      <c r="G2842" s="1221"/>
      <c r="H2842" s="1381"/>
      <c r="I2842" s="1218"/>
      <c r="J2842" s="1221"/>
      <c r="K2842" s="1381"/>
      <c r="L2842" s="1218"/>
      <c r="M2842" s="1221"/>
    </row>
    <row r="2843" spans="1:13" ht="15.75">
      <c r="A2843" s="2411" t="s">
        <v>3304</v>
      </c>
      <c r="B2843" s="1381" t="s">
        <v>3337</v>
      </c>
      <c r="C2843" s="1223"/>
      <c r="D2843" s="1221"/>
      <c r="E2843" s="1381"/>
      <c r="F2843" s="1223"/>
      <c r="G2843" s="1221"/>
      <c r="H2843" s="1381"/>
      <c r="I2843" s="1223"/>
      <c r="J2843" s="1221"/>
      <c r="K2843" s="1381"/>
      <c r="L2843" s="1223"/>
      <c r="M2843" s="1221"/>
    </row>
    <row r="2844" spans="1:13" ht="15.75">
      <c r="A2844" s="2411" t="s">
        <v>4377</v>
      </c>
      <c r="B2844" s="1385">
        <v>2</v>
      </c>
      <c r="C2844" s="1225">
        <v>275</v>
      </c>
      <c r="D2844" s="1221">
        <f>B2846*B2844*C2844</f>
        <v>11000</v>
      </c>
      <c r="E2844" s="1385"/>
      <c r="F2844" s="1225"/>
      <c r="G2844" s="1221"/>
      <c r="H2844" s="1385"/>
      <c r="I2844" s="1225"/>
      <c r="J2844" s="1221"/>
      <c r="K2844" s="1385"/>
      <c r="L2844" s="1225"/>
      <c r="M2844" s="1221"/>
    </row>
    <row r="2845" spans="1:13" ht="15.75">
      <c r="A2845" s="2411" t="s">
        <v>4378</v>
      </c>
      <c r="B2845" s="1385">
        <v>2</v>
      </c>
      <c r="C2845" s="1225">
        <v>100</v>
      </c>
      <c r="D2845" s="1221">
        <f>B2845*C2845*B2846</f>
        <v>4000</v>
      </c>
      <c r="E2845" s="1385"/>
      <c r="F2845" s="1225"/>
      <c r="G2845" s="1221"/>
      <c r="H2845" s="1385"/>
      <c r="I2845" s="1225"/>
      <c r="J2845" s="1221"/>
      <c r="K2845" s="1385"/>
      <c r="L2845" s="1225"/>
      <c r="M2845" s="1221"/>
    </row>
    <row r="2846" spans="1:13" ht="15.75">
      <c r="A2846" s="2413" t="s">
        <v>4379</v>
      </c>
      <c r="B2846" s="1388">
        <v>20</v>
      </c>
      <c r="C2846" s="1228"/>
      <c r="D2846" s="1221"/>
      <c r="E2846" s="1388"/>
      <c r="F2846" s="1228"/>
      <c r="G2846" s="1221"/>
      <c r="H2846" s="1388"/>
      <c r="I2846" s="1228"/>
      <c r="J2846" s="1221"/>
      <c r="K2846" s="1388"/>
      <c r="L2846" s="1228"/>
      <c r="M2846" s="1221"/>
    </row>
    <row r="2847" spans="1:13" ht="16.5" thickBot="1">
      <c r="A2847" s="2414" t="s">
        <v>29</v>
      </c>
      <c r="B2847" s="1231"/>
      <c r="C2847" s="1231"/>
      <c r="D2847" s="1234">
        <f>SUM(D2843:D2845)</f>
        <v>15000</v>
      </c>
      <c r="E2847" s="1231"/>
      <c r="F2847" s="1231"/>
      <c r="G2847" s="1234"/>
      <c r="H2847" s="1231"/>
      <c r="I2847" s="1231"/>
      <c r="J2847" s="1234"/>
      <c r="K2847" s="1231"/>
      <c r="L2847" s="1231"/>
      <c r="M2847" s="1234"/>
    </row>
    <row r="2848" spans="1:13" ht="31.5">
      <c r="A2848" s="2410" t="s">
        <v>3278</v>
      </c>
      <c r="B2848" s="2432"/>
      <c r="C2848" s="1237"/>
      <c r="D2848" s="1402"/>
      <c r="E2848" s="2432"/>
      <c r="F2848" s="1237"/>
      <c r="G2848" s="1402"/>
      <c r="H2848" s="1237" t="s">
        <v>4538</v>
      </c>
      <c r="I2848" s="1237"/>
      <c r="J2848" s="1402"/>
      <c r="K2848" s="1237" t="s">
        <v>4538</v>
      </c>
      <c r="L2848" s="1237"/>
      <c r="M2848" s="1402"/>
    </row>
    <row r="2849" spans="1:14" ht="31.5">
      <c r="A2849" s="2411" t="s">
        <v>4228</v>
      </c>
      <c r="B2849" s="1240"/>
      <c r="C2849" s="1240"/>
      <c r="D2849" s="1238"/>
      <c r="E2849" s="2433"/>
      <c r="F2849" s="1240"/>
      <c r="G2849" s="1238"/>
      <c r="H2849" s="2434" t="s">
        <v>4539</v>
      </c>
      <c r="I2849" s="1240"/>
      <c r="J2849" s="1238"/>
      <c r="K2849" s="2434" t="s">
        <v>4540</v>
      </c>
      <c r="L2849" s="1240"/>
      <c r="M2849" s="1238"/>
    </row>
    <row r="2850" spans="1:14" ht="47.25">
      <c r="A2850" s="2411" t="s">
        <v>3284</v>
      </c>
      <c r="B2850" s="1404"/>
      <c r="C2850" s="1242"/>
      <c r="D2850" s="1243"/>
      <c r="E2850" s="1405"/>
      <c r="F2850" s="1242"/>
      <c r="G2850" s="1243"/>
      <c r="H2850" s="1405" t="s">
        <v>4541</v>
      </c>
      <c r="I2850" s="1242"/>
      <c r="J2850" s="1243"/>
      <c r="K2850" s="1405" t="s">
        <v>4542</v>
      </c>
      <c r="L2850" s="1242"/>
      <c r="M2850" s="1243"/>
    </row>
    <row r="2851" spans="1:14" ht="15.75">
      <c r="A2851" s="2411" t="s">
        <v>4375</v>
      </c>
      <c r="B2851" s="1404"/>
      <c r="C2851" s="1242"/>
      <c r="D2851" s="1243"/>
      <c r="E2851" s="1405"/>
      <c r="F2851" s="1242"/>
      <c r="G2851" s="1243"/>
      <c r="H2851" s="1405" t="s">
        <v>3290</v>
      </c>
      <c r="I2851" s="1242"/>
      <c r="J2851" s="1243"/>
      <c r="K2851" s="1405" t="s">
        <v>3290</v>
      </c>
      <c r="L2851" s="1242"/>
      <c r="M2851" s="1243"/>
    </row>
    <row r="2852" spans="1:14" ht="110.25">
      <c r="A2852" s="2411" t="s">
        <v>3291</v>
      </c>
      <c r="B2852" s="2435"/>
      <c r="C2852" s="1242"/>
      <c r="D2852" s="1243"/>
      <c r="E2852" s="1404"/>
      <c r="F2852" s="1242"/>
      <c r="G2852" s="1243"/>
      <c r="H2852" s="1404" t="s">
        <v>4543</v>
      </c>
      <c r="I2852" s="1242"/>
      <c r="J2852" s="1243"/>
      <c r="K2852" s="1404" t="s">
        <v>4543</v>
      </c>
      <c r="L2852" s="1242"/>
      <c r="M2852" s="1243"/>
    </row>
    <row r="2853" spans="1:14" ht="15.75">
      <c r="A2853" s="2411" t="s">
        <v>3294</v>
      </c>
      <c r="B2853" s="2435"/>
      <c r="C2853" s="1242"/>
      <c r="D2853" s="1243"/>
      <c r="E2853" s="1405"/>
      <c r="F2853" s="1242"/>
      <c r="G2853" s="1243"/>
      <c r="H2853" s="1405" t="s">
        <v>3337</v>
      </c>
      <c r="I2853" s="1242"/>
      <c r="J2853" s="1243"/>
      <c r="K2853" s="1405" t="s">
        <v>3337</v>
      </c>
      <c r="L2853" s="1242"/>
      <c r="M2853" s="1243"/>
    </row>
    <row r="2854" spans="1:14" ht="15.75">
      <c r="A2854" s="2411" t="s">
        <v>3295</v>
      </c>
      <c r="B2854" s="2435"/>
      <c r="C2854" s="1242"/>
      <c r="D2854" s="1243"/>
      <c r="E2854" s="1405"/>
      <c r="F2854" s="1242"/>
      <c r="G2854" s="1243"/>
      <c r="H2854" s="1405" t="s">
        <v>3394</v>
      </c>
      <c r="I2854" s="1242"/>
      <c r="J2854" s="1243"/>
      <c r="K2854" s="1405" t="s">
        <v>3394</v>
      </c>
      <c r="L2854" s="1242"/>
      <c r="M2854" s="1243"/>
    </row>
    <row r="2855" spans="1:14" ht="47.25">
      <c r="A2855" s="2411" t="s">
        <v>3298</v>
      </c>
      <c r="B2855" s="2435"/>
      <c r="C2855" s="1242"/>
      <c r="D2855" s="1243"/>
      <c r="E2855" s="2436"/>
      <c r="F2855" s="1242"/>
      <c r="G2855" s="1243"/>
      <c r="H2855" s="1405" t="s">
        <v>3315</v>
      </c>
      <c r="I2855" s="1242"/>
      <c r="J2855" s="1243"/>
      <c r="K2855" s="1405" t="s">
        <v>3315</v>
      </c>
      <c r="L2855" s="1242"/>
      <c r="M2855" s="1243"/>
    </row>
    <row r="2856" spans="1:14" ht="31.5">
      <c r="A2856" s="2411" t="s">
        <v>4376</v>
      </c>
      <c r="B2856" s="2435"/>
      <c r="C2856" s="1242"/>
      <c r="D2856" s="1243"/>
      <c r="E2856" s="2436"/>
      <c r="F2856" s="1242"/>
      <c r="G2856" s="1243"/>
      <c r="H2856" s="1405" t="s">
        <v>4544</v>
      </c>
      <c r="I2856" s="1242"/>
      <c r="J2856" s="1243"/>
      <c r="K2856" s="1405" t="s">
        <v>4544</v>
      </c>
      <c r="L2856" s="1242"/>
      <c r="M2856" s="1243"/>
    </row>
    <row r="2857" spans="1:14" ht="15.75">
      <c r="A2857" s="2411" t="s">
        <v>3304</v>
      </c>
      <c r="B2857" s="1404"/>
      <c r="C2857" s="1245"/>
      <c r="D2857" s="1243"/>
      <c r="E2857" s="1405"/>
      <c r="F2857" s="1245"/>
      <c r="G2857" s="1243"/>
      <c r="H2857" s="1405" t="s">
        <v>3337</v>
      </c>
      <c r="I2857" s="1245"/>
      <c r="J2857" s="1243"/>
      <c r="K2857" s="1405" t="s">
        <v>3337</v>
      </c>
      <c r="L2857" s="1245"/>
      <c r="M2857" s="1243"/>
    </row>
    <row r="2858" spans="1:14" ht="15.75">
      <c r="A2858" s="2411" t="s">
        <v>4377</v>
      </c>
      <c r="B2858" s="2437"/>
      <c r="C2858" s="2438"/>
      <c r="D2858" s="2439"/>
      <c r="E2858" s="2440"/>
      <c r="F2858" s="2441"/>
      <c r="G2858" s="2439"/>
      <c r="H2858" s="2442">
        <v>2</v>
      </c>
      <c r="I2858" s="2443">
        <v>500</v>
      </c>
      <c r="J2858" s="1243">
        <f>H2860*H2858*I2858</f>
        <v>55000</v>
      </c>
      <c r="K2858" s="2442">
        <v>2</v>
      </c>
      <c r="L2858" s="2443">
        <v>500</v>
      </c>
      <c r="M2858" s="1243">
        <f>K2860*K2858*L2858</f>
        <v>55000</v>
      </c>
    </row>
    <row r="2859" spans="1:14" ht="15.75">
      <c r="A2859" s="2411" t="s">
        <v>4378</v>
      </c>
      <c r="B2859" s="2437"/>
      <c r="C2859" s="2438"/>
      <c r="D2859" s="2439"/>
      <c r="E2859" s="2440"/>
      <c r="F2859" s="2441"/>
      <c r="G2859" s="2439"/>
      <c r="H2859" s="2442">
        <v>2</v>
      </c>
      <c r="I2859" s="2443">
        <v>200</v>
      </c>
      <c r="J2859" s="1243">
        <f>H2860*H2859*I2859</f>
        <v>22000</v>
      </c>
      <c r="K2859" s="2442">
        <v>2</v>
      </c>
      <c r="L2859" s="2443">
        <v>200</v>
      </c>
      <c r="M2859" s="1243">
        <f>K2860*K2859*L2859</f>
        <v>22000</v>
      </c>
    </row>
    <row r="2860" spans="1:14" ht="15.75">
      <c r="A2860" s="2413" t="s">
        <v>4379</v>
      </c>
      <c r="B2860" s="2444"/>
      <c r="C2860" s="1251"/>
      <c r="D2860" s="2439"/>
      <c r="E2860" s="2440"/>
      <c r="F2860" s="2445"/>
      <c r="G2860" s="2439"/>
      <c r="H2860" s="2442">
        <v>55</v>
      </c>
      <c r="I2860" s="2445"/>
      <c r="J2860" s="1243"/>
      <c r="K2860" s="2442">
        <v>55</v>
      </c>
      <c r="L2860" s="2445"/>
      <c r="M2860" s="1243"/>
    </row>
    <row r="2861" spans="1:14" ht="16.5" thickBot="1">
      <c r="A2861" s="2414" t="s">
        <v>29</v>
      </c>
      <c r="B2861" s="2446"/>
      <c r="C2861" s="2446"/>
      <c r="D2861" s="2447"/>
      <c r="E2861" s="2448"/>
      <c r="F2861" s="2449"/>
      <c r="G2861" s="2450"/>
      <c r="H2861" s="2449"/>
      <c r="I2861" s="2451"/>
      <c r="J2861" s="2452">
        <f>SUM(J2858:J2860)</f>
        <v>77000</v>
      </c>
      <c r="K2861" s="2448"/>
      <c r="L2861" s="2451"/>
      <c r="M2861" s="2452">
        <f>SUM(M2858:M2860)</f>
        <v>77000</v>
      </c>
    </row>
    <row r="2862" spans="1:14" ht="16.5" thickBot="1">
      <c r="A2862" s="2403" t="s">
        <v>4224</v>
      </c>
      <c r="B2862" s="2453"/>
      <c r="C2862" s="2453"/>
      <c r="D2862" s="2454">
        <f>D2861+D2847+D2833+D2819+D2805+D2791+D2777+D2763</f>
        <v>25500</v>
      </c>
      <c r="E2862" s="2455"/>
      <c r="F2862" s="2456"/>
      <c r="G2862" s="2454">
        <f>G2861+G2847+G2833+G2819+G2805+G2791+G2777+G2763</f>
        <v>33750</v>
      </c>
      <c r="H2862" s="2456"/>
      <c r="I2862" s="2457"/>
      <c r="J2862" s="2454">
        <f>J2861+J2847+J2833+J2819+J2805+J2791+J2777+J2763</f>
        <v>112625</v>
      </c>
      <c r="K2862" s="2455"/>
      <c r="L2862" s="2457"/>
      <c r="M2862" s="2454">
        <f>M2861+M2847+M2833+M2819+M2805+M2791+M2777+M2763</f>
        <v>132875</v>
      </c>
      <c r="N2862" s="2406">
        <f>M2862+J2862</f>
        <v>245500</v>
      </c>
    </row>
    <row r="2863" spans="1:14" ht="15.75" thickBot="1">
      <c r="A2863" s="2458" t="s">
        <v>4545</v>
      </c>
      <c r="B2863" s="2459"/>
      <c r="C2863" s="2459"/>
      <c r="D2863" s="2459"/>
      <c r="E2863" s="2459"/>
      <c r="F2863" s="2459"/>
      <c r="G2863" s="2459"/>
      <c r="H2863" s="2459"/>
      <c r="I2863" s="2459"/>
      <c r="J2863" s="2459"/>
      <c r="K2863" s="2459"/>
      <c r="L2863" s="2459"/>
      <c r="M2863" s="2460"/>
    </row>
    <row r="2864" spans="1:14" ht="33.75" customHeight="1">
      <c r="A2864" s="2461" t="s">
        <v>3278</v>
      </c>
      <c r="B2864" s="1392"/>
      <c r="C2864" s="1209"/>
      <c r="D2864" s="1212"/>
      <c r="E2864" s="2462" t="s">
        <v>4546</v>
      </c>
      <c r="F2864" s="1209"/>
      <c r="G2864" s="1212"/>
      <c r="H2864" s="1392"/>
      <c r="I2864" s="1209"/>
      <c r="J2864" s="1212"/>
      <c r="K2864" s="1214" t="s">
        <v>4547</v>
      </c>
      <c r="L2864" s="1216"/>
      <c r="M2864" s="1216"/>
    </row>
    <row r="2865" spans="1:13" ht="63">
      <c r="A2865" s="2463" t="s">
        <v>4228</v>
      </c>
      <c r="B2865" s="1214"/>
      <c r="C2865" s="1214"/>
      <c r="D2865" s="1216"/>
      <c r="E2865" s="2464" t="s">
        <v>4548</v>
      </c>
      <c r="F2865" s="1214"/>
      <c r="G2865" s="1216"/>
      <c r="H2865" s="2464"/>
      <c r="I2865" s="1214"/>
      <c r="J2865" s="1216"/>
      <c r="K2865" s="1391" t="s">
        <v>4549</v>
      </c>
      <c r="L2865" s="1216"/>
      <c r="M2865" s="1216"/>
    </row>
    <row r="2866" spans="1:13" ht="47.25">
      <c r="A2866" s="2463" t="s">
        <v>3284</v>
      </c>
      <c r="B2866" s="1381"/>
      <c r="C2866" s="1218"/>
      <c r="D2866" s="1221"/>
      <c r="E2866" s="1410" t="s">
        <v>4550</v>
      </c>
      <c r="F2866" s="1218"/>
      <c r="G2866" s="1221"/>
      <c r="H2866" s="1410"/>
      <c r="I2866" s="1218"/>
      <c r="J2866" s="1221"/>
      <c r="K2866" s="1410" t="s">
        <v>4551</v>
      </c>
      <c r="L2866" s="1221"/>
      <c r="M2866" s="1221"/>
    </row>
    <row r="2867" spans="1:13" ht="15.75">
      <c r="A2867" s="2463" t="s">
        <v>4375</v>
      </c>
      <c r="B2867" s="1381"/>
      <c r="C2867" s="1218"/>
      <c r="D2867" s="1221"/>
      <c r="E2867" s="1410" t="s">
        <v>3362</v>
      </c>
      <c r="F2867" s="1218"/>
      <c r="G2867" s="1221"/>
      <c r="H2867" s="1410"/>
      <c r="I2867" s="1218"/>
      <c r="J2867" s="1221"/>
      <c r="K2867" s="1410" t="s">
        <v>3290</v>
      </c>
      <c r="L2867" s="1221"/>
      <c r="M2867" s="1221"/>
    </row>
    <row r="2868" spans="1:13" ht="31.5">
      <c r="A2868" s="2463" t="s">
        <v>3291</v>
      </c>
      <c r="B2868" s="1395"/>
      <c r="C2868" s="1218"/>
      <c r="D2868" s="1221"/>
      <c r="E2868" s="1410" t="s">
        <v>4552</v>
      </c>
      <c r="F2868" s="1218"/>
      <c r="G2868" s="1221"/>
      <c r="H2868" s="1381"/>
      <c r="I2868" s="1218"/>
      <c r="J2868" s="1221"/>
      <c r="K2868" s="2465" t="s">
        <v>4552</v>
      </c>
      <c r="L2868" s="1221"/>
      <c r="M2868" s="1221"/>
    </row>
    <row r="2869" spans="1:13" ht="15.75">
      <c r="A2869" s="2463" t="s">
        <v>3294</v>
      </c>
      <c r="B2869" s="1395"/>
      <c r="C2869" s="1218"/>
      <c r="D2869" s="1221"/>
      <c r="E2869" s="1410" t="s">
        <v>3337</v>
      </c>
      <c r="F2869" s="1218"/>
      <c r="G2869" s="1221"/>
      <c r="H2869" s="1410"/>
      <c r="I2869" s="1218"/>
      <c r="J2869" s="1221"/>
      <c r="K2869" s="1410" t="s">
        <v>3337</v>
      </c>
      <c r="L2869" s="1221"/>
      <c r="M2869" s="1221"/>
    </row>
    <row r="2870" spans="1:13" ht="15.75">
      <c r="A2870" s="2463" t="s">
        <v>3295</v>
      </c>
      <c r="B2870" s="1395"/>
      <c r="C2870" s="1218"/>
      <c r="D2870" s="1221"/>
      <c r="E2870" s="1410" t="s">
        <v>3394</v>
      </c>
      <c r="F2870" s="1218"/>
      <c r="G2870" s="1221"/>
      <c r="H2870" s="1410"/>
      <c r="I2870" s="1218"/>
      <c r="J2870" s="1221"/>
      <c r="K2870" s="1410" t="s">
        <v>3394</v>
      </c>
      <c r="L2870" s="1221"/>
      <c r="M2870" s="1221"/>
    </row>
    <row r="2871" spans="1:13" ht="47.25">
      <c r="A2871" s="2463" t="s">
        <v>3298</v>
      </c>
      <c r="B2871" s="1395"/>
      <c r="C2871" s="1218"/>
      <c r="D2871" s="1221"/>
      <c r="E2871" s="2466" t="s">
        <v>3315</v>
      </c>
      <c r="F2871" s="1218"/>
      <c r="G2871" s="1221"/>
      <c r="H2871" s="2466"/>
      <c r="I2871" s="1218"/>
      <c r="J2871" s="1221"/>
      <c r="K2871" s="1410" t="s">
        <v>3315</v>
      </c>
      <c r="L2871" s="1221"/>
      <c r="M2871" s="1221"/>
    </row>
    <row r="2872" spans="1:13" ht="31.5">
      <c r="A2872" s="2463" t="s">
        <v>4376</v>
      </c>
      <c r="B2872" s="1395"/>
      <c r="C2872" s="1218"/>
      <c r="D2872" s="1221"/>
      <c r="E2872" s="2466" t="s">
        <v>3429</v>
      </c>
      <c r="F2872" s="1218"/>
      <c r="G2872" s="1221"/>
      <c r="H2872" s="2466"/>
      <c r="I2872" s="1218"/>
      <c r="J2872" s="1221"/>
      <c r="K2872" s="1410" t="s">
        <v>3429</v>
      </c>
      <c r="L2872" s="1221"/>
      <c r="M2872" s="1221"/>
    </row>
    <row r="2873" spans="1:13" ht="15.75">
      <c r="A2873" s="2463" t="s">
        <v>3304</v>
      </c>
      <c r="B2873" s="1381"/>
      <c r="C2873" s="1223"/>
      <c r="D2873" s="1221"/>
      <c r="E2873" s="1410" t="s">
        <v>4553</v>
      </c>
      <c r="F2873" s="2467">
        <v>3000</v>
      </c>
      <c r="G2873" s="1221">
        <f>E2876*F2873</f>
        <v>180000</v>
      </c>
      <c r="H2873" s="1410"/>
      <c r="I2873" s="1223"/>
      <c r="J2873" s="1221"/>
      <c r="K2873" s="1410" t="s">
        <v>3337</v>
      </c>
      <c r="L2873" s="1221"/>
      <c r="M2873" s="1221"/>
    </row>
    <row r="2874" spans="1:13" ht="21">
      <c r="A2874" s="2463" t="s">
        <v>4377</v>
      </c>
      <c r="B2874" s="1397"/>
      <c r="C2874" s="1745"/>
      <c r="D2874" s="1261"/>
      <c r="E2874" s="2468">
        <v>4</v>
      </c>
      <c r="F2874" s="2469"/>
      <c r="G2874" s="1261">
        <f>E2876*E2874*F2874</f>
        <v>0</v>
      </c>
      <c r="H2874" s="2470"/>
      <c r="I2874" s="2471"/>
      <c r="J2874" s="1996"/>
      <c r="K2874" s="2470">
        <v>3</v>
      </c>
      <c r="L2874" s="2472">
        <v>275</v>
      </c>
      <c r="M2874" s="1221">
        <f>K2874*L2874*K2876</f>
        <v>49500</v>
      </c>
    </row>
    <row r="2875" spans="1:13" ht="15.75">
      <c r="A2875" s="2463" t="s">
        <v>4378</v>
      </c>
      <c r="B2875" s="1397"/>
      <c r="C2875" s="1745"/>
      <c r="D2875" s="1261"/>
      <c r="E2875" s="2468">
        <v>4</v>
      </c>
      <c r="F2875" s="2469"/>
      <c r="G2875" s="1261">
        <f>E2876*E2875*F2875</f>
        <v>0</v>
      </c>
      <c r="H2875" s="2470"/>
      <c r="I2875" s="2471"/>
      <c r="J2875" s="1996"/>
      <c r="K2875" s="2470">
        <v>2</v>
      </c>
      <c r="L2875" s="1221">
        <v>100</v>
      </c>
      <c r="M2875" s="1221">
        <f>K2875*L2875*K2876</f>
        <v>12000</v>
      </c>
    </row>
    <row r="2876" spans="1:13" ht="15.75">
      <c r="A2876" s="2473" t="s">
        <v>4379</v>
      </c>
      <c r="B2876" s="1400"/>
      <c r="C2876" s="1228"/>
      <c r="D2876" s="1261"/>
      <c r="E2876" s="2468">
        <v>60</v>
      </c>
      <c r="F2876" s="1414"/>
      <c r="G2876" s="1261"/>
      <c r="H2876" s="2470"/>
      <c r="I2876" s="1414"/>
      <c r="J2876" s="1996"/>
      <c r="K2876" s="2470">
        <v>60</v>
      </c>
      <c r="L2876" s="1415"/>
      <c r="M2876" s="1221"/>
    </row>
    <row r="2877" spans="1:13" ht="16.5" thickBot="1">
      <c r="A2877" s="2474" t="s">
        <v>29</v>
      </c>
      <c r="B2877" s="1401"/>
      <c r="C2877" s="1401"/>
      <c r="D2877" s="1262"/>
      <c r="E2877" s="2475"/>
      <c r="F2877" s="2476"/>
      <c r="G2877" s="2477">
        <f>SUM(G2873:G2876)</f>
        <v>180000</v>
      </c>
      <c r="H2877" s="2475"/>
      <c r="I2877" s="2476"/>
      <c r="J2877" s="2475"/>
      <c r="K2877" s="2475"/>
      <c r="L2877" s="1475"/>
      <c r="M2877" s="2478">
        <f>SUM(M2873:M2876)</f>
        <v>61500</v>
      </c>
    </row>
    <row r="2878" spans="1:13" ht="31.5">
      <c r="A2878" s="2479" t="s">
        <v>3278</v>
      </c>
      <c r="B2878" s="1411" t="s">
        <v>4554</v>
      </c>
      <c r="C2878" s="1214"/>
      <c r="D2878" s="1216"/>
      <c r="E2878" s="1411" t="s">
        <v>4554</v>
      </c>
      <c r="F2878" s="1214"/>
      <c r="G2878" s="1216"/>
      <c r="H2878" s="1411" t="s">
        <v>4554</v>
      </c>
      <c r="I2878" s="1214"/>
      <c r="J2878" s="1216"/>
      <c r="K2878" s="2077" t="s">
        <v>4555</v>
      </c>
      <c r="L2878" s="1214"/>
      <c r="M2878" s="1216"/>
    </row>
    <row r="2879" spans="1:13" ht="31.5">
      <c r="A2879" s="2463" t="s">
        <v>4228</v>
      </c>
      <c r="B2879" s="1214" t="s">
        <v>4556</v>
      </c>
      <c r="C2879" s="1214"/>
      <c r="D2879" s="1216"/>
      <c r="E2879" s="1214" t="s">
        <v>4556</v>
      </c>
      <c r="F2879" s="1214"/>
      <c r="G2879" s="1216"/>
      <c r="H2879" s="1214" t="s">
        <v>4556</v>
      </c>
      <c r="I2879" s="1214"/>
      <c r="J2879" s="1216"/>
      <c r="K2879" s="1391" t="s">
        <v>4557</v>
      </c>
      <c r="L2879" s="1214"/>
      <c r="M2879" s="1216"/>
    </row>
    <row r="2880" spans="1:13" ht="15.75">
      <c r="A2880" s="2463" t="s">
        <v>3284</v>
      </c>
      <c r="B2880" s="1381" t="s">
        <v>4558</v>
      </c>
      <c r="C2880" s="1218"/>
      <c r="D2880" s="1221"/>
      <c r="E2880" s="1381" t="s">
        <v>4559</v>
      </c>
      <c r="F2880" s="1218"/>
      <c r="G2880" s="1221"/>
      <c r="H2880" s="1381" t="s">
        <v>4560</v>
      </c>
      <c r="I2880" s="1218"/>
      <c r="J2880" s="1221"/>
      <c r="K2880" s="1382" t="s">
        <v>4561</v>
      </c>
      <c r="L2880" s="1218"/>
      <c r="M2880" s="1221"/>
    </row>
    <row r="2881" spans="1:13" ht="15.75">
      <c r="A2881" s="2463" t="s">
        <v>4375</v>
      </c>
      <c r="B2881" s="1381" t="s">
        <v>3290</v>
      </c>
      <c r="C2881" s="1218"/>
      <c r="D2881" s="1221"/>
      <c r="E2881" s="1381" t="s">
        <v>3290</v>
      </c>
      <c r="F2881" s="1218"/>
      <c r="G2881" s="1221"/>
      <c r="H2881" s="1381" t="s">
        <v>3290</v>
      </c>
      <c r="I2881" s="1218"/>
      <c r="J2881" s="1221"/>
      <c r="K2881" s="1382" t="s">
        <v>3290</v>
      </c>
      <c r="L2881" s="1218"/>
      <c r="M2881" s="1221"/>
    </row>
    <row r="2882" spans="1:13" ht="31.5">
      <c r="A2882" s="2463" t="s">
        <v>3291</v>
      </c>
      <c r="B2882" s="1381" t="s">
        <v>4562</v>
      </c>
      <c r="C2882" s="1218"/>
      <c r="D2882" s="1221"/>
      <c r="E2882" s="1381" t="s">
        <v>4562</v>
      </c>
      <c r="F2882" s="1218"/>
      <c r="G2882" s="1221"/>
      <c r="H2882" s="1381" t="s">
        <v>4562</v>
      </c>
      <c r="I2882" s="1218"/>
      <c r="J2882" s="1221"/>
      <c r="K2882" s="1382" t="s">
        <v>4563</v>
      </c>
      <c r="L2882" s="1218"/>
      <c r="M2882" s="1221"/>
    </row>
    <row r="2883" spans="1:13" ht="15.75">
      <c r="A2883" s="2463" t="s">
        <v>3294</v>
      </c>
      <c r="B2883" s="1381" t="s">
        <v>3337</v>
      </c>
      <c r="C2883" s="1218"/>
      <c r="D2883" s="1221"/>
      <c r="E2883" s="1381" t="s">
        <v>3337</v>
      </c>
      <c r="F2883" s="1218"/>
      <c r="G2883" s="1221"/>
      <c r="H2883" s="1381" t="s">
        <v>3337</v>
      </c>
      <c r="I2883" s="1218"/>
      <c r="J2883" s="1221"/>
      <c r="K2883" s="1382"/>
      <c r="L2883" s="1218"/>
      <c r="M2883" s="1221"/>
    </row>
    <row r="2884" spans="1:13" ht="15.75">
      <c r="A2884" s="2463" t="s">
        <v>3295</v>
      </c>
      <c r="B2884" s="1382" t="s">
        <v>3394</v>
      </c>
      <c r="C2884" s="1218"/>
      <c r="D2884" s="1221"/>
      <c r="E2884" s="1382" t="s">
        <v>3394</v>
      </c>
      <c r="F2884" s="1218"/>
      <c r="G2884" s="1221"/>
      <c r="H2884" s="1382" t="s">
        <v>3394</v>
      </c>
      <c r="I2884" s="1218"/>
      <c r="J2884" s="1221"/>
      <c r="K2884" s="1382" t="s">
        <v>4564</v>
      </c>
      <c r="L2884" s="1218"/>
      <c r="M2884" s="1221"/>
    </row>
    <row r="2885" spans="1:13" ht="47.25">
      <c r="A2885" s="2463" t="s">
        <v>3298</v>
      </c>
      <c r="B2885" s="1381" t="s">
        <v>3315</v>
      </c>
      <c r="C2885" s="1218"/>
      <c r="D2885" s="1221"/>
      <c r="E2885" s="1381" t="s">
        <v>3315</v>
      </c>
      <c r="F2885" s="1218"/>
      <c r="G2885" s="1221"/>
      <c r="H2885" s="1381" t="s">
        <v>3315</v>
      </c>
      <c r="I2885" s="1218"/>
      <c r="J2885" s="1221"/>
      <c r="K2885" s="1410" t="s">
        <v>3315</v>
      </c>
      <c r="L2885" s="1218"/>
      <c r="M2885" s="1221"/>
    </row>
    <row r="2886" spans="1:13" ht="31.5">
      <c r="A2886" s="2463" t="s">
        <v>4376</v>
      </c>
      <c r="B2886" s="1381" t="s">
        <v>4565</v>
      </c>
      <c r="C2886" s="1218"/>
      <c r="D2886" s="1221"/>
      <c r="E2886" s="1381" t="s">
        <v>4565</v>
      </c>
      <c r="F2886" s="1218"/>
      <c r="G2886" s="1221"/>
      <c r="H2886" s="1381" t="s">
        <v>4565</v>
      </c>
      <c r="I2886" s="1218"/>
      <c r="J2886" s="1221"/>
      <c r="K2886" s="1410" t="s">
        <v>3560</v>
      </c>
      <c r="L2886" s="1218"/>
      <c r="M2886" s="1221"/>
    </row>
    <row r="2887" spans="1:13" ht="15.75">
      <c r="A2887" s="2463" t="s">
        <v>3304</v>
      </c>
      <c r="B2887" s="1381" t="s">
        <v>3337</v>
      </c>
      <c r="C2887" s="1223"/>
      <c r="D2887" s="1221"/>
      <c r="E2887" s="1381" t="s">
        <v>3337</v>
      </c>
      <c r="F2887" s="1223"/>
      <c r="G2887" s="1221"/>
      <c r="H2887" s="1381" t="s">
        <v>3337</v>
      </c>
      <c r="I2887" s="1223"/>
      <c r="J2887" s="1221"/>
      <c r="K2887" s="1382" t="s">
        <v>3337</v>
      </c>
      <c r="L2887" s="1223"/>
      <c r="M2887" s="1221"/>
    </row>
    <row r="2888" spans="1:13" ht="15.75">
      <c r="A2888" s="2463" t="s">
        <v>4377</v>
      </c>
      <c r="B2888" s="1385">
        <v>1</v>
      </c>
      <c r="C2888" s="1225">
        <v>275</v>
      </c>
      <c r="D2888" s="1221">
        <f>B2888*C2888*B2890</f>
        <v>11000</v>
      </c>
      <c r="E2888" s="1385">
        <v>1</v>
      </c>
      <c r="F2888" s="1225">
        <v>275</v>
      </c>
      <c r="G2888" s="1221">
        <f>E2888*F2888*E2890</f>
        <v>11000</v>
      </c>
      <c r="H2888" s="1385">
        <v>1</v>
      </c>
      <c r="I2888" s="1225">
        <v>275</v>
      </c>
      <c r="J2888" s="1221">
        <f>H2888*I2888*H2890</f>
        <v>11000</v>
      </c>
      <c r="K2888" s="1543">
        <v>1</v>
      </c>
      <c r="L2888" s="1225">
        <v>275</v>
      </c>
      <c r="M2888" s="1221">
        <f>K2888*L2888*K2890</f>
        <v>5500</v>
      </c>
    </row>
    <row r="2889" spans="1:13" ht="15.75">
      <c r="A2889" s="2463" t="s">
        <v>4378</v>
      </c>
      <c r="B2889" s="1385">
        <v>2</v>
      </c>
      <c r="C2889" s="1225">
        <v>100</v>
      </c>
      <c r="D2889" s="1221">
        <f>B2889*C2889*B2890</f>
        <v>8000</v>
      </c>
      <c r="E2889" s="1385">
        <v>2</v>
      </c>
      <c r="F2889" s="1225">
        <v>100</v>
      </c>
      <c r="G2889" s="1221">
        <f>E2889*F2889*E2890</f>
        <v>8000</v>
      </c>
      <c r="H2889" s="1385">
        <v>2</v>
      </c>
      <c r="I2889" s="1225">
        <v>100</v>
      </c>
      <c r="J2889" s="1221">
        <f>H2889*I2889*H2890</f>
        <v>8000</v>
      </c>
      <c r="K2889" s="1543">
        <v>2</v>
      </c>
      <c r="L2889" s="1225">
        <v>100</v>
      </c>
      <c r="M2889" s="1221">
        <f>K2889*L2889*K2890</f>
        <v>4000</v>
      </c>
    </row>
    <row r="2890" spans="1:13" ht="15.75">
      <c r="A2890" s="2473" t="s">
        <v>4379</v>
      </c>
      <c r="B2890" s="1388">
        <v>40</v>
      </c>
      <c r="C2890" s="1228"/>
      <c r="D2890" s="1221"/>
      <c r="E2890" s="1388">
        <v>40</v>
      </c>
      <c r="F2890" s="1228"/>
      <c r="G2890" s="1221"/>
      <c r="H2890" s="1388">
        <v>40</v>
      </c>
      <c r="I2890" s="1228"/>
      <c r="J2890" s="1221"/>
      <c r="K2890" s="1391">
        <v>20</v>
      </c>
      <c r="L2890" s="1228"/>
      <c r="M2890" s="1221"/>
    </row>
    <row r="2891" spans="1:13" ht="16.5" thickBot="1">
      <c r="A2891" s="2474" t="s">
        <v>29</v>
      </c>
      <c r="B2891" s="1231"/>
      <c r="C2891" s="1231"/>
      <c r="D2891" s="1234">
        <f>SUM(D2887:D2889)</f>
        <v>19000</v>
      </c>
      <c r="E2891" s="1231"/>
      <c r="F2891" s="1231"/>
      <c r="G2891" s="1234">
        <f>SUM(G2887:G2889)</f>
        <v>19000</v>
      </c>
      <c r="H2891" s="1231"/>
      <c r="I2891" s="1231"/>
      <c r="J2891" s="1234">
        <f>SUM(J2887:J2889)</f>
        <v>19000</v>
      </c>
      <c r="K2891" s="1231"/>
      <c r="L2891" s="1231"/>
      <c r="M2891" s="1234">
        <f>SUM(M2887:M2889)</f>
        <v>9500</v>
      </c>
    </row>
    <row r="2892" spans="1:13" ht="31.5">
      <c r="A2892" s="2479" t="s">
        <v>3278</v>
      </c>
      <c r="B2892" s="1411"/>
      <c r="C2892" s="1214"/>
      <c r="D2892" s="1216"/>
      <c r="E2892" s="2077" t="s">
        <v>4555</v>
      </c>
      <c r="F2892" s="1214"/>
      <c r="G2892" s="1216"/>
      <c r="H2892" s="2077"/>
      <c r="I2892" s="1214"/>
      <c r="J2892" s="1216"/>
      <c r="K2892" s="2077" t="s">
        <v>4566</v>
      </c>
      <c r="L2892" s="1214"/>
      <c r="M2892" s="1216"/>
    </row>
    <row r="2893" spans="1:13" ht="31.5">
      <c r="A2893" s="2463" t="s">
        <v>4228</v>
      </c>
      <c r="B2893" s="1214"/>
      <c r="C2893" s="1214"/>
      <c r="D2893" s="1216"/>
      <c r="E2893" s="1391" t="s">
        <v>4557</v>
      </c>
      <c r="F2893" s="1214"/>
      <c r="G2893" s="1216"/>
      <c r="H2893" s="1391"/>
      <c r="I2893" s="1214"/>
      <c r="J2893" s="1216"/>
      <c r="K2893" s="1391" t="s">
        <v>4557</v>
      </c>
      <c r="L2893" s="1214"/>
      <c r="M2893" s="1216"/>
    </row>
    <row r="2894" spans="1:13" ht="15.75">
      <c r="A2894" s="2463" t="s">
        <v>3284</v>
      </c>
      <c r="B2894" s="1381"/>
      <c r="C2894" s="1218"/>
      <c r="D2894" s="1221"/>
      <c r="E2894" s="1382" t="s">
        <v>4567</v>
      </c>
      <c r="F2894" s="1218"/>
      <c r="G2894" s="1221"/>
      <c r="H2894" s="1382"/>
      <c r="I2894" s="1218"/>
      <c r="J2894" s="1221"/>
      <c r="K2894" s="1382" t="s">
        <v>4561</v>
      </c>
      <c r="L2894" s="1218"/>
      <c r="M2894" s="1221"/>
    </row>
    <row r="2895" spans="1:13" ht="15.75">
      <c r="A2895" s="2463" t="s">
        <v>4375</v>
      </c>
      <c r="B2895" s="1381"/>
      <c r="C2895" s="1218"/>
      <c r="D2895" s="1221"/>
      <c r="E2895" s="1382" t="s">
        <v>3290</v>
      </c>
      <c r="F2895" s="1218"/>
      <c r="G2895" s="1221"/>
      <c r="H2895" s="1382"/>
      <c r="I2895" s="1218"/>
      <c r="J2895" s="1221"/>
      <c r="K2895" s="1382" t="s">
        <v>3290</v>
      </c>
      <c r="L2895" s="1218"/>
      <c r="M2895" s="1221"/>
    </row>
    <row r="2896" spans="1:13" ht="31.5">
      <c r="A2896" s="2463" t="s">
        <v>3291</v>
      </c>
      <c r="B2896" s="1381"/>
      <c r="C2896" s="1218"/>
      <c r="D2896" s="1221"/>
      <c r="E2896" s="1382" t="s">
        <v>4563</v>
      </c>
      <c r="F2896" s="1218"/>
      <c r="G2896" s="1221"/>
      <c r="H2896" s="1382"/>
      <c r="I2896" s="1218"/>
      <c r="J2896" s="1221"/>
      <c r="K2896" s="1382" t="s">
        <v>4568</v>
      </c>
      <c r="L2896" s="1218"/>
      <c r="M2896" s="1221"/>
    </row>
    <row r="2897" spans="1:13" ht="15.75">
      <c r="A2897" s="2463" t="s">
        <v>3294</v>
      </c>
      <c r="B2897" s="1381"/>
      <c r="C2897" s="1218"/>
      <c r="D2897" s="1221"/>
      <c r="E2897" s="1382"/>
      <c r="F2897" s="1218"/>
      <c r="G2897" s="1221"/>
      <c r="H2897" s="1382"/>
      <c r="I2897" s="1218"/>
      <c r="J2897" s="1221"/>
      <c r="K2897" s="1382"/>
      <c r="L2897" s="1218"/>
      <c r="M2897" s="1221"/>
    </row>
    <row r="2898" spans="1:13" ht="15.75">
      <c r="A2898" s="2463" t="s">
        <v>3295</v>
      </c>
      <c r="B2898" s="1382"/>
      <c r="C2898" s="1218"/>
      <c r="D2898" s="1221"/>
      <c r="E2898" s="1382" t="s">
        <v>4564</v>
      </c>
      <c r="F2898" s="1218"/>
      <c r="G2898" s="1221"/>
      <c r="H2898" s="1382"/>
      <c r="I2898" s="1218"/>
      <c r="J2898" s="1221"/>
      <c r="K2898" s="1382" t="s">
        <v>3365</v>
      </c>
      <c r="L2898" s="1218"/>
      <c r="M2898" s="1221"/>
    </row>
    <row r="2899" spans="1:13" ht="47.25">
      <c r="A2899" s="2463" t="s">
        <v>3298</v>
      </c>
      <c r="B2899" s="1381"/>
      <c r="C2899" s="1218"/>
      <c r="D2899" s="1221"/>
      <c r="E2899" s="1410" t="s">
        <v>3315</v>
      </c>
      <c r="F2899" s="1218"/>
      <c r="G2899" s="1221"/>
      <c r="H2899" s="1382"/>
      <c r="I2899" s="1218"/>
      <c r="J2899" s="1221"/>
      <c r="K2899" s="1382" t="s">
        <v>3337</v>
      </c>
      <c r="L2899" s="1218"/>
      <c r="M2899" s="1221"/>
    </row>
    <row r="2900" spans="1:13" ht="31.5">
      <c r="A2900" s="2463" t="s">
        <v>4376</v>
      </c>
      <c r="B2900" s="1381"/>
      <c r="C2900" s="1218"/>
      <c r="D2900" s="1221"/>
      <c r="E2900" s="1410" t="s">
        <v>3560</v>
      </c>
      <c r="F2900" s="1218"/>
      <c r="G2900" s="1221"/>
      <c r="H2900" s="1382"/>
      <c r="I2900" s="1218"/>
      <c r="J2900" s="1221"/>
      <c r="K2900" s="1382" t="s">
        <v>3337</v>
      </c>
      <c r="L2900" s="1218"/>
      <c r="M2900" s="1221"/>
    </row>
    <row r="2901" spans="1:13" ht="15.75">
      <c r="A2901" s="2463" t="s">
        <v>3304</v>
      </c>
      <c r="B2901" s="1381"/>
      <c r="C2901" s="1223"/>
      <c r="D2901" s="1221"/>
      <c r="E2901" s="1382" t="s">
        <v>3337</v>
      </c>
      <c r="F2901" s="1223"/>
      <c r="G2901" s="1221"/>
      <c r="H2901" s="1382"/>
      <c r="I2901" s="1223"/>
      <c r="J2901" s="1221"/>
      <c r="K2901" s="1382" t="s">
        <v>3337</v>
      </c>
      <c r="L2901" s="1223"/>
      <c r="M2901" s="1221"/>
    </row>
    <row r="2902" spans="1:13" ht="15.75">
      <c r="A2902" s="2463" t="s">
        <v>4377</v>
      </c>
      <c r="B2902" s="1385"/>
      <c r="C2902" s="1225"/>
      <c r="D2902" s="1221"/>
      <c r="E2902" s="1543">
        <v>1</v>
      </c>
      <c r="F2902" s="1225">
        <v>275</v>
      </c>
      <c r="G2902" s="1221">
        <f>E2902*F2902*E2904</f>
        <v>5500</v>
      </c>
      <c r="H2902" s="1543"/>
      <c r="I2902" s="1225"/>
      <c r="J2902" s="1221"/>
      <c r="K2902" s="1543">
        <v>1</v>
      </c>
      <c r="L2902" s="1225">
        <v>275</v>
      </c>
      <c r="M2902" s="1221">
        <f>K2902*L2902*K2904</f>
        <v>55000</v>
      </c>
    </row>
    <row r="2903" spans="1:13" ht="15.75">
      <c r="A2903" s="2463" t="s">
        <v>4378</v>
      </c>
      <c r="B2903" s="1385"/>
      <c r="C2903" s="1225"/>
      <c r="D2903" s="1221"/>
      <c r="E2903" s="1543">
        <v>2</v>
      </c>
      <c r="F2903" s="1225">
        <v>100</v>
      </c>
      <c r="G2903" s="1221">
        <f>E2903*F2903*E2904</f>
        <v>4000</v>
      </c>
      <c r="H2903" s="1543"/>
      <c r="I2903" s="1225"/>
      <c r="J2903" s="1221"/>
      <c r="K2903" s="1543"/>
      <c r="L2903" s="1225"/>
      <c r="M2903" s="1221">
        <f>K2903*L2903*K2904</f>
        <v>0</v>
      </c>
    </row>
    <row r="2904" spans="1:13" ht="15.75">
      <c r="A2904" s="2473" t="s">
        <v>4379</v>
      </c>
      <c r="B2904" s="1388"/>
      <c r="C2904" s="1228"/>
      <c r="D2904" s="1221"/>
      <c r="E2904" s="1391">
        <v>20</v>
      </c>
      <c r="F2904" s="1228"/>
      <c r="G2904" s="1221"/>
      <c r="H2904" s="1391"/>
      <c r="I2904" s="1228"/>
      <c r="J2904" s="1221"/>
      <c r="K2904" s="1391">
        <v>200</v>
      </c>
      <c r="L2904" s="1228"/>
      <c r="M2904" s="1221"/>
    </row>
    <row r="2905" spans="1:13" ht="16.5" thickBot="1">
      <c r="A2905" s="2474" t="s">
        <v>29</v>
      </c>
      <c r="B2905" s="1231"/>
      <c r="C2905" s="1231"/>
      <c r="D2905" s="1234"/>
      <c r="E2905" s="1231"/>
      <c r="F2905" s="1231"/>
      <c r="G2905" s="1234">
        <f>SUM(G2901:G2903)</f>
        <v>9500</v>
      </c>
      <c r="H2905" s="1231"/>
      <c r="I2905" s="1231"/>
      <c r="J2905" s="1234"/>
      <c r="K2905" s="1231"/>
      <c r="L2905" s="1231"/>
      <c r="M2905" s="1234">
        <f>SUM(M2901:M2903)</f>
        <v>55000</v>
      </c>
    </row>
    <row r="2906" spans="1:13" ht="31.5">
      <c r="A2906" s="2479" t="s">
        <v>3278</v>
      </c>
      <c r="B2906" s="1411"/>
      <c r="C2906" s="1214"/>
      <c r="D2906" s="1216"/>
      <c r="E2906" s="2077"/>
      <c r="F2906" s="1214"/>
      <c r="G2906" s="1216"/>
      <c r="H2906" s="2077"/>
      <c r="I2906" s="1214"/>
      <c r="J2906" s="1216"/>
      <c r="K2906" s="1214" t="s">
        <v>4538</v>
      </c>
      <c r="L2906" s="1214"/>
      <c r="M2906" s="1216"/>
    </row>
    <row r="2907" spans="1:13" ht="63">
      <c r="A2907" s="2463" t="s">
        <v>4228</v>
      </c>
      <c r="B2907" s="1214"/>
      <c r="C2907" s="1214"/>
      <c r="D2907" s="1216"/>
      <c r="E2907" s="1391"/>
      <c r="F2907" s="1214"/>
      <c r="G2907" s="1216"/>
      <c r="H2907" s="1391"/>
      <c r="I2907" s="1214"/>
      <c r="J2907" s="1216"/>
      <c r="K2907" s="1391" t="s">
        <v>4569</v>
      </c>
      <c r="L2907" s="1214"/>
      <c r="M2907" s="1216"/>
    </row>
    <row r="2908" spans="1:13" ht="15.75">
      <c r="A2908" s="2463" t="s">
        <v>3284</v>
      </c>
      <c r="B2908" s="1381"/>
      <c r="C2908" s="1218"/>
      <c r="D2908" s="1221"/>
      <c r="E2908" s="1382"/>
      <c r="F2908" s="1218"/>
      <c r="G2908" s="1221"/>
      <c r="H2908" s="1382"/>
      <c r="I2908" s="1218"/>
      <c r="J2908" s="1221"/>
      <c r="K2908" s="1410" t="s">
        <v>4570</v>
      </c>
      <c r="L2908" s="1218"/>
      <c r="M2908" s="1221"/>
    </row>
    <row r="2909" spans="1:13" ht="15.75">
      <c r="A2909" s="2463" t="s">
        <v>4375</v>
      </c>
      <c r="B2909" s="1381"/>
      <c r="C2909" s="1218"/>
      <c r="D2909" s="1221"/>
      <c r="E2909" s="1382"/>
      <c r="F2909" s="1218"/>
      <c r="G2909" s="1221"/>
      <c r="H2909" s="1382"/>
      <c r="I2909" s="1218"/>
      <c r="J2909" s="1221"/>
      <c r="K2909" s="1410" t="s">
        <v>3290</v>
      </c>
      <c r="L2909" s="1218"/>
      <c r="M2909" s="1221"/>
    </row>
    <row r="2910" spans="1:13" ht="110.25">
      <c r="A2910" s="1394" t="s">
        <v>3291</v>
      </c>
      <c r="B2910" s="1381"/>
      <c r="C2910" s="1218"/>
      <c r="D2910" s="1221"/>
      <c r="E2910" s="1382"/>
      <c r="F2910" s="1218"/>
      <c r="G2910" s="1221"/>
      <c r="H2910" s="1382"/>
      <c r="I2910" s="1218"/>
      <c r="J2910" s="1221"/>
      <c r="K2910" s="1381" t="s">
        <v>4543</v>
      </c>
      <c r="L2910" s="1218"/>
      <c r="M2910" s="1221"/>
    </row>
    <row r="2911" spans="1:13" ht="15.75">
      <c r="A2911" s="2463" t="s">
        <v>3294</v>
      </c>
      <c r="B2911" s="1381"/>
      <c r="C2911" s="1218"/>
      <c r="D2911" s="1221"/>
      <c r="E2911" s="1382"/>
      <c r="F2911" s="1218"/>
      <c r="G2911" s="1221"/>
      <c r="H2911" s="1382"/>
      <c r="I2911" s="1218"/>
      <c r="J2911" s="1221"/>
      <c r="K2911" s="1410" t="s">
        <v>3337</v>
      </c>
      <c r="L2911" s="1218"/>
      <c r="M2911" s="1221"/>
    </row>
    <row r="2912" spans="1:13" ht="15.75">
      <c r="A2912" s="2463" t="s">
        <v>3295</v>
      </c>
      <c r="B2912" s="1382"/>
      <c r="C2912" s="1218"/>
      <c r="D2912" s="1221"/>
      <c r="E2912" s="1382"/>
      <c r="F2912" s="1218"/>
      <c r="G2912" s="1221"/>
      <c r="H2912" s="1382"/>
      <c r="I2912" s="1218"/>
      <c r="J2912" s="1221"/>
      <c r="K2912" s="1410" t="s">
        <v>3394</v>
      </c>
      <c r="L2912" s="1218"/>
      <c r="M2912" s="1221"/>
    </row>
    <row r="2913" spans="1:13" ht="47.25">
      <c r="A2913" s="2463" t="s">
        <v>3298</v>
      </c>
      <c r="B2913" s="1381"/>
      <c r="C2913" s="1218"/>
      <c r="D2913" s="1221"/>
      <c r="E2913" s="1382"/>
      <c r="F2913" s="1218"/>
      <c r="G2913" s="1221"/>
      <c r="H2913" s="1382"/>
      <c r="I2913" s="1218"/>
      <c r="J2913" s="1221"/>
      <c r="K2913" s="1410" t="s">
        <v>3315</v>
      </c>
      <c r="L2913" s="1218"/>
      <c r="M2913" s="1221"/>
    </row>
    <row r="2914" spans="1:13" ht="31.5">
      <c r="A2914" s="2463" t="s">
        <v>4376</v>
      </c>
      <c r="B2914" s="1381"/>
      <c r="C2914" s="1218"/>
      <c r="D2914" s="1221"/>
      <c r="E2914" s="1382"/>
      <c r="F2914" s="1218"/>
      <c r="G2914" s="1221"/>
      <c r="H2914" s="1382"/>
      <c r="I2914" s="1218"/>
      <c r="J2914" s="1221"/>
      <c r="K2914" s="1410" t="s">
        <v>4544</v>
      </c>
      <c r="L2914" s="1218"/>
      <c r="M2914" s="1221"/>
    </row>
    <row r="2915" spans="1:13" ht="15.75">
      <c r="A2915" s="2463" t="s">
        <v>3304</v>
      </c>
      <c r="B2915" s="1381"/>
      <c r="C2915" s="1223"/>
      <c r="D2915" s="1221"/>
      <c r="E2915" s="1382"/>
      <c r="F2915" s="1223"/>
      <c r="G2915" s="1221"/>
      <c r="H2915" s="1382"/>
      <c r="I2915" s="1223"/>
      <c r="J2915" s="1221"/>
      <c r="K2915" s="1410" t="s">
        <v>3337</v>
      </c>
      <c r="L2915" s="1223"/>
      <c r="M2915" s="1221"/>
    </row>
    <row r="2916" spans="1:13" ht="15.75">
      <c r="A2916" s="2463" t="s">
        <v>4377</v>
      </c>
      <c r="B2916" s="1385"/>
      <c r="C2916" s="1225"/>
      <c r="D2916" s="1221"/>
      <c r="E2916" s="1543"/>
      <c r="F2916" s="1225"/>
      <c r="G2916" s="1221"/>
      <c r="H2916" s="1543"/>
      <c r="I2916" s="1225"/>
      <c r="J2916" s="1221"/>
      <c r="K2916" s="2470">
        <v>1</v>
      </c>
      <c r="L2916" s="2480">
        <v>500</v>
      </c>
      <c r="M2916" s="1221">
        <f>K2918*K2916*L2916</f>
        <v>27500</v>
      </c>
    </row>
    <row r="2917" spans="1:13" ht="15.75">
      <c r="A2917" s="2463" t="s">
        <v>4378</v>
      </c>
      <c r="B2917" s="1385"/>
      <c r="C2917" s="1225"/>
      <c r="D2917" s="1221"/>
      <c r="E2917" s="1543"/>
      <c r="F2917" s="1225"/>
      <c r="G2917" s="1221"/>
      <c r="H2917" s="1543"/>
      <c r="I2917" s="1225"/>
      <c r="J2917" s="1221"/>
      <c r="K2917" s="2470">
        <v>1</v>
      </c>
      <c r="L2917" s="2480">
        <v>200</v>
      </c>
      <c r="M2917" s="1221">
        <f>K2918*K2917*L2917</f>
        <v>11000</v>
      </c>
    </row>
    <row r="2918" spans="1:13" ht="15.75">
      <c r="A2918" s="2473" t="s">
        <v>4379</v>
      </c>
      <c r="B2918" s="1388"/>
      <c r="C2918" s="1228"/>
      <c r="D2918" s="1221"/>
      <c r="E2918" s="1391"/>
      <c r="F2918" s="1228"/>
      <c r="G2918" s="1221"/>
      <c r="H2918" s="1391"/>
      <c r="I2918" s="1228"/>
      <c r="J2918" s="1221"/>
      <c r="K2918" s="2470">
        <v>55</v>
      </c>
      <c r="L2918" s="1414"/>
      <c r="M2918" s="1221"/>
    </row>
    <row r="2919" spans="1:13" ht="16.5" thickBot="1">
      <c r="A2919" s="2474" t="s">
        <v>29</v>
      </c>
      <c r="B2919" s="1231"/>
      <c r="C2919" s="1231"/>
      <c r="D2919" s="1234"/>
      <c r="E2919" s="1231"/>
      <c r="F2919" s="1231"/>
      <c r="G2919" s="1234"/>
      <c r="H2919" s="1231"/>
      <c r="I2919" s="1231"/>
      <c r="J2919" s="1234"/>
      <c r="K2919" s="2475"/>
      <c r="L2919" s="1475"/>
      <c r="M2919" s="2481">
        <f>SUM(M2916:M2918)</f>
        <v>38500</v>
      </c>
    </row>
    <row r="2920" spans="1:13" ht="15.75">
      <c r="A2920" s="2479" t="s">
        <v>3278</v>
      </c>
      <c r="B2920" s="1411"/>
      <c r="C2920" s="1214"/>
      <c r="D2920" s="1216"/>
      <c r="E2920" s="2077" t="s">
        <v>4571</v>
      </c>
      <c r="F2920" s="1214"/>
      <c r="G2920" s="1216"/>
      <c r="H2920" s="1214"/>
      <c r="I2920" s="1214"/>
      <c r="J2920" s="1216"/>
      <c r="K2920" s="2077" t="s">
        <v>4571</v>
      </c>
      <c r="L2920" s="1214"/>
      <c r="M2920" s="1216"/>
    </row>
    <row r="2921" spans="1:13" ht="31.5">
      <c r="A2921" s="2463" t="s">
        <v>4228</v>
      </c>
      <c r="B2921" s="1214"/>
      <c r="C2921" s="1214"/>
      <c r="D2921" s="1216"/>
      <c r="E2921" s="1391" t="s">
        <v>4557</v>
      </c>
      <c r="F2921" s="1214"/>
      <c r="G2921" s="1216"/>
      <c r="H2921" s="1391"/>
      <c r="I2921" s="1214"/>
      <c r="J2921" s="1216"/>
      <c r="K2921" s="1391" t="s">
        <v>4557</v>
      </c>
      <c r="L2921" s="1214"/>
      <c r="M2921" s="1216"/>
    </row>
    <row r="2922" spans="1:13" ht="15.75">
      <c r="A2922" s="2463" t="s">
        <v>3284</v>
      </c>
      <c r="B2922" s="1381"/>
      <c r="C2922" s="1218"/>
      <c r="D2922" s="1221"/>
      <c r="E2922" s="1382" t="s">
        <v>4572</v>
      </c>
      <c r="F2922" s="1218"/>
      <c r="G2922" s="1221"/>
      <c r="H2922" s="1410"/>
      <c r="I2922" s="1218"/>
      <c r="J2922" s="1221"/>
      <c r="K2922" s="1382" t="s">
        <v>4573</v>
      </c>
      <c r="L2922" s="1218"/>
      <c r="M2922" s="1221"/>
    </row>
    <row r="2923" spans="1:13" ht="15.75">
      <c r="A2923" s="2463" t="s">
        <v>4375</v>
      </c>
      <c r="B2923" s="1381"/>
      <c r="C2923" s="1218"/>
      <c r="D2923" s="1221"/>
      <c r="E2923" s="1382" t="s">
        <v>3289</v>
      </c>
      <c r="F2923" s="1218"/>
      <c r="G2923" s="1221"/>
      <c r="H2923" s="1410"/>
      <c r="I2923" s="1218"/>
      <c r="J2923" s="1221"/>
      <c r="K2923" s="1382" t="s">
        <v>3289</v>
      </c>
      <c r="L2923" s="1218"/>
      <c r="M2923" s="1221"/>
    </row>
    <row r="2924" spans="1:13" ht="15.75">
      <c r="A2924" s="2463" t="s">
        <v>3291</v>
      </c>
      <c r="B2924" s="1381"/>
      <c r="C2924" s="1218"/>
      <c r="D2924" s="1221"/>
      <c r="E2924" s="1382" t="s">
        <v>4563</v>
      </c>
      <c r="F2924" s="1218"/>
      <c r="G2924" s="1221"/>
      <c r="H2924" s="1381"/>
      <c r="I2924" s="1218"/>
      <c r="J2924" s="1221"/>
      <c r="K2924" s="1382" t="s">
        <v>4563</v>
      </c>
      <c r="L2924" s="1218"/>
      <c r="M2924" s="1221"/>
    </row>
    <row r="2925" spans="1:13" ht="15.75">
      <c r="A2925" s="2463" t="s">
        <v>3294</v>
      </c>
      <c r="B2925" s="1381"/>
      <c r="C2925" s="1218"/>
      <c r="D2925" s="1221"/>
      <c r="E2925" s="1382"/>
      <c r="F2925" s="1218"/>
      <c r="G2925" s="1221"/>
      <c r="H2925" s="1410"/>
      <c r="I2925" s="1218"/>
      <c r="J2925" s="1221"/>
      <c r="K2925" s="1382"/>
      <c r="L2925" s="1218"/>
      <c r="M2925" s="1221"/>
    </row>
    <row r="2926" spans="1:13" ht="15.75">
      <c r="A2926" s="2463" t="s">
        <v>3295</v>
      </c>
      <c r="B2926" s="1381"/>
      <c r="C2926" s="1218"/>
      <c r="D2926" s="1221"/>
      <c r="E2926" s="1382" t="s">
        <v>4574</v>
      </c>
      <c r="F2926" s="1218"/>
      <c r="G2926" s="1221"/>
      <c r="H2926" s="1410"/>
      <c r="I2926" s="1218"/>
      <c r="J2926" s="1221"/>
      <c r="K2926" s="1382" t="s">
        <v>4574</v>
      </c>
      <c r="L2926" s="1218"/>
      <c r="M2926" s="1221"/>
    </row>
    <row r="2927" spans="1:13" ht="31.5">
      <c r="A2927" s="2463" t="s">
        <v>3298</v>
      </c>
      <c r="B2927" s="1381"/>
      <c r="C2927" s="1218"/>
      <c r="D2927" s="1221"/>
      <c r="E2927" s="1382" t="s">
        <v>3337</v>
      </c>
      <c r="F2927" s="1218"/>
      <c r="G2927" s="1221"/>
      <c r="H2927" s="1410"/>
      <c r="I2927" s="1218"/>
      <c r="J2927" s="1221"/>
      <c r="K2927" s="1382" t="s">
        <v>3337</v>
      </c>
      <c r="L2927" s="1218"/>
      <c r="M2927" s="1221"/>
    </row>
    <row r="2928" spans="1:13" ht="15.75">
      <c r="A2928" s="2463" t="s">
        <v>4376</v>
      </c>
      <c r="B2928" s="1381"/>
      <c r="C2928" s="1218"/>
      <c r="D2928" s="1221"/>
      <c r="E2928" s="1382" t="s">
        <v>3337</v>
      </c>
      <c r="F2928" s="1218"/>
      <c r="G2928" s="1221"/>
      <c r="H2928" s="1410"/>
      <c r="I2928" s="1218"/>
      <c r="J2928" s="1221"/>
      <c r="K2928" s="1382" t="s">
        <v>3337</v>
      </c>
      <c r="L2928" s="1218"/>
      <c r="M2928" s="1221"/>
    </row>
    <row r="2929" spans="1:14" ht="15.75">
      <c r="A2929" s="2463" t="s">
        <v>3304</v>
      </c>
      <c r="B2929" s="1381"/>
      <c r="C2929" s="1223"/>
      <c r="D2929" s="1221"/>
      <c r="E2929" s="1382" t="s">
        <v>3337</v>
      </c>
      <c r="F2929" s="1223"/>
      <c r="G2929" s="1221"/>
      <c r="H2929" s="1410"/>
      <c r="I2929" s="1223"/>
      <c r="J2929" s="1221"/>
      <c r="K2929" s="1382" t="s">
        <v>3337</v>
      </c>
      <c r="L2929" s="1223"/>
      <c r="M2929" s="1221"/>
    </row>
    <row r="2930" spans="1:14" ht="15.75">
      <c r="A2930" s="2463" t="s">
        <v>4377</v>
      </c>
      <c r="B2930" s="1385"/>
      <c r="C2930" s="1225"/>
      <c r="D2930" s="1221"/>
      <c r="E2930" s="1543">
        <v>1</v>
      </c>
      <c r="F2930" s="1225">
        <v>200</v>
      </c>
      <c r="G2930" s="1221">
        <f>E2930*F2930*E2932</f>
        <v>26000</v>
      </c>
      <c r="H2930" s="2470"/>
      <c r="I2930" s="1386"/>
      <c r="J2930" s="1415"/>
      <c r="K2930" s="1543">
        <v>1</v>
      </c>
      <c r="L2930" s="1225">
        <v>200</v>
      </c>
      <c r="M2930" s="1221">
        <f>K2930*L2930*K2932</f>
        <v>26000</v>
      </c>
    </row>
    <row r="2931" spans="1:14" ht="15.75">
      <c r="A2931" s="2463" t="s">
        <v>4378</v>
      </c>
      <c r="B2931" s="1385"/>
      <c r="C2931" s="1225"/>
      <c r="D2931" s="1221"/>
      <c r="E2931" s="1543">
        <v>2</v>
      </c>
      <c r="F2931" s="1225">
        <v>50</v>
      </c>
      <c r="G2931" s="1221">
        <f>E2931*F2931*E2932</f>
        <v>13000</v>
      </c>
      <c r="H2931" s="2470"/>
      <c r="I2931" s="1386"/>
      <c r="J2931" s="1415"/>
      <c r="K2931" s="1543">
        <v>2</v>
      </c>
      <c r="L2931" s="1225">
        <v>50</v>
      </c>
      <c r="M2931" s="1221">
        <f>K2931*L2931*K2932</f>
        <v>13000</v>
      </c>
    </row>
    <row r="2932" spans="1:14" ht="15.75">
      <c r="A2932" s="2473" t="s">
        <v>4379</v>
      </c>
      <c r="B2932" s="1388"/>
      <c r="C2932" s="1228"/>
      <c r="D2932" s="1221"/>
      <c r="E2932" s="1391">
        <v>130</v>
      </c>
      <c r="F2932" s="1228"/>
      <c r="G2932" s="1221"/>
      <c r="H2932" s="2470"/>
      <c r="I2932" s="1414"/>
      <c r="J2932" s="1415"/>
      <c r="K2932" s="1391">
        <v>130</v>
      </c>
      <c r="L2932" s="1228"/>
      <c r="M2932" s="1221"/>
    </row>
    <row r="2933" spans="1:14" ht="16.5" thickBot="1">
      <c r="A2933" s="2474" t="s">
        <v>29</v>
      </c>
      <c r="B2933" s="1231"/>
      <c r="C2933" s="1231"/>
      <c r="D2933" s="1234"/>
      <c r="E2933" s="1231"/>
      <c r="F2933" s="1231"/>
      <c r="G2933" s="1234">
        <f>SUM(G2929:G2931)</f>
        <v>39000</v>
      </c>
      <c r="H2933" s="2475"/>
      <c r="I2933" s="1475"/>
      <c r="J2933" s="2475"/>
      <c r="K2933" s="1231"/>
      <c r="L2933" s="1231"/>
      <c r="M2933" s="1234">
        <f>SUM(M2929:M2931)</f>
        <v>39000</v>
      </c>
    </row>
    <row r="2934" spans="1:14" ht="16.5" thickBot="1">
      <c r="A2934" s="2403" t="s">
        <v>4224</v>
      </c>
      <c r="B2934" s="2453"/>
      <c r="C2934" s="2453"/>
      <c r="D2934" s="2454">
        <f>D2933+D2919+D2905+D2891+D2877</f>
        <v>19000</v>
      </c>
      <c r="E2934" s="2455"/>
      <c r="F2934" s="2456"/>
      <c r="G2934" s="2454">
        <f>G2933+G2919+G2905+G2891+G2877</f>
        <v>247500</v>
      </c>
      <c r="H2934" s="2456"/>
      <c r="I2934" s="2457"/>
      <c r="J2934" s="2454">
        <f>J2933+J2919+J2905+J2891+J2877</f>
        <v>19000</v>
      </c>
      <c r="K2934" s="2455"/>
      <c r="L2934" s="2457"/>
      <c r="M2934" s="2454">
        <f>M2933+M2919+M2905+M2891+M2877</f>
        <v>203500</v>
      </c>
      <c r="N2934" s="2406">
        <f>M2934+J2934+G2934+D2934</f>
        <v>489000</v>
      </c>
    </row>
    <row r="2935" spans="1:14" ht="15.75" thickBot="1">
      <c r="A2935" s="2458" t="s">
        <v>4575</v>
      </c>
      <c r="B2935" s="2459"/>
      <c r="C2935" s="2459"/>
      <c r="D2935" s="2459"/>
      <c r="E2935" s="2459"/>
      <c r="F2935" s="2459"/>
      <c r="G2935" s="2459"/>
      <c r="H2935" s="2459"/>
      <c r="I2935" s="2459"/>
      <c r="J2935" s="2459"/>
      <c r="K2935" s="2459"/>
      <c r="L2935" s="2459"/>
      <c r="M2935" s="2460"/>
    </row>
    <row r="2936" spans="1:14" ht="15.75">
      <c r="A2936" s="2482" t="s">
        <v>3278</v>
      </c>
      <c r="B2936" s="1237"/>
      <c r="C2936" s="1237"/>
      <c r="D2936" s="1402"/>
      <c r="E2936" s="1237" t="s">
        <v>4576</v>
      </c>
      <c r="F2936" s="1237"/>
      <c r="G2936" s="1402"/>
      <c r="H2936" s="1237" t="s">
        <v>4576</v>
      </c>
      <c r="I2936" s="1237"/>
      <c r="J2936" s="1402"/>
      <c r="K2936" s="1237"/>
      <c r="L2936" s="1237"/>
      <c r="M2936" s="1402"/>
    </row>
    <row r="2937" spans="1:14" ht="15.75">
      <c r="A2937" s="2444" t="s">
        <v>4228</v>
      </c>
      <c r="B2937" s="1240"/>
      <c r="C2937" s="1240"/>
      <c r="D2937" s="1238"/>
      <c r="E2937" s="1240" t="s">
        <v>4577</v>
      </c>
      <c r="F2937" s="1240"/>
      <c r="G2937" s="1238"/>
      <c r="H2937" s="1240" t="s">
        <v>4577</v>
      </c>
      <c r="I2937" s="1240"/>
      <c r="J2937" s="1238"/>
      <c r="K2937" s="1240"/>
      <c r="L2937" s="1240"/>
      <c r="M2937" s="1238"/>
    </row>
    <row r="2938" spans="1:14" ht="15.75">
      <c r="A2938" s="2444" t="s">
        <v>3284</v>
      </c>
      <c r="B2938" s="1404"/>
      <c r="C2938" s="1242"/>
      <c r="D2938" s="1243"/>
      <c r="E2938" s="1404" t="s">
        <v>4578</v>
      </c>
      <c r="F2938" s="1242"/>
      <c r="G2938" s="1243"/>
      <c r="H2938" s="1404" t="s">
        <v>3420</v>
      </c>
      <c r="I2938" s="1242"/>
      <c r="J2938" s="1243"/>
      <c r="K2938" s="1404"/>
      <c r="L2938" s="1242"/>
      <c r="M2938" s="1243"/>
    </row>
    <row r="2939" spans="1:14" ht="15.75">
      <c r="A2939" s="2444" t="s">
        <v>4375</v>
      </c>
      <c r="B2939" s="1404"/>
      <c r="C2939" s="1242"/>
      <c r="D2939" s="1243"/>
      <c r="E2939" s="1404" t="s">
        <v>3290</v>
      </c>
      <c r="F2939" s="1242"/>
      <c r="G2939" s="1243"/>
      <c r="H2939" s="1404" t="s">
        <v>3290</v>
      </c>
      <c r="I2939" s="1242"/>
      <c r="J2939" s="1243"/>
      <c r="K2939" s="1404"/>
      <c r="L2939" s="1242"/>
      <c r="M2939" s="1243"/>
    </row>
    <row r="2940" spans="1:14" ht="15.75">
      <c r="A2940" s="2444" t="s">
        <v>3291</v>
      </c>
      <c r="B2940" s="1404"/>
      <c r="C2940" s="1242"/>
      <c r="D2940" s="1243"/>
      <c r="E2940" s="1404" t="s">
        <v>4579</v>
      </c>
      <c r="F2940" s="1242"/>
      <c r="G2940" s="1243"/>
      <c r="H2940" s="1404" t="s">
        <v>4579</v>
      </c>
      <c r="I2940" s="1242"/>
      <c r="J2940" s="1243"/>
      <c r="K2940" s="1404"/>
      <c r="L2940" s="1242"/>
      <c r="M2940" s="1243"/>
    </row>
    <row r="2941" spans="1:14" ht="15.75">
      <c r="A2941" s="2444" t="s">
        <v>3294</v>
      </c>
      <c r="B2941" s="1404"/>
      <c r="C2941" s="1242"/>
      <c r="D2941" s="1243"/>
      <c r="E2941" s="1404" t="s">
        <v>3337</v>
      </c>
      <c r="F2941" s="1242"/>
      <c r="G2941" s="1243"/>
      <c r="H2941" s="1404" t="s">
        <v>3337</v>
      </c>
      <c r="I2941" s="1242"/>
      <c r="J2941" s="1243"/>
      <c r="K2941" s="1404"/>
      <c r="L2941" s="1242"/>
      <c r="M2941" s="1243"/>
    </row>
    <row r="2942" spans="1:14" ht="15.75">
      <c r="A2942" s="2444" t="s">
        <v>3295</v>
      </c>
      <c r="B2942" s="1404"/>
      <c r="C2942" s="1242"/>
      <c r="D2942" s="1243"/>
      <c r="E2942" s="1404" t="s">
        <v>3394</v>
      </c>
      <c r="F2942" s="1242"/>
      <c r="G2942" s="1243"/>
      <c r="H2942" s="1404" t="s">
        <v>3394</v>
      </c>
      <c r="I2942" s="1242"/>
      <c r="J2942" s="1243"/>
      <c r="K2942" s="1404"/>
      <c r="L2942" s="1242"/>
      <c r="M2942" s="1243"/>
    </row>
    <row r="2943" spans="1:14" ht="47.25">
      <c r="A2943" s="2444" t="s">
        <v>3298</v>
      </c>
      <c r="B2943" s="1404"/>
      <c r="C2943" s="1242"/>
      <c r="D2943" s="1243"/>
      <c r="E2943" s="1404" t="s">
        <v>3315</v>
      </c>
      <c r="F2943" s="1242"/>
      <c r="G2943" s="1243"/>
      <c r="H2943" s="1404" t="s">
        <v>4580</v>
      </c>
      <c r="I2943" s="1242"/>
      <c r="J2943" s="1243"/>
      <c r="K2943" s="1404"/>
      <c r="L2943" s="1242"/>
      <c r="M2943" s="1243"/>
    </row>
    <row r="2944" spans="1:14" ht="15.75">
      <c r="A2944" s="2444" t="s">
        <v>4376</v>
      </c>
      <c r="B2944" s="1404"/>
      <c r="C2944" s="1242"/>
      <c r="D2944" s="1243"/>
      <c r="E2944" s="1404" t="s">
        <v>3337</v>
      </c>
      <c r="F2944" s="1242"/>
      <c r="G2944" s="1243"/>
      <c r="H2944" s="1404" t="s">
        <v>3337</v>
      </c>
      <c r="I2944" s="1242"/>
      <c r="J2944" s="1243"/>
      <c r="K2944" s="1404"/>
      <c r="L2944" s="1242"/>
      <c r="M2944" s="1243"/>
    </row>
    <row r="2945" spans="1:13" ht="15.75">
      <c r="A2945" s="2444" t="s">
        <v>3304</v>
      </c>
      <c r="B2945" s="1404"/>
      <c r="C2945" s="1245"/>
      <c r="D2945" s="1243"/>
      <c r="E2945" s="1404" t="s">
        <v>3337</v>
      </c>
      <c r="F2945" s="1245"/>
      <c r="G2945" s="1243"/>
      <c r="H2945" s="1404" t="s">
        <v>3337</v>
      </c>
      <c r="I2945" s="1245"/>
      <c r="J2945" s="1243"/>
      <c r="K2945" s="1404"/>
      <c r="L2945" s="1245"/>
      <c r="M2945" s="1243"/>
    </row>
    <row r="2946" spans="1:13" ht="15.75">
      <c r="A2946" s="2444" t="s">
        <v>4377</v>
      </c>
      <c r="B2946" s="1406"/>
      <c r="C2946" s="1248"/>
      <c r="D2946" s="1243"/>
      <c r="E2946" s="1406">
        <v>1</v>
      </c>
      <c r="F2946" s="2483">
        <v>275</v>
      </c>
      <c r="G2946" s="2484">
        <f>E2946*F2946*E2948</f>
        <v>14575</v>
      </c>
      <c r="H2946" s="1406">
        <v>1</v>
      </c>
      <c r="I2946" s="2483">
        <v>275</v>
      </c>
      <c r="J2946" s="2484">
        <f>H2946*I2946*H2948</f>
        <v>14575</v>
      </c>
      <c r="K2946" s="1406"/>
      <c r="L2946" s="1248"/>
      <c r="M2946" s="1243"/>
    </row>
    <row r="2947" spans="1:13" ht="15.75">
      <c r="A2947" s="2444" t="s">
        <v>4378</v>
      </c>
      <c r="B2947" s="1406"/>
      <c r="C2947" s="1248"/>
      <c r="D2947" s="1243"/>
      <c r="E2947" s="1406">
        <v>1</v>
      </c>
      <c r="F2947" s="2483">
        <v>100</v>
      </c>
      <c r="G2947" s="2484">
        <f>E2947*F2947*E2948</f>
        <v>5300</v>
      </c>
      <c r="H2947" s="1406">
        <v>1</v>
      </c>
      <c r="I2947" s="2483">
        <v>100</v>
      </c>
      <c r="J2947" s="2484">
        <f>H2947*I2947*H2948</f>
        <v>5300</v>
      </c>
      <c r="K2947" s="1406"/>
      <c r="L2947" s="1248"/>
      <c r="M2947" s="1243"/>
    </row>
    <row r="2948" spans="1:13" ht="15.75">
      <c r="A2948" s="2485" t="s">
        <v>4379</v>
      </c>
      <c r="B2948" s="1409"/>
      <c r="C2948" s="1251"/>
      <c r="D2948" s="1243"/>
      <c r="E2948" s="1409">
        <v>53</v>
      </c>
      <c r="F2948" s="1251"/>
      <c r="G2948" s="1243"/>
      <c r="H2948" s="1409">
        <v>53</v>
      </c>
      <c r="I2948" s="1251"/>
      <c r="J2948" s="1243"/>
      <c r="K2948" s="1409"/>
      <c r="L2948" s="1251"/>
      <c r="M2948" s="1243"/>
    </row>
    <row r="2949" spans="1:13" ht="16.5" thickBot="1">
      <c r="A2949" s="2486" t="s">
        <v>29</v>
      </c>
      <c r="B2949" s="1254"/>
      <c r="C2949" s="1254"/>
      <c r="D2949" s="1255"/>
      <c r="E2949" s="1254"/>
      <c r="F2949" s="1254"/>
      <c r="G2949" s="2487">
        <f>G2946+G2947</f>
        <v>19875</v>
      </c>
      <c r="H2949" s="2487"/>
      <c r="I2949" s="2487"/>
      <c r="J2949" s="2487">
        <f>J2946+J2947</f>
        <v>19875</v>
      </c>
      <c r="K2949" s="1254"/>
      <c r="L2949" s="1254"/>
      <c r="M2949" s="1255"/>
    </row>
    <row r="2950" spans="1:13" ht="31.5">
      <c r="A2950" s="2488" t="s">
        <v>3278</v>
      </c>
      <c r="B2950" s="1512"/>
      <c r="C2950" s="1240"/>
      <c r="D2950" s="1238"/>
      <c r="E2950" s="1512"/>
      <c r="F2950" s="1240"/>
      <c r="G2950" s="1238"/>
      <c r="H2950" s="1512"/>
      <c r="I2950" s="1240"/>
      <c r="J2950" s="1238"/>
      <c r="K2950" s="1512" t="s">
        <v>4581</v>
      </c>
      <c r="L2950" s="1240"/>
      <c r="M2950" s="1238"/>
    </row>
    <row r="2951" spans="1:13" ht="15.75">
      <c r="A2951" s="2444" t="s">
        <v>4228</v>
      </c>
      <c r="B2951" s="1240"/>
      <c r="C2951" s="1240"/>
      <c r="D2951" s="1238"/>
      <c r="E2951" s="1240"/>
      <c r="F2951" s="1240"/>
      <c r="G2951" s="1238"/>
      <c r="H2951" s="1240"/>
      <c r="I2951" s="1240"/>
      <c r="J2951" s="1238"/>
      <c r="K2951" s="1240" t="s">
        <v>4577</v>
      </c>
      <c r="L2951" s="1240"/>
      <c r="M2951" s="1238"/>
    </row>
    <row r="2952" spans="1:13" ht="15.75">
      <c r="A2952" s="2444" t="s">
        <v>3284</v>
      </c>
      <c r="B2952" s="1404"/>
      <c r="C2952" s="1242"/>
      <c r="D2952" s="1243"/>
      <c r="E2952" s="1404"/>
      <c r="F2952" s="1242"/>
      <c r="G2952" s="1243"/>
      <c r="H2952" s="1404"/>
      <c r="I2952" s="1242"/>
      <c r="J2952" s="1243"/>
      <c r="K2952" s="1404" t="s">
        <v>3555</v>
      </c>
      <c r="L2952" s="1242"/>
      <c r="M2952" s="1243"/>
    </row>
    <row r="2953" spans="1:13" ht="15.75">
      <c r="A2953" s="2444" t="s">
        <v>4375</v>
      </c>
      <c r="B2953" s="1404"/>
      <c r="C2953" s="1242"/>
      <c r="D2953" s="1243"/>
      <c r="E2953" s="1404"/>
      <c r="F2953" s="1242"/>
      <c r="G2953" s="1243"/>
      <c r="H2953" s="1404"/>
      <c r="I2953" s="1242"/>
      <c r="J2953" s="1243"/>
      <c r="K2953" s="1404" t="s">
        <v>4357</v>
      </c>
      <c r="L2953" s="1242"/>
      <c r="M2953" s="1243"/>
    </row>
    <row r="2954" spans="1:13" ht="15.75">
      <c r="A2954" s="2444" t="s">
        <v>3291</v>
      </c>
      <c r="B2954" s="1404"/>
      <c r="C2954" s="1242"/>
      <c r="D2954" s="1243"/>
      <c r="E2954" s="1404"/>
      <c r="F2954" s="1242"/>
      <c r="G2954" s="1243"/>
      <c r="H2954" s="1404"/>
      <c r="I2954" s="1242"/>
      <c r="J2954" s="1243"/>
      <c r="K2954" s="1404" t="s">
        <v>4582</v>
      </c>
      <c r="L2954" s="1242"/>
      <c r="M2954" s="1243"/>
    </row>
    <row r="2955" spans="1:13" ht="15.75">
      <c r="A2955" s="2444" t="s">
        <v>3294</v>
      </c>
      <c r="B2955" s="1404"/>
      <c r="C2955" s="1242"/>
      <c r="D2955" s="1243"/>
      <c r="E2955" s="1404"/>
      <c r="F2955" s="1242"/>
      <c r="G2955" s="1243"/>
      <c r="H2955" s="1404"/>
      <c r="I2955" s="1242"/>
      <c r="J2955" s="1243"/>
      <c r="K2955" s="1404" t="s">
        <v>4583</v>
      </c>
      <c r="L2955" s="1242"/>
      <c r="M2955" s="1243"/>
    </row>
    <row r="2956" spans="1:13" ht="15.75">
      <c r="A2956" s="2444" t="s">
        <v>3295</v>
      </c>
      <c r="B2956" s="1404"/>
      <c r="C2956" s="1242"/>
      <c r="D2956" s="1243"/>
      <c r="E2956" s="1404"/>
      <c r="F2956" s="1242"/>
      <c r="G2956" s="1243"/>
      <c r="H2956" s="1404"/>
      <c r="I2956" s="1242"/>
      <c r="J2956" s="1243"/>
      <c r="K2956" s="1404" t="s">
        <v>3394</v>
      </c>
      <c r="L2956" s="1242"/>
      <c r="M2956" s="1243"/>
    </row>
    <row r="2957" spans="1:13" ht="47.25">
      <c r="A2957" s="2444" t="s">
        <v>3298</v>
      </c>
      <c r="B2957" s="1404"/>
      <c r="C2957" s="1242"/>
      <c r="D2957" s="1243"/>
      <c r="E2957" s="1404"/>
      <c r="F2957" s="1242"/>
      <c r="G2957" s="1243"/>
      <c r="H2957" s="1404"/>
      <c r="I2957" s="1242"/>
      <c r="J2957" s="1243"/>
      <c r="K2957" s="1404" t="s">
        <v>4580</v>
      </c>
      <c r="L2957" s="1242"/>
      <c r="M2957" s="1243"/>
    </row>
    <row r="2958" spans="1:13" ht="15.75">
      <c r="A2958" s="2444" t="s">
        <v>4376</v>
      </c>
      <c r="B2958" s="1404"/>
      <c r="C2958" s="1242"/>
      <c r="D2958" s="1243"/>
      <c r="E2958" s="1404"/>
      <c r="F2958" s="1242"/>
      <c r="G2958" s="1243"/>
      <c r="H2958" s="1404"/>
      <c r="I2958" s="1242"/>
      <c r="J2958" s="1243"/>
      <c r="K2958" s="1404" t="s">
        <v>3337</v>
      </c>
      <c r="L2958" s="1242"/>
      <c r="M2958" s="1243"/>
    </row>
    <row r="2959" spans="1:13" ht="15.75">
      <c r="A2959" s="2444" t="s">
        <v>3304</v>
      </c>
      <c r="B2959" s="1404"/>
      <c r="C2959" s="1245"/>
      <c r="D2959" s="1243"/>
      <c r="E2959" s="1404"/>
      <c r="F2959" s="1245"/>
      <c r="G2959" s="1243"/>
      <c r="H2959" s="1404"/>
      <c r="I2959" s="1245"/>
      <c r="J2959" s="1243"/>
      <c r="K2959" s="1404" t="s">
        <v>3337</v>
      </c>
      <c r="L2959" s="1245"/>
      <c r="M2959" s="1243"/>
    </row>
    <row r="2960" spans="1:13" ht="15.75">
      <c r="A2960" s="2444" t="s">
        <v>4584</v>
      </c>
      <c r="B2960" s="1406"/>
      <c r="C2960" s="1248"/>
      <c r="D2960" s="1243"/>
      <c r="E2960" s="1406"/>
      <c r="F2960" s="1248"/>
      <c r="G2960" s="1243"/>
      <c r="H2960" s="1406"/>
      <c r="I2960" s="1248"/>
      <c r="J2960" s="1243"/>
      <c r="K2960" s="1406">
        <v>1</v>
      </c>
      <c r="L2960" s="2483">
        <v>275</v>
      </c>
      <c r="M2960" s="2484">
        <f>K2960*L2960*K2963</f>
        <v>13750</v>
      </c>
    </row>
    <row r="2961" spans="1:14" ht="15.75">
      <c r="A2961" s="2444" t="s">
        <v>4585</v>
      </c>
      <c r="B2961" s="1406"/>
      <c r="C2961" s="1248"/>
      <c r="D2961" s="1243"/>
      <c r="E2961" s="1406"/>
      <c r="F2961" s="1248"/>
      <c r="G2961" s="1243"/>
      <c r="H2961" s="1406"/>
      <c r="I2961" s="1248"/>
      <c r="J2961" s="1243"/>
      <c r="K2961" s="1406">
        <v>1</v>
      </c>
      <c r="L2961" s="2483">
        <v>275</v>
      </c>
      <c r="M2961" s="2484">
        <f>K2961*L2961*K2963</f>
        <v>13750</v>
      </c>
    </row>
    <row r="2962" spans="1:14" ht="15.75">
      <c r="A2962" s="2444" t="s">
        <v>4378</v>
      </c>
      <c r="B2962" s="1406"/>
      <c r="C2962" s="1248"/>
      <c r="D2962" s="1243"/>
      <c r="E2962" s="1406"/>
      <c r="F2962" s="1248"/>
      <c r="G2962" s="1243"/>
      <c r="H2962" s="1406"/>
      <c r="I2962" s="1248"/>
      <c r="J2962" s="1243"/>
      <c r="K2962" s="1406" t="s">
        <v>4586</v>
      </c>
      <c r="L2962" s="2483">
        <v>50</v>
      </c>
      <c r="M2962" s="2484">
        <v>7500</v>
      </c>
    </row>
    <row r="2963" spans="1:14" ht="15.75">
      <c r="A2963" s="2485" t="s">
        <v>4379</v>
      </c>
      <c r="B2963" s="1409"/>
      <c r="C2963" s="1251"/>
      <c r="D2963" s="1243"/>
      <c r="E2963" s="1409"/>
      <c r="F2963" s="1251"/>
      <c r="G2963" s="1243"/>
      <c r="H2963" s="1409"/>
      <c r="I2963" s="1251"/>
      <c r="J2963" s="1243"/>
      <c r="K2963" s="1409">
        <v>50</v>
      </c>
      <c r="L2963" s="1251"/>
      <c r="M2963" s="1243"/>
    </row>
    <row r="2964" spans="1:14" ht="16.5" thickBot="1">
      <c r="A2964" s="2486" t="s">
        <v>29</v>
      </c>
      <c r="B2964" s="1254"/>
      <c r="C2964" s="1254"/>
      <c r="D2964" s="1255"/>
      <c r="E2964" s="1254"/>
      <c r="F2964" s="1254"/>
      <c r="G2964" s="1255"/>
      <c r="H2964" s="1254"/>
      <c r="I2964" s="1254"/>
      <c r="J2964" s="1255"/>
      <c r="K2964" s="2487"/>
      <c r="L2964" s="2487"/>
      <c r="M2964" s="2487">
        <f>SUM(M2960:M2962)</f>
        <v>35000</v>
      </c>
    </row>
    <row r="2965" spans="1:14" ht="16.5" thickBot="1">
      <c r="A2965" s="2403" t="s">
        <v>4224</v>
      </c>
      <c r="B2965" s="2489"/>
      <c r="C2965" s="2489"/>
      <c r="D2965" s="2490">
        <f>D2964+D2949</f>
        <v>0</v>
      </c>
      <c r="E2965" s="2489"/>
      <c r="F2965" s="2489"/>
      <c r="G2965" s="2490">
        <f>G2964+G2949</f>
        <v>19875</v>
      </c>
      <c r="H2965" s="2489"/>
      <c r="I2965" s="2489"/>
      <c r="J2965" s="2490">
        <f>J2964+J2949</f>
        <v>19875</v>
      </c>
      <c r="K2965" s="2491"/>
      <c r="L2965" s="2491"/>
      <c r="M2965" s="2490">
        <f>M2964+M2949</f>
        <v>35000</v>
      </c>
      <c r="N2965" s="2406">
        <f>M2965+J2965+G2965+D2965</f>
        <v>74750</v>
      </c>
    </row>
    <row r="2966" spans="1:14" ht="16.5" thickBot="1">
      <c r="A2966" s="2492" t="s">
        <v>4587</v>
      </c>
      <c r="B2966" s="1302"/>
      <c r="C2966" s="1302"/>
      <c r="D2966" s="1302"/>
      <c r="E2966" s="1302"/>
      <c r="F2966" s="1302"/>
      <c r="G2966" s="1302"/>
      <c r="H2966" s="1302"/>
      <c r="I2966" s="1302"/>
      <c r="J2966" s="1302"/>
      <c r="K2966" s="1302"/>
      <c r="L2966" s="1302"/>
      <c r="M2966" s="2493"/>
    </row>
    <row r="2967" spans="1:14" ht="47.25">
      <c r="A2967" s="2410" t="s">
        <v>3278</v>
      </c>
      <c r="B2967" s="2432"/>
      <c r="C2967" s="1237"/>
      <c r="D2967" s="1402"/>
      <c r="E2967" s="1424"/>
      <c r="F2967" s="1424"/>
      <c r="G2967" s="1425"/>
      <c r="H2967" s="2311" t="s">
        <v>4588</v>
      </c>
      <c r="I2967" s="1424"/>
      <c r="J2967" s="1425"/>
      <c r="K2967" s="2390"/>
      <c r="L2967" s="1424"/>
      <c r="M2967" s="1425"/>
    </row>
    <row r="2968" spans="1:14" ht="15.75">
      <c r="A2968" s="2411" t="s">
        <v>4228</v>
      </c>
      <c r="B2968" s="1240"/>
      <c r="C2968" s="1240"/>
      <c r="D2968" s="1238"/>
      <c r="E2968" s="2311"/>
      <c r="F2968" s="1424"/>
      <c r="G2968" s="1425"/>
      <c r="H2968" s="2311" t="s">
        <v>4589</v>
      </c>
      <c r="I2968" s="1424"/>
      <c r="J2968" s="1425"/>
      <c r="K2968" s="2390"/>
      <c r="L2968" s="1424"/>
      <c r="M2968" s="1425"/>
    </row>
    <row r="2969" spans="1:14" ht="15.75">
      <c r="A2969" s="2411" t="s">
        <v>3284</v>
      </c>
      <c r="B2969" s="1404"/>
      <c r="C2969" s="1242"/>
      <c r="D2969" s="1243"/>
      <c r="E2969" s="1432"/>
      <c r="F2969" s="1427"/>
      <c r="G2969" s="1428"/>
      <c r="H2969" s="2391" t="s">
        <v>3420</v>
      </c>
      <c r="I2969" s="1427"/>
      <c r="J2969" s="1428"/>
      <c r="K2969" s="2391"/>
      <c r="L2969" s="1427"/>
      <c r="M2969" s="1428"/>
    </row>
    <row r="2970" spans="1:14" ht="15.75">
      <c r="A2970" s="2411" t="s">
        <v>4375</v>
      </c>
      <c r="B2970" s="1404"/>
      <c r="C2970" s="1242"/>
      <c r="D2970" s="1243"/>
      <c r="E2970" s="1432"/>
      <c r="F2970" s="1427"/>
      <c r="G2970" s="1428"/>
      <c r="H2970" s="1432" t="s">
        <v>3712</v>
      </c>
      <c r="I2970" s="1427"/>
      <c r="J2970" s="1428"/>
      <c r="K2970" s="2391"/>
      <c r="L2970" s="1427"/>
      <c r="M2970" s="1428"/>
    </row>
    <row r="2971" spans="1:14" ht="31.5">
      <c r="A2971" s="2411" t="s">
        <v>3291</v>
      </c>
      <c r="B2971" s="2435"/>
      <c r="C2971" s="1242"/>
      <c r="D2971" s="1243"/>
      <c r="E2971" s="1432"/>
      <c r="F2971" s="1427"/>
      <c r="G2971" s="1428"/>
      <c r="H2971" s="1432" t="s">
        <v>4590</v>
      </c>
      <c r="I2971" s="1427"/>
      <c r="J2971" s="1428"/>
      <c r="K2971" s="2391"/>
      <c r="L2971" s="1427"/>
      <c r="M2971" s="1428"/>
    </row>
    <row r="2972" spans="1:14" ht="15.75">
      <c r="A2972" s="2411" t="s">
        <v>3294</v>
      </c>
      <c r="B2972" s="2435"/>
      <c r="C2972" s="1242"/>
      <c r="D2972" s="1243"/>
      <c r="E2972" s="1429"/>
      <c r="F2972" s="1427"/>
      <c r="G2972" s="1428"/>
      <c r="H2972" s="1432" t="s">
        <v>3337</v>
      </c>
      <c r="I2972" s="1427"/>
      <c r="J2972" s="1428"/>
      <c r="K2972" s="2391"/>
      <c r="L2972" s="1427"/>
      <c r="M2972" s="1428"/>
    </row>
    <row r="2973" spans="1:14" ht="15.75">
      <c r="A2973" s="2411" t="s">
        <v>3295</v>
      </c>
      <c r="B2973" s="2435"/>
      <c r="C2973" s="1242"/>
      <c r="D2973" s="1243"/>
      <c r="E2973" s="1432"/>
      <c r="F2973" s="1427"/>
      <c r="G2973" s="1428"/>
      <c r="H2973" s="1432" t="s">
        <v>3394</v>
      </c>
      <c r="I2973" s="1427"/>
      <c r="J2973" s="1428"/>
      <c r="K2973" s="2391"/>
      <c r="L2973" s="1427"/>
      <c r="M2973" s="1428"/>
    </row>
    <row r="2974" spans="1:14" ht="47.25">
      <c r="A2974" s="2411" t="s">
        <v>3298</v>
      </c>
      <c r="B2974" s="2435"/>
      <c r="C2974" s="1242"/>
      <c r="D2974" s="1243"/>
      <c r="E2974" s="1429"/>
      <c r="F2974" s="1427"/>
      <c r="G2974" s="1428"/>
      <c r="H2974" s="1431" t="s">
        <v>3315</v>
      </c>
      <c r="I2974" s="1427"/>
      <c r="J2974" s="1428"/>
      <c r="K2974" s="1429"/>
      <c r="L2974" s="1427"/>
      <c r="M2974" s="1428"/>
    </row>
    <row r="2975" spans="1:14" ht="31.5">
      <c r="A2975" s="2411" t="s">
        <v>4376</v>
      </c>
      <c r="B2975" s="2435"/>
      <c r="C2975" s="1242"/>
      <c r="D2975" s="1243"/>
      <c r="E2975" s="1429"/>
      <c r="F2975" s="1427"/>
      <c r="G2975" s="1428"/>
      <c r="H2975" s="1431" t="s">
        <v>4591</v>
      </c>
      <c r="I2975" s="1427"/>
      <c r="J2975" s="1428"/>
      <c r="K2975" s="1429"/>
      <c r="L2975" s="1427"/>
      <c r="M2975" s="1428"/>
    </row>
    <row r="2976" spans="1:14" ht="15.75">
      <c r="A2976" s="2411" t="s">
        <v>3304</v>
      </c>
      <c r="B2976" s="1404"/>
      <c r="C2976" s="1245"/>
      <c r="D2976" s="1243"/>
      <c r="E2976" s="1432"/>
      <c r="F2976" s="1433"/>
      <c r="G2976" s="1428"/>
      <c r="H2976" s="2494" t="s">
        <v>4592</v>
      </c>
      <c r="I2976" s="2495">
        <v>4000</v>
      </c>
      <c r="J2976" s="2496">
        <f>H2979*I2976</f>
        <v>152000</v>
      </c>
      <c r="K2976" s="1432"/>
      <c r="L2976" s="1433"/>
      <c r="M2976" s="1428"/>
    </row>
    <row r="2977" spans="1:13" ht="15.75">
      <c r="A2977" s="2411" t="s">
        <v>4377</v>
      </c>
      <c r="B2977" s="2437"/>
      <c r="C2977" s="2438"/>
      <c r="D2977" s="2439"/>
      <c r="E2977" s="2397"/>
      <c r="F2977" s="2318"/>
      <c r="G2977" s="1428"/>
      <c r="H2977" s="2497">
        <v>5</v>
      </c>
      <c r="I2977" s="2498"/>
      <c r="J2977" s="2496">
        <f>H2979*H2977*I2977</f>
        <v>0</v>
      </c>
      <c r="K2977" s="2392"/>
      <c r="L2977" s="2318"/>
      <c r="M2977" s="1428"/>
    </row>
    <row r="2978" spans="1:13" ht="15.75">
      <c r="A2978" s="2411" t="s">
        <v>4378</v>
      </c>
      <c r="B2978" s="2437"/>
      <c r="C2978" s="2438"/>
      <c r="D2978" s="2439"/>
      <c r="E2978" s="2397"/>
      <c r="F2978" s="2318"/>
      <c r="G2978" s="1428"/>
      <c r="H2978" s="2497">
        <v>4</v>
      </c>
      <c r="I2978" s="2498"/>
      <c r="J2978" s="2496">
        <f>H2979*H2978*I2978</f>
        <v>0</v>
      </c>
      <c r="K2978" s="2392"/>
      <c r="L2978" s="2318"/>
      <c r="M2978" s="1428"/>
    </row>
    <row r="2979" spans="1:13" ht="15.75">
      <c r="A2979" s="2413" t="s">
        <v>4379</v>
      </c>
      <c r="B2979" s="2444"/>
      <c r="C2979" s="1251"/>
      <c r="D2979" s="2439"/>
      <c r="E2979" s="2398"/>
      <c r="F2979" s="1438"/>
      <c r="G2979" s="1428"/>
      <c r="H2979" s="2499">
        <v>38</v>
      </c>
      <c r="I2979" s="2500"/>
      <c r="J2979" s="2496"/>
      <c r="K2979" s="2394"/>
      <c r="L2979" s="1438"/>
      <c r="M2979" s="1428"/>
    </row>
    <row r="2980" spans="1:13" ht="16.5" thickBot="1">
      <c r="A2980" s="2414" t="s">
        <v>29</v>
      </c>
      <c r="B2980" s="2446"/>
      <c r="C2980" s="2446"/>
      <c r="D2980" s="2447"/>
      <c r="E2980" s="2399"/>
      <c r="F2980" s="1439"/>
      <c r="G2980" s="1440"/>
      <c r="H2980" s="2399"/>
      <c r="I2980" s="1439"/>
      <c r="J2980" s="1440">
        <f>SUM(J2976:J2978)</f>
        <v>152000</v>
      </c>
      <c r="K2980" s="2396"/>
      <c r="L2980" s="1439"/>
      <c r="M2980" s="1440"/>
    </row>
    <row r="2981" spans="1:13" ht="31.5">
      <c r="A2981" s="2410" t="s">
        <v>3278</v>
      </c>
      <c r="B2981" s="2432"/>
      <c r="C2981" s="1237"/>
      <c r="D2981" s="1402"/>
      <c r="E2981" s="2307"/>
      <c r="F2981" s="1424"/>
      <c r="G2981" s="1425"/>
      <c r="H2981" s="2400"/>
      <c r="I2981" s="1424"/>
      <c r="J2981" s="1425"/>
      <c r="K2981" s="2400" t="s">
        <v>4593</v>
      </c>
      <c r="L2981" s="1424"/>
      <c r="M2981" s="1425"/>
    </row>
    <row r="2982" spans="1:13" ht="15.75">
      <c r="A2982" s="2411" t="s">
        <v>4228</v>
      </c>
      <c r="B2982" s="1240"/>
      <c r="C2982" s="1240"/>
      <c r="D2982" s="1238"/>
      <c r="E2982" s="2311"/>
      <c r="F2982" s="1424"/>
      <c r="G2982" s="1425"/>
      <c r="H2982" s="2311"/>
      <c r="I2982" s="1424"/>
      <c r="J2982" s="1425"/>
      <c r="K2982" s="2311" t="s">
        <v>4594</v>
      </c>
      <c r="L2982" s="1424"/>
      <c r="M2982" s="1425"/>
    </row>
    <row r="2983" spans="1:13" ht="15.75">
      <c r="A2983" s="2411" t="s">
        <v>3284</v>
      </c>
      <c r="B2983" s="1404"/>
      <c r="C2983" s="1242"/>
      <c r="D2983" s="1243"/>
      <c r="E2983" s="1432"/>
      <c r="F2983" s="1427"/>
      <c r="G2983" s="1428"/>
      <c r="H2983" s="2391"/>
      <c r="I2983" s="1427"/>
      <c r="J2983" s="1428"/>
      <c r="K2983" s="2391" t="s">
        <v>4502</v>
      </c>
      <c r="L2983" s="1427"/>
      <c r="M2983" s="1428"/>
    </row>
    <row r="2984" spans="1:13" ht="15.75">
      <c r="A2984" s="2411" t="s">
        <v>4375</v>
      </c>
      <c r="B2984" s="1404"/>
      <c r="C2984" s="1242"/>
      <c r="D2984" s="1243"/>
      <c r="E2984" s="1432"/>
      <c r="F2984" s="1427"/>
      <c r="G2984" s="1428"/>
      <c r="H2984" s="1432"/>
      <c r="I2984" s="1427"/>
      <c r="J2984" s="1428"/>
      <c r="K2984" s="1432" t="s">
        <v>3712</v>
      </c>
      <c r="L2984" s="1427"/>
      <c r="M2984" s="1428"/>
    </row>
    <row r="2985" spans="1:13" ht="31.5">
      <c r="A2985" s="2411" t="s">
        <v>3291</v>
      </c>
      <c r="B2985" s="2435"/>
      <c r="C2985" s="1242"/>
      <c r="D2985" s="1243"/>
      <c r="E2985" s="1432"/>
      <c r="F2985" s="1427"/>
      <c r="G2985" s="1428"/>
      <c r="H2985" s="1432"/>
      <c r="I2985" s="1427"/>
      <c r="J2985" s="1428"/>
      <c r="K2985" s="1432" t="s">
        <v>4590</v>
      </c>
      <c r="L2985" s="1427"/>
      <c r="M2985" s="1428"/>
    </row>
    <row r="2986" spans="1:13" ht="15.75">
      <c r="A2986" s="2411" t="s">
        <v>3294</v>
      </c>
      <c r="B2986" s="2435"/>
      <c r="C2986" s="1242"/>
      <c r="D2986" s="1243"/>
      <c r="E2986" s="1429"/>
      <c r="F2986" s="1427"/>
      <c r="G2986" s="1428"/>
      <c r="H2986" s="1432"/>
      <c r="I2986" s="1427"/>
      <c r="J2986" s="1428"/>
      <c r="K2986" s="1432" t="s">
        <v>3337</v>
      </c>
      <c r="L2986" s="1427"/>
      <c r="M2986" s="1428"/>
    </row>
    <row r="2987" spans="1:13" ht="15.75">
      <c r="A2987" s="2411" t="s">
        <v>3295</v>
      </c>
      <c r="B2987" s="2435"/>
      <c r="C2987" s="1242"/>
      <c r="D2987" s="1243"/>
      <c r="E2987" s="1432"/>
      <c r="F2987" s="1427"/>
      <c r="G2987" s="1428"/>
      <c r="H2987" s="1432"/>
      <c r="I2987" s="1427"/>
      <c r="J2987" s="1428"/>
      <c r="K2987" s="1432" t="s">
        <v>3394</v>
      </c>
      <c r="L2987" s="1427"/>
      <c r="M2987" s="1428"/>
    </row>
    <row r="2988" spans="1:13" ht="47.25">
      <c r="A2988" s="2411" t="s">
        <v>3298</v>
      </c>
      <c r="B2988" s="2435"/>
      <c r="C2988" s="1242"/>
      <c r="D2988" s="1243"/>
      <c r="E2988" s="1429"/>
      <c r="F2988" s="1427"/>
      <c r="G2988" s="1428"/>
      <c r="H2988" s="1431"/>
      <c r="I2988" s="1427"/>
      <c r="J2988" s="1428"/>
      <c r="K2988" s="1431" t="s">
        <v>3315</v>
      </c>
      <c r="L2988" s="1427"/>
      <c r="M2988" s="1428"/>
    </row>
    <row r="2989" spans="1:13" ht="31.5">
      <c r="A2989" s="2411" t="s">
        <v>4376</v>
      </c>
      <c r="B2989" s="2435"/>
      <c r="C2989" s="1242"/>
      <c r="D2989" s="1243"/>
      <c r="E2989" s="1429"/>
      <c r="F2989" s="1427"/>
      <c r="G2989" s="1428"/>
      <c r="H2989" s="1431"/>
      <c r="I2989" s="1427"/>
      <c r="J2989" s="1428"/>
      <c r="K2989" s="1431" t="s">
        <v>4595</v>
      </c>
      <c r="L2989" s="1427"/>
      <c r="M2989" s="1428"/>
    </row>
    <row r="2990" spans="1:13" ht="15.75">
      <c r="A2990" s="2411" t="s">
        <v>3304</v>
      </c>
      <c r="B2990" s="1404"/>
      <c r="C2990" s="1245"/>
      <c r="D2990" s="1243"/>
      <c r="E2990" s="1432"/>
      <c r="F2990" s="1433"/>
      <c r="G2990" s="1428"/>
      <c r="H2990" s="2494"/>
      <c r="I2990" s="2495"/>
      <c r="J2990" s="2496"/>
      <c r="K2990" s="2494" t="s">
        <v>4592</v>
      </c>
      <c r="L2990" s="2495">
        <v>4000</v>
      </c>
      <c r="M2990" s="2496">
        <f>K2993*L2990</f>
        <v>100000</v>
      </c>
    </row>
    <row r="2991" spans="1:13" ht="15.75">
      <c r="A2991" s="2411" t="s">
        <v>4377</v>
      </c>
      <c r="B2991" s="2437"/>
      <c r="C2991" s="2438"/>
      <c r="D2991" s="2439"/>
      <c r="E2991" s="2397"/>
      <c r="F2991" s="2318"/>
      <c r="G2991" s="1428"/>
      <c r="H2991" s="2497"/>
      <c r="I2991" s="2498"/>
      <c r="J2991" s="2496"/>
      <c r="K2991" s="2497">
        <v>5</v>
      </c>
      <c r="L2991" s="2498"/>
      <c r="M2991" s="2496">
        <f>K2993*K2991*L2991</f>
        <v>0</v>
      </c>
    </row>
    <row r="2992" spans="1:13" ht="15.75">
      <c r="A2992" s="2411" t="s">
        <v>4378</v>
      </c>
      <c r="B2992" s="2437"/>
      <c r="C2992" s="2438"/>
      <c r="D2992" s="2439"/>
      <c r="E2992" s="2397"/>
      <c r="F2992" s="2318"/>
      <c r="G2992" s="1428"/>
      <c r="H2992" s="2497"/>
      <c r="I2992" s="2498"/>
      <c r="J2992" s="2496"/>
      <c r="K2992" s="2497">
        <v>4</v>
      </c>
      <c r="L2992" s="2498"/>
      <c r="M2992" s="2496">
        <f>K2993*K2992*L2992</f>
        <v>0</v>
      </c>
    </row>
    <row r="2993" spans="1:13" ht="15.75">
      <c r="A2993" s="2413" t="s">
        <v>4379</v>
      </c>
      <c r="B2993" s="2444"/>
      <c r="C2993" s="1251"/>
      <c r="D2993" s="2439"/>
      <c r="E2993" s="2398"/>
      <c r="F2993" s="1438"/>
      <c r="G2993" s="1428"/>
      <c r="H2993" s="2499"/>
      <c r="I2993" s="2500"/>
      <c r="J2993" s="2496"/>
      <c r="K2993" s="2499">
        <v>25</v>
      </c>
      <c r="L2993" s="2500"/>
      <c r="M2993" s="2496"/>
    </row>
    <row r="2994" spans="1:13" ht="16.5" thickBot="1">
      <c r="A2994" s="2414" t="s">
        <v>29</v>
      </c>
      <c r="B2994" s="2446"/>
      <c r="C2994" s="2446"/>
      <c r="D2994" s="2447"/>
      <c r="E2994" s="2399"/>
      <c r="F2994" s="1439"/>
      <c r="G2994" s="1440"/>
      <c r="H2994" s="2399"/>
      <c r="I2994" s="1439"/>
      <c r="J2994" s="1440"/>
      <c r="K2994" s="2399"/>
      <c r="L2994" s="1439"/>
      <c r="M2994" s="1440">
        <f>SUM(M2990:M2992)</f>
        <v>100000</v>
      </c>
    </row>
    <row r="2995" spans="1:13" ht="15.75">
      <c r="A2995" s="2410" t="s">
        <v>3278</v>
      </c>
      <c r="B2995" s="2432"/>
      <c r="C2995" s="1237"/>
      <c r="D2995" s="1402"/>
      <c r="E2995" s="2307" t="s">
        <v>4596</v>
      </c>
      <c r="F2995" s="1424"/>
      <c r="G2995" s="1425"/>
      <c r="H2995" s="2307"/>
      <c r="I2995" s="1424"/>
      <c r="J2995" s="1425"/>
      <c r="K2995" s="2307" t="s">
        <v>4596</v>
      </c>
      <c r="L2995" s="1424"/>
      <c r="M2995" s="1425"/>
    </row>
    <row r="2996" spans="1:13" ht="15.75">
      <c r="A2996" s="2411" t="s">
        <v>4228</v>
      </c>
      <c r="B2996" s="1240"/>
      <c r="C2996" s="1240"/>
      <c r="D2996" s="1238"/>
      <c r="E2996" s="2311" t="s">
        <v>4594</v>
      </c>
      <c r="F2996" s="1424"/>
      <c r="G2996" s="1425"/>
      <c r="H2996" s="2311"/>
      <c r="I2996" s="1424"/>
      <c r="J2996" s="1425"/>
      <c r="K2996" s="2311" t="s">
        <v>4594</v>
      </c>
      <c r="L2996" s="1424"/>
      <c r="M2996" s="1425"/>
    </row>
    <row r="2997" spans="1:13" ht="15.75">
      <c r="A2997" s="2411" t="s">
        <v>3284</v>
      </c>
      <c r="B2997" s="1404"/>
      <c r="C2997" s="1242"/>
      <c r="D2997" s="1243"/>
      <c r="E2997" s="2314" t="s">
        <v>4471</v>
      </c>
      <c r="F2997" s="1427"/>
      <c r="G2997" s="1428"/>
      <c r="H2997" s="2314"/>
      <c r="I2997" s="1427"/>
      <c r="J2997" s="1428"/>
      <c r="K2997" s="2314" t="s">
        <v>4502</v>
      </c>
      <c r="L2997" s="1427"/>
      <c r="M2997" s="1428"/>
    </row>
    <row r="2998" spans="1:13" ht="15.75">
      <c r="A2998" s="2411" t="s">
        <v>4375</v>
      </c>
      <c r="B2998" s="1404"/>
      <c r="C2998" s="1242"/>
      <c r="D2998" s="1243"/>
      <c r="E2998" s="1429" t="s">
        <v>4533</v>
      </c>
      <c r="F2998" s="1427"/>
      <c r="G2998" s="1428"/>
      <c r="H2998" s="1429"/>
      <c r="I2998" s="1427"/>
      <c r="J2998" s="1428"/>
      <c r="K2998" s="1429" t="s">
        <v>4533</v>
      </c>
      <c r="L2998" s="1427"/>
      <c r="M2998" s="1428"/>
    </row>
    <row r="2999" spans="1:13" ht="15.75">
      <c r="A2999" s="2411" t="s">
        <v>3291</v>
      </c>
      <c r="B2999" s="2435"/>
      <c r="C2999" s="1242"/>
      <c r="D2999" s="1243"/>
      <c r="E2999" s="1429" t="s">
        <v>4597</v>
      </c>
      <c r="F2999" s="1427"/>
      <c r="G2999" s="1428"/>
      <c r="H2999" s="1429"/>
      <c r="I2999" s="1427"/>
      <c r="J2999" s="1428"/>
      <c r="K2999" s="1429" t="s">
        <v>4597</v>
      </c>
      <c r="L2999" s="1427"/>
      <c r="M2999" s="1428"/>
    </row>
    <row r="3000" spans="1:13" ht="15.75">
      <c r="A3000" s="2411" t="s">
        <v>3294</v>
      </c>
      <c r="B3000" s="2435"/>
      <c r="C3000" s="1242"/>
      <c r="D3000" s="1243"/>
      <c r="E3000" s="1429" t="s">
        <v>3337</v>
      </c>
      <c r="F3000" s="1427"/>
      <c r="G3000" s="1428"/>
      <c r="H3000" s="1429"/>
      <c r="I3000" s="1427"/>
      <c r="J3000" s="1428"/>
      <c r="K3000" s="1429" t="s">
        <v>3337</v>
      </c>
      <c r="L3000" s="1427"/>
      <c r="M3000" s="1428"/>
    </row>
    <row r="3001" spans="1:13" ht="15.75">
      <c r="A3001" s="2411" t="s">
        <v>3295</v>
      </c>
      <c r="B3001" s="2435"/>
      <c r="C3001" s="1242"/>
      <c r="D3001" s="1243"/>
      <c r="E3001" s="1429" t="s">
        <v>3434</v>
      </c>
      <c r="F3001" s="1427"/>
      <c r="G3001" s="1428"/>
      <c r="H3001" s="1429"/>
      <c r="I3001" s="1427"/>
      <c r="J3001" s="1428"/>
      <c r="K3001" s="1429" t="s">
        <v>3434</v>
      </c>
      <c r="L3001" s="1427"/>
      <c r="M3001" s="1428"/>
    </row>
    <row r="3002" spans="1:13" ht="47.25">
      <c r="A3002" s="2411" t="s">
        <v>3298</v>
      </c>
      <c r="B3002" s="2435"/>
      <c r="C3002" s="1242"/>
      <c r="D3002" s="1243"/>
      <c r="E3002" s="1429" t="s">
        <v>3315</v>
      </c>
      <c r="F3002" s="1427"/>
      <c r="G3002" s="1428"/>
      <c r="H3002" s="1429"/>
      <c r="I3002" s="1427"/>
      <c r="J3002" s="1428"/>
      <c r="K3002" s="1429" t="s">
        <v>3315</v>
      </c>
      <c r="L3002" s="1427"/>
      <c r="M3002" s="1428"/>
    </row>
    <row r="3003" spans="1:13" ht="15.75">
      <c r="A3003" s="2411" t="s">
        <v>4376</v>
      </c>
      <c r="B3003" s="2435"/>
      <c r="C3003" s="1242"/>
      <c r="D3003" s="1243"/>
      <c r="E3003" s="1429"/>
      <c r="F3003" s="1427"/>
      <c r="G3003" s="1428"/>
      <c r="H3003" s="1429"/>
      <c r="I3003" s="1427"/>
      <c r="J3003" s="1428"/>
      <c r="K3003" s="1429"/>
      <c r="L3003" s="1427"/>
      <c r="M3003" s="1428"/>
    </row>
    <row r="3004" spans="1:13" ht="15.75">
      <c r="A3004" s="2411" t="s">
        <v>3304</v>
      </c>
      <c r="B3004" s="1404"/>
      <c r="C3004" s="1245"/>
      <c r="D3004" s="1243"/>
      <c r="E3004" s="1429" t="s">
        <v>3337</v>
      </c>
      <c r="F3004" s="1433"/>
      <c r="G3004" s="1428"/>
      <c r="H3004" s="1429"/>
      <c r="I3004" s="1433"/>
      <c r="J3004" s="1428"/>
      <c r="K3004" s="1429" t="s">
        <v>3337</v>
      </c>
      <c r="L3004" s="1433"/>
      <c r="M3004" s="1428"/>
    </row>
    <row r="3005" spans="1:13" ht="15.75">
      <c r="A3005" s="2411" t="s">
        <v>4377</v>
      </c>
      <c r="B3005" s="2437"/>
      <c r="C3005" s="2438"/>
      <c r="D3005" s="2439"/>
      <c r="E3005" s="1434">
        <v>1</v>
      </c>
      <c r="F3005" s="2318">
        <v>275</v>
      </c>
      <c r="G3005" s="1428">
        <f>E3005*F3005*E3007</f>
        <v>4950</v>
      </c>
      <c r="H3005" s="1434"/>
      <c r="I3005" s="2318"/>
      <c r="J3005" s="1428"/>
      <c r="K3005" s="1434">
        <v>1</v>
      </c>
      <c r="L3005" s="2318">
        <v>275</v>
      </c>
      <c r="M3005" s="1428">
        <f>K3005*L3005*K3007</f>
        <v>4950</v>
      </c>
    </row>
    <row r="3006" spans="1:13" ht="15.75">
      <c r="A3006" s="2411" t="s">
        <v>4378</v>
      </c>
      <c r="B3006" s="2437"/>
      <c r="C3006" s="2438"/>
      <c r="D3006" s="2439"/>
      <c r="E3006" s="1434">
        <v>1</v>
      </c>
      <c r="F3006" s="2318">
        <v>100</v>
      </c>
      <c r="G3006" s="1428">
        <f>E3006*F3006*E3007</f>
        <v>1800</v>
      </c>
      <c r="H3006" s="1434"/>
      <c r="I3006" s="2318"/>
      <c r="J3006" s="1428"/>
      <c r="K3006" s="1434">
        <v>1</v>
      </c>
      <c r="L3006" s="2318">
        <v>100</v>
      </c>
      <c r="M3006" s="1428">
        <f>K3006*L3006*K3007</f>
        <v>1800</v>
      </c>
    </row>
    <row r="3007" spans="1:13" ht="15.75">
      <c r="A3007" s="2413" t="s">
        <v>4379</v>
      </c>
      <c r="B3007" s="2444"/>
      <c r="C3007" s="1251"/>
      <c r="D3007" s="2439"/>
      <c r="E3007" s="1437">
        <v>18</v>
      </c>
      <c r="F3007" s="1438"/>
      <c r="G3007" s="1428"/>
      <c r="H3007" s="1437"/>
      <c r="I3007" s="1438"/>
      <c r="J3007" s="1428"/>
      <c r="K3007" s="1437">
        <v>18</v>
      </c>
      <c r="L3007" s="1438"/>
      <c r="M3007" s="1428"/>
    </row>
    <row r="3008" spans="1:13" ht="16.5" thickBot="1">
      <c r="A3008" s="2414" t="s">
        <v>29</v>
      </c>
      <c r="B3008" s="2446"/>
      <c r="C3008" s="2446"/>
      <c r="D3008" s="2447"/>
      <c r="E3008" s="1439"/>
      <c r="F3008" s="1439"/>
      <c r="G3008" s="1440">
        <f>SUM(G3005:G3006)</f>
        <v>6750</v>
      </c>
      <c r="H3008" s="1439"/>
      <c r="I3008" s="1439"/>
      <c r="J3008" s="1440"/>
      <c r="K3008" s="1439"/>
      <c r="L3008" s="1439"/>
      <c r="M3008" s="1440">
        <f>SUM(M3005:M3006)</f>
        <v>6750</v>
      </c>
    </row>
    <row r="3009" spans="1:13" ht="47.25">
      <c r="A3009" s="2410" t="s">
        <v>3278</v>
      </c>
      <c r="B3009" s="2432"/>
      <c r="C3009" s="1237"/>
      <c r="D3009" s="1402"/>
      <c r="E3009" s="1209" t="s">
        <v>4598</v>
      </c>
      <c r="F3009" s="1209"/>
      <c r="G3009" s="1209"/>
      <c r="H3009" s="1209"/>
      <c r="I3009" s="1209"/>
      <c r="J3009" s="1212"/>
      <c r="K3009" s="2311"/>
      <c r="L3009" s="1424"/>
      <c r="M3009" s="2501"/>
    </row>
    <row r="3010" spans="1:13" ht="15.75">
      <c r="A3010" s="2411" t="s">
        <v>4228</v>
      </c>
      <c r="B3010" s="1240"/>
      <c r="C3010" s="1240"/>
      <c r="D3010" s="1238"/>
      <c r="E3010" s="1391" t="s">
        <v>4599</v>
      </c>
      <c r="F3010" s="1214"/>
      <c r="G3010" s="1214"/>
      <c r="H3010" s="1391"/>
      <c r="I3010" s="1214"/>
      <c r="J3010" s="1216"/>
      <c r="K3010" s="2502"/>
      <c r="L3010" s="1424"/>
      <c r="M3010" s="2501"/>
    </row>
    <row r="3011" spans="1:13" ht="31.5">
      <c r="A3011" s="2411" t="s">
        <v>3284</v>
      </c>
      <c r="B3011" s="1404"/>
      <c r="C3011" s="1242"/>
      <c r="D3011" s="1243"/>
      <c r="E3011" s="1410" t="s">
        <v>4600</v>
      </c>
      <c r="F3011" s="1214"/>
      <c r="G3011" s="1214"/>
      <c r="H3011" s="1410"/>
      <c r="I3011" s="1218"/>
      <c r="J3011" s="1221"/>
      <c r="K3011" s="2503"/>
      <c r="L3011" s="1427"/>
      <c r="M3011" s="2504"/>
    </row>
    <row r="3012" spans="1:13" ht="15.75">
      <c r="A3012" s="2411" t="s">
        <v>4375</v>
      </c>
      <c r="B3012" s="1404"/>
      <c r="C3012" s="1242"/>
      <c r="D3012" s="1243"/>
      <c r="E3012" s="1410" t="s">
        <v>3290</v>
      </c>
      <c r="F3012" s="1214"/>
      <c r="G3012" s="1214"/>
      <c r="H3012" s="1410"/>
      <c r="I3012" s="1218"/>
      <c r="J3012" s="1221"/>
      <c r="K3012" s="2503"/>
      <c r="L3012" s="1427"/>
      <c r="M3012" s="2504"/>
    </row>
    <row r="3013" spans="1:13" ht="31.5">
      <c r="A3013" s="2411" t="s">
        <v>3291</v>
      </c>
      <c r="B3013" s="2435"/>
      <c r="C3013" s="1242"/>
      <c r="D3013" s="1243"/>
      <c r="E3013" s="1214" t="s">
        <v>4601</v>
      </c>
      <c r="F3013" s="1214"/>
      <c r="G3013" s="1214"/>
      <c r="H3013" s="1381"/>
      <c r="I3013" s="1218"/>
      <c r="J3013" s="1221"/>
      <c r="K3013" s="1432"/>
      <c r="L3013" s="1427"/>
      <c r="M3013" s="2504"/>
    </row>
    <row r="3014" spans="1:13" ht="15.75">
      <c r="A3014" s="2411" t="s">
        <v>3294</v>
      </c>
      <c r="B3014" s="2435"/>
      <c r="C3014" s="1242"/>
      <c r="D3014" s="1243"/>
      <c r="E3014" s="1410" t="s">
        <v>3337</v>
      </c>
      <c r="F3014" s="1214"/>
      <c r="G3014" s="1214"/>
      <c r="H3014" s="1410"/>
      <c r="I3014" s="1218"/>
      <c r="J3014" s="1221"/>
      <c r="K3014" s="2503"/>
      <c r="L3014" s="1427"/>
      <c r="M3014" s="2504"/>
    </row>
    <row r="3015" spans="1:13" ht="15.75">
      <c r="A3015" s="2411" t="s">
        <v>3295</v>
      </c>
      <c r="B3015" s="2435"/>
      <c r="C3015" s="1242"/>
      <c r="D3015" s="1243"/>
      <c r="E3015" s="1410" t="s">
        <v>3394</v>
      </c>
      <c r="F3015" s="1214"/>
      <c r="G3015" s="1214"/>
      <c r="H3015" s="1410"/>
      <c r="I3015" s="1218"/>
      <c r="J3015" s="1221"/>
      <c r="K3015" s="2503"/>
      <c r="L3015" s="1427"/>
      <c r="M3015" s="2504"/>
    </row>
    <row r="3016" spans="1:13" ht="47.25">
      <c r="A3016" s="2411" t="s">
        <v>3298</v>
      </c>
      <c r="B3016" s="2435"/>
      <c r="C3016" s="1242"/>
      <c r="D3016" s="1243"/>
      <c r="E3016" s="1410" t="s">
        <v>3315</v>
      </c>
      <c r="F3016" s="1214"/>
      <c r="G3016" s="1214"/>
      <c r="H3016" s="1410"/>
      <c r="I3016" s="1218"/>
      <c r="J3016" s="1221"/>
      <c r="K3016" s="2503"/>
      <c r="L3016" s="1427"/>
      <c r="M3016" s="2504"/>
    </row>
    <row r="3017" spans="1:13" ht="31.5">
      <c r="A3017" s="2411" t="s">
        <v>4376</v>
      </c>
      <c r="B3017" s="2435"/>
      <c r="C3017" s="1242"/>
      <c r="D3017" s="1243"/>
      <c r="E3017" s="1410" t="s">
        <v>4602</v>
      </c>
      <c r="F3017" s="1214"/>
      <c r="G3017" s="1214"/>
      <c r="H3017" s="1410"/>
      <c r="I3017" s="1218"/>
      <c r="J3017" s="1221"/>
      <c r="K3017" s="2503"/>
      <c r="L3017" s="1427"/>
      <c r="M3017" s="2504"/>
    </row>
    <row r="3018" spans="1:13" ht="15.75">
      <c r="A3018" s="2411" t="s">
        <v>3304</v>
      </c>
      <c r="B3018" s="1404"/>
      <c r="C3018" s="1245"/>
      <c r="D3018" s="1243"/>
      <c r="E3018" s="1410" t="s">
        <v>3337</v>
      </c>
      <c r="F3018" s="1214"/>
      <c r="G3018" s="1214"/>
      <c r="H3018" s="1410"/>
      <c r="I3018" s="1223"/>
      <c r="J3018" s="1221"/>
      <c r="K3018" s="2503"/>
      <c r="L3018" s="1433"/>
      <c r="M3018" s="2504"/>
    </row>
    <row r="3019" spans="1:13" ht="15.75">
      <c r="A3019" s="2411" t="s">
        <v>4377</v>
      </c>
      <c r="B3019" s="2437"/>
      <c r="C3019" s="2438"/>
      <c r="D3019" s="2439"/>
      <c r="E3019" s="2470">
        <v>3</v>
      </c>
      <c r="F3019" s="2505">
        <v>275</v>
      </c>
      <c r="G3019" s="2506">
        <f>E3021*E3019*F3019</f>
        <v>37125</v>
      </c>
      <c r="H3019" s="2470"/>
      <c r="I3019" s="1386"/>
      <c r="J3019" s="1415"/>
      <c r="K3019" s="2507"/>
      <c r="L3019" s="2508"/>
      <c r="M3019" s="2509"/>
    </row>
    <row r="3020" spans="1:13" ht="15.75">
      <c r="A3020" s="2411" t="s">
        <v>4378</v>
      </c>
      <c r="B3020" s="2437"/>
      <c r="C3020" s="2438"/>
      <c r="D3020" s="2439"/>
      <c r="E3020" s="2470">
        <v>2</v>
      </c>
      <c r="F3020" s="2505">
        <v>100</v>
      </c>
      <c r="G3020" s="2506">
        <f>E3021*E3020*F3020</f>
        <v>9000</v>
      </c>
      <c r="H3020" s="2470"/>
      <c r="I3020" s="1386"/>
      <c r="J3020" s="1415"/>
      <c r="K3020" s="2507"/>
      <c r="L3020" s="2508"/>
      <c r="M3020" s="2509"/>
    </row>
    <row r="3021" spans="1:13" ht="15.75">
      <c r="A3021" s="2413" t="s">
        <v>4379</v>
      </c>
      <c r="B3021" s="2444"/>
      <c r="C3021" s="1251"/>
      <c r="D3021" s="2439"/>
      <c r="E3021" s="2470">
        <v>45</v>
      </c>
      <c r="F3021" s="2506"/>
      <c r="G3021" s="2506"/>
      <c r="H3021" s="2470"/>
      <c r="I3021" s="1414"/>
      <c r="J3021" s="1415"/>
      <c r="K3021" s="2507"/>
      <c r="L3021" s="2510"/>
      <c r="M3021" s="2509"/>
    </row>
    <row r="3022" spans="1:13" ht="16.5" thickBot="1">
      <c r="A3022" s="2414" t="s">
        <v>29</v>
      </c>
      <c r="B3022" s="2446"/>
      <c r="C3022" s="2446"/>
      <c r="D3022" s="2447"/>
      <c r="E3022" s="2475"/>
      <c r="F3022" s="2511"/>
      <c r="G3022" s="2511">
        <f>SUM(G3019:G3021)</f>
        <v>46125</v>
      </c>
      <c r="H3022" s="2475"/>
      <c r="I3022" s="1475"/>
      <c r="J3022" s="2475"/>
      <c r="K3022" s="2512"/>
      <c r="L3022" s="2510"/>
      <c r="M3022" s="2513"/>
    </row>
    <row r="3023" spans="1:13" ht="31.5">
      <c r="A3023" s="2410" t="s">
        <v>3278</v>
      </c>
      <c r="B3023" s="2432"/>
      <c r="C3023" s="1237"/>
      <c r="D3023" s="1402"/>
      <c r="E3023" s="2462"/>
      <c r="F3023" s="1237"/>
      <c r="G3023" s="1402"/>
      <c r="H3023" s="2432"/>
      <c r="I3023" s="1237"/>
      <c r="J3023" s="1402"/>
      <c r="K3023" s="1237" t="s">
        <v>4603</v>
      </c>
      <c r="L3023" s="1402"/>
      <c r="M3023" s="1402"/>
    </row>
    <row r="3024" spans="1:13" ht="15.75">
      <c r="A3024" s="2411" t="s">
        <v>4228</v>
      </c>
      <c r="B3024" s="1240"/>
      <c r="C3024" s="1240"/>
      <c r="D3024" s="1238"/>
      <c r="E3024" s="2433"/>
      <c r="F3024" s="1240"/>
      <c r="G3024" s="1238"/>
      <c r="H3024" s="2433"/>
      <c r="I3024" s="1240"/>
      <c r="J3024" s="1238"/>
      <c r="K3024" s="2434" t="s">
        <v>4604</v>
      </c>
      <c r="L3024" s="1238"/>
      <c r="M3024" s="1238"/>
    </row>
    <row r="3025" spans="1:14" ht="31.5">
      <c r="A3025" s="2411" t="s">
        <v>3284</v>
      </c>
      <c r="B3025" s="1404"/>
      <c r="C3025" s="1242"/>
      <c r="D3025" s="1243"/>
      <c r="E3025" s="1405"/>
      <c r="F3025" s="1242"/>
      <c r="G3025" s="1243"/>
      <c r="H3025" s="1405"/>
      <c r="I3025" s="1242"/>
      <c r="J3025" s="1243"/>
      <c r="K3025" s="1405" t="s">
        <v>4605</v>
      </c>
      <c r="L3025" s="1243"/>
      <c r="M3025" s="1243"/>
    </row>
    <row r="3026" spans="1:14" ht="15.75">
      <c r="A3026" s="2411" t="s">
        <v>4375</v>
      </c>
      <c r="B3026" s="1404"/>
      <c r="C3026" s="1242"/>
      <c r="D3026" s="1243"/>
      <c r="E3026" s="1405"/>
      <c r="F3026" s="1242"/>
      <c r="G3026" s="1243"/>
      <c r="H3026" s="1405"/>
      <c r="I3026" s="1242"/>
      <c r="J3026" s="1243"/>
      <c r="K3026" s="1405" t="s">
        <v>3290</v>
      </c>
      <c r="L3026" s="1243"/>
      <c r="M3026" s="1243"/>
    </row>
    <row r="3027" spans="1:14" ht="110.25">
      <c r="A3027" s="2411" t="s">
        <v>3291</v>
      </c>
      <c r="B3027" s="2435"/>
      <c r="C3027" s="1242"/>
      <c r="D3027" s="1243"/>
      <c r="E3027" s="1405"/>
      <c r="F3027" s="1242"/>
      <c r="G3027" s="1243"/>
      <c r="H3027" s="1404"/>
      <c r="I3027" s="1242"/>
      <c r="J3027" s="1243"/>
      <c r="K3027" s="1404" t="s">
        <v>4543</v>
      </c>
      <c r="L3027" s="1243"/>
      <c r="M3027" s="1243"/>
    </row>
    <row r="3028" spans="1:14" ht="15.75">
      <c r="A3028" s="2411" t="s">
        <v>3294</v>
      </c>
      <c r="B3028" s="2435"/>
      <c r="C3028" s="1242"/>
      <c r="D3028" s="1243"/>
      <c r="E3028" s="1405"/>
      <c r="F3028" s="1242"/>
      <c r="G3028" s="1243"/>
      <c r="H3028" s="1405"/>
      <c r="I3028" s="1242"/>
      <c r="J3028" s="1243"/>
      <c r="K3028" s="1405" t="s">
        <v>3337</v>
      </c>
      <c r="L3028" s="1243"/>
      <c r="M3028" s="1243"/>
    </row>
    <row r="3029" spans="1:14" ht="15.75">
      <c r="A3029" s="2411" t="s">
        <v>3295</v>
      </c>
      <c r="B3029" s="2435"/>
      <c r="C3029" s="1242"/>
      <c r="D3029" s="1243"/>
      <c r="E3029" s="1405"/>
      <c r="F3029" s="1242"/>
      <c r="G3029" s="1243"/>
      <c r="H3029" s="1405"/>
      <c r="I3029" s="1242"/>
      <c r="J3029" s="1243"/>
      <c r="K3029" s="1405" t="s">
        <v>3394</v>
      </c>
      <c r="L3029" s="1243"/>
      <c r="M3029" s="1243"/>
    </row>
    <row r="3030" spans="1:14" ht="47.25">
      <c r="A3030" s="2411" t="s">
        <v>3298</v>
      </c>
      <c r="B3030" s="2435"/>
      <c r="C3030" s="1242"/>
      <c r="D3030" s="1243"/>
      <c r="E3030" s="2436"/>
      <c r="F3030" s="1242"/>
      <c r="G3030" s="1243"/>
      <c r="H3030" s="2436"/>
      <c r="I3030" s="1242"/>
      <c r="J3030" s="1243"/>
      <c r="K3030" s="1405" t="s">
        <v>3315</v>
      </c>
      <c r="L3030" s="1243"/>
      <c r="M3030" s="1243"/>
    </row>
    <row r="3031" spans="1:14" ht="31.5">
      <c r="A3031" s="2411" t="s">
        <v>4376</v>
      </c>
      <c r="B3031" s="2435"/>
      <c r="C3031" s="1242"/>
      <c r="D3031" s="1243"/>
      <c r="E3031" s="2436"/>
      <c r="F3031" s="1242"/>
      <c r="G3031" s="1243"/>
      <c r="H3031" s="2436"/>
      <c r="I3031" s="1242"/>
      <c r="J3031" s="1243"/>
      <c r="K3031" s="1405" t="s">
        <v>4544</v>
      </c>
      <c r="L3031" s="1243"/>
      <c r="M3031" s="1243"/>
    </row>
    <row r="3032" spans="1:14" ht="15.75">
      <c r="A3032" s="2411" t="s">
        <v>3304</v>
      </c>
      <c r="B3032" s="1404"/>
      <c r="C3032" s="1245"/>
      <c r="D3032" s="1243"/>
      <c r="E3032" s="1405"/>
      <c r="F3032" s="2514"/>
      <c r="G3032" s="2515"/>
      <c r="H3032" s="1405"/>
      <c r="I3032" s="1245"/>
      <c r="J3032" s="1243"/>
      <c r="K3032" s="1405" t="s">
        <v>3337</v>
      </c>
      <c r="L3032" s="1243"/>
      <c r="M3032" s="1243"/>
    </row>
    <row r="3033" spans="1:14" ht="15.75">
      <c r="A3033" s="2411" t="s">
        <v>4377</v>
      </c>
      <c r="B3033" s="2437"/>
      <c r="C3033" s="2438"/>
      <c r="D3033" s="2439"/>
      <c r="E3033" s="2440"/>
      <c r="F3033" s="2441"/>
      <c r="G3033" s="1997"/>
      <c r="H3033" s="2440"/>
      <c r="I3033" s="2441"/>
      <c r="J3033" s="1997"/>
      <c r="K3033" s="2440">
        <v>1</v>
      </c>
      <c r="L3033" s="2516">
        <v>500</v>
      </c>
      <c r="M3033" s="2515">
        <f>K3035*K3033*L3033</f>
        <v>27500</v>
      </c>
    </row>
    <row r="3034" spans="1:14" ht="15.75">
      <c r="A3034" s="2411" t="s">
        <v>4378</v>
      </c>
      <c r="B3034" s="2437"/>
      <c r="C3034" s="2438"/>
      <c r="D3034" s="2439"/>
      <c r="E3034" s="2440"/>
      <c r="F3034" s="2441"/>
      <c r="G3034" s="1997"/>
      <c r="H3034" s="2440"/>
      <c r="I3034" s="2441"/>
      <c r="J3034" s="1997"/>
      <c r="K3034" s="2440">
        <v>1</v>
      </c>
      <c r="L3034" s="2516">
        <v>200</v>
      </c>
      <c r="M3034" s="2515">
        <f>K3035*K3034*L3034</f>
        <v>11000</v>
      </c>
    </row>
    <row r="3035" spans="1:14" ht="15.75">
      <c r="A3035" s="2413" t="s">
        <v>4379</v>
      </c>
      <c r="B3035" s="2444"/>
      <c r="C3035" s="1251"/>
      <c r="D3035" s="2439"/>
      <c r="E3035" s="2440"/>
      <c r="F3035" s="2445"/>
      <c r="G3035" s="1997"/>
      <c r="H3035" s="2440"/>
      <c r="I3035" s="2445"/>
      <c r="J3035" s="1997"/>
      <c r="K3035" s="2440">
        <v>55</v>
      </c>
      <c r="L3035" s="2515"/>
      <c r="M3035" s="2515"/>
    </row>
    <row r="3036" spans="1:14" ht="16.5" thickBot="1">
      <c r="A3036" s="2414" t="s">
        <v>29</v>
      </c>
      <c r="B3036" s="2446"/>
      <c r="C3036" s="2446"/>
      <c r="D3036" s="2447"/>
      <c r="E3036" s="2448"/>
      <c r="F3036" s="2449"/>
      <c r="G3036" s="2449"/>
      <c r="H3036" s="2448"/>
      <c r="I3036" s="2449"/>
      <c r="J3036" s="2448"/>
      <c r="K3036" s="2448"/>
      <c r="L3036" s="2451"/>
      <c r="M3036" s="2451">
        <f>SUM(M3032:M3035)</f>
        <v>38500</v>
      </c>
    </row>
    <row r="3037" spans="1:14" ht="16.5" thickBot="1">
      <c r="A3037" s="2517" t="s">
        <v>4224</v>
      </c>
      <c r="B3037" s="2453"/>
      <c r="C3037" s="2453"/>
      <c r="D3037" s="2454">
        <f>D3036+D3022+D3008+D2994+D2980</f>
        <v>0</v>
      </c>
      <c r="E3037" s="2455"/>
      <c r="F3037" s="2456"/>
      <c r="G3037" s="2454">
        <f>G3036+G3022+G3008+G2994+G2980</f>
        <v>52875</v>
      </c>
      <c r="H3037" s="2455"/>
      <c r="I3037" s="2456"/>
      <c r="J3037" s="2454">
        <f>J3036+J3022+J3008+J2994+J2980</f>
        <v>152000</v>
      </c>
      <c r="K3037" s="2455"/>
      <c r="L3037" s="2457"/>
      <c r="M3037" s="2454">
        <f>M3036+M3022+M3008+M2994+M2980</f>
        <v>145250</v>
      </c>
      <c r="N3037" s="2518">
        <f>M3037</f>
        <v>145250</v>
      </c>
    </row>
    <row r="3038" spans="1:14" ht="16.5" thickBot="1">
      <c r="A3038" s="2519" t="s">
        <v>4606</v>
      </c>
      <c r="B3038" s="1302"/>
      <c r="C3038" s="1302"/>
      <c r="D3038" s="1302"/>
      <c r="E3038" s="1302"/>
      <c r="F3038" s="1302"/>
      <c r="G3038" s="1302"/>
      <c r="H3038" s="1302"/>
      <c r="I3038" s="1302"/>
      <c r="J3038" s="1302"/>
      <c r="K3038" s="1302"/>
      <c r="L3038" s="1302"/>
      <c r="M3038" s="2493"/>
    </row>
    <row r="3039" spans="1:14" s="351" customFormat="1" ht="51" customHeight="1">
      <c r="A3039" s="2520" t="s">
        <v>3278</v>
      </c>
      <c r="B3039" s="1209" t="s">
        <v>4607</v>
      </c>
      <c r="C3039" s="1237"/>
      <c r="D3039" s="1402"/>
      <c r="E3039" s="1209" t="s">
        <v>4607</v>
      </c>
      <c r="F3039" s="1237"/>
      <c r="G3039" s="1402"/>
      <c r="H3039" s="1209" t="s">
        <v>4607</v>
      </c>
      <c r="I3039" s="1237"/>
      <c r="J3039" s="1402"/>
      <c r="K3039" s="1209" t="s">
        <v>4607</v>
      </c>
      <c r="L3039" s="1237"/>
      <c r="M3039" s="1402"/>
    </row>
    <row r="3040" spans="1:14" s="351" customFormat="1" ht="30" customHeight="1">
      <c r="A3040" s="2521" t="s">
        <v>4228</v>
      </c>
      <c r="B3040" s="1240" t="s">
        <v>4608</v>
      </c>
      <c r="C3040" s="1240"/>
      <c r="D3040" s="1238"/>
      <c r="E3040" s="1240" t="s">
        <v>4608</v>
      </c>
      <c r="F3040" s="1240"/>
      <c r="G3040" s="1238"/>
      <c r="H3040" s="1240" t="s">
        <v>4608</v>
      </c>
      <c r="I3040" s="1240"/>
      <c r="J3040" s="1238"/>
      <c r="K3040" s="1240" t="s">
        <v>4608</v>
      </c>
      <c r="L3040" s="1240"/>
      <c r="M3040" s="1238"/>
    </row>
    <row r="3041" spans="1:13" s="351" customFormat="1" ht="30" customHeight="1">
      <c r="A3041" s="2521" t="s">
        <v>3284</v>
      </c>
      <c r="B3041" s="1404" t="s">
        <v>4609</v>
      </c>
      <c r="C3041" s="1242"/>
      <c r="D3041" s="1243"/>
      <c r="E3041" s="1404" t="s">
        <v>4610</v>
      </c>
      <c r="F3041" s="1242"/>
      <c r="G3041" s="1243"/>
      <c r="H3041" s="1404" t="s">
        <v>4611</v>
      </c>
      <c r="I3041" s="1242"/>
      <c r="J3041" s="1243"/>
      <c r="K3041" s="1404" t="s">
        <v>4612</v>
      </c>
      <c r="L3041" s="1242"/>
      <c r="M3041" s="1243"/>
    </row>
    <row r="3042" spans="1:13" s="351" customFormat="1" ht="22.5" customHeight="1">
      <c r="A3042" s="2521" t="s">
        <v>4375</v>
      </c>
      <c r="B3042" s="1404" t="s">
        <v>3411</v>
      </c>
      <c r="C3042" s="1242"/>
      <c r="D3042" s="1243"/>
      <c r="E3042" s="1404" t="s">
        <v>3411</v>
      </c>
      <c r="F3042" s="1242"/>
      <c r="G3042" s="1243"/>
      <c r="H3042" s="1404" t="s">
        <v>3411</v>
      </c>
      <c r="I3042" s="1242"/>
      <c r="J3042" s="1243"/>
      <c r="K3042" s="1404" t="s">
        <v>3334</v>
      </c>
      <c r="L3042" s="1242"/>
      <c r="M3042" s="1243"/>
    </row>
    <row r="3043" spans="1:13" s="351" customFormat="1" ht="30" customHeight="1">
      <c r="A3043" s="2521" t="s">
        <v>3291</v>
      </c>
      <c r="B3043" s="1404" t="s">
        <v>4613</v>
      </c>
      <c r="C3043" s="1242"/>
      <c r="D3043" s="1243"/>
      <c r="E3043" s="1404" t="s">
        <v>4613</v>
      </c>
      <c r="F3043" s="1242"/>
      <c r="G3043" s="1243"/>
      <c r="H3043" s="1404" t="s">
        <v>4613</v>
      </c>
      <c r="I3043" s="1242"/>
      <c r="J3043" s="1243"/>
      <c r="K3043" s="1404" t="s">
        <v>4613</v>
      </c>
      <c r="L3043" s="1242"/>
      <c r="M3043" s="1243"/>
    </row>
    <row r="3044" spans="1:13" s="351" customFormat="1" ht="30" customHeight="1">
      <c r="A3044" s="2521" t="s">
        <v>3294</v>
      </c>
      <c r="B3044" s="1238" t="s">
        <v>4614</v>
      </c>
      <c r="C3044" s="1242"/>
      <c r="D3044" s="1243"/>
      <c r="E3044" s="1404" t="s">
        <v>4615</v>
      </c>
      <c r="F3044" s="1242"/>
      <c r="G3044" s="1243"/>
      <c r="H3044" s="1404" t="s">
        <v>4616</v>
      </c>
      <c r="I3044" s="1242"/>
      <c r="J3044" s="1243"/>
      <c r="K3044" s="1404" t="s">
        <v>4617</v>
      </c>
      <c r="L3044" s="1242"/>
      <c r="M3044" s="1243"/>
    </row>
    <row r="3045" spans="1:13" s="351" customFormat="1" ht="30" customHeight="1">
      <c r="A3045" s="2521" t="s">
        <v>3295</v>
      </c>
      <c r="B3045" s="1404" t="s">
        <v>3688</v>
      </c>
      <c r="C3045" s="1242"/>
      <c r="D3045" s="1243"/>
      <c r="E3045" s="1404" t="s">
        <v>3688</v>
      </c>
      <c r="F3045" s="1242"/>
      <c r="G3045" s="1243"/>
      <c r="H3045" s="1404" t="s">
        <v>3688</v>
      </c>
      <c r="I3045" s="1242"/>
      <c r="J3045" s="1243"/>
      <c r="K3045" s="1404" t="s">
        <v>3688</v>
      </c>
      <c r="L3045" s="1242"/>
      <c r="M3045" s="1243"/>
    </row>
    <row r="3046" spans="1:13" s="351" customFormat="1" ht="30" customHeight="1">
      <c r="A3046" s="2521" t="s">
        <v>3298</v>
      </c>
      <c r="B3046" s="1404"/>
      <c r="C3046" s="1242"/>
      <c r="D3046" s="1243"/>
      <c r="E3046" s="1404"/>
      <c r="F3046" s="1242"/>
      <c r="G3046" s="1243"/>
      <c r="H3046" s="1404"/>
      <c r="I3046" s="1242"/>
      <c r="J3046" s="1243"/>
      <c r="K3046" s="1404"/>
      <c r="L3046" s="1242"/>
      <c r="M3046" s="1243"/>
    </row>
    <row r="3047" spans="1:13" s="351" customFormat="1" ht="30" customHeight="1">
      <c r="A3047" s="2521" t="s">
        <v>4376</v>
      </c>
      <c r="B3047" s="1404"/>
      <c r="C3047" s="1242"/>
      <c r="D3047" s="1243"/>
      <c r="E3047" s="1404"/>
      <c r="F3047" s="1242"/>
      <c r="G3047" s="1243"/>
      <c r="H3047" s="1404" t="s">
        <v>3337</v>
      </c>
      <c r="I3047" s="1242"/>
      <c r="J3047" s="1243"/>
      <c r="K3047" s="1404"/>
      <c r="L3047" s="1242"/>
      <c r="M3047" s="1243"/>
    </row>
    <row r="3048" spans="1:13" s="351" customFormat="1" ht="30" customHeight="1">
      <c r="A3048" s="2521" t="s">
        <v>3304</v>
      </c>
      <c r="B3048" s="1404"/>
      <c r="C3048" s="1245"/>
      <c r="D3048" s="1243"/>
      <c r="E3048" s="1404"/>
      <c r="F3048" s="1245"/>
      <c r="G3048" s="1243">
        <f>E3051*F3048*2</f>
        <v>0</v>
      </c>
      <c r="H3048" s="1404" t="s">
        <v>3337</v>
      </c>
      <c r="I3048" s="1245"/>
      <c r="J3048" s="1243"/>
      <c r="K3048" s="1404" t="s">
        <v>3337</v>
      </c>
      <c r="L3048" s="1245"/>
      <c r="M3048" s="1243"/>
    </row>
    <row r="3049" spans="1:13" s="351" customFormat="1" ht="30" customHeight="1">
      <c r="A3049" s="2521" t="s">
        <v>4377</v>
      </c>
      <c r="B3049" s="1406">
        <v>2</v>
      </c>
      <c r="C3049" s="1248">
        <v>200</v>
      </c>
      <c r="D3049" s="1243">
        <f>B3051*B3049*C3049</f>
        <v>14800</v>
      </c>
      <c r="E3049" s="1406">
        <v>2</v>
      </c>
      <c r="F3049" s="1248">
        <v>200</v>
      </c>
      <c r="G3049" s="1243">
        <f>F3049*E3049*E3051</f>
        <v>14800</v>
      </c>
      <c r="H3049" s="1406">
        <v>2</v>
      </c>
      <c r="I3049" s="1248">
        <v>200</v>
      </c>
      <c r="J3049" s="1243">
        <f>H3051*H3049*I3049</f>
        <v>14800</v>
      </c>
      <c r="K3049" s="1406">
        <v>1</v>
      </c>
      <c r="L3049" s="1248">
        <v>200</v>
      </c>
      <c r="M3049" s="1243">
        <f>K3051*K3049*L3049</f>
        <v>7400</v>
      </c>
    </row>
    <row r="3050" spans="1:13" s="351" customFormat="1" ht="30" customHeight="1">
      <c r="A3050" s="2521" t="s">
        <v>4378</v>
      </c>
      <c r="B3050" s="1406">
        <v>4</v>
      </c>
      <c r="C3050" s="1248">
        <v>50</v>
      </c>
      <c r="D3050" s="1243">
        <f>B3051*B3050*C3050</f>
        <v>7400</v>
      </c>
      <c r="E3050" s="1406">
        <v>4</v>
      </c>
      <c r="F3050" s="1248">
        <v>50</v>
      </c>
      <c r="G3050" s="1243">
        <f>F3050*E3050*E3051</f>
        <v>7400</v>
      </c>
      <c r="H3050" s="1406">
        <v>4</v>
      </c>
      <c r="I3050" s="1248">
        <v>50</v>
      </c>
      <c r="J3050" s="1243">
        <f>H3051*H3050*I3050</f>
        <v>7400</v>
      </c>
      <c r="K3050" s="1406">
        <v>2</v>
      </c>
      <c r="L3050" s="1248">
        <v>50</v>
      </c>
      <c r="M3050" s="1243">
        <f>K3051*K3050*L3050</f>
        <v>3700</v>
      </c>
    </row>
    <row r="3051" spans="1:13" s="351" customFormat="1" ht="30" customHeight="1">
      <c r="A3051" s="2522" t="s">
        <v>4379</v>
      </c>
      <c r="B3051" s="1409">
        <v>37</v>
      </c>
      <c r="C3051" s="1251"/>
      <c r="D3051" s="1243"/>
      <c r="E3051" s="1409">
        <v>37</v>
      </c>
      <c r="F3051" s="1251"/>
      <c r="G3051" s="1243"/>
      <c r="H3051" s="1409">
        <v>37</v>
      </c>
      <c r="I3051" s="1251"/>
      <c r="J3051" s="1243"/>
      <c r="K3051" s="1409">
        <v>37</v>
      </c>
      <c r="L3051" s="1251"/>
      <c r="M3051" s="1243"/>
    </row>
    <row r="3052" spans="1:13" s="351" customFormat="1" ht="30" customHeight="1" thickBot="1">
      <c r="A3052" s="2523" t="s">
        <v>29</v>
      </c>
      <c r="B3052" s="1254"/>
      <c r="C3052" s="1254"/>
      <c r="D3052" s="1255">
        <f>SUM(D3048:D3050)</f>
        <v>22200</v>
      </c>
      <c r="E3052" s="1254"/>
      <c r="F3052" s="1254"/>
      <c r="G3052" s="1255">
        <f>SUM(G3048:G3051)</f>
        <v>22200</v>
      </c>
      <c r="H3052" s="1254"/>
      <c r="I3052" s="1254"/>
      <c r="J3052" s="1255">
        <f>SUM(J3048:J3050)</f>
        <v>22200</v>
      </c>
      <c r="K3052" s="1254"/>
      <c r="L3052" s="1254"/>
      <c r="M3052" s="1255">
        <f>SUM(M3048:M3051)</f>
        <v>11100</v>
      </c>
    </row>
    <row r="3053" spans="1:13" s="351" customFormat="1" ht="30" customHeight="1">
      <c r="A3053" s="2524" t="s">
        <v>3278</v>
      </c>
      <c r="B3053" s="1214" t="s">
        <v>4618</v>
      </c>
      <c r="C3053" s="1240"/>
      <c r="D3053" s="1238"/>
      <c r="E3053" s="1214" t="s">
        <v>4618</v>
      </c>
      <c r="F3053" s="1240"/>
      <c r="G3053" s="1238"/>
      <c r="H3053" s="1214" t="s">
        <v>4618</v>
      </c>
      <c r="I3053" s="1240"/>
      <c r="J3053" s="1238"/>
      <c r="K3053" s="1214" t="s">
        <v>4618</v>
      </c>
      <c r="L3053" s="1240"/>
      <c r="M3053" s="1238"/>
    </row>
    <row r="3054" spans="1:13" s="351" customFormat="1" ht="30" customHeight="1">
      <c r="A3054" s="2521" t="s">
        <v>4228</v>
      </c>
      <c r="B3054" s="1240" t="s">
        <v>4608</v>
      </c>
      <c r="C3054" s="1240"/>
      <c r="D3054" s="1238"/>
      <c r="E3054" s="1240" t="s">
        <v>4608</v>
      </c>
      <c r="F3054" s="1240"/>
      <c r="G3054" s="1238"/>
      <c r="H3054" s="1240" t="s">
        <v>4608</v>
      </c>
      <c r="I3054" s="1240"/>
      <c r="J3054" s="1238"/>
      <c r="K3054" s="1240" t="s">
        <v>4608</v>
      </c>
      <c r="L3054" s="1240"/>
      <c r="M3054" s="1238"/>
    </row>
    <row r="3055" spans="1:13" s="351" customFormat="1" ht="19.5" customHeight="1">
      <c r="A3055" s="2521" t="s">
        <v>3284</v>
      </c>
      <c r="B3055" s="1404" t="s">
        <v>4470</v>
      </c>
      <c r="C3055" s="1242"/>
      <c r="D3055" s="1243"/>
      <c r="E3055" s="1404" t="s">
        <v>4619</v>
      </c>
      <c r="F3055" s="1242"/>
      <c r="G3055" s="1243"/>
      <c r="H3055" s="1404" t="s">
        <v>4620</v>
      </c>
      <c r="I3055" s="1242"/>
      <c r="J3055" s="1243"/>
      <c r="K3055" s="1404" t="s">
        <v>4621</v>
      </c>
      <c r="L3055" s="1242"/>
      <c r="M3055" s="1243"/>
    </row>
    <row r="3056" spans="1:13" s="351" customFormat="1" ht="22.5" customHeight="1">
      <c r="A3056" s="2521" t="s">
        <v>4375</v>
      </c>
      <c r="B3056" s="1404" t="s">
        <v>3406</v>
      </c>
      <c r="C3056" s="1242"/>
      <c r="D3056" s="1243"/>
      <c r="E3056" s="1404" t="s">
        <v>3406</v>
      </c>
      <c r="F3056" s="1242"/>
      <c r="G3056" s="1243"/>
      <c r="H3056" s="1404" t="s">
        <v>3406</v>
      </c>
      <c r="I3056" s="1242"/>
      <c r="J3056" s="1243"/>
      <c r="K3056" s="1404" t="s">
        <v>3406</v>
      </c>
      <c r="L3056" s="1242"/>
      <c r="M3056" s="1243"/>
    </row>
    <row r="3057" spans="1:13" s="351" customFormat="1" ht="30" customHeight="1">
      <c r="A3057" s="2521" t="s">
        <v>3291</v>
      </c>
      <c r="B3057" s="1404" t="s">
        <v>4622</v>
      </c>
      <c r="C3057" s="1242"/>
      <c r="D3057" s="1243"/>
      <c r="E3057" s="1404" t="s">
        <v>4622</v>
      </c>
      <c r="F3057" s="1242"/>
      <c r="G3057" s="1243"/>
      <c r="H3057" s="1404" t="s">
        <v>4622</v>
      </c>
      <c r="I3057" s="1242"/>
      <c r="J3057" s="1243"/>
      <c r="K3057" s="1404" t="s">
        <v>4622</v>
      </c>
      <c r="L3057" s="1242"/>
      <c r="M3057" s="1243"/>
    </row>
    <row r="3058" spans="1:13" s="351" customFormat="1" ht="30" customHeight="1">
      <c r="A3058" s="2521" t="s">
        <v>3294</v>
      </c>
      <c r="B3058" s="1238"/>
      <c r="C3058" s="1242"/>
      <c r="D3058" s="1243"/>
      <c r="E3058" s="1238" t="s">
        <v>4623</v>
      </c>
      <c r="F3058" s="1242"/>
      <c r="G3058" s="1243"/>
      <c r="H3058" s="1238" t="s">
        <v>4623</v>
      </c>
      <c r="I3058" s="1242"/>
      <c r="J3058" s="1243"/>
      <c r="K3058" s="1238"/>
      <c r="L3058" s="1242"/>
      <c r="M3058" s="1243"/>
    </row>
    <row r="3059" spans="1:13" s="351" customFormat="1" ht="30" customHeight="1">
      <c r="A3059" s="2521" t="s">
        <v>3295</v>
      </c>
      <c r="B3059" s="1404" t="s">
        <v>3434</v>
      </c>
      <c r="C3059" s="1242"/>
      <c r="D3059" s="1243"/>
      <c r="E3059" s="1404" t="s">
        <v>3434</v>
      </c>
      <c r="F3059" s="1242"/>
      <c r="G3059" s="1243"/>
      <c r="H3059" s="1404" t="s">
        <v>3434</v>
      </c>
      <c r="I3059" s="1242"/>
      <c r="J3059" s="1243"/>
      <c r="K3059" s="1404" t="s">
        <v>3434</v>
      </c>
      <c r="L3059" s="1242"/>
      <c r="M3059" s="1243"/>
    </row>
    <row r="3060" spans="1:13" s="351" customFormat="1" ht="30" customHeight="1">
      <c r="A3060" s="2521" t="s">
        <v>3298</v>
      </c>
      <c r="B3060" s="1404" t="s">
        <v>3315</v>
      </c>
      <c r="C3060" s="1242"/>
      <c r="D3060" s="1243"/>
      <c r="E3060" s="1404" t="s">
        <v>3315</v>
      </c>
      <c r="F3060" s="1242"/>
      <c r="G3060" s="1243"/>
      <c r="H3060" s="1404" t="s">
        <v>3315</v>
      </c>
      <c r="I3060" s="1242"/>
      <c r="J3060" s="1243"/>
      <c r="K3060" s="1404" t="s">
        <v>3315</v>
      </c>
      <c r="L3060" s="1242"/>
      <c r="M3060" s="1243"/>
    </row>
    <row r="3061" spans="1:13" s="351" customFormat="1" ht="30" customHeight="1">
      <c r="A3061" s="2521" t="s">
        <v>4376</v>
      </c>
      <c r="B3061" s="1404"/>
      <c r="C3061" s="1242"/>
      <c r="D3061" s="1243"/>
      <c r="E3061" s="1404"/>
      <c r="F3061" s="1242"/>
      <c r="G3061" s="1243"/>
      <c r="H3061" s="1404"/>
      <c r="I3061" s="1242"/>
      <c r="J3061" s="1243"/>
      <c r="K3061" s="1404"/>
      <c r="L3061" s="1242"/>
      <c r="M3061" s="1243"/>
    </row>
    <row r="3062" spans="1:13" s="351" customFormat="1" ht="30" customHeight="1">
      <c r="A3062" s="2521" t="s">
        <v>3304</v>
      </c>
      <c r="B3062" s="1404"/>
      <c r="C3062" s="1245"/>
      <c r="D3062" s="1243"/>
      <c r="E3062" s="1404"/>
      <c r="F3062" s="1245"/>
      <c r="G3062" s="1243"/>
      <c r="H3062" s="1404"/>
      <c r="I3062" s="1245"/>
      <c r="J3062" s="1243"/>
      <c r="K3062" s="1404"/>
      <c r="L3062" s="1245"/>
      <c r="M3062" s="1243"/>
    </row>
    <row r="3063" spans="1:13" s="351" customFormat="1" ht="30" customHeight="1">
      <c r="A3063" s="2521" t="s">
        <v>4377</v>
      </c>
      <c r="B3063" s="1406">
        <v>1</v>
      </c>
      <c r="C3063" s="1248">
        <v>275</v>
      </c>
      <c r="D3063" s="1243">
        <f>B3065*B3063*C3063</f>
        <v>5775</v>
      </c>
      <c r="E3063" s="1406">
        <v>2</v>
      </c>
      <c r="F3063" s="1248">
        <v>275</v>
      </c>
      <c r="G3063" s="1243">
        <f>F3063*E3065*E3063</f>
        <v>11550</v>
      </c>
      <c r="H3063" s="1406">
        <v>2</v>
      </c>
      <c r="I3063" s="1248">
        <v>275</v>
      </c>
      <c r="J3063" s="1243">
        <f>H3065*H3063*I3063</f>
        <v>11550</v>
      </c>
      <c r="K3063" s="1406">
        <v>1</v>
      </c>
      <c r="L3063" s="1248">
        <v>275</v>
      </c>
      <c r="M3063" s="1243">
        <f>K3065*K3063*L3063</f>
        <v>5775</v>
      </c>
    </row>
    <row r="3064" spans="1:13" s="351" customFormat="1" ht="30" customHeight="1">
      <c r="A3064" s="2521" t="s">
        <v>4378</v>
      </c>
      <c r="B3064" s="1406">
        <v>1</v>
      </c>
      <c r="C3064" s="1248">
        <v>100</v>
      </c>
      <c r="D3064" s="1243">
        <f>B3065*B3064*C3064</f>
        <v>2100</v>
      </c>
      <c r="E3064" s="1406">
        <v>2</v>
      </c>
      <c r="F3064" s="1248">
        <v>100</v>
      </c>
      <c r="G3064" s="1243">
        <f>F3064*E3064*E3065</f>
        <v>4200</v>
      </c>
      <c r="H3064" s="1406">
        <v>2</v>
      </c>
      <c r="I3064" s="1248">
        <v>100</v>
      </c>
      <c r="J3064" s="1243">
        <f>H3065*H3064*I3064</f>
        <v>4200</v>
      </c>
      <c r="K3064" s="1406">
        <v>1</v>
      </c>
      <c r="L3064" s="1248">
        <v>100</v>
      </c>
      <c r="M3064" s="1243">
        <f>K3065*K3064*L3064</f>
        <v>2100</v>
      </c>
    </row>
    <row r="3065" spans="1:13" s="351" customFormat="1" ht="30" customHeight="1">
      <c r="A3065" s="2522" t="s">
        <v>4379</v>
      </c>
      <c r="B3065" s="1409">
        <v>21</v>
      </c>
      <c r="C3065" s="1251"/>
      <c r="D3065" s="1243"/>
      <c r="E3065" s="1409">
        <v>21</v>
      </c>
      <c r="F3065" s="1251"/>
      <c r="G3065" s="1243"/>
      <c r="H3065" s="1409">
        <v>21</v>
      </c>
      <c r="I3065" s="1251"/>
      <c r="J3065" s="1243"/>
      <c r="K3065" s="1409">
        <v>21</v>
      </c>
      <c r="L3065" s="1251"/>
      <c r="M3065" s="1243"/>
    </row>
    <row r="3066" spans="1:13" s="351" customFormat="1" ht="30" customHeight="1" thickBot="1">
      <c r="A3066" s="2523" t="s">
        <v>29</v>
      </c>
      <c r="B3066" s="1254"/>
      <c r="C3066" s="1254"/>
      <c r="D3066" s="1255">
        <f>SUM(D3062:D3064)</f>
        <v>7875</v>
      </c>
      <c r="E3066" s="1254"/>
      <c r="F3066" s="1254"/>
      <c r="G3066" s="1255">
        <f>SUM(G3062:G3065)</f>
        <v>15750</v>
      </c>
      <c r="H3066" s="1254"/>
      <c r="I3066" s="1254"/>
      <c r="J3066" s="1255">
        <f>SUM(J3062:J3064)</f>
        <v>15750</v>
      </c>
      <c r="K3066" s="1254"/>
      <c r="L3066" s="1254"/>
      <c r="M3066" s="1255">
        <f>SUM(M3062:M3065)</f>
        <v>7875</v>
      </c>
    </row>
    <row r="3067" spans="1:13" s="351" customFormat="1" ht="30" customHeight="1">
      <c r="A3067" s="2524" t="s">
        <v>3278</v>
      </c>
      <c r="B3067" s="1512"/>
      <c r="C3067" s="1240"/>
      <c r="D3067" s="1238"/>
      <c r="E3067" s="1388"/>
      <c r="F3067" s="1240"/>
      <c r="G3067" s="1238"/>
      <c r="H3067" s="1388" t="s">
        <v>4624</v>
      </c>
      <c r="I3067" s="1240"/>
      <c r="J3067" s="1238"/>
      <c r="K3067" s="1388" t="s">
        <v>4624</v>
      </c>
      <c r="L3067" s="1240"/>
      <c r="M3067" s="1238"/>
    </row>
    <row r="3068" spans="1:13" s="351" customFormat="1" ht="30" customHeight="1">
      <c r="A3068" s="2521" t="s">
        <v>4228</v>
      </c>
      <c r="B3068" s="1240"/>
      <c r="C3068" s="1240"/>
      <c r="D3068" s="1238"/>
      <c r="E3068" s="1240"/>
      <c r="F3068" s="1240"/>
      <c r="G3068" s="1238"/>
      <c r="H3068" s="1240" t="s">
        <v>4608</v>
      </c>
      <c r="I3068" s="1240"/>
      <c r="J3068" s="1238"/>
      <c r="K3068" s="1240" t="s">
        <v>4608</v>
      </c>
      <c r="L3068" s="1240"/>
      <c r="M3068" s="1238"/>
    </row>
    <row r="3069" spans="1:13" s="351" customFormat="1" ht="30" customHeight="1">
      <c r="A3069" s="2521" t="s">
        <v>3284</v>
      </c>
      <c r="B3069" s="1404"/>
      <c r="C3069" s="1242"/>
      <c r="D3069" s="1243"/>
      <c r="E3069" s="1404"/>
      <c r="F3069" s="1242"/>
      <c r="G3069" s="1243"/>
      <c r="H3069" s="1404" t="s">
        <v>4625</v>
      </c>
      <c r="I3069" s="1242"/>
      <c r="J3069" s="1243"/>
      <c r="K3069" s="1404" t="s">
        <v>4612</v>
      </c>
      <c r="L3069" s="1242"/>
      <c r="M3069" s="1243"/>
    </row>
    <row r="3070" spans="1:13" s="351" customFormat="1" ht="30" customHeight="1">
      <c r="A3070" s="2521" t="s">
        <v>4375</v>
      </c>
      <c r="B3070" s="1404"/>
      <c r="C3070" s="1242"/>
      <c r="D3070" s="1243"/>
      <c r="E3070" s="1404"/>
      <c r="F3070" s="1242"/>
      <c r="G3070" s="1243"/>
      <c r="H3070" s="1404" t="s">
        <v>3406</v>
      </c>
      <c r="I3070" s="1242"/>
      <c r="J3070" s="1243"/>
      <c r="K3070" s="1404" t="s">
        <v>3406</v>
      </c>
      <c r="L3070" s="1242"/>
      <c r="M3070" s="1243"/>
    </row>
    <row r="3071" spans="1:13" s="351" customFormat="1" ht="30" customHeight="1">
      <c r="A3071" s="2521" t="s">
        <v>3291</v>
      </c>
      <c r="B3071" s="1404"/>
      <c r="C3071" s="1242"/>
      <c r="D3071" s="1243"/>
      <c r="E3071" s="1404"/>
      <c r="F3071" s="1242"/>
      <c r="G3071" s="1243"/>
      <c r="H3071" s="1404" t="s">
        <v>4626</v>
      </c>
      <c r="I3071" s="1242"/>
      <c r="J3071" s="1243"/>
      <c r="K3071" s="1404" t="s">
        <v>4626</v>
      </c>
      <c r="L3071" s="1242"/>
      <c r="M3071" s="1243"/>
    </row>
    <row r="3072" spans="1:13" s="351" customFormat="1" ht="30" customHeight="1">
      <c r="A3072" s="2521" t="s">
        <v>3294</v>
      </c>
      <c r="B3072" s="1404"/>
      <c r="C3072" s="1242"/>
      <c r="D3072" s="1243"/>
      <c r="E3072" s="1238"/>
      <c r="F3072" s="1242"/>
      <c r="G3072" s="1243"/>
      <c r="H3072" s="1238" t="s">
        <v>4627</v>
      </c>
      <c r="I3072" s="1242"/>
      <c r="J3072" s="1243"/>
      <c r="K3072" s="1238" t="s">
        <v>4627</v>
      </c>
      <c r="L3072" s="1242"/>
      <c r="M3072" s="1243"/>
    </row>
    <row r="3073" spans="1:13" s="351" customFormat="1" ht="30" customHeight="1">
      <c r="A3073" s="2521" t="s">
        <v>3295</v>
      </c>
      <c r="B3073" s="1404"/>
      <c r="C3073" s="1242"/>
      <c r="D3073" s="1243"/>
      <c r="E3073" s="1404"/>
      <c r="F3073" s="1242"/>
      <c r="G3073" s="1243"/>
      <c r="H3073" s="1404" t="s">
        <v>4628</v>
      </c>
      <c r="I3073" s="1242"/>
      <c r="J3073" s="1243"/>
      <c r="K3073" s="1404" t="s">
        <v>4628</v>
      </c>
      <c r="L3073" s="1242"/>
      <c r="M3073" s="1243"/>
    </row>
    <row r="3074" spans="1:13" s="351" customFormat="1" ht="30" customHeight="1">
      <c r="A3074" s="2521" t="s">
        <v>3298</v>
      </c>
      <c r="B3074" s="1404"/>
      <c r="C3074" s="1242"/>
      <c r="D3074" s="1243"/>
      <c r="E3074" s="1404"/>
      <c r="F3074" s="1242"/>
      <c r="G3074" s="1243"/>
      <c r="H3074" s="1404"/>
      <c r="I3074" s="1242"/>
      <c r="J3074" s="1243"/>
      <c r="K3074" s="1404"/>
      <c r="L3074" s="1242"/>
      <c r="M3074" s="1243"/>
    </row>
    <row r="3075" spans="1:13" s="351" customFormat="1" ht="30" customHeight="1">
      <c r="A3075" s="2521" t="s">
        <v>4376</v>
      </c>
      <c r="B3075" s="1404"/>
      <c r="C3075" s="1242"/>
      <c r="D3075" s="1243"/>
      <c r="E3075" s="1404"/>
      <c r="F3075" s="1242"/>
      <c r="G3075" s="1243"/>
      <c r="H3075" s="1404"/>
      <c r="I3075" s="1242"/>
      <c r="J3075" s="1243"/>
      <c r="K3075" s="1404"/>
      <c r="L3075" s="1242"/>
      <c r="M3075" s="1243"/>
    </row>
    <row r="3076" spans="1:13" s="351" customFormat="1" ht="30" customHeight="1">
      <c r="A3076" s="2521" t="s">
        <v>3304</v>
      </c>
      <c r="B3076" s="1404"/>
      <c r="C3076" s="1245"/>
      <c r="D3076" s="1243"/>
      <c r="E3076" s="1404"/>
      <c r="F3076" s="1245"/>
      <c r="G3076" s="1243"/>
      <c r="H3076" s="1404"/>
      <c r="I3076" s="1245"/>
      <c r="J3076" s="1243"/>
      <c r="K3076" s="1404"/>
      <c r="L3076" s="1245"/>
      <c r="M3076" s="1243"/>
    </row>
    <row r="3077" spans="1:13" s="351" customFormat="1" ht="30" customHeight="1">
      <c r="A3077" s="2521" t="s">
        <v>4377</v>
      </c>
      <c r="B3077" s="1406"/>
      <c r="C3077" s="1248"/>
      <c r="D3077" s="1243"/>
      <c r="E3077" s="1406"/>
      <c r="F3077" s="1248"/>
      <c r="G3077" s="1243"/>
      <c r="H3077" s="1406">
        <v>1</v>
      </c>
      <c r="I3077" s="1248">
        <v>200</v>
      </c>
      <c r="J3077" s="1243">
        <f>I3077*H3079*H3077</f>
        <v>25000</v>
      </c>
      <c r="K3077" s="1406">
        <v>1</v>
      </c>
      <c r="L3077" s="1248">
        <v>200</v>
      </c>
      <c r="M3077" s="1243">
        <f>L3077*K3079*K3077</f>
        <v>25000</v>
      </c>
    </row>
    <row r="3078" spans="1:13" s="351" customFormat="1" ht="30" customHeight="1">
      <c r="A3078" s="2521" t="s">
        <v>4378</v>
      </c>
      <c r="B3078" s="1406"/>
      <c r="C3078" s="1248"/>
      <c r="D3078" s="1243"/>
      <c r="E3078" s="1406"/>
      <c r="F3078" s="1248"/>
      <c r="G3078" s="1243"/>
      <c r="H3078" s="1406">
        <v>2</v>
      </c>
      <c r="I3078" s="1248">
        <v>50</v>
      </c>
      <c r="J3078" s="1243">
        <f>I3078*H3078*H3079</f>
        <v>12500</v>
      </c>
      <c r="K3078" s="1406">
        <v>2</v>
      </c>
      <c r="L3078" s="1248">
        <v>50</v>
      </c>
      <c r="M3078" s="1243">
        <f>L3078*K3078*K3079</f>
        <v>12500</v>
      </c>
    </row>
    <row r="3079" spans="1:13" s="351" customFormat="1" ht="30" customHeight="1">
      <c r="A3079" s="2522" t="s">
        <v>4379</v>
      </c>
      <c r="B3079" s="1409"/>
      <c r="C3079" s="1251"/>
      <c r="D3079" s="1243"/>
      <c r="E3079" s="1409"/>
      <c r="F3079" s="1251"/>
      <c r="G3079" s="1243"/>
      <c r="H3079" s="1409">
        <v>125</v>
      </c>
      <c r="I3079" s="1251"/>
      <c r="J3079" s="1243"/>
      <c r="K3079" s="1409">
        <v>125</v>
      </c>
      <c r="L3079" s="1251"/>
      <c r="M3079" s="1243"/>
    </row>
    <row r="3080" spans="1:13" s="351" customFormat="1" ht="30" customHeight="1" thickBot="1">
      <c r="A3080" s="2523" t="s">
        <v>29</v>
      </c>
      <c r="B3080" s="1254"/>
      <c r="C3080" s="1254"/>
      <c r="D3080" s="1255"/>
      <c r="E3080" s="1254"/>
      <c r="F3080" s="1254"/>
      <c r="G3080" s="1255"/>
      <c r="H3080" s="1254"/>
      <c r="I3080" s="1254"/>
      <c r="J3080" s="1255">
        <f>SUM(J3076:J3079)</f>
        <v>37500</v>
      </c>
      <c r="K3080" s="1254"/>
      <c r="L3080" s="1254"/>
      <c r="M3080" s="1255">
        <f>SUM(M3076:M3079)</f>
        <v>37500</v>
      </c>
    </row>
    <row r="3081" spans="1:13" s="351" customFormat="1" ht="30" customHeight="1">
      <c r="A3081" s="2524" t="s">
        <v>3278</v>
      </c>
      <c r="B3081" s="1512"/>
      <c r="C3081" s="1240"/>
      <c r="D3081" s="1238"/>
      <c r="E3081" s="1512"/>
      <c r="F3081" s="1240"/>
      <c r="G3081" s="1238"/>
      <c r="H3081" s="1512"/>
      <c r="I3081" s="1240"/>
      <c r="J3081" s="1238"/>
      <c r="K3081" s="1214" t="s">
        <v>4629</v>
      </c>
      <c r="L3081" s="1240"/>
      <c r="M3081" s="1238"/>
    </row>
    <row r="3082" spans="1:13" s="351" customFormat="1" ht="30" customHeight="1">
      <c r="A3082" s="2521" t="s">
        <v>4228</v>
      </c>
      <c r="B3082" s="1240"/>
      <c r="C3082" s="1240"/>
      <c r="D3082" s="1238"/>
      <c r="E3082" s="1240"/>
      <c r="F3082" s="1240"/>
      <c r="G3082" s="1238"/>
      <c r="H3082" s="1240"/>
      <c r="I3082" s="1240"/>
      <c r="J3082" s="1238"/>
      <c r="K3082" s="1240" t="s">
        <v>4608</v>
      </c>
      <c r="L3082" s="1240"/>
      <c r="M3082" s="1238"/>
    </row>
    <row r="3083" spans="1:13" s="351" customFormat="1" ht="30" customHeight="1">
      <c r="A3083" s="2521" t="s">
        <v>3284</v>
      </c>
      <c r="B3083" s="1404"/>
      <c r="C3083" s="1242"/>
      <c r="D3083" s="1243"/>
      <c r="E3083" s="1404"/>
      <c r="F3083" s="1242"/>
      <c r="G3083" s="1243"/>
      <c r="H3083" s="1404"/>
      <c r="I3083" s="1242"/>
      <c r="J3083" s="1243"/>
      <c r="K3083" s="1404" t="s">
        <v>4630</v>
      </c>
      <c r="L3083" s="1242"/>
      <c r="M3083" s="1243"/>
    </row>
    <row r="3084" spans="1:13" s="351" customFormat="1" ht="30" customHeight="1">
      <c r="A3084" s="2521" t="s">
        <v>4375</v>
      </c>
      <c r="B3084" s="1404"/>
      <c r="C3084" s="1242"/>
      <c r="D3084" s="1243"/>
      <c r="E3084" s="1404"/>
      <c r="F3084" s="1242"/>
      <c r="G3084" s="1243"/>
      <c r="H3084" s="1404"/>
      <c r="I3084" s="1242"/>
      <c r="J3084" s="1243"/>
      <c r="K3084" s="1404" t="s">
        <v>3406</v>
      </c>
      <c r="L3084" s="1242"/>
      <c r="M3084" s="1243"/>
    </row>
    <row r="3085" spans="1:13" s="351" customFormat="1" ht="30" customHeight="1">
      <c r="A3085" s="2521" t="s">
        <v>3291</v>
      </c>
      <c r="B3085" s="1404"/>
      <c r="C3085" s="1242"/>
      <c r="D3085" s="1243"/>
      <c r="E3085" s="1404"/>
      <c r="F3085" s="1242"/>
      <c r="G3085" s="1243"/>
      <c r="H3085" s="1404"/>
      <c r="I3085" s="1242"/>
      <c r="J3085" s="1243"/>
      <c r="K3085" s="1404" t="s">
        <v>4631</v>
      </c>
      <c r="L3085" s="1242"/>
      <c r="M3085" s="1243"/>
    </row>
    <row r="3086" spans="1:13" s="351" customFormat="1" ht="30" customHeight="1">
      <c r="A3086" s="2521" t="s">
        <v>3294</v>
      </c>
      <c r="B3086" s="1404"/>
      <c r="C3086" s="1242"/>
      <c r="D3086" s="1243"/>
      <c r="E3086" s="1404"/>
      <c r="F3086" s="1242"/>
      <c r="G3086" s="1243"/>
      <c r="H3086" s="1404"/>
      <c r="I3086" s="1242"/>
      <c r="J3086" s="1243"/>
      <c r="K3086" s="1238" t="s">
        <v>4632</v>
      </c>
      <c r="L3086" s="1242"/>
      <c r="M3086" s="1243"/>
    </row>
    <row r="3087" spans="1:13" s="351" customFormat="1" ht="30" customHeight="1">
      <c r="A3087" s="2521" t="s">
        <v>3295</v>
      </c>
      <c r="B3087" s="1404"/>
      <c r="C3087" s="1242"/>
      <c r="D3087" s="1243"/>
      <c r="E3087" s="1404"/>
      <c r="F3087" s="1242"/>
      <c r="G3087" s="1243"/>
      <c r="H3087" s="1404"/>
      <c r="I3087" s="1242"/>
      <c r="J3087" s="1243"/>
      <c r="K3087" s="1404" t="s">
        <v>3434</v>
      </c>
      <c r="L3087" s="1242"/>
      <c r="M3087" s="1243"/>
    </row>
    <row r="3088" spans="1:13" s="351" customFormat="1" ht="30" customHeight="1">
      <c r="A3088" s="2521" t="s">
        <v>3298</v>
      </c>
      <c r="B3088" s="1404"/>
      <c r="C3088" s="1242"/>
      <c r="D3088" s="1243"/>
      <c r="E3088" s="1404"/>
      <c r="F3088" s="1242"/>
      <c r="G3088" s="1243"/>
      <c r="H3088" s="1404"/>
      <c r="I3088" s="1242"/>
      <c r="J3088" s="1243"/>
      <c r="K3088" s="1404" t="s">
        <v>3315</v>
      </c>
      <c r="L3088" s="1242"/>
      <c r="M3088" s="1243"/>
    </row>
    <row r="3089" spans="1:13" s="351" customFormat="1" ht="30" customHeight="1">
      <c r="A3089" s="2521" t="s">
        <v>4376</v>
      </c>
      <c r="B3089" s="1404"/>
      <c r="C3089" s="1242"/>
      <c r="D3089" s="1243"/>
      <c r="E3089" s="1404"/>
      <c r="F3089" s="1242"/>
      <c r="G3089" s="1243"/>
      <c r="H3089" s="1404"/>
      <c r="I3089" s="1242"/>
      <c r="J3089" s="1243"/>
      <c r="K3089" s="1404"/>
      <c r="L3089" s="1242"/>
      <c r="M3089" s="1243"/>
    </row>
    <row r="3090" spans="1:13" s="351" customFormat="1" ht="30" customHeight="1">
      <c r="A3090" s="2521" t="s">
        <v>3304</v>
      </c>
      <c r="B3090" s="1404"/>
      <c r="C3090" s="1245"/>
      <c r="D3090" s="1243"/>
      <c r="E3090" s="1404"/>
      <c r="F3090" s="1245"/>
      <c r="G3090" s="1243"/>
      <c r="H3090" s="1404"/>
      <c r="I3090" s="1245"/>
      <c r="J3090" s="1243"/>
      <c r="K3090" s="1404"/>
      <c r="L3090" s="1245"/>
      <c r="M3090" s="1243"/>
    </row>
    <row r="3091" spans="1:13" s="351" customFormat="1" ht="30" customHeight="1">
      <c r="A3091" s="2521" t="s">
        <v>4377</v>
      </c>
      <c r="B3091" s="1406"/>
      <c r="C3091" s="1248"/>
      <c r="D3091" s="1243"/>
      <c r="E3091" s="1406"/>
      <c r="F3091" s="1248"/>
      <c r="G3091" s="1243"/>
      <c r="H3091" s="1406"/>
      <c r="I3091" s="1248"/>
      <c r="J3091" s="1243"/>
      <c r="K3091" s="1406">
        <v>1</v>
      </c>
      <c r="L3091" s="1248">
        <v>275</v>
      </c>
      <c r="M3091" s="1243">
        <f>K3093*K3091*L3091</f>
        <v>8250</v>
      </c>
    </row>
    <row r="3092" spans="1:13" s="351" customFormat="1" ht="30" customHeight="1">
      <c r="A3092" s="2521" t="s">
        <v>4378</v>
      </c>
      <c r="B3092" s="1406"/>
      <c r="C3092" s="1248"/>
      <c r="D3092" s="1243"/>
      <c r="E3092" s="1406"/>
      <c r="F3092" s="1248"/>
      <c r="G3092" s="1243"/>
      <c r="H3092" s="1406"/>
      <c r="I3092" s="1248"/>
      <c r="J3092" s="1243"/>
      <c r="K3092" s="1406">
        <v>1</v>
      </c>
      <c r="L3092" s="1248">
        <v>100</v>
      </c>
      <c r="M3092" s="1243">
        <f>K3093*K3092*L3092</f>
        <v>3000</v>
      </c>
    </row>
    <row r="3093" spans="1:13" s="351" customFormat="1" ht="30" customHeight="1">
      <c r="A3093" s="2522" t="s">
        <v>4379</v>
      </c>
      <c r="B3093" s="1409"/>
      <c r="C3093" s="1251"/>
      <c r="D3093" s="1243"/>
      <c r="E3093" s="1409"/>
      <c r="F3093" s="1251"/>
      <c r="G3093" s="1243"/>
      <c r="H3093" s="1409"/>
      <c r="I3093" s="1251"/>
      <c r="J3093" s="1243"/>
      <c r="K3093" s="1409">
        <v>30</v>
      </c>
      <c r="L3093" s="1251"/>
      <c r="M3093" s="1243"/>
    </row>
    <row r="3094" spans="1:13" s="351" customFormat="1" ht="30" customHeight="1" thickBot="1">
      <c r="A3094" s="2523" t="s">
        <v>29</v>
      </c>
      <c r="B3094" s="1254"/>
      <c r="C3094" s="1254"/>
      <c r="D3094" s="1255"/>
      <c r="E3094" s="1254"/>
      <c r="F3094" s="1254"/>
      <c r="G3094" s="1255"/>
      <c r="H3094" s="1254"/>
      <c r="I3094" s="1254"/>
      <c r="J3094" s="1255"/>
      <c r="K3094" s="1254"/>
      <c r="L3094" s="1254"/>
      <c r="M3094" s="1255">
        <f>SUM(M3090:M3093)</f>
        <v>11250</v>
      </c>
    </row>
    <row r="3095" spans="1:13" s="351" customFormat="1" ht="30" customHeight="1">
      <c r="A3095" s="2524" t="s">
        <v>3278</v>
      </c>
      <c r="B3095" s="1512"/>
      <c r="C3095" s="1240"/>
      <c r="D3095" s="1238"/>
      <c r="E3095" s="1512"/>
      <c r="F3095" s="1240"/>
      <c r="G3095" s="1238"/>
      <c r="H3095" s="1512"/>
      <c r="I3095" s="1240"/>
      <c r="J3095" s="1238"/>
      <c r="K3095" s="1214" t="s">
        <v>4633</v>
      </c>
      <c r="L3095" s="1240"/>
      <c r="M3095" s="1238"/>
    </row>
    <row r="3096" spans="1:13" s="351" customFormat="1" ht="30" customHeight="1">
      <c r="A3096" s="2521" t="s">
        <v>4228</v>
      </c>
      <c r="B3096" s="1240"/>
      <c r="C3096" s="1240"/>
      <c r="D3096" s="1238"/>
      <c r="E3096" s="1240"/>
      <c r="F3096" s="1240"/>
      <c r="G3096" s="1238"/>
      <c r="H3096" s="1240"/>
      <c r="I3096" s="1240"/>
      <c r="J3096" s="1238"/>
      <c r="K3096" s="1240" t="s">
        <v>4608</v>
      </c>
      <c r="L3096" s="1240"/>
      <c r="M3096" s="1238"/>
    </row>
    <row r="3097" spans="1:13" s="351" customFormat="1" ht="30" customHeight="1">
      <c r="A3097" s="2521" t="s">
        <v>3284</v>
      </c>
      <c r="B3097" s="1404"/>
      <c r="C3097" s="1242"/>
      <c r="D3097" s="1243"/>
      <c r="E3097" s="1404"/>
      <c r="F3097" s="1242"/>
      <c r="G3097" s="1243"/>
      <c r="H3097" s="1404"/>
      <c r="I3097" s="1242"/>
      <c r="J3097" s="1243"/>
      <c r="K3097" s="1404" t="s">
        <v>4246</v>
      </c>
      <c r="L3097" s="1242"/>
      <c r="M3097" s="1243"/>
    </row>
    <row r="3098" spans="1:13" s="351" customFormat="1" ht="30" customHeight="1">
      <c r="A3098" s="2521" t="s">
        <v>4375</v>
      </c>
      <c r="B3098" s="1404"/>
      <c r="C3098" s="1242"/>
      <c r="D3098" s="1243"/>
      <c r="E3098" s="1404"/>
      <c r="F3098" s="1242"/>
      <c r="G3098" s="1243"/>
      <c r="H3098" s="1404"/>
      <c r="I3098" s="1242"/>
      <c r="J3098" s="1243"/>
      <c r="K3098" s="1404" t="s">
        <v>3334</v>
      </c>
      <c r="L3098" s="1242"/>
      <c r="M3098" s="1243"/>
    </row>
    <row r="3099" spans="1:13" s="351" customFormat="1" ht="30" customHeight="1">
      <c r="A3099" s="2521" t="s">
        <v>3291</v>
      </c>
      <c r="B3099" s="1404"/>
      <c r="C3099" s="1242"/>
      <c r="D3099" s="1243"/>
      <c r="E3099" s="1404"/>
      <c r="F3099" s="1242"/>
      <c r="G3099" s="1243"/>
      <c r="H3099" s="1404"/>
      <c r="I3099" s="1242"/>
      <c r="J3099" s="1243"/>
      <c r="K3099" s="1404" t="s">
        <v>4631</v>
      </c>
      <c r="L3099" s="1242"/>
      <c r="M3099" s="1243"/>
    </row>
    <row r="3100" spans="1:13" s="351" customFormat="1" ht="30" customHeight="1">
      <c r="A3100" s="2521" t="s">
        <v>3294</v>
      </c>
      <c r="B3100" s="1404"/>
      <c r="C3100" s="1242"/>
      <c r="D3100" s="1243"/>
      <c r="E3100" s="1404"/>
      <c r="F3100" s="1242"/>
      <c r="G3100" s="1243"/>
      <c r="H3100" s="1404"/>
      <c r="I3100" s="1242"/>
      <c r="J3100" s="1243"/>
      <c r="K3100" s="1238" t="s">
        <v>4634</v>
      </c>
      <c r="L3100" s="1242"/>
      <c r="M3100" s="1243"/>
    </row>
    <row r="3101" spans="1:13" s="351" customFormat="1" ht="30" customHeight="1">
      <c r="A3101" s="2521" t="s">
        <v>3295</v>
      </c>
      <c r="B3101" s="1404"/>
      <c r="C3101" s="1242"/>
      <c r="D3101" s="1243"/>
      <c r="E3101" s="1404"/>
      <c r="F3101" s="1242"/>
      <c r="G3101" s="1243"/>
      <c r="H3101" s="1404"/>
      <c r="I3101" s="1242"/>
      <c r="J3101" s="1243"/>
      <c r="K3101" s="1404" t="s">
        <v>4628</v>
      </c>
      <c r="L3101" s="1242"/>
      <c r="M3101" s="1243"/>
    </row>
    <row r="3102" spans="1:13" s="351" customFormat="1" ht="30" customHeight="1">
      <c r="A3102" s="2521" t="s">
        <v>3298</v>
      </c>
      <c r="B3102" s="1404"/>
      <c r="C3102" s="1242"/>
      <c r="D3102" s="1243"/>
      <c r="E3102" s="1404"/>
      <c r="F3102" s="1242"/>
      <c r="G3102" s="1243"/>
      <c r="H3102" s="1404"/>
      <c r="I3102" s="1242"/>
      <c r="J3102" s="1243"/>
      <c r="K3102" s="1404"/>
      <c r="L3102" s="1242"/>
      <c r="M3102" s="1243"/>
    </row>
    <row r="3103" spans="1:13" s="351" customFormat="1" ht="30" customHeight="1">
      <c r="A3103" s="2521" t="s">
        <v>4376</v>
      </c>
      <c r="B3103" s="1404"/>
      <c r="C3103" s="1242"/>
      <c r="D3103" s="1243"/>
      <c r="E3103" s="1404"/>
      <c r="F3103" s="1242"/>
      <c r="G3103" s="1243"/>
      <c r="H3103" s="1404"/>
      <c r="I3103" s="1242"/>
      <c r="J3103" s="1243"/>
      <c r="K3103" s="1404"/>
      <c r="L3103" s="1242"/>
      <c r="M3103" s="1243"/>
    </row>
    <row r="3104" spans="1:13" s="351" customFormat="1" ht="30" customHeight="1">
      <c r="A3104" s="2521" t="s">
        <v>3304</v>
      </c>
      <c r="B3104" s="1404"/>
      <c r="C3104" s="1245"/>
      <c r="D3104" s="1243"/>
      <c r="E3104" s="1404"/>
      <c r="F3104" s="1245"/>
      <c r="G3104" s="1243"/>
      <c r="H3104" s="1404"/>
      <c r="I3104" s="1245"/>
      <c r="J3104" s="1243"/>
      <c r="K3104" s="1404"/>
      <c r="L3104" s="1245"/>
      <c r="M3104" s="1243"/>
    </row>
    <row r="3105" spans="1:14" s="351" customFormat="1" ht="30" customHeight="1">
      <c r="A3105" s="2521" t="s">
        <v>4377</v>
      </c>
      <c r="B3105" s="1406"/>
      <c r="C3105" s="1248"/>
      <c r="D3105" s="1243"/>
      <c r="E3105" s="1406"/>
      <c r="F3105" s="1248"/>
      <c r="G3105" s="1243"/>
      <c r="H3105" s="1406"/>
      <c r="I3105" s="1248"/>
      <c r="J3105" s="1243"/>
      <c r="K3105" s="1406">
        <v>1</v>
      </c>
      <c r="L3105" s="1248">
        <v>200</v>
      </c>
      <c r="M3105" s="1243">
        <f>K3107*K3105*L3105</f>
        <v>25000</v>
      </c>
    </row>
    <row r="3106" spans="1:14" s="351" customFormat="1" ht="30" customHeight="1">
      <c r="A3106" s="2521" t="s">
        <v>4378</v>
      </c>
      <c r="B3106" s="1406"/>
      <c r="C3106" s="1248"/>
      <c r="D3106" s="1243"/>
      <c r="E3106" s="1406"/>
      <c r="F3106" s="1248"/>
      <c r="G3106" s="1243"/>
      <c r="H3106" s="1406"/>
      <c r="I3106" s="1248"/>
      <c r="J3106" s="1243"/>
      <c r="K3106" s="1406">
        <v>2</v>
      </c>
      <c r="L3106" s="1248">
        <v>50</v>
      </c>
      <c r="M3106" s="1243">
        <f>K3107*K3106*L3106</f>
        <v>12500</v>
      </c>
    </row>
    <row r="3107" spans="1:14" s="351" customFormat="1" ht="30" customHeight="1">
      <c r="A3107" s="2522" t="s">
        <v>4379</v>
      </c>
      <c r="B3107" s="1409"/>
      <c r="C3107" s="1251"/>
      <c r="D3107" s="1243"/>
      <c r="E3107" s="1409"/>
      <c r="F3107" s="1251"/>
      <c r="G3107" s="1243"/>
      <c r="H3107" s="1409"/>
      <c r="I3107" s="1251"/>
      <c r="J3107" s="1243"/>
      <c r="K3107" s="1409">
        <v>125</v>
      </c>
      <c r="L3107" s="1251"/>
      <c r="M3107" s="1243"/>
    </row>
    <row r="3108" spans="1:14" s="351" customFormat="1" ht="30" customHeight="1" thickBot="1">
      <c r="A3108" s="2523" t="s">
        <v>29</v>
      </c>
      <c r="B3108" s="1254"/>
      <c r="C3108" s="1254"/>
      <c r="D3108" s="1255"/>
      <c r="E3108" s="1254"/>
      <c r="F3108" s="1254"/>
      <c r="G3108" s="1255"/>
      <c r="H3108" s="1254"/>
      <c r="I3108" s="1254"/>
      <c r="J3108" s="1255"/>
      <c r="K3108" s="1254"/>
      <c r="L3108" s="1254"/>
      <c r="M3108" s="1255">
        <f>SUM(M3104:M3107)</f>
        <v>37500</v>
      </c>
    </row>
    <row r="3109" spans="1:14" s="351" customFormat="1" ht="19.5" customHeight="1" thickBot="1">
      <c r="A3109" s="2525" t="s">
        <v>4224</v>
      </c>
      <c r="B3109" s="2489"/>
      <c r="C3109" s="2489"/>
      <c r="D3109" s="2490">
        <f>D3108+D3094+D3080+D3066+D3052</f>
        <v>30075</v>
      </c>
      <c r="E3109" s="2489"/>
      <c r="F3109" s="2489"/>
      <c r="G3109" s="2490">
        <f>G3108+G3094+G3080+G3066+G3052</f>
        <v>37950</v>
      </c>
      <c r="H3109" s="2489"/>
      <c r="I3109" s="2489"/>
      <c r="J3109" s="2490">
        <f>J3108+J3094+J3080+J3066+J3052</f>
        <v>75450</v>
      </c>
      <c r="K3109" s="2489"/>
      <c r="L3109" s="2489"/>
      <c r="M3109" s="2490">
        <f>M3108+M3094+M3080+M3066+M3052</f>
        <v>105225</v>
      </c>
      <c r="N3109" s="2526">
        <f>M3109+J3109+G3109+D3109</f>
        <v>248700</v>
      </c>
    </row>
    <row r="3110" spans="1:14" ht="16.5" thickBot="1">
      <c r="A3110" s="2527" t="s">
        <v>4635</v>
      </c>
      <c r="B3110" s="1302"/>
      <c r="C3110" s="1302"/>
      <c r="D3110" s="1302"/>
      <c r="E3110" s="1302"/>
      <c r="F3110" s="1302"/>
      <c r="G3110" s="1302"/>
      <c r="H3110" s="1302"/>
      <c r="I3110" s="1302"/>
      <c r="J3110" s="1302"/>
      <c r="K3110" s="1302"/>
      <c r="L3110" s="1302"/>
      <c r="M3110" s="2493"/>
    </row>
    <row r="3111" spans="1:14" s="2529" customFormat="1" ht="45" customHeight="1">
      <c r="A3111" s="2528" t="s">
        <v>3278</v>
      </c>
      <c r="B3111" s="2432"/>
      <c r="C3111" s="1237"/>
      <c r="D3111" s="1402"/>
      <c r="E3111" s="2432" t="s">
        <v>4636</v>
      </c>
      <c r="F3111" s="1237"/>
      <c r="G3111" s="1402"/>
      <c r="H3111" s="2432" t="s">
        <v>4636</v>
      </c>
      <c r="I3111" s="1237"/>
      <c r="J3111" s="1402"/>
      <c r="K3111" s="2432"/>
      <c r="L3111" s="1237"/>
      <c r="M3111" s="1402"/>
    </row>
    <row r="3112" spans="1:14" s="2529" customFormat="1" ht="29.25" customHeight="1">
      <c r="A3112" s="2530" t="s">
        <v>4228</v>
      </c>
      <c r="B3112" s="1240"/>
      <c r="C3112" s="1240"/>
      <c r="D3112" s="1238"/>
      <c r="E3112" s="1240" t="s">
        <v>4637</v>
      </c>
      <c r="F3112" s="1240"/>
      <c r="G3112" s="1238"/>
      <c r="H3112" s="1240" t="s">
        <v>4637</v>
      </c>
      <c r="I3112" s="1240"/>
      <c r="J3112" s="1238"/>
      <c r="K3112" s="2531"/>
      <c r="L3112" s="1240"/>
      <c r="M3112" s="1238"/>
    </row>
    <row r="3113" spans="1:14" s="2529" customFormat="1" ht="30.75" customHeight="1">
      <c r="A3113" s="2530" t="s">
        <v>3284</v>
      </c>
      <c r="B3113" s="1405"/>
      <c r="C3113" s="2532"/>
      <c r="D3113" s="1238"/>
      <c r="E3113" s="1405" t="s">
        <v>4638</v>
      </c>
      <c r="F3113" s="2532"/>
      <c r="G3113" s="1238"/>
      <c r="H3113" s="1405" t="s">
        <v>4639</v>
      </c>
      <c r="I3113" s="2532"/>
      <c r="J3113" s="1238"/>
      <c r="K3113" s="1405"/>
      <c r="L3113" s="2532"/>
      <c r="M3113" s="1238"/>
    </row>
    <row r="3114" spans="1:14" s="2529" customFormat="1" ht="29.25" customHeight="1">
      <c r="A3114" s="2530" t="s">
        <v>4375</v>
      </c>
      <c r="B3114" s="1405"/>
      <c r="C3114" s="2532"/>
      <c r="D3114" s="1238"/>
      <c r="E3114" s="1405" t="s">
        <v>3362</v>
      </c>
      <c r="F3114" s="2532"/>
      <c r="G3114" s="1238"/>
      <c r="H3114" s="1405" t="s">
        <v>3362</v>
      </c>
      <c r="I3114" s="2532"/>
      <c r="J3114" s="1238"/>
      <c r="K3114" s="1405"/>
      <c r="L3114" s="2532"/>
      <c r="M3114" s="1238"/>
    </row>
    <row r="3115" spans="1:14" s="2529" customFormat="1" ht="24.75" customHeight="1">
      <c r="A3115" s="2530" t="s">
        <v>3291</v>
      </c>
      <c r="B3115" s="2436"/>
      <c r="C3115" s="2532"/>
      <c r="D3115" s="1238"/>
      <c r="E3115" s="1405" t="s">
        <v>4640</v>
      </c>
      <c r="F3115" s="2532"/>
      <c r="G3115" s="1238"/>
      <c r="H3115" s="1405" t="s">
        <v>4640</v>
      </c>
      <c r="I3115" s="2532"/>
      <c r="J3115" s="1238"/>
      <c r="K3115" s="1405"/>
      <c r="L3115" s="2532"/>
      <c r="M3115" s="1238"/>
    </row>
    <row r="3116" spans="1:14" s="2529" customFormat="1" ht="50.25" customHeight="1">
      <c r="A3116" s="2530" t="s">
        <v>3294</v>
      </c>
      <c r="B3116" s="2436"/>
      <c r="C3116" s="2532"/>
      <c r="D3116" s="1238"/>
      <c r="E3116" s="1405"/>
      <c r="F3116" s="2532"/>
      <c r="G3116" s="1238"/>
      <c r="H3116" s="1405"/>
      <c r="I3116" s="2532"/>
      <c r="J3116" s="1238"/>
      <c r="K3116" s="1405"/>
      <c r="L3116" s="2532"/>
      <c r="M3116" s="1238"/>
    </row>
    <row r="3117" spans="1:14" s="2529" customFormat="1" ht="29.25" customHeight="1">
      <c r="A3117" s="2530" t="s">
        <v>3295</v>
      </c>
      <c r="B3117" s="2436"/>
      <c r="C3117" s="2532"/>
      <c r="D3117" s="1238"/>
      <c r="E3117" s="1405" t="s">
        <v>3427</v>
      </c>
      <c r="F3117" s="2532"/>
      <c r="G3117" s="1238"/>
      <c r="H3117" s="1405" t="s">
        <v>3427</v>
      </c>
      <c r="I3117" s="2532"/>
      <c r="J3117" s="1238"/>
      <c r="K3117" s="1405"/>
      <c r="L3117" s="2532"/>
      <c r="M3117" s="1238"/>
    </row>
    <row r="3118" spans="1:14" s="2529" customFormat="1" ht="50.25" customHeight="1">
      <c r="A3118" s="2530" t="s">
        <v>3298</v>
      </c>
      <c r="B3118" s="2436"/>
      <c r="C3118" s="2532"/>
      <c r="D3118" s="1238"/>
      <c r="E3118" s="1405"/>
      <c r="F3118" s="2532"/>
      <c r="G3118" s="1238"/>
      <c r="H3118" s="1405"/>
      <c r="I3118" s="2532"/>
      <c r="J3118" s="1238"/>
      <c r="K3118" s="1405"/>
      <c r="L3118" s="2532"/>
      <c r="M3118" s="1238"/>
    </row>
    <row r="3119" spans="1:14" s="2529" customFormat="1" ht="50.25" customHeight="1">
      <c r="A3119" s="2530" t="s">
        <v>4376</v>
      </c>
      <c r="B3119" s="2436"/>
      <c r="C3119" s="2532"/>
      <c r="D3119" s="1238"/>
      <c r="E3119" s="1405"/>
      <c r="F3119" s="2532"/>
      <c r="G3119" s="1238"/>
      <c r="H3119" s="1405"/>
      <c r="I3119" s="2532"/>
      <c r="J3119" s="1238"/>
      <c r="K3119" s="1405"/>
      <c r="L3119" s="2532"/>
      <c r="M3119" s="1238"/>
    </row>
    <row r="3120" spans="1:14" s="2529" customFormat="1" ht="29.25" customHeight="1">
      <c r="A3120" s="2530" t="s">
        <v>3304</v>
      </c>
      <c r="B3120" s="1405"/>
      <c r="C3120" s="2533"/>
      <c r="D3120" s="1238"/>
      <c r="E3120" s="1405" t="s">
        <v>3337</v>
      </c>
      <c r="F3120" s="2534"/>
      <c r="G3120" s="1238"/>
      <c r="H3120" s="1405" t="s">
        <v>3337</v>
      </c>
      <c r="I3120" s="2533"/>
      <c r="J3120" s="1238"/>
      <c r="K3120" s="1405"/>
      <c r="L3120" s="2533"/>
      <c r="M3120" s="1238"/>
    </row>
    <row r="3121" spans="1:13" s="2529" customFormat="1" ht="32.25" customHeight="1">
      <c r="A3121" s="2530" t="s">
        <v>4377</v>
      </c>
      <c r="B3121" s="2535"/>
      <c r="C3121" s="2536"/>
      <c r="D3121" s="2537"/>
      <c r="E3121" s="2538">
        <v>2</v>
      </c>
      <c r="F3121" s="2539">
        <v>200</v>
      </c>
      <c r="G3121" s="1238">
        <f>E3121*F3121*E3123</f>
        <v>12000</v>
      </c>
      <c r="H3121" s="2538">
        <v>3</v>
      </c>
      <c r="I3121" s="2539">
        <v>200</v>
      </c>
      <c r="J3121" s="1238">
        <f>H3121*I3121*H3123</f>
        <v>18000</v>
      </c>
      <c r="K3121" s="2538"/>
      <c r="L3121" s="2539"/>
      <c r="M3121" s="1238"/>
    </row>
    <row r="3122" spans="1:13" s="2529" customFormat="1" ht="30.75" customHeight="1">
      <c r="A3122" s="2530" t="s">
        <v>4378</v>
      </c>
      <c r="B3122" s="2535"/>
      <c r="C3122" s="2536"/>
      <c r="D3122" s="2537"/>
      <c r="E3122" s="2538">
        <v>2</v>
      </c>
      <c r="F3122" s="2539">
        <v>50</v>
      </c>
      <c r="G3122" s="1238">
        <f>E3122*F3122*E3123</f>
        <v>3000</v>
      </c>
      <c r="H3122" s="2538">
        <v>3</v>
      </c>
      <c r="I3122" s="2539">
        <v>50</v>
      </c>
      <c r="J3122" s="1238">
        <f>H3122*I3122*H3123</f>
        <v>4500</v>
      </c>
      <c r="K3122" s="2538"/>
      <c r="L3122" s="2539"/>
      <c r="M3122" s="1238"/>
    </row>
    <row r="3123" spans="1:13" s="2529" customFormat="1" ht="32.25" customHeight="1">
      <c r="A3123" s="2540" t="s">
        <v>4379</v>
      </c>
      <c r="B3123" s="2531"/>
      <c r="C3123" s="1505"/>
      <c r="D3123" s="2537"/>
      <c r="E3123" s="1240">
        <v>30</v>
      </c>
      <c r="F3123" s="1505"/>
      <c r="G3123" s="1238"/>
      <c r="H3123" s="1240">
        <v>30</v>
      </c>
      <c r="I3123" s="1505"/>
      <c r="J3123" s="1238"/>
      <c r="K3123" s="1240"/>
      <c r="L3123" s="1505"/>
      <c r="M3123" s="1238"/>
    </row>
    <row r="3124" spans="1:13" s="2529" customFormat="1" ht="32.25" customHeight="1" thickBot="1">
      <c r="A3124" s="2541" t="s">
        <v>29</v>
      </c>
      <c r="B3124" s="2541"/>
      <c r="C3124" s="2541"/>
      <c r="D3124" s="2542"/>
      <c r="E3124" s="2543"/>
      <c r="F3124" s="2543"/>
      <c r="G3124" s="2544">
        <f>G3121+G3122</f>
        <v>15000</v>
      </c>
      <c r="H3124" s="2543"/>
      <c r="I3124" s="2543"/>
      <c r="J3124" s="2544">
        <f>SUM(J3121:J3122)</f>
        <v>22500</v>
      </c>
      <c r="K3124" s="2543"/>
      <c r="L3124" s="2543"/>
      <c r="M3124" s="2544"/>
    </row>
    <row r="3125" spans="1:13" s="2529" customFormat="1" ht="58.5" customHeight="1">
      <c r="A3125" s="2545" t="s">
        <v>3278</v>
      </c>
      <c r="B3125" s="2546"/>
      <c r="C3125" s="1240"/>
      <c r="D3125" s="1238"/>
      <c r="E3125" s="1512" t="s">
        <v>4641</v>
      </c>
      <c r="F3125" s="1240"/>
      <c r="G3125" s="1238"/>
      <c r="H3125" s="1512" t="s">
        <v>4641</v>
      </c>
      <c r="I3125" s="1240"/>
      <c r="J3125" s="1238"/>
      <c r="K3125" s="1512" t="s">
        <v>4641</v>
      </c>
      <c r="L3125" s="1240"/>
      <c r="M3125" s="1238"/>
    </row>
    <row r="3126" spans="1:13" s="2529" customFormat="1" ht="39.75" customHeight="1">
      <c r="A3126" s="2530" t="s">
        <v>4228</v>
      </c>
      <c r="B3126" s="1240"/>
      <c r="C3126" s="1240"/>
      <c r="D3126" s="1238"/>
      <c r="E3126" s="1240" t="s">
        <v>4642</v>
      </c>
      <c r="F3126" s="1240"/>
      <c r="G3126" s="1238"/>
      <c r="H3126" s="1240" t="s">
        <v>4642</v>
      </c>
      <c r="I3126" s="1240"/>
      <c r="J3126" s="1238"/>
      <c r="K3126" s="1240" t="s">
        <v>4642</v>
      </c>
      <c r="L3126" s="1240"/>
      <c r="M3126" s="1238"/>
    </row>
    <row r="3127" spans="1:13" s="2529" customFormat="1" ht="32.25" customHeight="1">
      <c r="A3127" s="2530" t="s">
        <v>3284</v>
      </c>
      <c r="B3127" s="1405"/>
      <c r="C3127" s="2532"/>
      <c r="D3127" s="1238"/>
      <c r="E3127" s="1405" t="s">
        <v>4643</v>
      </c>
      <c r="F3127" s="2532"/>
      <c r="G3127" s="1238"/>
      <c r="H3127" s="1405" t="s">
        <v>4644</v>
      </c>
      <c r="I3127" s="2532"/>
      <c r="J3127" s="1238"/>
      <c r="K3127" s="1405" t="s">
        <v>4480</v>
      </c>
      <c r="L3127" s="2532"/>
      <c r="M3127" s="1238"/>
    </row>
    <row r="3128" spans="1:13" s="2529" customFormat="1" ht="29.25" customHeight="1">
      <c r="A3128" s="2530" t="s">
        <v>4375</v>
      </c>
      <c r="B3128" s="1405"/>
      <c r="C3128" s="2532"/>
      <c r="D3128" s="1238"/>
      <c r="E3128" s="1405" t="s">
        <v>3362</v>
      </c>
      <c r="F3128" s="2532"/>
      <c r="G3128" s="1238"/>
      <c r="H3128" s="1405" t="s">
        <v>3362</v>
      </c>
      <c r="I3128" s="2532"/>
      <c r="J3128" s="1238"/>
      <c r="K3128" s="1405" t="s">
        <v>3362</v>
      </c>
      <c r="L3128" s="2532"/>
      <c r="M3128" s="1238"/>
    </row>
    <row r="3129" spans="1:13" s="2529" customFormat="1" ht="33.75" customHeight="1">
      <c r="A3129" s="2530" t="s">
        <v>3291</v>
      </c>
      <c r="B3129" s="2436"/>
      <c r="C3129" s="2532"/>
      <c r="D3129" s="1238"/>
      <c r="E3129" s="1405" t="s">
        <v>4645</v>
      </c>
      <c r="F3129" s="2532"/>
      <c r="G3129" s="1238"/>
      <c r="H3129" s="1405" t="s">
        <v>4645</v>
      </c>
      <c r="I3129" s="2532"/>
      <c r="J3129" s="1238"/>
      <c r="K3129" s="1405" t="s">
        <v>4645</v>
      </c>
      <c r="L3129" s="2532"/>
      <c r="M3129" s="1238"/>
    </row>
    <row r="3130" spans="1:13" s="2529" customFormat="1" ht="27.75" customHeight="1">
      <c r="A3130" s="2530" t="s">
        <v>3294</v>
      </c>
      <c r="B3130" s="2436"/>
      <c r="C3130" s="2532"/>
      <c r="D3130" s="1238"/>
      <c r="E3130" s="1405" t="s">
        <v>3700</v>
      </c>
      <c r="F3130" s="2532"/>
      <c r="G3130" s="1238"/>
      <c r="H3130" s="1405" t="s">
        <v>4646</v>
      </c>
      <c r="I3130" s="2532"/>
      <c r="J3130" s="1238"/>
      <c r="K3130" s="1405" t="s">
        <v>4646</v>
      </c>
      <c r="L3130" s="2532"/>
      <c r="M3130" s="1238"/>
    </row>
    <row r="3131" spans="1:13" s="2529" customFormat="1" ht="27.75" customHeight="1">
      <c r="A3131" s="2530" t="s">
        <v>3295</v>
      </c>
      <c r="B3131" s="2436"/>
      <c r="C3131" s="2532"/>
      <c r="D3131" s="1238"/>
      <c r="E3131" s="1405" t="s">
        <v>3427</v>
      </c>
      <c r="F3131" s="2532"/>
      <c r="G3131" s="1238"/>
      <c r="H3131" s="1405" t="s">
        <v>3427</v>
      </c>
      <c r="I3131" s="2532"/>
      <c r="J3131" s="1238"/>
      <c r="K3131" s="1405" t="s">
        <v>3427</v>
      </c>
      <c r="L3131" s="2532"/>
      <c r="M3131" s="1238"/>
    </row>
    <row r="3132" spans="1:13" s="2529" customFormat="1" ht="50.25" customHeight="1">
      <c r="A3132" s="2530" t="s">
        <v>3298</v>
      </c>
      <c r="B3132" s="2436"/>
      <c r="C3132" s="2532"/>
      <c r="D3132" s="1238"/>
      <c r="E3132" s="1405"/>
      <c r="F3132" s="2532"/>
      <c r="G3132" s="1238"/>
      <c r="H3132" s="1405"/>
      <c r="I3132" s="2532"/>
      <c r="J3132" s="1238"/>
      <c r="K3132" s="1405"/>
      <c r="L3132" s="2532"/>
      <c r="M3132" s="1238"/>
    </row>
    <row r="3133" spans="1:13" s="2529" customFormat="1" ht="50.25" customHeight="1">
      <c r="A3133" s="2530" t="s">
        <v>4376</v>
      </c>
      <c r="B3133" s="2436"/>
      <c r="C3133" s="2532"/>
      <c r="D3133" s="1238"/>
      <c r="E3133" s="1405"/>
      <c r="F3133" s="2532"/>
      <c r="G3133" s="1238"/>
      <c r="H3133" s="1405"/>
      <c r="I3133" s="2532"/>
      <c r="J3133" s="1238"/>
      <c r="K3133" s="1405"/>
      <c r="L3133" s="2532"/>
      <c r="M3133" s="1238"/>
    </row>
    <row r="3134" spans="1:13" s="2529" customFormat="1" ht="32.25" customHeight="1">
      <c r="A3134" s="2530" t="s">
        <v>3304</v>
      </c>
      <c r="B3134" s="1405"/>
      <c r="C3134" s="2533"/>
      <c r="D3134" s="1238"/>
      <c r="E3134" s="1405" t="s">
        <v>3337</v>
      </c>
      <c r="F3134" s="2534"/>
      <c r="G3134" s="1238"/>
      <c r="H3134" s="1405" t="s">
        <v>3337</v>
      </c>
      <c r="I3134" s="2533"/>
      <c r="J3134" s="1238"/>
      <c r="K3134" s="1405" t="s">
        <v>3337</v>
      </c>
      <c r="L3134" s="2533"/>
      <c r="M3134" s="1238"/>
    </row>
    <row r="3135" spans="1:13" s="2529" customFormat="1" ht="50.25" customHeight="1">
      <c r="A3135" s="2530" t="s">
        <v>4377</v>
      </c>
      <c r="B3135" s="2535"/>
      <c r="C3135" s="2536"/>
      <c r="D3135" s="2537"/>
      <c r="E3135" s="2538">
        <v>2</v>
      </c>
      <c r="F3135" s="2539">
        <v>200</v>
      </c>
      <c r="G3135" s="1238">
        <f>E3135*F3135*E3137</f>
        <v>16000</v>
      </c>
      <c r="H3135" s="2538">
        <v>3</v>
      </c>
      <c r="I3135" s="2539">
        <v>200</v>
      </c>
      <c r="J3135" s="1238">
        <f>H3135*I3135*H3137</f>
        <v>24000</v>
      </c>
      <c r="K3135" s="2538">
        <v>1</v>
      </c>
      <c r="L3135" s="2539">
        <v>200</v>
      </c>
      <c r="M3135" s="1238">
        <f>K3135*L3135*K3137</f>
        <v>8000</v>
      </c>
    </row>
    <row r="3136" spans="1:13" s="2529" customFormat="1" ht="50.25" customHeight="1">
      <c r="A3136" s="2530" t="s">
        <v>4378</v>
      </c>
      <c r="B3136" s="2535"/>
      <c r="C3136" s="2536"/>
      <c r="D3136" s="2537"/>
      <c r="E3136" s="2538">
        <v>2</v>
      </c>
      <c r="F3136" s="2539">
        <v>50</v>
      </c>
      <c r="G3136" s="1238">
        <f>E3136*F3136*E3137</f>
        <v>4000</v>
      </c>
      <c r="H3136" s="2538">
        <v>3</v>
      </c>
      <c r="I3136" s="2539">
        <v>50</v>
      </c>
      <c r="J3136" s="1238">
        <f>H3136*I3136*H3137</f>
        <v>6000</v>
      </c>
      <c r="K3136" s="2538">
        <v>1</v>
      </c>
      <c r="L3136" s="2539">
        <v>50</v>
      </c>
      <c r="M3136" s="1238">
        <f>K3136*L3136*K3137</f>
        <v>2000</v>
      </c>
    </row>
    <row r="3137" spans="1:13" s="2529" customFormat="1" ht="50.25" customHeight="1">
      <c r="A3137" s="2540" t="s">
        <v>4379</v>
      </c>
      <c r="B3137" s="2531"/>
      <c r="C3137" s="1505"/>
      <c r="D3137" s="2537"/>
      <c r="E3137" s="1240">
        <v>40</v>
      </c>
      <c r="F3137" s="1505"/>
      <c r="G3137" s="1238"/>
      <c r="H3137" s="1240">
        <v>40</v>
      </c>
      <c r="I3137" s="1505"/>
      <c r="J3137" s="1238"/>
      <c r="K3137" s="1240">
        <v>40</v>
      </c>
      <c r="L3137" s="1505"/>
      <c r="M3137" s="1238"/>
    </row>
    <row r="3138" spans="1:13" s="2529" customFormat="1" ht="50.25" customHeight="1" thickBot="1">
      <c r="A3138" s="2541" t="s">
        <v>29</v>
      </c>
      <c r="B3138" s="2541"/>
      <c r="C3138" s="2541"/>
      <c r="D3138" s="2542"/>
      <c r="E3138" s="2543"/>
      <c r="F3138" s="2543"/>
      <c r="G3138" s="2544">
        <f>G3135+G3136</f>
        <v>20000</v>
      </c>
      <c r="H3138" s="2543"/>
      <c r="I3138" s="2543"/>
      <c r="J3138" s="2544">
        <f>J3135+J3136</f>
        <v>30000</v>
      </c>
      <c r="K3138" s="2543"/>
      <c r="L3138" s="2543"/>
      <c r="M3138" s="2544">
        <f>M3135+M3136</f>
        <v>10000</v>
      </c>
    </row>
    <row r="3139" spans="1:13" s="2529" customFormat="1" ht="43.5" customHeight="1">
      <c r="A3139" s="2545" t="s">
        <v>3278</v>
      </c>
      <c r="B3139" s="2546"/>
      <c r="C3139" s="1240"/>
      <c r="D3139" s="1238"/>
      <c r="E3139" s="1512"/>
      <c r="F3139" s="1240"/>
      <c r="G3139" s="1238"/>
      <c r="H3139" s="1512" t="s">
        <v>4647</v>
      </c>
      <c r="I3139" s="1240"/>
      <c r="J3139" s="1238"/>
      <c r="K3139" s="1512" t="s">
        <v>4647</v>
      </c>
      <c r="L3139" s="1240"/>
      <c r="M3139" s="1238"/>
    </row>
    <row r="3140" spans="1:13" s="2529" customFormat="1" ht="41.25" customHeight="1">
      <c r="A3140" s="2530" t="s">
        <v>4228</v>
      </c>
      <c r="B3140" s="1240"/>
      <c r="C3140" s="1240"/>
      <c r="D3140" s="1238"/>
      <c r="E3140" s="1240"/>
      <c r="F3140" s="1240"/>
      <c r="G3140" s="1238"/>
      <c r="H3140" s="1240" t="s">
        <v>4642</v>
      </c>
      <c r="I3140" s="1240"/>
      <c r="J3140" s="1238"/>
      <c r="K3140" s="1240" t="s">
        <v>4642</v>
      </c>
      <c r="L3140" s="1240"/>
      <c r="M3140" s="1238"/>
    </row>
    <row r="3141" spans="1:13" s="2529" customFormat="1" ht="30.75" customHeight="1">
      <c r="A3141" s="2530" t="s">
        <v>3284</v>
      </c>
      <c r="B3141" s="1405"/>
      <c r="C3141" s="2532"/>
      <c r="D3141" s="1238"/>
      <c r="E3141" s="1405"/>
      <c r="F3141" s="2532"/>
      <c r="G3141" s="1238"/>
      <c r="H3141" s="1405" t="s">
        <v>4478</v>
      </c>
      <c r="I3141" s="2532"/>
      <c r="J3141" s="1238"/>
      <c r="K3141" s="1405" t="s">
        <v>4480</v>
      </c>
      <c r="L3141" s="2532"/>
      <c r="M3141" s="1238"/>
    </row>
    <row r="3142" spans="1:13" s="2529" customFormat="1" ht="30.75" customHeight="1">
      <c r="A3142" s="2530" t="s">
        <v>4375</v>
      </c>
      <c r="B3142" s="1405"/>
      <c r="C3142" s="2532"/>
      <c r="D3142" s="1238"/>
      <c r="E3142" s="1405"/>
      <c r="F3142" s="2532"/>
      <c r="G3142" s="1238"/>
      <c r="H3142" s="1405" t="s">
        <v>3333</v>
      </c>
      <c r="I3142" s="2532"/>
      <c r="J3142" s="1238"/>
      <c r="K3142" s="1405" t="s">
        <v>3333</v>
      </c>
      <c r="L3142" s="2532"/>
      <c r="M3142" s="1238"/>
    </row>
    <row r="3143" spans="1:13" s="2529" customFormat="1" ht="50.25" customHeight="1">
      <c r="A3143" s="2530" t="s">
        <v>3291</v>
      </c>
      <c r="B3143" s="2436"/>
      <c r="C3143" s="2532"/>
      <c r="D3143" s="1238"/>
      <c r="E3143" s="1405"/>
      <c r="F3143" s="2532"/>
      <c r="G3143" s="1238"/>
      <c r="H3143" s="1405" t="s">
        <v>4645</v>
      </c>
      <c r="I3143" s="2532"/>
      <c r="J3143" s="1238"/>
      <c r="K3143" s="1405" t="s">
        <v>4645</v>
      </c>
      <c r="L3143" s="2532"/>
      <c r="M3143" s="1238"/>
    </row>
    <row r="3144" spans="1:13" s="2529" customFormat="1" ht="50.25" customHeight="1">
      <c r="A3144" s="2530" t="s">
        <v>3294</v>
      </c>
      <c r="B3144" s="2436"/>
      <c r="C3144" s="2532"/>
      <c r="D3144" s="1238"/>
      <c r="E3144" s="1405"/>
      <c r="F3144" s="2532"/>
      <c r="G3144" s="1238"/>
      <c r="H3144" s="1405" t="s">
        <v>3699</v>
      </c>
      <c r="I3144" s="2532"/>
      <c r="J3144" s="1238"/>
      <c r="K3144" s="1405" t="s">
        <v>3699</v>
      </c>
      <c r="L3144" s="2532"/>
      <c r="M3144" s="1238"/>
    </row>
    <row r="3145" spans="1:13" s="2529" customFormat="1" ht="50.25" customHeight="1">
      <c r="A3145" s="2530" t="s">
        <v>3295</v>
      </c>
      <c r="B3145" s="2436"/>
      <c r="C3145" s="2532"/>
      <c r="D3145" s="1238"/>
      <c r="E3145" s="1405"/>
      <c r="F3145" s="2532"/>
      <c r="G3145" s="1238"/>
      <c r="H3145" s="1405" t="s">
        <v>4648</v>
      </c>
      <c r="I3145" s="2532"/>
      <c r="J3145" s="1238"/>
      <c r="K3145" s="1405" t="s">
        <v>4648</v>
      </c>
      <c r="L3145" s="2532"/>
      <c r="M3145" s="1238"/>
    </row>
    <row r="3146" spans="1:13" s="2529" customFormat="1" ht="50.25" customHeight="1">
      <c r="A3146" s="2530" t="s">
        <v>3298</v>
      </c>
      <c r="B3146" s="2436"/>
      <c r="C3146" s="2532"/>
      <c r="D3146" s="1238"/>
      <c r="E3146" s="1405"/>
      <c r="F3146" s="2532"/>
      <c r="G3146" s="1238"/>
      <c r="H3146" s="1405" t="s">
        <v>3315</v>
      </c>
      <c r="I3146" s="2532"/>
      <c r="J3146" s="1238"/>
      <c r="K3146" s="1405" t="s">
        <v>3315</v>
      </c>
      <c r="L3146" s="2532"/>
      <c r="M3146" s="1238"/>
    </row>
    <row r="3147" spans="1:13" s="2529" customFormat="1" ht="50.25" customHeight="1">
      <c r="A3147" s="2530" t="s">
        <v>4376</v>
      </c>
      <c r="B3147" s="2436"/>
      <c r="C3147" s="2532"/>
      <c r="D3147" s="1238"/>
      <c r="E3147" s="1405"/>
      <c r="F3147" s="2532"/>
      <c r="G3147" s="1238"/>
      <c r="H3147" s="1405" t="s">
        <v>4649</v>
      </c>
      <c r="I3147" s="2532"/>
      <c r="J3147" s="1238"/>
      <c r="K3147" s="1405" t="s">
        <v>4649</v>
      </c>
      <c r="L3147" s="2532"/>
      <c r="M3147" s="1238"/>
    </row>
    <row r="3148" spans="1:13" s="2529" customFormat="1" ht="50.25" customHeight="1">
      <c r="A3148" s="2530" t="s">
        <v>3304</v>
      </c>
      <c r="B3148" s="1405"/>
      <c r="C3148" s="2533"/>
      <c r="D3148" s="1238"/>
      <c r="E3148" s="1405"/>
      <c r="F3148" s="2534"/>
      <c r="G3148" s="1238"/>
      <c r="H3148" s="1405" t="s">
        <v>3337</v>
      </c>
      <c r="I3148" s="2533"/>
      <c r="J3148" s="1238"/>
      <c r="K3148" s="1405" t="s">
        <v>3337</v>
      </c>
      <c r="L3148" s="2533"/>
      <c r="M3148" s="1238"/>
    </row>
    <row r="3149" spans="1:13" s="2529" customFormat="1" ht="50.25" customHeight="1">
      <c r="A3149" s="2530" t="s">
        <v>4377</v>
      </c>
      <c r="B3149" s="2535"/>
      <c r="C3149" s="2536"/>
      <c r="D3149" s="2537"/>
      <c r="E3149" s="2538"/>
      <c r="F3149" s="2539"/>
      <c r="G3149" s="1238"/>
      <c r="H3149" s="2538">
        <v>1</v>
      </c>
      <c r="I3149" s="2539">
        <v>275</v>
      </c>
      <c r="J3149" s="1238">
        <f>H3149*I3149*H3151</f>
        <v>8250</v>
      </c>
      <c r="K3149" s="2538">
        <v>1</v>
      </c>
      <c r="L3149" s="2539">
        <v>275</v>
      </c>
      <c r="M3149" s="1238">
        <f>K3149*L3149*K3151</f>
        <v>8250</v>
      </c>
    </row>
    <row r="3150" spans="1:13" s="2529" customFormat="1" ht="50.25" customHeight="1">
      <c r="A3150" s="2530" t="s">
        <v>4378</v>
      </c>
      <c r="B3150" s="2535"/>
      <c r="C3150" s="2536"/>
      <c r="D3150" s="2537"/>
      <c r="E3150" s="2538"/>
      <c r="F3150" s="2539"/>
      <c r="G3150" s="1238"/>
      <c r="H3150" s="2538">
        <v>1</v>
      </c>
      <c r="I3150" s="2539">
        <v>100</v>
      </c>
      <c r="J3150" s="1238">
        <f>H3150*I3150*H3151</f>
        <v>3000</v>
      </c>
      <c r="K3150" s="2538">
        <v>1</v>
      </c>
      <c r="L3150" s="2539">
        <v>100</v>
      </c>
      <c r="M3150" s="1238">
        <f>K3150*L3150*K3151</f>
        <v>3000</v>
      </c>
    </row>
    <row r="3151" spans="1:13" s="2529" customFormat="1" ht="50.25" customHeight="1">
      <c r="A3151" s="2540" t="s">
        <v>4379</v>
      </c>
      <c r="B3151" s="2531"/>
      <c r="C3151" s="1505"/>
      <c r="D3151" s="2537"/>
      <c r="E3151" s="1240"/>
      <c r="F3151" s="1505"/>
      <c r="G3151" s="1238"/>
      <c r="H3151" s="1240">
        <v>30</v>
      </c>
      <c r="I3151" s="1505"/>
      <c r="J3151" s="1238"/>
      <c r="K3151" s="1240">
        <v>30</v>
      </c>
      <c r="L3151" s="1505"/>
      <c r="M3151" s="1238"/>
    </row>
    <row r="3152" spans="1:13" s="2529" customFormat="1" ht="50.25" customHeight="1" thickBot="1">
      <c r="A3152" s="2541" t="s">
        <v>29</v>
      </c>
      <c r="B3152" s="2541"/>
      <c r="C3152" s="2541"/>
      <c r="D3152" s="2542"/>
      <c r="E3152" s="2543"/>
      <c r="F3152" s="2543"/>
      <c r="G3152" s="2544"/>
      <c r="H3152" s="2543"/>
      <c r="I3152" s="2543"/>
      <c r="J3152" s="2544">
        <f>J3149+J3150</f>
        <v>11250</v>
      </c>
      <c r="K3152" s="2543"/>
      <c r="L3152" s="2543"/>
      <c r="M3152" s="2544">
        <f>M3149+M3150</f>
        <v>11250</v>
      </c>
    </row>
    <row r="3153" spans="1:13" s="2529" customFormat="1" ht="96" customHeight="1">
      <c r="A3153" s="2545" t="s">
        <v>3278</v>
      </c>
      <c r="B3153" s="2546"/>
      <c r="C3153" s="1240"/>
      <c r="D3153" s="1238"/>
      <c r="E3153" s="1512" t="s">
        <v>4650</v>
      </c>
      <c r="F3153" s="1240"/>
      <c r="G3153" s="1238"/>
      <c r="H3153" s="1512" t="s">
        <v>4650</v>
      </c>
      <c r="I3153" s="1240"/>
      <c r="J3153" s="1238"/>
      <c r="K3153" s="1512"/>
      <c r="L3153" s="1240"/>
      <c r="M3153" s="1238"/>
    </row>
    <row r="3154" spans="1:13" s="2529" customFormat="1" ht="56.25" customHeight="1">
      <c r="A3154" s="2530" t="s">
        <v>4228</v>
      </c>
      <c r="B3154" s="1240"/>
      <c r="C3154" s="1240"/>
      <c r="D3154" s="1238"/>
      <c r="E3154" s="1240" t="s">
        <v>4642</v>
      </c>
      <c r="F3154" s="1240"/>
      <c r="G3154" s="1238"/>
      <c r="H3154" s="1240" t="s">
        <v>4642</v>
      </c>
      <c r="I3154" s="1240"/>
      <c r="J3154" s="1238"/>
      <c r="K3154" s="1240"/>
      <c r="L3154" s="1240"/>
      <c r="M3154" s="1238"/>
    </row>
    <row r="3155" spans="1:13" s="2529" customFormat="1" ht="50.25" customHeight="1">
      <c r="A3155" s="2530" t="s">
        <v>3284</v>
      </c>
      <c r="B3155" s="1405"/>
      <c r="C3155" s="2532"/>
      <c r="D3155" s="1238"/>
      <c r="E3155" s="1405" t="s">
        <v>3906</v>
      </c>
      <c r="F3155" s="2532"/>
      <c r="G3155" s="1238"/>
      <c r="H3155" s="1405" t="s">
        <v>3420</v>
      </c>
      <c r="I3155" s="2532"/>
      <c r="J3155" s="1238"/>
      <c r="K3155" s="1405"/>
      <c r="L3155" s="2532"/>
      <c r="M3155" s="1238"/>
    </row>
    <row r="3156" spans="1:13" s="2529" customFormat="1" ht="50.25" customHeight="1">
      <c r="A3156" s="2530" t="s">
        <v>4375</v>
      </c>
      <c r="B3156" s="1405"/>
      <c r="C3156" s="2532"/>
      <c r="D3156" s="1238"/>
      <c r="E3156" s="1405" t="s">
        <v>3333</v>
      </c>
      <c r="F3156" s="2532"/>
      <c r="G3156" s="1238"/>
      <c r="H3156" s="1405" t="s">
        <v>3333</v>
      </c>
      <c r="I3156" s="2532"/>
      <c r="J3156" s="1238"/>
      <c r="K3156" s="1405"/>
      <c r="L3156" s="2532"/>
      <c r="M3156" s="1238"/>
    </row>
    <row r="3157" spans="1:13" s="2529" customFormat="1" ht="50.25" customHeight="1">
      <c r="A3157" s="2530" t="s">
        <v>3291</v>
      </c>
      <c r="B3157" s="2436"/>
      <c r="C3157" s="2532"/>
      <c r="D3157" s="1238"/>
      <c r="E3157" s="1405" t="s">
        <v>4651</v>
      </c>
      <c r="F3157" s="2532"/>
      <c r="G3157" s="1238"/>
      <c r="H3157" s="1405" t="s">
        <v>4652</v>
      </c>
      <c r="I3157" s="2532"/>
      <c r="J3157" s="1238"/>
      <c r="K3157" s="1405"/>
      <c r="L3157" s="2532"/>
      <c r="M3157" s="1238"/>
    </row>
    <row r="3158" spans="1:13" s="2529" customFormat="1" ht="50.25" customHeight="1">
      <c r="A3158" s="2530" t="s">
        <v>3294</v>
      </c>
      <c r="B3158" s="2436"/>
      <c r="C3158" s="2532"/>
      <c r="D3158" s="1238"/>
      <c r="E3158" s="1405" t="s">
        <v>3699</v>
      </c>
      <c r="F3158" s="2532"/>
      <c r="G3158" s="1238"/>
      <c r="H3158" s="1405" t="s">
        <v>3699</v>
      </c>
      <c r="I3158" s="2532"/>
      <c r="J3158" s="1238"/>
      <c r="K3158" s="1405"/>
      <c r="L3158" s="2532"/>
      <c r="M3158" s="1238"/>
    </row>
    <row r="3159" spans="1:13" s="2529" customFormat="1" ht="50.25" customHeight="1">
      <c r="A3159" s="2530" t="s">
        <v>3295</v>
      </c>
      <c r="B3159" s="2436"/>
      <c r="C3159" s="2532"/>
      <c r="D3159" s="1238"/>
      <c r="E3159" s="1405" t="s">
        <v>4648</v>
      </c>
      <c r="F3159" s="2532"/>
      <c r="G3159" s="1238"/>
      <c r="H3159" s="1405" t="s">
        <v>4648</v>
      </c>
      <c r="I3159" s="2532"/>
      <c r="J3159" s="1238"/>
      <c r="K3159" s="1405"/>
      <c r="L3159" s="2532"/>
      <c r="M3159" s="1238"/>
    </row>
    <row r="3160" spans="1:13" s="2529" customFormat="1" ht="50.25" customHeight="1">
      <c r="A3160" s="2530" t="s">
        <v>3298</v>
      </c>
      <c r="B3160" s="2436"/>
      <c r="C3160" s="2532"/>
      <c r="D3160" s="1238"/>
      <c r="E3160" s="1405" t="s">
        <v>3315</v>
      </c>
      <c r="F3160" s="2532"/>
      <c r="G3160" s="1238"/>
      <c r="H3160" s="1405" t="s">
        <v>3315</v>
      </c>
      <c r="I3160" s="2532"/>
      <c r="J3160" s="1238"/>
      <c r="K3160" s="1405"/>
      <c r="L3160" s="2532"/>
      <c r="M3160" s="1238"/>
    </row>
    <row r="3161" spans="1:13" s="2529" customFormat="1" ht="50.25" customHeight="1">
      <c r="A3161" s="2530" t="s">
        <v>4376</v>
      </c>
      <c r="B3161" s="2436"/>
      <c r="C3161" s="2532"/>
      <c r="D3161" s="1238"/>
      <c r="E3161" s="1405" t="s">
        <v>4653</v>
      </c>
      <c r="F3161" s="2532"/>
      <c r="G3161" s="1238"/>
      <c r="H3161" s="1405" t="s">
        <v>4653</v>
      </c>
      <c r="I3161" s="2532"/>
      <c r="J3161" s="1238"/>
      <c r="K3161" s="1405"/>
      <c r="L3161" s="2532"/>
      <c r="M3161" s="1238"/>
    </row>
    <row r="3162" spans="1:13" s="2529" customFormat="1" ht="50.25" customHeight="1">
      <c r="A3162" s="2530" t="s">
        <v>3304</v>
      </c>
      <c r="B3162" s="1405"/>
      <c r="C3162" s="2533"/>
      <c r="D3162" s="1238"/>
      <c r="E3162" s="1405" t="s">
        <v>3337</v>
      </c>
      <c r="F3162" s="2534"/>
      <c r="G3162" s="1238"/>
      <c r="H3162" s="1405" t="s">
        <v>3337</v>
      </c>
      <c r="I3162" s="2533"/>
      <c r="J3162" s="1238"/>
      <c r="K3162" s="1405"/>
      <c r="L3162" s="2533"/>
      <c r="M3162" s="1238"/>
    </row>
    <row r="3163" spans="1:13" s="2529" customFormat="1" ht="50.25" customHeight="1">
      <c r="A3163" s="2530" t="s">
        <v>4377</v>
      </c>
      <c r="B3163" s="2535"/>
      <c r="C3163" s="2536"/>
      <c r="D3163" s="2537"/>
      <c r="E3163" s="2538">
        <v>2</v>
      </c>
      <c r="F3163" s="2539">
        <v>275</v>
      </c>
      <c r="G3163" s="1238">
        <f>E3163*F3163*E3165</f>
        <v>19250</v>
      </c>
      <c r="H3163" s="2538">
        <v>1</v>
      </c>
      <c r="I3163" s="2539">
        <v>275</v>
      </c>
      <c r="J3163" s="1238">
        <f>H3163*I3163*H3165</f>
        <v>9625</v>
      </c>
      <c r="K3163" s="2538"/>
      <c r="L3163" s="2539"/>
      <c r="M3163" s="1238"/>
    </row>
    <row r="3164" spans="1:13" s="2529" customFormat="1" ht="50.25" customHeight="1">
      <c r="A3164" s="2530" t="s">
        <v>4378</v>
      </c>
      <c r="B3164" s="2535"/>
      <c r="C3164" s="2536"/>
      <c r="D3164" s="2537"/>
      <c r="E3164" s="2538">
        <v>2</v>
      </c>
      <c r="F3164" s="2539">
        <v>100</v>
      </c>
      <c r="G3164" s="1238">
        <f>E3164*F3164*E3165</f>
        <v>7000</v>
      </c>
      <c r="H3164" s="2538">
        <v>1</v>
      </c>
      <c r="I3164" s="2539">
        <v>100</v>
      </c>
      <c r="J3164" s="1238">
        <f>H3164*I3164*H3165</f>
        <v>3500</v>
      </c>
      <c r="K3164" s="2538"/>
      <c r="L3164" s="2539"/>
      <c r="M3164" s="1238"/>
    </row>
    <row r="3165" spans="1:13" s="2529" customFormat="1" ht="50.25" customHeight="1">
      <c r="A3165" s="2540" t="s">
        <v>4379</v>
      </c>
      <c r="B3165" s="2531"/>
      <c r="C3165" s="1505"/>
      <c r="D3165" s="2537"/>
      <c r="E3165" s="1240">
        <v>35</v>
      </c>
      <c r="F3165" s="1505"/>
      <c r="G3165" s="1238"/>
      <c r="H3165" s="1240">
        <v>35</v>
      </c>
      <c r="I3165" s="1505"/>
      <c r="J3165" s="2547"/>
      <c r="K3165" s="1240"/>
      <c r="L3165" s="1505"/>
      <c r="M3165" s="2547"/>
    </row>
    <row r="3166" spans="1:13" s="2529" customFormat="1" ht="50.25" customHeight="1" thickBot="1">
      <c r="A3166" s="2541" t="s">
        <v>29</v>
      </c>
      <c r="B3166" s="2541"/>
      <c r="C3166" s="2541"/>
      <c r="D3166" s="2542"/>
      <c r="E3166" s="2543"/>
      <c r="F3166" s="2543"/>
      <c r="G3166" s="2544">
        <f>G3163+G3164</f>
        <v>26250</v>
      </c>
      <c r="H3166" s="2543"/>
      <c r="I3166" s="2543"/>
      <c r="J3166" s="2544">
        <f>J3163+J3164</f>
        <v>13125</v>
      </c>
      <c r="K3166" s="2543"/>
      <c r="L3166" s="2543"/>
      <c r="M3166" s="2544"/>
    </row>
    <row r="3167" spans="1:13" s="2529" customFormat="1" ht="46.5" customHeight="1">
      <c r="A3167" s="2545" t="s">
        <v>3278</v>
      </c>
      <c r="B3167" s="2546" t="s">
        <v>4654</v>
      </c>
      <c r="C3167" s="1240"/>
      <c r="D3167" s="1238"/>
      <c r="E3167" s="1512" t="s">
        <v>4654</v>
      </c>
      <c r="F3167" s="1240"/>
      <c r="G3167" s="1238"/>
      <c r="H3167" s="1512"/>
      <c r="I3167" s="1240"/>
      <c r="J3167" s="1238"/>
      <c r="K3167" s="1512"/>
      <c r="L3167" s="1240"/>
      <c r="M3167" s="1238"/>
    </row>
    <row r="3168" spans="1:13" s="2529" customFormat="1" ht="33.75" customHeight="1">
      <c r="A3168" s="2530" t="s">
        <v>4228</v>
      </c>
      <c r="B3168" s="1240" t="s">
        <v>4642</v>
      </c>
      <c r="C3168" s="1240"/>
      <c r="D3168" s="1238"/>
      <c r="E3168" s="1240" t="s">
        <v>4642</v>
      </c>
      <c r="F3168" s="1240"/>
      <c r="G3168" s="1238"/>
      <c r="H3168" s="1240"/>
      <c r="I3168" s="1240"/>
      <c r="J3168" s="1238"/>
      <c r="K3168" s="1240"/>
      <c r="L3168" s="1240"/>
      <c r="M3168" s="1238"/>
    </row>
    <row r="3169" spans="1:13" s="2529" customFormat="1" ht="30.75" customHeight="1">
      <c r="A3169" s="2530" t="s">
        <v>3284</v>
      </c>
      <c r="B3169" s="2436" t="s">
        <v>3647</v>
      </c>
      <c r="C3169" s="2532"/>
      <c r="D3169" s="1238"/>
      <c r="E3169" s="1405" t="s">
        <v>4655</v>
      </c>
      <c r="F3169" s="2532"/>
      <c r="G3169" s="1238"/>
      <c r="H3169" s="1405"/>
      <c r="I3169" s="2532"/>
      <c r="J3169" s="1238"/>
      <c r="K3169" s="1405"/>
      <c r="L3169" s="2532"/>
      <c r="M3169" s="1238"/>
    </row>
    <row r="3170" spans="1:13" s="2529" customFormat="1" ht="30.75" customHeight="1">
      <c r="A3170" s="2530" t="s">
        <v>4375</v>
      </c>
      <c r="B3170" s="2436" t="s">
        <v>4656</v>
      </c>
      <c r="C3170" s="2532"/>
      <c r="D3170" s="1238"/>
      <c r="E3170" s="1405" t="s">
        <v>4656</v>
      </c>
      <c r="F3170" s="2532"/>
      <c r="G3170" s="1238"/>
      <c r="H3170" s="1405"/>
      <c r="I3170" s="2532"/>
      <c r="J3170" s="1238"/>
      <c r="K3170" s="1405"/>
      <c r="L3170" s="2532"/>
      <c r="M3170" s="1238"/>
    </row>
    <row r="3171" spans="1:13" s="2529" customFormat="1" ht="27.75" customHeight="1">
      <c r="A3171" s="2530" t="s">
        <v>3291</v>
      </c>
      <c r="B3171" s="2436" t="s">
        <v>4657</v>
      </c>
      <c r="C3171" s="2532"/>
      <c r="D3171" s="1238"/>
      <c r="E3171" s="1405" t="s">
        <v>4657</v>
      </c>
      <c r="F3171" s="2532"/>
      <c r="G3171" s="1238"/>
      <c r="H3171" s="1405"/>
      <c r="I3171" s="2532"/>
      <c r="J3171" s="1238"/>
      <c r="K3171" s="1405"/>
      <c r="L3171" s="2532"/>
      <c r="M3171" s="1238"/>
    </row>
    <row r="3172" spans="1:13" s="2529" customFormat="1" ht="26.25" customHeight="1">
      <c r="A3172" s="2530" t="s">
        <v>3294</v>
      </c>
      <c r="B3172" s="2436" t="s">
        <v>4658</v>
      </c>
      <c r="C3172" s="2532"/>
      <c r="D3172" s="1238"/>
      <c r="E3172" s="1405" t="s">
        <v>4658</v>
      </c>
      <c r="F3172" s="2532"/>
      <c r="G3172" s="1238"/>
      <c r="H3172" s="1405"/>
      <c r="I3172" s="2532"/>
      <c r="J3172" s="1238"/>
      <c r="K3172" s="1405"/>
      <c r="L3172" s="2532"/>
      <c r="M3172" s="1238"/>
    </row>
    <row r="3173" spans="1:13" s="2529" customFormat="1" ht="30.75" customHeight="1">
      <c r="A3173" s="2530" t="s">
        <v>3295</v>
      </c>
      <c r="B3173" s="2436" t="s">
        <v>4648</v>
      </c>
      <c r="C3173" s="2532"/>
      <c r="D3173" s="1238"/>
      <c r="E3173" s="1405" t="s">
        <v>4648</v>
      </c>
      <c r="F3173" s="2532"/>
      <c r="G3173" s="1238"/>
      <c r="H3173" s="1405"/>
      <c r="I3173" s="2532"/>
      <c r="J3173" s="1238"/>
      <c r="K3173" s="1405"/>
      <c r="L3173" s="2532"/>
      <c r="M3173" s="1238"/>
    </row>
    <row r="3174" spans="1:13" s="2529" customFormat="1" ht="39.75" customHeight="1">
      <c r="A3174" s="2530" t="s">
        <v>3298</v>
      </c>
      <c r="B3174" s="2436" t="s">
        <v>3315</v>
      </c>
      <c r="C3174" s="2532"/>
      <c r="D3174" s="1238"/>
      <c r="E3174" s="1405" t="s">
        <v>3315</v>
      </c>
      <c r="F3174" s="2532"/>
      <c r="G3174" s="1238"/>
      <c r="H3174" s="1405"/>
      <c r="I3174" s="2532"/>
      <c r="J3174" s="1238"/>
      <c r="K3174" s="1405"/>
      <c r="L3174" s="2532"/>
      <c r="M3174" s="1238"/>
    </row>
    <row r="3175" spans="1:13" s="2529" customFormat="1" ht="32.25" customHeight="1">
      <c r="A3175" s="2530" t="s">
        <v>4376</v>
      </c>
      <c r="B3175" s="2436" t="s">
        <v>4659</v>
      </c>
      <c r="C3175" s="2532"/>
      <c r="D3175" s="1238"/>
      <c r="E3175" s="1405" t="s">
        <v>4659</v>
      </c>
      <c r="F3175" s="2532"/>
      <c r="G3175" s="1238"/>
      <c r="H3175" s="1405"/>
      <c r="I3175" s="2532"/>
      <c r="J3175" s="1238"/>
      <c r="K3175" s="1405"/>
      <c r="L3175" s="2532"/>
      <c r="M3175" s="1238"/>
    </row>
    <row r="3176" spans="1:13" s="2529" customFormat="1" ht="30.75" customHeight="1">
      <c r="A3176" s="2530" t="s">
        <v>3304</v>
      </c>
      <c r="B3176" s="1405" t="s">
        <v>3337</v>
      </c>
      <c r="C3176" s="2534"/>
      <c r="D3176" s="1238"/>
      <c r="E3176" s="1405" t="s">
        <v>3337</v>
      </c>
      <c r="F3176" s="2534"/>
      <c r="G3176" s="1238"/>
      <c r="H3176" s="1405"/>
      <c r="I3176" s="2533"/>
      <c r="J3176" s="1238"/>
      <c r="K3176" s="1405"/>
      <c r="L3176" s="2533"/>
      <c r="M3176" s="1238"/>
    </row>
    <row r="3177" spans="1:13" s="2529" customFormat="1" ht="29.25" customHeight="1">
      <c r="A3177" s="2530" t="s">
        <v>4377</v>
      </c>
      <c r="B3177" s="2538">
        <v>1</v>
      </c>
      <c r="C3177" s="2539">
        <v>275</v>
      </c>
      <c r="D3177" s="2537">
        <f>B3177*C3177*B3179</f>
        <v>11000</v>
      </c>
      <c r="E3177" s="2538">
        <v>2</v>
      </c>
      <c r="F3177" s="2539">
        <v>275</v>
      </c>
      <c r="G3177" s="1238">
        <f>E3177*F3177*E3179</f>
        <v>22000</v>
      </c>
      <c r="H3177" s="2538"/>
      <c r="I3177" s="2539"/>
      <c r="J3177" s="1238"/>
      <c r="K3177" s="2538"/>
      <c r="L3177" s="2539"/>
      <c r="M3177" s="1238"/>
    </row>
    <row r="3178" spans="1:13" s="2529" customFormat="1" ht="50.25" customHeight="1">
      <c r="A3178" s="2530" t="s">
        <v>4378</v>
      </c>
      <c r="B3178" s="2538">
        <v>1</v>
      </c>
      <c r="C3178" s="2539">
        <v>100</v>
      </c>
      <c r="D3178" s="2537">
        <f>B3178*C3178*B3179</f>
        <v>4000</v>
      </c>
      <c r="E3178" s="2538">
        <v>2</v>
      </c>
      <c r="F3178" s="2539">
        <v>100</v>
      </c>
      <c r="G3178" s="1238">
        <f>E3178*F3178*E3179</f>
        <v>8000</v>
      </c>
      <c r="H3178" s="2538"/>
      <c r="I3178" s="2539"/>
      <c r="J3178" s="1238"/>
      <c r="K3178" s="2538"/>
      <c r="L3178" s="2539"/>
      <c r="M3178" s="1238"/>
    </row>
    <row r="3179" spans="1:13" s="2529" customFormat="1" ht="50.25" customHeight="1">
      <c r="A3179" s="2540" t="s">
        <v>4379</v>
      </c>
      <c r="B3179" s="1240">
        <v>40</v>
      </c>
      <c r="C3179" s="1505"/>
      <c r="D3179" s="2537"/>
      <c r="E3179" s="1240">
        <v>40</v>
      </c>
      <c r="F3179" s="1505"/>
      <c r="G3179" s="1238"/>
      <c r="H3179" s="1240"/>
      <c r="I3179" s="1505"/>
      <c r="J3179" s="1238"/>
      <c r="K3179" s="1240"/>
      <c r="L3179" s="1505"/>
      <c r="M3179" s="1238"/>
    </row>
    <row r="3180" spans="1:13" s="2529" customFormat="1" ht="50.25" customHeight="1" thickBot="1">
      <c r="A3180" s="2541" t="s">
        <v>29</v>
      </c>
      <c r="B3180" s="2543"/>
      <c r="C3180" s="2541"/>
      <c r="D3180" s="2542">
        <f>D3177+D3178</f>
        <v>15000</v>
      </c>
      <c r="E3180" s="2543"/>
      <c r="F3180" s="2543"/>
      <c r="G3180" s="2544">
        <f>G3177+G3178</f>
        <v>30000</v>
      </c>
      <c r="H3180" s="2543"/>
      <c r="I3180" s="2543"/>
      <c r="J3180" s="2544"/>
      <c r="K3180" s="2543"/>
      <c r="L3180" s="2543"/>
      <c r="M3180" s="2544"/>
    </row>
    <row r="3181" spans="1:13" s="2529" customFormat="1" ht="58.5" customHeight="1">
      <c r="A3181" s="2545" t="s">
        <v>3278</v>
      </c>
      <c r="B3181" s="2546"/>
      <c r="C3181" s="1240"/>
      <c r="D3181" s="1238"/>
      <c r="E3181" s="1512"/>
      <c r="F3181" s="1240"/>
      <c r="G3181" s="1238"/>
      <c r="H3181" s="1512"/>
      <c r="I3181" s="1240"/>
      <c r="J3181" s="1238"/>
      <c r="K3181" s="1512" t="s">
        <v>4660</v>
      </c>
      <c r="L3181" s="1240"/>
      <c r="M3181" s="1238"/>
    </row>
    <row r="3182" spans="1:13" s="2529" customFormat="1" ht="41.25" customHeight="1">
      <c r="A3182" s="2530" t="s">
        <v>4228</v>
      </c>
      <c r="B3182" s="1240"/>
      <c r="C3182" s="1240"/>
      <c r="D3182" s="1238"/>
      <c r="E3182" s="1240"/>
      <c r="F3182" s="1240"/>
      <c r="G3182" s="1238"/>
      <c r="H3182" s="1240"/>
      <c r="I3182" s="1240"/>
      <c r="J3182" s="1238"/>
      <c r="K3182" s="1240" t="s">
        <v>4642</v>
      </c>
      <c r="L3182" s="1240"/>
      <c r="M3182" s="1238"/>
    </row>
    <row r="3183" spans="1:13" s="2529" customFormat="1" ht="32.25" customHeight="1">
      <c r="A3183" s="2530" t="s">
        <v>3284</v>
      </c>
      <c r="B3183" s="1405"/>
      <c r="C3183" s="2532"/>
      <c r="D3183" s="1238"/>
      <c r="E3183" s="1405"/>
      <c r="F3183" s="2532"/>
      <c r="G3183" s="1238"/>
      <c r="H3183" s="1405"/>
      <c r="I3183" s="2532"/>
      <c r="J3183" s="1238"/>
      <c r="K3183" s="1405" t="s">
        <v>4661</v>
      </c>
      <c r="L3183" s="2532"/>
      <c r="M3183" s="1238"/>
    </row>
    <row r="3184" spans="1:13" s="2529" customFormat="1" ht="27.75" customHeight="1">
      <c r="A3184" s="2530" t="s">
        <v>4375</v>
      </c>
      <c r="B3184" s="1405"/>
      <c r="C3184" s="2532"/>
      <c r="D3184" s="1238"/>
      <c r="E3184" s="1405"/>
      <c r="F3184" s="2532"/>
      <c r="G3184" s="1238"/>
      <c r="H3184" s="1405"/>
      <c r="I3184" s="2532"/>
      <c r="J3184" s="1238"/>
      <c r="K3184" s="1405" t="s">
        <v>4656</v>
      </c>
      <c r="L3184" s="2532"/>
      <c r="M3184" s="1238"/>
    </row>
    <row r="3185" spans="1:13" s="2529" customFormat="1" ht="38.25" customHeight="1">
      <c r="A3185" s="2530" t="s">
        <v>3291</v>
      </c>
      <c r="B3185" s="2436"/>
      <c r="C3185" s="2532"/>
      <c r="D3185" s="1238"/>
      <c r="E3185" s="1405"/>
      <c r="F3185" s="2532"/>
      <c r="G3185" s="1238"/>
      <c r="H3185" s="1405"/>
      <c r="I3185" s="2532"/>
      <c r="J3185" s="1238"/>
      <c r="K3185" s="1405" t="s">
        <v>4662</v>
      </c>
      <c r="L3185" s="2532"/>
      <c r="M3185" s="1238"/>
    </row>
    <row r="3186" spans="1:13" s="2529" customFormat="1" ht="29.25" customHeight="1">
      <c r="A3186" s="2530" t="s">
        <v>3294</v>
      </c>
      <c r="B3186" s="2436"/>
      <c r="C3186" s="2532"/>
      <c r="D3186" s="1238"/>
      <c r="E3186" s="1405"/>
      <c r="F3186" s="2532"/>
      <c r="G3186" s="1238"/>
      <c r="H3186" s="1405"/>
      <c r="I3186" s="2532"/>
      <c r="J3186" s="1238"/>
      <c r="K3186" s="1405" t="s">
        <v>4658</v>
      </c>
      <c r="L3186" s="2532"/>
      <c r="M3186" s="1238"/>
    </row>
    <row r="3187" spans="1:13" s="2529" customFormat="1" ht="27.75" customHeight="1">
      <c r="A3187" s="2530" t="s">
        <v>3295</v>
      </c>
      <c r="B3187" s="2436"/>
      <c r="C3187" s="2532"/>
      <c r="D3187" s="1238"/>
      <c r="E3187" s="1405"/>
      <c r="F3187" s="2532"/>
      <c r="G3187" s="1238"/>
      <c r="H3187" s="1405"/>
      <c r="I3187" s="2532"/>
      <c r="J3187" s="1238"/>
      <c r="K3187" s="1405" t="s">
        <v>4648</v>
      </c>
      <c r="L3187" s="2532"/>
      <c r="M3187" s="1238"/>
    </row>
    <row r="3188" spans="1:13" s="2529" customFormat="1" ht="35.25" customHeight="1">
      <c r="A3188" s="2530" t="s">
        <v>3298</v>
      </c>
      <c r="B3188" s="2436"/>
      <c r="C3188" s="2532"/>
      <c r="D3188" s="1238"/>
      <c r="E3188" s="1405"/>
      <c r="F3188" s="2532"/>
      <c r="G3188" s="1238"/>
      <c r="H3188" s="1405"/>
      <c r="I3188" s="2532"/>
      <c r="J3188" s="1238"/>
      <c r="K3188" s="1405" t="s">
        <v>3315</v>
      </c>
      <c r="L3188" s="2532"/>
      <c r="M3188" s="1238"/>
    </row>
    <row r="3189" spans="1:13" s="2529" customFormat="1" ht="29.25" customHeight="1">
      <c r="A3189" s="2530" t="s">
        <v>4376</v>
      </c>
      <c r="B3189" s="2436"/>
      <c r="C3189" s="2532"/>
      <c r="D3189" s="1238"/>
      <c r="E3189" s="1405"/>
      <c r="F3189" s="2532"/>
      <c r="G3189" s="1238"/>
      <c r="H3189" s="1405"/>
      <c r="I3189" s="2532"/>
      <c r="J3189" s="1238"/>
      <c r="K3189" s="1405" t="s">
        <v>4663</v>
      </c>
      <c r="L3189" s="2532"/>
      <c r="M3189" s="1238"/>
    </row>
    <row r="3190" spans="1:13" s="2529" customFormat="1" ht="24.75" customHeight="1">
      <c r="A3190" s="2530" t="s">
        <v>3304</v>
      </c>
      <c r="B3190" s="1405"/>
      <c r="C3190" s="2533"/>
      <c r="D3190" s="1238"/>
      <c r="E3190" s="1405"/>
      <c r="F3190" s="2534"/>
      <c r="G3190" s="1238"/>
      <c r="H3190" s="1405"/>
      <c r="I3190" s="2533"/>
      <c r="J3190" s="1238"/>
      <c r="K3190" s="1405" t="s">
        <v>3337</v>
      </c>
      <c r="L3190" s="2533"/>
      <c r="M3190" s="1238"/>
    </row>
    <row r="3191" spans="1:13" s="2529" customFormat="1" ht="29.25" customHeight="1">
      <c r="A3191" s="2530" t="s">
        <v>4377</v>
      </c>
      <c r="B3191" s="2535"/>
      <c r="C3191" s="2536"/>
      <c r="D3191" s="2537"/>
      <c r="E3191" s="2538"/>
      <c r="F3191" s="2539"/>
      <c r="G3191" s="1238"/>
      <c r="H3191" s="2538"/>
      <c r="I3191" s="2539"/>
      <c r="J3191" s="1238"/>
      <c r="K3191" s="2538">
        <v>1</v>
      </c>
      <c r="L3191" s="2539">
        <v>275</v>
      </c>
      <c r="M3191" s="1238">
        <f>K3191*L3191*K3193</f>
        <v>13750</v>
      </c>
    </row>
    <row r="3192" spans="1:13" s="2529" customFormat="1" ht="30.75" customHeight="1">
      <c r="A3192" s="2530" t="s">
        <v>4378</v>
      </c>
      <c r="B3192" s="2535"/>
      <c r="C3192" s="2536"/>
      <c r="D3192" s="2537"/>
      <c r="E3192" s="2538"/>
      <c r="F3192" s="2539"/>
      <c r="G3192" s="1238"/>
      <c r="H3192" s="2538"/>
      <c r="I3192" s="2539"/>
      <c r="J3192" s="1238"/>
      <c r="K3192" s="2538">
        <v>1</v>
      </c>
      <c r="L3192" s="2539">
        <v>100</v>
      </c>
      <c r="M3192" s="1238">
        <f>K3192*L3192*K3193</f>
        <v>5000</v>
      </c>
    </row>
    <row r="3193" spans="1:13" s="2529" customFormat="1" ht="29.25" customHeight="1">
      <c r="A3193" s="2540" t="s">
        <v>4379</v>
      </c>
      <c r="B3193" s="2531"/>
      <c r="C3193" s="1505"/>
      <c r="D3193" s="2537"/>
      <c r="E3193" s="1240"/>
      <c r="F3193" s="1505"/>
      <c r="G3193" s="1238"/>
      <c r="H3193" s="1240"/>
      <c r="I3193" s="1505"/>
      <c r="J3193" s="1238"/>
      <c r="K3193" s="1240">
        <v>50</v>
      </c>
      <c r="L3193" s="1505"/>
      <c r="M3193" s="1238"/>
    </row>
    <row r="3194" spans="1:13" s="2529" customFormat="1" ht="30.75" customHeight="1" thickBot="1">
      <c r="A3194" s="2541" t="s">
        <v>29</v>
      </c>
      <c r="B3194" s="2541"/>
      <c r="C3194" s="2541"/>
      <c r="D3194" s="2542"/>
      <c r="E3194" s="2543"/>
      <c r="F3194" s="2543"/>
      <c r="G3194" s="2544"/>
      <c r="H3194" s="2543"/>
      <c r="I3194" s="2543"/>
      <c r="J3194" s="2544"/>
      <c r="K3194" s="2543"/>
      <c r="L3194" s="2543"/>
      <c r="M3194" s="2544">
        <f>M3191+M3192</f>
        <v>18750</v>
      </c>
    </row>
    <row r="3195" spans="1:13" s="2529" customFormat="1" ht="39" customHeight="1">
      <c r="A3195" s="2545" t="s">
        <v>3278</v>
      </c>
      <c r="B3195" s="2546" t="s">
        <v>4664</v>
      </c>
      <c r="C3195" s="1240"/>
      <c r="D3195" s="1238"/>
      <c r="E3195" s="1512"/>
      <c r="F3195" s="1240"/>
      <c r="G3195" s="1238"/>
      <c r="H3195" s="1512"/>
      <c r="I3195" s="1240"/>
      <c r="J3195" s="1238"/>
      <c r="K3195" s="1512" t="s">
        <v>4664</v>
      </c>
      <c r="L3195" s="1240"/>
      <c r="M3195" s="1238"/>
    </row>
    <row r="3196" spans="1:13" s="2529" customFormat="1" ht="30.75" customHeight="1">
      <c r="A3196" s="2530" t="s">
        <v>4228</v>
      </c>
      <c r="B3196" s="1240" t="s">
        <v>4665</v>
      </c>
      <c r="C3196" s="1240"/>
      <c r="D3196" s="1238"/>
      <c r="E3196" s="1240"/>
      <c r="F3196" s="1240"/>
      <c r="G3196" s="1238"/>
      <c r="H3196" s="1240"/>
      <c r="I3196" s="1240"/>
      <c r="J3196" s="1238"/>
      <c r="K3196" s="1240" t="s">
        <v>4665</v>
      </c>
      <c r="L3196" s="1240"/>
      <c r="M3196" s="1238"/>
    </row>
    <row r="3197" spans="1:13" s="2529" customFormat="1" ht="23.25" customHeight="1">
      <c r="A3197" s="2530" t="s">
        <v>3284</v>
      </c>
      <c r="B3197" s="2548" t="s">
        <v>4470</v>
      </c>
      <c r="C3197" s="2532"/>
      <c r="D3197" s="1238"/>
      <c r="E3197" s="1405"/>
      <c r="F3197" s="2532"/>
      <c r="G3197" s="1238"/>
      <c r="H3197" s="1405"/>
      <c r="I3197" s="2532"/>
      <c r="J3197" s="1238"/>
      <c r="K3197" s="2548" t="s">
        <v>4502</v>
      </c>
      <c r="L3197" s="2532"/>
      <c r="M3197" s="1238"/>
    </row>
    <row r="3198" spans="1:13" s="2529" customFormat="1" ht="30.75" customHeight="1">
      <c r="A3198" s="2530" t="s">
        <v>4375</v>
      </c>
      <c r="B3198" s="1405" t="s">
        <v>4666</v>
      </c>
      <c r="C3198" s="2532"/>
      <c r="D3198" s="1238"/>
      <c r="E3198" s="1405"/>
      <c r="F3198" s="2532"/>
      <c r="G3198" s="1238"/>
      <c r="H3198" s="1405"/>
      <c r="I3198" s="2532"/>
      <c r="J3198" s="1238"/>
      <c r="K3198" s="1405" t="s">
        <v>4667</v>
      </c>
      <c r="L3198" s="2532"/>
      <c r="M3198" s="1238"/>
    </row>
    <row r="3199" spans="1:13" s="2529" customFormat="1" ht="35.25" customHeight="1">
      <c r="A3199" s="2530" t="s">
        <v>3291</v>
      </c>
      <c r="B3199" s="2436" t="s">
        <v>4668</v>
      </c>
      <c r="C3199" s="2532"/>
      <c r="D3199" s="1238"/>
      <c r="E3199" s="1405"/>
      <c r="F3199" s="2532"/>
      <c r="G3199" s="1238"/>
      <c r="H3199" s="1405"/>
      <c r="I3199" s="2532"/>
      <c r="J3199" s="1238"/>
      <c r="K3199" s="1405" t="s">
        <v>4668</v>
      </c>
      <c r="L3199" s="2532"/>
      <c r="M3199" s="1238"/>
    </row>
    <row r="3200" spans="1:13" s="2529" customFormat="1" ht="32.25" customHeight="1">
      <c r="A3200" s="2530" t="s">
        <v>3294</v>
      </c>
      <c r="B3200" s="1405" t="s">
        <v>3337</v>
      </c>
      <c r="C3200" s="2532"/>
      <c r="D3200" s="1238"/>
      <c r="E3200" s="1405"/>
      <c r="F3200" s="2532"/>
      <c r="G3200" s="1238"/>
      <c r="H3200" s="1405"/>
      <c r="I3200" s="2532"/>
      <c r="J3200" s="1238"/>
      <c r="K3200" s="1405" t="s">
        <v>3337</v>
      </c>
      <c r="L3200" s="2532"/>
      <c r="M3200" s="1238"/>
    </row>
    <row r="3201" spans="1:13" s="2529" customFormat="1" ht="38.25" customHeight="1">
      <c r="A3201" s="2530" t="s">
        <v>3295</v>
      </c>
      <c r="B3201" s="2436" t="s">
        <v>3708</v>
      </c>
      <c r="C3201" s="2532"/>
      <c r="D3201" s="1238"/>
      <c r="E3201" s="1405"/>
      <c r="F3201" s="2532"/>
      <c r="G3201" s="1238"/>
      <c r="H3201" s="1405"/>
      <c r="I3201" s="2532"/>
      <c r="J3201" s="1238"/>
      <c r="K3201" s="1405" t="s">
        <v>3708</v>
      </c>
      <c r="L3201" s="2532"/>
      <c r="M3201" s="1238"/>
    </row>
    <row r="3202" spans="1:13" s="2529" customFormat="1" ht="50.25" customHeight="1">
      <c r="A3202" s="2530" t="s">
        <v>3298</v>
      </c>
      <c r="B3202" s="2436"/>
      <c r="C3202" s="2532"/>
      <c r="D3202" s="1238"/>
      <c r="E3202" s="1405"/>
      <c r="F3202" s="2532"/>
      <c r="G3202" s="1238"/>
      <c r="H3202" s="1405"/>
      <c r="I3202" s="2532"/>
      <c r="J3202" s="1238"/>
      <c r="K3202" s="1405"/>
      <c r="L3202" s="2532"/>
      <c r="M3202" s="1238"/>
    </row>
    <row r="3203" spans="1:13" s="2529" customFormat="1" ht="33.75" customHeight="1">
      <c r="A3203" s="2530" t="s">
        <v>4376</v>
      </c>
      <c r="B3203" s="2436"/>
      <c r="C3203" s="2532"/>
      <c r="D3203" s="1238"/>
      <c r="E3203" s="1405"/>
      <c r="F3203" s="2532"/>
      <c r="G3203" s="1238"/>
      <c r="H3203" s="1405"/>
      <c r="I3203" s="2532"/>
      <c r="J3203" s="1238"/>
      <c r="K3203" s="1405"/>
      <c r="L3203" s="2532"/>
      <c r="M3203" s="1238"/>
    </row>
    <row r="3204" spans="1:13" s="2529" customFormat="1" ht="33.75" customHeight="1">
      <c r="A3204" s="2530" t="s">
        <v>3304</v>
      </c>
      <c r="B3204" s="1405" t="s">
        <v>3337</v>
      </c>
      <c r="C3204" s="2533"/>
      <c r="D3204" s="1238"/>
      <c r="E3204" s="1405"/>
      <c r="F3204" s="2533"/>
      <c r="G3204" s="1238"/>
      <c r="H3204" s="1405"/>
      <c r="I3204" s="2533"/>
      <c r="J3204" s="1238"/>
      <c r="K3204" s="1405" t="s">
        <v>3337</v>
      </c>
      <c r="L3204" s="2533"/>
      <c r="M3204" s="1238"/>
    </row>
    <row r="3205" spans="1:13" s="2529" customFormat="1" ht="35.25" customHeight="1">
      <c r="A3205" s="2530" t="s">
        <v>4377</v>
      </c>
      <c r="B3205" s="2535">
        <v>1</v>
      </c>
      <c r="C3205" s="2536">
        <v>200</v>
      </c>
      <c r="D3205" s="2537">
        <f>B3207*B3205*C3205</f>
        <v>6000</v>
      </c>
      <c r="E3205" s="2538"/>
      <c r="F3205" s="2539"/>
      <c r="G3205" s="1238"/>
      <c r="H3205" s="2538"/>
      <c r="I3205" s="2539"/>
      <c r="J3205" s="1238"/>
      <c r="K3205" s="2538">
        <v>1</v>
      </c>
      <c r="L3205" s="2539">
        <v>200</v>
      </c>
      <c r="M3205" s="1238">
        <f>K3207*K3205*L3205</f>
        <v>6000</v>
      </c>
    </row>
    <row r="3206" spans="1:13" s="2529" customFormat="1" ht="50.25" customHeight="1">
      <c r="A3206" s="2530" t="s">
        <v>4378</v>
      </c>
      <c r="B3206" s="2535">
        <v>1</v>
      </c>
      <c r="C3206" s="2536">
        <v>50</v>
      </c>
      <c r="D3206" s="2537">
        <f>B3207*B3206*C3206</f>
        <v>1500</v>
      </c>
      <c r="E3206" s="2538"/>
      <c r="F3206" s="2539"/>
      <c r="G3206" s="1238"/>
      <c r="H3206" s="2538"/>
      <c r="I3206" s="2539"/>
      <c r="J3206" s="1238"/>
      <c r="K3206" s="2538">
        <v>1</v>
      </c>
      <c r="L3206" s="2539">
        <v>50</v>
      </c>
      <c r="M3206" s="1238">
        <f>K3207*K3206*L3206</f>
        <v>1500</v>
      </c>
    </row>
    <row r="3207" spans="1:13" s="2529" customFormat="1" ht="50.25" customHeight="1">
      <c r="A3207" s="2540" t="s">
        <v>4379</v>
      </c>
      <c r="B3207" s="2531">
        <v>30</v>
      </c>
      <c r="C3207" s="1505"/>
      <c r="D3207" s="2537"/>
      <c r="E3207" s="1240"/>
      <c r="F3207" s="1505"/>
      <c r="G3207" s="1238"/>
      <c r="H3207" s="1240"/>
      <c r="I3207" s="1505"/>
      <c r="J3207" s="1238"/>
      <c r="K3207" s="1240">
        <v>30</v>
      </c>
      <c r="L3207" s="1505"/>
      <c r="M3207" s="1238"/>
    </row>
    <row r="3208" spans="1:13" s="2529" customFormat="1" ht="50.25" customHeight="1" thickBot="1">
      <c r="A3208" s="2541" t="s">
        <v>29</v>
      </c>
      <c r="B3208" s="2541"/>
      <c r="C3208" s="2541"/>
      <c r="D3208" s="2542">
        <f>SUM(D3205:D3206)</f>
        <v>7500</v>
      </c>
      <c r="E3208" s="2543"/>
      <c r="F3208" s="2543"/>
      <c r="G3208" s="2544"/>
      <c r="H3208" s="2543"/>
      <c r="I3208" s="2543"/>
      <c r="J3208" s="2544"/>
      <c r="K3208" s="2543"/>
      <c r="L3208" s="2543"/>
      <c r="M3208" s="2544">
        <f>SUM(M3205:M3206)</f>
        <v>7500</v>
      </c>
    </row>
    <row r="3209" spans="1:13" s="2529" customFormat="1" ht="51" customHeight="1">
      <c r="A3209" s="2545" t="s">
        <v>3278</v>
      </c>
      <c r="B3209" s="2546" t="s">
        <v>4669</v>
      </c>
      <c r="C3209" s="1240"/>
      <c r="D3209" s="1238"/>
      <c r="E3209" s="1512"/>
      <c r="F3209" s="1240"/>
      <c r="G3209" s="1238"/>
      <c r="H3209" s="1512"/>
      <c r="I3209" s="1240"/>
      <c r="J3209" s="1238"/>
      <c r="K3209" s="1512" t="s">
        <v>4669</v>
      </c>
      <c r="L3209" s="1240"/>
      <c r="M3209" s="1238"/>
    </row>
    <row r="3210" spans="1:13" s="2529" customFormat="1" ht="35.25" customHeight="1">
      <c r="A3210" s="2530" t="s">
        <v>4228</v>
      </c>
      <c r="B3210" s="1240" t="s">
        <v>4665</v>
      </c>
      <c r="C3210" s="1240"/>
      <c r="D3210" s="1238"/>
      <c r="E3210" s="1240"/>
      <c r="F3210" s="1240"/>
      <c r="G3210" s="1238"/>
      <c r="H3210" s="1240"/>
      <c r="I3210" s="1240"/>
      <c r="J3210" s="1238"/>
      <c r="K3210" s="1240" t="s">
        <v>4665</v>
      </c>
      <c r="L3210" s="1240"/>
      <c r="M3210" s="1238"/>
    </row>
    <row r="3211" spans="1:13" s="2529" customFormat="1" ht="41.25" customHeight="1">
      <c r="A3211" s="2530" t="s">
        <v>3284</v>
      </c>
      <c r="B3211" s="2548" t="s">
        <v>4470</v>
      </c>
      <c r="C3211" s="2532"/>
      <c r="D3211" s="1238"/>
      <c r="E3211" s="1405"/>
      <c r="F3211" s="2532"/>
      <c r="G3211" s="1238"/>
      <c r="H3211" s="1405"/>
      <c r="I3211" s="2532"/>
      <c r="J3211" s="1238"/>
      <c r="K3211" s="2548" t="s">
        <v>4502</v>
      </c>
      <c r="L3211" s="2532"/>
      <c r="M3211" s="1238"/>
    </row>
    <row r="3212" spans="1:13" s="2529" customFormat="1" ht="36.75" customHeight="1">
      <c r="A3212" s="2530" t="s">
        <v>4375</v>
      </c>
      <c r="B3212" s="1405" t="s">
        <v>4533</v>
      </c>
      <c r="C3212" s="2532"/>
      <c r="D3212" s="1238"/>
      <c r="E3212" s="1405"/>
      <c r="F3212" s="2532"/>
      <c r="G3212" s="1238"/>
      <c r="H3212" s="1405"/>
      <c r="I3212" s="2532"/>
      <c r="J3212" s="1238"/>
      <c r="K3212" s="1405" t="s">
        <v>4670</v>
      </c>
      <c r="L3212" s="2532"/>
      <c r="M3212" s="1238"/>
    </row>
    <row r="3213" spans="1:13" s="2529" customFormat="1" ht="32.25" customHeight="1">
      <c r="A3213" s="2530" t="s">
        <v>3291</v>
      </c>
      <c r="B3213" s="2436" t="s">
        <v>4671</v>
      </c>
      <c r="C3213" s="2532"/>
      <c r="D3213" s="1238"/>
      <c r="E3213" s="1405"/>
      <c r="F3213" s="2532"/>
      <c r="G3213" s="1238"/>
      <c r="H3213" s="1405"/>
      <c r="I3213" s="2532"/>
      <c r="J3213" s="1238"/>
      <c r="K3213" s="1405" t="s">
        <v>4671</v>
      </c>
      <c r="L3213" s="2532"/>
      <c r="M3213" s="1238"/>
    </row>
    <row r="3214" spans="1:13" s="2529" customFormat="1" ht="32.25" customHeight="1">
      <c r="A3214" s="2530" t="s">
        <v>3294</v>
      </c>
      <c r="B3214" s="1405" t="s">
        <v>3337</v>
      </c>
      <c r="C3214" s="2532"/>
      <c r="D3214" s="1238"/>
      <c r="E3214" s="1405"/>
      <c r="F3214" s="2532"/>
      <c r="G3214" s="1238"/>
      <c r="H3214" s="1405"/>
      <c r="I3214" s="2532"/>
      <c r="J3214" s="1238"/>
      <c r="K3214" s="1405" t="s">
        <v>3337</v>
      </c>
      <c r="L3214" s="2532"/>
      <c r="M3214" s="1238"/>
    </row>
    <row r="3215" spans="1:13" s="2529" customFormat="1" ht="50.25" customHeight="1">
      <c r="A3215" s="2530" t="s">
        <v>3295</v>
      </c>
      <c r="B3215" s="2436" t="s">
        <v>3434</v>
      </c>
      <c r="C3215" s="2532"/>
      <c r="D3215" s="1238"/>
      <c r="E3215" s="1405"/>
      <c r="F3215" s="2532"/>
      <c r="G3215" s="1238"/>
      <c r="H3215" s="1405"/>
      <c r="I3215" s="2532"/>
      <c r="J3215" s="1238"/>
      <c r="K3215" s="1405" t="s">
        <v>3434</v>
      </c>
      <c r="L3215" s="2532"/>
      <c r="M3215" s="1238"/>
    </row>
    <row r="3216" spans="1:13" s="2529" customFormat="1" ht="50.25" customHeight="1">
      <c r="A3216" s="2530" t="s">
        <v>3298</v>
      </c>
      <c r="B3216" s="2436" t="s">
        <v>3315</v>
      </c>
      <c r="C3216" s="2532"/>
      <c r="D3216" s="1238"/>
      <c r="E3216" s="1405"/>
      <c r="F3216" s="2532"/>
      <c r="G3216" s="1238"/>
      <c r="H3216" s="1405"/>
      <c r="I3216" s="2532"/>
      <c r="J3216" s="1238"/>
      <c r="K3216" s="1405" t="s">
        <v>3315</v>
      </c>
      <c r="L3216" s="2532"/>
      <c r="M3216" s="1238"/>
    </row>
    <row r="3217" spans="1:13" s="2529" customFormat="1" ht="50.25" customHeight="1">
      <c r="A3217" s="2530" t="s">
        <v>4376</v>
      </c>
      <c r="B3217" s="2436"/>
      <c r="C3217" s="2532"/>
      <c r="D3217" s="1238"/>
      <c r="E3217" s="1405"/>
      <c r="F3217" s="2532"/>
      <c r="G3217" s="1238"/>
      <c r="H3217" s="1405"/>
      <c r="I3217" s="2532"/>
      <c r="J3217" s="1238"/>
      <c r="K3217" s="1405"/>
      <c r="L3217" s="2532"/>
      <c r="M3217" s="1238"/>
    </row>
    <row r="3218" spans="1:13" s="2529" customFormat="1" ht="50.25" customHeight="1">
      <c r="A3218" s="2530" t="s">
        <v>3304</v>
      </c>
      <c r="B3218" s="1405" t="s">
        <v>3337</v>
      </c>
      <c r="C3218" s="2533"/>
      <c r="D3218" s="1238"/>
      <c r="E3218" s="1405"/>
      <c r="F3218" s="2533"/>
      <c r="G3218" s="1238"/>
      <c r="H3218" s="1405"/>
      <c r="I3218" s="2533"/>
      <c r="J3218" s="1238"/>
      <c r="K3218" s="1405" t="s">
        <v>3337</v>
      </c>
      <c r="L3218" s="2533"/>
      <c r="M3218" s="1238"/>
    </row>
    <row r="3219" spans="1:13" s="2529" customFormat="1" ht="50.25" customHeight="1">
      <c r="A3219" s="2530" t="s">
        <v>4377</v>
      </c>
      <c r="B3219" s="2535">
        <v>1</v>
      </c>
      <c r="C3219" s="2536">
        <v>275</v>
      </c>
      <c r="D3219" s="2537">
        <f>B3221*B3219*C3219</f>
        <v>4400</v>
      </c>
      <c r="E3219" s="2538"/>
      <c r="F3219" s="2539"/>
      <c r="G3219" s="1238"/>
      <c r="H3219" s="2538"/>
      <c r="I3219" s="2539"/>
      <c r="J3219" s="1238"/>
      <c r="K3219" s="2538">
        <v>1</v>
      </c>
      <c r="L3219" s="2539">
        <v>275</v>
      </c>
      <c r="M3219" s="1238">
        <f>K3221*K3219*L3219</f>
        <v>4400</v>
      </c>
    </row>
    <row r="3220" spans="1:13" s="2529" customFormat="1" ht="50.25" customHeight="1">
      <c r="A3220" s="2530" t="s">
        <v>4378</v>
      </c>
      <c r="B3220" s="2535">
        <v>1</v>
      </c>
      <c r="C3220" s="2536">
        <v>100</v>
      </c>
      <c r="D3220" s="2537">
        <f>B3220*C3220*B3221</f>
        <v>1600</v>
      </c>
      <c r="E3220" s="2538"/>
      <c r="F3220" s="2539"/>
      <c r="G3220" s="1238"/>
      <c r="H3220" s="2538"/>
      <c r="I3220" s="2539"/>
      <c r="J3220" s="1238"/>
      <c r="K3220" s="2538">
        <v>1</v>
      </c>
      <c r="L3220" s="2539">
        <v>100</v>
      </c>
      <c r="M3220" s="1238">
        <f>K3220*L3220*K3221</f>
        <v>1600</v>
      </c>
    </row>
    <row r="3221" spans="1:13" s="2529" customFormat="1" ht="50.25" customHeight="1">
      <c r="A3221" s="2540" t="s">
        <v>4379</v>
      </c>
      <c r="B3221" s="2531">
        <v>16</v>
      </c>
      <c r="C3221" s="1505"/>
      <c r="D3221" s="2537"/>
      <c r="E3221" s="1240"/>
      <c r="F3221" s="1505"/>
      <c r="G3221" s="1238"/>
      <c r="H3221" s="1240"/>
      <c r="I3221" s="1505"/>
      <c r="J3221" s="1238"/>
      <c r="K3221" s="1240">
        <v>16</v>
      </c>
      <c r="L3221" s="1505"/>
      <c r="M3221" s="1238"/>
    </row>
    <row r="3222" spans="1:13" s="2529" customFormat="1" ht="50.25" customHeight="1" thickBot="1">
      <c r="A3222" s="2541" t="s">
        <v>29</v>
      </c>
      <c r="B3222" s="2541"/>
      <c r="C3222" s="2541"/>
      <c r="D3222" s="2542">
        <f>SUM(D3219:D3220)</f>
        <v>6000</v>
      </c>
      <c r="E3222" s="2543"/>
      <c r="F3222" s="2543"/>
      <c r="G3222" s="2544"/>
      <c r="H3222" s="2543"/>
      <c r="I3222" s="2543"/>
      <c r="J3222" s="2544"/>
      <c r="K3222" s="2543"/>
      <c r="L3222" s="2543"/>
      <c r="M3222" s="2544">
        <f>SUM(M3219:M3220)</f>
        <v>6000</v>
      </c>
    </row>
    <row r="3223" spans="1:13" s="2529" customFormat="1" ht="63" customHeight="1">
      <c r="A3223" s="2545" t="s">
        <v>3278</v>
      </c>
      <c r="B3223" s="2546"/>
      <c r="C3223" s="1240"/>
      <c r="D3223" s="1238"/>
      <c r="E3223" s="1512" t="s">
        <v>4672</v>
      </c>
      <c r="F3223" s="1240"/>
      <c r="G3223" s="1238"/>
      <c r="H3223" s="1512"/>
      <c r="I3223" s="1240"/>
      <c r="J3223" s="1238"/>
      <c r="K3223" s="1512" t="s">
        <v>4672</v>
      </c>
      <c r="L3223" s="1240"/>
      <c r="M3223" s="1238"/>
    </row>
    <row r="3224" spans="1:13" s="2529" customFormat="1" ht="30.75" customHeight="1">
      <c r="A3224" s="2530" t="s">
        <v>4228</v>
      </c>
      <c r="B3224" s="1240"/>
      <c r="C3224" s="1240"/>
      <c r="D3224" s="1238"/>
      <c r="E3224" s="1240" t="s">
        <v>4665</v>
      </c>
      <c r="F3224" s="1240"/>
      <c r="G3224" s="1238"/>
      <c r="H3224" s="1240"/>
      <c r="I3224" s="1240"/>
      <c r="J3224" s="1238"/>
      <c r="K3224" s="1240" t="s">
        <v>4665</v>
      </c>
      <c r="L3224" s="1240"/>
      <c r="M3224" s="1238"/>
    </row>
    <row r="3225" spans="1:13" s="2529" customFormat="1" ht="30.75" customHeight="1">
      <c r="A3225" s="2530" t="s">
        <v>3284</v>
      </c>
      <c r="B3225" s="1405"/>
      <c r="C3225" s="2532"/>
      <c r="D3225" s="1238"/>
      <c r="E3225" s="2549" t="s">
        <v>4471</v>
      </c>
      <c r="F3225" s="2532"/>
      <c r="G3225" s="1238"/>
      <c r="H3225" s="1405"/>
      <c r="I3225" s="2532"/>
      <c r="J3225" s="1238"/>
      <c r="K3225" s="2548" t="s">
        <v>4502</v>
      </c>
      <c r="L3225" s="2532"/>
      <c r="M3225" s="1238"/>
    </row>
    <row r="3226" spans="1:13" s="2529" customFormat="1" ht="32.25" customHeight="1">
      <c r="A3226" s="2530" t="s">
        <v>4375</v>
      </c>
      <c r="B3226" s="1405"/>
      <c r="C3226" s="2532"/>
      <c r="D3226" s="1238"/>
      <c r="E3226" s="1405" t="s">
        <v>4533</v>
      </c>
      <c r="F3226" s="2532"/>
      <c r="G3226" s="1238"/>
      <c r="H3226" s="1405"/>
      <c r="I3226" s="2532"/>
      <c r="J3226" s="1238"/>
      <c r="K3226" s="1405" t="s">
        <v>4670</v>
      </c>
      <c r="L3226" s="2532"/>
      <c r="M3226" s="1238"/>
    </row>
    <row r="3227" spans="1:13" s="2529" customFormat="1" ht="26.25" customHeight="1">
      <c r="A3227" s="2530" t="s">
        <v>3291</v>
      </c>
      <c r="B3227" s="2436"/>
      <c r="C3227" s="2532"/>
      <c r="D3227" s="1238"/>
      <c r="E3227" s="1405" t="s">
        <v>4673</v>
      </c>
      <c r="F3227" s="2532"/>
      <c r="G3227" s="1238"/>
      <c r="H3227" s="1405"/>
      <c r="I3227" s="2532"/>
      <c r="J3227" s="1238"/>
      <c r="K3227" s="1405" t="s">
        <v>4673</v>
      </c>
      <c r="L3227" s="2532"/>
      <c r="M3227" s="1238"/>
    </row>
    <row r="3228" spans="1:13" s="2529" customFormat="1" ht="21.75" customHeight="1">
      <c r="A3228" s="2530" t="s">
        <v>3294</v>
      </c>
      <c r="B3228" s="2436"/>
      <c r="C3228" s="2532"/>
      <c r="D3228" s="1238"/>
      <c r="E3228" s="1405" t="s">
        <v>3337</v>
      </c>
      <c r="F3228" s="2532"/>
      <c r="G3228" s="1238"/>
      <c r="H3228" s="1405"/>
      <c r="I3228" s="2532"/>
      <c r="J3228" s="1238"/>
      <c r="K3228" s="1405" t="s">
        <v>3337</v>
      </c>
      <c r="L3228" s="2532"/>
      <c r="M3228" s="1238"/>
    </row>
    <row r="3229" spans="1:13" s="2529" customFormat="1" ht="30.75" customHeight="1">
      <c r="A3229" s="2530" t="s">
        <v>3295</v>
      </c>
      <c r="B3229" s="2436"/>
      <c r="C3229" s="2532"/>
      <c r="D3229" s="1238"/>
      <c r="E3229" s="1405" t="s">
        <v>3434</v>
      </c>
      <c r="F3229" s="2532"/>
      <c r="G3229" s="1238"/>
      <c r="H3229" s="1405"/>
      <c r="I3229" s="2532"/>
      <c r="J3229" s="1238"/>
      <c r="K3229" s="1405" t="s">
        <v>3434</v>
      </c>
      <c r="L3229" s="2532"/>
      <c r="M3229" s="1238"/>
    </row>
    <row r="3230" spans="1:13" s="2529" customFormat="1" ht="50.25" customHeight="1">
      <c r="A3230" s="2530" t="s">
        <v>3298</v>
      </c>
      <c r="B3230" s="2436"/>
      <c r="C3230" s="2532"/>
      <c r="D3230" s="1238"/>
      <c r="E3230" s="1405" t="s">
        <v>3315</v>
      </c>
      <c r="F3230" s="2532"/>
      <c r="G3230" s="1238"/>
      <c r="H3230" s="1405"/>
      <c r="I3230" s="2532"/>
      <c r="J3230" s="1238"/>
      <c r="K3230" s="1405" t="s">
        <v>3315</v>
      </c>
      <c r="L3230" s="2532"/>
      <c r="M3230" s="1238"/>
    </row>
    <row r="3231" spans="1:13" s="2529" customFormat="1" ht="36.75" customHeight="1">
      <c r="A3231" s="2530" t="s">
        <v>4376</v>
      </c>
      <c r="B3231" s="2436"/>
      <c r="C3231" s="2532"/>
      <c r="D3231" s="1238"/>
      <c r="E3231" s="1405"/>
      <c r="F3231" s="2532"/>
      <c r="G3231" s="1238"/>
      <c r="H3231" s="1405"/>
      <c r="I3231" s="2532"/>
      <c r="J3231" s="1238"/>
      <c r="K3231" s="1405"/>
      <c r="L3231" s="2532"/>
      <c r="M3231" s="1238"/>
    </row>
    <row r="3232" spans="1:13" s="2529" customFormat="1" ht="26.25" customHeight="1">
      <c r="A3232" s="2530" t="s">
        <v>3304</v>
      </c>
      <c r="B3232" s="1405"/>
      <c r="C3232" s="2533"/>
      <c r="D3232" s="1238"/>
      <c r="E3232" s="1405" t="s">
        <v>3337</v>
      </c>
      <c r="F3232" s="2533"/>
      <c r="G3232" s="1238"/>
      <c r="H3232" s="1405"/>
      <c r="I3232" s="2533"/>
      <c r="J3232" s="1238"/>
      <c r="K3232" s="1405" t="s">
        <v>3337</v>
      </c>
      <c r="L3232" s="2533"/>
      <c r="M3232" s="1238"/>
    </row>
    <row r="3233" spans="1:13" s="2529" customFormat="1" ht="29.25" customHeight="1">
      <c r="A3233" s="2530" t="s">
        <v>4377</v>
      </c>
      <c r="B3233" s="2535"/>
      <c r="C3233" s="2536"/>
      <c r="D3233" s="2537"/>
      <c r="E3233" s="2538">
        <v>1</v>
      </c>
      <c r="F3233" s="2539">
        <v>275</v>
      </c>
      <c r="G3233" s="1238">
        <f>E3235*E3233*F3233</f>
        <v>5500</v>
      </c>
      <c r="H3233" s="2538"/>
      <c r="I3233" s="2539"/>
      <c r="J3233" s="1238"/>
      <c r="K3233" s="2538">
        <v>1</v>
      </c>
      <c r="L3233" s="2539">
        <v>275</v>
      </c>
      <c r="M3233" s="1238">
        <f>K3235*K3233*L3233</f>
        <v>5500</v>
      </c>
    </row>
    <row r="3234" spans="1:13" s="2529" customFormat="1" ht="35.25" customHeight="1">
      <c r="A3234" s="2530" t="s">
        <v>4378</v>
      </c>
      <c r="B3234" s="2535"/>
      <c r="C3234" s="2536"/>
      <c r="D3234" s="2537"/>
      <c r="E3234" s="2538">
        <v>1</v>
      </c>
      <c r="F3234" s="2539">
        <v>100</v>
      </c>
      <c r="G3234" s="1238">
        <f>E3234*F3234*E3235</f>
        <v>2000</v>
      </c>
      <c r="H3234" s="2538"/>
      <c r="I3234" s="2539"/>
      <c r="J3234" s="1238"/>
      <c r="K3234" s="2538">
        <v>1</v>
      </c>
      <c r="L3234" s="2539">
        <v>100</v>
      </c>
      <c r="M3234" s="1238">
        <f>K3234*L3234*K3235</f>
        <v>2000</v>
      </c>
    </row>
    <row r="3235" spans="1:13" s="2529" customFormat="1" ht="30.75" customHeight="1">
      <c r="A3235" s="2540" t="s">
        <v>4379</v>
      </c>
      <c r="B3235" s="2531"/>
      <c r="C3235" s="1505"/>
      <c r="D3235" s="2537"/>
      <c r="E3235" s="1240">
        <v>20</v>
      </c>
      <c r="F3235" s="1505"/>
      <c r="G3235" s="1238"/>
      <c r="H3235" s="1240"/>
      <c r="I3235" s="1505"/>
      <c r="J3235" s="1238"/>
      <c r="K3235" s="1240">
        <v>20</v>
      </c>
      <c r="L3235" s="1505"/>
      <c r="M3235" s="1238"/>
    </row>
    <row r="3236" spans="1:13" s="2529" customFormat="1" ht="50.25" customHeight="1" thickBot="1">
      <c r="A3236" s="2541" t="s">
        <v>29</v>
      </c>
      <c r="B3236" s="2541"/>
      <c r="C3236" s="2541"/>
      <c r="D3236" s="2542"/>
      <c r="E3236" s="2543"/>
      <c r="F3236" s="2543"/>
      <c r="G3236" s="2544">
        <f>SUM(G3233:G3235)</f>
        <v>7500</v>
      </c>
      <c r="H3236" s="2543"/>
      <c r="I3236" s="2543"/>
      <c r="J3236" s="2544"/>
      <c r="K3236" s="2543"/>
      <c r="L3236" s="2543"/>
      <c r="M3236" s="2544">
        <f>SUM(M3233:M3235)</f>
        <v>7500</v>
      </c>
    </row>
    <row r="3237" spans="1:13" s="2529" customFormat="1" ht="49.5" customHeight="1">
      <c r="A3237" s="2545" t="s">
        <v>3278</v>
      </c>
      <c r="B3237" s="2546"/>
      <c r="C3237" s="1240"/>
      <c r="D3237" s="1238"/>
      <c r="E3237" s="1512" t="s">
        <v>4468</v>
      </c>
      <c r="F3237" s="1240"/>
      <c r="G3237" s="1238"/>
      <c r="H3237" s="1512"/>
      <c r="I3237" s="1240"/>
      <c r="J3237" s="1238"/>
      <c r="K3237" s="1512" t="s">
        <v>4468</v>
      </c>
      <c r="L3237" s="1240"/>
      <c r="M3237" s="1238"/>
    </row>
    <row r="3238" spans="1:13" s="2529" customFormat="1" ht="36.75" customHeight="1">
      <c r="A3238" s="2530" t="s">
        <v>4228</v>
      </c>
      <c r="B3238" s="1240"/>
      <c r="C3238" s="1240"/>
      <c r="D3238" s="1238"/>
      <c r="E3238" s="1240" t="s">
        <v>4665</v>
      </c>
      <c r="F3238" s="1240"/>
      <c r="G3238" s="1238"/>
      <c r="H3238" s="1240"/>
      <c r="I3238" s="1240"/>
      <c r="J3238" s="1238"/>
      <c r="K3238" s="1240" t="s">
        <v>4665</v>
      </c>
      <c r="L3238" s="1240"/>
      <c r="M3238" s="1238"/>
    </row>
    <row r="3239" spans="1:13" s="2529" customFormat="1" ht="23.25" customHeight="1">
      <c r="A3239" s="2530" t="s">
        <v>3284</v>
      </c>
      <c r="B3239" s="2548"/>
      <c r="C3239" s="2532"/>
      <c r="D3239" s="1238"/>
      <c r="E3239" s="2548" t="s">
        <v>4471</v>
      </c>
      <c r="F3239" s="2532"/>
      <c r="G3239" s="1238"/>
      <c r="H3239" s="1405"/>
      <c r="I3239" s="2532"/>
      <c r="J3239" s="1238"/>
      <c r="K3239" s="2548" t="s">
        <v>4502</v>
      </c>
      <c r="L3239" s="2532"/>
      <c r="M3239" s="1238"/>
    </row>
    <row r="3240" spans="1:13" s="2529" customFormat="1" ht="30.75" customHeight="1">
      <c r="A3240" s="2530" t="s">
        <v>4375</v>
      </c>
      <c r="B3240" s="1405"/>
      <c r="C3240" s="2532"/>
      <c r="D3240" s="1238"/>
      <c r="E3240" s="1405" t="s">
        <v>3362</v>
      </c>
      <c r="F3240" s="2532"/>
      <c r="G3240" s="1238"/>
      <c r="H3240" s="1405"/>
      <c r="I3240" s="2532"/>
      <c r="J3240" s="1238"/>
      <c r="K3240" s="1405" t="s">
        <v>3362</v>
      </c>
      <c r="L3240" s="2532"/>
      <c r="M3240" s="1238"/>
    </row>
    <row r="3241" spans="1:13" s="2529" customFormat="1" ht="29.25" customHeight="1">
      <c r="A3241" s="2530" t="s">
        <v>3291</v>
      </c>
      <c r="B3241" s="2436"/>
      <c r="C3241" s="2532"/>
      <c r="D3241" s="1238"/>
      <c r="E3241" s="1405" t="s">
        <v>4472</v>
      </c>
      <c r="F3241" s="2532"/>
      <c r="G3241" s="1238"/>
      <c r="H3241" s="1405"/>
      <c r="I3241" s="2532"/>
      <c r="J3241" s="1238"/>
      <c r="K3241" s="1405" t="s">
        <v>4472</v>
      </c>
      <c r="L3241" s="2532"/>
      <c r="M3241" s="1238"/>
    </row>
    <row r="3242" spans="1:13" s="2529" customFormat="1" ht="50.25" customHeight="1">
      <c r="A3242" s="2530" t="s">
        <v>3294</v>
      </c>
      <c r="B3242" s="2436"/>
      <c r="C3242" s="2532"/>
      <c r="D3242" s="1238"/>
      <c r="E3242" s="1405" t="s">
        <v>3337</v>
      </c>
      <c r="F3242" s="2532"/>
      <c r="G3242" s="1238"/>
      <c r="H3242" s="1405"/>
      <c r="I3242" s="2532"/>
      <c r="J3242" s="1238"/>
      <c r="K3242" s="1405" t="s">
        <v>3337</v>
      </c>
      <c r="L3242" s="2532"/>
      <c r="M3242" s="1238"/>
    </row>
    <row r="3243" spans="1:13" s="2529" customFormat="1" ht="50.25" customHeight="1">
      <c r="A3243" s="2530" t="s">
        <v>3295</v>
      </c>
      <c r="B3243" s="2436"/>
      <c r="C3243" s="2532"/>
      <c r="D3243" s="1238"/>
      <c r="E3243" s="1405" t="s">
        <v>3455</v>
      </c>
      <c r="F3243" s="2532"/>
      <c r="G3243" s="1238"/>
      <c r="H3243" s="1405"/>
      <c r="I3243" s="2532"/>
      <c r="J3243" s="1238"/>
      <c r="K3243" s="1405" t="s">
        <v>3455</v>
      </c>
      <c r="L3243" s="2532"/>
      <c r="M3243" s="1238"/>
    </row>
    <row r="3244" spans="1:13" s="2529" customFormat="1" ht="50.25" customHeight="1">
      <c r="A3244" s="2530" t="s">
        <v>3298</v>
      </c>
      <c r="B3244" s="2436"/>
      <c r="C3244" s="2532"/>
      <c r="D3244" s="1238"/>
      <c r="E3244" s="1405"/>
      <c r="F3244" s="2532"/>
      <c r="G3244" s="1238"/>
      <c r="H3244" s="1405"/>
      <c r="I3244" s="2532"/>
      <c r="J3244" s="1238"/>
      <c r="K3244" s="1405"/>
      <c r="L3244" s="2532"/>
      <c r="M3244" s="1238"/>
    </row>
    <row r="3245" spans="1:13" s="2529" customFormat="1" ht="50.25" customHeight="1">
      <c r="A3245" s="2530" t="s">
        <v>4376</v>
      </c>
      <c r="B3245" s="2436"/>
      <c r="C3245" s="2532"/>
      <c r="D3245" s="1238"/>
      <c r="E3245" s="1405"/>
      <c r="F3245" s="2532"/>
      <c r="G3245" s="1238"/>
      <c r="H3245" s="1405"/>
      <c r="I3245" s="2532"/>
      <c r="J3245" s="1238"/>
      <c r="K3245" s="1405"/>
      <c r="L3245" s="2532"/>
      <c r="M3245" s="1238"/>
    </row>
    <row r="3246" spans="1:13" s="2529" customFormat="1" ht="50.25" customHeight="1">
      <c r="A3246" s="2530" t="s">
        <v>3304</v>
      </c>
      <c r="B3246" s="1405"/>
      <c r="C3246" s="2533"/>
      <c r="D3246" s="1238"/>
      <c r="E3246" s="1405" t="s">
        <v>3337</v>
      </c>
      <c r="F3246" s="2533"/>
      <c r="G3246" s="1238"/>
      <c r="H3246" s="1405"/>
      <c r="I3246" s="2533"/>
      <c r="J3246" s="1238"/>
      <c r="K3246" s="1405" t="s">
        <v>3337</v>
      </c>
      <c r="L3246" s="2533"/>
      <c r="M3246" s="1238"/>
    </row>
    <row r="3247" spans="1:13" s="2529" customFormat="1" ht="50.25" customHeight="1">
      <c r="A3247" s="2530" t="s">
        <v>4377</v>
      </c>
      <c r="B3247" s="2535"/>
      <c r="C3247" s="2536"/>
      <c r="D3247" s="2537"/>
      <c r="E3247" s="2538">
        <v>1</v>
      </c>
      <c r="F3247" s="2539">
        <v>200</v>
      </c>
      <c r="G3247" s="1238">
        <f>E3249*E3247*F3247</f>
        <v>6000</v>
      </c>
      <c r="H3247" s="2538"/>
      <c r="I3247" s="2539"/>
      <c r="J3247" s="1238"/>
      <c r="K3247" s="2538">
        <v>1</v>
      </c>
      <c r="L3247" s="2539">
        <v>200</v>
      </c>
      <c r="M3247" s="1238">
        <f>K3249*K3247*L3247</f>
        <v>6000</v>
      </c>
    </row>
    <row r="3248" spans="1:13" s="2529" customFormat="1" ht="50.25" customHeight="1">
      <c r="A3248" s="2530" t="s">
        <v>4378</v>
      </c>
      <c r="B3248" s="2535"/>
      <c r="C3248" s="2536"/>
      <c r="D3248" s="2537"/>
      <c r="E3248" s="2538">
        <v>2</v>
      </c>
      <c r="F3248" s="2539">
        <v>50</v>
      </c>
      <c r="G3248" s="1238">
        <f>E3249*E3248*F3248</f>
        <v>3000</v>
      </c>
      <c r="H3248" s="2538"/>
      <c r="I3248" s="2539"/>
      <c r="J3248" s="1238"/>
      <c r="K3248" s="2538">
        <v>2</v>
      </c>
      <c r="L3248" s="2539">
        <v>50</v>
      </c>
      <c r="M3248" s="1238">
        <f>K3249*K3248*L3248</f>
        <v>3000</v>
      </c>
    </row>
    <row r="3249" spans="1:13" s="2529" customFormat="1" ht="50.25" customHeight="1">
      <c r="A3249" s="2540" t="s">
        <v>4379</v>
      </c>
      <c r="B3249" s="2531"/>
      <c r="C3249" s="1505"/>
      <c r="D3249" s="2537"/>
      <c r="E3249" s="1240">
        <v>30</v>
      </c>
      <c r="F3249" s="1505"/>
      <c r="G3249" s="1238"/>
      <c r="H3249" s="1240"/>
      <c r="I3249" s="1505"/>
      <c r="J3249" s="1238"/>
      <c r="K3249" s="1240">
        <v>30</v>
      </c>
      <c r="L3249" s="1505"/>
      <c r="M3249" s="1238"/>
    </row>
    <row r="3250" spans="1:13" s="2529" customFormat="1" ht="50.25" customHeight="1" thickBot="1">
      <c r="A3250" s="2541" t="s">
        <v>29</v>
      </c>
      <c r="B3250" s="2541"/>
      <c r="C3250" s="2541"/>
      <c r="D3250" s="2542"/>
      <c r="E3250" s="2543"/>
      <c r="F3250" s="2543"/>
      <c r="G3250" s="2544">
        <f>SUM(G3246:G3248)</f>
        <v>9000</v>
      </c>
      <c r="H3250" s="2543"/>
      <c r="I3250" s="2543"/>
      <c r="J3250" s="2544"/>
      <c r="K3250" s="2543"/>
      <c r="L3250" s="2543"/>
      <c r="M3250" s="2544">
        <f>SUM(M3246:M3248)</f>
        <v>9000</v>
      </c>
    </row>
    <row r="3251" spans="1:13" s="2529" customFormat="1" ht="45" customHeight="1">
      <c r="A3251" s="2545" t="s">
        <v>3278</v>
      </c>
      <c r="B3251" s="2546"/>
      <c r="C3251" s="1240"/>
      <c r="D3251" s="1238"/>
      <c r="E3251" s="1512" t="s">
        <v>4674</v>
      </c>
      <c r="F3251" s="1240"/>
      <c r="G3251" s="1238"/>
      <c r="H3251" s="1512"/>
      <c r="I3251" s="1240"/>
      <c r="J3251" s="1238"/>
      <c r="K3251" s="1512" t="s">
        <v>4674</v>
      </c>
      <c r="L3251" s="1240"/>
      <c r="M3251" s="1238"/>
    </row>
    <row r="3252" spans="1:13" s="2529" customFormat="1" ht="30.75" customHeight="1">
      <c r="A3252" s="2530" t="s">
        <v>4228</v>
      </c>
      <c r="B3252" s="1240"/>
      <c r="C3252" s="1240"/>
      <c r="D3252" s="1238"/>
      <c r="E3252" s="1240" t="s">
        <v>4675</v>
      </c>
      <c r="F3252" s="1240"/>
      <c r="G3252" s="1238"/>
      <c r="H3252" s="1240"/>
      <c r="I3252" s="1240"/>
      <c r="J3252" s="1238"/>
      <c r="K3252" s="1240" t="s">
        <v>4675</v>
      </c>
      <c r="L3252" s="1240"/>
      <c r="M3252" s="1238"/>
    </row>
    <row r="3253" spans="1:13" s="2529" customFormat="1" ht="30.75" customHeight="1">
      <c r="A3253" s="2530" t="s">
        <v>3284</v>
      </c>
      <c r="B3253" s="1405"/>
      <c r="C3253" s="2532"/>
      <c r="D3253" s="1238"/>
      <c r="E3253" s="2548" t="s">
        <v>4476</v>
      </c>
      <c r="F3253" s="2532"/>
      <c r="G3253" s="1238"/>
      <c r="H3253" s="1405"/>
      <c r="I3253" s="2532"/>
      <c r="J3253" s="1238"/>
      <c r="K3253" s="2548" t="s">
        <v>4502</v>
      </c>
      <c r="L3253" s="2532"/>
      <c r="M3253" s="1238"/>
    </row>
    <row r="3254" spans="1:13" s="2529" customFormat="1" ht="26.25" customHeight="1">
      <c r="A3254" s="2530" t="s">
        <v>4375</v>
      </c>
      <c r="B3254" s="1405"/>
      <c r="C3254" s="2532"/>
      <c r="D3254" s="1238"/>
      <c r="E3254" s="1405" t="s">
        <v>3362</v>
      </c>
      <c r="F3254" s="2532"/>
      <c r="G3254" s="1238"/>
      <c r="H3254" s="1405"/>
      <c r="I3254" s="2532"/>
      <c r="J3254" s="1238"/>
      <c r="K3254" s="1405" t="s">
        <v>3362</v>
      </c>
      <c r="L3254" s="2532"/>
      <c r="M3254" s="1238"/>
    </row>
    <row r="3255" spans="1:13" s="2529" customFormat="1" ht="39.75" customHeight="1">
      <c r="A3255" s="2530" t="s">
        <v>3291</v>
      </c>
      <c r="B3255" s="2436"/>
      <c r="C3255" s="2532"/>
      <c r="D3255" s="1238"/>
      <c r="E3255" s="1405" t="s">
        <v>4676</v>
      </c>
      <c r="F3255" s="2532"/>
      <c r="G3255" s="1238"/>
      <c r="H3255" s="1405"/>
      <c r="I3255" s="2532"/>
      <c r="J3255" s="1238"/>
      <c r="K3255" s="1405" t="s">
        <v>4676</v>
      </c>
      <c r="L3255" s="2532"/>
      <c r="M3255" s="1238"/>
    </row>
    <row r="3256" spans="1:13" s="2529" customFormat="1" ht="23.25" customHeight="1">
      <c r="A3256" s="2530" t="s">
        <v>3294</v>
      </c>
      <c r="B3256" s="2436"/>
      <c r="C3256" s="2532"/>
      <c r="D3256" s="1238"/>
      <c r="E3256" s="1405" t="s">
        <v>3337</v>
      </c>
      <c r="F3256" s="2532"/>
      <c r="G3256" s="1238"/>
      <c r="H3256" s="1405"/>
      <c r="I3256" s="2532"/>
      <c r="J3256" s="1238"/>
      <c r="K3256" s="1405" t="s">
        <v>3337</v>
      </c>
      <c r="L3256" s="2532"/>
      <c r="M3256" s="1238"/>
    </row>
    <row r="3257" spans="1:13" s="2529" customFormat="1" ht="24.75" customHeight="1">
      <c r="A3257" s="2530" t="s">
        <v>3295</v>
      </c>
      <c r="B3257" s="2436"/>
      <c r="C3257" s="2532"/>
      <c r="D3257" s="1238"/>
      <c r="E3257" s="1405" t="s">
        <v>3455</v>
      </c>
      <c r="F3257" s="2532"/>
      <c r="G3257" s="1238"/>
      <c r="H3257" s="1405"/>
      <c r="I3257" s="2532"/>
      <c r="J3257" s="1238"/>
      <c r="K3257" s="1405" t="s">
        <v>3455</v>
      </c>
      <c r="L3257" s="2532"/>
      <c r="M3257" s="1238"/>
    </row>
    <row r="3258" spans="1:13" s="2529" customFormat="1" ht="50.25" customHeight="1">
      <c r="A3258" s="2530" t="s">
        <v>3298</v>
      </c>
      <c r="B3258" s="2436"/>
      <c r="C3258" s="2532"/>
      <c r="D3258" s="1238"/>
      <c r="E3258" s="1405" t="s">
        <v>3315</v>
      </c>
      <c r="F3258" s="2532"/>
      <c r="G3258" s="1238"/>
      <c r="H3258" s="1405"/>
      <c r="I3258" s="2532"/>
      <c r="J3258" s="1238"/>
      <c r="K3258" s="1405" t="s">
        <v>3315</v>
      </c>
      <c r="L3258" s="2532"/>
      <c r="M3258" s="1238"/>
    </row>
    <row r="3259" spans="1:13" s="2529" customFormat="1" ht="36.75" customHeight="1">
      <c r="A3259" s="2530" t="s">
        <v>4376</v>
      </c>
      <c r="B3259" s="2436"/>
      <c r="C3259" s="2532"/>
      <c r="D3259" s="1238"/>
      <c r="E3259" s="1405"/>
      <c r="F3259" s="2532"/>
      <c r="G3259" s="1238"/>
      <c r="H3259" s="1405"/>
      <c r="I3259" s="2532"/>
      <c r="J3259" s="1238"/>
      <c r="K3259" s="1405"/>
      <c r="L3259" s="2532"/>
      <c r="M3259" s="1238"/>
    </row>
    <row r="3260" spans="1:13" s="2529" customFormat="1" ht="32.25" customHeight="1">
      <c r="A3260" s="2530" t="s">
        <v>3304</v>
      </c>
      <c r="B3260" s="1405"/>
      <c r="C3260" s="2533"/>
      <c r="D3260" s="1238"/>
      <c r="E3260" s="1405" t="s">
        <v>3337</v>
      </c>
      <c r="F3260" s="2533"/>
      <c r="G3260" s="1238"/>
      <c r="H3260" s="1405"/>
      <c r="I3260" s="2533"/>
      <c r="J3260" s="1238"/>
      <c r="K3260" s="1405" t="s">
        <v>3337</v>
      </c>
      <c r="L3260" s="2533"/>
      <c r="M3260" s="1238"/>
    </row>
    <row r="3261" spans="1:13" s="2529" customFormat="1" ht="50.25" customHeight="1">
      <c r="A3261" s="2530" t="s">
        <v>4377</v>
      </c>
      <c r="B3261" s="2535"/>
      <c r="C3261" s="2536"/>
      <c r="D3261" s="2537"/>
      <c r="E3261" s="2538">
        <v>1</v>
      </c>
      <c r="F3261" s="2539">
        <v>200</v>
      </c>
      <c r="G3261" s="1238">
        <f>E3263*E3261*F3261</f>
        <v>5000</v>
      </c>
      <c r="H3261" s="2538"/>
      <c r="I3261" s="2539"/>
      <c r="J3261" s="1238"/>
      <c r="K3261" s="2538">
        <v>1</v>
      </c>
      <c r="L3261" s="2539">
        <v>200</v>
      </c>
      <c r="M3261" s="1238">
        <f>K3263*K3261*L3261</f>
        <v>5000</v>
      </c>
    </row>
    <row r="3262" spans="1:13" s="2529" customFormat="1" ht="50.25" customHeight="1">
      <c r="A3262" s="2530" t="s">
        <v>4378</v>
      </c>
      <c r="B3262" s="2535"/>
      <c r="C3262" s="2536"/>
      <c r="D3262" s="2537"/>
      <c r="E3262" s="2538">
        <v>2</v>
      </c>
      <c r="F3262" s="2539">
        <v>50</v>
      </c>
      <c r="G3262" s="1238">
        <f>E3263*E3262*F3262</f>
        <v>2500</v>
      </c>
      <c r="H3262" s="2538"/>
      <c r="I3262" s="2539"/>
      <c r="J3262" s="1238"/>
      <c r="K3262" s="2538">
        <v>2</v>
      </c>
      <c r="L3262" s="2539">
        <v>50</v>
      </c>
      <c r="M3262" s="1238">
        <f>K3263*K3262*L3262</f>
        <v>2500</v>
      </c>
    </row>
    <row r="3263" spans="1:13" s="2529" customFormat="1" ht="50.25" customHeight="1">
      <c r="A3263" s="2540" t="s">
        <v>4379</v>
      </c>
      <c r="B3263" s="2531"/>
      <c r="C3263" s="1505"/>
      <c r="D3263" s="2537"/>
      <c r="E3263" s="1240">
        <v>25</v>
      </c>
      <c r="F3263" s="1505"/>
      <c r="G3263" s="1238"/>
      <c r="H3263" s="1240"/>
      <c r="I3263" s="1505"/>
      <c r="J3263" s="1238"/>
      <c r="K3263" s="1240">
        <v>25</v>
      </c>
      <c r="L3263" s="1505"/>
      <c r="M3263" s="1238"/>
    </row>
    <row r="3264" spans="1:13" s="2529" customFormat="1" ht="50.25" customHeight="1" thickBot="1">
      <c r="A3264" s="2541" t="s">
        <v>29</v>
      </c>
      <c r="B3264" s="2541"/>
      <c r="C3264" s="2541"/>
      <c r="D3264" s="2542"/>
      <c r="E3264" s="2543"/>
      <c r="F3264" s="2543"/>
      <c r="G3264" s="2544">
        <f>SUM(G3260:G3262)</f>
        <v>7500</v>
      </c>
      <c r="H3264" s="2543"/>
      <c r="I3264" s="2543"/>
      <c r="J3264" s="2544"/>
      <c r="K3264" s="2543"/>
      <c r="L3264" s="2543"/>
      <c r="M3264" s="2544">
        <f>SUM(M3260:M3262)</f>
        <v>7500</v>
      </c>
    </row>
    <row r="3265" spans="1:13" s="2529" customFormat="1" ht="40.5" customHeight="1">
      <c r="A3265" s="2545" t="s">
        <v>3278</v>
      </c>
      <c r="B3265" s="1512" t="s">
        <v>4677</v>
      </c>
      <c r="C3265" s="1240"/>
      <c r="D3265" s="1238"/>
      <c r="E3265" s="1512"/>
      <c r="F3265" s="1240"/>
      <c r="G3265" s="1238"/>
      <c r="H3265" s="1512"/>
      <c r="I3265" s="1240"/>
      <c r="J3265" s="1238"/>
      <c r="K3265" s="1512"/>
      <c r="L3265" s="1240"/>
      <c r="M3265" s="1238"/>
    </row>
    <row r="3266" spans="1:13" s="2529" customFormat="1" ht="32.25" customHeight="1">
      <c r="A3266" s="2530" t="s">
        <v>4228</v>
      </c>
      <c r="B3266" s="1240" t="s">
        <v>4675</v>
      </c>
      <c r="C3266" s="1240"/>
      <c r="D3266" s="1238"/>
      <c r="E3266" s="1240"/>
      <c r="F3266" s="1240"/>
      <c r="G3266" s="1238"/>
      <c r="H3266" s="1240"/>
      <c r="I3266" s="1240"/>
      <c r="J3266" s="1238"/>
      <c r="K3266" s="1240"/>
      <c r="L3266" s="1240"/>
      <c r="M3266" s="1238"/>
    </row>
    <row r="3267" spans="1:13" s="2529" customFormat="1" ht="30.75" customHeight="1">
      <c r="A3267" s="2530" t="s">
        <v>3284</v>
      </c>
      <c r="B3267" s="2548" t="s">
        <v>4470</v>
      </c>
      <c r="C3267" s="2532"/>
      <c r="D3267" s="1238"/>
      <c r="E3267" s="1405"/>
      <c r="F3267" s="2532"/>
      <c r="G3267" s="1238"/>
      <c r="H3267" s="1405"/>
      <c r="I3267" s="2532"/>
      <c r="J3267" s="1238"/>
      <c r="K3267" s="1405"/>
      <c r="L3267" s="2532"/>
      <c r="M3267" s="1238"/>
    </row>
    <row r="3268" spans="1:13" s="2529" customFormat="1" ht="26.25" customHeight="1">
      <c r="A3268" s="2530" t="s">
        <v>4375</v>
      </c>
      <c r="B3268" s="1405" t="s">
        <v>3712</v>
      </c>
      <c r="C3268" s="2532"/>
      <c r="D3268" s="1238"/>
      <c r="E3268" s="1405"/>
      <c r="F3268" s="2532"/>
      <c r="G3268" s="1238"/>
      <c r="H3268" s="1405"/>
      <c r="I3268" s="2532"/>
      <c r="J3268" s="1238"/>
      <c r="K3268" s="1405"/>
      <c r="L3268" s="2532"/>
      <c r="M3268" s="1238"/>
    </row>
    <row r="3269" spans="1:13" s="2529" customFormat="1" ht="35.25" customHeight="1">
      <c r="A3269" s="2530" t="s">
        <v>3291</v>
      </c>
      <c r="B3269" s="2436" t="s">
        <v>4678</v>
      </c>
      <c r="C3269" s="2532"/>
      <c r="D3269" s="1238"/>
      <c r="E3269" s="1405"/>
      <c r="F3269" s="2532"/>
      <c r="G3269" s="1238"/>
      <c r="H3269" s="1405"/>
      <c r="I3269" s="2532"/>
      <c r="J3269" s="1238"/>
      <c r="K3269" s="1405"/>
      <c r="L3269" s="2532"/>
      <c r="M3269" s="1238"/>
    </row>
    <row r="3270" spans="1:13" s="2529" customFormat="1" ht="50.25" customHeight="1">
      <c r="A3270" s="2530" t="s">
        <v>3294</v>
      </c>
      <c r="B3270" s="2436" t="s">
        <v>3337</v>
      </c>
      <c r="C3270" s="2532"/>
      <c r="D3270" s="1238"/>
      <c r="E3270" s="1405"/>
      <c r="F3270" s="2532"/>
      <c r="G3270" s="1238"/>
      <c r="H3270" s="1405"/>
      <c r="I3270" s="2532"/>
      <c r="J3270" s="1238"/>
      <c r="K3270" s="1405"/>
      <c r="L3270" s="2532"/>
      <c r="M3270" s="1238"/>
    </row>
    <row r="3271" spans="1:13" s="2529" customFormat="1" ht="50.25" customHeight="1">
      <c r="A3271" s="2530" t="s">
        <v>3295</v>
      </c>
      <c r="B3271" s="2436" t="s">
        <v>4473</v>
      </c>
      <c r="C3271" s="2532"/>
      <c r="D3271" s="1238"/>
      <c r="E3271" s="1405"/>
      <c r="F3271" s="2532"/>
      <c r="G3271" s="1238"/>
      <c r="H3271" s="1405"/>
      <c r="I3271" s="2532"/>
      <c r="J3271" s="1238"/>
      <c r="K3271" s="1405"/>
      <c r="L3271" s="2532"/>
      <c r="M3271" s="1238"/>
    </row>
    <row r="3272" spans="1:13" s="2529" customFormat="1" ht="50.25" customHeight="1">
      <c r="A3272" s="2530" t="s">
        <v>3298</v>
      </c>
      <c r="B3272" s="2436" t="s">
        <v>3315</v>
      </c>
      <c r="C3272" s="2532"/>
      <c r="D3272" s="1238"/>
      <c r="E3272" s="1405"/>
      <c r="F3272" s="2532"/>
      <c r="G3272" s="1238"/>
      <c r="H3272" s="1405"/>
      <c r="I3272" s="2532"/>
      <c r="J3272" s="1238"/>
      <c r="K3272" s="1405"/>
      <c r="L3272" s="2532"/>
      <c r="M3272" s="1238"/>
    </row>
    <row r="3273" spans="1:13" s="2529" customFormat="1" ht="50.25" customHeight="1">
      <c r="A3273" s="2530" t="s">
        <v>4376</v>
      </c>
      <c r="B3273" s="2436"/>
      <c r="C3273" s="2532"/>
      <c r="D3273" s="1238"/>
      <c r="E3273" s="1405"/>
      <c r="F3273" s="2532"/>
      <c r="G3273" s="1238"/>
      <c r="H3273" s="1405"/>
      <c r="I3273" s="2532"/>
      <c r="J3273" s="1238"/>
      <c r="K3273" s="1405"/>
      <c r="L3273" s="2532"/>
      <c r="M3273" s="1238"/>
    </row>
    <row r="3274" spans="1:13" s="2529" customFormat="1" ht="50.25" customHeight="1">
      <c r="A3274" s="2530" t="s">
        <v>3304</v>
      </c>
      <c r="B3274" s="1405" t="s">
        <v>3337</v>
      </c>
      <c r="C3274" s="2533"/>
      <c r="D3274" s="1238"/>
      <c r="E3274" s="1405"/>
      <c r="F3274" s="2533"/>
      <c r="G3274" s="1238"/>
      <c r="H3274" s="1405"/>
      <c r="I3274" s="2533"/>
      <c r="J3274" s="1238"/>
      <c r="K3274" s="1405"/>
      <c r="L3274" s="2533"/>
      <c r="M3274" s="1238"/>
    </row>
    <row r="3275" spans="1:13" s="2529" customFormat="1" ht="50.25" customHeight="1">
      <c r="A3275" s="2530" t="s">
        <v>4377</v>
      </c>
      <c r="B3275" s="2535">
        <v>1</v>
      </c>
      <c r="C3275" s="2536">
        <v>275</v>
      </c>
      <c r="D3275" s="2537">
        <f>B3277*B3275*C3275</f>
        <v>5500</v>
      </c>
      <c r="E3275" s="2538"/>
      <c r="F3275" s="2539"/>
      <c r="G3275" s="1238"/>
      <c r="H3275" s="2538"/>
      <c r="I3275" s="2539"/>
      <c r="J3275" s="1238"/>
      <c r="K3275" s="2538"/>
      <c r="L3275" s="2539"/>
      <c r="M3275" s="1238"/>
    </row>
    <row r="3276" spans="1:13" s="2529" customFormat="1" ht="50.25" customHeight="1">
      <c r="A3276" s="2530" t="s">
        <v>4378</v>
      </c>
      <c r="B3276" s="2535">
        <v>1</v>
      </c>
      <c r="C3276" s="2536">
        <v>100</v>
      </c>
      <c r="D3276" s="2537">
        <f>B3277*B3276*C3276</f>
        <v>2000</v>
      </c>
      <c r="E3276" s="2538"/>
      <c r="F3276" s="2539"/>
      <c r="G3276" s="1238"/>
      <c r="H3276" s="2538"/>
      <c r="I3276" s="2539"/>
      <c r="J3276" s="1238"/>
      <c r="K3276" s="2538"/>
      <c r="L3276" s="2539"/>
      <c r="M3276" s="1238"/>
    </row>
    <row r="3277" spans="1:13" s="2529" customFormat="1" ht="50.25" customHeight="1">
      <c r="A3277" s="2540" t="s">
        <v>4379</v>
      </c>
      <c r="B3277" s="2531">
        <v>20</v>
      </c>
      <c r="C3277" s="1505"/>
      <c r="D3277" s="2537"/>
      <c r="E3277" s="1240"/>
      <c r="F3277" s="1505"/>
      <c r="G3277" s="1238"/>
      <c r="H3277" s="1240"/>
      <c r="I3277" s="1505"/>
      <c r="J3277" s="1238"/>
      <c r="K3277" s="1240"/>
      <c r="L3277" s="1505"/>
      <c r="M3277" s="1238"/>
    </row>
    <row r="3278" spans="1:13" s="2529" customFormat="1" ht="50.25" customHeight="1" thickBot="1">
      <c r="A3278" s="2541" t="s">
        <v>29</v>
      </c>
      <c r="B3278" s="2541"/>
      <c r="C3278" s="2541"/>
      <c r="D3278" s="2542">
        <f>SUM(D3274:D3276)</f>
        <v>7500</v>
      </c>
      <c r="E3278" s="2543"/>
      <c r="F3278" s="2543"/>
      <c r="G3278" s="2544"/>
      <c r="H3278" s="2543"/>
      <c r="I3278" s="2543"/>
      <c r="J3278" s="2544"/>
      <c r="K3278" s="2543"/>
      <c r="L3278" s="2543"/>
      <c r="M3278" s="2544"/>
    </row>
    <row r="3279" spans="1:13" s="2529" customFormat="1" ht="40.5" customHeight="1">
      <c r="A3279" s="2545" t="s">
        <v>3278</v>
      </c>
      <c r="B3279" s="2546" t="s">
        <v>4679</v>
      </c>
      <c r="C3279" s="1240"/>
      <c r="D3279" s="1238"/>
      <c r="E3279" s="1512"/>
      <c r="F3279" s="1240"/>
      <c r="G3279" s="1238"/>
      <c r="H3279" s="1512"/>
      <c r="I3279" s="1240"/>
      <c r="J3279" s="1238"/>
      <c r="K3279" s="1512"/>
      <c r="L3279" s="1240"/>
      <c r="M3279" s="1238"/>
    </row>
    <row r="3280" spans="1:13" s="2529" customFormat="1" ht="30.75" customHeight="1">
      <c r="A3280" s="2530" t="s">
        <v>4228</v>
      </c>
      <c r="B3280" s="1240" t="s">
        <v>4675</v>
      </c>
      <c r="C3280" s="1240"/>
      <c r="D3280" s="1238"/>
      <c r="E3280" s="1240"/>
      <c r="F3280" s="1240"/>
      <c r="G3280" s="1238"/>
      <c r="H3280" s="1240"/>
      <c r="I3280" s="1240"/>
      <c r="J3280" s="1238"/>
      <c r="K3280" s="1240"/>
      <c r="L3280" s="1240"/>
      <c r="M3280" s="1238"/>
    </row>
    <row r="3281" spans="1:13" s="2529" customFormat="1" ht="27.75" customHeight="1">
      <c r="A3281" s="2530" t="s">
        <v>3284</v>
      </c>
      <c r="B3281" s="2548" t="s">
        <v>4470</v>
      </c>
      <c r="C3281" s="2532"/>
      <c r="D3281" s="1238"/>
      <c r="E3281" s="1405"/>
      <c r="F3281" s="2532"/>
      <c r="G3281" s="1238"/>
      <c r="H3281" s="1405"/>
      <c r="I3281" s="2532"/>
      <c r="J3281" s="1238"/>
      <c r="K3281" s="1405"/>
      <c r="L3281" s="2532"/>
      <c r="M3281" s="1238"/>
    </row>
    <row r="3282" spans="1:13" s="2529" customFormat="1" ht="30.75" customHeight="1">
      <c r="A3282" s="2530" t="s">
        <v>4375</v>
      </c>
      <c r="B3282" s="1405" t="s">
        <v>3712</v>
      </c>
      <c r="C3282" s="2532"/>
      <c r="D3282" s="1238"/>
      <c r="E3282" s="1405"/>
      <c r="F3282" s="2532"/>
      <c r="G3282" s="1238"/>
      <c r="H3282" s="1405"/>
      <c r="I3282" s="2532"/>
      <c r="J3282" s="1238"/>
      <c r="K3282" s="1405"/>
      <c r="L3282" s="2532"/>
      <c r="M3282" s="1238"/>
    </row>
    <row r="3283" spans="1:13" s="2529" customFormat="1" ht="41.25" customHeight="1">
      <c r="A3283" s="2530" t="s">
        <v>3291</v>
      </c>
      <c r="B3283" s="2436" t="s">
        <v>4680</v>
      </c>
      <c r="C3283" s="2532"/>
      <c r="D3283" s="1238"/>
      <c r="E3283" s="1405"/>
      <c r="F3283" s="2532"/>
      <c r="G3283" s="1238"/>
      <c r="H3283" s="1405"/>
      <c r="I3283" s="2532"/>
      <c r="J3283" s="1238"/>
      <c r="K3283" s="1405"/>
      <c r="L3283" s="2532"/>
      <c r="M3283" s="1238"/>
    </row>
    <row r="3284" spans="1:13" s="2529" customFormat="1" ht="50.25" customHeight="1">
      <c r="A3284" s="2530" t="s">
        <v>3294</v>
      </c>
      <c r="B3284" s="2436" t="s">
        <v>3337</v>
      </c>
      <c r="C3284" s="2532"/>
      <c r="D3284" s="1238"/>
      <c r="E3284" s="1405"/>
      <c r="F3284" s="2532"/>
      <c r="G3284" s="1238"/>
      <c r="H3284" s="1405"/>
      <c r="I3284" s="2532"/>
      <c r="J3284" s="1238"/>
      <c r="K3284" s="1405"/>
      <c r="L3284" s="2532"/>
      <c r="M3284" s="1238"/>
    </row>
    <row r="3285" spans="1:13" s="2529" customFormat="1" ht="50.25" customHeight="1">
      <c r="A3285" s="2530" t="s">
        <v>3295</v>
      </c>
      <c r="B3285" s="2436" t="s">
        <v>4473</v>
      </c>
      <c r="C3285" s="2532"/>
      <c r="D3285" s="1238"/>
      <c r="E3285" s="1405"/>
      <c r="F3285" s="2532"/>
      <c r="G3285" s="1238"/>
      <c r="H3285" s="1405"/>
      <c r="I3285" s="2532"/>
      <c r="J3285" s="1238"/>
      <c r="K3285" s="1405"/>
      <c r="L3285" s="2532"/>
      <c r="M3285" s="1238"/>
    </row>
    <row r="3286" spans="1:13" s="2529" customFormat="1" ht="50.25" customHeight="1">
      <c r="A3286" s="2530" t="s">
        <v>3298</v>
      </c>
      <c r="B3286" s="2436" t="s">
        <v>3315</v>
      </c>
      <c r="C3286" s="2532"/>
      <c r="D3286" s="1238"/>
      <c r="E3286" s="1405"/>
      <c r="F3286" s="2532"/>
      <c r="G3286" s="1238"/>
      <c r="H3286" s="1405"/>
      <c r="I3286" s="2532"/>
      <c r="J3286" s="1238"/>
      <c r="K3286" s="1405"/>
      <c r="L3286" s="2532"/>
      <c r="M3286" s="1238"/>
    </row>
    <row r="3287" spans="1:13" s="2529" customFormat="1" ht="50.25" customHeight="1">
      <c r="A3287" s="2530" t="s">
        <v>4376</v>
      </c>
      <c r="B3287" s="2436"/>
      <c r="C3287" s="2532"/>
      <c r="D3287" s="1238"/>
      <c r="E3287" s="1405"/>
      <c r="F3287" s="2532"/>
      <c r="G3287" s="1238"/>
      <c r="H3287" s="1405"/>
      <c r="I3287" s="2532"/>
      <c r="J3287" s="1238"/>
      <c r="K3287" s="1405"/>
      <c r="L3287" s="2532"/>
      <c r="M3287" s="1238"/>
    </row>
    <row r="3288" spans="1:13" s="2529" customFormat="1" ht="50.25" customHeight="1">
      <c r="A3288" s="2530" t="s">
        <v>3304</v>
      </c>
      <c r="B3288" s="1405" t="s">
        <v>3337</v>
      </c>
      <c r="C3288" s="2533"/>
      <c r="D3288" s="1238"/>
      <c r="E3288" s="1405"/>
      <c r="F3288" s="2533"/>
      <c r="G3288" s="1238"/>
      <c r="H3288" s="1405"/>
      <c r="I3288" s="2533"/>
      <c r="J3288" s="1238"/>
      <c r="K3288" s="1405"/>
      <c r="L3288" s="2533"/>
      <c r="M3288" s="1238"/>
    </row>
    <row r="3289" spans="1:13" s="2529" customFormat="1" ht="50.25" customHeight="1">
      <c r="A3289" s="2530" t="s">
        <v>4377</v>
      </c>
      <c r="B3289" s="2535">
        <v>1</v>
      </c>
      <c r="C3289" s="2536">
        <v>275</v>
      </c>
      <c r="D3289" s="2537">
        <f>B3291*B3289*C3289</f>
        <v>5500</v>
      </c>
      <c r="E3289" s="2538"/>
      <c r="F3289" s="2539"/>
      <c r="G3289" s="1238"/>
      <c r="H3289" s="2538"/>
      <c r="I3289" s="2539"/>
      <c r="J3289" s="1238"/>
      <c r="K3289" s="2538"/>
      <c r="L3289" s="2539"/>
      <c r="M3289" s="1238"/>
    </row>
    <row r="3290" spans="1:13" s="2529" customFormat="1" ht="50.25" customHeight="1">
      <c r="A3290" s="2530" t="s">
        <v>4378</v>
      </c>
      <c r="B3290" s="2535">
        <v>1</v>
      </c>
      <c r="C3290" s="2536">
        <v>100</v>
      </c>
      <c r="D3290" s="2537">
        <f>B3291*B3290*C3290</f>
        <v>2000</v>
      </c>
      <c r="E3290" s="2538"/>
      <c r="F3290" s="2539"/>
      <c r="G3290" s="1238"/>
      <c r="H3290" s="2538"/>
      <c r="I3290" s="2539"/>
      <c r="J3290" s="1238"/>
      <c r="K3290" s="2538"/>
      <c r="L3290" s="2539"/>
      <c r="M3290" s="1238"/>
    </row>
    <row r="3291" spans="1:13" s="2529" customFormat="1" ht="50.25" customHeight="1">
      <c r="A3291" s="2540" t="s">
        <v>4379</v>
      </c>
      <c r="B3291" s="2531">
        <v>20</v>
      </c>
      <c r="C3291" s="1505"/>
      <c r="D3291" s="2537"/>
      <c r="E3291" s="1240"/>
      <c r="F3291" s="1505"/>
      <c r="G3291" s="1238"/>
      <c r="H3291" s="1240"/>
      <c r="I3291" s="1505"/>
      <c r="J3291" s="1238"/>
      <c r="K3291" s="1240"/>
      <c r="L3291" s="1505"/>
      <c r="M3291" s="1238"/>
    </row>
    <row r="3292" spans="1:13" s="2529" customFormat="1" ht="50.25" customHeight="1" thickBot="1">
      <c r="A3292" s="2541" t="s">
        <v>29</v>
      </c>
      <c r="B3292" s="2541"/>
      <c r="C3292" s="2541"/>
      <c r="D3292" s="2542">
        <f>SUM(D3288:D3290)</f>
        <v>7500</v>
      </c>
      <c r="E3292" s="2543"/>
      <c r="F3292" s="2543"/>
      <c r="G3292" s="2544"/>
      <c r="H3292" s="2543"/>
      <c r="I3292" s="2543"/>
      <c r="J3292" s="2544"/>
      <c r="K3292" s="2543"/>
      <c r="L3292" s="2543"/>
      <c r="M3292" s="2544"/>
    </row>
    <row r="3293" spans="1:13" s="2529" customFormat="1" ht="96" customHeight="1">
      <c r="A3293" s="2545" t="s">
        <v>3278</v>
      </c>
      <c r="B3293" s="2546"/>
      <c r="C3293" s="1240"/>
      <c r="D3293" s="1238"/>
      <c r="E3293" s="1240" t="s">
        <v>4538</v>
      </c>
      <c r="F3293" s="1240"/>
      <c r="G3293" s="1238"/>
      <c r="H3293" s="1240" t="s">
        <v>4538</v>
      </c>
      <c r="I3293" s="1240"/>
      <c r="J3293" s="1238"/>
      <c r="K3293" s="1240"/>
      <c r="L3293" s="1240"/>
      <c r="M3293" s="1238"/>
    </row>
    <row r="3294" spans="1:13" s="2529" customFormat="1" ht="66" customHeight="1">
      <c r="A3294" s="2530" t="s">
        <v>4228</v>
      </c>
      <c r="B3294" s="1240"/>
      <c r="C3294" s="1240"/>
      <c r="D3294" s="1238"/>
      <c r="E3294" s="1240" t="s">
        <v>4681</v>
      </c>
      <c r="F3294" s="1240"/>
      <c r="G3294" s="1238"/>
      <c r="H3294" s="1240" t="s">
        <v>4681</v>
      </c>
      <c r="I3294" s="1240"/>
      <c r="J3294" s="1238"/>
      <c r="K3294" s="1240"/>
      <c r="L3294" s="1240"/>
      <c r="M3294" s="1238"/>
    </row>
    <row r="3295" spans="1:13" s="2529" customFormat="1" ht="50.25" customHeight="1">
      <c r="A3295" s="2530" t="s">
        <v>3284</v>
      </c>
      <c r="B3295" s="1405"/>
      <c r="C3295" s="2532"/>
      <c r="D3295" s="1238"/>
      <c r="E3295" s="1405" t="s">
        <v>4682</v>
      </c>
      <c r="F3295" s="2532"/>
      <c r="G3295" s="1238"/>
      <c r="H3295" s="2538" t="s">
        <v>4683</v>
      </c>
      <c r="I3295" s="2532"/>
      <c r="J3295" s="1238"/>
      <c r="K3295" s="1405"/>
      <c r="L3295" s="2532"/>
      <c r="M3295" s="1238"/>
    </row>
    <row r="3296" spans="1:13" s="2529" customFormat="1" ht="50.25" customHeight="1">
      <c r="A3296" s="2530" t="s">
        <v>4375</v>
      </c>
      <c r="B3296" s="1405"/>
      <c r="C3296" s="2532"/>
      <c r="D3296" s="1238"/>
      <c r="E3296" s="1405" t="s">
        <v>3290</v>
      </c>
      <c r="F3296" s="2532"/>
      <c r="G3296" s="1238"/>
      <c r="H3296" s="1405" t="s">
        <v>3290</v>
      </c>
      <c r="I3296" s="2532"/>
      <c r="J3296" s="1238"/>
      <c r="K3296" s="1405"/>
      <c r="L3296" s="2532"/>
      <c r="M3296" s="1238"/>
    </row>
    <row r="3297" spans="1:14" s="2529" customFormat="1" ht="50.25" customHeight="1">
      <c r="A3297" s="2530" t="s">
        <v>3291</v>
      </c>
      <c r="B3297" s="2436"/>
      <c r="C3297" s="2532"/>
      <c r="D3297" s="1238"/>
      <c r="E3297" s="1405" t="s">
        <v>4543</v>
      </c>
      <c r="F3297" s="2532"/>
      <c r="G3297" s="1238"/>
      <c r="H3297" s="1405" t="s">
        <v>4543</v>
      </c>
      <c r="I3297" s="2532"/>
      <c r="J3297" s="1238"/>
      <c r="K3297" s="1405"/>
      <c r="L3297" s="2532"/>
      <c r="M3297" s="1238"/>
    </row>
    <row r="3298" spans="1:14" s="2529" customFormat="1" ht="50.25" customHeight="1">
      <c r="A3298" s="2530" t="s">
        <v>3294</v>
      </c>
      <c r="B3298" s="2436"/>
      <c r="C3298" s="2532"/>
      <c r="D3298" s="1238"/>
      <c r="E3298" s="1405" t="s">
        <v>3337</v>
      </c>
      <c r="F3298" s="2532"/>
      <c r="G3298" s="1238"/>
      <c r="H3298" s="1405" t="s">
        <v>3337</v>
      </c>
      <c r="I3298" s="2532"/>
      <c r="J3298" s="1238"/>
      <c r="K3298" s="1405"/>
      <c r="L3298" s="2532"/>
      <c r="M3298" s="1238"/>
    </row>
    <row r="3299" spans="1:14" s="2529" customFormat="1" ht="50.25" customHeight="1">
      <c r="A3299" s="2530" t="s">
        <v>3295</v>
      </c>
      <c r="B3299" s="2436"/>
      <c r="C3299" s="2532"/>
      <c r="D3299" s="1238"/>
      <c r="E3299" s="1405" t="s">
        <v>3394</v>
      </c>
      <c r="F3299" s="2532"/>
      <c r="G3299" s="1238"/>
      <c r="H3299" s="1405" t="s">
        <v>3394</v>
      </c>
      <c r="I3299" s="2532"/>
      <c r="J3299" s="1238"/>
      <c r="K3299" s="1405"/>
      <c r="L3299" s="2532"/>
      <c r="M3299" s="1238"/>
    </row>
    <row r="3300" spans="1:14" s="2529" customFormat="1" ht="50.25" customHeight="1">
      <c r="A3300" s="2530" t="s">
        <v>3298</v>
      </c>
      <c r="B3300" s="2436"/>
      <c r="C3300" s="2532"/>
      <c r="D3300" s="1238"/>
      <c r="E3300" s="1405" t="s">
        <v>3315</v>
      </c>
      <c r="F3300" s="2532"/>
      <c r="G3300" s="1238"/>
      <c r="H3300" s="1405" t="s">
        <v>3315</v>
      </c>
      <c r="I3300" s="2532"/>
      <c r="J3300" s="1238"/>
      <c r="K3300" s="1405"/>
      <c r="L3300" s="2532"/>
      <c r="M3300" s="1238"/>
    </row>
    <row r="3301" spans="1:14" s="2529" customFormat="1" ht="50.25" customHeight="1">
      <c r="A3301" s="2530" t="s">
        <v>4376</v>
      </c>
      <c r="B3301" s="2436"/>
      <c r="C3301" s="2532"/>
      <c r="D3301" s="1238"/>
      <c r="E3301" s="1405" t="s">
        <v>4544</v>
      </c>
      <c r="F3301" s="2532"/>
      <c r="G3301" s="1238"/>
      <c r="H3301" s="1405" t="s">
        <v>4544</v>
      </c>
      <c r="I3301" s="2532"/>
      <c r="J3301" s="1238"/>
      <c r="K3301" s="1405"/>
      <c r="L3301" s="2532"/>
      <c r="M3301" s="1238"/>
    </row>
    <row r="3302" spans="1:14" s="2529" customFormat="1" ht="50.25" customHeight="1">
      <c r="A3302" s="2530" t="s">
        <v>3304</v>
      </c>
      <c r="B3302" s="1405"/>
      <c r="C3302" s="2533"/>
      <c r="D3302" s="1238"/>
      <c r="E3302" s="1405" t="s">
        <v>3337</v>
      </c>
      <c r="F3302" s="2533"/>
      <c r="G3302" s="1238"/>
      <c r="H3302" s="1405" t="s">
        <v>3337</v>
      </c>
      <c r="I3302" s="2533"/>
      <c r="J3302" s="1238"/>
      <c r="K3302" s="1405"/>
      <c r="L3302" s="2533"/>
      <c r="M3302" s="1238"/>
    </row>
    <row r="3303" spans="1:14" s="2529" customFormat="1" ht="50.25" customHeight="1">
      <c r="A3303" s="2530" t="s">
        <v>4377</v>
      </c>
      <c r="B3303" s="2535"/>
      <c r="C3303" s="2536"/>
      <c r="D3303" s="2537"/>
      <c r="E3303" s="2440">
        <v>3</v>
      </c>
      <c r="F3303" s="2550">
        <v>500</v>
      </c>
      <c r="G3303" s="1238">
        <f>E3305*E3303*F3303</f>
        <v>82500</v>
      </c>
      <c r="H3303" s="2440">
        <v>1</v>
      </c>
      <c r="I3303" s="2551">
        <v>500</v>
      </c>
      <c r="J3303" s="1238">
        <f>H3305*H3303*I3303</f>
        <v>27500</v>
      </c>
      <c r="K3303" s="2440"/>
      <c r="L3303" s="2550"/>
      <c r="M3303" s="2552"/>
    </row>
    <row r="3304" spans="1:14" s="2529" customFormat="1" ht="50.25" customHeight="1">
      <c r="A3304" s="2530" t="s">
        <v>4378</v>
      </c>
      <c r="B3304" s="2535"/>
      <c r="C3304" s="2536"/>
      <c r="D3304" s="2537"/>
      <c r="E3304" s="2440">
        <v>3</v>
      </c>
      <c r="F3304" s="2550">
        <v>200</v>
      </c>
      <c r="G3304" s="1238">
        <f>E3305*E3304*F3304</f>
        <v>33000</v>
      </c>
      <c r="H3304" s="2440">
        <v>1</v>
      </c>
      <c r="I3304" s="2551">
        <v>200</v>
      </c>
      <c r="J3304" s="1238">
        <f>H3305*H3304*I3304</f>
        <v>11000</v>
      </c>
      <c r="K3304" s="2440"/>
      <c r="L3304" s="2550"/>
      <c r="M3304" s="2552"/>
    </row>
    <row r="3305" spans="1:14" s="2529" customFormat="1" ht="50.25" customHeight="1">
      <c r="A3305" s="2540" t="s">
        <v>4379</v>
      </c>
      <c r="B3305" s="2531"/>
      <c r="C3305" s="1505"/>
      <c r="D3305" s="2537"/>
      <c r="E3305" s="2440">
        <v>55</v>
      </c>
      <c r="F3305" s="2553"/>
      <c r="G3305" s="1238"/>
      <c r="H3305" s="2440">
        <v>55</v>
      </c>
      <c r="I3305" s="2553"/>
      <c r="J3305" s="1238"/>
      <c r="K3305" s="2440"/>
      <c r="L3305" s="2553"/>
      <c r="M3305" s="2552"/>
    </row>
    <row r="3306" spans="1:14" s="2529" customFormat="1" ht="50.25" customHeight="1" thickBot="1">
      <c r="A3306" s="2541" t="s">
        <v>29</v>
      </c>
      <c r="B3306" s="2541"/>
      <c r="C3306" s="2541"/>
      <c r="D3306" s="2542"/>
      <c r="E3306" s="2448"/>
      <c r="F3306" s="2448"/>
      <c r="G3306" s="2450">
        <f>SUM(G3303:G3305)</f>
        <v>115500</v>
      </c>
      <c r="H3306" s="2448"/>
      <c r="I3306" s="2448"/>
      <c r="J3306" s="2452">
        <f>SUM(J3303:J3305)</f>
        <v>38500</v>
      </c>
      <c r="K3306" s="2448"/>
      <c r="L3306" s="2448"/>
      <c r="M3306" s="2448"/>
    </row>
    <row r="3307" spans="1:14" s="2529" customFormat="1" ht="27.75" customHeight="1" thickBot="1">
      <c r="A3307" s="2554" t="s">
        <v>4224</v>
      </c>
      <c r="B3307" s="2555"/>
      <c r="C3307" s="2555"/>
      <c r="D3307" s="2556">
        <f>D3306+D3292+D3278+D3264+D3250+D3236+D3222+D3208+D3194+D3180+D3166+D3152+D3138+D3124</f>
        <v>43500</v>
      </c>
      <c r="E3307" s="2455"/>
      <c r="F3307" s="2455"/>
      <c r="G3307" s="2556">
        <f>G3306+G3292+G3278+G3264+G3250+G3236+G3222+G3208+G3194+G3180+G3166+G3152+G3138+G3124</f>
        <v>230750</v>
      </c>
      <c r="H3307" s="2455"/>
      <c r="I3307" s="2455"/>
      <c r="J3307" s="2556">
        <f>J3306+J3292+J3278+J3264+J3250+J3236+J3222+J3208+J3194+J3180+J3166+J3152+J3138+J3124</f>
        <v>115375</v>
      </c>
      <c r="K3307" s="2455"/>
      <c r="L3307" s="2455"/>
      <c r="M3307" s="2556">
        <f>M3306+M3292+M3278+M3264+M3250+M3236+M3222+M3208+M3194+M3180+M3166+M3152+M3138+M3124</f>
        <v>77500</v>
      </c>
      <c r="N3307" s="2557">
        <f>M3307+J3307+G3307+D3307</f>
        <v>467125</v>
      </c>
    </row>
    <row r="3308" spans="1:14" ht="16.5" thickBot="1">
      <c r="A3308" s="2527" t="s">
        <v>4684</v>
      </c>
      <c r="B3308" s="1302"/>
      <c r="C3308" s="1302"/>
      <c r="D3308" s="1302"/>
      <c r="E3308" s="1302"/>
      <c r="F3308" s="1302"/>
      <c r="G3308" s="1302"/>
      <c r="H3308" s="1302"/>
      <c r="I3308" s="1302"/>
      <c r="J3308" s="1302"/>
      <c r="K3308" s="1302"/>
      <c r="L3308" s="1302"/>
      <c r="M3308" s="2493"/>
    </row>
    <row r="3309" spans="1:14" s="2558" customFormat="1" ht="55.5" customHeight="1">
      <c r="A3309" s="1209" t="s">
        <v>3278</v>
      </c>
      <c r="B3309" s="1209" t="s">
        <v>4685</v>
      </c>
      <c r="C3309" s="1209"/>
      <c r="D3309" s="1212"/>
      <c r="E3309" s="1209"/>
      <c r="F3309" s="1209"/>
      <c r="G3309" s="1212"/>
      <c r="H3309" s="1209"/>
      <c r="I3309" s="1209"/>
      <c r="J3309" s="1212"/>
      <c r="K3309" s="1209"/>
      <c r="L3309" s="1209"/>
      <c r="M3309" s="1212"/>
    </row>
    <row r="3310" spans="1:14" s="2558" customFormat="1" ht="35.25" customHeight="1">
      <c r="A3310" s="1214" t="s">
        <v>4228</v>
      </c>
      <c r="B3310" s="1214" t="s">
        <v>4686</v>
      </c>
      <c r="C3310" s="1214"/>
      <c r="D3310" s="1216"/>
      <c r="E3310" s="1214"/>
      <c r="F3310" s="1214"/>
      <c r="G3310" s="1216"/>
      <c r="H3310" s="1214"/>
      <c r="I3310" s="1214"/>
      <c r="J3310" s="1216"/>
      <c r="K3310" s="1214"/>
      <c r="L3310" s="1214"/>
      <c r="M3310" s="1216"/>
    </row>
    <row r="3311" spans="1:14" s="2558" customFormat="1" ht="26.25" customHeight="1">
      <c r="A3311" s="1214" t="s">
        <v>3284</v>
      </c>
      <c r="B3311" s="1410" t="s">
        <v>4687</v>
      </c>
      <c r="C3311" s="1707"/>
      <c r="D3311" s="1216"/>
      <c r="E3311" s="1410"/>
      <c r="F3311" s="1707"/>
      <c r="G3311" s="1216"/>
      <c r="H3311" s="1410"/>
      <c r="I3311" s="1707"/>
      <c r="J3311" s="1216"/>
      <c r="K3311" s="1410"/>
      <c r="L3311" s="1707"/>
      <c r="M3311" s="1216"/>
    </row>
    <row r="3312" spans="1:14" s="2558" customFormat="1" ht="35.25" customHeight="1">
      <c r="A3312" s="1214" t="s">
        <v>4375</v>
      </c>
      <c r="B3312" s="1410" t="s">
        <v>3333</v>
      </c>
      <c r="C3312" s="1707"/>
      <c r="D3312" s="1216"/>
      <c r="E3312" s="1410"/>
      <c r="F3312" s="1707"/>
      <c r="G3312" s="1216"/>
      <c r="H3312" s="1410"/>
      <c r="I3312" s="1707"/>
      <c r="J3312" s="1216"/>
      <c r="K3312" s="1410"/>
      <c r="L3312" s="1707"/>
      <c r="M3312" s="1216"/>
    </row>
    <row r="3313" spans="1:13" s="2558" customFormat="1" ht="30.75" customHeight="1">
      <c r="A3313" s="1214" t="s">
        <v>3291</v>
      </c>
      <c r="B3313" s="1410" t="s">
        <v>4688</v>
      </c>
      <c r="C3313" s="1707"/>
      <c r="D3313" s="1216"/>
      <c r="E3313" s="1410"/>
      <c r="F3313" s="1707"/>
      <c r="G3313" s="1216"/>
      <c r="H3313" s="1410"/>
      <c r="I3313" s="1707"/>
      <c r="J3313" s="1216"/>
      <c r="K3313" s="1410"/>
      <c r="L3313" s="1707"/>
      <c r="M3313" s="1216"/>
    </row>
    <row r="3314" spans="1:13" s="2558" customFormat="1" ht="27.75" customHeight="1">
      <c r="A3314" s="1214" t="s">
        <v>3294</v>
      </c>
      <c r="B3314" s="2163">
        <v>1</v>
      </c>
      <c r="C3314" s="1707"/>
      <c r="D3314" s="1216"/>
      <c r="E3314" s="1410"/>
      <c r="F3314" s="1707"/>
      <c r="G3314" s="1216"/>
      <c r="H3314" s="1410"/>
      <c r="I3314" s="1707"/>
      <c r="J3314" s="1216"/>
      <c r="K3314" s="1410"/>
      <c r="L3314" s="1707"/>
      <c r="M3314" s="1216"/>
    </row>
    <row r="3315" spans="1:13" s="2558" customFormat="1" ht="29.25" customHeight="1">
      <c r="A3315" s="1214" t="s">
        <v>3295</v>
      </c>
      <c r="B3315" s="1410" t="s">
        <v>3394</v>
      </c>
      <c r="C3315" s="1707"/>
      <c r="D3315" s="1216"/>
      <c r="E3315" s="1410"/>
      <c r="F3315" s="1707"/>
      <c r="G3315" s="1216"/>
      <c r="H3315" s="1410"/>
      <c r="I3315" s="1707"/>
      <c r="J3315" s="1216"/>
      <c r="K3315" s="1410"/>
      <c r="L3315" s="1707"/>
      <c r="M3315" s="1216"/>
    </row>
    <row r="3316" spans="1:13" s="2558" customFormat="1" ht="50.25" customHeight="1">
      <c r="A3316" s="1214" t="s">
        <v>3298</v>
      </c>
      <c r="B3316" s="1410" t="s">
        <v>3315</v>
      </c>
      <c r="C3316" s="1707"/>
      <c r="D3316" s="1216"/>
      <c r="E3316" s="1410"/>
      <c r="F3316" s="1707"/>
      <c r="G3316" s="1216"/>
      <c r="H3316" s="1410"/>
      <c r="I3316" s="1707"/>
      <c r="J3316" s="1216"/>
      <c r="K3316" s="1410"/>
      <c r="L3316" s="1707"/>
      <c r="M3316" s="1216"/>
    </row>
    <row r="3317" spans="1:13" s="2558" customFormat="1" ht="50.25" customHeight="1">
      <c r="A3317" s="1214" t="s">
        <v>4376</v>
      </c>
      <c r="B3317" s="1410" t="s">
        <v>4689</v>
      </c>
      <c r="C3317" s="1707"/>
      <c r="D3317" s="1216"/>
      <c r="E3317" s="1410"/>
      <c r="F3317" s="1707"/>
      <c r="G3317" s="1216"/>
      <c r="H3317" s="1410"/>
      <c r="I3317" s="1707"/>
      <c r="J3317" s="1216"/>
      <c r="K3317" s="1410"/>
      <c r="L3317" s="1707"/>
      <c r="M3317" s="1216"/>
    </row>
    <row r="3318" spans="1:13" s="2558" customFormat="1" ht="50.25" customHeight="1">
      <c r="A3318" s="1214" t="s">
        <v>3304</v>
      </c>
      <c r="B3318" s="1410" t="s">
        <v>3337</v>
      </c>
      <c r="C3318" s="2559"/>
      <c r="D3318" s="1216"/>
      <c r="E3318" s="1410"/>
      <c r="F3318" s="2559"/>
      <c r="G3318" s="1216"/>
      <c r="H3318" s="1410"/>
      <c r="I3318" s="2559"/>
      <c r="J3318" s="1216"/>
      <c r="K3318" s="1410"/>
      <c r="L3318" s="2559"/>
      <c r="M3318" s="1216"/>
    </row>
    <row r="3319" spans="1:13" s="2558" customFormat="1" ht="33.75" customHeight="1">
      <c r="A3319" s="1214" t="s">
        <v>4377</v>
      </c>
      <c r="B3319" s="2162">
        <v>1</v>
      </c>
      <c r="C3319" s="2163">
        <v>275</v>
      </c>
      <c r="D3319" s="1216">
        <f>B3319*C3319*B3321</f>
        <v>27500</v>
      </c>
      <c r="E3319" s="2162"/>
      <c r="F3319" s="2163"/>
      <c r="G3319" s="1216"/>
      <c r="H3319" s="2162"/>
      <c r="I3319" s="2163"/>
      <c r="J3319" s="1216"/>
      <c r="K3319" s="2162" t="s">
        <v>896</v>
      </c>
      <c r="L3319" s="2163"/>
      <c r="M3319" s="1216"/>
    </row>
    <row r="3320" spans="1:13" s="2558" customFormat="1" ht="33.75" customHeight="1">
      <c r="A3320" s="1214" t="s">
        <v>4378</v>
      </c>
      <c r="B3320" s="2162">
        <v>2</v>
      </c>
      <c r="C3320" s="2163">
        <v>100</v>
      </c>
      <c r="D3320" s="1216">
        <f>B3320*C3320*B3321</f>
        <v>20000</v>
      </c>
      <c r="E3320" s="2162"/>
      <c r="F3320" s="2163"/>
      <c r="G3320" s="1216"/>
      <c r="H3320" s="2162"/>
      <c r="I3320" s="2163"/>
      <c r="J3320" s="1216"/>
      <c r="K3320" s="2162"/>
      <c r="L3320" s="2163"/>
      <c r="M3320" s="1216"/>
    </row>
    <row r="3321" spans="1:13" s="2558" customFormat="1" ht="35.25" customHeight="1">
      <c r="A3321" s="1492" t="s">
        <v>4379</v>
      </c>
      <c r="B3321" s="1214">
        <v>100</v>
      </c>
      <c r="C3321" s="1492"/>
      <c r="D3321" s="1216"/>
      <c r="E3321" s="1214"/>
      <c r="F3321" s="1492"/>
      <c r="G3321" s="1216"/>
      <c r="H3321" s="1214"/>
      <c r="I3321" s="1492"/>
      <c r="J3321" s="1216"/>
      <c r="K3321" s="1214"/>
      <c r="L3321" s="1492"/>
      <c r="M3321" s="1216"/>
    </row>
    <row r="3322" spans="1:13" s="2558" customFormat="1" ht="50.25" customHeight="1" thickBot="1">
      <c r="A3322" s="1496" t="s">
        <v>29</v>
      </c>
      <c r="B3322" s="1496"/>
      <c r="C3322" s="1496"/>
      <c r="D3322" s="2560">
        <f>D3319+D3320</f>
        <v>47500</v>
      </c>
      <c r="E3322" s="1496"/>
      <c r="F3322" s="1496"/>
      <c r="G3322" s="1498"/>
      <c r="H3322" s="1496"/>
      <c r="I3322" s="1496"/>
      <c r="J3322" s="1498"/>
      <c r="K3322" s="1496"/>
      <c r="L3322" s="1496"/>
      <c r="M3322" s="1498"/>
    </row>
    <row r="3323" spans="1:13" s="2558" customFormat="1" ht="43.5" customHeight="1">
      <c r="A3323" s="1411" t="s">
        <v>3278</v>
      </c>
      <c r="B3323" s="1411"/>
      <c r="C3323" s="1214"/>
      <c r="D3323" s="1216"/>
      <c r="E3323" s="1411"/>
      <c r="F3323" s="1214"/>
      <c r="G3323" s="1216"/>
      <c r="H3323" s="1411" t="s">
        <v>3369</v>
      </c>
      <c r="I3323" s="1214"/>
      <c r="J3323" s="1216"/>
      <c r="K3323" s="1411"/>
      <c r="L3323" s="1214"/>
      <c r="M3323" s="1216"/>
    </row>
    <row r="3324" spans="1:13" s="2558" customFormat="1" ht="33.75" customHeight="1">
      <c r="A3324" s="1214" t="s">
        <v>4228</v>
      </c>
      <c r="B3324" s="1214"/>
      <c r="C3324" s="1214"/>
      <c r="D3324" s="1216"/>
      <c r="E3324" s="1214"/>
      <c r="F3324" s="1214"/>
      <c r="G3324" s="1216"/>
      <c r="H3324" s="1214" t="s">
        <v>4686</v>
      </c>
      <c r="I3324" s="1214"/>
      <c r="J3324" s="1216"/>
      <c r="K3324" s="1214"/>
      <c r="L3324" s="1214"/>
      <c r="M3324" s="1216"/>
    </row>
    <row r="3325" spans="1:13" s="2558" customFormat="1" ht="26.25" customHeight="1">
      <c r="A3325" s="1214" t="s">
        <v>3284</v>
      </c>
      <c r="B3325" s="1410"/>
      <c r="C3325" s="1707"/>
      <c r="D3325" s="1216"/>
      <c r="E3325" s="1410"/>
      <c r="F3325" s="1707"/>
      <c r="G3325" s="1216"/>
      <c r="H3325" s="1410" t="s">
        <v>3318</v>
      </c>
      <c r="I3325" s="1707"/>
      <c r="J3325" s="1216"/>
      <c r="K3325" s="1410"/>
      <c r="L3325" s="1707"/>
      <c r="M3325" s="1216"/>
    </row>
    <row r="3326" spans="1:13" s="2558" customFormat="1" ht="27.75" customHeight="1">
      <c r="A3326" s="1214" t="s">
        <v>4375</v>
      </c>
      <c r="B3326" s="1410"/>
      <c r="C3326" s="1707"/>
      <c r="D3326" s="1216"/>
      <c r="E3326" s="1410"/>
      <c r="F3326" s="1707"/>
      <c r="G3326" s="1216"/>
      <c r="H3326" s="1410" t="s">
        <v>4690</v>
      </c>
      <c r="I3326" s="1707"/>
      <c r="J3326" s="1216"/>
      <c r="K3326" s="1410"/>
      <c r="L3326" s="1707"/>
      <c r="M3326" s="1216"/>
    </row>
    <row r="3327" spans="1:13" s="2558" customFormat="1" ht="32.25" customHeight="1">
      <c r="A3327" s="1214" t="s">
        <v>3291</v>
      </c>
      <c r="B3327" s="1410"/>
      <c r="C3327" s="1707"/>
      <c r="D3327" s="1216"/>
      <c r="E3327" s="1410"/>
      <c r="F3327" s="1707"/>
      <c r="G3327" s="1216"/>
      <c r="H3327" s="1410" t="s">
        <v>4691</v>
      </c>
      <c r="I3327" s="1707"/>
      <c r="J3327" s="1216"/>
      <c r="K3327" s="1410"/>
      <c r="L3327" s="1707"/>
      <c r="M3327" s="1216"/>
    </row>
    <row r="3328" spans="1:13" s="2558" customFormat="1" ht="38.25" customHeight="1">
      <c r="A3328" s="1214" t="s">
        <v>3294</v>
      </c>
      <c r="B3328" s="2163"/>
      <c r="C3328" s="1707"/>
      <c r="D3328" s="1216"/>
      <c r="E3328" s="2163"/>
      <c r="F3328" s="1707"/>
      <c r="G3328" s="1216"/>
      <c r="H3328" s="2163">
        <v>1</v>
      </c>
      <c r="I3328" s="1707"/>
      <c r="J3328" s="1216"/>
      <c r="K3328" s="1410"/>
      <c r="L3328" s="1707"/>
      <c r="M3328" s="1216"/>
    </row>
    <row r="3329" spans="1:13" s="2558" customFormat="1" ht="32.25" customHeight="1">
      <c r="A3329" s="1214" t="s">
        <v>3295</v>
      </c>
      <c r="B3329" s="1410"/>
      <c r="C3329" s="1707"/>
      <c r="D3329" s="1216"/>
      <c r="E3329" s="1410"/>
      <c r="F3329" s="1707"/>
      <c r="G3329" s="1216"/>
      <c r="H3329" s="1410" t="s">
        <v>3394</v>
      </c>
      <c r="I3329" s="1707"/>
      <c r="J3329" s="1216"/>
      <c r="K3329" s="1410"/>
      <c r="L3329" s="1707"/>
      <c r="M3329" s="1216"/>
    </row>
    <row r="3330" spans="1:13" s="2558" customFormat="1" ht="41.25" customHeight="1">
      <c r="A3330" s="1214" t="s">
        <v>3298</v>
      </c>
      <c r="B3330" s="1410"/>
      <c r="C3330" s="1707"/>
      <c r="D3330" s="1216"/>
      <c r="E3330" s="1410"/>
      <c r="F3330" s="1707"/>
      <c r="G3330" s="1216"/>
      <c r="H3330" s="1410" t="s">
        <v>3315</v>
      </c>
      <c r="I3330" s="1707"/>
      <c r="J3330" s="1216"/>
      <c r="K3330" s="1410"/>
      <c r="L3330" s="1707"/>
      <c r="M3330" s="1216"/>
    </row>
    <row r="3331" spans="1:13" s="2558" customFormat="1" ht="50.25" customHeight="1">
      <c r="A3331" s="1214" t="s">
        <v>4376</v>
      </c>
      <c r="B3331" s="1410"/>
      <c r="C3331" s="1707"/>
      <c r="D3331" s="1216"/>
      <c r="E3331" s="1410"/>
      <c r="F3331" s="1707"/>
      <c r="G3331" s="1216"/>
      <c r="H3331" s="1410" t="s">
        <v>4692</v>
      </c>
      <c r="I3331" s="1707"/>
      <c r="J3331" s="1216"/>
      <c r="K3331" s="1410"/>
      <c r="L3331" s="1707"/>
      <c r="M3331" s="1216"/>
    </row>
    <row r="3332" spans="1:13" s="2558" customFormat="1" ht="50.25" customHeight="1">
      <c r="A3332" s="1214" t="s">
        <v>3304</v>
      </c>
      <c r="B3332" s="1410"/>
      <c r="C3332" s="2559"/>
      <c r="D3332" s="1216"/>
      <c r="E3332" s="1410"/>
      <c r="F3332" s="2559"/>
      <c r="G3332" s="1216"/>
      <c r="H3332" s="1410" t="s">
        <v>3337</v>
      </c>
      <c r="I3332" s="2559"/>
      <c r="J3332" s="1216"/>
      <c r="K3332" s="1410"/>
      <c r="L3332" s="2559"/>
      <c r="M3332" s="1216"/>
    </row>
    <row r="3333" spans="1:13" s="2558" customFormat="1" ht="50.25" customHeight="1">
      <c r="A3333" s="1214" t="s">
        <v>4377</v>
      </c>
      <c r="B3333" s="2162"/>
      <c r="C3333" s="2163"/>
      <c r="D3333" s="1216"/>
      <c r="E3333" s="2162"/>
      <c r="F3333" s="2163"/>
      <c r="G3333" s="1216"/>
      <c r="H3333" s="2162">
        <v>1</v>
      </c>
      <c r="I3333" s="2163">
        <v>200</v>
      </c>
      <c r="J3333" s="1216">
        <f>H3333*I3333*H3335</f>
        <v>20000</v>
      </c>
      <c r="K3333" s="2162" t="s">
        <v>896</v>
      </c>
      <c r="L3333" s="2163"/>
      <c r="M3333" s="1216"/>
    </row>
    <row r="3334" spans="1:13" s="2558" customFormat="1" ht="50.25" customHeight="1">
      <c r="A3334" s="1214" t="s">
        <v>4378</v>
      </c>
      <c r="B3334" s="2162"/>
      <c r="C3334" s="2163"/>
      <c r="D3334" s="1216"/>
      <c r="E3334" s="2162"/>
      <c r="F3334" s="2163"/>
      <c r="G3334" s="1216"/>
      <c r="H3334" s="2162">
        <v>2</v>
      </c>
      <c r="I3334" s="2163">
        <v>50</v>
      </c>
      <c r="J3334" s="1216">
        <f>H3334*I3334*H3335</f>
        <v>10000</v>
      </c>
      <c r="K3334" s="2162"/>
      <c r="L3334" s="2163"/>
      <c r="M3334" s="1216"/>
    </row>
    <row r="3335" spans="1:13" s="2558" customFormat="1" ht="50.25" customHeight="1">
      <c r="A3335" s="1492" t="s">
        <v>4379</v>
      </c>
      <c r="B3335" s="1214"/>
      <c r="C3335" s="1492"/>
      <c r="D3335" s="1216"/>
      <c r="E3335" s="1214"/>
      <c r="F3335" s="1492"/>
      <c r="G3335" s="1216"/>
      <c r="H3335" s="1214">
        <v>100</v>
      </c>
      <c r="I3335" s="1492"/>
      <c r="J3335" s="1216"/>
      <c r="K3335" s="1214"/>
      <c r="L3335" s="1492"/>
      <c r="M3335" s="1216"/>
    </row>
    <row r="3336" spans="1:13" s="2558" customFormat="1" ht="50.25" customHeight="1" thickBot="1">
      <c r="A3336" s="1496" t="s">
        <v>29</v>
      </c>
      <c r="B3336" s="1496"/>
      <c r="C3336" s="1496"/>
      <c r="D3336" s="2560"/>
      <c r="E3336" s="1496"/>
      <c r="F3336" s="1496"/>
      <c r="G3336" s="2560"/>
      <c r="H3336" s="1496"/>
      <c r="I3336" s="1496"/>
      <c r="J3336" s="2560">
        <f>J3333+J3334</f>
        <v>30000</v>
      </c>
      <c r="K3336" s="1496"/>
      <c r="L3336" s="1496"/>
      <c r="M3336" s="1498"/>
    </row>
    <row r="3337" spans="1:13" s="2558" customFormat="1" ht="79.5" customHeight="1">
      <c r="A3337" s="1411" t="s">
        <v>3278</v>
      </c>
      <c r="B3337" s="1411"/>
      <c r="C3337" s="1214"/>
      <c r="D3337" s="1216"/>
      <c r="E3337" s="1411" t="s">
        <v>4693</v>
      </c>
      <c r="F3337" s="1214"/>
      <c r="G3337" s="1216"/>
      <c r="H3337" s="1411"/>
      <c r="I3337" s="1214"/>
      <c r="J3337" s="1216"/>
      <c r="K3337" s="1411"/>
      <c r="L3337" s="1214"/>
      <c r="M3337" s="1216"/>
    </row>
    <row r="3338" spans="1:13" s="2558" customFormat="1" ht="38.25" customHeight="1">
      <c r="A3338" s="1214" t="s">
        <v>4228</v>
      </c>
      <c r="B3338" s="1214"/>
      <c r="C3338" s="1214"/>
      <c r="D3338" s="1216"/>
      <c r="E3338" s="1214" t="s">
        <v>4686</v>
      </c>
      <c r="F3338" s="1214"/>
      <c r="G3338" s="1216"/>
      <c r="H3338" s="1214"/>
      <c r="I3338" s="1214"/>
      <c r="J3338" s="1216"/>
      <c r="K3338" s="1214"/>
      <c r="L3338" s="1214"/>
      <c r="M3338" s="1216"/>
    </row>
    <row r="3339" spans="1:13" s="2558" customFormat="1" ht="30.75" customHeight="1">
      <c r="A3339" s="1214" t="s">
        <v>3284</v>
      </c>
      <c r="B3339" s="1410"/>
      <c r="C3339" s="1707"/>
      <c r="D3339" s="1216"/>
      <c r="E3339" s="1410" t="s">
        <v>4488</v>
      </c>
      <c r="F3339" s="1707"/>
      <c r="G3339" s="1216"/>
      <c r="H3339" s="2561"/>
      <c r="I3339" s="1707"/>
      <c r="J3339" s="1216"/>
      <c r="K3339" s="2561"/>
      <c r="L3339" s="1707"/>
      <c r="M3339" s="1216"/>
    </row>
    <row r="3340" spans="1:13" s="2558" customFormat="1" ht="33.75" customHeight="1">
      <c r="A3340" s="1214" t="s">
        <v>4375</v>
      </c>
      <c r="B3340" s="1410"/>
      <c r="C3340" s="1707"/>
      <c r="D3340" s="1216"/>
      <c r="E3340" s="1410" t="s">
        <v>3333</v>
      </c>
      <c r="F3340" s="1707"/>
      <c r="G3340" s="1216"/>
      <c r="H3340" s="1410"/>
      <c r="I3340" s="1707"/>
      <c r="J3340" s="1216"/>
      <c r="K3340" s="1410"/>
      <c r="L3340" s="1707"/>
      <c r="M3340" s="1216"/>
    </row>
    <row r="3341" spans="1:13" s="2558" customFormat="1" ht="30.75" customHeight="1">
      <c r="A3341" s="1214" t="s">
        <v>3291</v>
      </c>
      <c r="B3341" s="1410"/>
      <c r="C3341" s="1707"/>
      <c r="D3341" s="1216"/>
      <c r="E3341" s="1410" t="s">
        <v>4688</v>
      </c>
      <c r="F3341" s="1707"/>
      <c r="G3341" s="1216"/>
      <c r="H3341" s="1410"/>
      <c r="I3341" s="1707"/>
      <c r="J3341" s="1216"/>
      <c r="K3341" s="1410"/>
      <c r="L3341" s="1707"/>
      <c r="M3341" s="1216"/>
    </row>
    <row r="3342" spans="1:13" s="2558" customFormat="1" ht="36.75" customHeight="1">
      <c r="A3342" s="1214" t="s">
        <v>3294</v>
      </c>
      <c r="B3342" s="2163"/>
      <c r="C3342" s="1707"/>
      <c r="D3342" s="1216"/>
      <c r="E3342" s="2163">
        <v>1</v>
      </c>
      <c r="F3342" s="1707"/>
      <c r="G3342" s="1216"/>
      <c r="H3342" s="2163"/>
      <c r="I3342" s="1707"/>
      <c r="J3342" s="1216"/>
      <c r="K3342" s="2163"/>
      <c r="L3342" s="1707"/>
      <c r="M3342" s="1216"/>
    </row>
    <row r="3343" spans="1:13" s="2558" customFormat="1" ht="24.75" customHeight="1">
      <c r="A3343" s="1214" t="s">
        <v>3295</v>
      </c>
      <c r="B3343" s="1410"/>
      <c r="C3343" s="1707"/>
      <c r="D3343" s="1216"/>
      <c r="E3343" s="1410" t="s">
        <v>3394</v>
      </c>
      <c r="F3343" s="1707"/>
      <c r="G3343" s="1216"/>
      <c r="H3343" s="1410"/>
      <c r="I3343" s="1707"/>
      <c r="J3343" s="1216"/>
      <c r="K3343" s="1410"/>
      <c r="L3343" s="1707"/>
      <c r="M3343" s="1216"/>
    </row>
    <row r="3344" spans="1:13" s="2558" customFormat="1" ht="50.25" customHeight="1">
      <c r="A3344" s="1214" t="s">
        <v>3298</v>
      </c>
      <c r="B3344" s="1410"/>
      <c r="C3344" s="1707"/>
      <c r="D3344" s="1216"/>
      <c r="E3344" s="1410" t="s">
        <v>3315</v>
      </c>
      <c r="F3344" s="1707"/>
      <c r="G3344" s="1216"/>
      <c r="H3344" s="1410"/>
      <c r="I3344" s="1707"/>
      <c r="J3344" s="1216"/>
      <c r="K3344" s="1410"/>
      <c r="L3344" s="1707"/>
      <c r="M3344" s="1216"/>
    </row>
    <row r="3345" spans="1:13" s="2558" customFormat="1" ht="50.25" customHeight="1">
      <c r="A3345" s="1214" t="s">
        <v>4376</v>
      </c>
      <c r="B3345" s="1410"/>
      <c r="C3345" s="1707"/>
      <c r="D3345" s="1216"/>
      <c r="E3345" s="1410" t="s">
        <v>4694</v>
      </c>
      <c r="F3345" s="1707"/>
      <c r="G3345" s="1216"/>
      <c r="H3345" s="1410"/>
      <c r="I3345" s="1707"/>
      <c r="J3345" s="1216"/>
      <c r="K3345" s="1410"/>
      <c r="L3345" s="1707"/>
      <c r="M3345" s="1216"/>
    </row>
    <row r="3346" spans="1:13" s="2558" customFormat="1" ht="50.25" customHeight="1">
      <c r="A3346" s="1214" t="s">
        <v>3304</v>
      </c>
      <c r="B3346" s="1410"/>
      <c r="C3346" s="2559"/>
      <c r="D3346" s="1216"/>
      <c r="E3346" s="1410" t="s">
        <v>3337</v>
      </c>
      <c r="F3346" s="2559"/>
      <c r="G3346" s="1216"/>
      <c r="H3346" s="1410"/>
      <c r="I3346" s="2559"/>
      <c r="J3346" s="1216"/>
      <c r="K3346" s="1410"/>
      <c r="L3346" s="2559"/>
      <c r="M3346" s="1216"/>
    </row>
    <row r="3347" spans="1:13" s="2558" customFormat="1" ht="50.25" customHeight="1">
      <c r="A3347" s="1214" t="s">
        <v>4377</v>
      </c>
      <c r="B3347" s="2162"/>
      <c r="C3347" s="2163"/>
      <c r="D3347" s="1216"/>
      <c r="E3347" s="2162"/>
      <c r="F3347" s="2163"/>
      <c r="G3347" s="1216">
        <f>E3347*F3347*E3349</f>
        <v>0</v>
      </c>
      <c r="H3347" s="2162"/>
      <c r="I3347" s="2163"/>
      <c r="J3347" s="1216"/>
      <c r="K3347" s="2162"/>
      <c r="L3347" s="2163"/>
      <c r="M3347" s="1216"/>
    </row>
    <row r="3348" spans="1:13" s="2558" customFormat="1" ht="50.25" customHeight="1">
      <c r="A3348" s="1214" t="s">
        <v>4378</v>
      </c>
      <c r="B3348" s="2162"/>
      <c r="C3348" s="2163"/>
      <c r="D3348" s="1216"/>
      <c r="E3348" s="2162">
        <v>1</v>
      </c>
      <c r="F3348" s="2163">
        <v>100</v>
      </c>
      <c r="G3348" s="1216">
        <f>E3348*F3348*E3349</f>
        <v>4000</v>
      </c>
      <c r="H3348" s="2162"/>
      <c r="I3348" s="2163"/>
      <c r="J3348" s="1216"/>
      <c r="K3348" s="2162"/>
      <c r="L3348" s="2163"/>
      <c r="M3348" s="1216"/>
    </row>
    <row r="3349" spans="1:13" s="2558" customFormat="1" ht="50.25" customHeight="1">
      <c r="A3349" s="1492" t="s">
        <v>4379</v>
      </c>
      <c r="B3349" s="1214"/>
      <c r="C3349" s="1492"/>
      <c r="D3349" s="1216"/>
      <c r="E3349" s="1214">
        <v>40</v>
      </c>
      <c r="F3349" s="1492"/>
      <c r="G3349" s="1216"/>
      <c r="H3349" s="1214"/>
      <c r="I3349" s="1492"/>
      <c r="J3349" s="1216"/>
      <c r="K3349" s="1214"/>
      <c r="L3349" s="1492"/>
      <c r="M3349" s="1216"/>
    </row>
    <row r="3350" spans="1:13" s="2558" customFormat="1" ht="50.25" customHeight="1" thickBot="1">
      <c r="A3350" s="1496" t="s">
        <v>29</v>
      </c>
      <c r="B3350" s="1496"/>
      <c r="C3350" s="1496"/>
      <c r="D3350" s="2560"/>
      <c r="E3350" s="1496"/>
      <c r="F3350" s="1496"/>
      <c r="G3350" s="2560">
        <f>G3347+G3348</f>
        <v>4000</v>
      </c>
      <c r="H3350" s="1496"/>
      <c r="I3350" s="1496"/>
      <c r="J3350" s="2560"/>
      <c r="K3350" s="1496"/>
      <c r="L3350" s="1496"/>
      <c r="M3350" s="2560"/>
    </row>
    <row r="3351" spans="1:13" s="2558" customFormat="1" ht="63" customHeight="1">
      <c r="A3351" s="1411" t="s">
        <v>3278</v>
      </c>
      <c r="B3351" s="1411"/>
      <c r="C3351" s="1214"/>
      <c r="D3351" s="1216"/>
      <c r="E3351" s="1411"/>
      <c r="F3351" s="1214"/>
      <c r="G3351" s="1216"/>
      <c r="H3351" s="1411"/>
      <c r="I3351" s="1214"/>
      <c r="J3351" s="1216"/>
      <c r="K3351" s="1411" t="s">
        <v>4695</v>
      </c>
      <c r="L3351" s="1214"/>
      <c r="M3351" s="1216"/>
    </row>
    <row r="3352" spans="1:13" s="2558" customFormat="1" ht="39.75" customHeight="1">
      <c r="A3352" s="1214" t="s">
        <v>4228</v>
      </c>
      <c r="B3352" s="1214"/>
      <c r="C3352" s="1214"/>
      <c r="D3352" s="1216"/>
      <c r="E3352" s="1214"/>
      <c r="F3352" s="1214"/>
      <c r="G3352" s="1216"/>
      <c r="H3352" s="1214"/>
      <c r="I3352" s="1214"/>
      <c r="J3352" s="1216"/>
      <c r="K3352" s="1214" t="s">
        <v>4686</v>
      </c>
      <c r="L3352" s="1214"/>
      <c r="M3352" s="1216"/>
    </row>
    <row r="3353" spans="1:13" s="2558" customFormat="1" ht="36.75" customHeight="1">
      <c r="A3353" s="1214" t="s">
        <v>3284</v>
      </c>
      <c r="B3353" s="1410"/>
      <c r="C3353" s="1707"/>
      <c r="D3353" s="1216"/>
      <c r="E3353" s="2561"/>
      <c r="F3353" s="1707"/>
      <c r="G3353" s="1216"/>
      <c r="H3353" s="2561"/>
      <c r="I3353" s="1707"/>
      <c r="J3353" s="1216"/>
      <c r="K3353" s="2561" t="s">
        <v>4480</v>
      </c>
      <c r="L3353" s="1707"/>
      <c r="M3353" s="1216"/>
    </row>
    <row r="3354" spans="1:13" s="2558" customFormat="1" ht="29.25" customHeight="1">
      <c r="A3354" s="1214" t="s">
        <v>4375</v>
      </c>
      <c r="B3354" s="1410"/>
      <c r="C3354" s="1707"/>
      <c r="D3354" s="1216"/>
      <c r="E3354" s="1410"/>
      <c r="F3354" s="1707"/>
      <c r="G3354" s="1216"/>
      <c r="H3354" s="1410"/>
      <c r="I3354" s="1707"/>
      <c r="J3354" s="1216"/>
      <c r="K3354" s="1410" t="s">
        <v>3411</v>
      </c>
      <c r="L3354" s="1707"/>
      <c r="M3354" s="1216"/>
    </row>
    <row r="3355" spans="1:13" s="2558" customFormat="1" ht="30.75" customHeight="1">
      <c r="A3355" s="1214" t="s">
        <v>3291</v>
      </c>
      <c r="B3355" s="1410"/>
      <c r="C3355" s="1707"/>
      <c r="D3355" s="1216"/>
      <c r="E3355" s="1410"/>
      <c r="F3355" s="1707"/>
      <c r="G3355" s="1216"/>
      <c r="H3355" s="1410"/>
      <c r="I3355" s="1707"/>
      <c r="J3355" s="1216"/>
      <c r="K3355" s="1410" t="s">
        <v>4691</v>
      </c>
      <c r="L3355" s="1707"/>
      <c r="M3355" s="1216"/>
    </row>
    <row r="3356" spans="1:13" s="2558" customFormat="1" ht="50.25" customHeight="1">
      <c r="A3356" s="1214" t="s">
        <v>3294</v>
      </c>
      <c r="B3356" s="2163"/>
      <c r="C3356" s="1707"/>
      <c r="D3356" s="1216"/>
      <c r="E3356" s="2163"/>
      <c r="F3356" s="1707"/>
      <c r="G3356" s="1216"/>
      <c r="H3356" s="2163"/>
      <c r="I3356" s="1707"/>
      <c r="J3356" s="1216"/>
      <c r="K3356" s="2163">
        <v>1</v>
      </c>
      <c r="L3356" s="1707"/>
      <c r="M3356" s="1216"/>
    </row>
    <row r="3357" spans="1:13" s="2558" customFormat="1" ht="24.75" customHeight="1">
      <c r="A3357" s="1214" t="s">
        <v>3295</v>
      </c>
      <c r="B3357" s="1410"/>
      <c r="C3357" s="1707"/>
      <c r="D3357" s="1216"/>
      <c r="E3357" s="1410"/>
      <c r="F3357" s="1707"/>
      <c r="G3357" s="1216"/>
      <c r="H3357" s="1410"/>
      <c r="I3357" s="1707"/>
      <c r="J3357" s="1216"/>
      <c r="K3357" s="1410" t="s">
        <v>3394</v>
      </c>
      <c r="L3357" s="1707"/>
      <c r="M3357" s="1216"/>
    </row>
    <row r="3358" spans="1:13" s="2558" customFormat="1" ht="50.25" customHeight="1">
      <c r="A3358" s="1214" t="s">
        <v>3298</v>
      </c>
      <c r="B3358" s="1410"/>
      <c r="C3358" s="1707"/>
      <c r="D3358" s="1216"/>
      <c r="E3358" s="1410"/>
      <c r="F3358" s="1707"/>
      <c r="G3358" s="1216"/>
      <c r="H3358" s="1410"/>
      <c r="I3358" s="1707"/>
      <c r="J3358" s="1216"/>
      <c r="K3358" s="1410" t="s">
        <v>3315</v>
      </c>
      <c r="L3358" s="1707"/>
      <c r="M3358" s="1216"/>
    </row>
    <row r="3359" spans="1:13" s="2558" customFormat="1" ht="50.25" customHeight="1">
      <c r="A3359" s="1214" t="s">
        <v>4376</v>
      </c>
      <c r="B3359" s="1410"/>
      <c r="C3359" s="1707"/>
      <c r="D3359" s="1216"/>
      <c r="E3359" s="1410"/>
      <c r="F3359" s="1707"/>
      <c r="G3359" s="1216"/>
      <c r="H3359" s="1410"/>
      <c r="I3359" s="1707"/>
      <c r="J3359" s="1216"/>
      <c r="K3359" s="1410" t="s">
        <v>4689</v>
      </c>
      <c r="L3359" s="1707"/>
      <c r="M3359" s="1216"/>
    </row>
    <row r="3360" spans="1:13" s="2558" customFormat="1" ht="50.25" customHeight="1">
      <c r="A3360" s="1214" t="s">
        <v>3304</v>
      </c>
      <c r="B3360" s="1410"/>
      <c r="C3360" s="2559"/>
      <c r="D3360" s="1216"/>
      <c r="E3360" s="1410"/>
      <c r="F3360" s="2559"/>
      <c r="G3360" s="1216"/>
      <c r="H3360" s="1410"/>
      <c r="I3360" s="2559"/>
      <c r="J3360" s="1216"/>
      <c r="K3360" s="1410" t="s">
        <v>3337</v>
      </c>
      <c r="L3360" s="2559"/>
      <c r="M3360" s="1216"/>
    </row>
    <row r="3361" spans="1:13" s="2558" customFormat="1" ht="50.25" customHeight="1">
      <c r="A3361" s="1214" t="s">
        <v>4377</v>
      </c>
      <c r="B3361" s="2162"/>
      <c r="C3361" s="2163"/>
      <c r="D3361" s="1216"/>
      <c r="E3361" s="2162"/>
      <c r="F3361" s="2163"/>
      <c r="G3361" s="1216"/>
      <c r="H3361" s="2162"/>
      <c r="I3361" s="2163"/>
      <c r="J3361" s="1216"/>
      <c r="K3361" s="2162">
        <v>1</v>
      </c>
      <c r="L3361" s="2163">
        <v>275</v>
      </c>
      <c r="M3361" s="1216">
        <f>K3361*L3361*K3363</f>
        <v>27500</v>
      </c>
    </row>
    <row r="3362" spans="1:13" s="2558" customFormat="1" ht="50.25" customHeight="1">
      <c r="A3362" s="1214" t="s">
        <v>4378</v>
      </c>
      <c r="B3362" s="2162"/>
      <c r="C3362" s="2163"/>
      <c r="D3362" s="1216"/>
      <c r="E3362" s="2162"/>
      <c r="F3362" s="2163"/>
      <c r="G3362" s="1216"/>
      <c r="H3362" s="2162"/>
      <c r="I3362" s="2163"/>
      <c r="J3362" s="1216"/>
      <c r="K3362" s="2162">
        <v>2</v>
      </c>
      <c r="L3362" s="2163">
        <v>100</v>
      </c>
      <c r="M3362" s="1216">
        <f>K3362*L3362*K3363</f>
        <v>20000</v>
      </c>
    </row>
    <row r="3363" spans="1:13" s="2558" customFormat="1" ht="50.25" customHeight="1">
      <c r="A3363" s="1492" t="s">
        <v>4379</v>
      </c>
      <c r="B3363" s="1214"/>
      <c r="C3363" s="1492"/>
      <c r="D3363" s="1216"/>
      <c r="E3363" s="1214"/>
      <c r="F3363" s="1492"/>
      <c r="G3363" s="1216"/>
      <c r="H3363" s="1214"/>
      <c r="I3363" s="1492"/>
      <c r="J3363" s="1216"/>
      <c r="K3363" s="1214">
        <v>100</v>
      </c>
      <c r="L3363" s="1492"/>
      <c r="M3363" s="1216"/>
    </row>
    <row r="3364" spans="1:13" s="2558" customFormat="1" ht="50.25" customHeight="1" thickBot="1">
      <c r="A3364" s="1496" t="s">
        <v>29</v>
      </c>
      <c r="B3364" s="1496"/>
      <c r="C3364" s="1496"/>
      <c r="D3364" s="2560"/>
      <c r="E3364" s="1496"/>
      <c r="F3364" s="1496"/>
      <c r="G3364" s="2560"/>
      <c r="H3364" s="1496"/>
      <c r="I3364" s="1496"/>
      <c r="J3364" s="2560"/>
      <c r="K3364" s="1496"/>
      <c r="L3364" s="1496"/>
      <c r="M3364" s="2560">
        <f>M3361+M3362</f>
        <v>47500</v>
      </c>
    </row>
    <row r="3365" spans="1:13" s="2558" customFormat="1" ht="58.5" customHeight="1">
      <c r="A3365" s="1411" t="s">
        <v>3278</v>
      </c>
      <c r="B3365" s="1411"/>
      <c r="C3365" s="1214"/>
      <c r="D3365" s="1216"/>
      <c r="E3365" s="1411"/>
      <c r="F3365" s="1214"/>
      <c r="G3365" s="1216"/>
      <c r="H3365" s="1411"/>
      <c r="I3365" s="1214"/>
      <c r="J3365" s="1216"/>
      <c r="K3365" s="1411" t="s">
        <v>4696</v>
      </c>
      <c r="L3365" s="1214"/>
      <c r="M3365" s="1216"/>
    </row>
    <row r="3366" spans="1:13" s="2558" customFormat="1" ht="39.75" customHeight="1">
      <c r="A3366" s="1214" t="s">
        <v>4228</v>
      </c>
      <c r="B3366" s="1214"/>
      <c r="C3366" s="1214"/>
      <c r="D3366" s="1216"/>
      <c r="E3366" s="1214"/>
      <c r="F3366" s="1214"/>
      <c r="G3366" s="1216"/>
      <c r="H3366" s="1214"/>
      <c r="I3366" s="1214"/>
      <c r="J3366" s="1216"/>
      <c r="K3366" s="1214" t="s">
        <v>4686</v>
      </c>
      <c r="L3366" s="1214"/>
      <c r="M3366" s="1216"/>
    </row>
    <row r="3367" spans="1:13" s="2558" customFormat="1" ht="33.75" customHeight="1">
      <c r="A3367" s="1214" t="s">
        <v>3284</v>
      </c>
      <c r="B3367" s="1410"/>
      <c r="C3367" s="1707"/>
      <c r="D3367" s="1216"/>
      <c r="E3367" s="1410"/>
      <c r="F3367" s="1707"/>
      <c r="G3367" s="1216"/>
      <c r="H3367" s="2561"/>
      <c r="I3367" s="1707"/>
      <c r="J3367" s="1216"/>
      <c r="K3367" s="2561" t="s">
        <v>4502</v>
      </c>
      <c r="L3367" s="1707"/>
      <c r="M3367" s="1216"/>
    </row>
    <row r="3368" spans="1:13" s="2558" customFormat="1" ht="32.25" customHeight="1">
      <c r="A3368" s="1214" t="s">
        <v>4375</v>
      </c>
      <c r="B3368" s="1410"/>
      <c r="C3368" s="1707"/>
      <c r="D3368" s="1216"/>
      <c r="E3368" s="1410"/>
      <c r="F3368" s="1707"/>
      <c r="G3368" s="1216"/>
      <c r="H3368" s="1410"/>
      <c r="I3368" s="1707"/>
      <c r="J3368" s="1216"/>
      <c r="K3368" s="1410" t="s">
        <v>3411</v>
      </c>
      <c r="L3368" s="1707"/>
      <c r="M3368" s="1216"/>
    </row>
    <row r="3369" spans="1:13" s="2558" customFormat="1" ht="32.25" customHeight="1">
      <c r="A3369" s="1214" t="s">
        <v>3291</v>
      </c>
      <c r="B3369" s="1410"/>
      <c r="C3369" s="1707"/>
      <c r="D3369" s="1216"/>
      <c r="E3369" s="1410"/>
      <c r="F3369" s="1707"/>
      <c r="G3369" s="1216"/>
      <c r="H3369" s="1410"/>
      <c r="I3369" s="1707"/>
      <c r="J3369" s="1216"/>
      <c r="K3369" s="1410" t="s">
        <v>4691</v>
      </c>
      <c r="L3369" s="1707"/>
      <c r="M3369" s="1216"/>
    </row>
    <row r="3370" spans="1:13" s="2558" customFormat="1" ht="50.25" customHeight="1">
      <c r="A3370" s="1214" t="s">
        <v>3294</v>
      </c>
      <c r="B3370" s="2163"/>
      <c r="C3370" s="1707"/>
      <c r="D3370" s="1216"/>
      <c r="E3370" s="2163"/>
      <c r="F3370" s="1707"/>
      <c r="G3370" s="1216"/>
      <c r="H3370" s="2163"/>
      <c r="I3370" s="1707"/>
      <c r="J3370" s="1216"/>
      <c r="K3370" s="2163">
        <v>1</v>
      </c>
      <c r="L3370" s="1707"/>
      <c r="M3370" s="1216"/>
    </row>
    <row r="3371" spans="1:13" s="2558" customFormat="1" ht="50.25" customHeight="1">
      <c r="A3371" s="1214" t="s">
        <v>3295</v>
      </c>
      <c r="B3371" s="1410"/>
      <c r="C3371" s="1707"/>
      <c r="D3371" s="1216"/>
      <c r="E3371" s="1410"/>
      <c r="F3371" s="1707"/>
      <c r="G3371" s="1216"/>
      <c r="H3371" s="1410"/>
      <c r="I3371" s="1707"/>
      <c r="J3371" s="1216"/>
      <c r="K3371" s="1410" t="s">
        <v>3394</v>
      </c>
      <c r="L3371" s="1707"/>
      <c r="M3371" s="1216"/>
    </row>
    <row r="3372" spans="1:13" s="2558" customFormat="1" ht="50.25" customHeight="1">
      <c r="A3372" s="1214" t="s">
        <v>3298</v>
      </c>
      <c r="B3372" s="1410"/>
      <c r="C3372" s="1707"/>
      <c r="D3372" s="1216"/>
      <c r="E3372" s="1410"/>
      <c r="F3372" s="1707"/>
      <c r="G3372" s="1216"/>
      <c r="H3372" s="1410"/>
      <c r="I3372" s="1707"/>
      <c r="J3372" s="1216"/>
      <c r="K3372" s="1410" t="s">
        <v>3315</v>
      </c>
      <c r="L3372" s="1707"/>
      <c r="M3372" s="1216"/>
    </row>
    <row r="3373" spans="1:13" s="2558" customFormat="1" ht="50.25" customHeight="1">
      <c r="A3373" s="1214" t="s">
        <v>4376</v>
      </c>
      <c r="B3373" s="1410"/>
      <c r="C3373" s="1707"/>
      <c r="D3373" s="1216"/>
      <c r="E3373" s="1410"/>
      <c r="F3373" s="1707"/>
      <c r="G3373" s="1216"/>
      <c r="H3373" s="1410"/>
      <c r="I3373" s="1707"/>
      <c r="J3373" s="1216"/>
      <c r="K3373" s="1410" t="s">
        <v>4689</v>
      </c>
      <c r="L3373" s="1707"/>
      <c r="M3373" s="1216"/>
    </row>
    <row r="3374" spans="1:13" s="2558" customFormat="1" ht="50.25" customHeight="1">
      <c r="A3374" s="1214" t="s">
        <v>3304</v>
      </c>
      <c r="B3374" s="1410"/>
      <c r="C3374" s="2559"/>
      <c r="D3374" s="1216"/>
      <c r="E3374" s="1410"/>
      <c r="F3374" s="2559"/>
      <c r="G3374" s="1216"/>
      <c r="H3374" s="1410"/>
      <c r="I3374" s="2559"/>
      <c r="J3374" s="1216"/>
      <c r="K3374" s="1410" t="s">
        <v>3337</v>
      </c>
      <c r="L3374" s="2559"/>
      <c r="M3374" s="1216"/>
    </row>
    <row r="3375" spans="1:13" s="2558" customFormat="1" ht="50.25" customHeight="1">
      <c r="A3375" s="1214" t="s">
        <v>4377</v>
      </c>
      <c r="B3375" s="2162"/>
      <c r="C3375" s="2163"/>
      <c r="D3375" s="1216"/>
      <c r="E3375" s="2162"/>
      <c r="F3375" s="2163"/>
      <c r="G3375" s="1216"/>
      <c r="H3375" s="2162"/>
      <c r="I3375" s="2163"/>
      <c r="J3375" s="1216"/>
      <c r="K3375" s="2162">
        <v>1</v>
      </c>
      <c r="L3375" s="2163">
        <v>275</v>
      </c>
      <c r="M3375" s="1216">
        <f>K3375*L3375*K3377</f>
        <v>27500</v>
      </c>
    </row>
    <row r="3376" spans="1:13" s="2558" customFormat="1" ht="50.25" customHeight="1">
      <c r="A3376" s="1214" t="s">
        <v>4378</v>
      </c>
      <c r="B3376" s="2162"/>
      <c r="C3376" s="2163"/>
      <c r="D3376" s="1216"/>
      <c r="E3376" s="2162"/>
      <c r="F3376" s="2163"/>
      <c r="G3376" s="1216"/>
      <c r="H3376" s="2162"/>
      <c r="I3376" s="2163"/>
      <c r="J3376" s="1216"/>
      <c r="K3376" s="2162">
        <v>2</v>
      </c>
      <c r="L3376" s="2163">
        <v>100</v>
      </c>
      <c r="M3376" s="1216">
        <f>K3376*L3376*K3377</f>
        <v>20000</v>
      </c>
    </row>
    <row r="3377" spans="1:13" s="2558" customFormat="1" ht="50.25" customHeight="1">
      <c r="A3377" s="1492" t="s">
        <v>4379</v>
      </c>
      <c r="B3377" s="1214"/>
      <c r="C3377" s="1492"/>
      <c r="D3377" s="1216"/>
      <c r="E3377" s="1214"/>
      <c r="F3377" s="1492"/>
      <c r="G3377" s="1216"/>
      <c r="H3377" s="1214"/>
      <c r="I3377" s="1492"/>
      <c r="J3377" s="1216"/>
      <c r="K3377" s="1214">
        <v>100</v>
      </c>
      <c r="L3377" s="1492"/>
      <c r="M3377" s="1216"/>
    </row>
    <row r="3378" spans="1:13" s="2558" customFormat="1" ht="50.25" customHeight="1" thickBot="1">
      <c r="A3378" s="1496" t="s">
        <v>29</v>
      </c>
      <c r="B3378" s="1496"/>
      <c r="C3378" s="1496"/>
      <c r="D3378" s="2560"/>
      <c r="E3378" s="1496"/>
      <c r="F3378" s="1496"/>
      <c r="G3378" s="2560"/>
      <c r="H3378" s="1496"/>
      <c r="I3378" s="1496"/>
      <c r="J3378" s="2560"/>
      <c r="K3378" s="1496"/>
      <c r="L3378" s="1496"/>
      <c r="M3378" s="2560">
        <f>M3375+M3376</f>
        <v>47500</v>
      </c>
    </row>
    <row r="3379" spans="1:13" s="2558" customFormat="1" ht="61.5" customHeight="1">
      <c r="A3379" s="1411" t="s">
        <v>3278</v>
      </c>
      <c r="B3379" s="1411"/>
      <c r="C3379" s="1214"/>
      <c r="D3379" s="1216"/>
      <c r="E3379" s="1411"/>
      <c r="F3379" s="1214"/>
      <c r="G3379" s="1216"/>
      <c r="H3379" s="1411"/>
      <c r="I3379" s="1214"/>
      <c r="J3379" s="1216"/>
      <c r="K3379" s="1411" t="s">
        <v>4697</v>
      </c>
      <c r="L3379" s="1214"/>
      <c r="M3379" s="1216"/>
    </row>
    <row r="3380" spans="1:13" s="2558" customFormat="1" ht="33.75" customHeight="1">
      <c r="A3380" s="1214" t="s">
        <v>4228</v>
      </c>
      <c r="B3380" s="1214"/>
      <c r="C3380" s="1214"/>
      <c r="D3380" s="1216"/>
      <c r="E3380" s="1214"/>
      <c r="F3380" s="1214"/>
      <c r="G3380" s="1216"/>
      <c r="H3380" s="1214"/>
      <c r="I3380" s="1214"/>
      <c r="J3380" s="1216"/>
      <c r="K3380" s="1214" t="s">
        <v>4686</v>
      </c>
      <c r="L3380" s="1214"/>
      <c r="M3380" s="1216"/>
    </row>
    <row r="3381" spans="1:13" s="2558" customFormat="1" ht="35.25" customHeight="1">
      <c r="A3381" s="1214" t="s">
        <v>3284</v>
      </c>
      <c r="B3381" s="1410"/>
      <c r="C3381" s="1707"/>
      <c r="D3381" s="1216"/>
      <c r="E3381" s="2561"/>
      <c r="F3381" s="1707"/>
      <c r="G3381" s="1216"/>
      <c r="H3381" s="2561"/>
      <c r="I3381" s="1707"/>
      <c r="J3381" s="1216"/>
      <c r="K3381" s="2561" t="s">
        <v>4502</v>
      </c>
      <c r="L3381" s="1707"/>
      <c r="M3381" s="1216"/>
    </row>
    <row r="3382" spans="1:13" s="2558" customFormat="1" ht="24.75" customHeight="1">
      <c r="A3382" s="1214" t="s">
        <v>4375</v>
      </c>
      <c r="B3382" s="1410"/>
      <c r="C3382" s="1707"/>
      <c r="D3382" s="1216"/>
      <c r="E3382" s="1410"/>
      <c r="F3382" s="1707"/>
      <c r="G3382" s="1216"/>
      <c r="H3382" s="1410"/>
      <c r="I3382" s="1707"/>
      <c r="J3382" s="1216"/>
      <c r="K3382" s="1410" t="s">
        <v>3411</v>
      </c>
      <c r="L3382" s="1707"/>
      <c r="M3382" s="1216"/>
    </row>
    <row r="3383" spans="1:13" s="2558" customFormat="1" ht="36.75" customHeight="1">
      <c r="A3383" s="1214" t="s">
        <v>3291</v>
      </c>
      <c r="B3383" s="1410"/>
      <c r="C3383" s="1707"/>
      <c r="D3383" s="1216"/>
      <c r="E3383" s="1410"/>
      <c r="F3383" s="1707"/>
      <c r="G3383" s="1216"/>
      <c r="H3383" s="1410"/>
      <c r="I3383" s="1707"/>
      <c r="J3383" s="1216"/>
      <c r="K3383" s="1410" t="s">
        <v>4691</v>
      </c>
      <c r="L3383" s="1707"/>
      <c r="M3383" s="1216"/>
    </row>
    <row r="3384" spans="1:13" s="2558" customFormat="1" ht="38.25" customHeight="1">
      <c r="A3384" s="1214" t="s">
        <v>3294</v>
      </c>
      <c r="B3384" s="2163"/>
      <c r="C3384" s="1707"/>
      <c r="D3384" s="1216"/>
      <c r="E3384" s="2163"/>
      <c r="F3384" s="1707"/>
      <c r="G3384" s="1216"/>
      <c r="H3384" s="2163"/>
      <c r="I3384" s="1707"/>
      <c r="J3384" s="1216"/>
      <c r="K3384" s="2163"/>
      <c r="L3384" s="1707"/>
      <c r="M3384" s="1216"/>
    </row>
    <row r="3385" spans="1:13" s="2558" customFormat="1" ht="30.75" customHeight="1">
      <c r="A3385" s="1214" t="s">
        <v>3295</v>
      </c>
      <c r="B3385" s="1410"/>
      <c r="C3385" s="1707"/>
      <c r="D3385" s="1216"/>
      <c r="E3385" s="1410"/>
      <c r="F3385" s="1707"/>
      <c r="G3385" s="1216"/>
      <c r="H3385" s="1410"/>
      <c r="I3385" s="1707"/>
      <c r="J3385" s="1216"/>
      <c r="K3385" s="1410" t="s">
        <v>3394</v>
      </c>
      <c r="L3385" s="1707"/>
      <c r="M3385" s="1216"/>
    </row>
    <row r="3386" spans="1:13" s="2558" customFormat="1" ht="50.25" customHeight="1">
      <c r="A3386" s="1214" t="s">
        <v>3298</v>
      </c>
      <c r="B3386" s="1410"/>
      <c r="C3386" s="1707"/>
      <c r="D3386" s="1216"/>
      <c r="E3386" s="1410"/>
      <c r="F3386" s="1707"/>
      <c r="G3386" s="1216"/>
      <c r="H3386" s="1410"/>
      <c r="I3386" s="1707"/>
      <c r="J3386" s="1216"/>
      <c r="K3386" s="1410" t="s">
        <v>3315</v>
      </c>
      <c r="L3386" s="1707"/>
      <c r="M3386" s="1216"/>
    </row>
    <row r="3387" spans="1:13" s="2558" customFormat="1" ht="50.25" customHeight="1">
      <c r="A3387" s="1214" t="s">
        <v>4376</v>
      </c>
      <c r="B3387" s="1410"/>
      <c r="C3387" s="1707"/>
      <c r="D3387" s="1216"/>
      <c r="E3387" s="1410"/>
      <c r="F3387" s="1707"/>
      <c r="G3387" s="1216"/>
      <c r="H3387" s="1410"/>
      <c r="I3387" s="1707"/>
      <c r="J3387" s="1216"/>
      <c r="K3387" s="1410" t="s">
        <v>4692</v>
      </c>
      <c r="L3387" s="1707"/>
      <c r="M3387" s="1216"/>
    </row>
    <row r="3388" spans="1:13" s="2558" customFormat="1" ht="50.25" customHeight="1">
      <c r="A3388" s="1214" t="s">
        <v>3304</v>
      </c>
      <c r="B3388" s="1410"/>
      <c r="C3388" s="2559"/>
      <c r="D3388" s="1216"/>
      <c r="E3388" s="1410"/>
      <c r="F3388" s="2559"/>
      <c r="G3388" s="1216"/>
      <c r="H3388" s="1410"/>
      <c r="I3388" s="2559"/>
      <c r="J3388" s="1216"/>
      <c r="K3388" s="1410" t="s">
        <v>3337</v>
      </c>
      <c r="L3388" s="2559"/>
      <c r="M3388" s="1216"/>
    </row>
    <row r="3389" spans="1:13" s="2558" customFormat="1" ht="33.75" customHeight="1">
      <c r="A3389" s="1214" t="s">
        <v>4377</v>
      </c>
      <c r="B3389" s="2162"/>
      <c r="C3389" s="2163"/>
      <c r="D3389" s="1216"/>
      <c r="E3389" s="2162"/>
      <c r="F3389" s="2163"/>
      <c r="G3389" s="2562"/>
      <c r="H3389" s="2162"/>
      <c r="I3389" s="2163"/>
      <c r="J3389" s="1216"/>
      <c r="K3389" s="2162">
        <v>1</v>
      </c>
      <c r="L3389" s="2163">
        <v>275</v>
      </c>
      <c r="M3389" s="2562">
        <f>K3389*L3389*K3391</f>
        <v>27500</v>
      </c>
    </row>
    <row r="3390" spans="1:13" s="2558" customFormat="1" ht="33.75" customHeight="1">
      <c r="A3390" s="1214" t="s">
        <v>4378</v>
      </c>
      <c r="B3390" s="2162"/>
      <c r="C3390" s="2163"/>
      <c r="D3390" s="1216"/>
      <c r="E3390" s="2162"/>
      <c r="F3390" s="2163"/>
      <c r="G3390" s="2562"/>
      <c r="H3390" s="2162"/>
      <c r="I3390" s="2163"/>
      <c r="J3390" s="1216"/>
      <c r="K3390" s="2162">
        <v>2</v>
      </c>
      <c r="L3390" s="2163">
        <v>100</v>
      </c>
      <c r="M3390" s="2562">
        <f>K3390*L3390*K3391</f>
        <v>20000</v>
      </c>
    </row>
    <row r="3391" spans="1:13" s="2558" customFormat="1" ht="33.75" customHeight="1">
      <c r="A3391" s="1492" t="s">
        <v>4379</v>
      </c>
      <c r="B3391" s="1214"/>
      <c r="C3391" s="1492"/>
      <c r="D3391" s="1216"/>
      <c r="E3391" s="1214"/>
      <c r="F3391" s="1492"/>
      <c r="G3391" s="1216"/>
      <c r="H3391" s="1214"/>
      <c r="I3391" s="1492"/>
      <c r="J3391" s="1216"/>
      <c r="K3391" s="1214">
        <v>100</v>
      </c>
      <c r="L3391" s="1492"/>
      <c r="M3391" s="1216"/>
    </row>
    <row r="3392" spans="1:13" s="2558" customFormat="1" ht="50.25" customHeight="1" thickBot="1">
      <c r="A3392" s="1496" t="s">
        <v>29</v>
      </c>
      <c r="B3392" s="1496"/>
      <c r="C3392" s="1496"/>
      <c r="D3392" s="2560"/>
      <c r="E3392" s="1496"/>
      <c r="F3392" s="1496"/>
      <c r="G3392" s="2560"/>
      <c r="H3392" s="1496"/>
      <c r="I3392" s="1496"/>
      <c r="J3392" s="2560"/>
      <c r="K3392" s="1496"/>
      <c r="L3392" s="1496"/>
      <c r="M3392" s="2560">
        <f>M3389+M3390</f>
        <v>47500</v>
      </c>
    </row>
    <row r="3393" spans="1:14" s="2558" customFormat="1" ht="40.5" customHeight="1">
      <c r="A3393" s="1411" t="s">
        <v>3278</v>
      </c>
      <c r="B3393" s="1411"/>
      <c r="C3393" s="1214"/>
      <c r="D3393" s="1216"/>
      <c r="E3393" s="1411" t="s">
        <v>4698</v>
      </c>
      <c r="F3393" s="1214"/>
      <c r="G3393" s="1216"/>
      <c r="H3393" s="1411"/>
      <c r="I3393" s="1214"/>
      <c r="J3393" s="1216"/>
      <c r="K3393" s="1411"/>
      <c r="L3393" s="1214"/>
      <c r="M3393" s="1216"/>
    </row>
    <row r="3394" spans="1:14" s="2558" customFormat="1" ht="33.75" customHeight="1">
      <c r="A3394" s="1214" t="s">
        <v>4228</v>
      </c>
      <c r="B3394" s="1214"/>
      <c r="C3394" s="1214"/>
      <c r="D3394" s="1216"/>
      <c r="E3394" s="1214" t="s">
        <v>4686</v>
      </c>
      <c r="F3394" s="1214"/>
      <c r="G3394" s="1216"/>
      <c r="H3394" s="1214"/>
      <c r="I3394" s="1214"/>
      <c r="J3394" s="1216"/>
      <c r="K3394" s="1214"/>
      <c r="L3394" s="1214"/>
      <c r="M3394" s="1216"/>
    </row>
    <row r="3395" spans="1:14" s="2558" customFormat="1" ht="21.75" customHeight="1">
      <c r="A3395" s="1214" t="s">
        <v>3284</v>
      </c>
      <c r="B3395" s="1410"/>
      <c r="C3395" s="1707"/>
      <c r="D3395" s="1216"/>
      <c r="E3395" s="2561" t="s">
        <v>4442</v>
      </c>
      <c r="F3395" s="1707"/>
      <c r="G3395" s="1216"/>
      <c r="H3395" s="2561"/>
      <c r="I3395" s="1707"/>
      <c r="J3395" s="1216"/>
      <c r="K3395" s="2561"/>
      <c r="L3395" s="1707"/>
      <c r="M3395" s="1216"/>
    </row>
    <row r="3396" spans="1:14" s="2558" customFormat="1" ht="32.25" customHeight="1">
      <c r="A3396" s="1214" t="s">
        <v>4375</v>
      </c>
      <c r="B3396" s="1410"/>
      <c r="C3396" s="1707"/>
      <c r="D3396" s="1216"/>
      <c r="E3396" s="1410" t="s">
        <v>3411</v>
      </c>
      <c r="F3396" s="1707"/>
      <c r="G3396" s="1216"/>
      <c r="H3396" s="1410"/>
      <c r="I3396" s="1707"/>
      <c r="J3396" s="1216"/>
      <c r="K3396" s="1410"/>
      <c r="L3396" s="1707"/>
      <c r="M3396" s="1216"/>
    </row>
    <row r="3397" spans="1:14" s="2558" customFormat="1" ht="30.75" customHeight="1">
      <c r="A3397" s="1214" t="s">
        <v>3291</v>
      </c>
      <c r="B3397" s="1410"/>
      <c r="C3397" s="1707"/>
      <c r="D3397" s="1216"/>
      <c r="E3397" s="1410" t="s">
        <v>4691</v>
      </c>
      <c r="F3397" s="1707"/>
      <c r="G3397" s="1216"/>
      <c r="H3397" s="1410"/>
      <c r="I3397" s="1707"/>
      <c r="J3397" s="1216"/>
      <c r="K3397" s="1410"/>
      <c r="L3397" s="1707"/>
      <c r="M3397" s="1216"/>
    </row>
    <row r="3398" spans="1:14" s="2558" customFormat="1" ht="30.75" customHeight="1">
      <c r="A3398" s="1214" t="s">
        <v>3294</v>
      </c>
      <c r="B3398" s="2163"/>
      <c r="C3398" s="1707"/>
      <c r="D3398" s="1216"/>
      <c r="E3398" s="2163" t="s">
        <v>3348</v>
      </c>
      <c r="F3398" s="1707"/>
      <c r="G3398" s="1216"/>
      <c r="H3398" s="2163"/>
      <c r="I3398" s="1707"/>
      <c r="J3398" s="1216"/>
      <c r="K3398" s="2163"/>
      <c r="L3398" s="1707"/>
      <c r="M3398" s="1216"/>
    </row>
    <row r="3399" spans="1:14" s="2558" customFormat="1" ht="35.25" customHeight="1">
      <c r="A3399" s="1214" t="s">
        <v>3295</v>
      </c>
      <c r="B3399" s="1410"/>
      <c r="C3399" s="1707"/>
      <c r="D3399" s="1216"/>
      <c r="E3399" s="1410" t="s">
        <v>3394</v>
      </c>
      <c r="F3399" s="1707"/>
      <c r="G3399" s="1216"/>
      <c r="H3399" s="1410"/>
      <c r="I3399" s="1707"/>
      <c r="J3399" s="1216"/>
      <c r="K3399" s="1410"/>
      <c r="L3399" s="1707"/>
      <c r="M3399" s="1216"/>
    </row>
    <row r="3400" spans="1:14" s="2558" customFormat="1" ht="50.25" customHeight="1">
      <c r="A3400" s="1214" t="s">
        <v>3298</v>
      </c>
      <c r="B3400" s="1410"/>
      <c r="C3400" s="1707"/>
      <c r="D3400" s="1216"/>
      <c r="E3400" s="1410" t="s">
        <v>3315</v>
      </c>
      <c r="F3400" s="1707"/>
      <c r="G3400" s="1216"/>
      <c r="H3400" s="1410"/>
      <c r="I3400" s="1707"/>
      <c r="J3400" s="1216"/>
      <c r="K3400" s="1410"/>
      <c r="L3400" s="1707"/>
      <c r="M3400" s="1216"/>
    </row>
    <row r="3401" spans="1:14" s="2558" customFormat="1" ht="50.25" customHeight="1">
      <c r="A3401" s="1214" t="s">
        <v>4376</v>
      </c>
      <c r="B3401" s="1410"/>
      <c r="C3401" s="1707"/>
      <c r="D3401" s="1216"/>
      <c r="E3401" s="1410" t="s">
        <v>4692</v>
      </c>
      <c r="F3401" s="1707"/>
      <c r="G3401" s="1216"/>
      <c r="H3401" s="1410"/>
      <c r="I3401" s="1707"/>
      <c r="J3401" s="1216"/>
      <c r="K3401" s="1410"/>
      <c r="L3401" s="1707"/>
      <c r="M3401" s="1216"/>
    </row>
    <row r="3402" spans="1:14" s="2558" customFormat="1" ht="50.25" customHeight="1">
      <c r="A3402" s="1214" t="s">
        <v>3304</v>
      </c>
      <c r="B3402" s="1410"/>
      <c r="C3402" s="2559"/>
      <c r="D3402" s="1216"/>
      <c r="E3402" s="1410" t="s">
        <v>3337</v>
      </c>
      <c r="F3402" s="2559"/>
      <c r="G3402" s="1216"/>
      <c r="H3402" s="1410"/>
      <c r="I3402" s="2559"/>
      <c r="J3402" s="1216"/>
      <c r="K3402" s="1410"/>
      <c r="L3402" s="2559"/>
      <c r="M3402" s="1216"/>
    </row>
    <row r="3403" spans="1:14" s="2558" customFormat="1" ht="50.25" customHeight="1">
      <c r="A3403" s="1214" t="s">
        <v>4377</v>
      </c>
      <c r="B3403" s="2162"/>
      <c r="C3403" s="2163"/>
      <c r="D3403" s="1216"/>
      <c r="E3403" s="2162">
        <v>2</v>
      </c>
      <c r="F3403" s="2163">
        <v>275</v>
      </c>
      <c r="G3403" s="2562">
        <f>E3403*F3403*E3405</f>
        <v>8250</v>
      </c>
      <c r="H3403" s="2162"/>
      <c r="I3403" s="2163"/>
      <c r="J3403" s="1216"/>
      <c r="K3403" s="2162"/>
      <c r="L3403" s="2163"/>
      <c r="M3403" s="2562"/>
    </row>
    <row r="3404" spans="1:14" s="2558" customFormat="1" ht="50.25" customHeight="1">
      <c r="A3404" s="1214" t="s">
        <v>4378</v>
      </c>
      <c r="B3404" s="2162"/>
      <c r="C3404" s="2163"/>
      <c r="D3404" s="1216"/>
      <c r="E3404" s="2162">
        <v>4</v>
      </c>
      <c r="F3404" s="2163">
        <v>100</v>
      </c>
      <c r="G3404" s="2562">
        <f>E3404*F3404*E3405</f>
        <v>6000</v>
      </c>
      <c r="H3404" s="2162"/>
      <c r="I3404" s="2163"/>
      <c r="J3404" s="1216"/>
      <c r="K3404" s="2162"/>
      <c r="L3404" s="2163"/>
      <c r="M3404" s="2562"/>
    </row>
    <row r="3405" spans="1:14" s="2558" customFormat="1" ht="50.25" customHeight="1">
      <c r="A3405" s="1492" t="s">
        <v>4379</v>
      </c>
      <c r="B3405" s="1214"/>
      <c r="C3405" s="1492"/>
      <c r="D3405" s="1216"/>
      <c r="E3405" s="1214">
        <v>15</v>
      </c>
      <c r="F3405" s="1492"/>
      <c r="G3405" s="1216"/>
      <c r="H3405" s="1214"/>
      <c r="I3405" s="1492"/>
      <c r="J3405" s="1216"/>
      <c r="K3405" s="1214"/>
      <c r="L3405" s="1492"/>
      <c r="M3405" s="1216"/>
    </row>
    <row r="3406" spans="1:14" s="2558" customFormat="1" ht="50.25" customHeight="1" thickBot="1">
      <c r="A3406" s="1496" t="s">
        <v>29</v>
      </c>
      <c r="B3406" s="1496"/>
      <c r="C3406" s="1496"/>
      <c r="D3406" s="2560"/>
      <c r="E3406" s="1496"/>
      <c r="F3406" s="1496"/>
      <c r="G3406" s="2560">
        <f>G3403+G3404</f>
        <v>14250</v>
      </c>
      <c r="H3406" s="1496"/>
      <c r="I3406" s="1496"/>
      <c r="J3406" s="2560"/>
      <c r="K3406" s="1496"/>
      <c r="L3406" s="1496"/>
      <c r="M3406" s="2560"/>
    </row>
    <row r="3407" spans="1:14" s="2558" customFormat="1" ht="24.75" customHeight="1" thickBot="1">
      <c r="A3407" s="2563" t="s">
        <v>4224</v>
      </c>
      <c r="B3407" s="2564"/>
      <c r="C3407" s="2564"/>
      <c r="D3407" s="2565">
        <f>D3406+D3392+D3378+D3364+D3350+D3336+D3322</f>
        <v>47500</v>
      </c>
      <c r="E3407" s="2564"/>
      <c r="F3407" s="2564"/>
      <c r="G3407" s="2565">
        <f>G3406+G3392+G3378+G3364+G3350+G3336+G3322</f>
        <v>18250</v>
      </c>
      <c r="H3407" s="2564"/>
      <c r="I3407" s="2564"/>
      <c r="J3407" s="2565">
        <f>J3406+J3392+J3378+J3364+J3350+J3336+J3322</f>
        <v>30000</v>
      </c>
      <c r="K3407" s="2564"/>
      <c r="L3407" s="2564"/>
      <c r="M3407" s="2565">
        <f>M3406+M3392+M3378+M3364+M3350+M3336+M3322</f>
        <v>142500</v>
      </c>
      <c r="N3407" s="2566">
        <f>M3407+J3407+G3407+D3407</f>
        <v>238250</v>
      </c>
    </row>
    <row r="3408" spans="1:14" ht="16.5" thickBot="1">
      <c r="A3408" s="2567" t="s">
        <v>4699</v>
      </c>
      <c r="B3408" s="1302"/>
      <c r="C3408" s="1302"/>
      <c r="D3408" s="1302"/>
      <c r="E3408" s="1302"/>
      <c r="F3408" s="1302"/>
      <c r="G3408" s="1302"/>
      <c r="H3408" s="1302"/>
      <c r="I3408" s="1302"/>
      <c r="J3408" s="1302"/>
      <c r="K3408" s="1302"/>
      <c r="L3408" s="1302"/>
      <c r="M3408" s="2493"/>
    </row>
    <row r="3409" spans="1:13" s="2568" customFormat="1" ht="43.5" customHeight="1">
      <c r="A3409" s="2432" t="s">
        <v>3278</v>
      </c>
      <c r="B3409" s="1237" t="s">
        <v>4700</v>
      </c>
      <c r="C3409" s="1237"/>
      <c r="D3409" s="1402"/>
      <c r="E3409" s="1237" t="s">
        <v>4700</v>
      </c>
      <c r="F3409" s="1237"/>
      <c r="G3409" s="1402"/>
      <c r="H3409" s="1237" t="s">
        <v>4700</v>
      </c>
      <c r="I3409" s="1237"/>
      <c r="J3409" s="1402"/>
      <c r="K3409" s="1237" t="s">
        <v>4700</v>
      </c>
      <c r="L3409" s="1237"/>
      <c r="M3409" s="1402"/>
    </row>
    <row r="3410" spans="1:13" s="2568" customFormat="1" ht="39.75" customHeight="1">
      <c r="A3410" s="2531" t="s">
        <v>4228</v>
      </c>
      <c r="B3410" s="1240" t="s">
        <v>4701</v>
      </c>
      <c r="C3410" s="1240"/>
      <c r="D3410" s="1238"/>
      <c r="E3410" s="1240" t="s">
        <v>4701</v>
      </c>
      <c r="F3410" s="1240"/>
      <c r="G3410" s="1238"/>
      <c r="H3410" s="1240" t="s">
        <v>4701</v>
      </c>
      <c r="I3410" s="1240"/>
      <c r="J3410" s="1238"/>
      <c r="K3410" s="1240" t="s">
        <v>4701</v>
      </c>
      <c r="L3410" s="1240"/>
      <c r="M3410" s="1238"/>
    </row>
    <row r="3411" spans="1:13" s="2568" customFormat="1" ht="35.25" customHeight="1">
      <c r="A3411" s="2531" t="s">
        <v>3284</v>
      </c>
      <c r="B3411" s="1405" t="s">
        <v>4470</v>
      </c>
      <c r="C3411" s="2532"/>
      <c r="D3411" s="1238"/>
      <c r="E3411" s="1405" t="s">
        <v>4471</v>
      </c>
      <c r="F3411" s="2532"/>
      <c r="G3411" s="1238"/>
      <c r="H3411" s="1405" t="s">
        <v>3420</v>
      </c>
      <c r="I3411" s="2532"/>
      <c r="J3411" s="1238"/>
      <c r="K3411" s="1405" t="s">
        <v>4502</v>
      </c>
      <c r="L3411" s="2532"/>
      <c r="M3411" s="1238"/>
    </row>
    <row r="3412" spans="1:13" s="2568" customFormat="1" ht="36.75" customHeight="1">
      <c r="A3412" s="2531" t="s">
        <v>4375</v>
      </c>
      <c r="B3412" s="1405" t="s">
        <v>3712</v>
      </c>
      <c r="C3412" s="2532"/>
      <c r="D3412" s="1238"/>
      <c r="E3412" s="1405" t="s">
        <v>3712</v>
      </c>
      <c r="F3412" s="2532"/>
      <c r="G3412" s="1238"/>
      <c r="H3412" s="1405" t="s">
        <v>3712</v>
      </c>
      <c r="I3412" s="2532"/>
      <c r="J3412" s="1238"/>
      <c r="K3412" s="1405" t="s">
        <v>3712</v>
      </c>
      <c r="L3412" s="2532"/>
      <c r="M3412" s="1238"/>
    </row>
    <row r="3413" spans="1:13" s="2568" customFormat="1" ht="27.75" customHeight="1">
      <c r="A3413" s="2531" t="s">
        <v>3291</v>
      </c>
      <c r="B3413" s="1405" t="s">
        <v>4702</v>
      </c>
      <c r="C3413" s="2532"/>
      <c r="D3413" s="1238"/>
      <c r="E3413" s="1405" t="s">
        <v>4702</v>
      </c>
      <c r="F3413" s="2532"/>
      <c r="G3413" s="1238"/>
      <c r="H3413" s="1405" t="s">
        <v>4702</v>
      </c>
      <c r="I3413" s="2532"/>
      <c r="J3413" s="1238"/>
      <c r="K3413" s="1405" t="s">
        <v>4702</v>
      </c>
      <c r="L3413" s="2532"/>
      <c r="M3413" s="1238"/>
    </row>
    <row r="3414" spans="1:13" s="2568" customFormat="1" ht="35.25" customHeight="1">
      <c r="A3414" s="2531" t="s">
        <v>3294</v>
      </c>
      <c r="B3414" s="1405"/>
      <c r="C3414" s="2532"/>
      <c r="D3414" s="1238"/>
      <c r="E3414" s="1405"/>
      <c r="F3414" s="2532"/>
      <c r="G3414" s="1238"/>
      <c r="H3414" s="1405"/>
      <c r="I3414" s="2532"/>
      <c r="J3414" s="1238"/>
      <c r="K3414" s="1405"/>
      <c r="L3414" s="2532"/>
      <c r="M3414" s="1238"/>
    </row>
    <row r="3415" spans="1:13" s="2568" customFormat="1" ht="33.75" customHeight="1">
      <c r="A3415" s="2531" t="s">
        <v>3295</v>
      </c>
      <c r="B3415" s="1405" t="s">
        <v>3394</v>
      </c>
      <c r="C3415" s="2532"/>
      <c r="D3415" s="1238"/>
      <c r="E3415" s="1405" t="s">
        <v>3394</v>
      </c>
      <c r="F3415" s="2532"/>
      <c r="G3415" s="1238"/>
      <c r="H3415" s="1405" t="s">
        <v>3394</v>
      </c>
      <c r="I3415" s="2532"/>
      <c r="J3415" s="1238"/>
      <c r="K3415" s="1405" t="s">
        <v>3394</v>
      </c>
      <c r="L3415" s="2532"/>
      <c r="M3415" s="1238"/>
    </row>
    <row r="3416" spans="1:13" s="2568" customFormat="1" ht="32.25" customHeight="1">
      <c r="A3416" s="2531" t="s">
        <v>3298</v>
      </c>
      <c r="B3416" s="1405" t="s">
        <v>3315</v>
      </c>
      <c r="C3416" s="2532"/>
      <c r="D3416" s="1238"/>
      <c r="E3416" s="1405" t="s">
        <v>3315</v>
      </c>
      <c r="F3416" s="2532"/>
      <c r="G3416" s="1238"/>
      <c r="H3416" s="1405" t="s">
        <v>3315</v>
      </c>
      <c r="I3416" s="2532"/>
      <c r="J3416" s="1238"/>
      <c r="K3416" s="1405" t="s">
        <v>3315</v>
      </c>
      <c r="L3416" s="2532"/>
      <c r="M3416" s="1238"/>
    </row>
    <row r="3417" spans="1:13" s="2568" customFormat="1" ht="33.75" customHeight="1">
      <c r="A3417" s="2531" t="s">
        <v>4376</v>
      </c>
      <c r="B3417" s="1405"/>
      <c r="C3417" s="2532"/>
      <c r="D3417" s="1238"/>
      <c r="E3417" s="1405"/>
      <c r="F3417" s="2532"/>
      <c r="G3417" s="1238"/>
      <c r="H3417" s="1405"/>
      <c r="I3417" s="2532"/>
      <c r="J3417" s="1238"/>
      <c r="K3417" s="1405"/>
      <c r="L3417" s="2532"/>
      <c r="M3417" s="1238"/>
    </row>
    <row r="3418" spans="1:13" s="2568" customFormat="1" ht="29.25" customHeight="1">
      <c r="A3418" s="2531" t="s">
        <v>3304</v>
      </c>
      <c r="B3418" s="1405"/>
      <c r="C3418" s="2533"/>
      <c r="D3418" s="1238"/>
      <c r="E3418" s="1405"/>
      <c r="F3418" s="2533"/>
      <c r="G3418" s="1238"/>
      <c r="H3418" s="1405"/>
      <c r="I3418" s="2533"/>
      <c r="J3418" s="1238"/>
      <c r="K3418" s="1405"/>
      <c r="L3418" s="2533"/>
      <c r="M3418" s="1238"/>
    </row>
    <row r="3419" spans="1:13" s="2568" customFormat="1" ht="33.75" customHeight="1">
      <c r="A3419" s="2531" t="s">
        <v>4377</v>
      </c>
      <c r="B3419" s="2538">
        <v>1</v>
      </c>
      <c r="C3419" s="2539">
        <v>275</v>
      </c>
      <c r="D3419" s="1238">
        <f>B3419*C3419*B3421</f>
        <v>16500</v>
      </c>
      <c r="E3419" s="2538">
        <v>1</v>
      </c>
      <c r="F3419" s="2539">
        <v>275</v>
      </c>
      <c r="G3419" s="1238">
        <f>E3419*F3419*E3421</f>
        <v>16500</v>
      </c>
      <c r="H3419" s="2538">
        <v>1</v>
      </c>
      <c r="I3419" s="2539">
        <v>275</v>
      </c>
      <c r="J3419" s="1238">
        <f>H3419*I3419*H3421</f>
        <v>16500</v>
      </c>
      <c r="K3419" s="2538">
        <v>1</v>
      </c>
      <c r="L3419" s="2539">
        <v>275</v>
      </c>
      <c r="M3419" s="1238">
        <f>K3419*L3419*K3421</f>
        <v>16500</v>
      </c>
    </row>
    <row r="3420" spans="1:13" s="2568" customFormat="1" ht="39.75" customHeight="1">
      <c r="A3420" s="2531" t="s">
        <v>4378</v>
      </c>
      <c r="B3420" s="2538">
        <v>2</v>
      </c>
      <c r="C3420" s="2539">
        <v>100</v>
      </c>
      <c r="D3420" s="1238">
        <f>B3420*C3420*B3421</f>
        <v>12000</v>
      </c>
      <c r="E3420" s="2538">
        <v>2</v>
      </c>
      <c r="F3420" s="2539">
        <v>100</v>
      </c>
      <c r="G3420" s="1238">
        <f>E3420*F3420*E3421</f>
        <v>12000</v>
      </c>
      <c r="H3420" s="2538">
        <v>2</v>
      </c>
      <c r="I3420" s="2539">
        <v>100</v>
      </c>
      <c r="J3420" s="1238">
        <f>H3420*I3420*H3421</f>
        <v>12000</v>
      </c>
      <c r="K3420" s="2538">
        <v>2</v>
      </c>
      <c r="L3420" s="2539">
        <v>100</v>
      </c>
      <c r="M3420" s="1238">
        <f>K3420*L3420*K3421</f>
        <v>12000</v>
      </c>
    </row>
    <row r="3421" spans="1:13" s="2568" customFormat="1" ht="27.75" customHeight="1">
      <c r="A3421" s="2569" t="s">
        <v>4379</v>
      </c>
      <c r="B3421" s="1240">
        <v>60</v>
      </c>
      <c r="C3421" s="1505"/>
      <c r="D3421" s="1238"/>
      <c r="E3421" s="1240">
        <v>60</v>
      </c>
      <c r="F3421" s="1505"/>
      <c r="G3421" s="1238"/>
      <c r="H3421" s="1240">
        <v>60</v>
      </c>
      <c r="I3421" s="1505"/>
      <c r="J3421" s="1238"/>
      <c r="K3421" s="1240">
        <v>60</v>
      </c>
      <c r="L3421" s="1505"/>
      <c r="M3421" s="1238"/>
    </row>
    <row r="3422" spans="1:13" s="2568" customFormat="1" ht="39.75" customHeight="1" thickBot="1">
      <c r="A3422" s="2570" t="s">
        <v>29</v>
      </c>
      <c r="B3422" s="2543"/>
      <c r="C3422" s="2543"/>
      <c r="D3422" s="2544">
        <f>SUM(D3419:D3421)</f>
        <v>28500</v>
      </c>
      <c r="E3422" s="2543"/>
      <c r="F3422" s="2543"/>
      <c r="G3422" s="2544">
        <f>SUM(G3419:G3421)</f>
        <v>28500</v>
      </c>
      <c r="H3422" s="2543"/>
      <c r="I3422" s="2543"/>
      <c r="J3422" s="2544">
        <f>SUM(J3419:J3421)</f>
        <v>28500</v>
      </c>
      <c r="K3422" s="2543"/>
      <c r="L3422" s="2543"/>
      <c r="M3422" s="2544">
        <f>SUM(M3419:M3421)</f>
        <v>28500</v>
      </c>
    </row>
    <row r="3423" spans="1:13" s="2568" customFormat="1" ht="49.5" customHeight="1">
      <c r="A3423" s="2546" t="s">
        <v>3278</v>
      </c>
      <c r="B3423" s="1512" t="s">
        <v>4703</v>
      </c>
      <c r="C3423" s="1240"/>
      <c r="D3423" s="1238"/>
      <c r="E3423" s="1512" t="s">
        <v>4703</v>
      </c>
      <c r="F3423" s="1240"/>
      <c r="G3423" s="1238"/>
      <c r="H3423" s="1512" t="s">
        <v>4703</v>
      </c>
      <c r="I3423" s="1240"/>
      <c r="J3423" s="1238"/>
      <c r="K3423" s="1512" t="s">
        <v>4703</v>
      </c>
      <c r="L3423" s="1240"/>
      <c r="M3423" s="1238"/>
    </row>
    <row r="3424" spans="1:13" s="2568" customFormat="1" ht="29.25" customHeight="1">
      <c r="A3424" s="2531" t="s">
        <v>4228</v>
      </c>
      <c r="B3424" s="1240" t="s">
        <v>4701</v>
      </c>
      <c r="C3424" s="1240"/>
      <c r="D3424" s="1238"/>
      <c r="E3424" s="1240" t="s">
        <v>4701</v>
      </c>
      <c r="F3424" s="1240"/>
      <c r="G3424" s="1238"/>
      <c r="H3424" s="1240" t="s">
        <v>4701</v>
      </c>
      <c r="I3424" s="1240"/>
      <c r="J3424" s="1238"/>
      <c r="K3424" s="1240" t="s">
        <v>4701</v>
      </c>
      <c r="L3424" s="1240"/>
      <c r="M3424" s="1238"/>
    </row>
    <row r="3425" spans="1:13" s="2568" customFormat="1" ht="32.25" customHeight="1">
      <c r="A3425" s="2531" t="s">
        <v>3284</v>
      </c>
      <c r="B3425" s="1405" t="s">
        <v>4470</v>
      </c>
      <c r="C3425" s="2532"/>
      <c r="D3425" s="1238"/>
      <c r="E3425" s="1405" t="s">
        <v>4471</v>
      </c>
      <c r="F3425" s="2532"/>
      <c r="G3425" s="1238"/>
      <c r="H3425" s="1405" t="s">
        <v>3420</v>
      </c>
      <c r="I3425" s="2532"/>
      <c r="J3425" s="1238"/>
      <c r="K3425" s="1405" t="s">
        <v>4502</v>
      </c>
      <c r="L3425" s="2532"/>
      <c r="M3425" s="1238"/>
    </row>
    <row r="3426" spans="1:13" s="2568" customFormat="1" ht="27.75" customHeight="1">
      <c r="A3426" s="2531" t="s">
        <v>4375</v>
      </c>
      <c r="B3426" s="1405" t="s">
        <v>3712</v>
      </c>
      <c r="C3426" s="2532"/>
      <c r="D3426" s="1238"/>
      <c r="E3426" s="1405" t="s">
        <v>3712</v>
      </c>
      <c r="F3426" s="2532"/>
      <c r="G3426" s="1238"/>
      <c r="H3426" s="1405" t="s">
        <v>3712</v>
      </c>
      <c r="I3426" s="2532"/>
      <c r="J3426" s="1238"/>
      <c r="K3426" s="1405" t="s">
        <v>3712</v>
      </c>
      <c r="L3426" s="2532"/>
      <c r="M3426" s="1238"/>
    </row>
    <row r="3427" spans="1:13" s="2568" customFormat="1" ht="30.75" customHeight="1">
      <c r="A3427" s="2531" t="s">
        <v>3291</v>
      </c>
      <c r="B3427" s="1405" t="s">
        <v>4704</v>
      </c>
      <c r="C3427" s="2532"/>
      <c r="D3427" s="1238"/>
      <c r="E3427" s="1405" t="s">
        <v>4704</v>
      </c>
      <c r="F3427" s="2532"/>
      <c r="G3427" s="1238"/>
      <c r="H3427" s="1405" t="s">
        <v>4704</v>
      </c>
      <c r="I3427" s="2532"/>
      <c r="J3427" s="1238"/>
      <c r="K3427" s="1405" t="s">
        <v>4704</v>
      </c>
      <c r="L3427" s="2532"/>
      <c r="M3427" s="1238"/>
    </row>
    <row r="3428" spans="1:13" s="2568" customFormat="1" ht="50.25" customHeight="1">
      <c r="A3428" s="2531" t="s">
        <v>3294</v>
      </c>
      <c r="B3428" s="1405"/>
      <c r="C3428" s="2532"/>
      <c r="D3428" s="1238"/>
      <c r="E3428" s="1405"/>
      <c r="F3428" s="2532"/>
      <c r="G3428" s="1238"/>
      <c r="H3428" s="1405"/>
      <c r="I3428" s="2532"/>
      <c r="J3428" s="1238"/>
      <c r="K3428" s="1405"/>
      <c r="L3428" s="2532"/>
      <c r="M3428" s="1238"/>
    </row>
    <row r="3429" spans="1:13" s="2568" customFormat="1" ht="29.25" customHeight="1">
      <c r="A3429" s="2531" t="s">
        <v>3295</v>
      </c>
      <c r="B3429" s="1405" t="s">
        <v>3394</v>
      </c>
      <c r="C3429" s="2532"/>
      <c r="D3429" s="1238"/>
      <c r="E3429" s="1405" t="s">
        <v>3394</v>
      </c>
      <c r="F3429" s="2532"/>
      <c r="G3429" s="1238"/>
      <c r="H3429" s="1405" t="s">
        <v>3394</v>
      </c>
      <c r="I3429" s="2532"/>
      <c r="J3429" s="1238"/>
      <c r="K3429" s="1405" t="s">
        <v>3394</v>
      </c>
      <c r="L3429" s="2532"/>
      <c r="M3429" s="1238"/>
    </row>
    <row r="3430" spans="1:13" s="2568" customFormat="1" ht="50.25" customHeight="1">
      <c r="A3430" s="2531" t="s">
        <v>3298</v>
      </c>
      <c r="B3430" s="1405" t="s">
        <v>4580</v>
      </c>
      <c r="C3430" s="2532"/>
      <c r="D3430" s="1238"/>
      <c r="E3430" s="1405" t="s">
        <v>4580</v>
      </c>
      <c r="F3430" s="2532"/>
      <c r="G3430" s="1238"/>
      <c r="H3430" s="1405" t="s">
        <v>4580</v>
      </c>
      <c r="I3430" s="2532"/>
      <c r="J3430" s="1238"/>
      <c r="K3430" s="1405" t="s">
        <v>4580</v>
      </c>
      <c r="L3430" s="2532"/>
      <c r="M3430" s="1238"/>
    </row>
    <row r="3431" spans="1:13" s="2568" customFormat="1" ht="50.25" customHeight="1">
      <c r="A3431" s="2531" t="s">
        <v>4376</v>
      </c>
      <c r="B3431" s="1405"/>
      <c r="C3431" s="2532"/>
      <c r="D3431" s="1238"/>
      <c r="E3431" s="1405"/>
      <c r="F3431" s="2532"/>
      <c r="G3431" s="1238"/>
      <c r="H3431" s="1405"/>
      <c r="I3431" s="2532"/>
      <c r="J3431" s="1238"/>
      <c r="K3431" s="1405"/>
      <c r="L3431" s="2532"/>
      <c r="M3431" s="1238"/>
    </row>
    <row r="3432" spans="1:13" s="2568" customFormat="1" ht="50.25" customHeight="1">
      <c r="A3432" s="2531" t="s">
        <v>3304</v>
      </c>
      <c r="B3432" s="1405"/>
      <c r="C3432" s="2533"/>
      <c r="D3432" s="1238"/>
      <c r="E3432" s="1405"/>
      <c r="F3432" s="2533"/>
      <c r="G3432" s="1238"/>
      <c r="H3432" s="1405"/>
      <c r="I3432" s="2533"/>
      <c r="J3432" s="1238"/>
      <c r="K3432" s="1405"/>
      <c r="L3432" s="2533"/>
      <c r="M3432" s="1238"/>
    </row>
    <row r="3433" spans="1:13" s="2568" customFormat="1" ht="27.75" customHeight="1">
      <c r="A3433" s="2531" t="s">
        <v>4504</v>
      </c>
      <c r="B3433" s="2538">
        <v>1</v>
      </c>
      <c r="C3433" s="2539">
        <v>275</v>
      </c>
      <c r="D3433" s="1238">
        <f>B3433*C3433*B3435</f>
        <v>16500</v>
      </c>
      <c r="E3433" s="2538">
        <v>1</v>
      </c>
      <c r="F3433" s="2539">
        <v>275</v>
      </c>
      <c r="G3433" s="1238">
        <f>E3433*F3433*E3435</f>
        <v>16500</v>
      </c>
      <c r="H3433" s="2538">
        <v>1</v>
      </c>
      <c r="I3433" s="2539">
        <v>275</v>
      </c>
      <c r="J3433" s="1238">
        <f>H3433*I3433*H3435</f>
        <v>16500</v>
      </c>
      <c r="K3433" s="2538">
        <v>1</v>
      </c>
      <c r="L3433" s="2539">
        <v>275</v>
      </c>
      <c r="M3433" s="1238">
        <f>K3433*L3433*K3435</f>
        <v>16500</v>
      </c>
    </row>
    <row r="3434" spans="1:13" s="2568" customFormat="1" ht="38.25" customHeight="1">
      <c r="A3434" s="2531" t="s">
        <v>4378</v>
      </c>
      <c r="B3434" s="2538">
        <v>2</v>
      </c>
      <c r="C3434" s="2539">
        <v>100</v>
      </c>
      <c r="D3434" s="1238">
        <f>B3434*C3434*B3435</f>
        <v>12000</v>
      </c>
      <c r="E3434" s="2538">
        <v>2</v>
      </c>
      <c r="F3434" s="2539">
        <v>100</v>
      </c>
      <c r="G3434" s="1238">
        <f>E3434*F3434*E3435</f>
        <v>12000</v>
      </c>
      <c r="H3434" s="2538">
        <v>2</v>
      </c>
      <c r="I3434" s="2539">
        <v>100</v>
      </c>
      <c r="J3434" s="1238">
        <f>H3434*I3434*H3435</f>
        <v>12000</v>
      </c>
      <c r="K3434" s="2538">
        <v>2</v>
      </c>
      <c r="L3434" s="2539">
        <v>100</v>
      </c>
      <c r="M3434" s="1238">
        <f>K3434*L3434*K3435</f>
        <v>12000</v>
      </c>
    </row>
    <row r="3435" spans="1:13" s="2568" customFormat="1" ht="30.75" customHeight="1">
      <c r="A3435" s="2569" t="s">
        <v>4379</v>
      </c>
      <c r="B3435" s="1240">
        <v>60</v>
      </c>
      <c r="C3435" s="1505"/>
      <c r="D3435" s="1238"/>
      <c r="E3435" s="1240">
        <v>60</v>
      </c>
      <c r="F3435" s="1505"/>
      <c r="G3435" s="1238"/>
      <c r="H3435" s="1240">
        <v>60</v>
      </c>
      <c r="I3435" s="1505"/>
      <c r="J3435" s="1238"/>
      <c r="K3435" s="1240">
        <v>60</v>
      </c>
      <c r="L3435" s="1505"/>
      <c r="M3435" s="1238"/>
    </row>
    <row r="3436" spans="1:13" s="2568" customFormat="1" ht="36.75" customHeight="1" thickBot="1">
      <c r="A3436" s="2570" t="s">
        <v>29</v>
      </c>
      <c r="B3436" s="2543"/>
      <c r="C3436" s="2543"/>
      <c r="D3436" s="2544">
        <f>SUM(D3433:D3435)</f>
        <v>28500</v>
      </c>
      <c r="E3436" s="2543"/>
      <c r="F3436" s="2543"/>
      <c r="G3436" s="2544">
        <f>SUM(G3433:G3435)</f>
        <v>28500</v>
      </c>
      <c r="H3436" s="2543"/>
      <c r="I3436" s="2543"/>
      <c r="J3436" s="2544">
        <f>SUM(J3433:J3435)</f>
        <v>28500</v>
      </c>
      <c r="K3436" s="2543"/>
      <c r="L3436" s="2543"/>
      <c r="M3436" s="2544">
        <f>SUM(M3433:M3435)</f>
        <v>28500</v>
      </c>
    </row>
    <row r="3437" spans="1:13" s="2568" customFormat="1" ht="42" customHeight="1">
      <c r="A3437" s="2546" t="s">
        <v>3278</v>
      </c>
      <c r="B3437" s="1512" t="s">
        <v>4705</v>
      </c>
      <c r="C3437" s="1240"/>
      <c r="D3437" s="1238"/>
      <c r="E3437" s="1512"/>
      <c r="F3437" s="1240"/>
      <c r="G3437" s="1238"/>
      <c r="H3437" s="1512" t="s">
        <v>4703</v>
      </c>
      <c r="I3437" s="1240"/>
      <c r="J3437" s="1238"/>
      <c r="K3437" s="1512"/>
      <c r="L3437" s="1240"/>
      <c r="M3437" s="1238"/>
    </row>
    <row r="3438" spans="1:13" s="2568" customFormat="1" ht="30.75" customHeight="1">
      <c r="A3438" s="2531" t="s">
        <v>4228</v>
      </c>
      <c r="B3438" s="1240" t="s">
        <v>4701</v>
      </c>
      <c r="C3438" s="1240"/>
      <c r="D3438" s="1238"/>
      <c r="E3438" s="1240"/>
      <c r="F3438" s="1240"/>
      <c r="G3438" s="1238"/>
      <c r="H3438" s="1240" t="s">
        <v>4701</v>
      </c>
      <c r="I3438" s="1240"/>
      <c r="J3438" s="1238"/>
      <c r="K3438" s="1240"/>
      <c r="L3438" s="1240"/>
      <c r="M3438" s="1238"/>
    </row>
    <row r="3439" spans="1:13" s="2568" customFormat="1" ht="29.25" customHeight="1">
      <c r="A3439" s="2531" t="s">
        <v>3284</v>
      </c>
      <c r="B3439" s="1405" t="s">
        <v>4470</v>
      </c>
      <c r="C3439" s="2532"/>
      <c r="D3439" s="1238"/>
      <c r="E3439" s="1405"/>
      <c r="F3439" s="2532"/>
      <c r="G3439" s="1238"/>
      <c r="H3439" s="1405" t="s">
        <v>4706</v>
      </c>
      <c r="I3439" s="2532"/>
      <c r="J3439" s="1238"/>
      <c r="K3439" s="1405"/>
      <c r="L3439" s="2532"/>
      <c r="M3439" s="1238"/>
    </row>
    <row r="3440" spans="1:13" s="2568" customFormat="1" ht="33.75" customHeight="1">
      <c r="A3440" s="2531" t="s">
        <v>4375</v>
      </c>
      <c r="B3440" s="1405" t="s">
        <v>3712</v>
      </c>
      <c r="C3440" s="2532"/>
      <c r="D3440" s="1238"/>
      <c r="E3440" s="1405"/>
      <c r="F3440" s="2532"/>
      <c r="G3440" s="1238"/>
      <c r="H3440" s="1405" t="s">
        <v>3712</v>
      </c>
      <c r="I3440" s="2532"/>
      <c r="J3440" s="1238"/>
      <c r="K3440" s="1405"/>
      <c r="L3440" s="2532"/>
      <c r="M3440" s="1238"/>
    </row>
    <row r="3441" spans="1:13" s="2568" customFormat="1" ht="26.25" customHeight="1">
      <c r="A3441" s="2531" t="s">
        <v>3291</v>
      </c>
      <c r="B3441" s="1405" t="s">
        <v>4707</v>
      </c>
      <c r="C3441" s="2532"/>
      <c r="D3441" s="1238"/>
      <c r="E3441" s="1405"/>
      <c r="F3441" s="2532"/>
      <c r="G3441" s="1238"/>
      <c r="H3441" s="1405" t="s">
        <v>4707</v>
      </c>
      <c r="I3441" s="2532"/>
      <c r="J3441" s="1238"/>
      <c r="K3441" s="1405"/>
      <c r="L3441" s="2532"/>
      <c r="M3441" s="1238"/>
    </row>
    <row r="3442" spans="1:13" s="2568" customFormat="1" ht="50.25" customHeight="1">
      <c r="A3442" s="2531" t="s">
        <v>3294</v>
      </c>
      <c r="B3442" s="1405"/>
      <c r="C3442" s="2532"/>
      <c r="D3442" s="1238"/>
      <c r="E3442" s="1405"/>
      <c r="F3442" s="2532"/>
      <c r="G3442" s="1238"/>
      <c r="H3442" s="1405"/>
      <c r="I3442" s="2532"/>
      <c r="J3442" s="1238"/>
      <c r="K3442" s="1405"/>
      <c r="L3442" s="2532"/>
      <c r="M3442" s="1238"/>
    </row>
    <row r="3443" spans="1:13" s="2568" customFormat="1" ht="26.25" customHeight="1">
      <c r="A3443" s="2531" t="s">
        <v>3295</v>
      </c>
      <c r="B3443" s="1405" t="s">
        <v>3394</v>
      </c>
      <c r="C3443" s="2532"/>
      <c r="D3443" s="1238"/>
      <c r="E3443" s="1405"/>
      <c r="F3443" s="2532"/>
      <c r="G3443" s="1238"/>
      <c r="H3443" s="1405" t="s">
        <v>3394</v>
      </c>
      <c r="I3443" s="2532"/>
      <c r="J3443" s="1238"/>
      <c r="K3443" s="1405"/>
      <c r="L3443" s="2532"/>
      <c r="M3443" s="1238"/>
    </row>
    <row r="3444" spans="1:13" s="2568" customFormat="1" ht="41.25" customHeight="1">
      <c r="A3444" s="2531" t="s">
        <v>3298</v>
      </c>
      <c r="B3444" s="1405" t="s">
        <v>4580</v>
      </c>
      <c r="C3444" s="2532"/>
      <c r="D3444" s="1238"/>
      <c r="E3444" s="1405"/>
      <c r="F3444" s="2532"/>
      <c r="G3444" s="1238"/>
      <c r="H3444" s="1405" t="s">
        <v>4580</v>
      </c>
      <c r="I3444" s="2532"/>
      <c r="J3444" s="1238"/>
      <c r="K3444" s="1405"/>
      <c r="L3444" s="2532"/>
      <c r="M3444" s="1238"/>
    </row>
    <row r="3445" spans="1:13" s="2568" customFormat="1" ht="50.25" customHeight="1">
      <c r="A3445" s="2531" t="s">
        <v>4376</v>
      </c>
      <c r="B3445" s="1405"/>
      <c r="C3445" s="2532"/>
      <c r="D3445" s="1238"/>
      <c r="E3445" s="1405"/>
      <c r="F3445" s="2532"/>
      <c r="G3445" s="1238"/>
      <c r="H3445" s="1405"/>
      <c r="I3445" s="2532"/>
      <c r="J3445" s="1238"/>
      <c r="K3445" s="1405"/>
      <c r="L3445" s="2532"/>
      <c r="M3445" s="1238"/>
    </row>
    <row r="3446" spans="1:13" s="2568" customFormat="1" ht="29.25" customHeight="1">
      <c r="A3446" s="2531" t="s">
        <v>3304</v>
      </c>
      <c r="B3446" s="1405"/>
      <c r="C3446" s="2533"/>
      <c r="D3446" s="1238"/>
      <c r="E3446" s="1405"/>
      <c r="F3446" s="2533"/>
      <c r="G3446" s="1238"/>
      <c r="H3446" s="1405"/>
      <c r="I3446" s="2533"/>
      <c r="J3446" s="1238"/>
      <c r="K3446" s="1405"/>
      <c r="L3446" s="2533"/>
      <c r="M3446" s="1238"/>
    </row>
    <row r="3447" spans="1:13" s="2568" customFormat="1" ht="36.75" customHeight="1">
      <c r="A3447" s="2531" t="s">
        <v>4504</v>
      </c>
      <c r="B3447" s="2538">
        <v>1</v>
      </c>
      <c r="C3447" s="2539">
        <v>275</v>
      </c>
      <c r="D3447" s="1238">
        <f>B3447*C3447*B3449</f>
        <v>16500</v>
      </c>
      <c r="E3447" s="2538"/>
      <c r="F3447" s="2539"/>
      <c r="G3447" s="1238"/>
      <c r="H3447" s="2538">
        <v>1</v>
      </c>
      <c r="I3447" s="2539">
        <v>275</v>
      </c>
      <c r="J3447" s="1238">
        <f>H3447*I3447*H3449</f>
        <v>16500</v>
      </c>
      <c r="K3447" s="2538"/>
      <c r="L3447" s="2539"/>
      <c r="M3447" s="1238"/>
    </row>
    <row r="3448" spans="1:13" s="2568" customFormat="1" ht="29.25" customHeight="1">
      <c r="A3448" s="2531" t="s">
        <v>4378</v>
      </c>
      <c r="B3448" s="2538">
        <v>2</v>
      </c>
      <c r="C3448" s="2539">
        <v>100</v>
      </c>
      <c r="D3448" s="1238">
        <f>B3448*C3448*B3449</f>
        <v>12000</v>
      </c>
      <c r="E3448" s="2538"/>
      <c r="F3448" s="2539"/>
      <c r="G3448" s="1238"/>
      <c r="H3448" s="2538">
        <v>2</v>
      </c>
      <c r="I3448" s="2539">
        <v>100</v>
      </c>
      <c r="J3448" s="1238">
        <f>H3448*I3448*H3449</f>
        <v>12000</v>
      </c>
      <c r="K3448" s="2538"/>
      <c r="L3448" s="2539"/>
      <c r="M3448" s="1238"/>
    </row>
    <row r="3449" spans="1:13" s="2568" customFormat="1" ht="30.75" customHeight="1">
      <c r="A3449" s="2569" t="s">
        <v>4379</v>
      </c>
      <c r="B3449" s="1240">
        <v>60</v>
      </c>
      <c r="C3449" s="1505"/>
      <c r="D3449" s="1238"/>
      <c r="E3449" s="1240"/>
      <c r="F3449" s="1505"/>
      <c r="G3449" s="1238"/>
      <c r="H3449" s="1240">
        <v>60</v>
      </c>
      <c r="I3449" s="1505"/>
      <c r="J3449" s="1238"/>
      <c r="K3449" s="1240"/>
      <c r="L3449" s="1505"/>
      <c r="M3449" s="1238"/>
    </row>
    <row r="3450" spans="1:13" s="2568" customFormat="1" ht="29.25" customHeight="1" thickBot="1">
      <c r="A3450" s="2570" t="s">
        <v>29</v>
      </c>
      <c r="B3450" s="2543"/>
      <c r="C3450" s="2543"/>
      <c r="D3450" s="2544">
        <f>SUM(D3447:D3449)</f>
        <v>28500</v>
      </c>
      <c r="E3450" s="2543"/>
      <c r="F3450" s="2543"/>
      <c r="G3450" s="2544"/>
      <c r="H3450" s="2543"/>
      <c r="I3450" s="2543"/>
      <c r="J3450" s="2544">
        <f>SUM(J3447:J3449)</f>
        <v>28500</v>
      </c>
      <c r="K3450" s="2543"/>
      <c r="L3450" s="2543"/>
      <c r="M3450" s="2544"/>
    </row>
    <row r="3451" spans="1:13" s="2568" customFormat="1" ht="48" customHeight="1">
      <c r="A3451" s="2546" t="s">
        <v>3278</v>
      </c>
      <c r="B3451" s="1512"/>
      <c r="C3451" s="1240"/>
      <c r="D3451" s="1238"/>
      <c r="E3451" s="1512"/>
      <c r="F3451" s="1240"/>
      <c r="G3451" s="1238"/>
      <c r="H3451" s="1512" t="s">
        <v>4708</v>
      </c>
      <c r="I3451" s="1240"/>
      <c r="J3451" s="1238"/>
      <c r="K3451" s="1512"/>
      <c r="L3451" s="1240"/>
      <c r="M3451" s="1238"/>
    </row>
    <row r="3452" spans="1:13" s="2568" customFormat="1" ht="23.25" customHeight="1">
      <c r="A3452" s="2531" t="s">
        <v>4228</v>
      </c>
      <c r="B3452" s="1240"/>
      <c r="C3452" s="1240"/>
      <c r="D3452" s="1238"/>
      <c r="E3452" s="1240"/>
      <c r="F3452" s="1240"/>
      <c r="G3452" s="1238"/>
      <c r="H3452" s="1240" t="s">
        <v>4701</v>
      </c>
      <c r="I3452" s="1240"/>
      <c r="J3452" s="1238"/>
      <c r="K3452" s="1240"/>
      <c r="L3452" s="1240"/>
      <c r="M3452" s="1238"/>
    </row>
    <row r="3453" spans="1:13" s="2568" customFormat="1" ht="23.25" customHeight="1">
      <c r="A3453" s="2531" t="s">
        <v>3284</v>
      </c>
      <c r="B3453" s="1405"/>
      <c r="C3453" s="2532"/>
      <c r="D3453" s="1238"/>
      <c r="E3453" s="1405"/>
      <c r="F3453" s="2532"/>
      <c r="G3453" s="1238"/>
      <c r="H3453" s="1405" t="s">
        <v>3420</v>
      </c>
      <c r="I3453" s="2532"/>
      <c r="J3453" s="1238"/>
      <c r="K3453" s="1405"/>
      <c r="L3453" s="2532"/>
      <c r="M3453" s="1238"/>
    </row>
    <row r="3454" spans="1:13" s="2568" customFormat="1" ht="23.25" customHeight="1">
      <c r="A3454" s="2531" t="s">
        <v>4375</v>
      </c>
      <c r="B3454" s="1405"/>
      <c r="C3454" s="2532"/>
      <c r="D3454" s="1238"/>
      <c r="E3454" s="1405"/>
      <c r="F3454" s="2532"/>
      <c r="G3454" s="1238"/>
      <c r="H3454" s="1405" t="s">
        <v>3712</v>
      </c>
      <c r="I3454" s="2532"/>
      <c r="J3454" s="1238"/>
      <c r="K3454" s="1405"/>
      <c r="L3454" s="2532"/>
      <c r="M3454" s="1238"/>
    </row>
    <row r="3455" spans="1:13" s="2568" customFormat="1" ht="24.75" customHeight="1">
      <c r="A3455" s="2531" t="s">
        <v>3291</v>
      </c>
      <c r="B3455" s="1405"/>
      <c r="C3455" s="2532"/>
      <c r="D3455" s="1238"/>
      <c r="E3455" s="1405"/>
      <c r="F3455" s="2532"/>
      <c r="G3455" s="1238"/>
      <c r="H3455" s="1405" t="s">
        <v>4709</v>
      </c>
      <c r="I3455" s="2532"/>
      <c r="J3455" s="1238"/>
      <c r="K3455" s="1405"/>
      <c r="L3455" s="2532"/>
      <c r="M3455" s="1238"/>
    </row>
    <row r="3456" spans="1:13" s="2568" customFormat="1" ht="27.75" customHeight="1">
      <c r="A3456" s="2531" t="s">
        <v>3294</v>
      </c>
      <c r="B3456" s="1405"/>
      <c r="C3456" s="2532"/>
      <c r="D3456" s="1238"/>
      <c r="E3456" s="1405"/>
      <c r="F3456" s="2532"/>
      <c r="G3456" s="1238"/>
      <c r="H3456" s="1405"/>
      <c r="I3456" s="2532"/>
      <c r="J3456" s="1238"/>
      <c r="K3456" s="1405"/>
      <c r="L3456" s="2532"/>
      <c r="M3456" s="1238"/>
    </row>
    <row r="3457" spans="1:13" s="2568" customFormat="1" ht="24.75" customHeight="1">
      <c r="A3457" s="2531" t="s">
        <v>3295</v>
      </c>
      <c r="B3457" s="1405"/>
      <c r="C3457" s="2532"/>
      <c r="D3457" s="1238"/>
      <c r="E3457" s="1405"/>
      <c r="F3457" s="2532"/>
      <c r="G3457" s="1238"/>
      <c r="H3457" s="1405" t="s">
        <v>3394</v>
      </c>
      <c r="I3457" s="2532"/>
      <c r="J3457" s="1238"/>
      <c r="K3457" s="1405"/>
      <c r="L3457" s="2532"/>
      <c r="M3457" s="1238"/>
    </row>
    <row r="3458" spans="1:13" s="2568" customFormat="1" ht="36.75" customHeight="1">
      <c r="A3458" s="2531" t="s">
        <v>3298</v>
      </c>
      <c r="B3458" s="1405"/>
      <c r="C3458" s="2532"/>
      <c r="D3458" s="1238"/>
      <c r="E3458" s="1405"/>
      <c r="F3458" s="2532"/>
      <c r="G3458" s="1238"/>
      <c r="H3458" s="1405" t="s">
        <v>4580</v>
      </c>
      <c r="I3458" s="2532"/>
      <c r="J3458" s="1238"/>
      <c r="K3458" s="1405"/>
      <c r="L3458" s="2532"/>
      <c r="M3458" s="1238"/>
    </row>
    <row r="3459" spans="1:13" s="2568" customFormat="1" ht="47.25" customHeight="1">
      <c r="A3459" s="2531" t="s">
        <v>4376</v>
      </c>
      <c r="B3459" s="1405"/>
      <c r="C3459" s="2532"/>
      <c r="D3459" s="1238"/>
      <c r="E3459" s="1405"/>
      <c r="F3459" s="2532"/>
      <c r="G3459" s="1238"/>
      <c r="H3459" s="1405"/>
      <c r="I3459" s="2532"/>
      <c r="J3459" s="1238"/>
      <c r="K3459" s="1405"/>
      <c r="L3459" s="2532"/>
      <c r="M3459" s="1238"/>
    </row>
    <row r="3460" spans="1:13" s="2568" customFormat="1" ht="30.75" customHeight="1">
      <c r="A3460" s="2531" t="s">
        <v>3304</v>
      </c>
      <c r="B3460" s="1405"/>
      <c r="C3460" s="2533"/>
      <c r="D3460" s="1238"/>
      <c r="E3460" s="1405"/>
      <c r="F3460" s="2533"/>
      <c r="G3460" s="1238"/>
      <c r="H3460" s="1405"/>
      <c r="I3460" s="2533"/>
      <c r="J3460" s="1238"/>
      <c r="K3460" s="1405"/>
      <c r="L3460" s="2533"/>
      <c r="M3460" s="1238"/>
    </row>
    <row r="3461" spans="1:13" s="2568" customFormat="1" ht="27.75" customHeight="1">
      <c r="A3461" s="2531" t="s">
        <v>4504</v>
      </c>
      <c r="B3461" s="2538"/>
      <c r="C3461" s="2539"/>
      <c r="D3461" s="1238"/>
      <c r="E3461" s="2538"/>
      <c r="F3461" s="2539"/>
      <c r="G3461" s="1238"/>
      <c r="H3461" s="2538">
        <v>1</v>
      </c>
      <c r="I3461" s="2539">
        <v>275</v>
      </c>
      <c r="J3461" s="1238">
        <f>H3461*I3461*H3463</f>
        <v>6875</v>
      </c>
      <c r="K3461" s="2538"/>
      <c r="L3461" s="2539"/>
      <c r="M3461" s="1238"/>
    </row>
    <row r="3462" spans="1:13" s="2568" customFormat="1" ht="30.75" customHeight="1">
      <c r="A3462" s="2531" t="s">
        <v>4378</v>
      </c>
      <c r="B3462" s="2538"/>
      <c r="C3462" s="2539"/>
      <c r="D3462" s="1238"/>
      <c r="E3462" s="2538"/>
      <c r="F3462" s="2539"/>
      <c r="G3462" s="1238"/>
      <c r="H3462" s="2538">
        <v>2</v>
      </c>
      <c r="I3462" s="2539">
        <v>100</v>
      </c>
      <c r="J3462" s="1238">
        <f>H3462*I3462*H3463</f>
        <v>5000</v>
      </c>
      <c r="K3462" s="2538"/>
      <c r="L3462" s="2539"/>
      <c r="M3462" s="1238"/>
    </row>
    <row r="3463" spans="1:13" s="2568" customFormat="1" ht="35.25" customHeight="1">
      <c r="A3463" s="2569" t="s">
        <v>4379</v>
      </c>
      <c r="B3463" s="1240"/>
      <c r="C3463" s="1505"/>
      <c r="D3463" s="1238"/>
      <c r="E3463" s="1240"/>
      <c r="F3463" s="1505"/>
      <c r="G3463" s="1238"/>
      <c r="H3463" s="1240">
        <v>25</v>
      </c>
      <c r="I3463" s="1505"/>
      <c r="J3463" s="1238"/>
      <c r="K3463" s="1240"/>
      <c r="L3463" s="1505"/>
      <c r="M3463" s="1238"/>
    </row>
    <row r="3464" spans="1:13" s="2568" customFormat="1" ht="29.25" customHeight="1" thickBot="1">
      <c r="A3464" s="2570" t="s">
        <v>29</v>
      </c>
      <c r="B3464" s="2543"/>
      <c r="C3464" s="2543"/>
      <c r="D3464" s="2544"/>
      <c r="E3464" s="2543"/>
      <c r="F3464" s="2543"/>
      <c r="G3464" s="2544"/>
      <c r="H3464" s="2543"/>
      <c r="I3464" s="2543"/>
      <c r="J3464" s="2544">
        <f>SUM(J3461:J3463)</f>
        <v>11875</v>
      </c>
      <c r="K3464" s="2543"/>
      <c r="L3464" s="2543"/>
      <c r="M3464" s="2544"/>
    </row>
    <row r="3465" spans="1:13" s="2568" customFormat="1" ht="43.5" customHeight="1">
      <c r="A3465" s="2546" t="s">
        <v>3278</v>
      </c>
      <c r="B3465" s="1512"/>
      <c r="C3465" s="1240"/>
      <c r="D3465" s="1238"/>
      <c r="E3465" s="1512"/>
      <c r="F3465" s="1240"/>
      <c r="G3465" s="1238"/>
      <c r="H3465" s="1512" t="s">
        <v>4710</v>
      </c>
      <c r="I3465" s="1240"/>
      <c r="J3465" s="1238"/>
      <c r="K3465" s="1512"/>
      <c r="L3465" s="1240"/>
      <c r="M3465" s="1238"/>
    </row>
    <row r="3466" spans="1:13" s="2568" customFormat="1" ht="21.75" customHeight="1">
      <c r="A3466" s="2531" t="s">
        <v>4228</v>
      </c>
      <c r="B3466" s="1240"/>
      <c r="C3466" s="1240"/>
      <c r="D3466" s="1238"/>
      <c r="E3466" s="1240"/>
      <c r="F3466" s="1240"/>
      <c r="G3466" s="1238"/>
      <c r="H3466" s="1240" t="s">
        <v>4701</v>
      </c>
      <c r="I3466" s="1240"/>
      <c r="J3466" s="1238"/>
      <c r="K3466" s="1240"/>
      <c r="L3466" s="1240"/>
      <c r="M3466" s="1238"/>
    </row>
    <row r="3467" spans="1:13" s="2568" customFormat="1" ht="24.75" customHeight="1">
      <c r="A3467" s="2531" t="s">
        <v>3284</v>
      </c>
      <c r="B3467" s="1405"/>
      <c r="C3467" s="2532"/>
      <c r="D3467" s="1238"/>
      <c r="E3467" s="1405"/>
      <c r="F3467" s="2532"/>
      <c r="G3467" s="1238"/>
      <c r="H3467" s="1405" t="s">
        <v>4478</v>
      </c>
      <c r="I3467" s="2532"/>
      <c r="J3467" s="1238"/>
      <c r="K3467" s="1405"/>
      <c r="L3467" s="2532"/>
      <c r="M3467" s="1238"/>
    </row>
    <row r="3468" spans="1:13" s="2568" customFormat="1" ht="26.25" customHeight="1">
      <c r="A3468" s="2531" t="s">
        <v>4375</v>
      </c>
      <c r="B3468" s="1405"/>
      <c r="C3468" s="2532"/>
      <c r="D3468" s="1238"/>
      <c r="E3468" s="1405"/>
      <c r="F3468" s="2532"/>
      <c r="G3468" s="1238"/>
      <c r="H3468" s="1405" t="s">
        <v>3712</v>
      </c>
      <c r="I3468" s="2532"/>
      <c r="J3468" s="1238"/>
      <c r="K3468" s="1405"/>
      <c r="L3468" s="2532"/>
      <c r="M3468" s="1238"/>
    </row>
    <row r="3469" spans="1:13" s="2568" customFormat="1" ht="26.25" customHeight="1">
      <c r="A3469" s="2531" t="s">
        <v>3291</v>
      </c>
      <c r="B3469" s="1405"/>
      <c r="C3469" s="2532"/>
      <c r="D3469" s="1238"/>
      <c r="E3469" s="1405"/>
      <c r="F3469" s="2532"/>
      <c r="G3469" s="1238"/>
      <c r="H3469" s="1405" t="s">
        <v>4711</v>
      </c>
      <c r="I3469" s="2532"/>
      <c r="J3469" s="1238"/>
      <c r="K3469" s="1405"/>
      <c r="L3469" s="2532"/>
      <c r="M3469" s="1238"/>
    </row>
    <row r="3470" spans="1:13" s="2568" customFormat="1" ht="42.75" customHeight="1">
      <c r="A3470" s="2531" t="s">
        <v>3294</v>
      </c>
      <c r="B3470" s="1405"/>
      <c r="C3470" s="2532"/>
      <c r="D3470" s="1238"/>
      <c r="E3470" s="1405"/>
      <c r="F3470" s="2532"/>
      <c r="G3470" s="1238"/>
      <c r="H3470" s="1405"/>
      <c r="I3470" s="2532"/>
      <c r="J3470" s="1238"/>
      <c r="K3470" s="1405"/>
      <c r="L3470" s="2532"/>
      <c r="M3470" s="1238"/>
    </row>
    <row r="3471" spans="1:13" s="2568" customFormat="1" ht="23.25" customHeight="1">
      <c r="A3471" s="2531" t="s">
        <v>3295</v>
      </c>
      <c r="B3471" s="1405"/>
      <c r="C3471" s="2532"/>
      <c r="D3471" s="1238"/>
      <c r="E3471" s="1405"/>
      <c r="F3471" s="2532"/>
      <c r="G3471" s="1238"/>
      <c r="H3471" s="1405" t="s">
        <v>3394</v>
      </c>
      <c r="I3471" s="2532"/>
      <c r="J3471" s="1238"/>
      <c r="K3471" s="1405"/>
      <c r="L3471" s="2532"/>
      <c r="M3471" s="1238"/>
    </row>
    <row r="3472" spans="1:13" s="2568" customFormat="1" ht="50.25" customHeight="1">
      <c r="A3472" s="2531" t="s">
        <v>3298</v>
      </c>
      <c r="B3472" s="1405"/>
      <c r="C3472" s="2532"/>
      <c r="D3472" s="1238"/>
      <c r="E3472" s="1405"/>
      <c r="F3472" s="2532"/>
      <c r="G3472" s="1238"/>
      <c r="H3472" s="1405" t="s">
        <v>4580</v>
      </c>
      <c r="I3472" s="2532"/>
      <c r="J3472" s="1238"/>
      <c r="K3472" s="1405"/>
      <c r="L3472" s="2532"/>
      <c r="M3472" s="1238"/>
    </row>
    <row r="3473" spans="1:13" s="2568" customFormat="1" ht="50.25" customHeight="1">
      <c r="A3473" s="2531" t="s">
        <v>4376</v>
      </c>
      <c r="B3473" s="1405"/>
      <c r="C3473" s="2532"/>
      <c r="D3473" s="1238"/>
      <c r="E3473" s="1405"/>
      <c r="F3473" s="2532"/>
      <c r="G3473" s="1238"/>
      <c r="H3473" s="1405"/>
      <c r="I3473" s="2532"/>
      <c r="J3473" s="1238"/>
      <c r="K3473" s="1405"/>
      <c r="L3473" s="2532"/>
      <c r="M3473" s="1238"/>
    </row>
    <row r="3474" spans="1:13" s="2568" customFormat="1" ht="36.75" customHeight="1">
      <c r="A3474" s="2531" t="s">
        <v>3304</v>
      </c>
      <c r="B3474" s="1405"/>
      <c r="C3474" s="2533"/>
      <c r="D3474" s="1238"/>
      <c r="E3474" s="1405"/>
      <c r="F3474" s="2533"/>
      <c r="G3474" s="1238"/>
      <c r="H3474" s="1405"/>
      <c r="I3474" s="2533"/>
      <c r="J3474" s="1238"/>
      <c r="K3474" s="1405"/>
      <c r="L3474" s="2533"/>
      <c r="M3474" s="1238"/>
    </row>
    <row r="3475" spans="1:13" s="2568" customFormat="1" ht="36.75" customHeight="1">
      <c r="A3475" s="2531" t="s">
        <v>4504</v>
      </c>
      <c r="B3475" s="2538"/>
      <c r="C3475" s="2539"/>
      <c r="D3475" s="1238"/>
      <c r="E3475" s="2538"/>
      <c r="F3475" s="2539"/>
      <c r="G3475" s="1238"/>
      <c r="H3475" s="2538"/>
      <c r="I3475" s="2539"/>
      <c r="J3475" s="1238">
        <f>H3475*I3475*H3477</f>
        <v>0</v>
      </c>
      <c r="K3475" s="2538"/>
      <c r="L3475" s="2539"/>
      <c r="M3475" s="1238"/>
    </row>
    <row r="3476" spans="1:13" s="2568" customFormat="1" ht="38.25" customHeight="1">
      <c r="A3476" s="2531" t="s">
        <v>4378</v>
      </c>
      <c r="B3476" s="2538"/>
      <c r="C3476" s="2539"/>
      <c r="D3476" s="1238"/>
      <c r="E3476" s="2538"/>
      <c r="F3476" s="2539"/>
      <c r="G3476" s="1238"/>
      <c r="H3476" s="2538">
        <v>1</v>
      </c>
      <c r="I3476" s="2539">
        <v>100</v>
      </c>
      <c r="J3476" s="1238">
        <f>H3476*I3476*H3477</f>
        <v>45200</v>
      </c>
      <c r="K3476" s="2538"/>
      <c r="L3476" s="2539"/>
      <c r="M3476" s="1238"/>
    </row>
    <row r="3477" spans="1:13" s="2568" customFormat="1" ht="32.25" customHeight="1">
      <c r="A3477" s="2569" t="s">
        <v>4379</v>
      </c>
      <c r="B3477" s="1240"/>
      <c r="C3477" s="1505"/>
      <c r="D3477" s="1238"/>
      <c r="E3477" s="1240"/>
      <c r="F3477" s="1505"/>
      <c r="G3477" s="1238"/>
      <c r="H3477" s="1240">
        <v>452</v>
      </c>
      <c r="I3477" s="1505"/>
      <c r="J3477" s="1238"/>
      <c r="K3477" s="1240"/>
      <c r="L3477" s="1505"/>
      <c r="M3477" s="1238"/>
    </row>
    <row r="3478" spans="1:13" s="2568" customFormat="1" ht="33.75" customHeight="1" thickBot="1">
      <c r="A3478" s="2570" t="s">
        <v>29</v>
      </c>
      <c r="B3478" s="2543"/>
      <c r="C3478" s="2543"/>
      <c r="D3478" s="2544"/>
      <c r="E3478" s="2543"/>
      <c r="F3478" s="2543"/>
      <c r="G3478" s="2544"/>
      <c r="H3478" s="2543"/>
      <c r="I3478" s="2543"/>
      <c r="J3478" s="2544">
        <f>SUM(J3475:J3477)</f>
        <v>45200</v>
      </c>
      <c r="K3478" s="2543"/>
      <c r="L3478" s="2543"/>
      <c r="M3478" s="2544"/>
    </row>
    <row r="3479" spans="1:13" s="2568" customFormat="1" ht="37.5" customHeight="1">
      <c r="A3479" s="2546" t="s">
        <v>3278</v>
      </c>
      <c r="B3479" s="1512"/>
      <c r="C3479" s="1240"/>
      <c r="D3479" s="1238"/>
      <c r="E3479" s="1512" t="s">
        <v>4712</v>
      </c>
      <c r="F3479" s="1240"/>
      <c r="G3479" s="1238"/>
      <c r="H3479" s="1512"/>
      <c r="I3479" s="1240"/>
      <c r="J3479" s="1238"/>
      <c r="K3479" s="1512"/>
      <c r="L3479" s="1240"/>
      <c r="M3479" s="1238"/>
    </row>
    <row r="3480" spans="1:13" s="2568" customFormat="1" ht="26.25" customHeight="1">
      <c r="A3480" s="2531" t="s">
        <v>4228</v>
      </c>
      <c r="B3480" s="1240"/>
      <c r="C3480" s="1240"/>
      <c r="D3480" s="1238"/>
      <c r="E3480" s="1240" t="s">
        <v>4701</v>
      </c>
      <c r="F3480" s="1240"/>
      <c r="G3480" s="1238"/>
      <c r="H3480" s="1240"/>
      <c r="I3480" s="1240"/>
      <c r="J3480" s="1238"/>
      <c r="K3480" s="1240"/>
      <c r="L3480" s="1240"/>
      <c r="M3480" s="1238"/>
    </row>
    <row r="3481" spans="1:13" s="2568" customFormat="1" ht="23.25" customHeight="1">
      <c r="A3481" s="2531" t="s">
        <v>3284</v>
      </c>
      <c r="B3481" s="1405"/>
      <c r="C3481" s="2532"/>
      <c r="D3481" s="1238"/>
      <c r="E3481" s="1405" t="s">
        <v>4471</v>
      </c>
      <c r="F3481" s="2532"/>
      <c r="G3481" s="1238"/>
      <c r="H3481" s="1405"/>
      <c r="I3481" s="2532"/>
      <c r="J3481" s="1238"/>
      <c r="K3481" s="1405"/>
      <c r="L3481" s="2532"/>
      <c r="M3481" s="1238"/>
    </row>
    <row r="3482" spans="1:13" s="2568" customFormat="1" ht="32.25" customHeight="1">
      <c r="A3482" s="2531" t="s">
        <v>4375</v>
      </c>
      <c r="B3482" s="1405"/>
      <c r="C3482" s="2532"/>
      <c r="D3482" s="1238"/>
      <c r="E3482" s="1405" t="s">
        <v>3712</v>
      </c>
      <c r="F3482" s="2532"/>
      <c r="G3482" s="1238"/>
      <c r="H3482" s="1405"/>
      <c r="I3482" s="2532"/>
      <c r="J3482" s="1238"/>
      <c r="K3482" s="1405"/>
      <c r="L3482" s="2532"/>
      <c r="M3482" s="1238"/>
    </row>
    <row r="3483" spans="1:13" s="2568" customFormat="1" ht="29.25" customHeight="1">
      <c r="A3483" s="2531" t="s">
        <v>3291</v>
      </c>
      <c r="B3483" s="1405"/>
      <c r="C3483" s="2532"/>
      <c r="D3483" s="1238"/>
      <c r="E3483" s="1405" t="s">
        <v>4713</v>
      </c>
      <c r="F3483" s="2532"/>
      <c r="G3483" s="1238"/>
      <c r="H3483" s="1405"/>
      <c r="I3483" s="2532"/>
      <c r="J3483" s="1238"/>
      <c r="K3483" s="1405"/>
      <c r="L3483" s="2532"/>
      <c r="M3483" s="1238"/>
    </row>
    <row r="3484" spans="1:13" s="2568" customFormat="1" ht="27.75" customHeight="1">
      <c r="A3484" s="2531" t="s">
        <v>3294</v>
      </c>
      <c r="B3484" s="1405"/>
      <c r="C3484" s="2532"/>
      <c r="D3484" s="1238"/>
      <c r="E3484" s="1405"/>
      <c r="F3484" s="2532"/>
      <c r="G3484" s="1238"/>
      <c r="H3484" s="1405"/>
      <c r="I3484" s="2532"/>
      <c r="J3484" s="1238"/>
      <c r="K3484" s="1405"/>
      <c r="L3484" s="2532"/>
      <c r="M3484" s="1238"/>
    </row>
    <row r="3485" spans="1:13" s="2568" customFormat="1" ht="33.75" customHeight="1">
      <c r="A3485" s="2531" t="s">
        <v>3295</v>
      </c>
      <c r="B3485" s="1405"/>
      <c r="C3485" s="2532"/>
      <c r="D3485" s="1238"/>
      <c r="E3485" s="1405" t="s">
        <v>3394</v>
      </c>
      <c r="F3485" s="2532"/>
      <c r="G3485" s="1238"/>
      <c r="H3485" s="1405"/>
      <c r="I3485" s="2532"/>
      <c r="J3485" s="1238"/>
      <c r="K3485" s="1405"/>
      <c r="L3485" s="2532"/>
      <c r="M3485" s="1238"/>
    </row>
    <row r="3486" spans="1:13" s="2568" customFormat="1" ht="50.25" customHeight="1">
      <c r="A3486" s="2531" t="s">
        <v>3298</v>
      </c>
      <c r="B3486" s="1405"/>
      <c r="C3486" s="2532"/>
      <c r="D3486" s="1238"/>
      <c r="E3486" s="1405" t="s">
        <v>4580</v>
      </c>
      <c r="F3486" s="2532"/>
      <c r="G3486" s="1238"/>
      <c r="H3486" s="1405"/>
      <c r="I3486" s="2532"/>
      <c r="J3486" s="1238"/>
      <c r="K3486" s="1405"/>
      <c r="L3486" s="2532"/>
      <c r="M3486" s="1238"/>
    </row>
    <row r="3487" spans="1:13" s="2568" customFormat="1" ht="50.25" customHeight="1">
      <c r="A3487" s="2531" t="s">
        <v>4376</v>
      </c>
      <c r="B3487" s="1405"/>
      <c r="C3487" s="2532"/>
      <c r="D3487" s="1238"/>
      <c r="E3487" s="1405"/>
      <c r="F3487" s="2532"/>
      <c r="G3487" s="1238"/>
      <c r="H3487" s="1405"/>
      <c r="I3487" s="2532"/>
      <c r="J3487" s="1238"/>
      <c r="K3487" s="1405"/>
      <c r="L3487" s="2532"/>
      <c r="M3487" s="1238"/>
    </row>
    <row r="3488" spans="1:13" s="2568" customFormat="1" ht="21.75" customHeight="1">
      <c r="A3488" s="2531" t="s">
        <v>3304</v>
      </c>
      <c r="B3488" s="1405"/>
      <c r="C3488" s="2533"/>
      <c r="D3488" s="1238"/>
      <c r="E3488" s="1405" t="s">
        <v>4714</v>
      </c>
      <c r="F3488" s="2533">
        <v>2000</v>
      </c>
      <c r="G3488" s="1238">
        <f>F3488*E3491</f>
        <v>120000</v>
      </c>
      <c r="H3488" s="1405"/>
      <c r="I3488" s="2533"/>
      <c r="J3488" s="1238"/>
      <c r="K3488" s="1405"/>
      <c r="L3488" s="2533"/>
      <c r="M3488" s="1238"/>
    </row>
    <row r="3489" spans="1:13" s="2568" customFormat="1" ht="35.25" customHeight="1">
      <c r="A3489" s="2531" t="s">
        <v>4504</v>
      </c>
      <c r="B3489" s="2538"/>
      <c r="C3489" s="2539"/>
      <c r="D3489" s="1238"/>
      <c r="E3489" s="2538" t="s">
        <v>4715</v>
      </c>
      <c r="F3489" s="2539">
        <v>550</v>
      </c>
      <c r="G3489" s="1238">
        <f>F3489*E3491</f>
        <v>33000</v>
      </c>
      <c r="H3489" s="2538"/>
      <c r="I3489" s="2539"/>
      <c r="J3489" s="1238"/>
      <c r="K3489" s="2538"/>
      <c r="L3489" s="2539"/>
      <c r="M3489" s="1238"/>
    </row>
    <row r="3490" spans="1:13" s="2568" customFormat="1" ht="27.75" customHeight="1">
      <c r="A3490" s="2531" t="s">
        <v>4378</v>
      </c>
      <c r="B3490" s="2538"/>
      <c r="C3490" s="2539"/>
      <c r="D3490" s="1238"/>
      <c r="E3490" s="2538" t="s">
        <v>4716</v>
      </c>
      <c r="F3490" s="2539">
        <v>200</v>
      </c>
      <c r="G3490" s="1238">
        <f>F3490*E3491</f>
        <v>12000</v>
      </c>
      <c r="H3490" s="2538"/>
      <c r="I3490" s="2539"/>
      <c r="J3490" s="1238"/>
      <c r="K3490" s="2538"/>
      <c r="L3490" s="2539"/>
      <c r="M3490" s="1238"/>
    </row>
    <row r="3491" spans="1:13" s="2568" customFormat="1" ht="29.25" customHeight="1">
      <c r="A3491" s="2569" t="s">
        <v>4379</v>
      </c>
      <c r="B3491" s="1240"/>
      <c r="C3491" s="1505"/>
      <c r="D3491" s="1238"/>
      <c r="E3491" s="1240">
        <v>60</v>
      </c>
      <c r="F3491" s="1505"/>
      <c r="G3491" s="1238"/>
      <c r="H3491" s="1240"/>
      <c r="I3491" s="1505"/>
      <c r="J3491" s="1238"/>
      <c r="K3491" s="1240"/>
      <c r="L3491" s="1505"/>
      <c r="M3491" s="1238"/>
    </row>
    <row r="3492" spans="1:13" s="2568" customFormat="1" ht="35.25" customHeight="1" thickBot="1">
      <c r="A3492" s="2570" t="s">
        <v>29</v>
      </c>
      <c r="B3492" s="2543"/>
      <c r="C3492" s="2543"/>
      <c r="D3492" s="2544"/>
      <c r="E3492" s="2543"/>
      <c r="F3492" s="2543"/>
      <c r="G3492" s="2544">
        <f>SUM(G3488:G3491)</f>
        <v>165000</v>
      </c>
      <c r="H3492" s="2543"/>
      <c r="I3492" s="2543"/>
      <c r="J3492" s="2544"/>
      <c r="K3492" s="2543"/>
      <c r="L3492" s="2543"/>
      <c r="M3492" s="2544"/>
    </row>
    <row r="3493" spans="1:13" s="2568" customFormat="1" ht="45" customHeight="1">
      <c r="A3493" s="2546" t="s">
        <v>3278</v>
      </c>
      <c r="B3493" s="1512" t="s">
        <v>4717</v>
      </c>
      <c r="C3493" s="1240"/>
      <c r="D3493" s="1238"/>
      <c r="E3493" s="1512" t="s">
        <v>4717</v>
      </c>
      <c r="F3493" s="1240"/>
      <c r="G3493" s="1238"/>
      <c r="H3493" s="1512" t="s">
        <v>4717</v>
      </c>
      <c r="I3493" s="1240"/>
      <c r="J3493" s="1238"/>
      <c r="K3493" s="1512" t="s">
        <v>4717</v>
      </c>
      <c r="L3493" s="1240"/>
      <c r="M3493" s="1238"/>
    </row>
    <row r="3494" spans="1:13" s="2568" customFormat="1" ht="32.25" customHeight="1">
      <c r="A3494" s="2531" t="s">
        <v>4228</v>
      </c>
      <c r="B3494" s="1240" t="s">
        <v>4701</v>
      </c>
      <c r="C3494" s="1240"/>
      <c r="D3494" s="1238"/>
      <c r="E3494" s="1240" t="s">
        <v>4701</v>
      </c>
      <c r="F3494" s="1240"/>
      <c r="G3494" s="1238"/>
      <c r="H3494" s="1240" t="s">
        <v>4701</v>
      </c>
      <c r="I3494" s="1240"/>
      <c r="J3494" s="1238"/>
      <c r="K3494" s="1240" t="s">
        <v>4701</v>
      </c>
      <c r="L3494" s="1240"/>
      <c r="M3494" s="1238"/>
    </row>
    <row r="3495" spans="1:13" s="2568" customFormat="1" ht="27.75" customHeight="1">
      <c r="A3495" s="2531" t="s">
        <v>3284</v>
      </c>
      <c r="B3495" s="1405" t="s">
        <v>4467</v>
      </c>
      <c r="C3495" s="2532"/>
      <c r="D3495" s="1238"/>
      <c r="E3495" s="1405" t="s">
        <v>4471</v>
      </c>
      <c r="F3495" s="2532"/>
      <c r="G3495" s="1238"/>
      <c r="H3495" s="1405" t="s">
        <v>3420</v>
      </c>
      <c r="I3495" s="2532"/>
      <c r="J3495" s="1238"/>
      <c r="K3495" s="1405" t="s">
        <v>4502</v>
      </c>
      <c r="L3495" s="2532"/>
      <c r="M3495" s="1238"/>
    </row>
    <row r="3496" spans="1:13" s="2568" customFormat="1" ht="36.75" customHeight="1">
      <c r="A3496" s="2531" t="s">
        <v>4375</v>
      </c>
      <c r="B3496" s="1405" t="s">
        <v>3712</v>
      </c>
      <c r="C3496" s="2532"/>
      <c r="D3496" s="1238"/>
      <c r="E3496" s="1405" t="s">
        <v>3712</v>
      </c>
      <c r="F3496" s="2532"/>
      <c r="G3496" s="1238"/>
      <c r="H3496" s="1405" t="s">
        <v>3712</v>
      </c>
      <c r="I3496" s="2532"/>
      <c r="J3496" s="1238"/>
      <c r="K3496" s="1405" t="s">
        <v>3712</v>
      </c>
      <c r="L3496" s="2532"/>
      <c r="M3496" s="1238"/>
    </row>
    <row r="3497" spans="1:13" s="2568" customFormat="1" ht="26.25" customHeight="1">
      <c r="A3497" s="2531" t="s">
        <v>3291</v>
      </c>
      <c r="B3497" s="1405" t="s">
        <v>4718</v>
      </c>
      <c r="C3497" s="2532"/>
      <c r="D3497" s="1238"/>
      <c r="E3497" s="1405" t="s">
        <v>4718</v>
      </c>
      <c r="F3497" s="2532"/>
      <c r="G3497" s="1238"/>
      <c r="H3497" s="1405" t="s">
        <v>4718</v>
      </c>
      <c r="I3497" s="2532"/>
      <c r="J3497" s="1238"/>
      <c r="K3497" s="1405" t="s">
        <v>4718</v>
      </c>
      <c r="L3497" s="2532"/>
      <c r="M3497" s="1238"/>
    </row>
    <row r="3498" spans="1:13" s="2568" customFormat="1" ht="38.25" customHeight="1">
      <c r="A3498" s="2531" t="s">
        <v>3294</v>
      </c>
      <c r="B3498" s="1405"/>
      <c r="C3498" s="2532"/>
      <c r="D3498" s="1238"/>
      <c r="E3498" s="1405"/>
      <c r="F3498" s="2532"/>
      <c r="G3498" s="1238"/>
      <c r="H3498" s="1405"/>
      <c r="I3498" s="2532"/>
      <c r="J3498" s="1238"/>
      <c r="K3498" s="1405"/>
      <c r="L3498" s="2532"/>
      <c r="M3498" s="1238"/>
    </row>
    <row r="3499" spans="1:13" s="2568" customFormat="1" ht="29.25" customHeight="1">
      <c r="A3499" s="2531" t="s">
        <v>3295</v>
      </c>
      <c r="B3499" s="1405" t="s">
        <v>3394</v>
      </c>
      <c r="C3499" s="2532"/>
      <c r="D3499" s="1238"/>
      <c r="E3499" s="1405" t="s">
        <v>3394</v>
      </c>
      <c r="F3499" s="2532"/>
      <c r="G3499" s="1238"/>
      <c r="H3499" s="1405" t="s">
        <v>3394</v>
      </c>
      <c r="I3499" s="2532"/>
      <c r="J3499" s="1238"/>
      <c r="K3499" s="1405" t="s">
        <v>3394</v>
      </c>
      <c r="L3499" s="2532"/>
      <c r="M3499" s="1238"/>
    </row>
    <row r="3500" spans="1:13" s="2568" customFormat="1" ht="50.25" customHeight="1">
      <c r="A3500" s="2531" t="s">
        <v>3298</v>
      </c>
      <c r="B3500" s="1405" t="s">
        <v>4580</v>
      </c>
      <c r="C3500" s="2532"/>
      <c r="D3500" s="1238"/>
      <c r="E3500" s="1405" t="s">
        <v>4580</v>
      </c>
      <c r="F3500" s="2532"/>
      <c r="G3500" s="1238"/>
      <c r="H3500" s="1405" t="s">
        <v>4580</v>
      </c>
      <c r="I3500" s="2532"/>
      <c r="J3500" s="1238"/>
      <c r="K3500" s="1405" t="s">
        <v>4580</v>
      </c>
      <c r="L3500" s="2532"/>
      <c r="M3500" s="1238"/>
    </row>
    <row r="3501" spans="1:13" s="2568" customFormat="1" ht="44.25" customHeight="1">
      <c r="A3501" s="2531" t="s">
        <v>4376</v>
      </c>
      <c r="B3501" s="1405"/>
      <c r="C3501" s="2532"/>
      <c r="D3501" s="1238"/>
      <c r="E3501" s="1405"/>
      <c r="F3501" s="2532"/>
      <c r="G3501" s="1238"/>
      <c r="H3501" s="1405"/>
      <c r="I3501" s="2532"/>
      <c r="J3501" s="1238"/>
      <c r="K3501" s="1405"/>
      <c r="L3501" s="2532"/>
      <c r="M3501" s="1238"/>
    </row>
    <row r="3502" spans="1:13" s="2568" customFormat="1" ht="33.75" customHeight="1">
      <c r="A3502" s="2531" t="s">
        <v>3304</v>
      </c>
      <c r="B3502" s="1405"/>
      <c r="C3502" s="2533"/>
      <c r="D3502" s="1238">
        <f>C3502*B3505</f>
        <v>0</v>
      </c>
      <c r="E3502" s="1405"/>
      <c r="F3502" s="2533"/>
      <c r="G3502" s="1238">
        <f>F3502*E3505</f>
        <v>0</v>
      </c>
      <c r="H3502" s="1405"/>
      <c r="I3502" s="2533"/>
      <c r="J3502" s="1238">
        <f>I3502*H3505</f>
        <v>0</v>
      </c>
      <c r="K3502" s="1405"/>
      <c r="L3502" s="2533"/>
      <c r="M3502" s="1238">
        <f>L3502*K3505</f>
        <v>0</v>
      </c>
    </row>
    <row r="3503" spans="1:13" s="2568" customFormat="1" ht="35.25" customHeight="1">
      <c r="A3503" s="2531" t="s">
        <v>4504</v>
      </c>
      <c r="B3503" s="2538"/>
      <c r="C3503" s="2539"/>
      <c r="D3503" s="1238">
        <f>C3503*B3505</f>
        <v>0</v>
      </c>
      <c r="E3503" s="2538"/>
      <c r="F3503" s="2539"/>
      <c r="G3503" s="1238">
        <f>F3503*E3505</f>
        <v>0</v>
      </c>
      <c r="H3503" s="2538"/>
      <c r="I3503" s="2539"/>
      <c r="J3503" s="1238">
        <f>I3503*H3505</f>
        <v>0</v>
      </c>
      <c r="K3503" s="2538"/>
      <c r="L3503" s="2539"/>
      <c r="M3503" s="1238">
        <f>L3503*K3505</f>
        <v>0</v>
      </c>
    </row>
    <row r="3504" spans="1:13" s="2568" customFormat="1" ht="30.75" customHeight="1">
      <c r="A3504" s="2531" t="s">
        <v>4378</v>
      </c>
      <c r="B3504" s="2538">
        <v>1</v>
      </c>
      <c r="C3504" s="2539">
        <v>100</v>
      </c>
      <c r="D3504" s="1238">
        <f>C3504*B3505</f>
        <v>2500</v>
      </c>
      <c r="E3504" s="2538">
        <v>1</v>
      </c>
      <c r="F3504" s="2539">
        <v>100</v>
      </c>
      <c r="G3504" s="1238">
        <f>F3504*E3505</f>
        <v>2500</v>
      </c>
      <c r="H3504" s="2538">
        <v>1</v>
      </c>
      <c r="I3504" s="2539">
        <v>100</v>
      </c>
      <c r="J3504" s="1238">
        <f>I3504*H3505</f>
        <v>2500</v>
      </c>
      <c r="K3504" s="2538">
        <v>1</v>
      </c>
      <c r="L3504" s="2539">
        <v>100</v>
      </c>
      <c r="M3504" s="1238">
        <f>L3504*K3505</f>
        <v>2500</v>
      </c>
    </row>
    <row r="3505" spans="1:13" s="2568" customFormat="1" ht="36.75" customHeight="1">
      <c r="A3505" s="2569" t="s">
        <v>4379</v>
      </c>
      <c r="B3505" s="1240">
        <v>25</v>
      </c>
      <c r="C3505" s="1505"/>
      <c r="D3505" s="1238"/>
      <c r="E3505" s="1240">
        <v>25</v>
      </c>
      <c r="F3505" s="1505"/>
      <c r="G3505" s="1238"/>
      <c r="H3505" s="1240">
        <v>25</v>
      </c>
      <c r="I3505" s="1505"/>
      <c r="J3505" s="1238"/>
      <c r="K3505" s="1240">
        <v>25</v>
      </c>
      <c r="L3505" s="1505"/>
      <c r="M3505" s="1238"/>
    </row>
    <row r="3506" spans="1:13" s="2568" customFormat="1" ht="33.75" customHeight="1" thickBot="1">
      <c r="A3506" s="2570" t="s">
        <v>29</v>
      </c>
      <c r="B3506" s="2543"/>
      <c r="C3506" s="2543"/>
      <c r="D3506" s="2544">
        <f>SUM(D3502:D3505)</f>
        <v>2500</v>
      </c>
      <c r="E3506" s="2543"/>
      <c r="F3506" s="2543"/>
      <c r="G3506" s="2544">
        <f>SUM(G3502:G3505)</f>
        <v>2500</v>
      </c>
      <c r="H3506" s="2543"/>
      <c r="I3506" s="2543"/>
      <c r="J3506" s="2544">
        <f>SUM(J3502:J3505)</f>
        <v>2500</v>
      </c>
      <c r="K3506" s="2543"/>
      <c r="L3506" s="2543"/>
      <c r="M3506" s="2544">
        <f>SUM(M3502:M3505)</f>
        <v>2500</v>
      </c>
    </row>
    <row r="3507" spans="1:13" s="2568" customFormat="1" ht="58.5" customHeight="1">
      <c r="A3507" s="2546" t="s">
        <v>3278</v>
      </c>
      <c r="B3507" s="1512" t="s">
        <v>4719</v>
      </c>
      <c r="C3507" s="1240"/>
      <c r="D3507" s="1238"/>
      <c r="E3507" s="1512"/>
      <c r="F3507" s="1240"/>
      <c r="G3507" s="1238"/>
      <c r="H3507" s="1512"/>
      <c r="I3507" s="1240"/>
      <c r="J3507" s="1238"/>
      <c r="K3507" s="1512"/>
      <c r="L3507" s="1240"/>
      <c r="M3507" s="1238"/>
    </row>
    <row r="3508" spans="1:13" s="2568" customFormat="1" ht="35.25" customHeight="1">
      <c r="A3508" s="2531" t="s">
        <v>4228</v>
      </c>
      <c r="B3508" s="1240" t="s">
        <v>4701</v>
      </c>
      <c r="C3508" s="1240"/>
      <c r="D3508" s="1238"/>
      <c r="E3508" s="1240"/>
      <c r="F3508" s="1240"/>
      <c r="G3508" s="1238"/>
      <c r="H3508" s="1240"/>
      <c r="I3508" s="1240"/>
      <c r="J3508" s="1238"/>
      <c r="K3508" s="1240"/>
      <c r="L3508" s="1240"/>
      <c r="M3508" s="1238"/>
    </row>
    <row r="3509" spans="1:13" s="2568" customFormat="1" ht="33.75" customHeight="1">
      <c r="A3509" s="2531" t="s">
        <v>3284</v>
      </c>
      <c r="B3509" s="1405" t="s">
        <v>4470</v>
      </c>
      <c r="C3509" s="2532"/>
      <c r="D3509" s="1238"/>
      <c r="E3509" s="1405"/>
      <c r="F3509" s="2532"/>
      <c r="G3509" s="1238"/>
      <c r="H3509" s="1405"/>
      <c r="I3509" s="2532"/>
      <c r="J3509" s="1238"/>
      <c r="K3509" s="1405"/>
      <c r="L3509" s="2532"/>
      <c r="M3509" s="1238"/>
    </row>
    <row r="3510" spans="1:13" s="2568" customFormat="1" ht="30.75" customHeight="1">
      <c r="A3510" s="2531" t="s">
        <v>4375</v>
      </c>
      <c r="B3510" s="1405" t="s">
        <v>3712</v>
      </c>
      <c r="C3510" s="2532"/>
      <c r="D3510" s="1238"/>
      <c r="E3510" s="1405"/>
      <c r="F3510" s="2532"/>
      <c r="G3510" s="1238"/>
      <c r="H3510" s="1405"/>
      <c r="I3510" s="2532"/>
      <c r="J3510" s="1238"/>
      <c r="K3510" s="1405"/>
      <c r="L3510" s="2532"/>
      <c r="M3510" s="1238"/>
    </row>
    <row r="3511" spans="1:13" s="2568" customFormat="1" ht="26.25" customHeight="1">
      <c r="A3511" s="2531" t="s">
        <v>3291</v>
      </c>
      <c r="B3511" s="1405" t="s">
        <v>4720</v>
      </c>
      <c r="C3511" s="2532"/>
      <c r="D3511" s="1238"/>
      <c r="E3511" s="1405"/>
      <c r="F3511" s="2532"/>
      <c r="G3511" s="1238"/>
      <c r="H3511" s="1405"/>
      <c r="I3511" s="2532"/>
      <c r="J3511" s="1238"/>
      <c r="K3511" s="1405"/>
      <c r="L3511" s="2532"/>
      <c r="M3511" s="1238"/>
    </row>
    <row r="3512" spans="1:13" s="2568" customFormat="1" ht="35.25" customHeight="1">
      <c r="A3512" s="2531" t="s">
        <v>3294</v>
      </c>
      <c r="B3512" s="1405"/>
      <c r="C3512" s="2532"/>
      <c r="D3512" s="1238"/>
      <c r="E3512" s="1405"/>
      <c r="F3512" s="2532"/>
      <c r="G3512" s="1238"/>
      <c r="H3512" s="1405"/>
      <c r="I3512" s="2532"/>
      <c r="J3512" s="1238"/>
      <c r="K3512" s="1405"/>
      <c r="L3512" s="2532"/>
      <c r="M3512" s="1238"/>
    </row>
    <row r="3513" spans="1:13" s="2568" customFormat="1" ht="30.75" customHeight="1">
      <c r="A3513" s="2531" t="s">
        <v>3295</v>
      </c>
      <c r="B3513" s="1405" t="s">
        <v>3394</v>
      </c>
      <c r="C3513" s="2532"/>
      <c r="D3513" s="1238"/>
      <c r="E3513" s="1405"/>
      <c r="F3513" s="2532"/>
      <c r="G3513" s="1238"/>
      <c r="H3513" s="1405"/>
      <c r="I3513" s="2532"/>
      <c r="J3513" s="1238"/>
      <c r="K3513" s="1405"/>
      <c r="L3513" s="2532"/>
      <c r="M3513" s="1238"/>
    </row>
    <row r="3514" spans="1:13" s="2568" customFormat="1" ht="50.25" customHeight="1">
      <c r="A3514" s="2531" t="s">
        <v>3298</v>
      </c>
      <c r="B3514" s="1405" t="s">
        <v>4580</v>
      </c>
      <c r="C3514" s="2532"/>
      <c r="D3514" s="1238"/>
      <c r="E3514" s="1405"/>
      <c r="F3514" s="2532"/>
      <c r="G3514" s="1238"/>
      <c r="H3514" s="1405"/>
      <c r="I3514" s="2532"/>
      <c r="J3514" s="1238"/>
      <c r="K3514" s="1405"/>
      <c r="L3514" s="2532"/>
      <c r="M3514" s="1238"/>
    </row>
    <row r="3515" spans="1:13" s="2568" customFormat="1" ht="50.25" customHeight="1">
      <c r="A3515" s="2531" t="s">
        <v>4376</v>
      </c>
      <c r="B3515" s="1405"/>
      <c r="C3515" s="2532"/>
      <c r="D3515" s="1238"/>
      <c r="E3515" s="1405"/>
      <c r="F3515" s="2532"/>
      <c r="G3515" s="1238"/>
      <c r="H3515" s="1405"/>
      <c r="I3515" s="2532"/>
      <c r="J3515" s="1238"/>
      <c r="K3515" s="1405"/>
      <c r="L3515" s="2532"/>
      <c r="M3515" s="1238"/>
    </row>
    <row r="3516" spans="1:13" s="2568" customFormat="1" ht="50.25" customHeight="1">
      <c r="A3516" s="2531" t="s">
        <v>3304</v>
      </c>
      <c r="B3516" s="1405"/>
      <c r="C3516" s="2533"/>
      <c r="D3516" s="1238">
        <f>C3516*B3519</f>
        <v>0</v>
      </c>
      <c r="E3516" s="1405"/>
      <c r="F3516" s="2533"/>
      <c r="G3516" s="1238"/>
      <c r="H3516" s="1405"/>
      <c r="I3516" s="2533"/>
      <c r="J3516" s="1238"/>
      <c r="K3516" s="1405"/>
      <c r="L3516" s="2533"/>
      <c r="M3516" s="1238"/>
    </row>
    <row r="3517" spans="1:13" s="2568" customFormat="1" ht="50.25" customHeight="1">
      <c r="A3517" s="2531" t="s">
        <v>4504</v>
      </c>
      <c r="B3517" s="2538">
        <v>1</v>
      </c>
      <c r="C3517" s="2539">
        <v>275</v>
      </c>
      <c r="D3517" s="1238">
        <f>B3517*C3517*B3519</f>
        <v>330000</v>
      </c>
      <c r="E3517" s="2538"/>
      <c r="F3517" s="2539"/>
      <c r="G3517" s="1238"/>
      <c r="H3517" s="2538"/>
      <c r="I3517" s="2539"/>
      <c r="J3517" s="1238"/>
      <c r="K3517" s="2538"/>
      <c r="L3517" s="2539"/>
      <c r="M3517" s="1238"/>
    </row>
    <row r="3518" spans="1:13" s="2568" customFormat="1" ht="50.25" customHeight="1">
      <c r="A3518" s="2531" t="s">
        <v>4378</v>
      </c>
      <c r="B3518" s="2538">
        <v>2</v>
      </c>
      <c r="C3518" s="2539">
        <v>100</v>
      </c>
      <c r="D3518" s="1238">
        <f>B3518*C3518*B3519</f>
        <v>240000</v>
      </c>
      <c r="E3518" s="2538"/>
      <c r="F3518" s="2539"/>
      <c r="G3518" s="1238"/>
      <c r="H3518" s="2538"/>
      <c r="I3518" s="2539"/>
      <c r="J3518" s="1238"/>
      <c r="K3518" s="2538"/>
      <c r="L3518" s="2539"/>
      <c r="M3518" s="1238"/>
    </row>
    <row r="3519" spans="1:13" s="2568" customFormat="1" ht="50.25" customHeight="1">
      <c r="A3519" s="2569" t="s">
        <v>4379</v>
      </c>
      <c r="B3519" s="1240">
        <v>1200</v>
      </c>
      <c r="C3519" s="1505"/>
      <c r="D3519" s="1238"/>
      <c r="E3519" s="1240"/>
      <c r="F3519" s="1505"/>
      <c r="G3519" s="1238"/>
      <c r="H3519" s="1240"/>
      <c r="I3519" s="1505"/>
      <c r="J3519" s="1238"/>
      <c r="K3519" s="1240"/>
      <c r="L3519" s="1505"/>
      <c r="M3519" s="1238"/>
    </row>
    <row r="3520" spans="1:13" s="2568" customFormat="1" ht="50.25" customHeight="1" thickBot="1">
      <c r="A3520" s="2570" t="s">
        <v>29</v>
      </c>
      <c r="B3520" s="2543"/>
      <c r="C3520" s="2543"/>
      <c r="D3520" s="2544">
        <f>SUM(D3516:D3519)</f>
        <v>570000</v>
      </c>
      <c r="E3520" s="2543"/>
      <c r="F3520" s="2543"/>
      <c r="G3520" s="2544"/>
      <c r="H3520" s="2543"/>
      <c r="I3520" s="2543"/>
      <c r="J3520" s="2544"/>
      <c r="K3520" s="2543"/>
      <c r="L3520" s="2543"/>
      <c r="M3520" s="2544"/>
    </row>
    <row r="3521" spans="1:13" s="2568" customFormat="1" ht="66" customHeight="1">
      <c r="A3521" s="2546" t="s">
        <v>3278</v>
      </c>
      <c r="B3521" s="1512"/>
      <c r="C3521" s="1240"/>
      <c r="D3521" s="1238"/>
      <c r="E3521" s="1512"/>
      <c r="F3521" s="1240"/>
      <c r="G3521" s="1238"/>
      <c r="H3521" s="1512" t="s">
        <v>4721</v>
      </c>
      <c r="I3521" s="1240"/>
      <c r="J3521" s="1238"/>
      <c r="K3521" s="1512"/>
      <c r="L3521" s="1240"/>
      <c r="M3521" s="1238"/>
    </row>
    <row r="3522" spans="1:13" s="2568" customFormat="1" ht="27.75" customHeight="1">
      <c r="A3522" s="2531" t="s">
        <v>4228</v>
      </c>
      <c r="B3522" s="1240"/>
      <c r="C3522" s="1240"/>
      <c r="D3522" s="1238"/>
      <c r="E3522" s="1240"/>
      <c r="F3522" s="1240"/>
      <c r="G3522" s="1238"/>
      <c r="H3522" s="1240" t="s">
        <v>4701</v>
      </c>
      <c r="I3522" s="1240"/>
      <c r="J3522" s="1238"/>
      <c r="K3522" s="1240"/>
      <c r="L3522" s="1240"/>
      <c r="M3522" s="1238"/>
    </row>
    <row r="3523" spans="1:13" s="2568" customFormat="1" ht="24.75" customHeight="1">
      <c r="A3523" s="2531" t="s">
        <v>3284</v>
      </c>
      <c r="B3523" s="1405"/>
      <c r="C3523" s="2532"/>
      <c r="D3523" s="1238"/>
      <c r="E3523" s="1405"/>
      <c r="F3523" s="2532"/>
      <c r="G3523" s="1238"/>
      <c r="H3523" s="1405" t="s">
        <v>4478</v>
      </c>
      <c r="I3523" s="2532"/>
      <c r="J3523" s="1238"/>
      <c r="K3523" s="1405"/>
      <c r="L3523" s="2532"/>
      <c r="M3523" s="1238"/>
    </row>
    <row r="3524" spans="1:13" s="2568" customFormat="1" ht="26.25" customHeight="1">
      <c r="A3524" s="2531" t="s">
        <v>4375</v>
      </c>
      <c r="B3524" s="1405"/>
      <c r="C3524" s="2532"/>
      <c r="D3524" s="1238"/>
      <c r="E3524" s="1405"/>
      <c r="F3524" s="2532"/>
      <c r="G3524" s="1238"/>
      <c r="H3524" s="1405" t="s">
        <v>3712</v>
      </c>
      <c r="I3524" s="2532"/>
      <c r="J3524" s="1238"/>
      <c r="K3524" s="1405"/>
      <c r="L3524" s="2532"/>
      <c r="M3524" s="1238"/>
    </row>
    <row r="3525" spans="1:13" s="2568" customFormat="1" ht="27.75" customHeight="1">
      <c r="A3525" s="2531" t="s">
        <v>3291</v>
      </c>
      <c r="B3525" s="1405"/>
      <c r="C3525" s="2532"/>
      <c r="D3525" s="1238"/>
      <c r="E3525" s="1405"/>
      <c r="F3525" s="2532"/>
      <c r="G3525" s="1238"/>
      <c r="H3525" s="1405" t="s">
        <v>4722</v>
      </c>
      <c r="I3525" s="2532"/>
      <c r="J3525" s="1238"/>
      <c r="K3525" s="1405"/>
      <c r="L3525" s="2532"/>
      <c r="M3525" s="1238"/>
    </row>
    <row r="3526" spans="1:13" s="2568" customFormat="1" ht="30.75" customHeight="1">
      <c r="A3526" s="2531" t="s">
        <v>3294</v>
      </c>
      <c r="B3526" s="1405"/>
      <c r="C3526" s="2532"/>
      <c r="D3526" s="1238"/>
      <c r="E3526" s="1405"/>
      <c r="F3526" s="2532"/>
      <c r="G3526" s="1238"/>
      <c r="H3526" s="1405"/>
      <c r="I3526" s="2532"/>
      <c r="J3526" s="1238"/>
      <c r="K3526" s="1405"/>
      <c r="L3526" s="2532"/>
      <c r="M3526" s="1238"/>
    </row>
    <row r="3527" spans="1:13" s="2568" customFormat="1" ht="35.25" customHeight="1">
      <c r="A3527" s="2531" t="s">
        <v>3295</v>
      </c>
      <c r="B3527" s="1405"/>
      <c r="C3527" s="2532"/>
      <c r="D3527" s="1238"/>
      <c r="E3527" s="1405"/>
      <c r="F3527" s="2532"/>
      <c r="G3527" s="1238"/>
      <c r="H3527" s="1405" t="s">
        <v>3394</v>
      </c>
      <c r="I3527" s="2532"/>
      <c r="J3527" s="1238"/>
      <c r="K3527" s="1405"/>
      <c r="L3527" s="2532"/>
      <c r="M3527" s="1238"/>
    </row>
    <row r="3528" spans="1:13" s="2568" customFormat="1" ht="50.25" customHeight="1">
      <c r="A3528" s="2531" t="s">
        <v>3298</v>
      </c>
      <c r="B3528" s="1405"/>
      <c r="C3528" s="2532"/>
      <c r="D3528" s="1238"/>
      <c r="E3528" s="1405"/>
      <c r="F3528" s="2532"/>
      <c r="G3528" s="1238"/>
      <c r="H3528" s="1405" t="s">
        <v>4580</v>
      </c>
      <c r="I3528" s="2532"/>
      <c r="J3528" s="1238"/>
      <c r="K3528" s="1405"/>
      <c r="L3528" s="2532"/>
      <c r="M3528" s="1238"/>
    </row>
    <row r="3529" spans="1:13" s="2568" customFormat="1" ht="50.25" customHeight="1">
      <c r="A3529" s="2531" t="s">
        <v>4376</v>
      </c>
      <c r="B3529" s="1405"/>
      <c r="C3529" s="2532"/>
      <c r="D3529" s="1238"/>
      <c r="E3529" s="1405"/>
      <c r="F3529" s="2532"/>
      <c r="G3529" s="1238"/>
      <c r="H3529" s="1405"/>
      <c r="I3529" s="2532"/>
      <c r="J3529" s="1238"/>
      <c r="K3529" s="1405"/>
      <c r="L3529" s="2532"/>
      <c r="M3529" s="1238"/>
    </row>
    <row r="3530" spans="1:13" s="2568" customFormat="1" ht="50.25" customHeight="1">
      <c r="A3530" s="2531" t="s">
        <v>3304</v>
      </c>
      <c r="B3530" s="1405"/>
      <c r="C3530" s="2533"/>
      <c r="D3530" s="1238"/>
      <c r="E3530" s="1405"/>
      <c r="F3530" s="2533"/>
      <c r="G3530" s="1238"/>
      <c r="H3530" s="1405"/>
      <c r="I3530" s="2533"/>
      <c r="J3530" s="1238">
        <f>I3530*H3533</f>
        <v>0</v>
      </c>
      <c r="K3530" s="1405"/>
      <c r="L3530" s="2533"/>
      <c r="M3530" s="1238"/>
    </row>
    <row r="3531" spans="1:13" s="2568" customFormat="1" ht="30.75" customHeight="1">
      <c r="A3531" s="2531" t="s">
        <v>4504</v>
      </c>
      <c r="B3531" s="2538"/>
      <c r="C3531" s="2539"/>
      <c r="D3531" s="1238"/>
      <c r="E3531" s="2538"/>
      <c r="F3531" s="2539"/>
      <c r="G3531" s="1238"/>
      <c r="H3531" s="2538" t="s">
        <v>4723</v>
      </c>
      <c r="I3531" s="2539">
        <v>275</v>
      </c>
      <c r="J3531" s="1238">
        <v>16500</v>
      </c>
      <c r="K3531" s="2538"/>
      <c r="L3531" s="2539"/>
      <c r="M3531" s="1238"/>
    </row>
    <row r="3532" spans="1:13" s="2568" customFormat="1" ht="50.25" customHeight="1">
      <c r="A3532" s="2531" t="s">
        <v>4378</v>
      </c>
      <c r="B3532" s="2538"/>
      <c r="C3532" s="2539"/>
      <c r="D3532" s="1238"/>
      <c r="E3532" s="2538"/>
      <c r="F3532" s="2539"/>
      <c r="G3532" s="1238"/>
      <c r="H3532" s="2538" t="s">
        <v>4724</v>
      </c>
      <c r="I3532" s="2539">
        <v>100</v>
      </c>
      <c r="J3532" s="1238">
        <v>32000</v>
      </c>
      <c r="K3532" s="2538"/>
      <c r="L3532" s="2539"/>
      <c r="M3532" s="1238"/>
    </row>
    <row r="3533" spans="1:13" s="2568" customFormat="1" ht="50.25" customHeight="1">
      <c r="A3533" s="2569" t="s">
        <v>4379</v>
      </c>
      <c r="B3533" s="1240"/>
      <c r="C3533" s="1505"/>
      <c r="D3533" s="1238"/>
      <c r="E3533" s="1240"/>
      <c r="F3533" s="1505"/>
      <c r="G3533" s="1238"/>
      <c r="H3533" s="1240"/>
      <c r="I3533" s="1505"/>
      <c r="J3533" s="1238"/>
      <c r="K3533" s="1240"/>
      <c r="L3533" s="1505"/>
      <c r="M3533" s="1238"/>
    </row>
    <row r="3534" spans="1:13" s="2568" customFormat="1" ht="50.25" customHeight="1" thickBot="1">
      <c r="A3534" s="2570" t="s">
        <v>29</v>
      </c>
      <c r="B3534" s="2543"/>
      <c r="C3534" s="2543"/>
      <c r="D3534" s="2544"/>
      <c r="E3534" s="2543"/>
      <c r="F3534" s="2543"/>
      <c r="G3534" s="2544"/>
      <c r="H3534" s="2543"/>
      <c r="I3534" s="2543"/>
      <c r="J3534" s="2544">
        <f>SUM(J3530:J3533)</f>
        <v>48500</v>
      </c>
      <c r="K3534" s="2543"/>
      <c r="L3534" s="2543"/>
      <c r="M3534" s="2544"/>
    </row>
    <row r="3535" spans="1:13" s="2568" customFormat="1" ht="31.5" customHeight="1">
      <c r="A3535" s="2546" t="s">
        <v>3278</v>
      </c>
      <c r="B3535" s="1512"/>
      <c r="C3535" s="1240"/>
      <c r="D3535" s="1238"/>
      <c r="E3535" s="1512" t="s">
        <v>4725</v>
      </c>
      <c r="F3535" s="1240"/>
      <c r="G3535" s="1238"/>
      <c r="H3535" s="1512"/>
      <c r="I3535" s="1240"/>
      <c r="J3535" s="1238"/>
      <c r="K3535" s="1512"/>
      <c r="L3535" s="1240"/>
      <c r="M3535" s="1238"/>
    </row>
    <row r="3536" spans="1:13" s="2568" customFormat="1" ht="27.75" customHeight="1">
      <c r="A3536" s="2531" t="s">
        <v>4228</v>
      </c>
      <c r="B3536" s="1240"/>
      <c r="C3536" s="1240"/>
      <c r="D3536" s="1238"/>
      <c r="E3536" s="1240" t="s">
        <v>4701</v>
      </c>
      <c r="F3536" s="1240"/>
      <c r="G3536" s="1238"/>
      <c r="H3536" s="1240"/>
      <c r="I3536" s="1240"/>
      <c r="J3536" s="1238"/>
      <c r="K3536" s="1240"/>
      <c r="L3536" s="1240"/>
      <c r="M3536" s="1238"/>
    </row>
    <row r="3537" spans="1:13" s="2568" customFormat="1" ht="24.75" customHeight="1">
      <c r="A3537" s="2531" t="s">
        <v>3284</v>
      </c>
      <c r="B3537" s="1405"/>
      <c r="C3537" s="2532"/>
      <c r="D3537" s="1238"/>
      <c r="E3537" s="1405" t="s">
        <v>4476</v>
      </c>
      <c r="F3537" s="2532"/>
      <c r="G3537" s="1238"/>
      <c r="H3537" s="1405"/>
      <c r="I3537" s="2532"/>
      <c r="J3537" s="1238"/>
      <c r="K3537" s="1405"/>
      <c r="L3537" s="2532"/>
      <c r="M3537" s="1238"/>
    </row>
    <row r="3538" spans="1:13" s="2568" customFormat="1" ht="27.75" customHeight="1">
      <c r="A3538" s="2531" t="s">
        <v>4375</v>
      </c>
      <c r="B3538" s="1405"/>
      <c r="C3538" s="2532"/>
      <c r="D3538" s="1238"/>
      <c r="E3538" s="1405" t="s">
        <v>3712</v>
      </c>
      <c r="F3538" s="2532"/>
      <c r="G3538" s="1238"/>
      <c r="H3538" s="1405"/>
      <c r="I3538" s="2532"/>
      <c r="J3538" s="1238"/>
      <c r="K3538" s="1405"/>
      <c r="L3538" s="2532"/>
      <c r="M3538" s="1238"/>
    </row>
    <row r="3539" spans="1:13" s="2568" customFormat="1" ht="24.75" customHeight="1">
      <c r="A3539" s="2531" t="s">
        <v>3291</v>
      </c>
      <c r="B3539" s="1405"/>
      <c r="C3539" s="2532"/>
      <c r="D3539" s="1238"/>
      <c r="E3539" s="1405" t="s">
        <v>4726</v>
      </c>
      <c r="F3539" s="2532"/>
      <c r="G3539" s="1238"/>
      <c r="H3539" s="1405"/>
      <c r="I3539" s="2532"/>
      <c r="J3539" s="1238"/>
      <c r="K3539" s="1405"/>
      <c r="L3539" s="2532"/>
      <c r="M3539" s="1238"/>
    </row>
    <row r="3540" spans="1:13" s="2568" customFormat="1" ht="50.25" customHeight="1">
      <c r="A3540" s="2531" t="s">
        <v>3294</v>
      </c>
      <c r="B3540" s="1405"/>
      <c r="C3540" s="2532"/>
      <c r="D3540" s="1238"/>
      <c r="E3540" s="1405"/>
      <c r="F3540" s="2532"/>
      <c r="G3540" s="1238"/>
      <c r="H3540" s="1405"/>
      <c r="I3540" s="2532"/>
      <c r="J3540" s="1238"/>
      <c r="K3540" s="1405"/>
      <c r="L3540" s="2532"/>
      <c r="M3540" s="1238"/>
    </row>
    <row r="3541" spans="1:13" s="2568" customFormat="1" ht="26.25" customHeight="1">
      <c r="A3541" s="2531" t="s">
        <v>3295</v>
      </c>
      <c r="B3541" s="1405"/>
      <c r="C3541" s="2532"/>
      <c r="D3541" s="1238"/>
      <c r="E3541" s="1405" t="s">
        <v>3394</v>
      </c>
      <c r="F3541" s="2532"/>
      <c r="G3541" s="1238"/>
      <c r="H3541" s="1405"/>
      <c r="I3541" s="2532"/>
      <c r="J3541" s="1238"/>
      <c r="K3541" s="1405"/>
      <c r="L3541" s="2532"/>
      <c r="M3541" s="1238"/>
    </row>
    <row r="3542" spans="1:13" s="2568" customFormat="1" ht="50.25" customHeight="1">
      <c r="A3542" s="2531" t="s">
        <v>3298</v>
      </c>
      <c r="B3542" s="1405"/>
      <c r="C3542" s="2532"/>
      <c r="D3542" s="1238"/>
      <c r="E3542" s="1405" t="s">
        <v>4580</v>
      </c>
      <c r="F3542" s="2532"/>
      <c r="G3542" s="1238"/>
      <c r="H3542" s="1405"/>
      <c r="I3542" s="2532"/>
      <c r="J3542" s="1238"/>
      <c r="K3542" s="1405"/>
      <c r="L3542" s="2532"/>
      <c r="M3542" s="1238"/>
    </row>
    <row r="3543" spans="1:13" s="2568" customFormat="1" ht="50.25" customHeight="1">
      <c r="A3543" s="2531" t="s">
        <v>4376</v>
      </c>
      <c r="B3543" s="1405"/>
      <c r="C3543" s="2532"/>
      <c r="D3543" s="1238"/>
      <c r="E3543" s="1405"/>
      <c r="F3543" s="2532"/>
      <c r="G3543" s="1238"/>
      <c r="H3543" s="1405"/>
      <c r="I3543" s="2532"/>
      <c r="J3543" s="1238"/>
      <c r="K3543" s="1405"/>
      <c r="L3543" s="2532"/>
      <c r="M3543" s="1238"/>
    </row>
    <row r="3544" spans="1:13" s="2568" customFormat="1" ht="50.25" customHeight="1">
      <c r="A3544" s="2531" t="s">
        <v>3304</v>
      </c>
      <c r="B3544" s="1405"/>
      <c r="C3544" s="2533"/>
      <c r="D3544" s="1238"/>
      <c r="E3544" s="1405"/>
      <c r="F3544" s="2533"/>
      <c r="G3544" s="1238">
        <f>F3544*E3547</f>
        <v>0</v>
      </c>
      <c r="H3544" s="1405"/>
      <c r="I3544" s="2533"/>
      <c r="J3544" s="1238"/>
      <c r="K3544" s="1405"/>
      <c r="L3544" s="2533"/>
      <c r="M3544" s="1238"/>
    </row>
    <row r="3545" spans="1:13" s="2568" customFormat="1" ht="32.25" customHeight="1">
      <c r="A3545" s="2531" t="s">
        <v>4504</v>
      </c>
      <c r="B3545" s="2538"/>
      <c r="C3545" s="2539"/>
      <c r="D3545" s="1238"/>
      <c r="E3545" s="2538">
        <v>1</v>
      </c>
      <c r="F3545" s="2539">
        <v>275</v>
      </c>
      <c r="G3545" s="1238">
        <f>E3545*F3545*E3547</f>
        <v>10450</v>
      </c>
      <c r="H3545" s="2538"/>
      <c r="I3545" s="2539"/>
      <c r="J3545" s="1238"/>
      <c r="K3545" s="2538"/>
      <c r="L3545" s="2539"/>
      <c r="M3545" s="1238"/>
    </row>
    <row r="3546" spans="1:13" s="2568" customFormat="1" ht="29.25" customHeight="1">
      <c r="A3546" s="2531" t="s">
        <v>4378</v>
      </c>
      <c r="B3546" s="2538"/>
      <c r="C3546" s="2539"/>
      <c r="D3546" s="1238"/>
      <c r="E3546" s="2538">
        <v>2</v>
      </c>
      <c r="F3546" s="2539">
        <v>100</v>
      </c>
      <c r="G3546" s="1238">
        <f>E3546*F3546*E3547</f>
        <v>7600</v>
      </c>
      <c r="H3546" s="2538"/>
      <c r="I3546" s="2539"/>
      <c r="J3546" s="1238"/>
      <c r="K3546" s="2538"/>
      <c r="L3546" s="2539"/>
      <c r="M3546" s="1238"/>
    </row>
    <row r="3547" spans="1:13" s="2568" customFormat="1" ht="32.25" customHeight="1">
      <c r="A3547" s="2569" t="s">
        <v>4379</v>
      </c>
      <c r="B3547" s="1240"/>
      <c r="C3547" s="1505"/>
      <c r="D3547" s="1238"/>
      <c r="E3547" s="1240">
        <v>38</v>
      </c>
      <c r="F3547" s="1505"/>
      <c r="G3547" s="1238"/>
      <c r="H3547" s="1240"/>
      <c r="I3547" s="1505"/>
      <c r="J3547" s="1238"/>
      <c r="K3547" s="1240"/>
      <c r="L3547" s="1505"/>
      <c r="M3547" s="1238"/>
    </row>
    <row r="3548" spans="1:13" s="2568" customFormat="1" ht="50.25" customHeight="1" thickBot="1">
      <c r="A3548" s="2570" t="s">
        <v>29</v>
      </c>
      <c r="B3548" s="2543"/>
      <c r="C3548" s="2543"/>
      <c r="D3548" s="2544"/>
      <c r="E3548" s="2543"/>
      <c r="F3548" s="2543"/>
      <c r="G3548" s="2544">
        <f>SUM(G3544:G3547)</f>
        <v>18050</v>
      </c>
      <c r="H3548" s="2543"/>
      <c r="I3548" s="2543"/>
      <c r="J3548" s="2544"/>
      <c r="K3548" s="2543"/>
      <c r="L3548" s="2543"/>
      <c r="M3548" s="2544"/>
    </row>
    <row r="3549" spans="1:13" s="2568" customFormat="1" ht="49.5" customHeight="1">
      <c r="A3549" s="2546" t="s">
        <v>3278</v>
      </c>
      <c r="B3549" s="1512" t="s">
        <v>4727</v>
      </c>
      <c r="C3549" s="1240"/>
      <c r="D3549" s="1238"/>
      <c r="E3549" s="1512"/>
      <c r="F3549" s="1240"/>
      <c r="G3549" s="1238"/>
      <c r="H3549" s="1512"/>
      <c r="I3549" s="1240"/>
      <c r="J3549" s="1238"/>
      <c r="K3549" s="1512"/>
      <c r="L3549" s="1240"/>
      <c r="M3549" s="1238"/>
    </row>
    <row r="3550" spans="1:13" s="2568" customFormat="1" ht="32.25" customHeight="1">
      <c r="A3550" s="2531" t="s">
        <v>4228</v>
      </c>
      <c r="B3550" s="1240" t="s">
        <v>4701</v>
      </c>
      <c r="C3550" s="1240"/>
      <c r="D3550" s="1238"/>
      <c r="E3550" s="1240"/>
      <c r="F3550" s="1240"/>
      <c r="G3550" s="1238"/>
      <c r="H3550" s="1240"/>
      <c r="I3550" s="1240"/>
      <c r="J3550" s="1238"/>
      <c r="K3550" s="1240"/>
      <c r="L3550" s="1240"/>
      <c r="M3550" s="1238"/>
    </row>
    <row r="3551" spans="1:13" s="2568" customFormat="1" ht="29.25" customHeight="1">
      <c r="A3551" s="2531" t="s">
        <v>3284</v>
      </c>
      <c r="B3551" s="1405" t="s">
        <v>4467</v>
      </c>
      <c r="C3551" s="2532"/>
      <c r="D3551" s="1238"/>
      <c r="E3551" s="1405"/>
      <c r="F3551" s="2532"/>
      <c r="G3551" s="1238"/>
      <c r="H3551" s="1405"/>
      <c r="I3551" s="2532"/>
      <c r="J3551" s="1238"/>
      <c r="K3551" s="1405"/>
      <c r="L3551" s="2532"/>
      <c r="M3551" s="1238"/>
    </row>
    <row r="3552" spans="1:13" s="2568" customFormat="1" ht="30.75" customHeight="1">
      <c r="A3552" s="2531" t="s">
        <v>4375</v>
      </c>
      <c r="B3552" s="1405" t="s">
        <v>3712</v>
      </c>
      <c r="C3552" s="2532"/>
      <c r="D3552" s="1238"/>
      <c r="E3552" s="1405"/>
      <c r="F3552" s="2532"/>
      <c r="G3552" s="1238"/>
      <c r="H3552" s="1405"/>
      <c r="I3552" s="2532"/>
      <c r="J3552" s="1238"/>
      <c r="K3552" s="1405"/>
      <c r="L3552" s="2532"/>
      <c r="M3552" s="1238"/>
    </row>
    <row r="3553" spans="1:14" s="2568" customFormat="1" ht="39.75" customHeight="1">
      <c r="A3553" s="2531" t="s">
        <v>3291</v>
      </c>
      <c r="B3553" s="1405" t="s">
        <v>4728</v>
      </c>
      <c r="C3553" s="2532"/>
      <c r="D3553" s="1238"/>
      <c r="E3553" s="1405"/>
      <c r="F3553" s="2532"/>
      <c r="G3553" s="1238"/>
      <c r="H3553" s="1405"/>
      <c r="I3553" s="2532"/>
      <c r="J3553" s="1238"/>
      <c r="K3553" s="1405"/>
      <c r="L3553" s="2532"/>
      <c r="M3553" s="1238"/>
    </row>
    <row r="3554" spans="1:14" s="2568" customFormat="1" ht="39.75" customHeight="1">
      <c r="A3554" s="2531" t="s">
        <v>3294</v>
      </c>
      <c r="B3554" s="1405"/>
      <c r="C3554" s="2532"/>
      <c r="D3554" s="1238"/>
      <c r="E3554" s="1405"/>
      <c r="F3554" s="2532"/>
      <c r="G3554" s="1238"/>
      <c r="H3554" s="1405"/>
      <c r="I3554" s="2532"/>
      <c r="J3554" s="1238"/>
      <c r="K3554" s="1405"/>
      <c r="L3554" s="2532"/>
      <c r="M3554" s="1238"/>
    </row>
    <row r="3555" spans="1:14" s="2568" customFormat="1" ht="30.75" customHeight="1">
      <c r="A3555" s="2531" t="s">
        <v>3295</v>
      </c>
      <c r="B3555" s="1405" t="s">
        <v>3394</v>
      </c>
      <c r="C3555" s="2532"/>
      <c r="D3555" s="1238"/>
      <c r="E3555" s="1405"/>
      <c r="F3555" s="2532"/>
      <c r="G3555" s="1238"/>
      <c r="H3555" s="1405"/>
      <c r="I3555" s="2532"/>
      <c r="J3555" s="1238"/>
      <c r="K3555" s="1405"/>
      <c r="L3555" s="2532"/>
      <c r="M3555" s="1238"/>
    </row>
    <row r="3556" spans="1:14" s="2568" customFormat="1" ht="50.25" customHeight="1" thickBot="1">
      <c r="A3556" s="2531" t="s">
        <v>3298</v>
      </c>
      <c r="B3556" s="1405" t="s">
        <v>4580</v>
      </c>
      <c r="C3556" s="2532"/>
      <c r="D3556" s="1238"/>
      <c r="E3556" s="1405"/>
      <c r="F3556" s="2532"/>
      <c r="G3556" s="1238"/>
      <c r="H3556" s="1405"/>
      <c r="I3556" s="2532"/>
      <c r="J3556" s="1238"/>
      <c r="K3556" s="1405"/>
      <c r="L3556" s="2532"/>
      <c r="M3556" s="1238"/>
    </row>
    <row r="3557" spans="1:14" s="2568" customFormat="1" ht="50.25" customHeight="1" thickBot="1">
      <c r="A3557" s="2531" t="s">
        <v>4376</v>
      </c>
      <c r="B3557" s="1405"/>
      <c r="C3557" s="2532"/>
      <c r="D3557" s="1238"/>
      <c r="E3557" s="1405"/>
      <c r="F3557" s="2532"/>
      <c r="G3557" s="1238"/>
      <c r="H3557" s="2571"/>
      <c r="I3557" s="2532"/>
      <c r="J3557" s="1238"/>
      <c r="K3557" s="1405"/>
      <c r="L3557" s="2532"/>
      <c r="M3557" s="1238"/>
    </row>
    <row r="3558" spans="1:14" s="2568" customFormat="1" ht="50.25" customHeight="1">
      <c r="A3558" s="2531" t="s">
        <v>3304</v>
      </c>
      <c r="B3558" s="1405"/>
      <c r="C3558" s="2533"/>
      <c r="D3558" s="1238">
        <f>C3558*B3561</f>
        <v>0</v>
      </c>
      <c r="E3558" s="1405"/>
      <c r="F3558" s="2533"/>
      <c r="G3558" s="1238"/>
      <c r="H3558" s="1405"/>
      <c r="I3558" s="2533"/>
      <c r="J3558" s="1238"/>
      <c r="K3558" s="1405"/>
      <c r="L3558" s="2533"/>
      <c r="M3558" s="1238"/>
    </row>
    <row r="3559" spans="1:14" s="2568" customFormat="1" ht="26.25" customHeight="1">
      <c r="A3559" s="2531" t="s">
        <v>4504</v>
      </c>
      <c r="B3559" s="2538">
        <v>1</v>
      </c>
      <c r="C3559" s="2539">
        <v>275</v>
      </c>
      <c r="D3559" s="1238">
        <f>B3559*C3559*B3561</f>
        <v>6875</v>
      </c>
      <c r="E3559" s="2538"/>
      <c r="F3559" s="2539"/>
      <c r="G3559" s="1238"/>
      <c r="H3559" s="2538"/>
      <c r="I3559" s="2539"/>
      <c r="J3559" s="1238"/>
      <c r="K3559" s="2538"/>
      <c r="L3559" s="2539"/>
      <c r="M3559" s="1238"/>
    </row>
    <row r="3560" spans="1:14" s="2568" customFormat="1" ht="26.25" customHeight="1">
      <c r="A3560" s="2531" t="s">
        <v>4378</v>
      </c>
      <c r="B3560" s="2538">
        <v>2</v>
      </c>
      <c r="C3560" s="2539">
        <v>100</v>
      </c>
      <c r="D3560" s="1238">
        <f>B3560*C3560*B3561</f>
        <v>5000</v>
      </c>
      <c r="E3560" s="2538"/>
      <c r="F3560" s="2539"/>
      <c r="G3560" s="1238"/>
      <c r="H3560" s="2538"/>
      <c r="I3560" s="2539"/>
      <c r="J3560" s="1238"/>
      <c r="K3560" s="2538"/>
      <c r="L3560" s="2539"/>
      <c r="M3560" s="1238"/>
    </row>
    <row r="3561" spans="1:14" s="2568" customFormat="1" ht="32.25" customHeight="1">
      <c r="A3561" s="2569" t="s">
        <v>4379</v>
      </c>
      <c r="B3561" s="1240">
        <v>25</v>
      </c>
      <c r="C3561" s="1505"/>
      <c r="D3561" s="1238"/>
      <c r="E3561" s="1240"/>
      <c r="F3561" s="1505"/>
      <c r="G3561" s="1238"/>
      <c r="H3561" s="1240"/>
      <c r="I3561" s="1505"/>
      <c r="J3561" s="1238"/>
      <c r="K3561" s="1240"/>
      <c r="L3561" s="1505"/>
      <c r="M3561" s="1238"/>
    </row>
    <row r="3562" spans="1:14" s="2568" customFormat="1" ht="50.25" customHeight="1" thickBot="1">
      <c r="A3562" s="2570" t="s">
        <v>29</v>
      </c>
      <c r="B3562" s="2543"/>
      <c r="C3562" s="2543"/>
      <c r="D3562" s="2544">
        <f>SUM(D3558:D3561)</f>
        <v>11875</v>
      </c>
      <c r="E3562" s="2543"/>
      <c r="F3562" s="2543"/>
      <c r="G3562" s="2544"/>
      <c r="H3562" s="2543"/>
      <c r="I3562" s="2543"/>
      <c r="J3562" s="2544"/>
      <c r="K3562" s="2543"/>
      <c r="L3562" s="2543"/>
      <c r="M3562" s="2544"/>
    </row>
    <row r="3563" spans="1:14" s="2568" customFormat="1" ht="18.75" customHeight="1" thickBot="1">
      <c r="A3563" s="2572" t="s">
        <v>4224</v>
      </c>
      <c r="B3563" s="2573"/>
      <c r="C3563" s="2573"/>
      <c r="D3563" s="2571">
        <f>D3562+D3548+D3534+D3520+D3506+D3492+D3478+D3464+D3450+D3436+D3422</f>
        <v>669875</v>
      </c>
      <c r="E3563" s="2573"/>
      <c r="F3563" s="2573"/>
      <c r="G3563" s="2571">
        <f>G3562+G3548+G3534+G3520+G3506+G3492+G3478+G3464+G3450+G3436+G3422</f>
        <v>242550</v>
      </c>
      <c r="H3563" s="2573"/>
      <c r="I3563" s="2573"/>
      <c r="J3563" s="2571">
        <f>J3562+J3548+J3534+J3520+J3506+J3492+J3478+J3464+J3450+J3436+J3422</f>
        <v>193575</v>
      </c>
      <c r="K3563" s="2573"/>
      <c r="L3563" s="2573"/>
      <c r="M3563" s="2571">
        <f>M3562+M3548+M3534+M3520+M3506+M3492+M3478+M3464+M3450+M3436+M3422</f>
        <v>59500</v>
      </c>
      <c r="N3563" s="2574">
        <f>M3563+J3563+G3563+D3563</f>
        <v>1165500</v>
      </c>
    </row>
    <row r="3564" spans="1:14" s="2568" customFormat="1" ht="18.75" customHeight="1" thickBot="1">
      <c r="A3564" s="2575" t="s">
        <v>4371</v>
      </c>
      <c r="B3564" s="2576"/>
      <c r="C3564" s="2576"/>
      <c r="D3564" s="2577">
        <f>D3563+D3407+D3307+D3109+D3037+D2965+D2934+D2862+D2748</f>
        <v>1104950</v>
      </c>
      <c r="E3564" s="2576"/>
      <c r="F3564" s="2576"/>
      <c r="G3564" s="2577">
        <f>G3563+G3407+G3307+G3109+G3037+G2965+G2934+G2862+G2748</f>
        <v>957250</v>
      </c>
      <c r="H3564" s="2576"/>
      <c r="I3564" s="2576"/>
      <c r="J3564" s="2577">
        <f>J3563+J3407+J3307+J3109+J3037+J2965+J2934+J2862+J2748</f>
        <v>924900</v>
      </c>
      <c r="K3564" s="2576"/>
      <c r="L3564" s="2576"/>
      <c r="M3564" s="2577">
        <f>M3563+M3407+M3307+M3109+M3037+M2965+M2934+M2862+M2748</f>
        <v>1169475</v>
      </c>
      <c r="N3564" s="2574">
        <f>M3564+J3564+G3564+D3564</f>
        <v>4156575</v>
      </c>
    </row>
    <row r="3565" spans="1:14" ht="15.75" thickBot="1">
      <c r="A3565" s="4309" t="s">
        <v>4729</v>
      </c>
      <c r="B3565" s="4310"/>
      <c r="C3565" s="4310"/>
      <c r="D3565" s="4310"/>
      <c r="E3565" s="4310"/>
      <c r="F3565" s="4310"/>
      <c r="G3565" s="4310"/>
      <c r="H3565" s="4310"/>
      <c r="I3565" s="4310"/>
      <c r="J3565" s="4310"/>
      <c r="K3565" s="4310"/>
      <c r="L3565" s="4310"/>
      <c r="M3565" s="4311"/>
    </row>
    <row r="3566" spans="1:14" ht="15.75">
      <c r="A3566" s="2301" t="s">
        <v>3278</v>
      </c>
      <c r="B3566" s="2578" t="s">
        <v>4730</v>
      </c>
      <c r="C3566" s="2579"/>
      <c r="D3566" s="2579"/>
      <c r="E3566" s="2580" t="s">
        <v>4731</v>
      </c>
      <c r="F3566" s="2579"/>
      <c r="G3566" s="2579"/>
      <c r="H3566" s="2578" t="s">
        <v>4732</v>
      </c>
      <c r="I3566" s="2579"/>
      <c r="J3566" s="2579"/>
      <c r="K3566" s="2580" t="s">
        <v>3326</v>
      </c>
      <c r="L3566" s="2579"/>
      <c r="M3566" s="2579"/>
    </row>
    <row r="3567" spans="1:14" ht="15.75">
      <c r="A3567" s="1400" t="s">
        <v>4228</v>
      </c>
      <c r="B3567" s="2581" t="s">
        <v>4733</v>
      </c>
      <c r="C3567" s="2582"/>
      <c r="D3567" s="2582"/>
      <c r="E3567" s="2581" t="s">
        <v>4733</v>
      </c>
      <c r="F3567" s="2582"/>
      <c r="G3567" s="2582"/>
      <c r="H3567" s="2581" t="s">
        <v>4733</v>
      </c>
      <c r="I3567" s="2582"/>
      <c r="J3567" s="2582"/>
      <c r="K3567" s="2581" t="s">
        <v>4733</v>
      </c>
      <c r="L3567" s="2582"/>
      <c r="M3567" s="2582"/>
    </row>
    <row r="3568" spans="1:14" ht="17.25">
      <c r="A3568" s="1400" t="s">
        <v>3284</v>
      </c>
      <c r="B3568" s="2581" t="s">
        <v>4734</v>
      </c>
      <c r="C3568" s="2582"/>
      <c r="D3568" s="2582"/>
      <c r="E3568" s="2581" t="s">
        <v>4735</v>
      </c>
      <c r="F3568" s="2582"/>
      <c r="G3568" s="2582"/>
      <c r="H3568" s="2581" t="s">
        <v>4736</v>
      </c>
      <c r="I3568" s="2582"/>
      <c r="J3568" s="2582"/>
      <c r="K3568" s="2581" t="s">
        <v>4735</v>
      </c>
      <c r="L3568" s="2582"/>
      <c r="M3568" s="2582"/>
    </row>
    <row r="3569" spans="1:13" ht="15.75">
      <c r="A3569" s="1400" t="s">
        <v>4375</v>
      </c>
      <c r="B3569" s="2581" t="s">
        <v>3726</v>
      </c>
      <c r="C3569" s="2582"/>
      <c r="D3569" s="2582"/>
      <c r="E3569" s="2581" t="s">
        <v>3726</v>
      </c>
      <c r="F3569" s="2582"/>
      <c r="G3569" s="2582"/>
      <c r="H3569" s="2581" t="s">
        <v>3726</v>
      </c>
      <c r="I3569" s="2582"/>
      <c r="J3569" s="2582"/>
      <c r="K3569" s="2581" t="s">
        <v>3726</v>
      </c>
      <c r="L3569" s="2582"/>
      <c r="M3569" s="2582"/>
    </row>
    <row r="3570" spans="1:13" ht="30.75" customHeight="1">
      <c r="A3570" s="1400" t="s">
        <v>3291</v>
      </c>
      <c r="B3570" s="2581" t="s">
        <v>4737</v>
      </c>
      <c r="C3570" s="2582"/>
      <c r="D3570" s="2582"/>
      <c r="E3570" s="2581" t="s">
        <v>4737</v>
      </c>
      <c r="F3570" s="2582"/>
      <c r="G3570" s="2582"/>
      <c r="H3570" s="2581" t="s">
        <v>4737</v>
      </c>
      <c r="I3570" s="2582"/>
      <c r="J3570" s="2582"/>
      <c r="K3570" s="2581" t="s">
        <v>4737</v>
      </c>
      <c r="L3570" s="2582"/>
      <c r="M3570" s="2582"/>
    </row>
    <row r="3571" spans="1:13" ht="15.75">
      <c r="A3571" s="1400" t="s">
        <v>3294</v>
      </c>
      <c r="B3571" s="2581">
        <v>1</v>
      </c>
      <c r="C3571" s="2582"/>
      <c r="D3571" s="2582"/>
      <c r="E3571" s="2581">
        <v>1</v>
      </c>
      <c r="F3571" s="2582"/>
      <c r="G3571" s="2582"/>
      <c r="H3571" s="2581">
        <v>1</v>
      </c>
      <c r="I3571" s="2582"/>
      <c r="J3571" s="2582"/>
      <c r="K3571" s="2581">
        <v>1</v>
      </c>
      <c r="L3571" s="2582"/>
      <c r="M3571" s="2582"/>
    </row>
    <row r="3572" spans="1:13" ht="15.75">
      <c r="A3572" s="1400" t="s">
        <v>3295</v>
      </c>
      <c r="B3572" s="2581" t="s">
        <v>3394</v>
      </c>
      <c r="C3572" s="2582"/>
      <c r="D3572" s="2582"/>
      <c r="E3572" s="2581" t="s">
        <v>3394</v>
      </c>
      <c r="F3572" s="2582"/>
      <c r="G3572" s="2582"/>
      <c r="H3572" s="2581" t="s">
        <v>3394</v>
      </c>
      <c r="I3572" s="2582"/>
      <c r="J3572" s="2582"/>
      <c r="K3572" s="2581" t="s">
        <v>3394</v>
      </c>
      <c r="L3572" s="2582"/>
      <c r="M3572" s="2582"/>
    </row>
    <row r="3573" spans="1:13" ht="60">
      <c r="A3573" s="1400" t="s">
        <v>3298</v>
      </c>
      <c r="B3573" s="2581" t="s">
        <v>4738</v>
      </c>
      <c r="C3573" s="2582"/>
      <c r="D3573" s="2582"/>
      <c r="E3573" s="2583" t="s">
        <v>4738</v>
      </c>
      <c r="F3573" s="2582"/>
      <c r="G3573" s="2582"/>
      <c r="H3573" s="2583" t="s">
        <v>4738</v>
      </c>
      <c r="I3573" s="2582"/>
      <c r="J3573" s="2582"/>
      <c r="K3573" s="2583" t="s">
        <v>4738</v>
      </c>
      <c r="L3573" s="2582"/>
      <c r="M3573" s="2582"/>
    </row>
    <row r="3574" spans="1:13" ht="31.5" customHeight="1">
      <c r="A3574" s="1400" t="s">
        <v>4376</v>
      </c>
      <c r="B3574" s="2581"/>
      <c r="C3574" s="2582"/>
      <c r="D3574" s="2582"/>
      <c r="E3574" s="2581"/>
      <c r="F3574" s="2582"/>
      <c r="G3574" s="2582"/>
      <c r="H3574" s="2581"/>
      <c r="I3574" s="2582"/>
      <c r="J3574" s="2582"/>
      <c r="K3574" s="2581"/>
      <c r="L3574" s="2582"/>
      <c r="M3574" s="2582"/>
    </row>
    <row r="3575" spans="1:13" ht="30">
      <c r="A3575" s="1400" t="s">
        <v>3304</v>
      </c>
      <c r="B3575" s="2581" t="s">
        <v>4739</v>
      </c>
      <c r="C3575" s="2582"/>
      <c r="D3575" s="2582">
        <v>21000</v>
      </c>
      <c r="E3575" s="2581" t="s">
        <v>4739</v>
      </c>
      <c r="F3575" s="2582"/>
      <c r="G3575" s="2582">
        <v>21000</v>
      </c>
      <c r="H3575" s="2581" t="s">
        <v>4740</v>
      </c>
      <c r="I3575" s="2582" t="s">
        <v>3337</v>
      </c>
      <c r="J3575" s="2582"/>
      <c r="K3575" s="2581" t="s">
        <v>4739</v>
      </c>
      <c r="L3575" s="2582"/>
      <c r="M3575" s="2582"/>
    </row>
    <row r="3576" spans="1:13" ht="15.75">
      <c r="A3576" s="1400" t="s">
        <v>4377</v>
      </c>
      <c r="B3576" s="2581">
        <v>4</v>
      </c>
      <c r="C3576" s="2582">
        <v>275</v>
      </c>
      <c r="D3576" s="2582">
        <v>33000</v>
      </c>
      <c r="E3576" s="2581">
        <v>4</v>
      </c>
      <c r="F3576" s="2582">
        <v>275</v>
      </c>
      <c r="G3576" s="2582">
        <v>33000</v>
      </c>
      <c r="H3576" s="2581">
        <v>1</v>
      </c>
      <c r="I3576" s="2582">
        <v>275</v>
      </c>
      <c r="J3576" s="2582">
        <v>8250</v>
      </c>
      <c r="K3576" s="2581">
        <v>2</v>
      </c>
      <c r="L3576" s="2582">
        <v>275</v>
      </c>
      <c r="M3576" s="2582">
        <v>16500</v>
      </c>
    </row>
    <row r="3577" spans="1:13" ht="15.75">
      <c r="A3577" s="1400" t="s">
        <v>4378</v>
      </c>
      <c r="B3577" s="2581">
        <v>3</v>
      </c>
      <c r="C3577" s="2582">
        <v>100</v>
      </c>
      <c r="D3577" s="2582">
        <v>9000</v>
      </c>
      <c r="E3577" s="2581">
        <v>3</v>
      </c>
      <c r="F3577" s="2582">
        <v>100</v>
      </c>
      <c r="G3577" s="2582">
        <v>9000</v>
      </c>
      <c r="H3577" s="2581">
        <v>2</v>
      </c>
      <c r="I3577" s="2582">
        <v>100</v>
      </c>
      <c r="J3577" s="2582">
        <v>6000</v>
      </c>
      <c r="K3577" s="2581">
        <v>2</v>
      </c>
      <c r="L3577" s="2582">
        <v>100</v>
      </c>
      <c r="M3577" s="2582">
        <v>6000</v>
      </c>
    </row>
    <row r="3578" spans="1:13" ht="15.75">
      <c r="A3578" s="2303" t="s">
        <v>4379</v>
      </c>
      <c r="B3578" s="2581">
        <v>30</v>
      </c>
      <c r="C3578" s="2582"/>
      <c r="D3578" s="2582"/>
      <c r="E3578" s="2581">
        <v>30</v>
      </c>
      <c r="F3578" s="2582"/>
      <c r="G3578" s="2582"/>
      <c r="H3578" s="2581">
        <v>30</v>
      </c>
      <c r="I3578" s="2582"/>
      <c r="J3578" s="2582"/>
      <c r="K3578" s="2581">
        <v>30</v>
      </c>
      <c r="L3578" s="2582"/>
      <c r="M3578" s="2582"/>
    </row>
    <row r="3579" spans="1:13" ht="16.5" thickBot="1">
      <c r="A3579" s="2304" t="s">
        <v>29</v>
      </c>
      <c r="B3579" s="2584"/>
      <c r="C3579" s="2585"/>
      <c r="D3579" s="2585">
        <v>63000</v>
      </c>
      <c r="E3579" s="2584"/>
      <c r="F3579" s="2585"/>
      <c r="G3579" s="2585">
        <v>63000</v>
      </c>
      <c r="H3579" s="2584"/>
      <c r="I3579" s="2585"/>
      <c r="J3579" s="2585">
        <v>14250</v>
      </c>
      <c r="K3579" s="2584"/>
      <c r="L3579" s="2585"/>
      <c r="M3579" s="2585">
        <v>22500</v>
      </c>
    </row>
    <row r="3580" spans="1:13" ht="15.75">
      <c r="A3580" s="2305" t="s">
        <v>3278</v>
      </c>
      <c r="B3580" s="2578" t="s">
        <v>4741</v>
      </c>
      <c r="C3580" s="2579"/>
      <c r="D3580" s="2579"/>
      <c r="E3580" s="2578" t="s">
        <v>4742</v>
      </c>
      <c r="F3580" s="2579"/>
      <c r="G3580" s="2579"/>
      <c r="H3580" s="1411"/>
      <c r="I3580" s="1214"/>
      <c r="J3580" s="1216"/>
      <c r="K3580" s="1411"/>
      <c r="L3580" s="1214"/>
      <c r="M3580" s="1216"/>
    </row>
    <row r="3581" spans="1:13" ht="15.75">
      <c r="A3581" s="1400" t="s">
        <v>4228</v>
      </c>
      <c r="B3581" s="2581" t="s">
        <v>4733</v>
      </c>
      <c r="C3581" s="2582"/>
      <c r="D3581" s="2582"/>
      <c r="E3581" s="2581" t="s">
        <v>4733</v>
      </c>
      <c r="F3581" s="2582"/>
      <c r="G3581" s="2582"/>
      <c r="H3581" s="1214"/>
      <c r="I3581" s="1214"/>
      <c r="J3581" s="1216"/>
      <c r="K3581" s="1214"/>
      <c r="L3581" s="1214"/>
      <c r="M3581" s="1216"/>
    </row>
    <row r="3582" spans="1:13" ht="17.25">
      <c r="A3582" s="1400" t="s">
        <v>3284</v>
      </c>
      <c r="B3582" s="2581" t="s">
        <v>4734</v>
      </c>
      <c r="C3582" s="2582"/>
      <c r="D3582" s="2582"/>
      <c r="E3582" s="2581" t="s">
        <v>4735</v>
      </c>
      <c r="F3582" s="2582"/>
      <c r="G3582" s="2582"/>
      <c r="H3582" s="1381"/>
      <c r="I3582" s="1218"/>
      <c r="J3582" s="1221"/>
      <c r="K3582" s="1381"/>
      <c r="L3582" s="1218"/>
      <c r="M3582" s="1221"/>
    </row>
    <row r="3583" spans="1:13" ht="15.75">
      <c r="A3583" s="1400" t="s">
        <v>4375</v>
      </c>
      <c r="B3583" s="2581" t="s">
        <v>3726</v>
      </c>
      <c r="C3583" s="2582"/>
      <c r="D3583" s="2582"/>
      <c r="E3583" s="2581" t="s">
        <v>3726</v>
      </c>
      <c r="F3583" s="2582"/>
      <c r="G3583" s="2582"/>
      <c r="H3583" s="1381"/>
      <c r="I3583" s="1218"/>
      <c r="J3583" s="1221"/>
      <c r="K3583" s="1381"/>
      <c r="L3583" s="1218"/>
      <c r="M3583" s="1221"/>
    </row>
    <row r="3584" spans="1:13" ht="15.75">
      <c r="A3584" s="1400" t="s">
        <v>3291</v>
      </c>
      <c r="B3584" s="2581" t="s">
        <v>4743</v>
      </c>
      <c r="C3584" s="2582"/>
      <c r="D3584" s="2582"/>
      <c r="E3584" s="2581" t="s">
        <v>4743</v>
      </c>
      <c r="F3584" s="2582"/>
      <c r="G3584" s="2582"/>
      <c r="H3584" s="1381"/>
      <c r="I3584" s="1218"/>
      <c r="J3584" s="1221"/>
      <c r="K3584" s="1381"/>
      <c r="L3584" s="1218"/>
      <c r="M3584" s="1221"/>
    </row>
    <row r="3585" spans="1:13" ht="15.75">
      <c r="A3585" s="1400" t="s">
        <v>3294</v>
      </c>
      <c r="B3585" s="2581">
        <v>1</v>
      </c>
      <c r="C3585" s="2582"/>
      <c r="D3585" s="2582"/>
      <c r="E3585" s="2581">
        <v>1</v>
      </c>
      <c r="F3585" s="2582"/>
      <c r="G3585" s="2582"/>
      <c r="H3585" s="1381"/>
      <c r="I3585" s="1218"/>
      <c r="J3585" s="1221"/>
      <c r="K3585" s="1381"/>
      <c r="L3585" s="1218"/>
      <c r="M3585" s="1221"/>
    </row>
    <row r="3586" spans="1:13" ht="15.75">
      <c r="A3586" s="1400" t="s">
        <v>3295</v>
      </c>
      <c r="B3586" s="2581" t="s">
        <v>3394</v>
      </c>
      <c r="C3586" s="2582"/>
      <c r="D3586" s="2582"/>
      <c r="E3586" s="2581" t="s">
        <v>3394</v>
      </c>
      <c r="F3586" s="2582"/>
      <c r="G3586" s="2582"/>
      <c r="H3586" s="1381"/>
      <c r="I3586" s="1218"/>
      <c r="J3586" s="1221"/>
      <c r="K3586" s="1381"/>
      <c r="L3586" s="1218"/>
      <c r="M3586" s="1221"/>
    </row>
    <row r="3587" spans="1:13" ht="60">
      <c r="A3587" s="1400" t="s">
        <v>3298</v>
      </c>
      <c r="B3587" s="2581" t="s">
        <v>4738</v>
      </c>
      <c r="C3587" s="2582"/>
      <c r="D3587" s="2582"/>
      <c r="E3587" s="2581" t="s">
        <v>4738</v>
      </c>
      <c r="F3587" s="2582"/>
      <c r="G3587" s="2582"/>
      <c r="H3587" s="1381"/>
      <c r="I3587" s="1218"/>
      <c r="J3587" s="1221"/>
      <c r="K3587" s="1381"/>
      <c r="L3587" s="1218"/>
      <c r="M3587" s="1221"/>
    </row>
    <row r="3588" spans="1:13" ht="15.75">
      <c r="A3588" s="1400" t="s">
        <v>4376</v>
      </c>
      <c r="B3588" s="2581"/>
      <c r="C3588" s="2582"/>
      <c r="D3588" s="2582"/>
      <c r="E3588" s="2581"/>
      <c r="F3588" s="2582"/>
      <c r="G3588" s="2582"/>
      <c r="H3588" s="1381"/>
      <c r="I3588" s="1218"/>
      <c r="J3588" s="1221"/>
      <c r="K3588" s="1381"/>
      <c r="L3588" s="1218"/>
      <c r="M3588" s="1221"/>
    </row>
    <row r="3589" spans="1:13" ht="15.75">
      <c r="A3589" s="1400" t="s">
        <v>3304</v>
      </c>
      <c r="B3589" s="2581" t="s">
        <v>4740</v>
      </c>
      <c r="C3589" s="2582" t="s">
        <v>3661</v>
      </c>
      <c r="D3589" s="2582"/>
      <c r="E3589" s="2581" t="s">
        <v>4739</v>
      </c>
      <c r="F3589" s="2582"/>
      <c r="G3589" s="2582">
        <v>21000</v>
      </c>
      <c r="H3589" s="1381"/>
      <c r="I3589" s="1223"/>
      <c r="J3589" s="1221"/>
      <c r="K3589" s="1381"/>
      <c r="L3589" s="1223"/>
      <c r="M3589" s="1221"/>
    </row>
    <row r="3590" spans="1:13" ht="15.75">
      <c r="A3590" s="1400" t="s">
        <v>4377</v>
      </c>
      <c r="B3590" s="2581">
        <v>1</v>
      </c>
      <c r="C3590" s="2582">
        <v>275</v>
      </c>
      <c r="D3590" s="2582">
        <v>8250</v>
      </c>
      <c r="E3590" s="2581">
        <v>4</v>
      </c>
      <c r="F3590" s="2582">
        <v>275</v>
      </c>
      <c r="G3590" s="2582">
        <v>33000</v>
      </c>
      <c r="H3590" s="1385"/>
      <c r="I3590" s="1225"/>
      <c r="J3590" s="1221"/>
      <c r="K3590" s="1385"/>
      <c r="L3590" s="1225"/>
      <c r="M3590" s="1221"/>
    </row>
    <row r="3591" spans="1:13" ht="15.75">
      <c r="A3591" s="1400" t="s">
        <v>4378</v>
      </c>
      <c r="B3591" s="2581">
        <v>2</v>
      </c>
      <c r="C3591" s="2582">
        <v>100</v>
      </c>
      <c r="D3591" s="2582">
        <v>6000</v>
      </c>
      <c r="E3591" s="2581">
        <v>3</v>
      </c>
      <c r="F3591" s="2582">
        <v>100</v>
      </c>
      <c r="G3591" s="2582">
        <v>9000</v>
      </c>
      <c r="H3591" s="1385"/>
      <c r="I3591" s="1225"/>
      <c r="J3591" s="1221"/>
      <c r="K3591" s="1385"/>
      <c r="L3591" s="1225"/>
      <c r="M3591" s="1221"/>
    </row>
    <row r="3592" spans="1:13" ht="15.75">
      <c r="A3592" s="2303" t="s">
        <v>4379</v>
      </c>
      <c r="B3592" s="2581">
        <v>30</v>
      </c>
      <c r="C3592" s="2582"/>
      <c r="D3592" s="2582"/>
      <c r="E3592" s="2581">
        <v>30</v>
      </c>
      <c r="F3592" s="2582"/>
      <c r="G3592" s="2582"/>
      <c r="H3592" s="1388"/>
      <c r="I3592" s="1228"/>
      <c r="J3592" s="1221"/>
      <c r="K3592" s="1388"/>
      <c r="L3592" s="1228"/>
      <c r="M3592" s="1221"/>
    </row>
    <row r="3593" spans="1:13" ht="16.5" thickBot="1">
      <c r="A3593" s="2304" t="s">
        <v>29</v>
      </c>
      <c r="B3593" s="2584"/>
      <c r="C3593" s="2585"/>
      <c r="D3593" s="2585">
        <v>14250</v>
      </c>
      <c r="E3593" s="2584"/>
      <c r="F3593" s="2585"/>
      <c r="G3593" s="2585">
        <v>63000</v>
      </c>
      <c r="H3593" s="1231"/>
      <c r="I3593" s="1231"/>
      <c r="J3593" s="1234"/>
      <c r="K3593" s="1231"/>
      <c r="L3593" s="1231"/>
      <c r="M3593" s="1234"/>
    </row>
    <row r="3594" spans="1:13" ht="30.75" thickBot="1">
      <c r="A3594" s="2305" t="s">
        <v>3278</v>
      </c>
      <c r="B3594" s="2578" t="s">
        <v>4744</v>
      </c>
      <c r="C3594" s="2579"/>
      <c r="D3594" s="2579"/>
      <c r="E3594" s="2586"/>
      <c r="F3594" s="2587"/>
      <c r="G3594" s="2587"/>
      <c r="H3594" s="1411"/>
      <c r="I3594" s="1214"/>
      <c r="J3594" s="1216"/>
      <c r="K3594" s="1411"/>
      <c r="L3594" s="1214"/>
      <c r="M3594" s="1216"/>
    </row>
    <row r="3595" spans="1:13" ht="15.75">
      <c r="A3595" s="1400" t="s">
        <v>4228</v>
      </c>
      <c r="B3595" s="2581" t="s">
        <v>4733</v>
      </c>
      <c r="C3595" s="2582"/>
      <c r="D3595" s="2582"/>
      <c r="E3595" s="1214"/>
      <c r="F3595" s="1214"/>
      <c r="G3595" s="1216"/>
      <c r="H3595" s="1214"/>
      <c r="I3595" s="1214"/>
      <c r="J3595" s="1216"/>
      <c r="K3595" s="1214"/>
      <c r="L3595" s="1214"/>
      <c r="M3595" s="1216"/>
    </row>
    <row r="3596" spans="1:13" ht="17.25">
      <c r="A3596" s="1400" t="s">
        <v>3284</v>
      </c>
      <c r="B3596" s="2581" t="s">
        <v>4734</v>
      </c>
      <c r="C3596" s="2582"/>
      <c r="D3596" s="2582"/>
      <c r="E3596" s="1381"/>
      <c r="F3596" s="1218"/>
      <c r="G3596" s="1221"/>
      <c r="H3596" s="1381"/>
      <c r="I3596" s="1218"/>
      <c r="J3596" s="1221"/>
      <c r="K3596" s="1381"/>
      <c r="L3596" s="1218"/>
      <c r="M3596" s="1221"/>
    </row>
    <row r="3597" spans="1:13" ht="15.75">
      <c r="A3597" s="1400" t="s">
        <v>4375</v>
      </c>
      <c r="B3597" s="2581" t="s">
        <v>4745</v>
      </c>
      <c r="C3597" s="2582"/>
      <c r="D3597" s="2582"/>
      <c r="E3597" s="1381"/>
      <c r="F3597" s="1218"/>
      <c r="G3597" s="1221"/>
      <c r="H3597" s="1381"/>
      <c r="I3597" s="1218"/>
      <c r="J3597" s="1221"/>
      <c r="K3597" s="1381"/>
      <c r="L3597" s="1218"/>
      <c r="M3597" s="1221"/>
    </row>
    <row r="3598" spans="1:13" ht="30">
      <c r="A3598" s="1400" t="s">
        <v>3291</v>
      </c>
      <c r="B3598" s="2581" t="s">
        <v>4737</v>
      </c>
      <c r="C3598" s="2582"/>
      <c r="D3598" s="2582"/>
      <c r="E3598" s="1381"/>
      <c r="F3598" s="1218"/>
      <c r="G3598" s="1221"/>
      <c r="H3598" s="1381"/>
      <c r="I3598" s="1218"/>
      <c r="J3598" s="1221"/>
      <c r="K3598" s="1381"/>
      <c r="L3598" s="1218"/>
      <c r="M3598" s="1221"/>
    </row>
    <row r="3599" spans="1:13" ht="15.75">
      <c r="A3599" s="1400" t="s">
        <v>3294</v>
      </c>
      <c r="B3599" s="2581">
        <v>1</v>
      </c>
      <c r="C3599" s="2582"/>
      <c r="D3599" s="2582"/>
      <c r="E3599" s="1381"/>
      <c r="F3599" s="1218"/>
      <c r="G3599" s="1221"/>
      <c r="H3599" s="1381"/>
      <c r="I3599" s="1218"/>
      <c r="J3599" s="1221"/>
      <c r="K3599" s="1381"/>
      <c r="L3599" s="1218"/>
      <c r="M3599" s="1221"/>
    </row>
    <row r="3600" spans="1:13" ht="15.75">
      <c r="A3600" s="1400" t="s">
        <v>3295</v>
      </c>
      <c r="B3600" s="2581" t="s">
        <v>3394</v>
      </c>
      <c r="C3600" s="2582"/>
      <c r="D3600" s="2582"/>
      <c r="E3600" s="1381"/>
      <c r="F3600" s="1218"/>
      <c r="G3600" s="1221"/>
      <c r="H3600" s="1381"/>
      <c r="I3600" s="1218"/>
      <c r="J3600" s="1221"/>
      <c r="K3600" s="1381"/>
      <c r="L3600" s="1218"/>
      <c r="M3600" s="1221"/>
    </row>
    <row r="3601" spans="1:14" ht="60">
      <c r="A3601" s="1400" t="s">
        <v>3298</v>
      </c>
      <c r="B3601" s="2581" t="s">
        <v>4738</v>
      </c>
      <c r="C3601" s="2582"/>
      <c r="D3601" s="2582"/>
      <c r="E3601" s="1381"/>
      <c r="F3601" s="1218"/>
      <c r="G3601" s="1221"/>
      <c r="H3601" s="1381"/>
      <c r="I3601" s="1218"/>
      <c r="J3601" s="1221"/>
      <c r="K3601" s="1381"/>
      <c r="L3601" s="1218"/>
      <c r="M3601" s="1221"/>
    </row>
    <row r="3602" spans="1:14" ht="15.75">
      <c r="A3602" s="1400" t="s">
        <v>4376</v>
      </c>
      <c r="B3602" s="2581"/>
      <c r="C3602" s="2582"/>
      <c r="D3602" s="2582"/>
      <c r="E3602" s="1381"/>
      <c r="F3602" s="1218"/>
      <c r="G3602" s="1221"/>
      <c r="H3602" s="1381"/>
      <c r="I3602" s="1218"/>
      <c r="J3602" s="1221"/>
      <c r="K3602" s="1381"/>
      <c r="L3602" s="1218"/>
      <c r="M3602" s="1221"/>
    </row>
    <row r="3603" spans="1:14" ht="15.75">
      <c r="A3603" s="1400" t="s">
        <v>3304</v>
      </c>
      <c r="B3603" s="2581" t="s">
        <v>4740</v>
      </c>
      <c r="C3603" s="2582" t="s">
        <v>3661</v>
      </c>
      <c r="D3603" s="2582"/>
      <c r="E3603" s="1381"/>
      <c r="F3603" s="1223"/>
      <c r="G3603" s="1221"/>
      <c r="H3603" s="1381"/>
      <c r="I3603" s="1223"/>
      <c r="J3603" s="1221"/>
      <c r="K3603" s="1381"/>
      <c r="L3603" s="1223"/>
      <c r="M3603" s="1221"/>
    </row>
    <row r="3604" spans="1:14" ht="15.75">
      <c r="A3604" s="1400" t="s">
        <v>4377</v>
      </c>
      <c r="B3604" s="2581">
        <v>1</v>
      </c>
      <c r="C3604" s="2582">
        <v>275</v>
      </c>
      <c r="D3604" s="2582">
        <v>13750</v>
      </c>
      <c r="E3604" s="1385"/>
      <c r="F3604" s="1225"/>
      <c r="G3604" s="1221"/>
      <c r="H3604" s="1385"/>
      <c r="I3604" s="1225"/>
      <c r="J3604" s="1221"/>
      <c r="K3604" s="1385"/>
      <c r="L3604" s="1225"/>
      <c r="M3604" s="1221"/>
    </row>
    <row r="3605" spans="1:14" ht="15.75">
      <c r="A3605" s="1400" t="s">
        <v>4378</v>
      </c>
      <c r="B3605" s="2581">
        <v>2</v>
      </c>
      <c r="C3605" s="2582">
        <v>100</v>
      </c>
      <c r="D3605" s="2582">
        <v>10000</v>
      </c>
      <c r="E3605" s="1385"/>
      <c r="F3605" s="1225"/>
      <c r="G3605" s="1221"/>
      <c r="H3605" s="1385"/>
      <c r="I3605" s="1225"/>
      <c r="J3605" s="1221"/>
      <c r="K3605" s="1385"/>
      <c r="L3605" s="1225"/>
      <c r="M3605" s="1221"/>
    </row>
    <row r="3606" spans="1:14" ht="15.75">
      <c r="A3606" s="2303" t="s">
        <v>4379</v>
      </c>
      <c r="B3606" s="2581">
        <v>50</v>
      </c>
      <c r="C3606" s="2582"/>
      <c r="D3606" s="2582"/>
      <c r="E3606" s="1388"/>
      <c r="F3606" s="1228"/>
      <c r="G3606" s="1221"/>
      <c r="H3606" s="1388"/>
      <c r="I3606" s="1228"/>
      <c r="J3606" s="1221"/>
      <c r="K3606" s="1388"/>
      <c r="L3606" s="1228"/>
      <c r="M3606" s="1221"/>
    </row>
    <row r="3607" spans="1:14" ht="16.5" thickBot="1">
      <c r="A3607" s="2304" t="s">
        <v>29</v>
      </c>
      <c r="B3607" s="2584"/>
      <c r="C3607" s="2585"/>
      <c r="D3607" s="2585">
        <v>23750</v>
      </c>
      <c r="E3607" s="1231"/>
      <c r="F3607" s="1231"/>
      <c r="G3607" s="1234"/>
      <c r="H3607" s="1231"/>
      <c r="I3607" s="1231"/>
      <c r="J3607" s="1234"/>
      <c r="K3607" s="1231"/>
      <c r="L3607" s="1231"/>
      <c r="M3607" s="1234"/>
    </row>
    <row r="3608" spans="1:14" ht="16.5" thickBot="1">
      <c r="A3608" s="2588" t="s">
        <v>4371</v>
      </c>
      <c r="B3608" s="2589"/>
      <c r="C3608" s="2589"/>
      <c r="D3608" s="2589">
        <f>D3607+D3593+D3579</f>
        <v>101000</v>
      </c>
      <c r="E3608" s="2590"/>
      <c r="F3608" s="2590"/>
      <c r="G3608" s="2591">
        <f>G3593+G3579</f>
        <v>126000</v>
      </c>
      <c r="H3608" s="2590"/>
      <c r="I3608" s="2590"/>
      <c r="J3608" s="2591">
        <f>J3579</f>
        <v>14250</v>
      </c>
      <c r="K3608" s="2590"/>
      <c r="L3608" s="2590"/>
      <c r="M3608" s="2592">
        <f>M3579</f>
        <v>22500</v>
      </c>
      <c r="N3608" s="2406">
        <f>M3608+J3608+G3608+D3608</f>
        <v>263750</v>
      </c>
    </row>
    <row r="3609" spans="1:14" ht="15.75" thickBot="1">
      <c r="A3609" s="4331" t="s">
        <v>4746</v>
      </c>
      <c r="B3609" s="4332"/>
      <c r="C3609" s="4332"/>
      <c r="D3609" s="4332"/>
      <c r="E3609" s="4332"/>
      <c r="F3609" s="4332"/>
      <c r="G3609" s="4332"/>
      <c r="H3609" s="4332"/>
      <c r="I3609" s="4332"/>
      <c r="J3609" s="4332"/>
      <c r="K3609" s="4332"/>
      <c r="L3609" s="4332"/>
      <c r="M3609" s="4333"/>
    </row>
    <row r="3610" spans="1:14">
      <c r="A3610" s="1142" t="s">
        <v>4747</v>
      </c>
      <c r="B3610" s="1318"/>
      <c r="C3610" s="1307"/>
      <c r="D3610" s="1308"/>
      <c r="E3610" s="1306" t="s">
        <v>4730</v>
      </c>
      <c r="F3610" s="1307"/>
      <c r="G3610" s="1307"/>
      <c r="H3610" s="1318" t="s">
        <v>3477</v>
      </c>
      <c r="I3610" s="1307"/>
      <c r="J3610" s="1308"/>
      <c r="K3610" s="1306" t="s">
        <v>3326</v>
      </c>
      <c r="L3610" s="1308"/>
      <c r="M3610" s="1307"/>
    </row>
    <row r="3611" spans="1:14">
      <c r="A3611" s="1163" t="s">
        <v>4228</v>
      </c>
      <c r="B3611" s="1324"/>
      <c r="C3611" s="1310"/>
      <c r="D3611" s="1311"/>
      <c r="E3611" s="1276" t="s">
        <v>4748</v>
      </c>
      <c r="F3611" s="1310"/>
      <c r="G3611" s="1310"/>
      <c r="H3611" s="1324" t="s">
        <v>4748</v>
      </c>
      <c r="I3611" s="1310"/>
      <c r="J3611" s="1311"/>
      <c r="K3611" s="1276" t="s">
        <v>4748</v>
      </c>
      <c r="L3611" s="1311"/>
      <c r="M3611" s="1310"/>
    </row>
    <row r="3612" spans="1:14">
      <c r="A3612" s="1163" t="s">
        <v>3284</v>
      </c>
      <c r="B3612" s="1324"/>
      <c r="C3612" s="1310"/>
      <c r="D3612" s="1311"/>
      <c r="E3612" s="1276" t="s">
        <v>4749</v>
      </c>
      <c r="F3612" s="1310"/>
      <c r="G3612" s="1310"/>
      <c r="H3612" s="1324" t="s">
        <v>3273</v>
      </c>
      <c r="I3612" s="1310"/>
      <c r="J3612" s="1311"/>
      <c r="K3612" s="2593">
        <v>44166</v>
      </c>
      <c r="L3612" s="1311"/>
      <c r="M3612" s="1310"/>
    </row>
    <row r="3613" spans="1:14">
      <c r="A3613" s="1163" t="s">
        <v>4375</v>
      </c>
      <c r="B3613" s="1324"/>
      <c r="C3613" s="1310"/>
      <c r="D3613" s="1311"/>
      <c r="E3613" s="1276" t="s">
        <v>4750</v>
      </c>
      <c r="F3613" s="1310"/>
      <c r="G3613" s="1310"/>
      <c r="H3613" s="1324" t="s">
        <v>4750</v>
      </c>
      <c r="I3613" s="1310"/>
      <c r="J3613" s="1311"/>
      <c r="K3613" s="1276" t="s">
        <v>4751</v>
      </c>
      <c r="L3613" s="1311"/>
      <c r="M3613" s="1310"/>
    </row>
    <row r="3614" spans="1:14">
      <c r="A3614" s="1163" t="s">
        <v>3291</v>
      </c>
      <c r="B3614" s="1324"/>
      <c r="C3614" s="1310"/>
      <c r="D3614" s="1311"/>
      <c r="E3614" s="1276" t="s">
        <v>4752</v>
      </c>
      <c r="F3614" s="1310"/>
      <c r="G3614" s="1310"/>
      <c r="H3614" s="1324" t="s">
        <v>3336</v>
      </c>
      <c r="I3614" s="1310"/>
      <c r="J3614" s="1311"/>
      <c r="K3614" s="1276" t="s">
        <v>3336</v>
      </c>
      <c r="L3614" s="1311"/>
      <c r="M3614" s="1310"/>
    </row>
    <row r="3615" spans="1:14">
      <c r="A3615" s="1163" t="s">
        <v>3294</v>
      </c>
      <c r="B3615" s="1324"/>
      <c r="C3615" s="1310"/>
      <c r="D3615" s="1311"/>
      <c r="E3615" s="1276" t="s">
        <v>3337</v>
      </c>
      <c r="F3615" s="1310"/>
      <c r="G3615" s="1310"/>
      <c r="H3615" s="1324" t="s">
        <v>3337</v>
      </c>
      <c r="I3615" s="1310"/>
      <c r="J3615" s="1311"/>
      <c r="K3615" s="1276" t="s">
        <v>3337</v>
      </c>
      <c r="L3615" s="1311"/>
      <c r="M3615" s="1310"/>
    </row>
    <row r="3616" spans="1:14">
      <c r="A3616" s="1163" t="s">
        <v>3295</v>
      </c>
      <c r="B3616" s="1324"/>
      <c r="C3616" s="1310"/>
      <c r="D3616" s="1311"/>
      <c r="E3616" s="1276" t="s">
        <v>3426</v>
      </c>
      <c r="F3616" s="1310"/>
      <c r="G3616" s="1310"/>
      <c r="H3616" s="1324" t="s">
        <v>3426</v>
      </c>
      <c r="I3616" s="1310"/>
      <c r="J3616" s="1311"/>
      <c r="K3616" s="1276" t="s">
        <v>3394</v>
      </c>
      <c r="L3616" s="1311"/>
      <c r="M3616" s="1310"/>
    </row>
    <row r="3617" spans="1:13" ht="45">
      <c r="A3617" s="1163" t="s">
        <v>3298</v>
      </c>
      <c r="B3617" s="1324"/>
      <c r="C3617" s="1310"/>
      <c r="D3617" s="1311"/>
      <c r="E3617" s="1276" t="s">
        <v>3451</v>
      </c>
      <c r="F3617" s="1310"/>
      <c r="G3617" s="1310"/>
      <c r="H3617" s="1324" t="s">
        <v>3337</v>
      </c>
      <c r="I3617" s="1310"/>
      <c r="J3617" s="1311"/>
      <c r="K3617" s="1276" t="s">
        <v>3451</v>
      </c>
      <c r="L3617" s="1311"/>
      <c r="M3617" s="1310"/>
    </row>
    <row r="3618" spans="1:13">
      <c r="A3618" s="1163" t="s">
        <v>4376</v>
      </c>
      <c r="B3618" s="1324"/>
      <c r="C3618" s="1310"/>
      <c r="D3618" s="1311"/>
      <c r="E3618" s="1276" t="s">
        <v>3337</v>
      </c>
      <c r="F3618" s="1310"/>
      <c r="G3618" s="1310"/>
      <c r="H3618" s="1324" t="s">
        <v>3337</v>
      </c>
      <c r="I3618" s="1310"/>
      <c r="J3618" s="1311"/>
      <c r="K3618" s="1276" t="s">
        <v>3337</v>
      </c>
      <c r="L3618" s="1311"/>
      <c r="M3618" s="1310"/>
    </row>
    <row r="3619" spans="1:13">
      <c r="A3619" s="1163" t="s">
        <v>3304</v>
      </c>
      <c r="B3619" s="1324"/>
      <c r="C3619" s="1310"/>
      <c r="D3619" s="1311"/>
      <c r="E3619" s="1276" t="s">
        <v>4753</v>
      </c>
      <c r="F3619" s="1310"/>
      <c r="G3619" s="1310">
        <v>2500</v>
      </c>
      <c r="H3619" s="1324" t="s">
        <v>3337</v>
      </c>
      <c r="I3619" s="1310"/>
      <c r="J3619" s="1311"/>
      <c r="K3619" s="1276" t="s">
        <v>3337</v>
      </c>
      <c r="L3619" s="1311"/>
      <c r="M3619" s="1310"/>
    </row>
    <row r="3620" spans="1:13">
      <c r="A3620" s="1163" t="s">
        <v>4377</v>
      </c>
      <c r="B3620" s="1324"/>
      <c r="C3620" s="1310"/>
      <c r="D3620" s="1311">
        <v>0</v>
      </c>
      <c r="E3620" s="1276">
        <v>4</v>
      </c>
      <c r="F3620" s="1310"/>
      <c r="G3620" s="1310"/>
      <c r="H3620" s="1324">
        <v>1</v>
      </c>
      <c r="I3620" s="1310">
        <v>275</v>
      </c>
      <c r="J3620" s="1311">
        <f>I3620*H3620*H3622</f>
        <v>2750</v>
      </c>
      <c r="K3620" s="1276">
        <v>2</v>
      </c>
      <c r="L3620" s="1311">
        <v>275</v>
      </c>
      <c r="M3620" s="1310">
        <v>44000</v>
      </c>
    </row>
    <row r="3621" spans="1:13">
      <c r="A3621" s="1163" t="s">
        <v>4378</v>
      </c>
      <c r="B3621" s="1324"/>
      <c r="C3621" s="1310"/>
      <c r="D3621" s="1311">
        <v>0</v>
      </c>
      <c r="E3621" s="1276">
        <v>4</v>
      </c>
      <c r="F3621" s="1310"/>
      <c r="G3621" s="1310">
        <v>0</v>
      </c>
      <c r="H3621" s="1324">
        <v>2</v>
      </c>
      <c r="I3621" s="1310">
        <v>100</v>
      </c>
      <c r="J3621" s="1311">
        <f>I3621*H3621*H3622</f>
        <v>2000</v>
      </c>
      <c r="K3621" s="1276">
        <v>2</v>
      </c>
      <c r="L3621" s="1311">
        <v>100</v>
      </c>
      <c r="M3621" s="1310">
        <v>16000</v>
      </c>
    </row>
    <row r="3622" spans="1:13">
      <c r="A3622" s="1163" t="s">
        <v>4379</v>
      </c>
      <c r="B3622" s="1324"/>
      <c r="C3622" s="1310"/>
      <c r="D3622" s="1311"/>
      <c r="E3622" s="1276">
        <v>80</v>
      </c>
      <c r="F3622" s="1310"/>
      <c r="G3622" s="1310"/>
      <c r="H3622" s="1324">
        <v>10</v>
      </c>
      <c r="I3622" s="1310"/>
      <c r="J3622" s="1311"/>
      <c r="K3622" s="1276" t="s">
        <v>4754</v>
      </c>
      <c r="L3622" s="1311"/>
      <c r="M3622" s="1310"/>
    </row>
    <row r="3623" spans="1:13" ht="15.75" thickBot="1">
      <c r="A3623" s="1171" t="s">
        <v>29</v>
      </c>
      <c r="B3623" s="1326"/>
      <c r="C3623" s="1314"/>
      <c r="D3623" s="1315">
        <v>0</v>
      </c>
      <c r="E3623" s="1313"/>
      <c r="F3623" s="1314"/>
      <c r="G3623" s="1314">
        <v>200000</v>
      </c>
      <c r="H3623" s="1326"/>
      <c r="I3623" s="1314"/>
      <c r="J3623" s="1315">
        <f>SUM(J3620:J3622)</f>
        <v>4750</v>
      </c>
      <c r="K3623" s="1313"/>
      <c r="L3623" s="1315"/>
      <c r="M3623" s="1314">
        <f>SUM(M3620:M3622)</f>
        <v>60000</v>
      </c>
    </row>
    <row r="3624" spans="1:13">
      <c r="A3624" s="1163" t="s">
        <v>4747</v>
      </c>
      <c r="B3624" s="1324"/>
      <c r="C3624" s="1310"/>
      <c r="D3624" s="1311"/>
      <c r="E3624" s="1276"/>
      <c r="F3624" s="1311"/>
      <c r="G3624" s="1310"/>
      <c r="H3624" s="1324" t="s">
        <v>3369</v>
      </c>
      <c r="I3624" s="1310"/>
      <c r="J3624" s="1311"/>
      <c r="K3624" s="1276"/>
      <c r="L3624" s="1311"/>
      <c r="M3624" s="1310"/>
    </row>
    <row r="3625" spans="1:13">
      <c r="A3625" s="1163" t="s">
        <v>4228</v>
      </c>
      <c r="B3625" s="1324"/>
      <c r="C3625" s="1310"/>
      <c r="D3625" s="1311"/>
      <c r="E3625" s="1276"/>
      <c r="F3625" s="1311"/>
      <c r="G3625" s="1310"/>
      <c r="H3625" s="1324" t="s">
        <v>4748</v>
      </c>
      <c r="I3625" s="1310"/>
      <c r="J3625" s="1311"/>
      <c r="K3625" s="1276"/>
      <c r="L3625" s="1311"/>
      <c r="M3625" s="1310"/>
    </row>
    <row r="3626" spans="1:13">
      <c r="A3626" s="1163" t="s">
        <v>3284</v>
      </c>
      <c r="B3626" s="1324"/>
      <c r="C3626" s="1310"/>
      <c r="D3626" s="1311"/>
      <c r="E3626" s="1276"/>
      <c r="F3626" s="1311"/>
      <c r="G3626" s="1310"/>
      <c r="H3626" s="2594">
        <v>44075</v>
      </c>
      <c r="I3626" s="1310"/>
      <c r="J3626" s="1311"/>
      <c r="K3626" s="1276"/>
      <c r="L3626" s="1311"/>
      <c r="M3626" s="1310"/>
    </row>
    <row r="3627" spans="1:13">
      <c r="A3627" s="1163" t="s">
        <v>4375</v>
      </c>
      <c r="B3627" s="1324"/>
      <c r="C3627" s="1310"/>
      <c r="D3627" s="1311"/>
      <c r="E3627" s="1276"/>
      <c r="F3627" s="1311"/>
      <c r="G3627" s="1310"/>
      <c r="H3627" s="1324" t="s">
        <v>4750</v>
      </c>
      <c r="I3627" s="1310"/>
      <c r="J3627" s="1311"/>
      <c r="K3627" s="1276"/>
      <c r="L3627" s="1311"/>
      <c r="M3627" s="1310"/>
    </row>
    <row r="3628" spans="1:13">
      <c r="A3628" s="1163" t="s">
        <v>3291</v>
      </c>
      <c r="B3628" s="1324"/>
      <c r="C3628" s="1310"/>
      <c r="D3628" s="1311"/>
      <c r="E3628" s="1276"/>
      <c r="F3628" s="1311"/>
      <c r="G3628" s="1310"/>
      <c r="H3628" s="1324" t="s">
        <v>3336</v>
      </c>
      <c r="I3628" s="1310"/>
      <c r="J3628" s="1311"/>
      <c r="K3628" s="1276"/>
      <c r="L3628" s="1311"/>
      <c r="M3628" s="1310"/>
    </row>
    <row r="3629" spans="1:13">
      <c r="A3629" s="1163" t="s">
        <v>3294</v>
      </c>
      <c r="B3629" s="1324"/>
      <c r="C3629" s="1310"/>
      <c r="D3629" s="1311"/>
      <c r="E3629" s="1276"/>
      <c r="F3629" s="1311"/>
      <c r="G3629" s="1310"/>
      <c r="H3629" s="1324" t="s">
        <v>3337</v>
      </c>
      <c r="I3629" s="1310"/>
      <c r="J3629" s="1311"/>
      <c r="K3629" s="1276"/>
      <c r="L3629" s="1311"/>
      <c r="M3629" s="1310"/>
    </row>
    <row r="3630" spans="1:13">
      <c r="A3630" s="1163" t="s">
        <v>3295</v>
      </c>
      <c r="B3630" s="1324"/>
      <c r="C3630" s="1310"/>
      <c r="D3630" s="1311"/>
      <c r="E3630" s="1276"/>
      <c r="F3630" s="1311"/>
      <c r="G3630" s="1310"/>
      <c r="H3630" s="1324" t="s">
        <v>3426</v>
      </c>
      <c r="I3630" s="1310"/>
      <c r="J3630" s="1311"/>
      <c r="K3630" s="1276"/>
      <c r="L3630" s="1311"/>
      <c r="M3630" s="1310"/>
    </row>
    <row r="3631" spans="1:13" ht="30">
      <c r="A3631" s="1163" t="s">
        <v>3298</v>
      </c>
      <c r="B3631" s="1324"/>
      <c r="C3631" s="1310"/>
      <c r="D3631" s="1311"/>
      <c r="E3631" s="1276"/>
      <c r="F3631" s="1311"/>
      <c r="G3631" s="1310"/>
      <c r="H3631" s="1324" t="s">
        <v>3337</v>
      </c>
      <c r="I3631" s="1310"/>
      <c r="J3631" s="1311"/>
      <c r="K3631" s="1276"/>
      <c r="L3631" s="1311"/>
      <c r="M3631" s="1310"/>
    </row>
    <row r="3632" spans="1:13">
      <c r="A3632" s="1163" t="s">
        <v>4376</v>
      </c>
      <c r="B3632" s="1324"/>
      <c r="C3632" s="1310"/>
      <c r="D3632" s="1311"/>
      <c r="E3632" s="1276"/>
      <c r="F3632" s="1311"/>
      <c r="G3632" s="1310"/>
      <c r="H3632" s="1324" t="s">
        <v>3337</v>
      </c>
      <c r="I3632" s="1310"/>
      <c r="J3632" s="1311"/>
      <c r="K3632" s="1276"/>
      <c r="L3632" s="1311"/>
      <c r="M3632" s="1310"/>
    </row>
    <row r="3633" spans="1:14">
      <c r="A3633" s="1163" t="s">
        <v>3304</v>
      </c>
      <c r="B3633" s="1324"/>
      <c r="C3633" s="1310"/>
      <c r="D3633" s="1311"/>
      <c r="E3633" s="1276"/>
      <c r="F3633" s="1311"/>
      <c r="G3633" s="1310"/>
      <c r="H3633" s="1324" t="s">
        <v>3337</v>
      </c>
      <c r="I3633" s="1310"/>
      <c r="J3633" s="1311"/>
      <c r="K3633" s="1276"/>
      <c r="L3633" s="1311"/>
      <c r="M3633" s="1310"/>
    </row>
    <row r="3634" spans="1:14">
      <c r="A3634" s="1163" t="s">
        <v>4377</v>
      </c>
      <c r="B3634" s="1324"/>
      <c r="C3634" s="1310"/>
      <c r="D3634" s="1311">
        <v>0</v>
      </c>
      <c r="E3634" s="1276"/>
      <c r="F3634" s="1311"/>
      <c r="G3634" s="1310">
        <v>0</v>
      </c>
      <c r="H3634" s="1324">
        <v>1</v>
      </c>
      <c r="I3634" s="1310">
        <v>275</v>
      </c>
      <c r="J3634" s="1311">
        <f>I3634*H3634*H3636</f>
        <v>8250</v>
      </c>
      <c r="K3634" s="1276"/>
      <c r="L3634" s="1311"/>
      <c r="M3634" s="1310">
        <v>0</v>
      </c>
    </row>
    <row r="3635" spans="1:14">
      <c r="A3635" s="1163" t="s">
        <v>4378</v>
      </c>
      <c r="B3635" s="1324"/>
      <c r="C3635" s="1310"/>
      <c r="D3635" s="1311">
        <v>0</v>
      </c>
      <c r="E3635" s="1276"/>
      <c r="F3635" s="1311"/>
      <c r="G3635" s="1310">
        <v>0</v>
      </c>
      <c r="H3635" s="1324">
        <v>2</v>
      </c>
      <c r="I3635" s="1310">
        <v>100</v>
      </c>
      <c r="J3635" s="1311">
        <f>I3635*H3636*H3635</f>
        <v>6000</v>
      </c>
      <c r="K3635" s="1276"/>
      <c r="L3635" s="1311"/>
      <c r="M3635" s="1310">
        <v>0</v>
      </c>
    </row>
    <row r="3636" spans="1:14">
      <c r="A3636" s="1163" t="s">
        <v>4379</v>
      </c>
      <c r="B3636" s="1324"/>
      <c r="C3636" s="1310"/>
      <c r="D3636" s="1311"/>
      <c r="E3636" s="1276"/>
      <c r="F3636" s="1311"/>
      <c r="G3636" s="1310"/>
      <c r="H3636" s="1324">
        <v>30</v>
      </c>
      <c r="I3636" s="1310"/>
      <c r="J3636" s="1311"/>
      <c r="K3636" s="1276"/>
      <c r="L3636" s="1311"/>
      <c r="M3636" s="1310"/>
    </row>
    <row r="3637" spans="1:14" ht="15.75" thickBot="1">
      <c r="A3637" s="1171" t="s">
        <v>29</v>
      </c>
      <c r="B3637" s="1326"/>
      <c r="C3637" s="1314"/>
      <c r="D3637" s="1315">
        <v>0</v>
      </c>
      <c r="E3637" s="1313"/>
      <c r="F3637" s="1315"/>
      <c r="G3637" s="1314">
        <v>0</v>
      </c>
      <c r="H3637" s="1326"/>
      <c r="I3637" s="1314"/>
      <c r="J3637" s="1315">
        <f>SUM(J3634:J3636)</f>
        <v>14250</v>
      </c>
      <c r="K3637" s="1313"/>
      <c r="L3637" s="1315"/>
      <c r="M3637" s="1314">
        <v>0</v>
      </c>
    </row>
    <row r="3638" spans="1:14" ht="15.75" thickBot="1">
      <c r="A3638" s="2595" t="s">
        <v>4371</v>
      </c>
      <c r="B3638" s="2596"/>
      <c r="C3638" s="2597"/>
      <c r="D3638" s="2598"/>
      <c r="E3638" s="2599"/>
      <c r="F3638" s="2598"/>
      <c r="G3638" s="2597">
        <f>G3623</f>
        <v>200000</v>
      </c>
      <c r="H3638" s="2596"/>
      <c r="I3638" s="2597"/>
      <c r="J3638" s="2598">
        <f>J3637+J3623</f>
        <v>19000</v>
      </c>
      <c r="K3638" s="2599"/>
      <c r="L3638" s="2598"/>
      <c r="M3638" s="2597">
        <f>M3623</f>
        <v>60000</v>
      </c>
      <c r="N3638" s="2600">
        <f>M3638+J3638+G3638</f>
        <v>279000</v>
      </c>
    </row>
    <row r="3639" spans="1:14" ht="15.75" thickBot="1">
      <c r="A3639" s="4331" t="s">
        <v>4755</v>
      </c>
      <c r="B3639" s="4332"/>
      <c r="C3639" s="4332"/>
      <c r="D3639" s="4332"/>
      <c r="E3639" s="4332"/>
      <c r="F3639" s="4332"/>
      <c r="G3639" s="4332"/>
      <c r="H3639" s="4332"/>
      <c r="I3639" s="4332"/>
      <c r="J3639" s="4332"/>
      <c r="K3639" s="4332"/>
      <c r="L3639" s="4332"/>
      <c r="M3639" s="4333"/>
    </row>
    <row r="3640" spans="1:14" ht="15.75">
      <c r="A3640" s="1142" t="s">
        <v>4747</v>
      </c>
      <c r="B3640" s="1539" t="s">
        <v>4756</v>
      </c>
      <c r="C3640" s="2098"/>
      <c r="D3640" s="2098"/>
      <c r="E3640" s="1539" t="s">
        <v>4757</v>
      </c>
      <c r="F3640" s="2098"/>
      <c r="G3640" s="2098"/>
      <c r="H3640" s="1539" t="s">
        <v>4758</v>
      </c>
      <c r="I3640" s="2098"/>
      <c r="J3640" s="2098"/>
      <c r="K3640" s="1539" t="s">
        <v>4759</v>
      </c>
      <c r="L3640" s="2098"/>
      <c r="M3640" s="2098"/>
    </row>
    <row r="3641" spans="1:14" ht="15.75">
      <c r="A3641" s="1163" t="s">
        <v>4228</v>
      </c>
      <c r="B3641" s="1539" t="s">
        <v>4760</v>
      </c>
      <c r="C3641" s="2098"/>
      <c r="D3641" s="2098"/>
      <c r="E3641" s="1539" t="s">
        <v>4760</v>
      </c>
      <c r="F3641" s="2098"/>
      <c r="G3641" s="2098"/>
      <c r="H3641" s="1539" t="s">
        <v>4760</v>
      </c>
      <c r="I3641" s="2098"/>
      <c r="J3641" s="2098"/>
      <c r="K3641" s="1539" t="s">
        <v>4760</v>
      </c>
      <c r="L3641" s="2098"/>
      <c r="M3641" s="2098"/>
    </row>
    <row r="3642" spans="1:14" ht="15.75">
      <c r="A3642" s="1163" t="s">
        <v>3284</v>
      </c>
      <c r="B3642" s="2601">
        <v>43525</v>
      </c>
      <c r="C3642" s="2098"/>
      <c r="D3642" s="2098"/>
      <c r="E3642" s="2601">
        <v>43556</v>
      </c>
      <c r="F3642" s="2098"/>
      <c r="G3642" s="2098"/>
      <c r="H3642" s="2601">
        <v>43647</v>
      </c>
      <c r="I3642" s="2098"/>
      <c r="J3642" s="2098"/>
      <c r="K3642" s="2601">
        <v>43800</v>
      </c>
      <c r="L3642" s="2098"/>
      <c r="M3642" s="2098"/>
    </row>
    <row r="3643" spans="1:14" ht="15.75">
      <c r="A3643" s="1163" t="s">
        <v>4375</v>
      </c>
      <c r="B3643" s="1539" t="s">
        <v>4761</v>
      </c>
      <c r="C3643" s="2098"/>
      <c r="D3643" s="2098"/>
      <c r="E3643" s="1539" t="s">
        <v>4761</v>
      </c>
      <c r="F3643" s="2098"/>
      <c r="G3643" s="2098"/>
      <c r="H3643" s="1539" t="s">
        <v>4761</v>
      </c>
      <c r="I3643" s="2098"/>
      <c r="J3643" s="2098"/>
      <c r="K3643" s="1539" t="s">
        <v>4761</v>
      </c>
      <c r="L3643" s="2098"/>
      <c r="M3643" s="2098"/>
    </row>
    <row r="3644" spans="1:14" ht="31.5">
      <c r="A3644" s="1163" t="s">
        <v>3291</v>
      </c>
      <c r="B3644" s="1539" t="s">
        <v>4762</v>
      </c>
      <c r="C3644" s="2098"/>
      <c r="D3644" s="2098"/>
      <c r="E3644" s="1539" t="s">
        <v>4763</v>
      </c>
      <c r="F3644" s="2098"/>
      <c r="G3644" s="2098"/>
      <c r="H3644" s="1539" t="s">
        <v>4764</v>
      </c>
      <c r="I3644" s="2098"/>
      <c r="J3644" s="2098"/>
      <c r="K3644" s="1472" t="s">
        <v>4765</v>
      </c>
      <c r="L3644" s="2098"/>
      <c r="M3644" s="2098"/>
    </row>
    <row r="3645" spans="1:14" ht="15.75">
      <c r="A3645" s="1163" t="s">
        <v>3294</v>
      </c>
      <c r="B3645" s="1539" t="s">
        <v>3337</v>
      </c>
      <c r="C3645" s="2098"/>
      <c r="D3645" s="2098"/>
      <c r="E3645" s="1539" t="s">
        <v>3337</v>
      </c>
      <c r="F3645" s="2098"/>
      <c r="G3645" s="2098"/>
      <c r="H3645" s="1539" t="s">
        <v>3337</v>
      </c>
      <c r="I3645" s="2098"/>
      <c r="J3645" s="2098"/>
      <c r="K3645" s="1539" t="s">
        <v>3337</v>
      </c>
      <c r="L3645" s="2098"/>
      <c r="M3645" s="2098"/>
    </row>
    <row r="3646" spans="1:14" ht="15.75">
      <c r="A3646" s="1163" t="s">
        <v>3295</v>
      </c>
      <c r="B3646" s="1539" t="s">
        <v>4766</v>
      </c>
      <c r="C3646" s="2098"/>
      <c r="D3646" s="2098"/>
      <c r="E3646" s="1539" t="s">
        <v>4767</v>
      </c>
      <c r="F3646" s="2098"/>
      <c r="G3646" s="2098"/>
      <c r="H3646" s="1539" t="s">
        <v>4768</v>
      </c>
      <c r="I3646" s="2098"/>
      <c r="J3646" s="2098"/>
      <c r="K3646" s="1472" t="s">
        <v>4769</v>
      </c>
      <c r="L3646" s="2098"/>
      <c r="M3646" s="2098"/>
    </row>
    <row r="3647" spans="1:14" ht="30">
      <c r="A3647" s="1163" t="s">
        <v>3298</v>
      </c>
      <c r="B3647" s="1539" t="s">
        <v>3337</v>
      </c>
      <c r="C3647" s="2098"/>
      <c r="D3647" s="2098"/>
      <c r="E3647" s="1539" t="s">
        <v>3337</v>
      </c>
      <c r="F3647" s="2098"/>
      <c r="G3647" s="2098"/>
      <c r="H3647" s="1539" t="s">
        <v>3337</v>
      </c>
      <c r="I3647" s="2098"/>
      <c r="J3647" s="2098"/>
      <c r="K3647" s="1539" t="s">
        <v>3337</v>
      </c>
      <c r="L3647" s="2098"/>
      <c r="M3647" s="2098"/>
    </row>
    <row r="3648" spans="1:14" ht="15.75">
      <c r="A3648" s="1163" t="s">
        <v>4376</v>
      </c>
      <c r="B3648" s="1539" t="s">
        <v>3484</v>
      </c>
      <c r="C3648" s="2098"/>
      <c r="D3648" s="2098"/>
      <c r="E3648" s="1539" t="s">
        <v>3484</v>
      </c>
      <c r="F3648" s="2098"/>
      <c r="G3648" s="2098"/>
      <c r="H3648" s="1539" t="s">
        <v>3484</v>
      </c>
      <c r="I3648" s="2098"/>
      <c r="J3648" s="2098"/>
      <c r="K3648" s="1539" t="s">
        <v>3484</v>
      </c>
      <c r="L3648" s="2098"/>
      <c r="M3648" s="2098"/>
    </row>
    <row r="3649" spans="1:13" ht="15.75">
      <c r="A3649" s="1163" t="s">
        <v>3304</v>
      </c>
      <c r="B3649" s="1539" t="s">
        <v>3337</v>
      </c>
      <c r="C3649" s="2098"/>
      <c r="D3649" s="2098"/>
      <c r="E3649" s="1539" t="s">
        <v>3337</v>
      </c>
      <c r="F3649" s="2098"/>
      <c r="G3649" s="2098"/>
      <c r="H3649" s="1539" t="s">
        <v>3337</v>
      </c>
      <c r="I3649" s="2098"/>
      <c r="J3649" s="2098"/>
      <c r="K3649" s="1539" t="s">
        <v>3337</v>
      </c>
      <c r="L3649" s="2098"/>
      <c r="M3649" s="2098"/>
    </row>
    <row r="3650" spans="1:13" ht="15.75">
      <c r="A3650" s="1163" t="s">
        <v>4377</v>
      </c>
      <c r="B3650" s="1539">
        <v>2</v>
      </c>
      <c r="C3650" s="2098">
        <v>250</v>
      </c>
      <c r="D3650" s="2098">
        <f>(B3650*C3650)*B3652</f>
        <v>12500</v>
      </c>
      <c r="E3650" s="1539">
        <v>1</v>
      </c>
      <c r="F3650" s="2098">
        <v>250</v>
      </c>
      <c r="G3650" s="2098">
        <f>(E3650*F3650)*E3652</f>
        <v>10000</v>
      </c>
      <c r="H3650" s="1539">
        <v>0</v>
      </c>
      <c r="I3650" s="2098"/>
      <c r="J3650" s="2098">
        <f>(H3650*I3650)*H3652</f>
        <v>0</v>
      </c>
      <c r="K3650" s="1539">
        <v>1</v>
      </c>
      <c r="L3650" s="2098">
        <v>300</v>
      </c>
      <c r="M3650" s="2098">
        <f>(K3650*L3650)*K3652</f>
        <v>15000</v>
      </c>
    </row>
    <row r="3651" spans="1:13" ht="15.75">
      <c r="A3651" s="1163" t="s">
        <v>4378</v>
      </c>
      <c r="B3651" s="1539">
        <v>4</v>
      </c>
      <c r="C3651" s="2098">
        <v>75</v>
      </c>
      <c r="D3651" s="2098">
        <f>(B3651*C3651)*B3652</f>
        <v>7500</v>
      </c>
      <c r="E3651" s="1539">
        <v>2</v>
      </c>
      <c r="F3651" s="2098">
        <v>75</v>
      </c>
      <c r="G3651" s="2098">
        <f>(E3651*F3651)*E3652</f>
        <v>6000</v>
      </c>
      <c r="H3651" s="1539">
        <v>4</v>
      </c>
      <c r="I3651" s="2098">
        <v>100</v>
      </c>
      <c r="J3651" s="2098">
        <f>(H3651*I3651)*H3652</f>
        <v>10000</v>
      </c>
      <c r="K3651" s="1539">
        <v>2</v>
      </c>
      <c r="L3651" s="2098">
        <v>100</v>
      </c>
      <c r="M3651" s="2098">
        <f>(K3651*L3651)*K3652</f>
        <v>10000</v>
      </c>
    </row>
    <row r="3652" spans="1:13" ht="15.75">
      <c r="A3652" s="1163" t="s">
        <v>4379</v>
      </c>
      <c r="B3652" s="1539">
        <v>25</v>
      </c>
      <c r="C3652" s="2098"/>
      <c r="D3652" s="2098"/>
      <c r="E3652" s="1539">
        <v>40</v>
      </c>
      <c r="F3652" s="2098"/>
      <c r="G3652" s="2098"/>
      <c r="H3652" s="1539">
        <v>25</v>
      </c>
      <c r="I3652" s="2098"/>
      <c r="J3652" s="2098"/>
      <c r="K3652" s="1539">
        <v>50</v>
      </c>
      <c r="L3652" s="2098"/>
      <c r="M3652" s="2098"/>
    </row>
    <row r="3653" spans="1:13" ht="16.5" thickBot="1">
      <c r="A3653" s="1171" t="s">
        <v>29</v>
      </c>
      <c r="B3653" s="1641"/>
      <c r="C3653" s="2602"/>
      <c r="D3653" s="2602">
        <f>SUM(D3650:D3652)</f>
        <v>20000</v>
      </c>
      <c r="E3653" s="1641"/>
      <c r="F3653" s="2602"/>
      <c r="G3653" s="2602">
        <f>SUM(G3650:G3652)</f>
        <v>16000</v>
      </c>
      <c r="H3653" s="1641"/>
      <c r="I3653" s="2602"/>
      <c r="J3653" s="2602">
        <f>SUM(J3650:J3652)</f>
        <v>10000</v>
      </c>
      <c r="K3653" s="1641"/>
      <c r="L3653" s="2602"/>
      <c r="M3653" s="2602">
        <f>SUM(M3650:M3652)</f>
        <v>25000</v>
      </c>
    </row>
    <row r="3654" spans="1:13" ht="31.5">
      <c r="A3654" s="1142" t="s">
        <v>4747</v>
      </c>
      <c r="B3654" s="1539" t="s">
        <v>4770</v>
      </c>
      <c r="C3654" s="2098"/>
      <c r="D3654" s="2098"/>
      <c r="E3654" s="1539" t="s">
        <v>4771</v>
      </c>
      <c r="F3654" s="2098"/>
      <c r="G3654" s="2098"/>
      <c r="H3654" s="1472" t="s">
        <v>4772</v>
      </c>
      <c r="I3654" s="2098"/>
      <c r="J3654" s="2098"/>
      <c r="K3654" s="1602"/>
      <c r="L3654" s="2603"/>
      <c r="M3654" s="2604"/>
    </row>
    <row r="3655" spans="1:13" ht="15.75">
      <c r="A3655" s="1163" t="s">
        <v>4228</v>
      </c>
      <c r="B3655" s="1539" t="s">
        <v>3532</v>
      </c>
      <c r="C3655" s="2098"/>
      <c r="D3655" s="2098"/>
      <c r="E3655" s="1539" t="s">
        <v>4760</v>
      </c>
      <c r="F3655" s="2098"/>
      <c r="G3655" s="2098"/>
      <c r="H3655" s="1539" t="s">
        <v>4760</v>
      </c>
      <c r="I3655" s="2098"/>
      <c r="J3655" s="2098"/>
      <c r="K3655" s="1335"/>
      <c r="L3655" s="1334"/>
      <c r="M3655" s="1333"/>
    </row>
    <row r="3656" spans="1:13" ht="15.75">
      <c r="A3656" s="1163" t="s">
        <v>3284</v>
      </c>
      <c r="B3656" s="2601">
        <v>43525</v>
      </c>
      <c r="C3656" s="2098"/>
      <c r="D3656" s="2098"/>
      <c r="E3656" s="2601">
        <v>43556</v>
      </c>
      <c r="F3656" s="2098"/>
      <c r="G3656" s="2098"/>
      <c r="H3656" s="2601">
        <v>43678</v>
      </c>
      <c r="I3656" s="2098"/>
      <c r="J3656" s="2098"/>
      <c r="K3656" s="1335"/>
      <c r="L3656" s="1334"/>
      <c r="M3656" s="1333"/>
    </row>
    <row r="3657" spans="1:13" ht="15.75">
      <c r="A3657" s="1163" t="s">
        <v>4375</v>
      </c>
      <c r="B3657" s="1539" t="s">
        <v>4773</v>
      </c>
      <c r="C3657" s="2098"/>
      <c r="D3657" s="2098"/>
      <c r="E3657" s="1539" t="s">
        <v>4761</v>
      </c>
      <c r="F3657" s="2098"/>
      <c r="G3657" s="2098"/>
      <c r="H3657" s="1539" t="s">
        <v>4761</v>
      </c>
      <c r="I3657" s="2098"/>
      <c r="J3657" s="2098"/>
      <c r="K3657" s="1335"/>
      <c r="L3657" s="1334"/>
      <c r="M3657" s="1333"/>
    </row>
    <row r="3658" spans="1:13" ht="15.75">
      <c r="A3658" s="1163" t="s">
        <v>3291</v>
      </c>
      <c r="B3658" s="1539" t="s">
        <v>4774</v>
      </c>
      <c r="C3658" s="2098"/>
      <c r="D3658" s="2098"/>
      <c r="E3658" s="1539" t="s">
        <v>4775</v>
      </c>
      <c r="F3658" s="2098"/>
      <c r="G3658" s="2098"/>
      <c r="H3658" s="1539" t="s">
        <v>4764</v>
      </c>
      <c r="I3658" s="2098"/>
      <c r="J3658" s="2098"/>
      <c r="K3658" s="1335"/>
      <c r="L3658" s="1334"/>
      <c r="M3658" s="1333"/>
    </row>
    <row r="3659" spans="1:13" ht="15.75">
      <c r="A3659" s="1163" t="s">
        <v>3294</v>
      </c>
      <c r="B3659" s="1539" t="s">
        <v>3337</v>
      </c>
      <c r="C3659" s="2098"/>
      <c r="D3659" s="2098"/>
      <c r="E3659" s="1539" t="s">
        <v>3337</v>
      </c>
      <c r="F3659" s="2098"/>
      <c r="G3659" s="2098"/>
      <c r="H3659" s="1539" t="s">
        <v>3337</v>
      </c>
      <c r="I3659" s="2098"/>
      <c r="J3659" s="2098"/>
      <c r="K3659" s="1335"/>
      <c r="L3659" s="1334"/>
      <c r="M3659" s="1333"/>
    </row>
    <row r="3660" spans="1:13" ht="15.75">
      <c r="A3660" s="1163" t="s">
        <v>3295</v>
      </c>
      <c r="B3660" s="1539" t="s">
        <v>4776</v>
      </c>
      <c r="C3660" s="2098"/>
      <c r="D3660" s="2098"/>
      <c r="E3660" s="1539" t="s">
        <v>4766</v>
      </c>
      <c r="F3660" s="2098"/>
      <c r="G3660" s="2098"/>
      <c r="H3660" s="1472" t="s">
        <v>4777</v>
      </c>
      <c r="I3660" s="2098"/>
      <c r="J3660" s="2098"/>
      <c r="K3660" s="1335"/>
      <c r="L3660" s="1334"/>
      <c r="M3660" s="1333"/>
    </row>
    <row r="3661" spans="1:13" ht="30">
      <c r="A3661" s="1163" t="s">
        <v>3298</v>
      </c>
      <c r="B3661" s="1539" t="s">
        <v>3337</v>
      </c>
      <c r="C3661" s="2098"/>
      <c r="D3661" s="2098"/>
      <c r="E3661" s="1539" t="s">
        <v>3337</v>
      </c>
      <c r="F3661" s="2098"/>
      <c r="G3661" s="2098"/>
      <c r="H3661" s="1539" t="s">
        <v>3337</v>
      </c>
      <c r="I3661" s="2098"/>
      <c r="J3661" s="2098"/>
      <c r="K3661" s="1335"/>
      <c r="L3661" s="1334"/>
      <c r="M3661" s="1333"/>
    </row>
    <row r="3662" spans="1:13" ht="15.75">
      <c r="A3662" s="1163" t="s">
        <v>4376</v>
      </c>
      <c r="B3662" s="1539" t="s">
        <v>3484</v>
      </c>
      <c r="C3662" s="2098"/>
      <c r="D3662" s="2098"/>
      <c r="E3662" s="1539" t="s">
        <v>3484</v>
      </c>
      <c r="F3662" s="2098"/>
      <c r="G3662" s="2098"/>
      <c r="H3662" s="1539" t="s">
        <v>3484</v>
      </c>
      <c r="I3662" s="2098"/>
      <c r="J3662" s="2098"/>
      <c r="K3662" s="1335"/>
      <c r="L3662" s="1334"/>
      <c r="M3662" s="1333"/>
    </row>
    <row r="3663" spans="1:13" ht="15.75">
      <c r="A3663" s="1163" t="s">
        <v>3304</v>
      </c>
      <c r="B3663" s="1539" t="s">
        <v>3337</v>
      </c>
      <c r="C3663" s="2098"/>
      <c r="D3663" s="2098"/>
      <c r="E3663" s="1539" t="s">
        <v>3337</v>
      </c>
      <c r="F3663" s="2098"/>
      <c r="G3663" s="2098"/>
      <c r="H3663" s="1539" t="s">
        <v>3337</v>
      </c>
      <c r="I3663" s="2098"/>
      <c r="J3663" s="2098"/>
      <c r="K3663" s="1335"/>
      <c r="L3663" s="1334"/>
      <c r="M3663" s="1333"/>
    </row>
    <row r="3664" spans="1:13" ht="15.75">
      <c r="A3664" s="1163" t="s">
        <v>4377</v>
      </c>
      <c r="B3664" s="1539">
        <v>0</v>
      </c>
      <c r="C3664" s="2098"/>
      <c r="D3664" s="2098">
        <f>(B3664*C3664)*B3666</f>
        <v>0</v>
      </c>
      <c r="E3664" s="1539">
        <v>3</v>
      </c>
      <c r="F3664" s="2098">
        <v>250</v>
      </c>
      <c r="G3664" s="2098">
        <f>(E3664*F3664)*E3666</f>
        <v>22500</v>
      </c>
      <c r="H3664" s="1539">
        <v>1</v>
      </c>
      <c r="I3664" s="2098">
        <v>250</v>
      </c>
      <c r="J3664" s="2098">
        <f>(H3664*I3664)*H3666</f>
        <v>12500</v>
      </c>
      <c r="K3664" s="1335"/>
      <c r="L3664" s="1334"/>
      <c r="M3664" s="1333"/>
    </row>
    <row r="3665" spans="1:13" ht="15.75">
      <c r="A3665" s="1163" t="s">
        <v>4378</v>
      </c>
      <c r="B3665" s="1539">
        <v>1</v>
      </c>
      <c r="C3665" s="2098">
        <v>100</v>
      </c>
      <c r="D3665" s="2098">
        <f>(B3665*C3665)*B3666</f>
        <v>10000</v>
      </c>
      <c r="E3665" s="1539">
        <v>6</v>
      </c>
      <c r="F3665" s="2098">
        <v>75</v>
      </c>
      <c r="G3665" s="2098">
        <f>(E3665*F3665)*E3666</f>
        <v>13500</v>
      </c>
      <c r="H3665" s="1539">
        <v>2</v>
      </c>
      <c r="I3665" s="2098">
        <v>85</v>
      </c>
      <c r="J3665" s="2098">
        <f>(H3665*I3665)*H3666</f>
        <v>8500</v>
      </c>
      <c r="K3665" s="1335"/>
      <c r="L3665" s="1334"/>
      <c r="M3665" s="1333"/>
    </row>
    <row r="3666" spans="1:13" ht="15.75">
      <c r="A3666" s="1163" t="s">
        <v>4379</v>
      </c>
      <c r="B3666" s="1539">
        <v>100</v>
      </c>
      <c r="C3666" s="2098"/>
      <c r="D3666" s="2098"/>
      <c r="E3666" s="1539">
        <v>30</v>
      </c>
      <c r="F3666" s="2098"/>
      <c r="G3666" s="2098"/>
      <c r="H3666" s="1539">
        <v>50</v>
      </c>
      <c r="I3666" s="2098"/>
      <c r="J3666" s="2098"/>
      <c r="K3666" s="1335"/>
      <c r="L3666" s="1334"/>
      <c r="M3666" s="1333"/>
    </row>
    <row r="3667" spans="1:13" ht="16.5" thickBot="1">
      <c r="A3667" s="1171" t="s">
        <v>29</v>
      </c>
      <c r="B3667" s="1641"/>
      <c r="C3667" s="2602"/>
      <c r="D3667" s="2602">
        <f>SUM(D3664:D3666)</f>
        <v>10000</v>
      </c>
      <c r="E3667" s="1641"/>
      <c r="F3667" s="2602"/>
      <c r="G3667" s="2602">
        <f>SUM(G3664:G3666)</f>
        <v>36000</v>
      </c>
      <c r="H3667" s="1641"/>
      <c r="I3667" s="2602"/>
      <c r="J3667" s="2602">
        <f>SUM(J3664:J3666)</f>
        <v>21000</v>
      </c>
      <c r="K3667" s="1313"/>
      <c r="L3667" s="1315"/>
      <c r="M3667" s="1314"/>
    </row>
    <row r="3668" spans="1:13" ht="31.5">
      <c r="A3668" s="1153" t="s">
        <v>4747</v>
      </c>
      <c r="B3668" s="2061" t="s">
        <v>4778</v>
      </c>
      <c r="C3668" s="2098"/>
      <c r="D3668" s="2098"/>
      <c r="E3668" s="2061" t="s">
        <v>4779</v>
      </c>
      <c r="F3668" s="2098"/>
      <c r="G3668" s="2098"/>
      <c r="H3668" s="1472" t="s">
        <v>4780</v>
      </c>
      <c r="I3668" s="2098"/>
      <c r="J3668" s="2098"/>
      <c r="K3668" s="1331"/>
      <c r="L3668" s="1330"/>
      <c r="M3668" s="1329"/>
    </row>
    <row r="3669" spans="1:13" ht="15.75">
      <c r="A3669" s="1163" t="s">
        <v>4228</v>
      </c>
      <c r="B3669" s="1539" t="s">
        <v>4760</v>
      </c>
      <c r="C3669" s="2098"/>
      <c r="D3669" s="2098"/>
      <c r="E3669" s="1539" t="s">
        <v>4760</v>
      </c>
      <c r="F3669" s="2098"/>
      <c r="G3669" s="2098"/>
      <c r="H3669" s="1539" t="s">
        <v>4760</v>
      </c>
      <c r="I3669" s="2098"/>
      <c r="J3669" s="2098"/>
      <c r="K3669" s="1276"/>
      <c r="L3669" s="1311"/>
      <c r="M3669" s="1310"/>
    </row>
    <row r="3670" spans="1:13" ht="15.75">
      <c r="A3670" s="1163" t="s">
        <v>3284</v>
      </c>
      <c r="B3670" s="2601">
        <v>43525</v>
      </c>
      <c r="C3670" s="2098"/>
      <c r="D3670" s="2098"/>
      <c r="E3670" s="2601">
        <v>43556</v>
      </c>
      <c r="F3670" s="2098"/>
      <c r="G3670" s="2098"/>
      <c r="H3670" s="2601">
        <v>43709</v>
      </c>
      <c r="I3670" s="2098"/>
      <c r="J3670" s="2098"/>
      <c r="K3670" s="1276"/>
      <c r="L3670" s="1311"/>
      <c r="M3670" s="1310"/>
    </row>
    <row r="3671" spans="1:13" ht="15.75">
      <c r="A3671" s="1163" t="s">
        <v>4375</v>
      </c>
      <c r="B3671" s="1539" t="s">
        <v>4761</v>
      </c>
      <c r="C3671" s="2098"/>
      <c r="D3671" s="2098"/>
      <c r="E3671" s="1539" t="s">
        <v>4781</v>
      </c>
      <c r="F3671" s="2098"/>
      <c r="G3671" s="2098"/>
      <c r="H3671" s="1539" t="s">
        <v>4782</v>
      </c>
      <c r="I3671" s="2098"/>
      <c r="J3671" s="2098"/>
      <c r="K3671" s="1276"/>
      <c r="L3671" s="1311"/>
      <c r="M3671" s="1310"/>
    </row>
    <row r="3672" spans="1:13" ht="15.75">
      <c r="A3672" s="1163" t="s">
        <v>3291</v>
      </c>
      <c r="B3672" s="1539" t="s">
        <v>4783</v>
      </c>
      <c r="C3672" s="2098"/>
      <c r="D3672" s="2098"/>
      <c r="E3672" s="1539" t="s">
        <v>4783</v>
      </c>
      <c r="F3672" s="2098"/>
      <c r="G3672" s="2098"/>
      <c r="H3672" s="1539" t="s">
        <v>4764</v>
      </c>
      <c r="I3672" s="2098"/>
      <c r="J3672" s="2098"/>
      <c r="K3672" s="1276"/>
      <c r="L3672" s="1311"/>
      <c r="M3672" s="1310"/>
    </row>
    <row r="3673" spans="1:13" ht="15.75">
      <c r="A3673" s="1163" t="s">
        <v>3294</v>
      </c>
      <c r="B3673" s="1539" t="s">
        <v>3337</v>
      </c>
      <c r="C3673" s="2098"/>
      <c r="D3673" s="2098"/>
      <c r="E3673" s="1539" t="s">
        <v>3337</v>
      </c>
      <c r="F3673" s="2098"/>
      <c r="G3673" s="2098"/>
      <c r="H3673" s="1539" t="s">
        <v>3337</v>
      </c>
      <c r="I3673" s="2098"/>
      <c r="J3673" s="2098"/>
      <c r="K3673" s="1276"/>
      <c r="L3673" s="1311"/>
      <c r="M3673" s="1310"/>
    </row>
    <row r="3674" spans="1:13" ht="15.75">
      <c r="A3674" s="1163" t="s">
        <v>3295</v>
      </c>
      <c r="B3674" s="1539" t="s">
        <v>4767</v>
      </c>
      <c r="C3674" s="2098"/>
      <c r="D3674" s="2098"/>
      <c r="E3674" s="2061" t="s">
        <v>4784</v>
      </c>
      <c r="F3674" s="2098"/>
      <c r="G3674" s="2098"/>
      <c r="H3674" s="1472" t="s">
        <v>4785</v>
      </c>
      <c r="I3674" s="2098"/>
      <c r="J3674" s="2098"/>
      <c r="K3674" s="1276"/>
      <c r="L3674" s="1311"/>
      <c r="M3674" s="1310"/>
    </row>
    <row r="3675" spans="1:13" ht="30">
      <c r="A3675" s="1163" t="s">
        <v>3298</v>
      </c>
      <c r="B3675" s="1539" t="s">
        <v>3337</v>
      </c>
      <c r="C3675" s="2098"/>
      <c r="D3675" s="2098"/>
      <c r="E3675" s="1539" t="s">
        <v>3337</v>
      </c>
      <c r="F3675" s="2098"/>
      <c r="G3675" s="2098"/>
      <c r="H3675" s="1539" t="s">
        <v>3337</v>
      </c>
      <c r="I3675" s="2098"/>
      <c r="J3675" s="2098"/>
      <c r="K3675" s="1276"/>
      <c r="L3675" s="1311"/>
      <c r="M3675" s="1310"/>
    </row>
    <row r="3676" spans="1:13" ht="15.75">
      <c r="A3676" s="1163" t="s">
        <v>4376</v>
      </c>
      <c r="B3676" s="1539" t="s">
        <v>3484</v>
      </c>
      <c r="C3676" s="2098"/>
      <c r="D3676" s="2098"/>
      <c r="E3676" s="1539" t="s">
        <v>3484</v>
      </c>
      <c r="F3676" s="2098"/>
      <c r="G3676" s="2098"/>
      <c r="H3676" s="1539" t="s">
        <v>3484</v>
      </c>
      <c r="I3676" s="2098"/>
      <c r="J3676" s="2098"/>
      <c r="K3676" s="1276"/>
      <c r="L3676" s="1311"/>
      <c r="M3676" s="1310"/>
    </row>
    <row r="3677" spans="1:13" ht="15.75">
      <c r="A3677" s="1163" t="s">
        <v>3304</v>
      </c>
      <c r="B3677" s="1539" t="s">
        <v>3337</v>
      </c>
      <c r="C3677" s="2098"/>
      <c r="D3677" s="2098"/>
      <c r="E3677" s="1539" t="s">
        <v>3337</v>
      </c>
      <c r="F3677" s="2098"/>
      <c r="G3677" s="2098"/>
      <c r="H3677" s="1539" t="s">
        <v>3337</v>
      </c>
      <c r="I3677" s="2098"/>
      <c r="J3677" s="2098"/>
      <c r="K3677" s="1276"/>
      <c r="L3677" s="1311"/>
      <c r="M3677" s="1310"/>
    </row>
    <row r="3678" spans="1:13" ht="15.75">
      <c r="A3678" s="1163" t="s">
        <v>4377</v>
      </c>
      <c r="B3678" s="1539">
        <v>1</v>
      </c>
      <c r="C3678" s="2098">
        <v>250</v>
      </c>
      <c r="D3678" s="2098">
        <f>(B3678*C3678)*B3680</f>
        <v>37500</v>
      </c>
      <c r="E3678" s="1539">
        <v>1</v>
      </c>
      <c r="F3678" s="2098">
        <v>300</v>
      </c>
      <c r="G3678" s="2098">
        <f>(E3678*F3678)*E3680</f>
        <v>45000</v>
      </c>
      <c r="H3678" s="1539">
        <v>1</v>
      </c>
      <c r="I3678" s="2098">
        <v>300</v>
      </c>
      <c r="J3678" s="2098">
        <f>(H3678*I3678)*H3680</f>
        <v>21000</v>
      </c>
      <c r="K3678" s="1276"/>
      <c r="L3678" s="1311"/>
      <c r="M3678" s="1310">
        <v>0</v>
      </c>
    </row>
    <row r="3679" spans="1:13" ht="15.75">
      <c r="A3679" s="1163" t="s">
        <v>4378</v>
      </c>
      <c r="B3679" s="1539">
        <v>2</v>
      </c>
      <c r="C3679" s="2098">
        <v>75</v>
      </c>
      <c r="D3679" s="2098">
        <f>(B3679*C3679)*B3680</f>
        <v>22500</v>
      </c>
      <c r="E3679" s="1539">
        <v>2</v>
      </c>
      <c r="F3679" s="2098">
        <v>100</v>
      </c>
      <c r="G3679" s="2098">
        <f>(E3679*F3679)*E3680</f>
        <v>30000</v>
      </c>
      <c r="H3679" s="1539">
        <v>2</v>
      </c>
      <c r="I3679" s="2098">
        <v>100</v>
      </c>
      <c r="J3679" s="2098">
        <f>(H3679*I3679)*H3680</f>
        <v>14000</v>
      </c>
      <c r="K3679" s="1276"/>
      <c r="L3679" s="1311"/>
      <c r="M3679" s="1310">
        <v>0</v>
      </c>
    </row>
    <row r="3680" spans="1:13" ht="15.75">
      <c r="A3680" s="1163" t="s">
        <v>4379</v>
      </c>
      <c r="B3680" s="1539">
        <v>150</v>
      </c>
      <c r="C3680" s="2098"/>
      <c r="D3680" s="2098"/>
      <c r="E3680" s="1539">
        <v>150</v>
      </c>
      <c r="F3680" s="2098"/>
      <c r="G3680" s="2098"/>
      <c r="H3680" s="1539">
        <v>70</v>
      </c>
      <c r="I3680" s="2098"/>
      <c r="J3680" s="2098"/>
      <c r="K3680" s="1276"/>
      <c r="L3680" s="1311"/>
      <c r="M3680" s="1310"/>
    </row>
    <row r="3681" spans="1:14" ht="16.5" thickBot="1">
      <c r="A3681" s="1171" t="s">
        <v>29</v>
      </c>
      <c r="B3681" s="1641"/>
      <c r="C3681" s="2602"/>
      <c r="D3681" s="2602">
        <f>SUM(D3678:D3680)</f>
        <v>60000</v>
      </c>
      <c r="E3681" s="1641"/>
      <c r="F3681" s="2602"/>
      <c r="G3681" s="2602">
        <f>SUM(G3678:G3680)</f>
        <v>75000</v>
      </c>
      <c r="H3681" s="1641"/>
      <c r="I3681" s="2602"/>
      <c r="J3681" s="2602">
        <f>SUM(J3678:J3680)</f>
        <v>35000</v>
      </c>
      <c r="K3681" s="1313"/>
      <c r="L3681" s="1315"/>
      <c r="M3681" s="1314">
        <v>0</v>
      </c>
    </row>
    <row r="3682" spans="1:14" ht="31.5">
      <c r="A3682" s="1153" t="s">
        <v>4747</v>
      </c>
      <c r="B3682" s="1539"/>
      <c r="C3682" s="2098"/>
      <c r="D3682" s="2098"/>
      <c r="E3682" s="2061" t="s">
        <v>4786</v>
      </c>
      <c r="F3682" s="2098"/>
      <c r="G3682" s="2098"/>
      <c r="H3682" s="1539"/>
      <c r="I3682" s="2098"/>
      <c r="J3682" s="2098"/>
      <c r="K3682" s="1539"/>
      <c r="L3682" s="2098"/>
      <c r="M3682" s="2098"/>
      <c r="N3682" s="2600"/>
    </row>
    <row r="3683" spans="1:14" ht="15.75">
      <c r="A3683" s="1163" t="s">
        <v>4228</v>
      </c>
      <c r="B3683" s="1539"/>
      <c r="C3683" s="2098"/>
      <c r="D3683" s="2098"/>
      <c r="E3683" s="1539" t="s">
        <v>4760</v>
      </c>
      <c r="F3683" s="2098"/>
      <c r="G3683" s="2098"/>
      <c r="H3683" s="1539"/>
      <c r="I3683" s="2098"/>
      <c r="J3683" s="2098"/>
      <c r="K3683" s="1539"/>
      <c r="L3683" s="2098"/>
      <c r="M3683" s="2098"/>
    </row>
    <row r="3684" spans="1:14" ht="15.75">
      <c r="A3684" s="1163" t="s">
        <v>3284</v>
      </c>
      <c r="B3684" s="2601"/>
      <c r="C3684" s="2098"/>
      <c r="D3684" s="2098"/>
      <c r="E3684" s="2601">
        <v>43617</v>
      </c>
      <c r="F3684" s="2098"/>
      <c r="G3684" s="2098"/>
      <c r="H3684" s="2601"/>
      <c r="I3684" s="2098"/>
      <c r="J3684" s="2098"/>
      <c r="K3684" s="2601"/>
      <c r="L3684" s="2098"/>
      <c r="M3684" s="2098"/>
    </row>
    <row r="3685" spans="1:14" ht="15.75">
      <c r="A3685" s="1163" t="s">
        <v>4375</v>
      </c>
      <c r="B3685" s="1539"/>
      <c r="C3685" s="2098"/>
      <c r="D3685" s="2098"/>
      <c r="E3685" s="1539" t="s">
        <v>3362</v>
      </c>
      <c r="F3685" s="2098"/>
      <c r="G3685" s="2098"/>
      <c r="H3685" s="1539"/>
      <c r="I3685" s="2098"/>
      <c r="J3685" s="2098"/>
      <c r="K3685" s="1539"/>
      <c r="L3685" s="2098"/>
      <c r="M3685" s="2098"/>
    </row>
    <row r="3686" spans="1:14" ht="31.5">
      <c r="A3686" s="1163" t="s">
        <v>3291</v>
      </c>
      <c r="B3686" s="1539"/>
      <c r="C3686" s="2098"/>
      <c r="D3686" s="2098"/>
      <c r="E3686" s="2061" t="s">
        <v>4787</v>
      </c>
      <c r="F3686" s="2098"/>
      <c r="G3686" s="2098"/>
      <c r="H3686" s="1539"/>
      <c r="I3686" s="2098"/>
      <c r="J3686" s="2098"/>
      <c r="K3686" s="1539"/>
      <c r="L3686" s="2098"/>
      <c r="M3686" s="2098"/>
    </row>
    <row r="3687" spans="1:14" ht="15.75">
      <c r="A3687" s="1163" t="s">
        <v>3294</v>
      </c>
      <c r="B3687" s="1539"/>
      <c r="C3687" s="2098"/>
      <c r="D3687" s="2098"/>
      <c r="E3687" s="1539" t="s">
        <v>3337</v>
      </c>
      <c r="F3687" s="2098"/>
      <c r="G3687" s="2098"/>
      <c r="H3687" s="1539"/>
      <c r="I3687" s="2098"/>
      <c r="J3687" s="2098"/>
      <c r="K3687" s="1539"/>
      <c r="L3687" s="2098"/>
      <c r="M3687" s="2098"/>
    </row>
    <row r="3688" spans="1:14" ht="15.75">
      <c r="A3688" s="1163" t="s">
        <v>3295</v>
      </c>
      <c r="B3688" s="1539"/>
      <c r="C3688" s="2098"/>
      <c r="D3688" s="2098"/>
      <c r="E3688" s="2061" t="s">
        <v>4788</v>
      </c>
      <c r="F3688" s="2098"/>
      <c r="G3688" s="2098"/>
      <c r="H3688" s="1539"/>
      <c r="I3688" s="2098"/>
      <c r="J3688" s="2098"/>
      <c r="K3688" s="1539"/>
      <c r="L3688" s="2098"/>
      <c r="M3688" s="2098"/>
    </row>
    <row r="3689" spans="1:14" ht="63">
      <c r="A3689" s="1163" t="s">
        <v>3298</v>
      </c>
      <c r="B3689" s="1539"/>
      <c r="C3689" s="2098"/>
      <c r="D3689" s="2098"/>
      <c r="E3689" s="2061" t="s">
        <v>4789</v>
      </c>
      <c r="F3689" s="2098"/>
      <c r="G3689" s="2098"/>
      <c r="H3689" s="1539"/>
      <c r="I3689" s="2098"/>
      <c r="J3689" s="2098"/>
      <c r="K3689" s="1539"/>
      <c r="L3689" s="2098"/>
      <c r="M3689" s="2098"/>
    </row>
    <row r="3690" spans="1:14" ht="31.5">
      <c r="A3690" s="1163" t="s">
        <v>4376</v>
      </c>
      <c r="B3690" s="1539"/>
      <c r="C3690" s="2098"/>
      <c r="D3690" s="2098"/>
      <c r="E3690" s="1472" t="s">
        <v>4790</v>
      </c>
      <c r="F3690" s="2098"/>
      <c r="G3690" s="2098"/>
      <c r="H3690" s="1539"/>
      <c r="I3690" s="2098"/>
      <c r="J3690" s="2098"/>
      <c r="K3690" s="1539"/>
      <c r="L3690" s="2098"/>
      <c r="M3690" s="2098"/>
    </row>
    <row r="3691" spans="1:14" ht="15.75">
      <c r="A3691" s="1163" t="s">
        <v>3304</v>
      </c>
      <c r="B3691" s="1539"/>
      <c r="C3691" s="2098"/>
      <c r="D3691" s="2098"/>
      <c r="E3691" s="1539">
        <v>1</v>
      </c>
      <c r="F3691" s="2098">
        <v>700</v>
      </c>
      <c r="G3691" s="2098">
        <f>(E3691*F3691)*E3694</f>
        <v>42000</v>
      </c>
      <c r="H3691" s="1539"/>
      <c r="I3691" s="2098"/>
      <c r="J3691" s="2098"/>
      <c r="K3691" s="1539"/>
      <c r="L3691" s="2098"/>
      <c r="M3691" s="2098"/>
    </row>
    <row r="3692" spans="1:14" ht="15.75">
      <c r="A3692" s="1163" t="s">
        <v>4377</v>
      </c>
      <c r="B3692" s="1539"/>
      <c r="C3692" s="2098"/>
      <c r="D3692" s="2098"/>
      <c r="E3692" s="1539">
        <v>4</v>
      </c>
      <c r="F3692" s="2098">
        <v>300</v>
      </c>
      <c r="G3692" s="2098">
        <f>(E3692*F3692)*E3694</f>
        <v>72000</v>
      </c>
      <c r="H3692" s="1539"/>
      <c r="I3692" s="2098"/>
      <c r="J3692" s="2098"/>
      <c r="K3692" s="1539"/>
      <c r="L3692" s="2098"/>
      <c r="M3692" s="2098"/>
    </row>
    <row r="3693" spans="1:14" ht="15.75">
      <c r="A3693" s="1163" t="s">
        <v>4378</v>
      </c>
      <c r="B3693" s="1539"/>
      <c r="C3693" s="2098"/>
      <c r="D3693" s="2098"/>
      <c r="E3693" s="1539">
        <v>4</v>
      </c>
      <c r="F3693" s="2098">
        <v>75</v>
      </c>
      <c r="G3693" s="2098">
        <f>(E3693*F3693)*E3694</f>
        <v>18000</v>
      </c>
      <c r="H3693" s="1539"/>
      <c r="I3693" s="2098"/>
      <c r="J3693" s="2098"/>
      <c r="K3693" s="1539"/>
      <c r="L3693" s="2098"/>
      <c r="M3693" s="2098"/>
    </row>
    <row r="3694" spans="1:14" ht="15.75">
      <c r="A3694" s="1163" t="s">
        <v>4379</v>
      </c>
      <c r="B3694" s="1539"/>
      <c r="C3694" s="2098"/>
      <c r="D3694" s="2098"/>
      <c r="E3694" s="1539">
        <v>60</v>
      </c>
      <c r="F3694" s="2098"/>
      <c r="G3694" s="2098"/>
      <c r="H3694" s="1539"/>
      <c r="I3694" s="2098"/>
      <c r="J3694" s="2098"/>
      <c r="K3694" s="1539"/>
      <c r="L3694" s="2098"/>
      <c r="M3694" s="2098"/>
    </row>
    <row r="3695" spans="1:14" ht="16.5" thickBot="1">
      <c r="A3695" s="1171" t="s">
        <v>29</v>
      </c>
      <c r="B3695" s="1641"/>
      <c r="C3695" s="2602"/>
      <c r="D3695" s="2602"/>
      <c r="E3695" s="1641"/>
      <c r="F3695" s="2602"/>
      <c r="G3695" s="2602">
        <f>SUM(G3691:G3694)</f>
        <v>132000</v>
      </c>
      <c r="H3695" s="1641"/>
      <c r="I3695" s="2602"/>
      <c r="J3695" s="2602"/>
      <c r="K3695" s="1641"/>
      <c r="L3695" s="2602"/>
      <c r="M3695" s="2602"/>
    </row>
    <row r="3696" spans="1:14" ht="31.5">
      <c r="A3696" s="1153" t="s">
        <v>4747</v>
      </c>
      <c r="B3696" s="1472"/>
      <c r="C3696" s="2098"/>
      <c r="D3696" s="2098"/>
      <c r="E3696" s="1472" t="s">
        <v>4791</v>
      </c>
      <c r="F3696" s="2098"/>
      <c r="G3696" s="2098"/>
      <c r="H3696" s="1472"/>
      <c r="I3696" s="2098"/>
      <c r="J3696" s="2098"/>
      <c r="K3696" s="1472"/>
      <c r="L3696" s="2098"/>
      <c r="M3696" s="2098"/>
    </row>
    <row r="3697" spans="1:14" ht="15.75">
      <c r="A3697" s="1163" t="s">
        <v>4228</v>
      </c>
      <c r="B3697" s="1539"/>
      <c r="C3697" s="2098"/>
      <c r="D3697" s="2098"/>
      <c r="E3697" s="1539" t="s">
        <v>4760</v>
      </c>
      <c r="F3697" s="2098"/>
      <c r="G3697" s="2098"/>
      <c r="H3697" s="1539"/>
      <c r="I3697" s="2098"/>
      <c r="J3697" s="2098"/>
      <c r="K3697" s="1539"/>
      <c r="L3697" s="2098"/>
      <c r="M3697" s="2098"/>
    </row>
    <row r="3698" spans="1:14" ht="15.75">
      <c r="A3698" s="1163" t="s">
        <v>3284</v>
      </c>
      <c r="B3698" s="2601"/>
      <c r="C3698" s="2098"/>
      <c r="D3698" s="2098"/>
      <c r="E3698" s="2601">
        <v>43617</v>
      </c>
      <c r="F3698" s="2098"/>
      <c r="G3698" s="2098"/>
      <c r="H3698" s="2601"/>
      <c r="I3698" s="2098"/>
      <c r="J3698" s="2098"/>
      <c r="K3698" s="2601"/>
      <c r="L3698" s="2098"/>
      <c r="M3698" s="2098"/>
    </row>
    <row r="3699" spans="1:14" ht="15.75">
      <c r="A3699" s="1163" t="s">
        <v>4375</v>
      </c>
      <c r="B3699" s="1539"/>
      <c r="C3699" s="2098"/>
      <c r="D3699" s="2098"/>
      <c r="E3699" s="1539" t="s">
        <v>4761</v>
      </c>
      <c r="F3699" s="2098"/>
      <c r="G3699" s="2098"/>
      <c r="H3699" s="1539"/>
      <c r="I3699" s="2098"/>
      <c r="J3699" s="2098"/>
      <c r="K3699" s="1539"/>
      <c r="L3699" s="2098"/>
      <c r="M3699" s="2098"/>
    </row>
    <row r="3700" spans="1:14" ht="15.75">
      <c r="A3700" s="1163" t="s">
        <v>3291</v>
      </c>
      <c r="B3700" s="1539"/>
      <c r="C3700" s="2098"/>
      <c r="D3700" s="2098"/>
      <c r="E3700" s="1539" t="s">
        <v>4764</v>
      </c>
      <c r="F3700" s="2098"/>
      <c r="G3700" s="2098"/>
      <c r="H3700" s="1539"/>
      <c r="I3700" s="2098"/>
      <c r="J3700" s="2098"/>
      <c r="K3700" s="1539"/>
      <c r="L3700" s="2098"/>
      <c r="M3700" s="2098"/>
    </row>
    <row r="3701" spans="1:14" ht="15.75">
      <c r="A3701" s="1163" t="s">
        <v>3294</v>
      </c>
      <c r="B3701" s="1539"/>
      <c r="C3701" s="2098"/>
      <c r="D3701" s="2098"/>
      <c r="E3701" s="1539" t="s">
        <v>3337</v>
      </c>
      <c r="F3701" s="2098"/>
      <c r="G3701" s="2098"/>
      <c r="H3701" s="1539"/>
      <c r="I3701" s="2098"/>
      <c r="J3701" s="2098"/>
      <c r="K3701" s="1539"/>
      <c r="L3701" s="2098"/>
      <c r="M3701" s="2098"/>
    </row>
    <row r="3702" spans="1:14" ht="15.75">
      <c r="A3702" s="1163" t="s">
        <v>3295</v>
      </c>
      <c r="B3702" s="1472"/>
      <c r="C3702" s="2098"/>
      <c r="D3702" s="2098"/>
      <c r="E3702" s="1539" t="s">
        <v>4792</v>
      </c>
      <c r="F3702" s="2098"/>
      <c r="G3702" s="2098"/>
      <c r="H3702" s="1472"/>
      <c r="I3702" s="2098"/>
      <c r="J3702" s="2098"/>
      <c r="K3702" s="1472"/>
      <c r="L3702" s="2098"/>
      <c r="M3702" s="2098"/>
    </row>
    <row r="3703" spans="1:14" ht="30">
      <c r="A3703" s="1163" t="s">
        <v>3298</v>
      </c>
      <c r="B3703" s="1539"/>
      <c r="C3703" s="2098"/>
      <c r="D3703" s="2098"/>
      <c r="E3703" s="1539" t="s">
        <v>3337</v>
      </c>
      <c r="F3703" s="2098"/>
      <c r="G3703" s="2098"/>
      <c r="H3703" s="1539"/>
      <c r="I3703" s="2098"/>
      <c r="J3703" s="2098"/>
      <c r="K3703" s="1539"/>
      <c r="L3703" s="2098"/>
      <c r="M3703" s="2098"/>
    </row>
    <row r="3704" spans="1:14" ht="15.75">
      <c r="A3704" s="1163" t="s">
        <v>4376</v>
      </c>
      <c r="B3704" s="1539"/>
      <c r="C3704" s="2098"/>
      <c r="D3704" s="2098"/>
      <c r="E3704" s="1539" t="s">
        <v>3484</v>
      </c>
      <c r="F3704" s="2098"/>
      <c r="G3704" s="2098"/>
      <c r="H3704" s="1539"/>
      <c r="I3704" s="2098"/>
      <c r="J3704" s="2098"/>
      <c r="K3704" s="1539"/>
      <c r="L3704" s="2098"/>
      <c r="M3704" s="2098"/>
    </row>
    <row r="3705" spans="1:14" ht="15.75">
      <c r="A3705" s="1163" t="s">
        <v>3304</v>
      </c>
      <c r="B3705" s="1539"/>
      <c r="C3705" s="2098"/>
      <c r="D3705" s="2098"/>
      <c r="E3705" s="1539" t="s">
        <v>3337</v>
      </c>
      <c r="F3705" s="2098"/>
      <c r="G3705" s="2098"/>
      <c r="H3705" s="1539"/>
      <c r="I3705" s="2098"/>
      <c r="J3705" s="2098"/>
      <c r="K3705" s="1539"/>
      <c r="L3705" s="2098"/>
      <c r="M3705" s="2098"/>
    </row>
    <row r="3706" spans="1:14" ht="15.75">
      <c r="A3706" s="1163" t="s">
        <v>4377</v>
      </c>
      <c r="B3706" s="1539"/>
      <c r="C3706" s="2098"/>
      <c r="D3706" s="2098"/>
      <c r="E3706" s="1539">
        <v>2</v>
      </c>
      <c r="F3706" s="2098">
        <v>250</v>
      </c>
      <c r="G3706" s="2098">
        <f>(E3706*F3706)*E3708</f>
        <v>50000</v>
      </c>
      <c r="H3706" s="1539"/>
      <c r="I3706" s="2098"/>
      <c r="J3706" s="2098"/>
      <c r="K3706" s="1539"/>
      <c r="L3706" s="2098"/>
      <c r="M3706" s="2098"/>
    </row>
    <row r="3707" spans="1:14" ht="15.75">
      <c r="A3707" s="1163" t="s">
        <v>4378</v>
      </c>
      <c r="B3707" s="1539"/>
      <c r="C3707" s="2098"/>
      <c r="D3707" s="2098"/>
      <c r="E3707" s="1539">
        <v>4</v>
      </c>
      <c r="F3707" s="2098">
        <v>75</v>
      </c>
      <c r="G3707" s="2098">
        <f>(E3707*F3707)*E3708</f>
        <v>30000</v>
      </c>
      <c r="H3707" s="1539"/>
      <c r="I3707" s="2098"/>
      <c r="J3707" s="2098"/>
      <c r="K3707" s="1539"/>
      <c r="L3707" s="2098"/>
      <c r="M3707" s="2098"/>
    </row>
    <row r="3708" spans="1:14" ht="15.75">
      <c r="A3708" s="1163" t="s">
        <v>4379</v>
      </c>
      <c r="B3708" s="1539"/>
      <c r="C3708" s="2098"/>
      <c r="D3708" s="2098"/>
      <c r="E3708" s="1539">
        <v>100</v>
      </c>
      <c r="F3708" s="2098"/>
      <c r="G3708" s="2098"/>
      <c r="H3708" s="1539"/>
      <c r="I3708" s="2098"/>
      <c r="J3708" s="2098"/>
      <c r="K3708" s="1539"/>
      <c r="L3708" s="2098"/>
      <c r="M3708" s="2098"/>
    </row>
    <row r="3709" spans="1:14" ht="16.5" thickBot="1">
      <c r="A3709" s="1171" t="s">
        <v>29</v>
      </c>
      <c r="B3709" s="1641"/>
      <c r="C3709" s="2602"/>
      <c r="D3709" s="2602"/>
      <c r="E3709" s="1641"/>
      <c r="F3709" s="2602"/>
      <c r="G3709" s="2602">
        <f>SUM(G3706:G3708)</f>
        <v>80000</v>
      </c>
      <c r="H3709" s="1641"/>
      <c r="I3709" s="2602"/>
      <c r="J3709" s="2602"/>
      <c r="K3709" s="1641"/>
      <c r="L3709" s="2602"/>
      <c r="M3709" s="2602"/>
    </row>
    <row r="3710" spans="1:14" ht="15.75" thickBot="1">
      <c r="A3710" s="2605" t="s">
        <v>4371</v>
      </c>
      <c r="B3710" s="1302"/>
      <c r="C3710" s="1302"/>
      <c r="D3710" s="2606">
        <f>D3681+D3667+D3653</f>
        <v>90000</v>
      </c>
      <c r="E3710" s="1302"/>
      <c r="F3710" s="1302"/>
      <c r="G3710" s="2606">
        <f>G3709+G3695+G3681+G3667+G3653</f>
        <v>339000</v>
      </c>
      <c r="H3710" s="1302"/>
      <c r="I3710" s="1302"/>
      <c r="J3710" s="2606">
        <f>J3681+J3667+J3653</f>
        <v>66000</v>
      </c>
      <c r="K3710" s="1302"/>
      <c r="L3710" s="1302"/>
      <c r="M3710" s="2607">
        <f>M3653</f>
        <v>25000</v>
      </c>
      <c r="N3710" s="2518">
        <f>M3710+J3710+G3710+D3710</f>
        <v>520000</v>
      </c>
    </row>
    <row r="3711" spans="1:14" ht="15.75" thickBot="1">
      <c r="A3711" s="4331" t="s">
        <v>4793</v>
      </c>
      <c r="B3711" s="4332"/>
      <c r="C3711" s="4332"/>
      <c r="D3711" s="4332"/>
      <c r="E3711" s="4332"/>
      <c r="F3711" s="4332"/>
      <c r="G3711" s="4332"/>
      <c r="H3711" s="4332"/>
      <c r="I3711" s="4332"/>
      <c r="J3711" s="4332"/>
      <c r="K3711" s="4332"/>
      <c r="L3711" s="4332"/>
      <c r="M3711" s="4333"/>
    </row>
    <row r="3712" spans="1:14">
      <c r="A3712" s="1142" t="s">
        <v>4747</v>
      </c>
      <c r="B3712" s="1318" t="s">
        <v>4794</v>
      </c>
      <c r="C3712" s="1307"/>
      <c r="D3712" s="1308"/>
      <c r="E3712" s="1306" t="s">
        <v>3530</v>
      </c>
      <c r="F3712" s="1307"/>
      <c r="G3712" s="1307"/>
      <c r="H3712" s="1318" t="s">
        <v>4795</v>
      </c>
      <c r="I3712" s="1307"/>
      <c r="J3712" s="1308"/>
      <c r="K3712" s="1306" t="s">
        <v>3326</v>
      </c>
      <c r="L3712" s="1308"/>
      <c r="M3712" s="1307"/>
    </row>
    <row r="3713" spans="1:13">
      <c r="A3713" s="1163" t="s">
        <v>4228</v>
      </c>
      <c r="B3713" s="1324" t="s">
        <v>4796</v>
      </c>
      <c r="C3713" s="1310"/>
      <c r="D3713" s="1311"/>
      <c r="E3713" s="1276" t="s">
        <v>4796</v>
      </c>
      <c r="F3713" s="1310"/>
      <c r="G3713" s="1310"/>
      <c r="H3713" s="1276" t="s">
        <v>4796</v>
      </c>
      <c r="I3713" s="1310"/>
      <c r="J3713" s="1311"/>
      <c r="K3713" s="1276" t="s">
        <v>4796</v>
      </c>
      <c r="L3713" s="1311"/>
      <c r="M3713" s="1310"/>
    </row>
    <row r="3714" spans="1:13">
      <c r="A3714" s="1163" t="s">
        <v>3284</v>
      </c>
      <c r="B3714" s="2608" t="s">
        <v>3917</v>
      </c>
      <c r="C3714" s="1310"/>
      <c r="D3714" s="1311"/>
      <c r="E3714" s="1327" t="s">
        <v>3480</v>
      </c>
      <c r="F3714" s="1310"/>
      <c r="G3714" s="1310"/>
      <c r="H3714" s="2608" t="s">
        <v>3519</v>
      </c>
      <c r="I3714" s="1310"/>
      <c r="J3714" s="1311"/>
      <c r="K3714" s="1327" t="s">
        <v>3361</v>
      </c>
      <c r="L3714" s="1311"/>
      <c r="M3714" s="1310"/>
    </row>
    <row r="3715" spans="1:13">
      <c r="A3715" s="1163" t="s">
        <v>4375</v>
      </c>
      <c r="B3715" s="1324" t="s">
        <v>3333</v>
      </c>
      <c r="C3715" s="1310"/>
      <c r="D3715" s="1311"/>
      <c r="E3715" s="1276" t="s">
        <v>3334</v>
      </c>
      <c r="F3715" s="1310"/>
      <c r="G3715" s="1310"/>
      <c r="H3715" s="1324" t="s">
        <v>3333</v>
      </c>
      <c r="I3715" s="1310"/>
      <c r="J3715" s="1311"/>
      <c r="K3715" s="1276" t="s">
        <v>3333</v>
      </c>
      <c r="L3715" s="1311"/>
      <c r="M3715" s="1310"/>
    </row>
    <row r="3716" spans="1:13" ht="30">
      <c r="A3716" s="1163" t="s">
        <v>3291</v>
      </c>
      <c r="B3716" s="1324" t="s">
        <v>4797</v>
      </c>
      <c r="C3716" s="1310"/>
      <c r="D3716" s="1311"/>
      <c r="E3716" s="1276" t="s">
        <v>4798</v>
      </c>
      <c r="F3716" s="1310"/>
      <c r="G3716" s="1310"/>
      <c r="H3716" s="1276" t="s">
        <v>4799</v>
      </c>
      <c r="I3716" s="1310"/>
      <c r="J3716" s="1311"/>
      <c r="K3716" s="1276" t="s">
        <v>4798</v>
      </c>
      <c r="L3716" s="1311"/>
      <c r="M3716" s="1310"/>
    </row>
    <row r="3717" spans="1:13">
      <c r="A3717" s="1163" t="s">
        <v>3294</v>
      </c>
      <c r="B3717" s="1324" t="s">
        <v>3306</v>
      </c>
      <c r="C3717" s="1310"/>
      <c r="D3717" s="1311"/>
      <c r="E3717" s="1276" t="s">
        <v>3337</v>
      </c>
      <c r="F3717" s="1310"/>
      <c r="G3717" s="1310"/>
      <c r="H3717" s="1324" t="s">
        <v>3337</v>
      </c>
      <c r="I3717" s="1310"/>
      <c r="J3717" s="1311"/>
      <c r="K3717" s="1276" t="s">
        <v>3337</v>
      </c>
      <c r="L3717" s="1311"/>
      <c r="M3717" s="1310"/>
    </row>
    <row r="3718" spans="1:13">
      <c r="A3718" s="1163" t="s">
        <v>3295</v>
      </c>
      <c r="B3718" s="1324" t="s">
        <v>3394</v>
      </c>
      <c r="C3718" s="1310"/>
      <c r="D3718" s="1311"/>
      <c r="E3718" s="1276" t="s">
        <v>3394</v>
      </c>
      <c r="F3718" s="1310"/>
      <c r="G3718" s="1310"/>
      <c r="H3718" s="1276" t="s">
        <v>3394</v>
      </c>
      <c r="I3718" s="1310"/>
      <c r="J3718" s="1311"/>
      <c r="K3718" s="1276" t="s">
        <v>3394</v>
      </c>
      <c r="L3718" s="1311"/>
      <c r="M3718" s="1310"/>
    </row>
    <row r="3719" spans="1:13" ht="45">
      <c r="A3719" s="1163" t="s">
        <v>3298</v>
      </c>
      <c r="B3719" s="1324" t="s">
        <v>3306</v>
      </c>
      <c r="C3719" s="1310"/>
      <c r="D3719" s="1311"/>
      <c r="E3719" s="1276" t="s">
        <v>3451</v>
      </c>
      <c r="F3719" s="1310"/>
      <c r="G3719" s="1310"/>
      <c r="H3719" s="1276" t="s">
        <v>3451</v>
      </c>
      <c r="I3719" s="1310"/>
      <c r="J3719" s="1311"/>
      <c r="K3719" s="1276" t="s">
        <v>3451</v>
      </c>
      <c r="L3719" s="1311"/>
      <c r="M3719" s="1310"/>
    </row>
    <row r="3720" spans="1:13" ht="30">
      <c r="A3720" s="1163" t="s">
        <v>4376</v>
      </c>
      <c r="B3720" s="1324" t="s">
        <v>3306</v>
      </c>
      <c r="C3720" s="1310"/>
      <c r="D3720" s="1311"/>
      <c r="E3720" s="1276" t="s">
        <v>4663</v>
      </c>
      <c r="F3720" s="1310"/>
      <c r="G3720" s="1310"/>
      <c r="H3720" s="1276" t="s">
        <v>4663</v>
      </c>
      <c r="I3720" s="1310"/>
      <c r="J3720" s="1311"/>
      <c r="K3720" s="1276" t="s">
        <v>4663</v>
      </c>
      <c r="L3720" s="1311"/>
      <c r="M3720" s="1310"/>
    </row>
    <row r="3721" spans="1:13">
      <c r="A3721" s="1163" t="s">
        <v>3304</v>
      </c>
      <c r="B3721" s="1324" t="s">
        <v>3306</v>
      </c>
      <c r="C3721" s="1310"/>
      <c r="D3721" s="1311"/>
      <c r="E3721" s="1276" t="s">
        <v>4800</v>
      </c>
      <c r="F3721" s="1310">
        <v>1200</v>
      </c>
      <c r="G3721" s="1310">
        <f>F3721*E3724*2</f>
        <v>120000</v>
      </c>
      <c r="H3721" s="1324" t="s">
        <v>3337</v>
      </c>
      <c r="I3721" s="1310"/>
      <c r="J3721" s="1311"/>
      <c r="K3721" s="1276" t="s">
        <v>3337</v>
      </c>
      <c r="L3721" s="1311"/>
      <c r="M3721" s="1310"/>
    </row>
    <row r="3722" spans="1:13">
      <c r="A3722" s="1163" t="s">
        <v>4377</v>
      </c>
      <c r="B3722" s="1324">
        <v>1</v>
      </c>
      <c r="C3722" s="1310">
        <v>275</v>
      </c>
      <c r="D3722" s="1311">
        <f>C3722*B3722*B3724</f>
        <v>6875</v>
      </c>
      <c r="E3722" s="1276">
        <v>4</v>
      </c>
      <c r="F3722" s="1310"/>
      <c r="G3722" s="1310"/>
      <c r="H3722" s="1324">
        <v>1</v>
      </c>
      <c r="I3722" s="1310">
        <v>275</v>
      </c>
      <c r="J3722" s="1311">
        <f>I3722*H3722*H3724</f>
        <v>15125</v>
      </c>
      <c r="K3722" s="1276">
        <v>1</v>
      </c>
      <c r="L3722" s="1311">
        <v>275</v>
      </c>
      <c r="M3722" s="1310">
        <f>L3722*K3722*K3724</f>
        <v>15125</v>
      </c>
    </row>
    <row r="3723" spans="1:13">
      <c r="A3723" s="1163" t="s">
        <v>4378</v>
      </c>
      <c r="B3723" s="1324">
        <v>2</v>
      </c>
      <c r="C3723" s="1310">
        <v>100</v>
      </c>
      <c r="D3723" s="1311">
        <f>C3723*B3723*B3724</f>
        <v>5000</v>
      </c>
      <c r="E3723" s="1276">
        <v>4</v>
      </c>
      <c r="F3723" s="1310"/>
      <c r="G3723" s="1310">
        <v>0</v>
      </c>
      <c r="H3723" s="1324">
        <v>2</v>
      </c>
      <c r="I3723" s="1310">
        <v>100</v>
      </c>
      <c r="J3723" s="1311">
        <f>I3723*H3723*H3724</f>
        <v>11000</v>
      </c>
      <c r="K3723" s="1276">
        <v>2</v>
      </c>
      <c r="L3723" s="1311">
        <v>100</v>
      </c>
      <c r="M3723" s="1310">
        <f>L3723*K3723*K3724</f>
        <v>11000</v>
      </c>
    </row>
    <row r="3724" spans="1:13">
      <c r="A3724" s="1163" t="s">
        <v>4379</v>
      </c>
      <c r="B3724" s="1324">
        <v>25</v>
      </c>
      <c r="C3724" s="1310"/>
      <c r="D3724" s="1311"/>
      <c r="E3724" s="1276">
        <v>50</v>
      </c>
      <c r="F3724" s="1310"/>
      <c r="G3724" s="1310"/>
      <c r="H3724" s="1324">
        <v>55</v>
      </c>
      <c r="I3724" s="1310"/>
      <c r="J3724" s="1311"/>
      <c r="K3724" s="1276">
        <v>55</v>
      </c>
      <c r="L3724" s="1311"/>
      <c r="M3724" s="1310"/>
    </row>
    <row r="3725" spans="1:13" ht="15.75" thickBot="1">
      <c r="A3725" s="1171" t="s">
        <v>29</v>
      </c>
      <c r="B3725" s="1326"/>
      <c r="C3725" s="1314"/>
      <c r="D3725" s="1315">
        <f>D3722+D3723</f>
        <v>11875</v>
      </c>
      <c r="E3725" s="1313"/>
      <c r="F3725" s="1314"/>
      <c r="G3725" s="1314">
        <f>G3721</f>
        <v>120000</v>
      </c>
      <c r="H3725" s="1326"/>
      <c r="I3725" s="1314"/>
      <c r="J3725" s="1315">
        <f>SUM(J3722:J3724)</f>
        <v>26125</v>
      </c>
      <c r="K3725" s="1313"/>
      <c r="L3725" s="1315"/>
      <c r="M3725" s="1314">
        <f>SUM(M3722:M3724)</f>
        <v>26125</v>
      </c>
    </row>
    <row r="3726" spans="1:13">
      <c r="A3726" s="1163" t="s">
        <v>4747</v>
      </c>
      <c r="B3726" s="1306" t="s">
        <v>4730</v>
      </c>
      <c r="C3726" s="1307"/>
      <c r="D3726" s="1307"/>
      <c r="E3726" s="1276"/>
      <c r="F3726" s="1311"/>
      <c r="G3726" s="1310"/>
      <c r="H3726" s="1324" t="s">
        <v>4801</v>
      </c>
      <c r="I3726" s="1310"/>
      <c r="J3726" s="1311"/>
      <c r="K3726" s="1276"/>
      <c r="L3726" s="1311"/>
      <c r="M3726" s="1310"/>
    </row>
    <row r="3727" spans="1:13">
      <c r="A3727" s="1163" t="s">
        <v>4228</v>
      </c>
      <c r="B3727" s="1324" t="s">
        <v>4796</v>
      </c>
      <c r="C3727" s="1310"/>
      <c r="D3727" s="1310"/>
      <c r="E3727" s="1276"/>
      <c r="F3727" s="1311"/>
      <c r="G3727" s="1310"/>
      <c r="H3727" s="1324" t="s">
        <v>4796</v>
      </c>
      <c r="I3727" s="1310"/>
      <c r="J3727" s="1311"/>
      <c r="K3727" s="1276"/>
      <c r="L3727" s="1311"/>
      <c r="M3727" s="1310"/>
    </row>
    <row r="3728" spans="1:13">
      <c r="A3728" s="1163" t="s">
        <v>3284</v>
      </c>
      <c r="B3728" s="1327" t="s">
        <v>3866</v>
      </c>
      <c r="C3728" s="1310"/>
      <c r="D3728" s="1310"/>
      <c r="E3728" s="1276"/>
      <c r="F3728" s="1311"/>
      <c r="G3728" s="1310"/>
      <c r="H3728" s="2608" t="s">
        <v>3519</v>
      </c>
      <c r="I3728" s="1310"/>
      <c r="J3728" s="1311"/>
      <c r="K3728" s="1276"/>
      <c r="L3728" s="1311"/>
      <c r="M3728" s="1310"/>
    </row>
    <row r="3729" spans="1:13">
      <c r="A3729" s="1163" t="s">
        <v>4375</v>
      </c>
      <c r="B3729" s="1324" t="s">
        <v>3333</v>
      </c>
      <c r="C3729" s="1310"/>
      <c r="D3729" s="1310"/>
      <c r="E3729" s="1276"/>
      <c r="F3729" s="1311"/>
      <c r="G3729" s="1310"/>
      <c r="H3729" s="1324" t="s">
        <v>3333</v>
      </c>
      <c r="I3729" s="1310"/>
      <c r="J3729" s="1311"/>
      <c r="K3729" s="1276"/>
      <c r="L3729" s="1311"/>
      <c r="M3729" s="1310"/>
    </row>
    <row r="3730" spans="1:13">
      <c r="A3730" s="1163" t="s">
        <v>3291</v>
      </c>
      <c r="B3730" s="1324" t="s">
        <v>4802</v>
      </c>
      <c r="C3730" s="1310"/>
      <c r="D3730" s="1310"/>
      <c r="E3730" s="1276"/>
      <c r="F3730" s="1311"/>
      <c r="G3730" s="1310"/>
      <c r="H3730" s="1276" t="s">
        <v>4799</v>
      </c>
      <c r="I3730" s="1310"/>
      <c r="J3730" s="1311"/>
      <c r="K3730" s="1276"/>
      <c r="L3730" s="1311"/>
      <c r="M3730" s="1310"/>
    </row>
    <row r="3731" spans="1:13">
      <c r="A3731" s="1163" t="s">
        <v>3294</v>
      </c>
      <c r="B3731" s="1276" t="s">
        <v>3337</v>
      </c>
      <c r="C3731" s="1310"/>
      <c r="D3731" s="1310"/>
      <c r="E3731" s="1276"/>
      <c r="F3731" s="1311"/>
      <c r="G3731" s="1310"/>
      <c r="H3731" s="1324" t="s">
        <v>3337</v>
      </c>
      <c r="I3731" s="1310"/>
      <c r="J3731" s="1311"/>
      <c r="K3731" s="1276"/>
      <c r="L3731" s="1311"/>
      <c r="M3731" s="1310"/>
    </row>
    <row r="3732" spans="1:13">
      <c r="A3732" s="1163" t="s">
        <v>3295</v>
      </c>
      <c r="B3732" s="1324" t="s">
        <v>3394</v>
      </c>
      <c r="C3732" s="1310"/>
      <c r="D3732" s="1310"/>
      <c r="E3732" s="1276"/>
      <c r="F3732" s="1311"/>
      <c r="G3732" s="1310"/>
      <c r="H3732" s="1276" t="s">
        <v>3394</v>
      </c>
      <c r="I3732" s="1310"/>
      <c r="J3732" s="1311"/>
      <c r="K3732" s="1276"/>
      <c r="L3732" s="1311"/>
      <c r="M3732" s="1310"/>
    </row>
    <row r="3733" spans="1:13" ht="45">
      <c r="A3733" s="1163" t="s">
        <v>3298</v>
      </c>
      <c r="B3733" s="1276" t="s">
        <v>3451</v>
      </c>
      <c r="C3733" s="1310"/>
      <c r="D3733" s="1310"/>
      <c r="E3733" s="1276"/>
      <c r="F3733" s="1311"/>
      <c r="G3733" s="1310"/>
      <c r="H3733" s="1276" t="s">
        <v>3451</v>
      </c>
      <c r="I3733" s="1310"/>
      <c r="J3733" s="1311"/>
      <c r="K3733" s="1276"/>
      <c r="L3733" s="1311"/>
      <c r="M3733" s="1310"/>
    </row>
    <row r="3734" spans="1:13" ht="30">
      <c r="A3734" s="1163" t="s">
        <v>4376</v>
      </c>
      <c r="B3734" s="1276" t="s">
        <v>3337</v>
      </c>
      <c r="C3734" s="1310"/>
      <c r="D3734" s="1310"/>
      <c r="E3734" s="1276"/>
      <c r="F3734" s="1311"/>
      <c r="G3734" s="1310"/>
      <c r="H3734" s="1276" t="s">
        <v>4663</v>
      </c>
      <c r="I3734" s="1310"/>
      <c r="J3734" s="1311"/>
      <c r="K3734" s="1276"/>
      <c r="L3734" s="1311"/>
      <c r="M3734" s="1310"/>
    </row>
    <row r="3735" spans="1:13" ht="30">
      <c r="A3735" s="1163" t="s">
        <v>3304</v>
      </c>
      <c r="B3735" s="1276" t="s">
        <v>4803</v>
      </c>
      <c r="C3735" s="1310">
        <v>3600</v>
      </c>
      <c r="D3735" s="1310">
        <f>C3735*B3738</f>
        <v>10800</v>
      </c>
      <c r="E3735" s="1276"/>
      <c r="F3735" s="1311"/>
      <c r="G3735" s="1310"/>
      <c r="H3735" s="1324" t="s">
        <v>3337</v>
      </c>
      <c r="I3735" s="1310"/>
      <c r="J3735" s="1311"/>
      <c r="K3735" s="1276"/>
      <c r="L3735" s="1311"/>
      <c r="M3735" s="1310"/>
    </row>
    <row r="3736" spans="1:13">
      <c r="A3736" s="1163" t="s">
        <v>4377</v>
      </c>
      <c r="B3736" s="1276">
        <v>7</v>
      </c>
      <c r="C3736" s="1310"/>
      <c r="D3736" s="1310"/>
      <c r="E3736" s="1276"/>
      <c r="F3736" s="1311"/>
      <c r="G3736" s="1310">
        <v>0</v>
      </c>
      <c r="H3736" s="1324">
        <v>1</v>
      </c>
      <c r="I3736" s="1310">
        <v>275</v>
      </c>
      <c r="J3736" s="1311">
        <f>I3736*H3736*H3738</f>
        <v>15125</v>
      </c>
      <c r="K3736" s="1276"/>
      <c r="L3736" s="1311"/>
      <c r="M3736" s="1310">
        <v>0</v>
      </c>
    </row>
    <row r="3737" spans="1:13">
      <c r="A3737" s="1163" t="s">
        <v>4378</v>
      </c>
      <c r="B3737" s="1276">
        <v>6</v>
      </c>
      <c r="C3737" s="1310"/>
      <c r="D3737" s="1310">
        <v>0</v>
      </c>
      <c r="E3737" s="1276"/>
      <c r="F3737" s="1311"/>
      <c r="G3737" s="1310">
        <v>0</v>
      </c>
      <c r="H3737" s="1324">
        <v>2</v>
      </c>
      <c r="I3737" s="1310">
        <v>100</v>
      </c>
      <c r="J3737" s="1311">
        <f>I3737*H3738*H3737</f>
        <v>11000</v>
      </c>
      <c r="K3737" s="1276"/>
      <c r="L3737" s="1311"/>
      <c r="M3737" s="1310">
        <v>0</v>
      </c>
    </row>
    <row r="3738" spans="1:13">
      <c r="A3738" s="1163" t="s">
        <v>4379</v>
      </c>
      <c r="B3738" s="1276">
        <v>3</v>
      </c>
      <c r="C3738" s="1310"/>
      <c r="D3738" s="1310"/>
      <c r="E3738" s="1276"/>
      <c r="F3738" s="1311"/>
      <c r="G3738" s="1310"/>
      <c r="H3738" s="1324">
        <v>55</v>
      </c>
      <c r="I3738" s="1310"/>
      <c r="J3738" s="1311"/>
      <c r="K3738" s="1276"/>
      <c r="L3738" s="1311"/>
      <c r="M3738" s="1310"/>
    </row>
    <row r="3739" spans="1:13" ht="15.75" thickBot="1">
      <c r="A3739" s="1171" t="s">
        <v>29</v>
      </c>
      <c r="B3739" s="1313"/>
      <c r="C3739" s="1314"/>
      <c r="D3739" s="1314">
        <f>D3735</f>
        <v>10800</v>
      </c>
      <c r="E3739" s="1313"/>
      <c r="F3739" s="1315"/>
      <c r="G3739" s="1314">
        <v>0</v>
      </c>
      <c r="H3739" s="1326"/>
      <c r="I3739" s="1314"/>
      <c r="J3739" s="1315">
        <f>SUM(J3736:J3738)</f>
        <v>26125</v>
      </c>
      <c r="K3739" s="1313"/>
      <c r="L3739" s="1315"/>
      <c r="M3739" s="1314">
        <v>0</v>
      </c>
    </row>
    <row r="3740" spans="1:13">
      <c r="A3740" s="1163" t="s">
        <v>4747</v>
      </c>
      <c r="B3740" s="1306"/>
      <c r="C3740" s="1307"/>
      <c r="D3740" s="1307"/>
      <c r="E3740" s="1276"/>
      <c r="F3740" s="1311"/>
      <c r="G3740" s="1310"/>
      <c r="H3740" s="1324" t="s">
        <v>3369</v>
      </c>
      <c r="I3740" s="1310"/>
      <c r="J3740" s="1311"/>
      <c r="K3740" s="1276"/>
      <c r="L3740" s="1311"/>
      <c r="M3740" s="1310"/>
    </row>
    <row r="3741" spans="1:13">
      <c r="A3741" s="1163" t="s">
        <v>4228</v>
      </c>
      <c r="B3741" s="1324"/>
      <c r="C3741" s="1310"/>
      <c r="D3741" s="1310"/>
      <c r="E3741" s="1276"/>
      <c r="F3741" s="1311"/>
      <c r="G3741" s="1310"/>
      <c r="H3741" s="1324" t="s">
        <v>4796</v>
      </c>
      <c r="I3741" s="1310"/>
      <c r="J3741" s="1311"/>
      <c r="K3741" s="1276"/>
      <c r="L3741" s="1311"/>
      <c r="M3741" s="1310"/>
    </row>
    <row r="3742" spans="1:13">
      <c r="A3742" s="1163" t="s">
        <v>3284</v>
      </c>
      <c r="B3742" s="1327"/>
      <c r="C3742" s="1310"/>
      <c r="D3742" s="1310"/>
      <c r="E3742" s="1276"/>
      <c r="F3742" s="1311"/>
      <c r="G3742" s="1310"/>
      <c r="H3742" s="2608" t="s">
        <v>3371</v>
      </c>
      <c r="I3742" s="1310"/>
      <c r="J3742" s="1311"/>
      <c r="K3742" s="1276"/>
      <c r="L3742" s="1311"/>
      <c r="M3742" s="1310"/>
    </row>
    <row r="3743" spans="1:13">
      <c r="A3743" s="1163" t="s">
        <v>4375</v>
      </c>
      <c r="B3743" s="1324"/>
      <c r="C3743" s="1310"/>
      <c r="D3743" s="1310"/>
      <c r="E3743" s="1276"/>
      <c r="F3743" s="1311"/>
      <c r="G3743" s="1310"/>
      <c r="H3743" s="1324" t="s">
        <v>3372</v>
      </c>
      <c r="I3743" s="1310"/>
      <c r="J3743" s="1311"/>
      <c r="K3743" s="1276"/>
      <c r="L3743" s="1311"/>
      <c r="M3743" s="1310"/>
    </row>
    <row r="3744" spans="1:13">
      <c r="A3744" s="1163" t="s">
        <v>3291</v>
      </c>
      <c r="B3744" s="1324"/>
      <c r="C3744" s="1310"/>
      <c r="D3744" s="1310"/>
      <c r="E3744" s="1276"/>
      <c r="F3744" s="1311"/>
      <c r="G3744" s="1310"/>
      <c r="H3744" s="1324" t="s">
        <v>4804</v>
      </c>
      <c r="I3744" s="1310"/>
      <c r="J3744" s="1311"/>
      <c r="K3744" s="1276"/>
      <c r="L3744" s="1311"/>
      <c r="M3744" s="1310"/>
    </row>
    <row r="3745" spans="1:14">
      <c r="A3745" s="1163" t="s">
        <v>3294</v>
      </c>
      <c r="B3745" s="1276"/>
      <c r="C3745" s="1310"/>
      <c r="D3745" s="1310"/>
      <c r="E3745" s="1276"/>
      <c r="F3745" s="1311"/>
      <c r="G3745" s="1310"/>
      <c r="H3745" s="1324" t="s">
        <v>3337</v>
      </c>
      <c r="I3745" s="1310"/>
      <c r="J3745" s="1311"/>
      <c r="K3745" s="1276"/>
      <c r="L3745" s="1311"/>
      <c r="M3745" s="1310"/>
    </row>
    <row r="3746" spans="1:14">
      <c r="A3746" s="1163" t="s">
        <v>3295</v>
      </c>
      <c r="B3746" s="1324"/>
      <c r="C3746" s="1310"/>
      <c r="D3746" s="1310"/>
      <c r="E3746" s="1276"/>
      <c r="F3746" s="1311"/>
      <c r="G3746" s="1310"/>
      <c r="H3746" s="1324" t="s">
        <v>3426</v>
      </c>
      <c r="I3746" s="1310"/>
      <c r="J3746" s="1311"/>
      <c r="K3746" s="1276"/>
      <c r="L3746" s="1311"/>
      <c r="M3746" s="1310"/>
    </row>
    <row r="3747" spans="1:14" ht="30">
      <c r="A3747" s="1163" t="s">
        <v>3298</v>
      </c>
      <c r="B3747" s="1276"/>
      <c r="C3747" s="1310"/>
      <c r="D3747" s="1310"/>
      <c r="E3747" s="1276"/>
      <c r="F3747" s="1311"/>
      <c r="G3747" s="1310"/>
      <c r="H3747" s="1324" t="s">
        <v>3337</v>
      </c>
      <c r="I3747" s="1310"/>
      <c r="J3747" s="1311"/>
      <c r="K3747" s="1276"/>
      <c r="L3747" s="1311"/>
      <c r="M3747" s="1310"/>
    </row>
    <row r="3748" spans="1:14">
      <c r="A3748" s="1163" t="s">
        <v>4376</v>
      </c>
      <c r="B3748" s="1276"/>
      <c r="C3748" s="1310"/>
      <c r="D3748" s="1310"/>
      <c r="E3748" s="1276"/>
      <c r="F3748" s="1311"/>
      <c r="G3748" s="1310"/>
      <c r="H3748" s="1324" t="s">
        <v>3337</v>
      </c>
      <c r="I3748" s="1310"/>
      <c r="J3748" s="1311"/>
      <c r="K3748" s="1276"/>
      <c r="L3748" s="1311"/>
      <c r="M3748" s="1310"/>
    </row>
    <row r="3749" spans="1:14">
      <c r="A3749" s="1163" t="s">
        <v>3304</v>
      </c>
      <c r="B3749" s="1276"/>
      <c r="C3749" s="1310"/>
      <c r="D3749" s="1310"/>
      <c r="E3749" s="1276"/>
      <c r="F3749" s="1311"/>
      <c r="G3749" s="1310"/>
      <c r="H3749" s="1324" t="s">
        <v>3337</v>
      </c>
      <c r="I3749" s="1310"/>
      <c r="J3749" s="1311"/>
      <c r="K3749" s="1276"/>
      <c r="L3749" s="1311"/>
      <c r="M3749" s="1310"/>
    </row>
    <row r="3750" spans="1:14">
      <c r="A3750" s="1163" t="s">
        <v>4377</v>
      </c>
      <c r="B3750" s="1276"/>
      <c r="C3750" s="1310"/>
      <c r="D3750" s="1310"/>
      <c r="E3750" s="1276"/>
      <c r="F3750" s="1311"/>
      <c r="G3750" s="1310">
        <v>0</v>
      </c>
      <c r="H3750" s="1324">
        <v>1</v>
      </c>
      <c r="I3750" s="1310">
        <v>200</v>
      </c>
      <c r="J3750" s="1311">
        <f>I3750*H3750*H3752</f>
        <v>15000</v>
      </c>
      <c r="K3750" s="1276"/>
      <c r="L3750" s="1311"/>
      <c r="M3750" s="1310">
        <v>0</v>
      </c>
    </row>
    <row r="3751" spans="1:14">
      <c r="A3751" s="1163" t="s">
        <v>4378</v>
      </c>
      <c r="B3751" s="1276"/>
      <c r="C3751" s="1310"/>
      <c r="D3751" s="1310"/>
      <c r="E3751" s="1276"/>
      <c r="F3751" s="1311"/>
      <c r="G3751" s="1310">
        <v>0</v>
      </c>
      <c r="H3751" s="1324">
        <v>2</v>
      </c>
      <c r="I3751" s="1310">
        <v>50</v>
      </c>
      <c r="J3751" s="1311">
        <f>I3751*H3752*H3751</f>
        <v>7500</v>
      </c>
      <c r="K3751" s="1276"/>
      <c r="L3751" s="1311"/>
      <c r="M3751" s="1310">
        <v>0</v>
      </c>
    </row>
    <row r="3752" spans="1:14">
      <c r="A3752" s="1163" t="s">
        <v>4379</v>
      </c>
      <c r="B3752" s="1276"/>
      <c r="C3752" s="1310"/>
      <c r="D3752" s="1310"/>
      <c r="E3752" s="1276"/>
      <c r="F3752" s="1311"/>
      <c r="G3752" s="1310"/>
      <c r="H3752" s="1324">
        <v>75</v>
      </c>
      <c r="I3752" s="1310"/>
      <c r="J3752" s="1311"/>
      <c r="K3752" s="1276"/>
      <c r="L3752" s="1311"/>
      <c r="M3752" s="1310"/>
    </row>
    <row r="3753" spans="1:14" ht="15.75" thickBot="1">
      <c r="A3753" s="1171" t="s">
        <v>29</v>
      </c>
      <c r="B3753" s="1313"/>
      <c r="C3753" s="1314"/>
      <c r="D3753" s="1314"/>
      <c r="E3753" s="1313"/>
      <c r="F3753" s="1315"/>
      <c r="G3753" s="1314">
        <v>0</v>
      </c>
      <c r="H3753" s="1326"/>
      <c r="I3753" s="1314"/>
      <c r="J3753" s="1315">
        <f>SUM(J3750:J3752)</f>
        <v>22500</v>
      </c>
      <c r="K3753" s="1313"/>
      <c r="L3753" s="1315"/>
      <c r="M3753" s="1314">
        <v>0</v>
      </c>
    </row>
    <row r="3754" spans="1:14" ht="15.75" thickBot="1">
      <c r="A3754" s="2609" t="s">
        <v>4805</v>
      </c>
      <c r="B3754" s="1302"/>
      <c r="C3754" s="1302"/>
      <c r="D3754" s="2610">
        <f>D3739+D3725</f>
        <v>22675</v>
      </c>
      <c r="E3754" s="1302"/>
      <c r="F3754" s="1302"/>
      <c r="G3754" s="2610">
        <f>G3725</f>
        <v>120000</v>
      </c>
      <c r="H3754" s="1302"/>
      <c r="I3754" s="1302"/>
      <c r="J3754" s="2610">
        <f>J3753+J3739+J3725</f>
        <v>74750</v>
      </c>
      <c r="K3754" s="1302"/>
      <c r="L3754" s="1302"/>
      <c r="M3754" s="2611">
        <f>M3725</f>
        <v>26125</v>
      </c>
      <c r="N3754" s="2600">
        <f>M3754+J3754+G3754+D3754</f>
        <v>243550</v>
      </c>
    </row>
    <row r="3755" spans="1:14" s="352" customFormat="1" ht="14.25" customHeight="1" thickBot="1">
      <c r="A3755" s="2612" t="s">
        <v>4806</v>
      </c>
      <c r="B3755" s="2613"/>
      <c r="C3755" s="2613"/>
      <c r="D3755" s="2614"/>
      <c r="E3755" s="2613"/>
      <c r="F3755" s="2613"/>
      <c r="G3755" s="2615"/>
      <c r="H3755" s="2616"/>
      <c r="I3755" s="2616"/>
      <c r="J3755" s="2615"/>
      <c r="K3755" s="2616"/>
      <c r="L3755" s="2616"/>
      <c r="M3755" s="2617"/>
    </row>
    <row r="3756" spans="1:14" s="352" customFormat="1" ht="30" customHeight="1">
      <c r="A3756" s="2618" t="s">
        <v>4807</v>
      </c>
      <c r="B3756" s="2619" t="s">
        <v>4808</v>
      </c>
      <c r="C3756" s="1237"/>
      <c r="D3756" s="1402"/>
      <c r="E3756" s="2619" t="s">
        <v>4809</v>
      </c>
      <c r="F3756" s="1237"/>
      <c r="G3756" s="1402"/>
      <c r="H3756" s="2619" t="s">
        <v>4810</v>
      </c>
      <c r="I3756" s="1237"/>
      <c r="J3756" s="1402"/>
      <c r="K3756" s="2619" t="s">
        <v>4811</v>
      </c>
      <c r="L3756" s="1237"/>
      <c r="M3756" s="2620"/>
    </row>
    <row r="3757" spans="1:14" s="352" customFormat="1" ht="23.25" customHeight="1">
      <c r="A3757" s="2621" t="s">
        <v>4228</v>
      </c>
      <c r="B3757" s="1240" t="s">
        <v>4213</v>
      </c>
      <c r="C3757" s="1240"/>
      <c r="D3757" s="1238"/>
      <c r="E3757" s="1240" t="s">
        <v>4812</v>
      </c>
      <c r="F3757" s="1240"/>
      <c r="G3757" s="1238"/>
      <c r="H3757" s="1240" t="s">
        <v>4213</v>
      </c>
      <c r="I3757" s="1240"/>
      <c r="J3757" s="1238"/>
      <c r="K3757" s="1240" t="s">
        <v>4812</v>
      </c>
      <c r="L3757" s="1240"/>
      <c r="M3757" s="2622"/>
    </row>
    <row r="3758" spans="1:14" s="352" customFormat="1" ht="21.75" customHeight="1">
      <c r="A3758" s="2621" t="s">
        <v>3284</v>
      </c>
      <c r="B3758" s="1404">
        <v>43862</v>
      </c>
      <c r="C3758" s="1242"/>
      <c r="D3758" s="1243"/>
      <c r="E3758" s="1404">
        <v>43922</v>
      </c>
      <c r="F3758" s="1242"/>
      <c r="G3758" s="1243"/>
      <c r="H3758" s="1404">
        <v>43983</v>
      </c>
      <c r="I3758" s="1242"/>
      <c r="J3758" s="1243"/>
      <c r="K3758" s="1404">
        <v>44105</v>
      </c>
      <c r="L3758" s="1242"/>
      <c r="M3758" s="2623"/>
    </row>
    <row r="3759" spans="1:14" s="352" customFormat="1" ht="27" customHeight="1">
      <c r="A3759" s="2621" t="s">
        <v>4375</v>
      </c>
      <c r="B3759" s="1404" t="s">
        <v>3290</v>
      </c>
      <c r="C3759" s="1242"/>
      <c r="D3759" s="1243"/>
      <c r="E3759" s="1404" t="s">
        <v>3290</v>
      </c>
      <c r="F3759" s="1242"/>
      <c r="G3759" s="1243"/>
      <c r="H3759" s="1404" t="s">
        <v>3290</v>
      </c>
      <c r="I3759" s="1242"/>
      <c r="J3759" s="1243"/>
      <c r="K3759" s="1404" t="s">
        <v>3290</v>
      </c>
      <c r="L3759" s="1242"/>
      <c r="M3759" s="2623"/>
    </row>
    <row r="3760" spans="1:14" s="352" customFormat="1" ht="29.25" customHeight="1">
      <c r="A3760" s="2621" t="s">
        <v>3291</v>
      </c>
      <c r="B3760" s="1404" t="s">
        <v>4813</v>
      </c>
      <c r="C3760" s="1242"/>
      <c r="D3760" s="1243"/>
      <c r="E3760" s="2624" t="s">
        <v>4814</v>
      </c>
      <c r="F3760" s="1242"/>
      <c r="G3760" s="1243"/>
      <c r="H3760" s="1404" t="s">
        <v>4813</v>
      </c>
      <c r="I3760" s="1242"/>
      <c r="J3760" s="1243"/>
      <c r="K3760" s="2624" t="s">
        <v>4815</v>
      </c>
      <c r="L3760" s="1242"/>
      <c r="M3760" s="2623"/>
    </row>
    <row r="3761" spans="1:13" s="352" customFormat="1" ht="27" customHeight="1">
      <c r="A3761" s="2621" t="s">
        <v>3294</v>
      </c>
      <c r="B3761" s="1404" t="s">
        <v>3306</v>
      </c>
      <c r="C3761" s="1242"/>
      <c r="D3761" s="1243"/>
      <c r="E3761" s="1404" t="s">
        <v>3671</v>
      </c>
      <c r="F3761" s="1242"/>
      <c r="G3761" s="1243"/>
      <c r="H3761" s="1404" t="s">
        <v>4816</v>
      </c>
      <c r="I3761" s="1242"/>
      <c r="J3761" s="1243"/>
      <c r="K3761" s="1404" t="s">
        <v>3671</v>
      </c>
      <c r="L3761" s="1242"/>
      <c r="M3761" s="2623"/>
    </row>
    <row r="3762" spans="1:13" s="352" customFormat="1" ht="27.6" customHeight="1">
      <c r="A3762" s="2621" t="s">
        <v>3295</v>
      </c>
      <c r="B3762" s="1404" t="s">
        <v>4817</v>
      </c>
      <c r="C3762" s="1242"/>
      <c r="D3762" s="1243"/>
      <c r="E3762" s="1404" t="s">
        <v>4818</v>
      </c>
      <c r="F3762" s="1242"/>
      <c r="G3762" s="1243"/>
      <c r="H3762" s="1404" t="s">
        <v>4819</v>
      </c>
      <c r="I3762" s="1242"/>
      <c r="J3762" s="1243"/>
      <c r="K3762" s="1404" t="s">
        <v>4820</v>
      </c>
      <c r="L3762" s="1242"/>
      <c r="M3762" s="2623"/>
    </row>
    <row r="3763" spans="1:13" s="352" customFormat="1" ht="29.25" customHeight="1">
      <c r="A3763" s="2621" t="s">
        <v>3298</v>
      </c>
      <c r="B3763" s="1404" t="s">
        <v>4821</v>
      </c>
      <c r="C3763" s="1242"/>
      <c r="D3763" s="1243"/>
      <c r="E3763" s="1404" t="s">
        <v>4821</v>
      </c>
      <c r="F3763" s="1242"/>
      <c r="G3763" s="1243"/>
      <c r="H3763" s="2624" t="s">
        <v>4822</v>
      </c>
      <c r="I3763" s="1242"/>
      <c r="J3763" s="1243"/>
      <c r="K3763" s="2624" t="s">
        <v>4823</v>
      </c>
      <c r="L3763" s="1242"/>
      <c r="M3763" s="2623"/>
    </row>
    <row r="3764" spans="1:13" s="352" customFormat="1" ht="25.5" customHeight="1">
      <c r="A3764" s="2621" t="s">
        <v>4376</v>
      </c>
      <c r="B3764" s="1404" t="s">
        <v>4824</v>
      </c>
      <c r="C3764" s="1242"/>
      <c r="D3764" s="1243"/>
      <c r="E3764" s="1404" t="s">
        <v>4824</v>
      </c>
      <c r="F3764" s="1242"/>
      <c r="G3764" s="1243"/>
      <c r="H3764" s="1404" t="s">
        <v>4824</v>
      </c>
      <c r="I3764" s="1242"/>
      <c r="J3764" s="1243"/>
      <c r="K3764" s="1404" t="s">
        <v>4824</v>
      </c>
      <c r="L3764" s="1242"/>
      <c r="M3764" s="2623"/>
    </row>
    <row r="3765" spans="1:13" s="352" customFormat="1" ht="32.25" customHeight="1">
      <c r="A3765" s="2621" t="s">
        <v>3304</v>
      </c>
      <c r="B3765" s="1404" t="s">
        <v>3671</v>
      </c>
      <c r="C3765" s="1245"/>
      <c r="D3765" s="1243"/>
      <c r="E3765" s="1404" t="s">
        <v>3671</v>
      </c>
      <c r="F3765" s="1245"/>
      <c r="G3765" s="1243"/>
      <c r="H3765" s="1404" t="s">
        <v>3671</v>
      </c>
      <c r="I3765" s="1245"/>
      <c r="J3765" s="1243"/>
      <c r="K3765" s="2625" t="s">
        <v>3108</v>
      </c>
      <c r="L3765" s="1245">
        <v>2300</v>
      </c>
      <c r="M3765" s="1243">
        <f>L3765*K3765</f>
        <v>32200</v>
      </c>
    </row>
    <row r="3766" spans="1:13" s="352" customFormat="1" ht="31.5" customHeight="1">
      <c r="A3766" s="2621" t="s">
        <v>4377</v>
      </c>
      <c r="B3766" s="1406">
        <v>1</v>
      </c>
      <c r="C3766" s="1248">
        <v>250</v>
      </c>
      <c r="D3766" s="1243">
        <f>C3766*B3766*B3772</f>
        <v>37500</v>
      </c>
      <c r="E3766" s="1406">
        <v>1</v>
      </c>
      <c r="F3766" s="1248">
        <v>250</v>
      </c>
      <c r="G3766" s="1243">
        <v>15000</v>
      </c>
      <c r="H3766" s="1406">
        <v>150</v>
      </c>
      <c r="I3766" s="1248">
        <v>250</v>
      </c>
      <c r="J3766" s="1243">
        <v>37500</v>
      </c>
      <c r="K3766" s="1406">
        <v>310</v>
      </c>
      <c r="L3766" s="1248">
        <v>250</v>
      </c>
      <c r="M3766" s="2439">
        <f>L3766*K3766</f>
        <v>77500</v>
      </c>
    </row>
    <row r="3767" spans="1:13" s="352" customFormat="1" ht="31.5" hidden="1" customHeight="1">
      <c r="A3767" s="2621" t="s">
        <v>4825</v>
      </c>
      <c r="B3767" s="1406"/>
      <c r="C3767" s="1248"/>
      <c r="D3767" s="1243"/>
      <c r="E3767" s="1406"/>
      <c r="F3767" s="1248"/>
      <c r="G3767" s="1243"/>
      <c r="H3767" s="1406"/>
      <c r="I3767" s="1248"/>
      <c r="J3767" s="1243"/>
      <c r="K3767" s="1406"/>
      <c r="L3767" s="1248"/>
      <c r="M3767" s="2439"/>
    </row>
    <row r="3768" spans="1:13" s="352" customFormat="1" ht="27.95" customHeight="1">
      <c r="A3768" s="2621" t="s">
        <v>4378</v>
      </c>
      <c r="B3768" s="1406">
        <v>2</v>
      </c>
      <c r="C3768" s="1248">
        <v>100</v>
      </c>
      <c r="D3768" s="1243">
        <f>C3768*B3768*B3772</f>
        <v>30000</v>
      </c>
      <c r="E3768" s="1406">
        <v>1</v>
      </c>
      <c r="F3768" s="1248">
        <v>75</v>
      </c>
      <c r="G3768" s="1243">
        <v>4500</v>
      </c>
      <c r="H3768" s="1406" t="s">
        <v>4826</v>
      </c>
      <c r="I3768" s="1248">
        <v>150</v>
      </c>
      <c r="J3768" s="1243">
        <v>30000</v>
      </c>
      <c r="K3768" s="1406">
        <v>235</v>
      </c>
      <c r="L3768" s="1248">
        <v>150</v>
      </c>
      <c r="M3768" s="2439">
        <f>L3768*K3768</f>
        <v>35250</v>
      </c>
    </row>
    <row r="3769" spans="1:13" s="352" customFormat="1" ht="21" hidden="1" customHeight="1">
      <c r="A3769" s="2621" t="s">
        <v>4379</v>
      </c>
      <c r="B3769" s="1409"/>
      <c r="C3769" s="1248"/>
      <c r="D3769" s="1243">
        <f>SUM(D3766:D3768)</f>
        <v>67500</v>
      </c>
      <c r="E3769" s="1409"/>
      <c r="F3769" s="1248"/>
      <c r="G3769" s="1243"/>
      <c r="H3769" s="1406"/>
      <c r="I3769" s="1248"/>
      <c r="J3769" s="1243"/>
      <c r="K3769" s="1409"/>
      <c r="L3769" s="1248"/>
      <c r="M3769" s="2439"/>
    </row>
    <row r="3770" spans="1:13" s="352" customFormat="1" ht="0.6" hidden="1" customHeight="1">
      <c r="A3770" s="2062"/>
      <c r="B3770" s="1406"/>
      <c r="C3770" s="1248"/>
      <c r="D3770" s="1243"/>
      <c r="E3770" s="1406"/>
      <c r="F3770" s="1248"/>
      <c r="G3770" s="1243"/>
      <c r="H3770" s="1409"/>
      <c r="I3770" s="1248"/>
      <c r="J3770" s="1243"/>
      <c r="K3770" s="1406"/>
      <c r="L3770" s="1248"/>
      <c r="M3770" s="2439"/>
    </row>
    <row r="3771" spans="1:13" s="352" customFormat="1" ht="6.95" hidden="1" customHeight="1">
      <c r="A3771" s="2062"/>
      <c r="B3771" s="1406"/>
      <c r="C3771" s="1248"/>
      <c r="D3771" s="1243"/>
      <c r="E3771" s="1406"/>
      <c r="F3771" s="1248"/>
      <c r="G3771" s="1243"/>
      <c r="H3771" s="1406"/>
      <c r="I3771" s="1248"/>
      <c r="J3771" s="1243"/>
      <c r="K3771" s="1406"/>
      <c r="L3771" s="1248"/>
      <c r="M3771" s="2439"/>
    </row>
    <row r="3772" spans="1:13" s="352" customFormat="1" ht="27.75" customHeight="1">
      <c r="A3772" s="2062" t="s">
        <v>4379</v>
      </c>
      <c r="B3772" s="1409">
        <v>150</v>
      </c>
      <c r="C3772" s="1251"/>
      <c r="D3772" s="1243"/>
      <c r="E3772" s="1409">
        <v>60</v>
      </c>
      <c r="F3772" s="1251"/>
      <c r="G3772" s="1243"/>
      <c r="H3772" s="1409">
        <v>150</v>
      </c>
      <c r="I3772" s="1251"/>
      <c r="J3772" s="1243"/>
      <c r="K3772" s="1409"/>
      <c r="L3772" s="1251"/>
      <c r="M3772" s="2439"/>
    </row>
    <row r="3773" spans="1:13" s="352" customFormat="1" ht="27.75" customHeight="1" thickBot="1">
      <c r="A3773" s="2626" t="s">
        <v>29</v>
      </c>
      <c r="B3773" s="2627"/>
      <c r="C3773" s="1254"/>
      <c r="D3773" s="2628">
        <f>D3766+D3768</f>
        <v>67500</v>
      </c>
      <c r="E3773" s="2629"/>
      <c r="F3773" s="1254"/>
      <c r="G3773" s="2628">
        <f>G3766+G3768</f>
        <v>19500</v>
      </c>
      <c r="H3773" s="2629"/>
      <c r="I3773" s="1254"/>
      <c r="J3773" s="2628">
        <f>J3766+J3768</f>
        <v>67500</v>
      </c>
      <c r="K3773" s="2627"/>
      <c r="L3773" s="1254"/>
      <c r="M3773" s="2630">
        <f>M3765+M3766+M3768</f>
        <v>144950</v>
      </c>
    </row>
    <row r="3774" spans="1:13" s="352" customFormat="1" ht="37.5" customHeight="1">
      <c r="A3774" s="2060" t="s">
        <v>4827</v>
      </c>
      <c r="B3774" s="1237" t="s">
        <v>4828</v>
      </c>
      <c r="C3774" s="2631"/>
      <c r="D3774" s="2632"/>
      <c r="E3774" s="2633" t="s">
        <v>4829</v>
      </c>
      <c r="F3774" s="2631"/>
      <c r="G3774" s="2632"/>
      <c r="H3774" s="1503" t="s">
        <v>4828</v>
      </c>
      <c r="I3774" s="2631"/>
      <c r="J3774" s="2632"/>
      <c r="K3774" s="2619" t="s">
        <v>4830</v>
      </c>
      <c r="L3774" s="2631"/>
      <c r="M3774" s="2634"/>
    </row>
    <row r="3775" spans="1:13" s="352" customFormat="1" ht="27.75" customHeight="1">
      <c r="A3775" s="2062" t="s">
        <v>4228</v>
      </c>
      <c r="B3775" s="1409" t="s">
        <v>4831</v>
      </c>
      <c r="C3775" s="1508"/>
      <c r="D3775" s="2635"/>
      <c r="E3775" s="2636">
        <v>43952</v>
      </c>
      <c r="F3775" s="1508"/>
      <c r="G3775" s="2635"/>
      <c r="H3775" s="2637" t="s">
        <v>4832</v>
      </c>
      <c r="I3775" s="1508"/>
      <c r="J3775" s="2635"/>
      <c r="K3775" s="2637" t="s">
        <v>4833</v>
      </c>
      <c r="L3775" s="1508"/>
      <c r="M3775" s="2638"/>
    </row>
    <row r="3776" spans="1:13" s="352" customFormat="1" ht="27.75" customHeight="1">
      <c r="A3776" s="2062" t="s">
        <v>4834</v>
      </c>
      <c r="B3776" s="2639">
        <v>43862</v>
      </c>
      <c r="C3776" s="1508"/>
      <c r="D3776" s="2635"/>
      <c r="E3776" s="2637" t="s">
        <v>4835</v>
      </c>
      <c r="F3776" s="1508"/>
      <c r="G3776" s="2635"/>
      <c r="H3776" s="2636">
        <v>44044</v>
      </c>
      <c r="I3776" s="1508"/>
      <c r="J3776" s="2635"/>
      <c r="K3776" s="2640">
        <v>44136</v>
      </c>
      <c r="L3776" s="1508"/>
      <c r="M3776" s="2638"/>
    </row>
    <row r="3777" spans="1:13" s="352" customFormat="1" ht="27.75" customHeight="1">
      <c r="A3777" s="2062" t="s">
        <v>4375</v>
      </c>
      <c r="B3777" s="1404" t="s">
        <v>3290</v>
      </c>
      <c r="C3777" s="1508"/>
      <c r="D3777" s="2635"/>
      <c r="E3777" s="2637" t="s">
        <v>4836</v>
      </c>
      <c r="F3777" s="1508"/>
      <c r="G3777" s="2635"/>
      <c r="H3777" s="2637" t="s">
        <v>4837</v>
      </c>
      <c r="I3777" s="1508"/>
      <c r="J3777" s="2635"/>
      <c r="K3777" s="2637" t="s">
        <v>4838</v>
      </c>
      <c r="L3777" s="1508"/>
      <c r="M3777" s="2638"/>
    </row>
    <row r="3778" spans="1:13" s="352" customFormat="1" ht="27.75" customHeight="1">
      <c r="A3778" s="2062" t="s">
        <v>3291</v>
      </c>
      <c r="B3778" s="2624" t="s">
        <v>4839</v>
      </c>
      <c r="C3778" s="1508"/>
      <c r="D3778" s="2635"/>
      <c r="E3778" s="2637" t="s">
        <v>4840</v>
      </c>
      <c r="F3778" s="1508"/>
      <c r="G3778" s="2635"/>
      <c r="H3778" s="2637" t="s">
        <v>4841</v>
      </c>
      <c r="I3778" s="1508"/>
      <c r="J3778" s="2635"/>
      <c r="K3778" s="2637" t="s">
        <v>4842</v>
      </c>
      <c r="L3778" s="1508"/>
      <c r="M3778" s="2638"/>
    </row>
    <row r="3779" spans="1:13" s="352" customFormat="1" ht="27.75" customHeight="1">
      <c r="A3779" s="2062" t="s">
        <v>3294</v>
      </c>
      <c r="B3779" s="2624">
        <v>1</v>
      </c>
      <c r="C3779" s="1508"/>
      <c r="D3779" s="2635"/>
      <c r="E3779" s="2637">
        <v>1</v>
      </c>
      <c r="F3779" s="1508"/>
      <c r="G3779" s="2635"/>
      <c r="H3779" s="2637">
        <v>1</v>
      </c>
      <c r="I3779" s="1508"/>
      <c r="J3779" s="2635"/>
      <c r="K3779" s="2637">
        <v>1</v>
      </c>
      <c r="L3779" s="1508"/>
      <c r="M3779" s="2638"/>
    </row>
    <row r="3780" spans="1:13" s="352" customFormat="1" ht="27.75" customHeight="1">
      <c r="A3780" s="2062" t="s">
        <v>3295</v>
      </c>
      <c r="B3780" s="2624" t="s">
        <v>4843</v>
      </c>
      <c r="C3780" s="1508"/>
      <c r="D3780" s="2635"/>
      <c r="E3780" s="2637" t="s">
        <v>3383</v>
      </c>
      <c r="F3780" s="1508"/>
      <c r="G3780" s="2635"/>
      <c r="H3780" s="2637" t="s">
        <v>4844</v>
      </c>
      <c r="I3780" s="1508"/>
      <c r="J3780" s="2635"/>
      <c r="K3780" s="1409" t="s">
        <v>4843</v>
      </c>
      <c r="L3780" s="1508"/>
      <c r="M3780" s="2638"/>
    </row>
    <row r="3781" spans="1:13" s="352" customFormat="1" ht="33" customHeight="1">
      <c r="A3781" s="2062" t="s">
        <v>3298</v>
      </c>
      <c r="B3781" s="2624" t="s">
        <v>4845</v>
      </c>
      <c r="C3781" s="1508"/>
      <c r="D3781" s="2635"/>
      <c r="E3781" s="2637" t="s">
        <v>4846</v>
      </c>
      <c r="F3781" s="1508"/>
      <c r="G3781" s="2635"/>
      <c r="H3781" s="2637" t="s">
        <v>4847</v>
      </c>
      <c r="I3781" s="1508"/>
      <c r="J3781" s="2635"/>
      <c r="K3781" s="2624" t="s">
        <v>4848</v>
      </c>
      <c r="L3781" s="1508"/>
      <c r="M3781" s="2638"/>
    </row>
    <row r="3782" spans="1:13" s="352" customFormat="1" ht="27.75" customHeight="1">
      <c r="A3782" s="2062" t="s">
        <v>4376</v>
      </c>
      <c r="B3782" s="2624" t="s">
        <v>4824</v>
      </c>
      <c r="C3782" s="1508"/>
      <c r="D3782" s="2635"/>
      <c r="E3782" s="2637" t="s">
        <v>4824</v>
      </c>
      <c r="F3782" s="1508"/>
      <c r="G3782" s="2635"/>
      <c r="H3782" s="2637" t="s">
        <v>4824</v>
      </c>
      <c r="I3782" s="1508"/>
      <c r="J3782" s="2635"/>
      <c r="K3782" s="2637" t="s">
        <v>4824</v>
      </c>
      <c r="L3782" s="1508"/>
      <c r="M3782" s="2638"/>
    </row>
    <row r="3783" spans="1:13" s="352" customFormat="1" ht="27.75" customHeight="1">
      <c r="A3783" s="2062" t="s">
        <v>3304</v>
      </c>
      <c r="B3783" s="2624" t="s">
        <v>4849</v>
      </c>
      <c r="C3783" s="1508">
        <v>3700</v>
      </c>
      <c r="D3783" s="2635">
        <f>C3783*2</f>
        <v>7400</v>
      </c>
      <c r="E3783" s="2637" t="s">
        <v>4850</v>
      </c>
      <c r="F3783" s="1508"/>
      <c r="G3783" s="2635"/>
      <c r="H3783" s="2637" t="s">
        <v>4851</v>
      </c>
      <c r="I3783" s="1508">
        <v>3700</v>
      </c>
      <c r="J3783" s="2635">
        <v>7400</v>
      </c>
      <c r="K3783" s="2637" t="s">
        <v>3671</v>
      </c>
      <c r="L3783" s="1508"/>
      <c r="M3783" s="2638"/>
    </row>
    <row r="3784" spans="1:13" s="352" customFormat="1" ht="27.75" customHeight="1">
      <c r="A3784" s="2062" t="s">
        <v>4377</v>
      </c>
      <c r="B3784" s="2624">
        <v>50</v>
      </c>
      <c r="C3784" s="1508">
        <v>250</v>
      </c>
      <c r="D3784" s="2635">
        <f>C3784*B3784</f>
        <v>12500</v>
      </c>
      <c r="E3784" s="2637">
        <v>55</v>
      </c>
      <c r="F3784" s="1508">
        <v>250</v>
      </c>
      <c r="G3784" s="2635">
        <f>F3784*E3784</f>
        <v>13750</v>
      </c>
      <c r="H3784" s="2637">
        <v>50</v>
      </c>
      <c r="I3784" s="1508">
        <v>250</v>
      </c>
      <c r="J3784" s="2635">
        <v>12500</v>
      </c>
      <c r="K3784" s="2637">
        <v>1</v>
      </c>
      <c r="L3784" s="1508">
        <v>250</v>
      </c>
      <c r="M3784" s="2638">
        <f>L3784*K3786</f>
        <v>6250</v>
      </c>
    </row>
    <row r="3785" spans="1:13" s="352" customFormat="1" ht="27.75" customHeight="1">
      <c r="A3785" s="2062" t="s">
        <v>4378</v>
      </c>
      <c r="B3785" s="2624">
        <v>40</v>
      </c>
      <c r="C3785" s="1508">
        <v>150</v>
      </c>
      <c r="D3785" s="2635">
        <f>C3785*B3785</f>
        <v>6000</v>
      </c>
      <c r="E3785" s="2637">
        <v>1</v>
      </c>
      <c r="F3785" s="1508">
        <v>75</v>
      </c>
      <c r="G3785" s="2635">
        <v>4125</v>
      </c>
      <c r="H3785" s="2637">
        <v>2</v>
      </c>
      <c r="I3785" s="1508">
        <v>150</v>
      </c>
      <c r="J3785" s="2635">
        <v>6000</v>
      </c>
      <c r="K3785" s="2637"/>
      <c r="L3785" s="1508"/>
      <c r="M3785" s="2638"/>
    </row>
    <row r="3786" spans="1:13" s="352" customFormat="1" ht="25.5" customHeight="1">
      <c r="A3786" s="2062" t="s">
        <v>4379</v>
      </c>
      <c r="B3786" s="2624"/>
      <c r="C3786" s="1508"/>
      <c r="D3786" s="2635"/>
      <c r="E3786" s="2637">
        <v>55</v>
      </c>
      <c r="F3786" s="1508"/>
      <c r="G3786" s="2635"/>
      <c r="H3786" s="2637">
        <v>40</v>
      </c>
      <c r="I3786" s="1508"/>
      <c r="J3786" s="2635"/>
      <c r="K3786" s="2637">
        <v>25</v>
      </c>
      <c r="L3786" s="1508"/>
      <c r="M3786" s="2638"/>
    </row>
    <row r="3787" spans="1:13" s="352" customFormat="1" ht="27.75" hidden="1" customHeight="1">
      <c r="A3787" s="2062"/>
      <c r="B3787" s="2624"/>
      <c r="C3787" s="1508"/>
      <c r="D3787" s="2635"/>
      <c r="E3787" s="2637"/>
      <c r="F3787" s="1508"/>
      <c r="G3787" s="2635"/>
      <c r="H3787" s="2637"/>
      <c r="I3787" s="1508"/>
      <c r="J3787" s="2635"/>
      <c r="K3787" s="2637"/>
      <c r="L3787" s="1508"/>
      <c r="M3787" s="2638"/>
    </row>
    <row r="3788" spans="1:13" s="352" customFormat="1" ht="27.75" hidden="1" customHeight="1">
      <c r="A3788" s="2062" t="s">
        <v>4376</v>
      </c>
      <c r="B3788" s="2624"/>
      <c r="C3788" s="1508"/>
      <c r="D3788" s="2635"/>
      <c r="E3788" s="2637"/>
      <c r="F3788" s="1508"/>
      <c r="G3788" s="2635"/>
      <c r="H3788" s="2637"/>
      <c r="I3788" s="1508"/>
      <c r="J3788" s="2635"/>
      <c r="K3788" s="2637"/>
      <c r="L3788" s="1508"/>
      <c r="M3788" s="2638"/>
    </row>
    <row r="3789" spans="1:13" s="352" customFormat="1" ht="27.75" customHeight="1" thickBot="1">
      <c r="A3789" s="2626" t="s">
        <v>29</v>
      </c>
      <c r="B3789" s="2627"/>
      <c r="C3789" s="1254"/>
      <c r="D3789" s="2628">
        <f>D3783+D3784+D3785</f>
        <v>25900</v>
      </c>
      <c r="E3789" s="2629"/>
      <c r="F3789" s="1254"/>
      <c r="G3789" s="2628">
        <f>G3784+G3785</f>
        <v>17875</v>
      </c>
      <c r="H3789" s="2629"/>
      <c r="I3789" s="1254"/>
      <c r="J3789" s="2628">
        <f>J3783+J3784+J3785</f>
        <v>25900</v>
      </c>
      <c r="K3789" s="2629"/>
      <c r="L3789" s="1254"/>
      <c r="M3789" s="2630">
        <f>M3784</f>
        <v>6250</v>
      </c>
    </row>
    <row r="3790" spans="1:13" s="352" customFormat="1" ht="33.75" customHeight="1">
      <c r="A3790" s="2060" t="s">
        <v>4852</v>
      </c>
      <c r="B3790" s="2619" t="s">
        <v>4853</v>
      </c>
      <c r="C3790" s="2631"/>
      <c r="D3790" s="2632"/>
      <c r="E3790" s="2633" t="s">
        <v>4854</v>
      </c>
      <c r="F3790" s="2631"/>
      <c r="G3790" s="2632"/>
      <c r="H3790" s="2633"/>
      <c r="I3790" s="2631"/>
      <c r="J3790" s="2632"/>
      <c r="K3790" s="2633"/>
      <c r="L3790" s="2631"/>
      <c r="M3790" s="2634"/>
    </row>
    <row r="3791" spans="1:13" s="352" customFormat="1" ht="27.75" customHeight="1">
      <c r="A3791" s="2062" t="s">
        <v>4228</v>
      </c>
      <c r="B3791" s="1409" t="s">
        <v>4213</v>
      </c>
      <c r="C3791" s="1508"/>
      <c r="D3791" s="2635"/>
      <c r="E3791" s="2637" t="s">
        <v>4213</v>
      </c>
      <c r="F3791" s="1508"/>
      <c r="G3791" s="2635"/>
      <c r="H3791" s="2637"/>
      <c r="I3791" s="1508"/>
      <c r="J3791" s="2635"/>
      <c r="K3791" s="2637"/>
      <c r="L3791" s="1508"/>
      <c r="M3791" s="2638"/>
    </row>
    <row r="3792" spans="1:13" s="352" customFormat="1" ht="27.75" customHeight="1">
      <c r="A3792" s="2062" t="s">
        <v>3284</v>
      </c>
      <c r="B3792" s="2641">
        <v>43891</v>
      </c>
      <c r="C3792" s="1508"/>
      <c r="D3792" s="2635"/>
      <c r="E3792" s="2640">
        <v>43922</v>
      </c>
      <c r="F3792" s="1508"/>
      <c r="G3792" s="2635"/>
      <c r="H3792" s="2640"/>
      <c r="I3792" s="1508"/>
      <c r="J3792" s="2635"/>
      <c r="K3792" s="2636"/>
      <c r="L3792" s="1508"/>
      <c r="M3792" s="2638"/>
    </row>
    <row r="3793" spans="1:13" s="352" customFormat="1" ht="27.75" customHeight="1">
      <c r="A3793" s="2062" t="s">
        <v>4375</v>
      </c>
      <c r="B3793" s="2624" t="s">
        <v>3290</v>
      </c>
      <c r="C3793" s="1508"/>
      <c r="D3793" s="2635"/>
      <c r="E3793" s="1409" t="s">
        <v>4836</v>
      </c>
      <c r="F3793" s="1508"/>
      <c r="G3793" s="2635"/>
      <c r="H3793" s="2637"/>
      <c r="I3793" s="1508"/>
      <c r="J3793" s="2635"/>
      <c r="K3793" s="2637"/>
      <c r="L3793" s="1508"/>
      <c r="M3793" s="2638"/>
    </row>
    <row r="3794" spans="1:13" s="352" customFormat="1" ht="31.5" customHeight="1">
      <c r="A3794" s="2062" t="s">
        <v>3291</v>
      </c>
      <c r="B3794" s="2624" t="s">
        <v>4855</v>
      </c>
      <c r="C3794" s="1508"/>
      <c r="D3794" s="2635"/>
      <c r="E3794" s="2624" t="s">
        <v>4855</v>
      </c>
      <c r="F3794" s="1508"/>
      <c r="G3794" s="2635"/>
      <c r="H3794" s="2637"/>
      <c r="I3794" s="1508"/>
      <c r="J3794" s="2635"/>
      <c r="K3794" s="2637"/>
      <c r="L3794" s="1508"/>
      <c r="M3794" s="2638"/>
    </row>
    <row r="3795" spans="1:13" s="352" customFormat="1" ht="27.75" customHeight="1">
      <c r="A3795" s="2062" t="s">
        <v>3294</v>
      </c>
      <c r="B3795" s="2624">
        <v>1</v>
      </c>
      <c r="C3795" s="1508"/>
      <c r="D3795" s="2635"/>
      <c r="E3795" s="2637">
        <v>1</v>
      </c>
      <c r="F3795" s="1508"/>
      <c r="G3795" s="2635"/>
      <c r="H3795" s="2637"/>
      <c r="I3795" s="1508"/>
      <c r="J3795" s="2635"/>
      <c r="K3795" s="2637"/>
      <c r="L3795" s="1508"/>
      <c r="M3795" s="2638"/>
    </row>
    <row r="3796" spans="1:13" s="352" customFormat="1" ht="27.75" customHeight="1">
      <c r="A3796" s="2062" t="s">
        <v>3295</v>
      </c>
      <c r="B3796" s="2624" t="s">
        <v>4856</v>
      </c>
      <c r="C3796" s="1508"/>
      <c r="D3796" s="2635"/>
      <c r="E3796" s="1409" t="s">
        <v>4857</v>
      </c>
      <c r="F3796" s="1508"/>
      <c r="G3796" s="2635"/>
      <c r="H3796" s="2637"/>
      <c r="I3796" s="1508"/>
      <c r="J3796" s="2635"/>
      <c r="K3796" s="2637"/>
      <c r="L3796" s="1508"/>
      <c r="M3796" s="2638"/>
    </row>
    <row r="3797" spans="1:13" s="352" customFormat="1" ht="30.75" customHeight="1">
      <c r="A3797" s="2062" t="s">
        <v>3298</v>
      </c>
      <c r="B3797" s="2624" t="s">
        <v>4858</v>
      </c>
      <c r="C3797" s="1508"/>
      <c r="D3797" s="2635"/>
      <c r="E3797" s="2624" t="s">
        <v>4858</v>
      </c>
      <c r="F3797" s="1508"/>
      <c r="G3797" s="2635"/>
      <c r="H3797" s="2637"/>
      <c r="I3797" s="1508"/>
      <c r="J3797" s="2635"/>
      <c r="K3797" s="2637"/>
      <c r="L3797" s="1508"/>
      <c r="M3797" s="2638"/>
    </row>
    <row r="3798" spans="1:13" s="352" customFormat="1" ht="18.75" customHeight="1">
      <c r="A3798" s="2062" t="s">
        <v>4376</v>
      </c>
      <c r="B3798" s="2624" t="s">
        <v>4824</v>
      </c>
      <c r="C3798" s="1508"/>
      <c r="D3798" s="2635"/>
      <c r="E3798" s="1409" t="s">
        <v>4824</v>
      </c>
      <c r="F3798" s="1508"/>
      <c r="G3798" s="2635"/>
      <c r="H3798" s="2637"/>
      <c r="I3798" s="1508"/>
      <c r="J3798" s="2635"/>
      <c r="K3798" s="2637"/>
      <c r="L3798" s="1508"/>
      <c r="M3798" s="2638"/>
    </row>
    <row r="3799" spans="1:13" s="352" customFormat="1" ht="34.5" customHeight="1">
      <c r="A3799" s="2062" t="s">
        <v>3304</v>
      </c>
      <c r="B3799" s="2624" t="s">
        <v>4859</v>
      </c>
      <c r="C3799" s="1508">
        <v>2300</v>
      </c>
      <c r="D3799" s="2635">
        <f>C3799*20</f>
        <v>46000</v>
      </c>
      <c r="E3799" s="2624" t="s">
        <v>3671</v>
      </c>
      <c r="F3799" s="1508"/>
      <c r="G3799" s="2635"/>
      <c r="H3799" s="2637"/>
      <c r="I3799" s="1508"/>
      <c r="J3799" s="2635"/>
      <c r="K3799" s="2637"/>
      <c r="L3799" s="1508"/>
      <c r="M3799" s="2638"/>
    </row>
    <row r="3800" spans="1:13" s="352" customFormat="1" ht="6.75" hidden="1" customHeight="1">
      <c r="A3800" s="2062" t="s">
        <v>3304</v>
      </c>
      <c r="B3800" s="2624"/>
      <c r="C3800" s="1508"/>
      <c r="D3800" s="2635"/>
      <c r="E3800" s="2637"/>
      <c r="F3800" s="1508"/>
      <c r="G3800" s="2635"/>
      <c r="H3800" s="2637"/>
      <c r="I3800" s="1508"/>
      <c r="J3800" s="2635"/>
      <c r="K3800" s="2637"/>
      <c r="L3800" s="1508"/>
      <c r="M3800" s="2638"/>
    </row>
    <row r="3801" spans="1:13" s="352" customFormat="1" ht="27.75" customHeight="1">
      <c r="A3801" s="2062" t="s">
        <v>4377</v>
      </c>
      <c r="B3801" s="2624" t="s">
        <v>4860</v>
      </c>
      <c r="C3801" s="1508">
        <v>200</v>
      </c>
      <c r="D3801" s="2635">
        <f>C3801*100</f>
        <v>20000</v>
      </c>
      <c r="E3801" s="2624" t="s">
        <v>4860</v>
      </c>
      <c r="F3801" s="1508">
        <v>200</v>
      </c>
      <c r="G3801" s="2635">
        <f>F3801*100</f>
        <v>20000</v>
      </c>
      <c r="H3801" s="2637"/>
      <c r="I3801" s="1508"/>
      <c r="J3801" s="2635"/>
      <c r="K3801" s="2637"/>
      <c r="L3801" s="1508"/>
      <c r="M3801" s="2638"/>
    </row>
    <row r="3802" spans="1:13" s="352" customFormat="1" ht="27.75" customHeight="1">
      <c r="A3802" s="2062"/>
      <c r="B3802" s="2624" t="s">
        <v>4861</v>
      </c>
      <c r="C3802" s="1508">
        <v>250</v>
      </c>
      <c r="D3802" s="2635">
        <v>37500</v>
      </c>
      <c r="E3802" s="2637" t="s">
        <v>4862</v>
      </c>
      <c r="F3802" s="1508">
        <v>250</v>
      </c>
      <c r="G3802" s="2635">
        <f>F3802*100</f>
        <v>25000</v>
      </c>
      <c r="H3802" s="2637"/>
      <c r="I3802" s="1508"/>
      <c r="J3802" s="2635"/>
      <c r="K3802" s="2637"/>
      <c r="L3802" s="1508"/>
      <c r="M3802" s="2638"/>
    </row>
    <row r="3803" spans="1:13" s="352" customFormat="1" ht="27.75" customHeight="1">
      <c r="A3803" s="2062" t="s">
        <v>4378</v>
      </c>
      <c r="B3803" s="2624" t="s">
        <v>4863</v>
      </c>
      <c r="C3803" s="1508">
        <v>200</v>
      </c>
      <c r="D3803" s="2635">
        <v>20000</v>
      </c>
      <c r="E3803" s="2637" t="s">
        <v>4863</v>
      </c>
      <c r="F3803" s="1508"/>
      <c r="G3803" s="2635"/>
      <c r="H3803" s="2637"/>
      <c r="I3803" s="1508"/>
      <c r="J3803" s="2635"/>
      <c r="K3803" s="2637"/>
      <c r="L3803" s="1508"/>
      <c r="M3803" s="2638"/>
    </row>
    <row r="3804" spans="1:13" s="352" customFormat="1" ht="27.75" customHeight="1">
      <c r="A3804" s="2062" t="s">
        <v>4864</v>
      </c>
      <c r="B3804" s="2624">
        <v>100</v>
      </c>
      <c r="C3804" s="1508"/>
      <c r="D3804" s="2635"/>
      <c r="E3804" s="2637">
        <v>100</v>
      </c>
      <c r="F3804" s="1508">
        <v>200</v>
      </c>
      <c r="G3804" s="2635">
        <f>F3804*E3804</f>
        <v>20000</v>
      </c>
      <c r="H3804" s="2637"/>
      <c r="I3804" s="1508"/>
      <c r="J3804" s="2635"/>
      <c r="K3804" s="2637"/>
      <c r="L3804" s="1508"/>
      <c r="M3804" s="2638"/>
    </row>
    <row r="3805" spans="1:13" s="352" customFormat="1" ht="27.75" hidden="1" customHeight="1">
      <c r="A3805" s="2078"/>
      <c r="B3805" s="2624"/>
      <c r="C3805" s="1508"/>
      <c r="D3805" s="2635"/>
      <c r="E3805" s="2637"/>
      <c r="F3805" s="1508"/>
      <c r="G3805" s="2635"/>
      <c r="H3805" s="2637"/>
      <c r="I3805" s="1508"/>
      <c r="J3805" s="2635"/>
      <c r="K3805" s="2637"/>
      <c r="L3805" s="1508"/>
      <c r="M3805" s="2638"/>
    </row>
    <row r="3806" spans="1:13" s="352" customFormat="1" ht="27.75" customHeight="1" thickBot="1">
      <c r="A3806" s="2626" t="s">
        <v>29</v>
      </c>
      <c r="B3806" s="2627"/>
      <c r="C3806" s="1254"/>
      <c r="D3806" s="2628">
        <f>D3799+D3801+D3802+D3803</f>
        <v>123500</v>
      </c>
      <c r="E3806" s="2629"/>
      <c r="F3806" s="1254"/>
      <c r="G3806" s="2628">
        <f>G3801+G3802+G3804</f>
        <v>65000</v>
      </c>
      <c r="H3806" s="2629"/>
      <c r="I3806" s="1254"/>
      <c r="J3806" s="2628"/>
      <c r="K3806" s="2629"/>
      <c r="L3806" s="1254"/>
      <c r="M3806" s="2630"/>
    </row>
    <row r="3807" spans="1:13" s="352" customFormat="1" ht="30.75" customHeight="1">
      <c r="A3807" s="2060" t="s">
        <v>4865</v>
      </c>
      <c r="B3807" s="2619" t="s">
        <v>4866</v>
      </c>
      <c r="C3807" s="2631"/>
      <c r="D3807" s="2632"/>
      <c r="E3807" s="2633" t="s">
        <v>4854</v>
      </c>
      <c r="F3807" s="2631"/>
      <c r="G3807" s="2632"/>
      <c r="H3807" s="2633" t="s">
        <v>4854</v>
      </c>
      <c r="I3807" s="2631"/>
      <c r="J3807" s="2632"/>
      <c r="K3807" s="2633" t="s">
        <v>4854</v>
      </c>
      <c r="L3807" s="2631"/>
      <c r="M3807" s="2634"/>
    </row>
    <row r="3808" spans="1:13" s="352" customFormat="1" ht="24" customHeight="1">
      <c r="A3808" s="2062" t="s">
        <v>4228</v>
      </c>
      <c r="B3808" s="2637" t="s">
        <v>4867</v>
      </c>
      <c r="C3808" s="1508"/>
      <c r="D3808" s="2635"/>
      <c r="E3808" s="2637" t="s">
        <v>4213</v>
      </c>
      <c r="F3808" s="1508"/>
      <c r="G3808" s="2635"/>
      <c r="H3808" s="2637" t="s">
        <v>4832</v>
      </c>
      <c r="I3808" s="1508"/>
      <c r="J3808" s="2635"/>
      <c r="K3808" s="2637" t="s">
        <v>4833</v>
      </c>
      <c r="L3808" s="1508"/>
      <c r="M3808" s="2638"/>
    </row>
    <row r="3809" spans="1:13" s="352" customFormat="1" ht="24" customHeight="1">
      <c r="A3809" s="2062" t="s">
        <v>3284</v>
      </c>
      <c r="B3809" s="1404">
        <v>43891</v>
      </c>
      <c r="C3809" s="1508"/>
      <c r="D3809" s="2635"/>
      <c r="E3809" s="2640">
        <v>43952</v>
      </c>
      <c r="F3809" s="1508"/>
      <c r="G3809" s="2635"/>
      <c r="H3809" s="2640">
        <v>44013</v>
      </c>
      <c r="I3809" s="1508"/>
      <c r="J3809" s="2635"/>
      <c r="K3809" s="2640">
        <v>44105</v>
      </c>
      <c r="L3809" s="1508"/>
      <c r="M3809" s="2642"/>
    </row>
    <row r="3810" spans="1:13" s="352" customFormat="1" ht="21.75" customHeight="1">
      <c r="A3810" s="2062" t="s">
        <v>4375</v>
      </c>
      <c r="B3810" s="2637" t="s">
        <v>3290</v>
      </c>
      <c r="C3810" s="1508"/>
      <c r="D3810" s="2635"/>
      <c r="E3810" s="1409" t="s">
        <v>4836</v>
      </c>
      <c r="F3810" s="1508"/>
      <c r="G3810" s="2635"/>
      <c r="H3810" s="1409" t="s">
        <v>4836</v>
      </c>
      <c r="I3810" s="1508"/>
      <c r="J3810" s="2635"/>
      <c r="K3810" s="1409" t="s">
        <v>4836</v>
      </c>
      <c r="L3810" s="1508"/>
      <c r="M3810" s="2638"/>
    </row>
    <row r="3811" spans="1:13" s="352" customFormat="1" ht="36.75" customHeight="1">
      <c r="A3811" s="2062" t="s">
        <v>3291</v>
      </c>
      <c r="B3811" s="2637" t="s">
        <v>4868</v>
      </c>
      <c r="C3811" s="1508"/>
      <c r="D3811" s="2635"/>
      <c r="E3811" s="2624" t="s">
        <v>4855</v>
      </c>
      <c r="F3811" s="1508"/>
      <c r="G3811" s="2635"/>
      <c r="H3811" s="2624" t="s">
        <v>4855</v>
      </c>
      <c r="I3811" s="1508"/>
      <c r="J3811" s="2635"/>
      <c r="K3811" s="2624" t="s">
        <v>4855</v>
      </c>
      <c r="L3811" s="1508"/>
      <c r="M3811" s="2638"/>
    </row>
    <row r="3812" spans="1:13" s="352" customFormat="1" ht="20.100000000000001" customHeight="1">
      <c r="A3812" s="2062" t="s">
        <v>3294</v>
      </c>
      <c r="B3812" s="2637">
        <v>1</v>
      </c>
      <c r="C3812" s="1508"/>
      <c r="D3812" s="2635"/>
      <c r="E3812" s="2637">
        <v>1</v>
      </c>
      <c r="F3812" s="1508"/>
      <c r="G3812" s="2635"/>
      <c r="H3812" s="2637">
        <v>1</v>
      </c>
      <c r="I3812" s="1508"/>
      <c r="J3812" s="2635"/>
      <c r="K3812" s="2637">
        <v>1</v>
      </c>
      <c r="L3812" s="1508"/>
      <c r="M3812" s="2638"/>
    </row>
    <row r="3813" spans="1:13" s="352" customFormat="1" ht="19.5" customHeight="1">
      <c r="A3813" s="2062" t="s">
        <v>3295</v>
      </c>
      <c r="B3813" s="2637" t="s">
        <v>3688</v>
      </c>
      <c r="C3813" s="1508"/>
      <c r="D3813" s="2635"/>
      <c r="E3813" s="1409" t="s">
        <v>4844</v>
      </c>
      <c r="F3813" s="1508"/>
      <c r="G3813" s="2635"/>
      <c r="H3813" s="2637" t="s">
        <v>4844</v>
      </c>
      <c r="I3813" s="1508"/>
      <c r="J3813" s="2635"/>
      <c r="K3813" s="2637" t="s">
        <v>4844</v>
      </c>
      <c r="L3813" s="1508"/>
      <c r="M3813" s="2638"/>
    </row>
    <row r="3814" spans="1:13" s="352" customFormat="1" ht="29.25" customHeight="1">
      <c r="A3814" s="2062" t="s">
        <v>3298</v>
      </c>
      <c r="B3814" s="2637" t="s">
        <v>4869</v>
      </c>
      <c r="C3814" s="1508"/>
      <c r="D3814" s="2635"/>
      <c r="E3814" s="2624" t="s">
        <v>4858</v>
      </c>
      <c r="F3814" s="1508"/>
      <c r="G3814" s="2635"/>
      <c r="H3814" s="2624" t="s">
        <v>4858</v>
      </c>
      <c r="I3814" s="1508"/>
      <c r="J3814" s="2635"/>
      <c r="K3814" s="2637" t="s">
        <v>4870</v>
      </c>
      <c r="L3814" s="1508"/>
      <c r="M3814" s="2638"/>
    </row>
    <row r="3815" spans="1:13" s="352" customFormat="1" ht="20.100000000000001" customHeight="1">
      <c r="A3815" s="2062" t="s">
        <v>4376</v>
      </c>
      <c r="B3815" s="2637" t="s">
        <v>4824</v>
      </c>
      <c r="C3815" s="1508"/>
      <c r="D3815" s="2635"/>
      <c r="E3815" s="2637" t="s">
        <v>4824</v>
      </c>
      <c r="F3815" s="1508"/>
      <c r="G3815" s="2635"/>
      <c r="H3815" s="2637" t="s">
        <v>4871</v>
      </c>
      <c r="I3815" s="1508"/>
      <c r="J3815" s="2635"/>
      <c r="K3815" s="2637" t="s">
        <v>4824</v>
      </c>
      <c r="L3815" s="1508"/>
      <c r="M3815" s="2638"/>
    </row>
    <row r="3816" spans="1:13" s="352" customFormat="1" ht="30" customHeight="1">
      <c r="A3816" s="2062" t="s">
        <v>3304</v>
      </c>
      <c r="B3816" s="1404" t="s">
        <v>3671</v>
      </c>
      <c r="C3816" s="1508"/>
      <c r="D3816" s="2635"/>
      <c r="E3816" s="2637" t="s">
        <v>3671</v>
      </c>
      <c r="F3816" s="1508"/>
      <c r="G3816" s="2635"/>
      <c r="H3816" s="2637" t="s">
        <v>4872</v>
      </c>
      <c r="I3816" s="1508">
        <v>2300</v>
      </c>
      <c r="J3816" s="2635">
        <f>I3816*20</f>
        <v>46000</v>
      </c>
      <c r="K3816" s="2637" t="s">
        <v>3671</v>
      </c>
      <c r="L3816" s="1508"/>
      <c r="M3816" s="2638"/>
    </row>
    <row r="3817" spans="1:13" s="352" customFormat="1" ht="20.100000000000001" customHeight="1">
      <c r="A3817" s="2062" t="s">
        <v>4377</v>
      </c>
      <c r="B3817" s="1406">
        <v>1</v>
      </c>
      <c r="C3817" s="1508">
        <v>250</v>
      </c>
      <c r="D3817" s="2635">
        <v>7500</v>
      </c>
      <c r="E3817" s="2637">
        <v>1</v>
      </c>
      <c r="F3817" s="1508">
        <v>250</v>
      </c>
      <c r="G3817" s="2635">
        <f>F3817*E3817*E3820</f>
        <v>25000</v>
      </c>
      <c r="H3817" s="2637">
        <v>1</v>
      </c>
      <c r="I3817" s="1508">
        <v>250</v>
      </c>
      <c r="J3817" s="2635">
        <v>25000</v>
      </c>
      <c r="K3817" s="2637" t="s">
        <v>4873</v>
      </c>
      <c r="L3817" s="1508">
        <v>250</v>
      </c>
      <c r="M3817" s="2638">
        <v>37500</v>
      </c>
    </row>
    <row r="3818" spans="1:13" s="352" customFormat="1" ht="20.100000000000001" customHeight="1">
      <c r="A3818" s="2062"/>
      <c r="B3818" s="2643"/>
      <c r="C3818" s="1508"/>
      <c r="D3818" s="2635"/>
      <c r="E3818" s="2637" t="s">
        <v>4874</v>
      </c>
      <c r="F3818" s="1508">
        <v>200</v>
      </c>
      <c r="G3818" s="2635">
        <f>F3818*50</f>
        <v>10000</v>
      </c>
      <c r="H3818" s="2637">
        <v>1</v>
      </c>
      <c r="I3818" s="1508">
        <v>200</v>
      </c>
      <c r="J3818" s="2635">
        <f>I3818*H3818*H3820</f>
        <v>20000</v>
      </c>
      <c r="K3818" s="2637">
        <v>1</v>
      </c>
      <c r="L3818" s="1508">
        <v>200</v>
      </c>
      <c r="M3818" s="2638">
        <f>L3818*K3818*K3820</f>
        <v>20000</v>
      </c>
    </row>
    <row r="3819" spans="1:13" s="352" customFormat="1" ht="20.100000000000001" customHeight="1">
      <c r="A3819" s="2062" t="s">
        <v>4378</v>
      </c>
      <c r="B3819" s="2637">
        <v>1</v>
      </c>
      <c r="C3819" s="1508">
        <v>75</v>
      </c>
      <c r="D3819" s="2635">
        <v>2250</v>
      </c>
      <c r="E3819" s="2637">
        <v>2</v>
      </c>
      <c r="F3819" s="1508">
        <v>200</v>
      </c>
      <c r="G3819" s="2635">
        <v>20000</v>
      </c>
      <c r="H3819" s="2637">
        <v>2</v>
      </c>
      <c r="I3819" s="1508">
        <v>200</v>
      </c>
      <c r="J3819" s="2635">
        <v>20000</v>
      </c>
      <c r="K3819" s="2637">
        <v>2</v>
      </c>
      <c r="L3819" s="1508">
        <v>200</v>
      </c>
      <c r="M3819" s="2638">
        <v>20000</v>
      </c>
    </row>
    <row r="3820" spans="1:13" s="352" customFormat="1" ht="20.100000000000001" customHeight="1">
      <c r="A3820" s="2062" t="s">
        <v>4379</v>
      </c>
      <c r="B3820" s="1409">
        <v>30</v>
      </c>
      <c r="C3820" s="1508"/>
      <c r="D3820" s="2635"/>
      <c r="E3820" s="2637">
        <v>100</v>
      </c>
      <c r="F3820" s="1508"/>
      <c r="G3820" s="2635"/>
      <c r="H3820" s="2637">
        <v>100</v>
      </c>
      <c r="I3820" s="1508"/>
      <c r="J3820" s="2635"/>
      <c r="K3820" s="2637">
        <v>100</v>
      </c>
      <c r="L3820" s="1508"/>
      <c r="M3820" s="2638"/>
    </row>
    <row r="3821" spans="1:13" s="352" customFormat="1" ht="20.100000000000001" customHeight="1" thickBot="1">
      <c r="A3821" s="2644" t="s">
        <v>29</v>
      </c>
      <c r="B3821" s="2645"/>
      <c r="C3821" s="1508"/>
      <c r="D3821" s="2635">
        <f>D3817+D3819</f>
        <v>9750</v>
      </c>
      <c r="E3821" s="2637"/>
      <c r="F3821" s="1508"/>
      <c r="G3821" s="2635">
        <f>G3817+G3818+G3819</f>
        <v>55000</v>
      </c>
      <c r="H3821" s="2637"/>
      <c r="I3821" s="1508"/>
      <c r="J3821" s="2635">
        <f>J3816+J3817+J3818+J3819</f>
        <v>111000</v>
      </c>
      <c r="K3821" s="2637"/>
      <c r="L3821" s="1508"/>
      <c r="M3821" s="2638">
        <f>M3817+M3818+M3819</f>
        <v>77500</v>
      </c>
    </row>
    <row r="3822" spans="1:13" s="352" customFormat="1" ht="30.75" customHeight="1">
      <c r="A3822" s="2060" t="s">
        <v>4875</v>
      </c>
      <c r="B3822" s="2619" t="s">
        <v>4876</v>
      </c>
      <c r="C3822" s="2631"/>
      <c r="D3822" s="2632"/>
      <c r="E3822" s="2633" t="s">
        <v>4877</v>
      </c>
      <c r="F3822" s="2631"/>
      <c r="G3822" s="2632"/>
      <c r="H3822" s="2633" t="s">
        <v>4854</v>
      </c>
      <c r="I3822" s="2631"/>
      <c r="J3822" s="2632"/>
      <c r="K3822" s="2633" t="s">
        <v>4878</v>
      </c>
      <c r="L3822" s="2631"/>
      <c r="M3822" s="2634"/>
    </row>
    <row r="3823" spans="1:13" s="352" customFormat="1" ht="20.100000000000001" customHeight="1">
      <c r="A3823" s="2062" t="s">
        <v>4228</v>
      </c>
      <c r="B3823" s="1240" t="s">
        <v>4213</v>
      </c>
      <c r="C3823" s="1508"/>
      <c r="D3823" s="2635"/>
      <c r="E3823" s="2636" t="s">
        <v>4213</v>
      </c>
      <c r="F3823" s="1508"/>
      <c r="G3823" s="2635"/>
      <c r="H3823" s="2637" t="s">
        <v>4213</v>
      </c>
      <c r="I3823" s="1508"/>
      <c r="J3823" s="2635"/>
      <c r="K3823" s="2637" t="s">
        <v>4879</v>
      </c>
      <c r="L3823" s="1508"/>
      <c r="M3823" s="2638"/>
    </row>
    <row r="3824" spans="1:13" s="352" customFormat="1" ht="20.100000000000001" customHeight="1">
      <c r="A3824" s="2062" t="s">
        <v>3284</v>
      </c>
      <c r="B3824" s="1404" t="s">
        <v>4186</v>
      </c>
      <c r="C3824" s="1508"/>
      <c r="D3824" s="2635"/>
      <c r="E3824" s="2636" t="s">
        <v>4880</v>
      </c>
      <c r="F3824" s="1508"/>
      <c r="G3824" s="2635"/>
      <c r="H3824" s="2640">
        <v>44044</v>
      </c>
      <c r="I3824" s="1508"/>
      <c r="J3824" s="2635"/>
      <c r="K3824" s="2640">
        <v>44166</v>
      </c>
      <c r="L3824" s="1508"/>
      <c r="M3824" s="2638"/>
    </row>
    <row r="3825" spans="1:13" s="352" customFormat="1" ht="20.100000000000001" customHeight="1">
      <c r="A3825" s="2062" t="s">
        <v>4375</v>
      </c>
      <c r="B3825" s="1404" t="s">
        <v>3290</v>
      </c>
      <c r="C3825" s="1508"/>
      <c r="D3825" s="2635"/>
      <c r="E3825" s="2637" t="s">
        <v>4836</v>
      </c>
      <c r="F3825" s="1508"/>
      <c r="G3825" s="2635"/>
      <c r="H3825" s="1409" t="s">
        <v>4836</v>
      </c>
      <c r="I3825" s="1508"/>
      <c r="J3825" s="2635"/>
      <c r="K3825" s="1409" t="s">
        <v>4836</v>
      </c>
      <c r="L3825" s="1508"/>
      <c r="M3825" s="2638"/>
    </row>
    <row r="3826" spans="1:13" s="352" customFormat="1" ht="45" customHeight="1">
      <c r="A3826" s="2062" t="s">
        <v>3291</v>
      </c>
      <c r="B3826" s="1404" t="s">
        <v>4881</v>
      </c>
      <c r="C3826" s="1508"/>
      <c r="D3826" s="2635"/>
      <c r="E3826" s="2637" t="s">
        <v>4882</v>
      </c>
      <c r="F3826" s="1508"/>
      <c r="G3826" s="2635"/>
      <c r="H3826" s="2624" t="s">
        <v>4855</v>
      </c>
      <c r="I3826" s="1508"/>
      <c r="J3826" s="2635"/>
      <c r="K3826" s="2624" t="s">
        <v>4883</v>
      </c>
      <c r="L3826" s="1508"/>
      <c r="M3826" s="2638"/>
    </row>
    <row r="3827" spans="1:13" s="352" customFormat="1" ht="20.100000000000001" customHeight="1">
      <c r="A3827" s="2062" t="s">
        <v>3294</v>
      </c>
      <c r="B3827" s="1404" t="s">
        <v>4884</v>
      </c>
      <c r="C3827" s="1508"/>
      <c r="D3827" s="2635"/>
      <c r="E3827" s="2637">
        <v>1</v>
      </c>
      <c r="F3827" s="1508"/>
      <c r="G3827" s="2635"/>
      <c r="H3827" s="2637">
        <v>1</v>
      </c>
      <c r="I3827" s="1508"/>
      <c r="J3827" s="2635"/>
      <c r="K3827" s="2637">
        <v>1</v>
      </c>
      <c r="L3827" s="1508"/>
      <c r="M3827" s="2638"/>
    </row>
    <row r="3828" spans="1:13" s="352" customFormat="1" ht="20.100000000000001" customHeight="1">
      <c r="A3828" s="2062" t="s">
        <v>3295</v>
      </c>
      <c r="B3828" s="1404" t="s">
        <v>4843</v>
      </c>
      <c r="C3828" s="1508"/>
      <c r="D3828" s="2635"/>
      <c r="E3828" s="2637" t="s">
        <v>4844</v>
      </c>
      <c r="F3828" s="1508"/>
      <c r="G3828" s="2635"/>
      <c r="H3828" s="1409" t="s">
        <v>4844</v>
      </c>
      <c r="I3828" s="1508"/>
      <c r="J3828" s="2635"/>
      <c r="K3828" s="2637" t="s">
        <v>4844</v>
      </c>
      <c r="L3828" s="1508"/>
      <c r="M3828" s="2638"/>
    </row>
    <row r="3829" spans="1:13" s="352" customFormat="1" ht="28.5" customHeight="1">
      <c r="A3829" s="2062" t="s">
        <v>3298</v>
      </c>
      <c r="B3829" s="1404" t="s">
        <v>4870</v>
      </c>
      <c r="C3829" s="1508"/>
      <c r="D3829" s="2635"/>
      <c r="E3829" s="1404" t="s">
        <v>4870</v>
      </c>
      <c r="F3829" s="1508"/>
      <c r="G3829" s="2635"/>
      <c r="H3829" s="2624" t="s">
        <v>4858</v>
      </c>
      <c r="I3829" s="1508"/>
      <c r="J3829" s="2635"/>
      <c r="K3829" s="2637" t="s">
        <v>4870</v>
      </c>
      <c r="L3829" s="1508"/>
      <c r="M3829" s="2638"/>
    </row>
    <row r="3830" spans="1:13" s="352" customFormat="1" ht="20.100000000000001" customHeight="1">
      <c r="A3830" s="2062" t="s">
        <v>4376</v>
      </c>
      <c r="B3830" s="1404" t="s">
        <v>4824</v>
      </c>
      <c r="C3830" s="1508"/>
      <c r="D3830" s="2635"/>
      <c r="E3830" s="2637" t="s">
        <v>4824</v>
      </c>
      <c r="F3830" s="1508"/>
      <c r="G3830" s="2635"/>
      <c r="H3830" s="2637" t="s">
        <v>4871</v>
      </c>
      <c r="I3830" s="1508"/>
      <c r="J3830" s="2635"/>
      <c r="K3830" s="2637" t="s">
        <v>4824</v>
      </c>
      <c r="L3830" s="1508"/>
      <c r="M3830" s="2638"/>
    </row>
    <row r="3831" spans="1:13" s="352" customFormat="1" ht="28.5" customHeight="1">
      <c r="A3831" s="2062" t="s">
        <v>3304</v>
      </c>
      <c r="B3831" s="1404" t="s">
        <v>4885</v>
      </c>
      <c r="C3831" s="1508">
        <v>2300</v>
      </c>
      <c r="D3831" s="2635">
        <v>6900</v>
      </c>
      <c r="E3831" s="2637" t="s">
        <v>4886</v>
      </c>
      <c r="F3831" s="1508">
        <v>32200</v>
      </c>
      <c r="G3831" s="2635">
        <v>32200</v>
      </c>
      <c r="H3831" s="2637" t="s">
        <v>3671</v>
      </c>
      <c r="I3831" s="1508"/>
      <c r="J3831" s="2635"/>
      <c r="K3831" s="2637" t="s">
        <v>3671</v>
      </c>
      <c r="L3831" s="1508"/>
      <c r="M3831" s="2638"/>
    </row>
    <row r="3832" spans="1:13" s="352" customFormat="1" ht="20.100000000000001" customHeight="1">
      <c r="A3832" s="2062" t="s">
        <v>4377</v>
      </c>
      <c r="B3832" s="1406">
        <v>1</v>
      </c>
      <c r="C3832" s="1508">
        <v>250</v>
      </c>
      <c r="D3832" s="2635">
        <f>C3832*B3832*B3835</f>
        <v>25000</v>
      </c>
      <c r="E3832" s="2637">
        <v>310</v>
      </c>
      <c r="F3832" s="1508">
        <v>250</v>
      </c>
      <c r="G3832" s="2635">
        <f>F3832*E3832</f>
        <v>77500</v>
      </c>
      <c r="H3832" s="2637">
        <v>1</v>
      </c>
      <c r="I3832" s="1508">
        <v>250</v>
      </c>
      <c r="J3832" s="2635">
        <v>25000</v>
      </c>
      <c r="K3832" s="2637">
        <v>2</v>
      </c>
      <c r="L3832" s="1508">
        <v>250</v>
      </c>
      <c r="M3832" s="2638">
        <v>15000</v>
      </c>
    </row>
    <row r="3833" spans="1:13" s="352" customFormat="1" ht="20.100000000000001" customHeight="1">
      <c r="A3833" s="2062" t="s">
        <v>4887</v>
      </c>
      <c r="B3833" s="1406"/>
      <c r="C3833" s="1508"/>
      <c r="D3833" s="2635"/>
      <c r="E3833" s="2637">
        <v>75</v>
      </c>
      <c r="F3833" s="1508">
        <v>150</v>
      </c>
      <c r="G3833" s="2635">
        <f>F3833*E3833</f>
        <v>11250</v>
      </c>
      <c r="H3833" s="2637" t="s">
        <v>4888</v>
      </c>
      <c r="I3833" s="1508">
        <v>200</v>
      </c>
      <c r="J3833" s="2635">
        <f>I3833*50</f>
        <v>10000</v>
      </c>
      <c r="K3833" s="2637"/>
      <c r="L3833" s="1508"/>
      <c r="M3833" s="2638"/>
    </row>
    <row r="3834" spans="1:13" s="352" customFormat="1" ht="20.100000000000001" customHeight="1">
      <c r="A3834" s="2062" t="s">
        <v>4378</v>
      </c>
      <c r="B3834" s="1406">
        <v>2</v>
      </c>
      <c r="C3834" s="1508">
        <v>75</v>
      </c>
      <c r="D3834" s="2635">
        <f>C3834*B3834*B3835</f>
        <v>15000</v>
      </c>
      <c r="E3834" s="2637">
        <v>2</v>
      </c>
      <c r="F3834" s="1508">
        <v>150</v>
      </c>
      <c r="G3834" s="2635">
        <v>24000</v>
      </c>
      <c r="H3834" s="2637">
        <v>2</v>
      </c>
      <c r="I3834" s="1508">
        <v>200</v>
      </c>
      <c r="J3834" s="2635">
        <v>20000</v>
      </c>
      <c r="K3834" s="2637">
        <v>2</v>
      </c>
      <c r="L3834" s="1508">
        <v>200</v>
      </c>
      <c r="M3834" s="2638">
        <v>6000</v>
      </c>
    </row>
    <row r="3835" spans="1:13" s="352" customFormat="1" ht="20.100000000000001" customHeight="1">
      <c r="A3835" s="2062" t="s">
        <v>4379</v>
      </c>
      <c r="B3835" s="1409">
        <v>100</v>
      </c>
      <c r="C3835" s="1508"/>
      <c r="D3835" s="2635"/>
      <c r="E3835" s="2637">
        <v>160</v>
      </c>
      <c r="F3835" s="1508"/>
      <c r="G3835" s="2635"/>
      <c r="H3835" s="2637">
        <v>100</v>
      </c>
      <c r="I3835" s="1508"/>
      <c r="J3835" s="2635"/>
      <c r="K3835" s="2637">
        <v>30</v>
      </c>
      <c r="L3835" s="1508"/>
      <c r="M3835" s="2638"/>
    </row>
    <row r="3836" spans="1:13" s="352" customFormat="1" ht="20.100000000000001" customHeight="1" thickBot="1">
      <c r="A3836" s="2071" t="s">
        <v>29</v>
      </c>
      <c r="B3836" s="2629"/>
      <c r="C3836" s="1254"/>
      <c r="D3836" s="2628">
        <f>D3831+D3832+D3834</f>
        <v>46900</v>
      </c>
      <c r="E3836" s="2629"/>
      <c r="F3836" s="1254"/>
      <c r="G3836" s="2628">
        <f>G3831+G3832+G3833+G3834</f>
        <v>144950</v>
      </c>
      <c r="H3836" s="2629"/>
      <c r="I3836" s="1254"/>
      <c r="J3836" s="2628">
        <f>J3832+J3833+J3834</f>
        <v>55000</v>
      </c>
      <c r="K3836" s="2629"/>
      <c r="L3836" s="1254"/>
      <c r="M3836" s="2630">
        <f>M3832+M3834</f>
        <v>21000</v>
      </c>
    </row>
    <row r="3837" spans="1:13" s="352" customFormat="1" ht="36.75" customHeight="1">
      <c r="A3837" s="2060" t="s">
        <v>4889</v>
      </c>
      <c r="B3837" s="2633"/>
      <c r="C3837" s="2631"/>
      <c r="D3837" s="2632"/>
      <c r="E3837" s="2633" t="s">
        <v>4890</v>
      </c>
      <c r="F3837" s="2631"/>
      <c r="G3837" s="2632"/>
      <c r="H3837" s="2633" t="s">
        <v>4891</v>
      </c>
      <c r="I3837" s="2631"/>
      <c r="J3837" s="2632"/>
      <c r="K3837" s="2633" t="s">
        <v>4892</v>
      </c>
      <c r="L3837" s="2631"/>
      <c r="M3837" s="2634"/>
    </row>
    <row r="3838" spans="1:13" s="352" customFormat="1" ht="20.100000000000001" customHeight="1">
      <c r="A3838" s="2062" t="s">
        <v>4228</v>
      </c>
      <c r="B3838" s="2637"/>
      <c r="C3838" s="1508"/>
      <c r="D3838" s="2635"/>
      <c r="E3838" s="2637" t="s">
        <v>4893</v>
      </c>
      <c r="F3838" s="1508"/>
      <c r="G3838" s="2635"/>
      <c r="H3838" s="2637" t="s">
        <v>4213</v>
      </c>
      <c r="I3838" s="1508"/>
      <c r="J3838" s="2635"/>
      <c r="K3838" s="2637" t="s">
        <v>4879</v>
      </c>
      <c r="L3838" s="1508"/>
      <c r="M3838" s="2638"/>
    </row>
    <row r="3839" spans="1:13" s="352" customFormat="1" ht="20.100000000000001" customHeight="1">
      <c r="A3839" s="2062" t="s">
        <v>3284</v>
      </c>
      <c r="B3839" s="2636"/>
      <c r="C3839" s="1508"/>
      <c r="D3839" s="2635"/>
      <c r="E3839" s="2636">
        <v>43952</v>
      </c>
      <c r="F3839" s="1508"/>
      <c r="G3839" s="2635"/>
      <c r="H3839" s="2640">
        <v>44013</v>
      </c>
      <c r="I3839" s="1508"/>
      <c r="J3839" s="2635"/>
      <c r="K3839" s="2640">
        <v>44105</v>
      </c>
      <c r="L3839" s="1508"/>
      <c r="M3839" s="2638"/>
    </row>
    <row r="3840" spans="1:13" s="352" customFormat="1" ht="20.100000000000001" customHeight="1">
      <c r="A3840" s="2062" t="s">
        <v>4375</v>
      </c>
      <c r="B3840" s="2637"/>
      <c r="C3840" s="1508"/>
      <c r="D3840" s="2635"/>
      <c r="E3840" s="2637" t="s">
        <v>4836</v>
      </c>
      <c r="F3840" s="1508"/>
      <c r="G3840" s="2635"/>
      <c r="H3840" s="2637" t="s">
        <v>4836</v>
      </c>
      <c r="I3840" s="1508"/>
      <c r="J3840" s="2635"/>
      <c r="K3840" s="2637" t="s">
        <v>4836</v>
      </c>
      <c r="L3840" s="1508"/>
      <c r="M3840" s="2638"/>
    </row>
    <row r="3841" spans="1:13" s="352" customFormat="1" ht="49.5" customHeight="1">
      <c r="A3841" s="2062" t="s">
        <v>3291</v>
      </c>
      <c r="B3841" s="2637"/>
      <c r="C3841" s="1508"/>
      <c r="D3841" s="2635"/>
      <c r="E3841" s="2637" t="s">
        <v>4882</v>
      </c>
      <c r="F3841" s="1508"/>
      <c r="G3841" s="2635"/>
      <c r="H3841" s="2637" t="s">
        <v>4894</v>
      </c>
      <c r="I3841" s="1508"/>
      <c r="J3841" s="2635"/>
      <c r="K3841" s="2637" t="s">
        <v>4895</v>
      </c>
      <c r="L3841" s="1508"/>
      <c r="M3841" s="2638"/>
    </row>
    <row r="3842" spans="1:13" s="352" customFormat="1" ht="20.100000000000001" customHeight="1">
      <c r="A3842" s="2062" t="s">
        <v>3294</v>
      </c>
      <c r="B3842" s="2637"/>
      <c r="C3842" s="1508"/>
      <c r="D3842" s="2635"/>
      <c r="E3842" s="2637">
        <v>1</v>
      </c>
      <c r="F3842" s="1508"/>
      <c r="G3842" s="2635"/>
      <c r="H3842" s="2637" t="s">
        <v>4896</v>
      </c>
      <c r="I3842" s="1508"/>
      <c r="J3842" s="2635"/>
      <c r="K3842" s="2637">
        <v>1</v>
      </c>
      <c r="L3842" s="1508"/>
      <c r="M3842" s="2638"/>
    </row>
    <row r="3843" spans="1:13" s="352" customFormat="1" ht="20.100000000000001" customHeight="1">
      <c r="A3843" s="2062" t="s">
        <v>3295</v>
      </c>
      <c r="B3843" s="2637"/>
      <c r="C3843" s="1508"/>
      <c r="D3843" s="2635"/>
      <c r="E3843" s="2637" t="s">
        <v>4844</v>
      </c>
      <c r="F3843" s="1508"/>
      <c r="G3843" s="2635"/>
      <c r="H3843" s="2637" t="s">
        <v>4844</v>
      </c>
      <c r="I3843" s="1508"/>
      <c r="J3843" s="2635"/>
      <c r="K3843" s="2637" t="s">
        <v>4844</v>
      </c>
      <c r="L3843" s="1508"/>
      <c r="M3843" s="2638"/>
    </row>
    <row r="3844" spans="1:13" s="352" customFormat="1" ht="30.75" customHeight="1">
      <c r="A3844" s="2062" t="s">
        <v>3298</v>
      </c>
      <c r="B3844" s="2637"/>
      <c r="C3844" s="1508"/>
      <c r="D3844" s="2635"/>
      <c r="E3844" s="2637" t="s">
        <v>4870</v>
      </c>
      <c r="F3844" s="1508"/>
      <c r="G3844" s="2635"/>
      <c r="H3844" s="2637" t="s">
        <v>4870</v>
      </c>
      <c r="I3844" s="1508"/>
      <c r="J3844" s="2635"/>
      <c r="K3844" s="2637" t="s">
        <v>4870</v>
      </c>
      <c r="L3844" s="1508"/>
      <c r="M3844" s="2638"/>
    </row>
    <row r="3845" spans="1:13" s="352" customFormat="1" ht="20.100000000000001" customHeight="1">
      <c r="A3845" s="2062" t="s">
        <v>4376</v>
      </c>
      <c r="B3845" s="2637"/>
      <c r="C3845" s="1508"/>
      <c r="D3845" s="2635"/>
      <c r="E3845" s="2637" t="s">
        <v>4824</v>
      </c>
      <c r="F3845" s="1508"/>
      <c r="G3845" s="2635"/>
      <c r="H3845" s="2637"/>
      <c r="I3845" s="1508"/>
      <c r="J3845" s="2635"/>
      <c r="K3845" s="2637"/>
      <c r="L3845" s="1508"/>
      <c r="M3845" s="2638"/>
    </row>
    <row r="3846" spans="1:13" s="352" customFormat="1" ht="20.100000000000001" customHeight="1">
      <c r="A3846" s="2062" t="s">
        <v>3304</v>
      </c>
      <c r="B3846" s="2637"/>
      <c r="C3846" s="1508"/>
      <c r="D3846" s="2635"/>
      <c r="E3846" s="2637" t="s">
        <v>3671</v>
      </c>
      <c r="F3846" s="1508"/>
      <c r="G3846" s="2635"/>
      <c r="H3846" s="2637" t="s">
        <v>4897</v>
      </c>
      <c r="I3846" s="1508">
        <v>311250</v>
      </c>
      <c r="J3846" s="2635">
        <v>311250</v>
      </c>
      <c r="K3846" s="2637" t="s">
        <v>3671</v>
      </c>
      <c r="L3846" s="1508"/>
      <c r="M3846" s="2638"/>
    </row>
    <row r="3847" spans="1:13" s="352" customFormat="1" ht="36" customHeight="1">
      <c r="A3847" s="2062" t="s">
        <v>4377</v>
      </c>
      <c r="B3847" s="2637"/>
      <c r="C3847" s="1508"/>
      <c r="D3847" s="2635"/>
      <c r="E3847" s="2637">
        <v>1</v>
      </c>
      <c r="F3847" s="1508">
        <v>250</v>
      </c>
      <c r="G3847" s="2635">
        <f>F3847*E3847*E3850</f>
        <v>6250</v>
      </c>
      <c r="H3847" s="2637">
        <v>615</v>
      </c>
      <c r="I3847" s="1508">
        <v>300</v>
      </c>
      <c r="J3847" s="2635">
        <f>I3847*H3847</f>
        <v>184500</v>
      </c>
      <c r="K3847" s="2637">
        <v>120</v>
      </c>
      <c r="L3847" s="1508">
        <v>250</v>
      </c>
      <c r="M3847" s="2638">
        <v>30000</v>
      </c>
    </row>
    <row r="3848" spans="1:13" s="352" customFormat="1" ht="20.100000000000001" customHeight="1">
      <c r="A3848" s="2062"/>
      <c r="B3848" s="1406"/>
      <c r="C3848" s="1508"/>
      <c r="D3848" s="2635"/>
      <c r="E3848" s="2637"/>
      <c r="F3848" s="1508"/>
      <c r="G3848" s="2635"/>
      <c r="H3848" s="2637"/>
      <c r="I3848" s="1508"/>
      <c r="J3848" s="2635"/>
      <c r="K3848" s="2637">
        <v>1</v>
      </c>
      <c r="L3848" s="1508">
        <v>150</v>
      </c>
      <c r="M3848" s="2638">
        <f>L3848*K3848*K3850</f>
        <v>9000</v>
      </c>
    </row>
    <row r="3849" spans="1:13" s="352" customFormat="1" ht="20.100000000000001" customHeight="1">
      <c r="A3849" s="2062" t="s">
        <v>4898</v>
      </c>
      <c r="B3849" s="2637"/>
      <c r="C3849" s="1508"/>
      <c r="D3849" s="2635"/>
      <c r="E3849" s="2637"/>
      <c r="F3849" s="1508"/>
      <c r="G3849" s="2635"/>
      <c r="H3849" s="2637">
        <v>375</v>
      </c>
      <c r="I3849" s="1508">
        <v>100</v>
      </c>
      <c r="J3849" s="2635">
        <f>I3849*H3849*2</f>
        <v>75000</v>
      </c>
      <c r="K3849" s="2637">
        <v>2</v>
      </c>
      <c r="L3849" s="1508">
        <v>75</v>
      </c>
      <c r="M3849" s="2638">
        <f>L3849*K3849*K3850</f>
        <v>9000</v>
      </c>
    </row>
    <row r="3850" spans="1:13" s="352" customFormat="1" ht="20.100000000000001" customHeight="1">
      <c r="A3850" s="2062" t="s">
        <v>4899</v>
      </c>
      <c r="B3850" s="2637"/>
      <c r="C3850" s="1508"/>
      <c r="D3850" s="2635"/>
      <c r="E3850" s="2637">
        <v>25</v>
      </c>
      <c r="F3850" s="1508"/>
      <c r="G3850" s="2635"/>
      <c r="H3850" s="2637"/>
      <c r="I3850" s="1508"/>
      <c r="J3850" s="2635"/>
      <c r="K3850" s="2637">
        <v>60</v>
      </c>
      <c r="L3850" s="1508"/>
      <c r="M3850" s="2638"/>
    </row>
    <row r="3851" spans="1:13" s="352" customFormat="1" ht="20.100000000000001" customHeight="1" thickBot="1">
      <c r="A3851" s="2071" t="s">
        <v>29</v>
      </c>
      <c r="B3851" s="2629"/>
      <c r="C3851" s="1254"/>
      <c r="D3851" s="2628"/>
      <c r="E3851" s="2629"/>
      <c r="F3851" s="1254"/>
      <c r="G3851" s="2628">
        <f>G3847</f>
        <v>6250</v>
      </c>
      <c r="H3851" s="2629"/>
      <c r="I3851" s="1254"/>
      <c r="J3851" s="2628">
        <f>J3846+J3847+J3849</f>
        <v>570750</v>
      </c>
      <c r="K3851" s="2629"/>
      <c r="L3851" s="1254"/>
      <c r="M3851" s="2630">
        <f>M3847+M3848+M3849</f>
        <v>48000</v>
      </c>
    </row>
    <row r="3852" spans="1:13" s="352" customFormat="1" ht="40.5" customHeight="1">
      <c r="A3852" s="2060" t="s">
        <v>4900</v>
      </c>
      <c r="B3852" s="2633"/>
      <c r="C3852" s="2631"/>
      <c r="D3852" s="2632"/>
      <c r="E3852" s="2633" t="s">
        <v>4901</v>
      </c>
      <c r="F3852" s="2631"/>
      <c r="G3852" s="2632"/>
      <c r="H3852" s="2633" t="s">
        <v>4901</v>
      </c>
      <c r="I3852" s="2631"/>
      <c r="J3852" s="2632"/>
      <c r="K3852" s="2633"/>
      <c r="L3852" s="2631"/>
      <c r="M3852" s="2634"/>
    </row>
    <row r="3853" spans="1:13" s="352" customFormat="1" ht="20.100000000000001" customHeight="1">
      <c r="A3853" s="2062" t="s">
        <v>4228</v>
      </c>
      <c r="B3853" s="2637"/>
      <c r="C3853" s="1508"/>
      <c r="D3853" s="2635"/>
      <c r="E3853" s="2637" t="s">
        <v>4879</v>
      </c>
      <c r="F3853" s="1508"/>
      <c r="G3853" s="2635"/>
      <c r="H3853" s="2637" t="s">
        <v>4879</v>
      </c>
      <c r="I3853" s="1508"/>
      <c r="J3853" s="2635"/>
      <c r="K3853" s="2637"/>
      <c r="L3853" s="1508"/>
      <c r="M3853" s="2638"/>
    </row>
    <row r="3854" spans="1:13" s="352" customFormat="1" ht="20.100000000000001" customHeight="1">
      <c r="A3854" s="2062" t="s">
        <v>3284</v>
      </c>
      <c r="B3854" s="2636"/>
      <c r="C3854" s="1508"/>
      <c r="D3854" s="2635"/>
      <c r="E3854" s="2636">
        <v>43922</v>
      </c>
      <c r="F3854" s="1508"/>
      <c r="G3854" s="2635"/>
      <c r="H3854" s="2640">
        <v>44013</v>
      </c>
      <c r="I3854" s="1508"/>
      <c r="J3854" s="2635"/>
      <c r="K3854" s="2637"/>
      <c r="L3854" s="1508"/>
      <c r="M3854" s="2638"/>
    </row>
    <row r="3855" spans="1:13" s="352" customFormat="1" ht="20.100000000000001" customHeight="1">
      <c r="A3855" s="2062" t="s">
        <v>4375</v>
      </c>
      <c r="B3855" s="2637"/>
      <c r="C3855" s="1508"/>
      <c r="D3855" s="2635"/>
      <c r="E3855" s="2637" t="s">
        <v>4902</v>
      </c>
      <c r="F3855" s="1508"/>
      <c r="G3855" s="2635"/>
      <c r="H3855" s="2637" t="s">
        <v>4836</v>
      </c>
      <c r="I3855" s="1508"/>
      <c r="J3855" s="2635"/>
      <c r="K3855" s="2637"/>
      <c r="L3855" s="1508"/>
      <c r="M3855" s="2638"/>
    </row>
    <row r="3856" spans="1:13" s="352" customFormat="1" ht="20.100000000000001" customHeight="1">
      <c r="A3856" s="2062" t="s">
        <v>3291</v>
      </c>
      <c r="B3856" s="2637"/>
      <c r="C3856" s="1508"/>
      <c r="D3856" s="2635"/>
      <c r="E3856" s="2637" t="s">
        <v>4903</v>
      </c>
      <c r="F3856" s="1508"/>
      <c r="G3856" s="2635"/>
      <c r="H3856" s="2637" t="s">
        <v>4903</v>
      </c>
      <c r="I3856" s="1508"/>
      <c r="J3856" s="2635"/>
      <c r="K3856" s="2637"/>
      <c r="L3856" s="1508"/>
      <c r="M3856" s="2638"/>
    </row>
    <row r="3857" spans="1:13" s="352" customFormat="1" ht="20.100000000000001" customHeight="1">
      <c r="A3857" s="2062" t="s">
        <v>3294</v>
      </c>
      <c r="B3857" s="2637"/>
      <c r="C3857" s="1508"/>
      <c r="D3857" s="2635"/>
      <c r="E3857" s="2637">
        <v>1</v>
      </c>
      <c r="F3857" s="1508"/>
      <c r="G3857" s="2635"/>
      <c r="H3857" s="2637">
        <v>1</v>
      </c>
      <c r="I3857" s="1508"/>
      <c r="J3857" s="2635"/>
      <c r="K3857" s="2637"/>
      <c r="L3857" s="1508"/>
      <c r="M3857" s="2638"/>
    </row>
    <row r="3858" spans="1:13" s="352" customFormat="1" ht="20.100000000000001" customHeight="1">
      <c r="A3858" s="2062" t="s">
        <v>3295</v>
      </c>
      <c r="B3858" s="2637"/>
      <c r="C3858" s="1508"/>
      <c r="D3858" s="2635"/>
      <c r="E3858" s="2637" t="s">
        <v>4844</v>
      </c>
      <c r="F3858" s="1508"/>
      <c r="G3858" s="2635"/>
      <c r="H3858" s="2637" t="s">
        <v>4844</v>
      </c>
      <c r="I3858" s="1508"/>
      <c r="J3858" s="2635"/>
      <c r="K3858" s="2637"/>
      <c r="L3858" s="1508"/>
      <c r="M3858" s="2638"/>
    </row>
    <row r="3859" spans="1:13" s="352" customFormat="1" ht="30.75" customHeight="1">
      <c r="A3859" s="2062" t="s">
        <v>3298</v>
      </c>
      <c r="B3859" s="2637"/>
      <c r="C3859" s="1508"/>
      <c r="D3859" s="2635"/>
      <c r="E3859" s="2637" t="s">
        <v>4870</v>
      </c>
      <c r="F3859" s="1508"/>
      <c r="G3859" s="2635"/>
      <c r="H3859" s="2637" t="s">
        <v>4870</v>
      </c>
      <c r="I3859" s="1508"/>
      <c r="J3859" s="2635"/>
      <c r="K3859" s="2637"/>
      <c r="L3859" s="1508"/>
      <c r="M3859" s="2638"/>
    </row>
    <row r="3860" spans="1:13" s="352" customFormat="1" ht="20.100000000000001" customHeight="1">
      <c r="A3860" s="2062" t="s">
        <v>4376</v>
      </c>
      <c r="B3860" s="2637"/>
      <c r="C3860" s="1508"/>
      <c r="D3860" s="2635"/>
      <c r="E3860" s="2637" t="s">
        <v>4824</v>
      </c>
      <c r="F3860" s="1508"/>
      <c r="G3860" s="2635"/>
      <c r="H3860" s="2637" t="s">
        <v>3306</v>
      </c>
      <c r="I3860" s="1508"/>
      <c r="J3860" s="2635"/>
      <c r="K3860" s="2637"/>
      <c r="L3860" s="1508"/>
      <c r="M3860" s="2638"/>
    </row>
    <row r="3861" spans="1:13" s="352" customFormat="1" ht="20.100000000000001" customHeight="1">
      <c r="A3861" s="2062" t="s">
        <v>3304</v>
      </c>
      <c r="B3861" s="2637"/>
      <c r="C3861" s="1508"/>
      <c r="D3861" s="2635"/>
      <c r="E3861" s="2637" t="s">
        <v>4904</v>
      </c>
      <c r="F3861" s="1508">
        <v>2000</v>
      </c>
      <c r="G3861" s="2635">
        <v>20000</v>
      </c>
      <c r="H3861" s="2637" t="s">
        <v>3306</v>
      </c>
      <c r="I3861" s="1508"/>
      <c r="J3861" s="2635"/>
      <c r="K3861" s="2637"/>
      <c r="L3861" s="1508"/>
      <c r="M3861" s="2638"/>
    </row>
    <row r="3862" spans="1:13" s="352" customFormat="1" ht="20.100000000000001" customHeight="1">
      <c r="A3862" s="2062" t="s">
        <v>4377</v>
      </c>
      <c r="B3862" s="2637"/>
      <c r="C3862" s="1508"/>
      <c r="D3862" s="2635"/>
      <c r="E3862" s="2637">
        <v>225</v>
      </c>
      <c r="F3862" s="1508">
        <v>250</v>
      </c>
      <c r="G3862" s="2635">
        <f>F3862*E3862</f>
        <v>56250</v>
      </c>
      <c r="H3862" s="2637">
        <v>150</v>
      </c>
      <c r="I3862" s="1508"/>
      <c r="J3862" s="2635"/>
      <c r="K3862" s="2637"/>
      <c r="L3862" s="1508"/>
      <c r="M3862" s="2638"/>
    </row>
    <row r="3863" spans="1:13" s="352" customFormat="1" ht="20.100000000000001" customHeight="1">
      <c r="A3863" s="2062"/>
      <c r="B3863" s="2637"/>
      <c r="C3863" s="1508"/>
      <c r="D3863" s="2635"/>
      <c r="E3863" s="2637">
        <v>100</v>
      </c>
      <c r="F3863" s="1508">
        <v>200</v>
      </c>
      <c r="G3863" s="2635">
        <f>F3863*E3863</f>
        <v>20000</v>
      </c>
      <c r="H3863" s="2637">
        <v>1</v>
      </c>
      <c r="I3863" s="1508">
        <v>250</v>
      </c>
      <c r="J3863" s="2635">
        <f>I3863*H3863*H3865</f>
        <v>31250</v>
      </c>
      <c r="K3863" s="2637"/>
      <c r="L3863" s="1508"/>
      <c r="M3863" s="2638"/>
    </row>
    <row r="3864" spans="1:13" s="352" customFormat="1" ht="20.100000000000001" customHeight="1">
      <c r="A3864" s="2062" t="s">
        <v>4898</v>
      </c>
      <c r="B3864" s="2637"/>
      <c r="C3864" s="1508"/>
      <c r="D3864" s="2635"/>
      <c r="E3864" s="2637">
        <v>250</v>
      </c>
      <c r="F3864" s="1508">
        <v>75</v>
      </c>
      <c r="G3864" s="2635">
        <f>F3864*E3864</f>
        <v>18750</v>
      </c>
      <c r="H3864" s="2637">
        <v>2</v>
      </c>
      <c r="I3864" s="1508">
        <v>75</v>
      </c>
      <c r="J3864" s="2635">
        <f>I3864*H3864*H3865</f>
        <v>18750</v>
      </c>
      <c r="K3864" s="2637"/>
      <c r="L3864" s="1508"/>
      <c r="M3864" s="2638"/>
    </row>
    <row r="3865" spans="1:13" s="352" customFormat="1" ht="20.100000000000001" customHeight="1">
      <c r="A3865" s="2062" t="s">
        <v>4899</v>
      </c>
      <c r="B3865" s="2637"/>
      <c r="C3865" s="1508"/>
      <c r="D3865" s="2635"/>
      <c r="E3865" s="2637"/>
      <c r="F3865" s="1508"/>
      <c r="G3865" s="2635"/>
      <c r="H3865" s="2637">
        <v>125</v>
      </c>
      <c r="I3865" s="1508"/>
      <c r="J3865" s="2635"/>
      <c r="K3865" s="2637"/>
      <c r="L3865" s="1508"/>
      <c r="M3865" s="2638"/>
    </row>
    <row r="3866" spans="1:13" s="352" customFormat="1" ht="20.100000000000001" customHeight="1" thickBot="1">
      <c r="A3866" s="2071" t="s">
        <v>29</v>
      </c>
      <c r="B3866" s="2629"/>
      <c r="C3866" s="1254"/>
      <c r="D3866" s="2628"/>
      <c r="E3866" s="2629"/>
      <c r="F3866" s="1254"/>
      <c r="G3866" s="2628">
        <f>G3861+G3862+G3863+G3864</f>
        <v>115000</v>
      </c>
      <c r="H3866" s="2629"/>
      <c r="I3866" s="1254"/>
      <c r="J3866" s="2628">
        <f>J3861+J3862+J3863+J3864</f>
        <v>50000</v>
      </c>
      <c r="K3866" s="2629"/>
      <c r="L3866" s="1254"/>
      <c r="M3866" s="2630"/>
    </row>
    <row r="3867" spans="1:13" s="352" customFormat="1" ht="30" customHeight="1">
      <c r="A3867" s="2060" t="s">
        <v>4905</v>
      </c>
      <c r="B3867" s="2646"/>
      <c r="C3867" s="2631"/>
      <c r="D3867" s="2632"/>
      <c r="E3867" s="2646" t="s">
        <v>4906</v>
      </c>
      <c r="F3867" s="1501"/>
      <c r="G3867" s="2647"/>
      <c r="H3867" s="2633" t="s">
        <v>3931</v>
      </c>
      <c r="I3867" s="2631"/>
      <c r="J3867" s="2634"/>
      <c r="K3867" s="2633"/>
      <c r="L3867" s="2631"/>
      <c r="M3867" s="2634"/>
    </row>
    <row r="3868" spans="1:13" s="352" customFormat="1" ht="20.100000000000001" customHeight="1">
      <c r="A3868" s="2062" t="s">
        <v>4228</v>
      </c>
      <c r="B3868" s="1406"/>
      <c r="C3868" s="1508"/>
      <c r="D3868" s="2635"/>
      <c r="E3868" s="2648"/>
      <c r="F3868" s="2648"/>
      <c r="G3868" s="2648"/>
      <c r="H3868" s="2637" t="s">
        <v>4907</v>
      </c>
      <c r="I3868" s="1508"/>
      <c r="J3868" s="2638"/>
      <c r="K3868" s="2637"/>
      <c r="L3868" s="1508"/>
      <c r="M3868" s="2638"/>
    </row>
    <row r="3869" spans="1:13" s="352" customFormat="1" ht="20.100000000000001" customHeight="1">
      <c r="A3869" s="2062" t="s">
        <v>3284</v>
      </c>
      <c r="B3869" s="1406"/>
      <c r="C3869" s="1508"/>
      <c r="D3869" s="2635"/>
      <c r="E3869" s="2640">
        <v>43922</v>
      </c>
      <c r="F3869" s="1508"/>
      <c r="G3869" s="2635"/>
      <c r="H3869" s="2636">
        <v>44075</v>
      </c>
      <c r="I3869" s="1508"/>
      <c r="J3869" s="2638"/>
      <c r="K3869" s="2637"/>
      <c r="L3869" s="1508"/>
      <c r="M3869" s="2638"/>
    </row>
    <row r="3870" spans="1:13" s="352" customFormat="1" ht="20.100000000000001" customHeight="1">
      <c r="A3870" s="2062" t="s">
        <v>4375</v>
      </c>
      <c r="B3870" s="1406"/>
      <c r="C3870" s="1508"/>
      <c r="D3870" s="2635"/>
      <c r="E3870" s="2643" t="s">
        <v>4908</v>
      </c>
      <c r="F3870" s="1508"/>
      <c r="G3870" s="2635"/>
      <c r="H3870" s="2637" t="s">
        <v>4836</v>
      </c>
      <c r="I3870" s="1508"/>
      <c r="J3870" s="2638"/>
      <c r="K3870" s="2637"/>
      <c r="L3870" s="1508"/>
      <c r="M3870" s="2638"/>
    </row>
    <row r="3871" spans="1:13" s="352" customFormat="1" ht="20.100000000000001" customHeight="1">
      <c r="A3871" s="2062" t="s">
        <v>3291</v>
      </c>
      <c r="B3871" s="1406"/>
      <c r="C3871" s="1508"/>
      <c r="D3871" s="2635"/>
      <c r="E3871" s="2643">
        <v>1</v>
      </c>
      <c r="F3871" s="1508"/>
      <c r="G3871" s="2635"/>
      <c r="H3871" s="2637" t="s">
        <v>4883</v>
      </c>
      <c r="I3871" s="1508"/>
      <c r="J3871" s="2638"/>
      <c r="K3871" s="2637"/>
      <c r="L3871" s="1508"/>
      <c r="M3871" s="2638"/>
    </row>
    <row r="3872" spans="1:13" s="352" customFormat="1" ht="30" customHeight="1">
      <c r="A3872" s="2062" t="s">
        <v>3294</v>
      </c>
      <c r="B3872" s="1406"/>
      <c r="C3872" s="1508"/>
      <c r="D3872" s="2635"/>
      <c r="E3872" s="2643" t="s">
        <v>4844</v>
      </c>
      <c r="F3872" s="1508"/>
      <c r="G3872" s="2635"/>
      <c r="H3872" s="2637">
        <v>1</v>
      </c>
      <c r="I3872" s="1508"/>
      <c r="J3872" s="2638"/>
      <c r="K3872" s="2637"/>
      <c r="L3872" s="1508"/>
      <c r="M3872" s="2638"/>
    </row>
    <row r="3873" spans="1:13" s="352" customFormat="1" ht="20.100000000000001" customHeight="1">
      <c r="A3873" s="2062" t="s">
        <v>3295</v>
      </c>
      <c r="B3873" s="1406"/>
      <c r="C3873" s="1508"/>
      <c r="D3873" s="2635"/>
      <c r="E3873" s="2637" t="s">
        <v>4870</v>
      </c>
      <c r="F3873" s="1508"/>
      <c r="G3873" s="2635"/>
      <c r="H3873" s="2637" t="s">
        <v>4819</v>
      </c>
      <c r="I3873" s="1508"/>
      <c r="J3873" s="2638"/>
      <c r="K3873" s="2637"/>
      <c r="L3873" s="1508"/>
      <c r="M3873" s="2638"/>
    </row>
    <row r="3874" spans="1:13" s="352" customFormat="1" ht="20.100000000000001" customHeight="1">
      <c r="A3874" s="2062" t="s">
        <v>3298</v>
      </c>
      <c r="B3874" s="1406"/>
      <c r="C3874" s="1508"/>
      <c r="D3874" s="2635"/>
      <c r="E3874" s="2643" t="s">
        <v>4824</v>
      </c>
      <c r="F3874" s="1508"/>
      <c r="G3874" s="2635"/>
      <c r="H3874" s="2637" t="s">
        <v>3320</v>
      </c>
      <c r="I3874" s="1508"/>
      <c r="J3874" s="2638"/>
      <c r="K3874" s="2637"/>
      <c r="L3874" s="1508"/>
      <c r="M3874" s="2638"/>
    </row>
    <row r="3875" spans="1:13" s="352" customFormat="1" ht="20.100000000000001" customHeight="1">
      <c r="A3875" s="2062" t="s">
        <v>4376</v>
      </c>
      <c r="B3875" s="1406"/>
      <c r="C3875" s="1508"/>
      <c r="D3875" s="2635"/>
      <c r="E3875" s="2643" t="s">
        <v>4909</v>
      </c>
      <c r="F3875" s="1508">
        <v>2000</v>
      </c>
      <c r="G3875" s="2635">
        <v>30000</v>
      </c>
      <c r="H3875" s="2637" t="s">
        <v>4824</v>
      </c>
      <c r="I3875" s="1508"/>
      <c r="J3875" s="2638"/>
      <c r="K3875" s="2637"/>
      <c r="L3875" s="1508"/>
      <c r="M3875" s="2638"/>
    </row>
    <row r="3876" spans="1:13" s="352" customFormat="1" ht="20.100000000000001" customHeight="1">
      <c r="A3876" s="2062" t="s">
        <v>3304</v>
      </c>
      <c r="B3876" s="1406"/>
      <c r="C3876" s="1508"/>
      <c r="D3876" s="2635"/>
      <c r="E3876" s="2643">
        <v>180</v>
      </c>
      <c r="F3876" s="1508">
        <v>250</v>
      </c>
      <c r="G3876" s="2635">
        <f>F3876*E3876</f>
        <v>45000</v>
      </c>
      <c r="H3876" s="2637">
        <v>1</v>
      </c>
      <c r="I3876" s="1508">
        <v>250</v>
      </c>
      <c r="J3876" s="2638">
        <f>I3876*H3876*H3878</f>
        <v>7500</v>
      </c>
      <c r="K3876" s="2637"/>
      <c r="L3876" s="1508"/>
      <c r="M3876" s="2638"/>
    </row>
    <row r="3877" spans="1:13" s="352" customFormat="1" ht="20.100000000000001" customHeight="1">
      <c r="A3877" s="2062" t="s">
        <v>4377</v>
      </c>
      <c r="B3877" s="1406"/>
      <c r="C3877" s="1508"/>
      <c r="D3877" s="2635"/>
      <c r="E3877" s="2643">
        <v>1</v>
      </c>
      <c r="F3877" s="1508">
        <v>150</v>
      </c>
      <c r="G3877" s="2635">
        <f>F3877*E3877*E3879</f>
        <v>9000</v>
      </c>
      <c r="H3877" s="2637">
        <v>2</v>
      </c>
      <c r="I3877" s="1508">
        <v>150</v>
      </c>
      <c r="J3877" s="2638">
        <v>4500</v>
      </c>
      <c r="K3877" s="2637"/>
      <c r="L3877" s="1508"/>
      <c r="M3877" s="2638"/>
    </row>
    <row r="3878" spans="1:13" s="352" customFormat="1" ht="20.100000000000001" customHeight="1">
      <c r="A3878" s="2062" t="s">
        <v>4898</v>
      </c>
      <c r="B3878" s="1406"/>
      <c r="C3878" s="1508"/>
      <c r="D3878" s="2635"/>
      <c r="E3878" s="2643">
        <v>2</v>
      </c>
      <c r="F3878" s="1508">
        <v>150</v>
      </c>
      <c r="G3878" s="2635">
        <f>F3878*E3878*E3879</f>
        <v>18000</v>
      </c>
      <c r="H3878" s="2637">
        <v>30</v>
      </c>
      <c r="I3878" s="1508"/>
      <c r="J3878" s="2638"/>
      <c r="K3878" s="2637"/>
      <c r="L3878" s="1508"/>
      <c r="M3878" s="2638"/>
    </row>
    <row r="3879" spans="1:13" s="352" customFormat="1" ht="20.100000000000001" customHeight="1">
      <c r="A3879" s="2062" t="s">
        <v>4899</v>
      </c>
      <c r="B3879" s="1406"/>
      <c r="C3879" s="1508"/>
      <c r="D3879" s="2635"/>
      <c r="E3879" s="2643">
        <v>60</v>
      </c>
      <c r="F3879" s="1508"/>
      <c r="G3879" s="2635"/>
      <c r="H3879" s="2637"/>
      <c r="I3879" s="1508"/>
      <c r="J3879" s="2638"/>
      <c r="K3879" s="2637"/>
      <c r="L3879" s="1508"/>
      <c r="M3879" s="2638"/>
    </row>
    <row r="3880" spans="1:13" s="352" customFormat="1" ht="20.100000000000001" customHeight="1" thickBot="1">
      <c r="A3880" s="2071" t="s">
        <v>29</v>
      </c>
      <c r="B3880" s="2649"/>
      <c r="C3880" s="1254"/>
      <c r="D3880" s="2628"/>
      <c r="E3880" s="2649"/>
      <c r="F3880" s="1254"/>
      <c r="G3880" s="2628">
        <f>G3875+G3876+G3877+G3878</f>
        <v>102000</v>
      </c>
      <c r="H3880" s="2629"/>
      <c r="I3880" s="1254"/>
      <c r="J3880" s="2630">
        <f>J3877+J3876</f>
        <v>12000</v>
      </c>
      <c r="K3880" s="2629"/>
      <c r="L3880" s="1254"/>
      <c r="M3880" s="2630"/>
    </row>
    <row r="3881" spans="1:13" s="352" customFormat="1" ht="39" customHeight="1">
      <c r="A3881" s="2060" t="s">
        <v>4852</v>
      </c>
      <c r="B3881" s="2646"/>
      <c r="C3881" s="1501"/>
      <c r="D3881" s="2647"/>
      <c r="E3881" s="2633" t="s">
        <v>4876</v>
      </c>
      <c r="F3881" s="2631"/>
      <c r="G3881" s="2632"/>
      <c r="H3881" s="2619"/>
      <c r="I3881" s="1501"/>
      <c r="J3881" s="2650"/>
      <c r="K3881" s="2619"/>
      <c r="L3881" s="1501"/>
      <c r="M3881" s="2650"/>
    </row>
    <row r="3882" spans="1:13" s="352" customFormat="1" ht="20.100000000000001" customHeight="1">
      <c r="A3882" s="2062" t="s">
        <v>4228</v>
      </c>
      <c r="B3882" s="1406"/>
      <c r="C3882" s="1251"/>
      <c r="D3882" s="1243"/>
      <c r="E3882" s="2637" t="s">
        <v>4213</v>
      </c>
      <c r="F3882" s="1508"/>
      <c r="G3882" s="2635"/>
      <c r="H3882" s="1409"/>
      <c r="I3882" s="1251"/>
      <c r="J3882" s="2439"/>
      <c r="K3882" s="1409"/>
      <c r="L3882" s="1251"/>
      <c r="M3882" s="2439"/>
    </row>
    <row r="3883" spans="1:13" s="352" customFormat="1" ht="20.100000000000001" customHeight="1">
      <c r="A3883" s="2062" t="s">
        <v>3284</v>
      </c>
      <c r="B3883" s="1406"/>
      <c r="C3883" s="1251"/>
      <c r="D3883" s="1243"/>
      <c r="E3883" s="2640">
        <v>43983</v>
      </c>
      <c r="F3883" s="1508"/>
      <c r="G3883" s="2635"/>
      <c r="H3883" s="1409"/>
      <c r="I3883" s="1251"/>
      <c r="J3883" s="2439"/>
      <c r="K3883" s="1409"/>
      <c r="L3883" s="1251"/>
      <c r="M3883" s="2439"/>
    </row>
    <row r="3884" spans="1:13" s="352" customFormat="1" ht="20.100000000000001" customHeight="1">
      <c r="A3884" s="2062" t="s">
        <v>4375</v>
      </c>
      <c r="B3884" s="1406"/>
      <c r="C3884" s="1251"/>
      <c r="D3884" s="1243"/>
      <c r="E3884" s="2637" t="s">
        <v>4836</v>
      </c>
      <c r="F3884" s="1508"/>
      <c r="G3884" s="2635"/>
      <c r="H3884" s="1409"/>
      <c r="I3884" s="1251"/>
      <c r="J3884" s="2439"/>
      <c r="K3884" s="1409"/>
      <c r="L3884" s="1251"/>
      <c r="M3884" s="2439"/>
    </row>
    <row r="3885" spans="1:13" s="352" customFormat="1" ht="20.100000000000001" customHeight="1">
      <c r="A3885" s="2062" t="s">
        <v>3291</v>
      </c>
      <c r="B3885" s="1406"/>
      <c r="C3885" s="1251"/>
      <c r="D3885" s="1243"/>
      <c r="E3885" s="2637" t="s">
        <v>4910</v>
      </c>
      <c r="F3885" s="1508"/>
      <c r="G3885" s="2635"/>
      <c r="H3885" s="1409"/>
      <c r="I3885" s="1251"/>
      <c r="J3885" s="2439"/>
      <c r="K3885" s="1409"/>
      <c r="L3885" s="1251"/>
      <c r="M3885" s="2439"/>
    </row>
    <row r="3886" spans="1:13" s="352" customFormat="1" ht="20.100000000000001" customHeight="1">
      <c r="A3886" s="2062" t="s">
        <v>3294</v>
      </c>
      <c r="B3886" s="1406"/>
      <c r="C3886" s="1251"/>
      <c r="D3886" s="1243"/>
      <c r="E3886" s="2637">
        <v>1</v>
      </c>
      <c r="F3886" s="1508"/>
      <c r="G3886" s="2635"/>
      <c r="H3886" s="1409"/>
      <c r="I3886" s="1251"/>
      <c r="J3886" s="2439"/>
      <c r="K3886" s="1409"/>
      <c r="L3886" s="1251"/>
      <c r="M3886" s="2439"/>
    </row>
    <row r="3887" spans="1:13" s="352" customFormat="1" ht="20.100000000000001" customHeight="1">
      <c r="A3887" s="2062" t="s">
        <v>3295</v>
      </c>
      <c r="B3887" s="1406"/>
      <c r="C3887" s="1251"/>
      <c r="D3887" s="1243"/>
      <c r="E3887" s="2637" t="s">
        <v>4820</v>
      </c>
      <c r="F3887" s="1508"/>
      <c r="G3887" s="2635"/>
      <c r="H3887" s="1409"/>
      <c r="I3887" s="1251"/>
      <c r="J3887" s="2439"/>
      <c r="K3887" s="1409"/>
      <c r="L3887" s="1251"/>
      <c r="M3887" s="2439"/>
    </row>
    <row r="3888" spans="1:13" s="352" customFormat="1" ht="20.100000000000001" customHeight="1">
      <c r="A3888" s="2062" t="s">
        <v>3298</v>
      </c>
      <c r="B3888" s="1406"/>
      <c r="C3888" s="1251"/>
      <c r="D3888" s="1243"/>
      <c r="E3888" s="2637" t="s">
        <v>4911</v>
      </c>
      <c r="F3888" s="1508"/>
      <c r="G3888" s="2635"/>
      <c r="H3888" s="1409"/>
      <c r="I3888" s="1251"/>
      <c r="J3888" s="2439"/>
      <c r="K3888" s="1409"/>
      <c r="L3888" s="1251"/>
      <c r="M3888" s="2439"/>
    </row>
    <row r="3889" spans="1:13" s="352" customFormat="1" ht="20.100000000000001" customHeight="1">
      <c r="A3889" s="2062" t="s">
        <v>4376</v>
      </c>
      <c r="B3889" s="1406"/>
      <c r="C3889" s="1251"/>
      <c r="D3889" s="1243"/>
      <c r="E3889" s="2637" t="s">
        <v>4824</v>
      </c>
      <c r="F3889" s="1508"/>
      <c r="G3889" s="2635"/>
      <c r="H3889" s="1409"/>
      <c r="I3889" s="1251"/>
      <c r="J3889" s="2439"/>
      <c r="K3889" s="1409"/>
      <c r="L3889" s="1251"/>
      <c r="M3889" s="2439"/>
    </row>
    <row r="3890" spans="1:13" s="352" customFormat="1" ht="20.100000000000001" customHeight="1">
      <c r="A3890" s="2062" t="s">
        <v>3304</v>
      </c>
      <c r="B3890" s="1406"/>
      <c r="C3890" s="1251"/>
      <c r="D3890" s="1243"/>
      <c r="E3890" s="2637" t="s">
        <v>4912</v>
      </c>
      <c r="F3890" s="1508">
        <v>2300</v>
      </c>
      <c r="G3890" s="2635">
        <v>6900</v>
      </c>
      <c r="H3890" s="1409"/>
      <c r="I3890" s="1251"/>
      <c r="J3890" s="2439"/>
      <c r="K3890" s="1409"/>
      <c r="L3890" s="1251"/>
      <c r="M3890" s="2439"/>
    </row>
    <row r="3891" spans="1:13" s="352" customFormat="1" ht="20.100000000000001" customHeight="1">
      <c r="A3891" s="2062" t="s">
        <v>3304</v>
      </c>
      <c r="B3891" s="1406"/>
      <c r="C3891" s="1251"/>
      <c r="D3891" s="1243"/>
      <c r="E3891" s="2637"/>
      <c r="F3891" s="1508"/>
      <c r="G3891" s="2635"/>
      <c r="H3891" s="1409"/>
      <c r="I3891" s="1251"/>
      <c r="J3891" s="2439"/>
      <c r="K3891" s="1409"/>
      <c r="L3891" s="1251"/>
      <c r="M3891" s="2439"/>
    </row>
    <row r="3892" spans="1:13" s="352" customFormat="1" ht="20.100000000000001" customHeight="1">
      <c r="A3892" s="2062" t="s">
        <v>4377</v>
      </c>
      <c r="B3892" s="1406"/>
      <c r="C3892" s="1251"/>
      <c r="D3892" s="1243"/>
      <c r="E3892" s="2637">
        <v>1</v>
      </c>
      <c r="F3892" s="1508">
        <v>250</v>
      </c>
      <c r="G3892" s="2635">
        <f>F3892*E3892*E3894</f>
        <v>25000</v>
      </c>
      <c r="H3892" s="1409"/>
      <c r="I3892" s="1251"/>
      <c r="J3892" s="2439"/>
      <c r="K3892" s="1409"/>
      <c r="L3892" s="1251"/>
      <c r="M3892" s="2439"/>
    </row>
    <row r="3893" spans="1:13" s="352" customFormat="1" ht="20.100000000000001" customHeight="1">
      <c r="A3893" s="2062" t="s">
        <v>4378</v>
      </c>
      <c r="B3893" s="1406"/>
      <c r="C3893" s="1251"/>
      <c r="D3893" s="1243"/>
      <c r="E3893" s="2637">
        <v>2</v>
      </c>
      <c r="F3893" s="1508">
        <v>75</v>
      </c>
      <c r="G3893" s="2635">
        <f>F3893*E3893*E3894</f>
        <v>15000</v>
      </c>
      <c r="H3893" s="1409"/>
      <c r="I3893" s="1251"/>
      <c r="J3893" s="2439"/>
      <c r="K3893" s="1409"/>
      <c r="L3893" s="1251"/>
      <c r="M3893" s="2439"/>
    </row>
    <row r="3894" spans="1:13" s="352" customFormat="1" ht="20.100000000000001" customHeight="1">
      <c r="A3894" s="2062" t="s">
        <v>4864</v>
      </c>
      <c r="B3894" s="1406"/>
      <c r="C3894" s="1251"/>
      <c r="D3894" s="1243"/>
      <c r="E3894" s="2637">
        <v>100</v>
      </c>
      <c r="F3894" s="1508"/>
      <c r="G3894" s="2635"/>
      <c r="H3894" s="1409"/>
      <c r="I3894" s="1251"/>
      <c r="J3894" s="2439"/>
      <c r="K3894" s="1409"/>
      <c r="L3894" s="1251"/>
      <c r="M3894" s="2439"/>
    </row>
    <row r="3895" spans="1:13" s="352" customFormat="1" ht="20.100000000000001" customHeight="1" thickBot="1">
      <c r="A3895" s="2626" t="s">
        <v>29</v>
      </c>
      <c r="B3895" s="2649"/>
      <c r="C3895" s="1254"/>
      <c r="D3895" s="2628"/>
      <c r="E3895" s="2629"/>
      <c r="F3895" s="1254"/>
      <c r="G3895" s="2628">
        <f>G3890+G3892+G3893</f>
        <v>46900</v>
      </c>
      <c r="H3895" s="2629"/>
      <c r="I3895" s="1254"/>
      <c r="J3895" s="2630"/>
      <c r="K3895" s="2629"/>
      <c r="L3895" s="1254"/>
      <c r="M3895" s="2630"/>
    </row>
    <row r="3896" spans="1:13" s="352" customFormat="1" ht="20.100000000000001" customHeight="1">
      <c r="A3896" s="2078" t="s">
        <v>4905</v>
      </c>
      <c r="B3896" s="2651"/>
      <c r="C3896" s="2652"/>
      <c r="D3896" s="2653"/>
      <c r="E3896" s="2654" t="s">
        <v>4913</v>
      </c>
      <c r="F3896" s="2652"/>
      <c r="G3896" s="2653"/>
      <c r="H3896" s="2645"/>
      <c r="I3896" s="2652"/>
      <c r="J3896" s="2653"/>
      <c r="K3896" s="2645"/>
      <c r="L3896" s="2652"/>
      <c r="M3896" s="2655"/>
    </row>
    <row r="3897" spans="1:13" s="352" customFormat="1" ht="20.100000000000001" customHeight="1">
      <c r="A3897" s="2062" t="s">
        <v>4228</v>
      </c>
      <c r="B3897" s="1406"/>
      <c r="C3897" s="1508"/>
      <c r="D3897" s="2635"/>
      <c r="E3897" s="2640">
        <v>43952</v>
      </c>
      <c r="F3897" s="1508"/>
      <c r="G3897" s="2635"/>
      <c r="H3897" s="2637"/>
      <c r="I3897" s="1508"/>
      <c r="J3897" s="2635"/>
      <c r="K3897" s="2637"/>
      <c r="L3897" s="1508"/>
      <c r="M3897" s="2638"/>
    </row>
    <row r="3898" spans="1:13" s="352" customFormat="1" ht="20.100000000000001" customHeight="1">
      <c r="A3898" s="2062" t="s">
        <v>3284</v>
      </c>
      <c r="B3898" s="1406"/>
      <c r="C3898" s="1508"/>
      <c r="D3898" s="2635"/>
      <c r="E3898" s="2643" t="s">
        <v>4883</v>
      </c>
      <c r="F3898" s="1508"/>
      <c r="G3898" s="2635"/>
      <c r="H3898" s="2637"/>
      <c r="I3898" s="1508"/>
      <c r="J3898" s="2635"/>
      <c r="K3898" s="2637"/>
      <c r="L3898" s="1508"/>
      <c r="M3898" s="2638"/>
    </row>
    <row r="3899" spans="1:13" s="352" customFormat="1" ht="20.100000000000001" customHeight="1">
      <c r="A3899" s="2062" t="s">
        <v>4375</v>
      </c>
      <c r="B3899" s="1406"/>
      <c r="C3899" s="1508"/>
      <c r="D3899" s="2635"/>
      <c r="E3899" s="2643">
        <v>1</v>
      </c>
      <c r="F3899" s="1508"/>
      <c r="G3899" s="2635"/>
      <c r="H3899" s="2637"/>
      <c r="I3899" s="1508"/>
      <c r="J3899" s="2635"/>
      <c r="K3899" s="2637"/>
      <c r="L3899" s="1508"/>
      <c r="M3899" s="2638"/>
    </row>
    <row r="3900" spans="1:13" s="352" customFormat="1" ht="32.25" customHeight="1">
      <c r="A3900" s="2062" t="s">
        <v>3291</v>
      </c>
      <c r="B3900" s="1406"/>
      <c r="C3900" s="1508"/>
      <c r="D3900" s="2635"/>
      <c r="E3900" s="2643" t="s">
        <v>4914</v>
      </c>
      <c r="F3900" s="1508"/>
      <c r="G3900" s="2635"/>
      <c r="H3900" s="2637"/>
      <c r="I3900" s="1508"/>
      <c r="J3900" s="2635"/>
      <c r="K3900" s="2637"/>
      <c r="L3900" s="1508"/>
      <c r="M3900" s="2638"/>
    </row>
    <row r="3901" spans="1:13" s="352" customFormat="1" ht="20.100000000000001" customHeight="1">
      <c r="A3901" s="2062" t="s">
        <v>3294</v>
      </c>
      <c r="B3901" s="1406"/>
      <c r="C3901" s="1508"/>
      <c r="D3901" s="2635"/>
      <c r="E3901" s="2643" t="s">
        <v>4870</v>
      </c>
      <c r="F3901" s="1508"/>
      <c r="G3901" s="2635"/>
      <c r="H3901" s="2637"/>
      <c r="I3901" s="1508"/>
      <c r="J3901" s="2635"/>
      <c r="K3901" s="2637"/>
      <c r="L3901" s="1508"/>
      <c r="M3901" s="2638"/>
    </row>
    <row r="3902" spans="1:13" s="352" customFormat="1" ht="20.100000000000001" customHeight="1">
      <c r="A3902" s="2062" t="s">
        <v>3295</v>
      </c>
      <c r="B3902" s="1406"/>
      <c r="C3902" s="1508"/>
      <c r="D3902" s="2635"/>
      <c r="E3902" s="2643" t="s">
        <v>4824</v>
      </c>
      <c r="F3902" s="1508"/>
      <c r="G3902" s="2635"/>
      <c r="H3902" s="2637"/>
      <c r="I3902" s="1508"/>
      <c r="J3902" s="2635"/>
      <c r="K3902" s="2637"/>
      <c r="L3902" s="1508"/>
      <c r="M3902" s="2638"/>
    </row>
    <row r="3903" spans="1:13" s="352" customFormat="1" ht="20.100000000000001" customHeight="1">
      <c r="A3903" s="2062" t="s">
        <v>3298</v>
      </c>
      <c r="B3903" s="1406"/>
      <c r="C3903" s="1508"/>
      <c r="D3903" s="2635"/>
      <c r="E3903" s="2643" t="s">
        <v>4915</v>
      </c>
      <c r="F3903" s="1508"/>
      <c r="G3903" s="2635"/>
      <c r="H3903" s="2637"/>
      <c r="I3903" s="1508"/>
      <c r="J3903" s="2635"/>
      <c r="K3903" s="2637"/>
      <c r="L3903" s="1508"/>
      <c r="M3903" s="2638"/>
    </row>
    <row r="3904" spans="1:13" s="352" customFormat="1" ht="20.100000000000001" customHeight="1">
      <c r="A3904" s="2062" t="s">
        <v>4376</v>
      </c>
      <c r="B3904" s="1406"/>
      <c r="C3904" s="1508"/>
      <c r="D3904" s="2635"/>
      <c r="E3904" s="2643">
        <v>2</v>
      </c>
      <c r="F3904" s="1508"/>
      <c r="G3904" s="2635"/>
      <c r="H3904" s="2637"/>
      <c r="I3904" s="1508"/>
      <c r="J3904" s="2635"/>
      <c r="K3904" s="2637"/>
      <c r="L3904" s="1508"/>
      <c r="M3904" s="2638"/>
    </row>
    <row r="3905" spans="1:15" s="2661" customFormat="1" ht="20.100000000000001" customHeight="1">
      <c r="A3905" s="2062" t="s">
        <v>3304</v>
      </c>
      <c r="B3905" s="2656"/>
      <c r="C3905" s="2657"/>
      <c r="D3905" s="2658"/>
      <c r="E3905" s="2643" t="s">
        <v>4916</v>
      </c>
      <c r="F3905" s="1508">
        <v>1800</v>
      </c>
      <c r="G3905" s="2635">
        <f>F3905*E3908</f>
        <v>54000</v>
      </c>
      <c r="H3905" s="2659"/>
      <c r="I3905" s="2657"/>
      <c r="J3905" s="2658"/>
      <c r="K3905" s="2659"/>
      <c r="L3905" s="2657"/>
      <c r="M3905" s="2660"/>
    </row>
    <row r="3906" spans="1:15" s="352" customFormat="1" ht="20.100000000000001" customHeight="1">
      <c r="A3906" s="2062" t="s">
        <v>4377</v>
      </c>
      <c r="B3906" s="1406"/>
      <c r="C3906" s="1508"/>
      <c r="D3906" s="2635"/>
      <c r="E3906" s="2662">
        <v>4</v>
      </c>
      <c r="F3906" s="2657"/>
      <c r="G3906" s="2658"/>
      <c r="H3906" s="2637"/>
      <c r="I3906" s="1508"/>
      <c r="J3906" s="2635"/>
      <c r="K3906" s="2637"/>
      <c r="L3906" s="1508"/>
      <c r="M3906" s="2638"/>
    </row>
    <row r="3907" spans="1:15" s="352" customFormat="1" ht="20.100000000000001" customHeight="1">
      <c r="A3907" s="2062" t="s">
        <v>4898</v>
      </c>
      <c r="B3907" s="1406"/>
      <c r="C3907" s="1508"/>
      <c r="D3907" s="2635"/>
      <c r="E3907" s="2643">
        <v>4</v>
      </c>
      <c r="F3907" s="1508"/>
      <c r="G3907" s="2635"/>
      <c r="H3907" s="2637"/>
      <c r="I3907" s="1508"/>
      <c r="J3907" s="2635"/>
      <c r="K3907" s="2637"/>
      <c r="L3907" s="1508"/>
      <c r="M3907" s="2638"/>
    </row>
    <row r="3908" spans="1:15" s="352" customFormat="1" ht="20.100000000000001" customHeight="1">
      <c r="A3908" s="2062" t="s">
        <v>4899</v>
      </c>
      <c r="B3908" s="1406"/>
      <c r="C3908" s="1508"/>
      <c r="D3908" s="2635"/>
      <c r="E3908" s="2643">
        <v>30</v>
      </c>
      <c r="F3908" s="1508"/>
      <c r="G3908" s="2635"/>
      <c r="H3908" s="2637"/>
      <c r="I3908" s="1508"/>
      <c r="J3908" s="2635"/>
      <c r="K3908" s="2637"/>
      <c r="L3908" s="1508"/>
      <c r="M3908" s="2638"/>
    </row>
    <row r="3909" spans="1:15" s="352" customFormat="1" ht="20.100000000000001" customHeight="1" thickBot="1">
      <c r="A3909" s="2087" t="s">
        <v>29</v>
      </c>
      <c r="B3909" s="2643"/>
      <c r="C3909" s="1508"/>
      <c r="D3909" s="2635"/>
      <c r="E3909" s="2643"/>
      <c r="F3909" s="1508"/>
      <c r="G3909" s="2635">
        <f>G3905</f>
        <v>54000</v>
      </c>
      <c r="H3909" s="2637"/>
      <c r="I3909" s="1508"/>
      <c r="J3909" s="2635"/>
      <c r="K3909" s="2637"/>
      <c r="L3909" s="1508"/>
      <c r="M3909" s="2638"/>
    </row>
    <row r="3910" spans="1:15" s="352" customFormat="1" ht="25.5" customHeight="1" thickBot="1">
      <c r="A3910" s="2663" t="s">
        <v>4371</v>
      </c>
      <c r="B3910" s="2664"/>
      <c r="C3910" s="2665"/>
      <c r="D3910" s="2666">
        <f>D3836+D3821+D3806+D3789+D3773</f>
        <v>273550</v>
      </c>
      <c r="E3910" s="2665"/>
      <c r="F3910" s="2665"/>
      <c r="G3910" s="2666">
        <f>G3909+G3880+G3866+G3851+G3836+G3821+G3806+G3789+G3773+G3895</f>
        <v>626475</v>
      </c>
      <c r="H3910" s="2665"/>
      <c r="I3910" s="2665"/>
      <c r="J3910" s="2666">
        <f>J3909+J3880+J3866+J3851+J3836+J3821+J3806+J3789+J3773</f>
        <v>892150</v>
      </c>
      <c r="K3910" s="2665"/>
      <c r="L3910" s="2665"/>
      <c r="M3910" s="2666">
        <f>M3909+M3880+M3866+M3851+M3836+M3821+M3806+M3789+M3773</f>
        <v>297700</v>
      </c>
      <c r="O3910" s="2667">
        <f>M3910+J3910+G3910+D3910</f>
        <v>2089875</v>
      </c>
    </row>
    <row r="3911" spans="1:15" s="352" customFormat="1" ht="18" customHeight="1" thickBot="1">
      <c r="A3911" s="2668" t="s">
        <v>4917</v>
      </c>
      <c r="B3911" s="2616"/>
      <c r="C3911" s="2616"/>
      <c r="D3911" s="2615"/>
      <c r="E3911" s="2616"/>
      <c r="F3911" s="2616"/>
      <c r="G3911" s="2615"/>
      <c r="H3911" s="2616"/>
      <c r="I3911" s="2616"/>
      <c r="J3911" s="2615"/>
      <c r="K3911" s="2616"/>
      <c r="L3911" s="2616"/>
      <c r="M3911" s="2617"/>
    </row>
    <row r="3912" spans="1:15" s="352" customFormat="1" ht="46.5" customHeight="1">
      <c r="A3912" s="2669" t="s">
        <v>3278</v>
      </c>
      <c r="B3912" s="2641" t="s">
        <v>4918</v>
      </c>
      <c r="C3912" s="1512"/>
      <c r="D3912" s="2670"/>
      <c r="E3912" s="2641" t="s">
        <v>4918</v>
      </c>
      <c r="F3912" s="1512"/>
      <c r="G3912" s="2670"/>
      <c r="H3912" s="2641" t="s">
        <v>4918</v>
      </c>
      <c r="I3912" s="1512"/>
      <c r="J3912" s="2670"/>
      <c r="K3912" s="2641" t="s">
        <v>4918</v>
      </c>
      <c r="L3912" s="1512"/>
      <c r="M3912" s="2670"/>
    </row>
    <row r="3913" spans="1:15" s="352" customFormat="1" ht="49.5" customHeight="1">
      <c r="A3913" s="2621" t="s">
        <v>4228</v>
      </c>
      <c r="B3913" s="1240" t="s">
        <v>4919</v>
      </c>
      <c r="C3913" s="1240"/>
      <c r="D3913" s="1238"/>
      <c r="E3913" s="1240" t="s">
        <v>4919</v>
      </c>
      <c r="F3913" s="1240"/>
      <c r="G3913" s="1238"/>
      <c r="H3913" s="1240" t="s">
        <v>4919</v>
      </c>
      <c r="I3913" s="1240"/>
      <c r="J3913" s="1238"/>
      <c r="K3913" s="1240" t="s">
        <v>4919</v>
      </c>
      <c r="L3913" s="1240"/>
      <c r="M3913" s="1238"/>
    </row>
    <row r="3914" spans="1:15" s="352" customFormat="1" ht="21.75" customHeight="1">
      <c r="A3914" s="2621" t="s">
        <v>3284</v>
      </c>
      <c r="B3914" s="2625" t="s">
        <v>4920</v>
      </c>
      <c r="C3914" s="2671"/>
      <c r="D3914" s="2672"/>
      <c r="E3914" s="2625" t="s">
        <v>4921</v>
      </c>
      <c r="F3914" s="2671"/>
      <c r="G3914" s="2672"/>
      <c r="H3914" s="2625" t="s">
        <v>4922</v>
      </c>
      <c r="I3914" s="2671"/>
      <c r="J3914" s="2672"/>
      <c r="K3914" s="2625" t="s">
        <v>4923</v>
      </c>
      <c r="L3914" s="2671"/>
      <c r="M3914" s="2672"/>
    </row>
    <row r="3915" spans="1:15" s="352" customFormat="1" ht="27" customHeight="1">
      <c r="A3915" s="2621" t="s">
        <v>4375</v>
      </c>
      <c r="B3915" s="1404" t="s">
        <v>4924</v>
      </c>
      <c r="C3915" s="1242"/>
      <c r="D3915" s="1243"/>
      <c r="E3915" s="1404" t="s">
        <v>4924</v>
      </c>
      <c r="F3915" s="1242"/>
      <c r="G3915" s="1243"/>
      <c r="H3915" s="1404" t="s">
        <v>4924</v>
      </c>
      <c r="I3915" s="1242"/>
      <c r="J3915" s="1243"/>
      <c r="K3915" s="1404" t="s">
        <v>4924</v>
      </c>
      <c r="L3915" s="1242"/>
      <c r="M3915" s="1243"/>
    </row>
    <row r="3916" spans="1:15" s="352" customFormat="1" ht="40.5" customHeight="1">
      <c r="A3916" s="2621" t="s">
        <v>3291</v>
      </c>
      <c r="B3916" s="1404" t="s">
        <v>4925</v>
      </c>
      <c r="C3916" s="1242"/>
      <c r="D3916" s="1243"/>
      <c r="E3916" s="1404" t="s">
        <v>4925</v>
      </c>
      <c r="F3916" s="1242"/>
      <c r="G3916" s="1243"/>
      <c r="H3916" s="1404" t="s">
        <v>4925</v>
      </c>
      <c r="I3916" s="1242"/>
      <c r="J3916" s="1243"/>
      <c r="K3916" s="1404" t="s">
        <v>4925</v>
      </c>
      <c r="L3916" s="1242"/>
      <c r="M3916" s="1243"/>
    </row>
    <row r="3917" spans="1:15" s="352" customFormat="1" ht="27" customHeight="1">
      <c r="A3917" s="2621" t="s">
        <v>3294</v>
      </c>
      <c r="B3917" s="1404" t="s">
        <v>3306</v>
      </c>
      <c r="C3917" s="1242"/>
      <c r="D3917" s="1243"/>
      <c r="E3917" s="1404" t="s">
        <v>3306</v>
      </c>
      <c r="F3917" s="1242"/>
      <c r="G3917" s="1243"/>
      <c r="H3917" s="1404" t="s">
        <v>3306</v>
      </c>
      <c r="I3917" s="1242"/>
      <c r="J3917" s="1243"/>
      <c r="K3917" s="1404" t="s">
        <v>3306</v>
      </c>
      <c r="L3917" s="1242"/>
      <c r="M3917" s="1243"/>
    </row>
    <row r="3918" spans="1:15" s="352" customFormat="1" ht="27.6" customHeight="1">
      <c r="A3918" s="2621" t="s">
        <v>3295</v>
      </c>
      <c r="B3918" s="1404" t="s">
        <v>3426</v>
      </c>
      <c r="C3918" s="1242"/>
      <c r="D3918" s="1243"/>
      <c r="E3918" s="1404" t="s">
        <v>3426</v>
      </c>
      <c r="F3918" s="1242"/>
      <c r="G3918" s="1243"/>
      <c r="H3918" s="1404" t="s">
        <v>3426</v>
      </c>
      <c r="I3918" s="1242"/>
      <c r="J3918" s="1243"/>
      <c r="K3918" s="1404" t="s">
        <v>3426</v>
      </c>
      <c r="L3918" s="1242"/>
      <c r="M3918" s="1243"/>
    </row>
    <row r="3919" spans="1:15" s="352" customFormat="1" ht="29.25" customHeight="1">
      <c r="A3919" s="2673" t="s">
        <v>3298</v>
      </c>
      <c r="B3919" s="1404" t="s">
        <v>3306</v>
      </c>
      <c r="C3919" s="1242"/>
      <c r="D3919" s="1243"/>
      <c r="E3919" s="1404" t="s">
        <v>3306</v>
      </c>
      <c r="F3919" s="1242"/>
      <c r="G3919" s="1243"/>
      <c r="H3919" s="1404" t="s">
        <v>3306</v>
      </c>
      <c r="I3919" s="1242"/>
      <c r="J3919" s="1243"/>
      <c r="K3919" s="1404" t="s">
        <v>3306</v>
      </c>
      <c r="L3919" s="1242"/>
      <c r="M3919" s="1243"/>
    </row>
    <row r="3920" spans="1:15" s="352" customFormat="1" ht="25.5" customHeight="1">
      <c r="A3920" s="2621" t="s">
        <v>4376</v>
      </c>
      <c r="B3920" s="1404" t="s">
        <v>3306</v>
      </c>
      <c r="C3920" s="1242"/>
      <c r="D3920" s="1243"/>
      <c r="E3920" s="1404" t="s">
        <v>3306</v>
      </c>
      <c r="F3920" s="1242"/>
      <c r="G3920" s="1243"/>
      <c r="H3920" s="1404" t="s">
        <v>3306</v>
      </c>
      <c r="I3920" s="1242"/>
      <c r="J3920" s="1243"/>
      <c r="K3920" s="1404" t="s">
        <v>3306</v>
      </c>
      <c r="L3920" s="1242"/>
      <c r="M3920" s="1243"/>
    </row>
    <row r="3921" spans="1:13" s="352" customFormat="1" ht="32.25" customHeight="1">
      <c r="A3921" s="2621" t="s">
        <v>3304</v>
      </c>
      <c r="B3921" s="1404" t="s">
        <v>3306</v>
      </c>
      <c r="C3921" s="1245"/>
      <c r="D3921" s="1243"/>
      <c r="E3921" s="1404" t="s">
        <v>3306</v>
      </c>
      <c r="F3921" s="1245"/>
      <c r="G3921" s="1243"/>
      <c r="H3921" s="1404" t="s">
        <v>3306</v>
      </c>
      <c r="I3921" s="1245"/>
      <c r="J3921" s="1243"/>
      <c r="K3921" s="1404" t="s">
        <v>3306</v>
      </c>
      <c r="L3921" s="1245"/>
      <c r="M3921" s="1243"/>
    </row>
    <row r="3922" spans="1:13" s="352" customFormat="1" ht="31.5" customHeight="1">
      <c r="A3922" s="2621" t="s">
        <v>4377</v>
      </c>
      <c r="B3922" s="1406">
        <v>1</v>
      </c>
      <c r="C3922" s="1248">
        <v>150</v>
      </c>
      <c r="D3922" s="1243">
        <f>C3922*B3922*B3928</f>
        <v>15000</v>
      </c>
      <c r="E3922" s="1406">
        <v>1</v>
      </c>
      <c r="F3922" s="1248">
        <v>150</v>
      </c>
      <c r="G3922" s="1243">
        <f>F3922*E3922*E3928</f>
        <v>15000</v>
      </c>
      <c r="H3922" s="1406">
        <v>1</v>
      </c>
      <c r="I3922" s="1248">
        <v>150</v>
      </c>
      <c r="J3922" s="1243">
        <f>I3922*H3922*H3928</f>
        <v>15000</v>
      </c>
      <c r="K3922" s="1406">
        <v>1</v>
      </c>
      <c r="L3922" s="1248">
        <v>150</v>
      </c>
      <c r="M3922" s="1243">
        <f>L3922*K3922*K3928</f>
        <v>15000</v>
      </c>
    </row>
    <row r="3923" spans="1:13" s="352" customFormat="1" ht="31.5" hidden="1" customHeight="1">
      <c r="A3923" s="2621" t="s">
        <v>4825</v>
      </c>
      <c r="B3923" s="1406"/>
      <c r="C3923" s="1248"/>
      <c r="D3923" s="1243"/>
      <c r="E3923" s="1406"/>
      <c r="F3923" s="1248"/>
      <c r="G3923" s="1243"/>
      <c r="H3923" s="1406"/>
      <c r="I3923" s="1248"/>
      <c r="J3923" s="1243"/>
      <c r="K3923" s="1406"/>
      <c r="L3923" s="1248"/>
      <c r="M3923" s="1243"/>
    </row>
    <row r="3924" spans="1:13" s="352" customFormat="1" ht="27.95" customHeight="1">
      <c r="A3924" s="2621" t="s">
        <v>4378</v>
      </c>
      <c r="B3924" s="1406">
        <v>2</v>
      </c>
      <c r="C3924" s="1248">
        <v>50</v>
      </c>
      <c r="D3924" s="1243">
        <f>C3924*B3924*B3928</f>
        <v>10000</v>
      </c>
      <c r="E3924" s="1406">
        <v>2</v>
      </c>
      <c r="F3924" s="1248">
        <v>50</v>
      </c>
      <c r="G3924" s="1243">
        <f>F3924*E3924*E3928</f>
        <v>10000</v>
      </c>
      <c r="H3924" s="1406">
        <v>2</v>
      </c>
      <c r="I3924" s="1248">
        <v>50</v>
      </c>
      <c r="J3924" s="1243">
        <f>I3924*H3924*H3928</f>
        <v>10000</v>
      </c>
      <c r="K3924" s="1406">
        <v>2</v>
      </c>
      <c r="L3924" s="1248">
        <v>50</v>
      </c>
      <c r="M3924" s="1243">
        <f>L3924*K3924*K3928</f>
        <v>10000</v>
      </c>
    </row>
    <row r="3925" spans="1:13" s="352" customFormat="1" ht="21" hidden="1" customHeight="1">
      <c r="A3925" s="2621" t="s">
        <v>4379</v>
      </c>
      <c r="B3925" s="1409"/>
      <c r="C3925" s="1248"/>
      <c r="D3925" s="1243"/>
      <c r="E3925" s="1409"/>
      <c r="F3925" s="1248"/>
      <c r="G3925" s="1243"/>
      <c r="H3925" s="1409"/>
      <c r="I3925" s="1248"/>
      <c r="J3925" s="1243"/>
      <c r="K3925" s="1409"/>
      <c r="L3925" s="1248"/>
      <c r="M3925" s="1243"/>
    </row>
    <row r="3926" spans="1:13" s="352" customFormat="1" ht="0.6" hidden="1" customHeight="1">
      <c r="A3926" s="2062"/>
      <c r="B3926" s="1406"/>
      <c r="C3926" s="1248"/>
      <c r="D3926" s="1243"/>
      <c r="E3926" s="1406"/>
      <c r="F3926" s="1248"/>
      <c r="G3926" s="1243"/>
      <c r="H3926" s="1406"/>
      <c r="I3926" s="1248"/>
      <c r="J3926" s="1243"/>
      <c r="K3926" s="1406"/>
      <c r="L3926" s="1248"/>
      <c r="M3926" s="1243"/>
    </row>
    <row r="3927" spans="1:13" s="352" customFormat="1" ht="6.95" hidden="1" customHeight="1">
      <c r="A3927" s="2062"/>
      <c r="B3927" s="1406"/>
      <c r="C3927" s="1248"/>
      <c r="D3927" s="1243"/>
      <c r="E3927" s="1406"/>
      <c r="F3927" s="1248"/>
      <c r="G3927" s="1243"/>
      <c r="H3927" s="1406"/>
      <c r="I3927" s="1248"/>
      <c r="J3927" s="1243"/>
      <c r="K3927" s="1406"/>
      <c r="L3927" s="1248"/>
      <c r="M3927" s="1243"/>
    </row>
    <row r="3928" spans="1:13" s="352" customFormat="1" ht="27.75" customHeight="1">
      <c r="A3928" s="2062" t="s">
        <v>4379</v>
      </c>
      <c r="B3928" s="1409">
        <v>100</v>
      </c>
      <c r="C3928" s="1251"/>
      <c r="D3928" s="1243"/>
      <c r="E3928" s="1409">
        <v>100</v>
      </c>
      <c r="F3928" s="1251"/>
      <c r="G3928" s="1243"/>
      <c r="H3928" s="1409">
        <v>100</v>
      </c>
      <c r="I3928" s="1251"/>
      <c r="J3928" s="1243"/>
      <c r="K3928" s="1409">
        <v>100</v>
      </c>
      <c r="L3928" s="1251"/>
      <c r="M3928" s="1243"/>
    </row>
    <row r="3929" spans="1:13" s="352" customFormat="1" ht="27.75" customHeight="1" thickBot="1">
      <c r="A3929" s="2626" t="s">
        <v>29</v>
      </c>
      <c r="B3929" s="2627"/>
      <c r="C3929" s="1254"/>
      <c r="D3929" s="2628">
        <f>D3922+D3924</f>
        <v>25000</v>
      </c>
      <c r="E3929" s="2627"/>
      <c r="F3929" s="1254"/>
      <c r="G3929" s="2628">
        <f>G3922+G3924</f>
        <v>25000</v>
      </c>
      <c r="H3929" s="2627"/>
      <c r="I3929" s="1254"/>
      <c r="J3929" s="2628">
        <f>J3922+J3924</f>
        <v>25000</v>
      </c>
      <c r="K3929" s="2627"/>
      <c r="L3929" s="1254"/>
      <c r="M3929" s="2628">
        <f>M3922+M3924</f>
        <v>25000</v>
      </c>
    </row>
    <row r="3930" spans="1:13" s="352" customFormat="1" ht="55.5" customHeight="1">
      <c r="A3930" s="2060" t="s">
        <v>3278</v>
      </c>
      <c r="B3930" s="1237" t="s">
        <v>4926</v>
      </c>
      <c r="C3930" s="2631"/>
      <c r="D3930" s="2632"/>
      <c r="E3930" s="1237" t="s">
        <v>4926</v>
      </c>
      <c r="F3930" s="2631"/>
      <c r="G3930" s="2632"/>
      <c r="H3930" s="1237" t="s">
        <v>4926</v>
      </c>
      <c r="I3930" s="2631"/>
      <c r="J3930" s="2632"/>
      <c r="K3930" s="1237" t="s">
        <v>4926</v>
      </c>
      <c r="L3930" s="2631"/>
      <c r="M3930" s="2632"/>
    </row>
    <row r="3931" spans="1:13" s="352" customFormat="1" ht="49.5" customHeight="1">
      <c r="A3931" s="2062" t="s">
        <v>4228</v>
      </c>
      <c r="B3931" s="1240" t="s">
        <v>4919</v>
      </c>
      <c r="C3931" s="1508"/>
      <c r="D3931" s="2635"/>
      <c r="E3931" s="1240" t="s">
        <v>4919</v>
      </c>
      <c r="F3931" s="1508"/>
      <c r="G3931" s="2635"/>
      <c r="H3931" s="1240" t="s">
        <v>4919</v>
      </c>
      <c r="I3931" s="1508"/>
      <c r="J3931" s="2635"/>
      <c r="K3931" s="1240" t="s">
        <v>4919</v>
      </c>
      <c r="L3931" s="1508"/>
      <c r="M3931" s="2635"/>
    </row>
    <row r="3932" spans="1:13" s="352" customFormat="1" ht="27.75" customHeight="1">
      <c r="A3932" s="2062" t="s">
        <v>4834</v>
      </c>
      <c r="B3932" s="2625" t="s">
        <v>4920</v>
      </c>
      <c r="C3932" s="2671"/>
      <c r="D3932" s="2672"/>
      <c r="E3932" s="2625" t="s">
        <v>4927</v>
      </c>
      <c r="F3932" s="2671"/>
      <c r="G3932" s="2672"/>
      <c r="H3932" s="2625" t="s">
        <v>4928</v>
      </c>
      <c r="I3932" s="2671"/>
      <c r="J3932" s="2672"/>
      <c r="K3932" s="2625" t="s">
        <v>4923</v>
      </c>
      <c r="L3932" s="2671"/>
      <c r="M3932" s="2672"/>
    </row>
    <row r="3933" spans="1:13" s="352" customFormat="1" ht="27.75" customHeight="1">
      <c r="A3933" s="2062" t="s">
        <v>4375</v>
      </c>
      <c r="B3933" s="1404" t="s">
        <v>4924</v>
      </c>
      <c r="C3933" s="1242"/>
      <c r="D3933" s="1243"/>
      <c r="E3933" s="1404" t="s">
        <v>4924</v>
      </c>
      <c r="F3933" s="1242"/>
      <c r="G3933" s="1243"/>
      <c r="H3933" s="1404" t="s">
        <v>4924</v>
      </c>
      <c r="I3933" s="1242"/>
      <c r="J3933" s="1243"/>
      <c r="K3933" s="1404" t="s">
        <v>4924</v>
      </c>
      <c r="L3933" s="1242"/>
      <c r="M3933" s="1243"/>
    </row>
    <row r="3934" spans="1:13" s="352" customFormat="1" ht="42.75" customHeight="1">
      <c r="A3934" s="2062" t="s">
        <v>3291</v>
      </c>
      <c r="B3934" s="1404" t="s">
        <v>4929</v>
      </c>
      <c r="C3934" s="1242"/>
      <c r="D3934" s="1243"/>
      <c r="E3934" s="1404" t="s">
        <v>4929</v>
      </c>
      <c r="F3934" s="1242"/>
      <c r="G3934" s="1243"/>
      <c r="H3934" s="1404" t="s">
        <v>4929</v>
      </c>
      <c r="I3934" s="1242"/>
      <c r="J3934" s="1243"/>
      <c r="K3934" s="1404" t="s">
        <v>4929</v>
      </c>
      <c r="L3934" s="1242"/>
      <c r="M3934" s="1243"/>
    </row>
    <row r="3935" spans="1:13" s="352" customFormat="1" ht="27.75" customHeight="1">
      <c r="A3935" s="2062" t="s">
        <v>3294</v>
      </c>
      <c r="B3935" s="1404"/>
      <c r="C3935" s="1242"/>
      <c r="D3935" s="1243"/>
      <c r="E3935" s="1404"/>
      <c r="F3935" s="1242"/>
      <c r="G3935" s="1243"/>
      <c r="H3935" s="1404"/>
      <c r="I3935" s="1242"/>
      <c r="J3935" s="1243"/>
      <c r="K3935" s="1404"/>
      <c r="L3935" s="1242"/>
      <c r="M3935" s="1243"/>
    </row>
    <row r="3936" spans="1:13" s="352" customFormat="1" ht="27.75" customHeight="1">
      <c r="A3936" s="2062" t="s">
        <v>3295</v>
      </c>
      <c r="B3936" s="1404" t="s">
        <v>3394</v>
      </c>
      <c r="C3936" s="1242"/>
      <c r="D3936" s="1243"/>
      <c r="E3936" s="1404" t="s">
        <v>3394</v>
      </c>
      <c r="F3936" s="1242"/>
      <c r="G3936" s="1243"/>
      <c r="H3936" s="1404" t="s">
        <v>3394</v>
      </c>
      <c r="I3936" s="1242"/>
      <c r="J3936" s="1243"/>
      <c r="K3936" s="1404" t="s">
        <v>3394</v>
      </c>
      <c r="L3936" s="1242"/>
      <c r="M3936" s="1243"/>
    </row>
    <row r="3937" spans="1:13" s="352" customFormat="1" ht="53.25" customHeight="1">
      <c r="A3937" s="2062" t="s">
        <v>3298</v>
      </c>
      <c r="B3937" s="1404" t="s">
        <v>4930</v>
      </c>
      <c r="C3937" s="1242"/>
      <c r="D3937" s="1243"/>
      <c r="E3937" s="1404" t="s">
        <v>4930</v>
      </c>
      <c r="F3937" s="1242"/>
      <c r="G3937" s="1243"/>
      <c r="H3937" s="1404" t="s">
        <v>4930</v>
      </c>
      <c r="I3937" s="1242"/>
      <c r="J3937" s="1243"/>
      <c r="K3937" s="1404" t="s">
        <v>4930</v>
      </c>
      <c r="L3937" s="1242"/>
      <c r="M3937" s="1243"/>
    </row>
    <row r="3938" spans="1:13" s="352" customFormat="1" ht="56.25" customHeight="1">
      <c r="A3938" s="2062" t="s">
        <v>4376</v>
      </c>
      <c r="B3938" s="1404" t="s">
        <v>4931</v>
      </c>
      <c r="C3938" s="1242"/>
      <c r="D3938" s="1243"/>
      <c r="E3938" s="1404" t="s">
        <v>4931</v>
      </c>
      <c r="F3938" s="1242"/>
      <c r="G3938" s="1243"/>
      <c r="H3938" s="1404" t="s">
        <v>4931</v>
      </c>
      <c r="I3938" s="1242"/>
      <c r="J3938" s="1243"/>
      <c r="K3938" s="1404" t="s">
        <v>4931</v>
      </c>
      <c r="L3938" s="1242"/>
      <c r="M3938" s="1243"/>
    </row>
    <row r="3939" spans="1:13" s="352" customFormat="1" ht="27.75" customHeight="1">
      <c r="A3939" s="2062" t="s">
        <v>3304</v>
      </c>
      <c r="B3939" s="1404" t="s">
        <v>3306</v>
      </c>
      <c r="C3939" s="1245"/>
      <c r="D3939" s="1243"/>
      <c r="E3939" s="1404" t="s">
        <v>3306</v>
      </c>
      <c r="F3939" s="1245"/>
      <c r="G3939" s="1243"/>
      <c r="H3939" s="1404" t="s">
        <v>3306</v>
      </c>
      <c r="I3939" s="1245"/>
      <c r="J3939" s="1243"/>
      <c r="K3939" s="1404" t="s">
        <v>3306</v>
      </c>
      <c r="L3939" s="1245"/>
      <c r="M3939" s="1243"/>
    </row>
    <row r="3940" spans="1:13" s="352" customFormat="1" ht="27.75" customHeight="1">
      <c r="A3940" s="2062" t="s">
        <v>4377</v>
      </c>
      <c r="B3940" s="1406">
        <v>2</v>
      </c>
      <c r="C3940" s="1248">
        <v>300</v>
      </c>
      <c r="D3940" s="1243">
        <f>C3940*B3940*B3942</f>
        <v>15000</v>
      </c>
      <c r="E3940" s="1406">
        <v>2</v>
      </c>
      <c r="F3940" s="1248">
        <v>300</v>
      </c>
      <c r="G3940" s="1243">
        <f>F3940*E3940*E3942</f>
        <v>15000</v>
      </c>
      <c r="H3940" s="1406">
        <v>2</v>
      </c>
      <c r="I3940" s="1248">
        <v>300</v>
      </c>
      <c r="J3940" s="1243">
        <f>I3940*H3940*H3942</f>
        <v>15000</v>
      </c>
      <c r="K3940" s="1406">
        <v>2</v>
      </c>
      <c r="L3940" s="1248">
        <v>300</v>
      </c>
      <c r="M3940" s="1243">
        <f>L3940*K3940*K3942</f>
        <v>15000</v>
      </c>
    </row>
    <row r="3941" spans="1:13" s="352" customFormat="1" ht="27.75" customHeight="1">
      <c r="A3941" s="2062" t="s">
        <v>4378</v>
      </c>
      <c r="B3941" s="1406">
        <v>2</v>
      </c>
      <c r="C3941" s="1248">
        <v>100</v>
      </c>
      <c r="D3941" s="1243">
        <f>C3941*B3941*B3942</f>
        <v>5000</v>
      </c>
      <c r="E3941" s="1406">
        <v>2</v>
      </c>
      <c r="F3941" s="1248">
        <v>100</v>
      </c>
      <c r="G3941" s="1243">
        <f>F3941*E3941*E3942</f>
        <v>5000</v>
      </c>
      <c r="H3941" s="1406">
        <v>2</v>
      </c>
      <c r="I3941" s="1248">
        <v>100</v>
      </c>
      <c r="J3941" s="1243">
        <f>I3941*H3941*H3942</f>
        <v>5000</v>
      </c>
      <c r="K3941" s="1406">
        <v>2</v>
      </c>
      <c r="L3941" s="1248">
        <v>100</v>
      </c>
      <c r="M3941" s="1243">
        <f>L3941*K3941*K3942</f>
        <v>5000</v>
      </c>
    </row>
    <row r="3942" spans="1:13" s="352" customFormat="1" ht="25.5" customHeight="1">
      <c r="A3942" s="2062" t="s">
        <v>4379</v>
      </c>
      <c r="B3942" s="1406">
        <v>25</v>
      </c>
      <c r="C3942" s="1248"/>
      <c r="D3942" s="1243"/>
      <c r="E3942" s="1406">
        <v>25</v>
      </c>
      <c r="F3942" s="1248"/>
      <c r="G3942" s="1243"/>
      <c r="H3942" s="1406">
        <v>25</v>
      </c>
      <c r="I3942" s="1248"/>
      <c r="J3942" s="1243"/>
      <c r="K3942" s="1406">
        <v>25</v>
      </c>
      <c r="L3942" s="1248"/>
      <c r="M3942" s="1243"/>
    </row>
    <row r="3943" spans="1:13" s="352" customFormat="1" ht="27.75" hidden="1" customHeight="1">
      <c r="A3943" s="2062"/>
      <c r="B3943" s="1409"/>
      <c r="C3943" s="1248"/>
      <c r="D3943" s="1243"/>
      <c r="E3943" s="1409"/>
      <c r="F3943" s="1248"/>
      <c r="G3943" s="1243"/>
      <c r="H3943" s="1409"/>
      <c r="I3943" s="1248"/>
      <c r="J3943" s="1243"/>
      <c r="K3943" s="1409"/>
      <c r="L3943" s="1248"/>
      <c r="M3943" s="1243"/>
    </row>
    <row r="3944" spans="1:13" s="352" customFormat="1" ht="27.75" hidden="1" customHeight="1">
      <c r="A3944" s="2062" t="s">
        <v>4376</v>
      </c>
      <c r="B3944" s="1406"/>
      <c r="C3944" s="1248"/>
      <c r="D3944" s="1243"/>
      <c r="E3944" s="1406"/>
      <c r="F3944" s="1248"/>
      <c r="G3944" s="1243"/>
      <c r="H3944" s="1406"/>
      <c r="I3944" s="1248"/>
      <c r="J3944" s="1243"/>
      <c r="K3944" s="1406"/>
      <c r="L3944" s="1248"/>
      <c r="M3944" s="1243"/>
    </row>
    <row r="3945" spans="1:13" s="352" customFormat="1" ht="27.75" customHeight="1" thickBot="1">
      <c r="A3945" s="2626" t="s">
        <v>29</v>
      </c>
      <c r="B3945" s="2649"/>
      <c r="C3945" s="2674"/>
      <c r="D3945" s="2628">
        <f>D3940+D3941</f>
        <v>20000</v>
      </c>
      <c r="E3945" s="2649"/>
      <c r="F3945" s="2674"/>
      <c r="G3945" s="2628">
        <f>G3940+G3941</f>
        <v>20000</v>
      </c>
      <c r="H3945" s="2649"/>
      <c r="I3945" s="2674"/>
      <c r="J3945" s="2628">
        <f>J3940+J3941</f>
        <v>20000</v>
      </c>
      <c r="K3945" s="2649"/>
      <c r="L3945" s="2674"/>
      <c r="M3945" s="2628">
        <f>M3940+M3941</f>
        <v>20000</v>
      </c>
    </row>
    <row r="3946" spans="1:13" s="352" customFormat="1" ht="55.5" customHeight="1">
      <c r="A3946" s="2060" t="s">
        <v>3278</v>
      </c>
      <c r="B3946" s="2619" t="s">
        <v>4932</v>
      </c>
      <c r="C3946" s="1501"/>
      <c r="D3946" s="2647"/>
      <c r="E3946" s="2619" t="s">
        <v>4932</v>
      </c>
      <c r="F3946" s="1501"/>
      <c r="G3946" s="2647"/>
      <c r="H3946" s="2619" t="s">
        <v>4932</v>
      </c>
      <c r="I3946" s="1501"/>
      <c r="J3946" s="2647"/>
      <c r="K3946" s="2619" t="s">
        <v>4932</v>
      </c>
      <c r="L3946" s="1501"/>
      <c r="M3946" s="2647"/>
    </row>
    <row r="3947" spans="1:13" s="352" customFormat="1" ht="27.75" customHeight="1">
      <c r="A3947" s="2062" t="s">
        <v>4228</v>
      </c>
      <c r="B3947" s="1240" t="s">
        <v>4919</v>
      </c>
      <c r="C3947" s="2675"/>
      <c r="D3947" s="2675"/>
      <c r="E3947" s="1240" t="s">
        <v>4919</v>
      </c>
      <c r="F3947" s="2675"/>
      <c r="G3947" s="2675"/>
      <c r="H3947" s="1240" t="s">
        <v>4919</v>
      </c>
      <c r="I3947" s="2675"/>
      <c r="J3947" s="2675"/>
      <c r="K3947" s="1240" t="s">
        <v>4919</v>
      </c>
      <c r="L3947" s="2675"/>
      <c r="M3947" s="2675"/>
    </row>
    <row r="3948" spans="1:13" s="352" customFormat="1" ht="27.75" customHeight="1">
      <c r="A3948" s="2062" t="s">
        <v>4834</v>
      </c>
      <c r="B3948" s="2625" t="s">
        <v>4920</v>
      </c>
      <c r="C3948" s="2671"/>
      <c r="D3948" s="2672"/>
      <c r="E3948" s="2625" t="s">
        <v>4927</v>
      </c>
      <c r="F3948" s="2671"/>
      <c r="G3948" s="2672"/>
      <c r="H3948" s="2625" t="s">
        <v>4928</v>
      </c>
      <c r="I3948" s="2671"/>
      <c r="J3948" s="2672"/>
      <c r="K3948" s="2625" t="s">
        <v>4923</v>
      </c>
      <c r="L3948" s="2671"/>
      <c r="M3948" s="2672"/>
    </row>
    <row r="3949" spans="1:13" s="352" customFormat="1" ht="27.75" customHeight="1">
      <c r="A3949" s="2062" t="s">
        <v>4375</v>
      </c>
      <c r="B3949" s="1404" t="s">
        <v>4924</v>
      </c>
      <c r="C3949" s="1242"/>
      <c r="D3949" s="1243"/>
      <c r="E3949" s="1404" t="s">
        <v>4924</v>
      </c>
      <c r="F3949" s="1242"/>
      <c r="G3949" s="1243"/>
      <c r="H3949" s="1404" t="s">
        <v>4924</v>
      </c>
      <c r="I3949" s="1242"/>
      <c r="J3949" s="1243"/>
      <c r="K3949" s="1404" t="s">
        <v>4924</v>
      </c>
      <c r="L3949" s="1242"/>
      <c r="M3949" s="1243"/>
    </row>
    <row r="3950" spans="1:13" s="352" customFormat="1" ht="27.75" customHeight="1">
      <c r="A3950" s="2062" t="s">
        <v>3291</v>
      </c>
      <c r="B3950" s="1404" t="s">
        <v>4929</v>
      </c>
      <c r="C3950" s="1242"/>
      <c r="D3950" s="1243"/>
      <c r="E3950" s="1404" t="s">
        <v>4929</v>
      </c>
      <c r="F3950" s="1242"/>
      <c r="G3950" s="1243"/>
      <c r="H3950" s="1404" t="s">
        <v>4929</v>
      </c>
      <c r="I3950" s="1242"/>
      <c r="J3950" s="1243"/>
      <c r="K3950" s="1404" t="s">
        <v>4929</v>
      </c>
      <c r="L3950" s="1242"/>
      <c r="M3950" s="1243"/>
    </row>
    <row r="3951" spans="1:13" s="352" customFormat="1" ht="27.75" customHeight="1">
      <c r="A3951" s="2062" t="s">
        <v>3294</v>
      </c>
      <c r="B3951" s="1404"/>
      <c r="C3951" s="1242"/>
      <c r="D3951" s="1243"/>
      <c r="E3951" s="1404"/>
      <c r="F3951" s="1242"/>
      <c r="G3951" s="1243"/>
      <c r="H3951" s="1404"/>
      <c r="I3951" s="1242"/>
      <c r="J3951" s="1243"/>
      <c r="K3951" s="1404"/>
      <c r="L3951" s="1242"/>
      <c r="M3951" s="1243"/>
    </row>
    <row r="3952" spans="1:13" s="352" customFormat="1" ht="44.25" customHeight="1">
      <c r="A3952" s="2062" t="s">
        <v>3295</v>
      </c>
      <c r="B3952" s="1404" t="s">
        <v>3394</v>
      </c>
      <c r="C3952" s="1242"/>
      <c r="D3952" s="1243"/>
      <c r="E3952" s="1404" t="s">
        <v>3394</v>
      </c>
      <c r="F3952" s="1242"/>
      <c r="G3952" s="1243"/>
      <c r="H3952" s="1404" t="s">
        <v>3394</v>
      </c>
      <c r="I3952" s="1242"/>
      <c r="J3952" s="1243"/>
      <c r="K3952" s="1404" t="s">
        <v>3394</v>
      </c>
      <c r="L3952" s="1242"/>
      <c r="M3952" s="1243"/>
    </row>
    <row r="3953" spans="1:13" s="352" customFormat="1" ht="33" customHeight="1">
      <c r="A3953" s="2062" t="s">
        <v>3298</v>
      </c>
      <c r="B3953" s="1404" t="s">
        <v>4930</v>
      </c>
      <c r="C3953" s="1242"/>
      <c r="D3953" s="1243"/>
      <c r="E3953" s="1404" t="s">
        <v>4930</v>
      </c>
      <c r="F3953" s="1242"/>
      <c r="G3953" s="1243"/>
      <c r="H3953" s="1404" t="s">
        <v>4930</v>
      </c>
      <c r="I3953" s="1242"/>
      <c r="J3953" s="1243"/>
      <c r="K3953" s="1404" t="s">
        <v>4930</v>
      </c>
      <c r="L3953" s="1242"/>
      <c r="M3953" s="1243"/>
    </row>
    <row r="3954" spans="1:13" s="352" customFormat="1" ht="27.75" customHeight="1">
      <c r="A3954" s="2062" t="s">
        <v>4376</v>
      </c>
      <c r="B3954" s="1404" t="s">
        <v>4931</v>
      </c>
      <c r="C3954" s="1242"/>
      <c r="D3954" s="1243"/>
      <c r="E3954" s="1404" t="s">
        <v>4931</v>
      </c>
      <c r="F3954" s="1242"/>
      <c r="G3954" s="1243"/>
      <c r="H3954" s="1404" t="s">
        <v>4931</v>
      </c>
      <c r="I3954" s="1242"/>
      <c r="J3954" s="1243"/>
      <c r="K3954" s="1404" t="s">
        <v>4931</v>
      </c>
      <c r="L3954" s="1242"/>
      <c r="M3954" s="1243"/>
    </row>
    <row r="3955" spans="1:13" s="352" customFormat="1" ht="27.75" customHeight="1">
      <c r="A3955" s="2062" t="s">
        <v>3304</v>
      </c>
      <c r="B3955" s="1404" t="s">
        <v>3306</v>
      </c>
      <c r="C3955" s="1245"/>
      <c r="D3955" s="1243"/>
      <c r="E3955" s="1404" t="s">
        <v>3306</v>
      </c>
      <c r="F3955" s="1245"/>
      <c r="G3955" s="1243"/>
      <c r="H3955" s="1404" t="s">
        <v>3306</v>
      </c>
      <c r="I3955" s="1245"/>
      <c r="J3955" s="1243"/>
      <c r="K3955" s="1404" t="s">
        <v>3306</v>
      </c>
      <c r="L3955" s="1245"/>
      <c r="M3955" s="1243"/>
    </row>
    <row r="3956" spans="1:13" s="352" customFormat="1" ht="27.75" customHeight="1">
      <c r="A3956" s="2062" t="s">
        <v>4377</v>
      </c>
      <c r="B3956" s="1406">
        <v>1</v>
      </c>
      <c r="C3956" s="1248">
        <v>150</v>
      </c>
      <c r="D3956" s="1243">
        <f>C3956*B3956*B3958</f>
        <v>6000</v>
      </c>
      <c r="E3956" s="1406">
        <v>1</v>
      </c>
      <c r="F3956" s="1248">
        <v>150</v>
      </c>
      <c r="G3956" s="1243">
        <f>F3956*E3956*E3958</f>
        <v>6000</v>
      </c>
      <c r="H3956" s="1406">
        <v>1</v>
      </c>
      <c r="I3956" s="1248">
        <v>150</v>
      </c>
      <c r="J3956" s="1243">
        <f>I3956*H3956*H3958</f>
        <v>6000</v>
      </c>
      <c r="K3956" s="1406">
        <v>1</v>
      </c>
      <c r="L3956" s="1248">
        <v>150</v>
      </c>
      <c r="M3956" s="1243">
        <f>L3956*K3956*K3958</f>
        <v>6000</v>
      </c>
    </row>
    <row r="3957" spans="1:13" s="352" customFormat="1" ht="27.75" customHeight="1">
      <c r="A3957" s="2062" t="s">
        <v>4378</v>
      </c>
      <c r="B3957" s="1406">
        <v>2</v>
      </c>
      <c r="C3957" s="1248">
        <v>50</v>
      </c>
      <c r="D3957" s="1243">
        <f>C3957*B3957*B3958</f>
        <v>4000</v>
      </c>
      <c r="E3957" s="1406">
        <v>2</v>
      </c>
      <c r="F3957" s="1248">
        <v>50</v>
      </c>
      <c r="G3957" s="1243">
        <f>F3957*E3957*E3958</f>
        <v>4000</v>
      </c>
      <c r="H3957" s="1406">
        <v>2</v>
      </c>
      <c r="I3957" s="1248">
        <v>50</v>
      </c>
      <c r="J3957" s="1243">
        <f>I3957*H3957*H3958</f>
        <v>4000</v>
      </c>
      <c r="K3957" s="1406">
        <v>2</v>
      </c>
      <c r="L3957" s="1248">
        <v>50</v>
      </c>
      <c r="M3957" s="1243">
        <f>L3957*K3957*K3958</f>
        <v>4000</v>
      </c>
    </row>
    <row r="3958" spans="1:13" s="352" customFormat="1" ht="25.5" customHeight="1">
      <c r="A3958" s="2062" t="s">
        <v>4379</v>
      </c>
      <c r="B3958" s="1406">
        <v>40</v>
      </c>
      <c r="C3958" s="1248"/>
      <c r="D3958" s="1243"/>
      <c r="E3958" s="1406">
        <v>40</v>
      </c>
      <c r="F3958" s="1248"/>
      <c r="G3958" s="1243"/>
      <c r="H3958" s="1406">
        <v>40</v>
      </c>
      <c r="I3958" s="1248"/>
      <c r="J3958" s="1243"/>
      <c r="K3958" s="1406">
        <v>40</v>
      </c>
      <c r="L3958" s="1248"/>
      <c r="M3958" s="1243"/>
    </row>
    <row r="3959" spans="1:13" s="352" customFormat="1" ht="27.75" hidden="1" customHeight="1">
      <c r="A3959" s="2062"/>
      <c r="B3959" s="1406"/>
      <c r="C3959" s="1248"/>
      <c r="D3959" s="1243"/>
      <c r="E3959" s="1406"/>
      <c r="F3959" s="1248"/>
      <c r="G3959" s="1243"/>
      <c r="H3959" s="1406"/>
      <c r="I3959" s="1248"/>
      <c r="J3959" s="1243"/>
      <c r="K3959" s="1406"/>
      <c r="L3959" s="1248"/>
      <c r="M3959" s="1243"/>
    </row>
    <row r="3960" spans="1:13" s="352" customFormat="1" ht="27.75" hidden="1" customHeight="1">
      <c r="A3960" s="2062" t="s">
        <v>4376</v>
      </c>
      <c r="B3960" s="2649"/>
      <c r="C3960" s="2674"/>
      <c r="D3960" s="2628">
        <f>D3956+D3957</f>
        <v>10000</v>
      </c>
      <c r="E3960" s="2649"/>
      <c r="F3960" s="2674"/>
      <c r="G3960" s="2628">
        <f>G3956+G3957</f>
        <v>10000</v>
      </c>
      <c r="H3960" s="2649"/>
      <c r="I3960" s="2674"/>
      <c r="J3960" s="2628">
        <f>J3956+J3957</f>
        <v>10000</v>
      </c>
      <c r="K3960" s="2649"/>
      <c r="L3960" s="2674"/>
      <c r="M3960" s="2628">
        <f>M3956+M3957</f>
        <v>10000</v>
      </c>
    </row>
    <row r="3961" spans="1:13" s="352" customFormat="1" ht="27.75" customHeight="1" thickBot="1">
      <c r="A3961" s="2626" t="s">
        <v>29</v>
      </c>
      <c r="B3961" s="2629"/>
      <c r="C3961" s="1254"/>
      <c r="D3961" s="2628">
        <f>D3956+D3957</f>
        <v>10000</v>
      </c>
      <c r="E3961" s="2629"/>
      <c r="F3961" s="1254"/>
      <c r="G3961" s="2628">
        <f>G3956+G3957</f>
        <v>10000</v>
      </c>
      <c r="H3961" s="2629"/>
      <c r="I3961" s="1254"/>
      <c r="J3961" s="2628">
        <f>J3956+J3957</f>
        <v>10000</v>
      </c>
      <c r="K3961" s="2629"/>
      <c r="L3961" s="1254"/>
      <c r="M3961" s="2628">
        <f>M3956+M3957</f>
        <v>10000</v>
      </c>
    </row>
    <row r="3962" spans="1:13" s="352" customFormat="1" ht="55.5" customHeight="1">
      <c r="A3962" s="2060" t="s">
        <v>3278</v>
      </c>
      <c r="B3962" s="2619" t="s">
        <v>4933</v>
      </c>
      <c r="C3962" s="1501"/>
      <c r="D3962" s="2647"/>
      <c r="E3962" s="2619" t="s">
        <v>4933</v>
      </c>
      <c r="F3962" s="1501"/>
      <c r="G3962" s="2647"/>
      <c r="H3962" s="2619" t="s">
        <v>4933</v>
      </c>
      <c r="I3962" s="1501"/>
      <c r="J3962" s="2647"/>
      <c r="K3962" s="2619" t="s">
        <v>4933</v>
      </c>
      <c r="L3962" s="1501"/>
      <c r="M3962" s="2647"/>
    </row>
    <row r="3963" spans="1:13" s="352" customFormat="1" ht="27.75" customHeight="1">
      <c r="A3963" s="2062" t="s">
        <v>4228</v>
      </c>
      <c r="B3963" s="1240" t="s">
        <v>4919</v>
      </c>
      <c r="C3963" s="2675"/>
      <c r="D3963" s="2675"/>
      <c r="E3963" s="1240" t="s">
        <v>4919</v>
      </c>
      <c r="F3963" s="2675"/>
      <c r="G3963" s="2675"/>
      <c r="H3963" s="1240" t="s">
        <v>4919</v>
      </c>
      <c r="I3963" s="2675"/>
      <c r="J3963" s="2675"/>
      <c r="K3963" s="1240" t="s">
        <v>4919</v>
      </c>
      <c r="L3963" s="2675"/>
      <c r="M3963" s="2675"/>
    </row>
    <row r="3964" spans="1:13" s="352" customFormat="1" ht="27.75" customHeight="1">
      <c r="A3964" s="2062" t="s">
        <v>4834</v>
      </c>
      <c r="B3964" s="2625" t="s">
        <v>4920</v>
      </c>
      <c r="C3964" s="2671"/>
      <c r="D3964" s="2672"/>
      <c r="E3964" s="2625" t="s">
        <v>4927</v>
      </c>
      <c r="F3964" s="2671"/>
      <c r="G3964" s="2672"/>
      <c r="H3964" s="2625" t="s">
        <v>4928</v>
      </c>
      <c r="I3964" s="2671"/>
      <c r="J3964" s="2672"/>
      <c r="K3964" s="2625" t="s">
        <v>4923</v>
      </c>
      <c r="L3964" s="2671"/>
      <c r="M3964" s="2672"/>
    </row>
    <row r="3965" spans="1:13" s="352" customFormat="1" ht="27.75" customHeight="1">
      <c r="A3965" s="2062" t="s">
        <v>4375</v>
      </c>
      <c r="B3965" s="1404" t="s">
        <v>4924</v>
      </c>
      <c r="C3965" s="1242"/>
      <c r="D3965" s="1243"/>
      <c r="E3965" s="1404" t="s">
        <v>4924</v>
      </c>
      <c r="F3965" s="1242"/>
      <c r="G3965" s="1243"/>
      <c r="H3965" s="1404" t="s">
        <v>4924</v>
      </c>
      <c r="I3965" s="1242"/>
      <c r="J3965" s="1243"/>
      <c r="K3965" s="1404" t="s">
        <v>4924</v>
      </c>
      <c r="L3965" s="1242"/>
      <c r="M3965" s="1243"/>
    </row>
    <row r="3966" spans="1:13" s="352" customFormat="1" ht="27.75" customHeight="1">
      <c r="A3966" s="2062" t="s">
        <v>3291</v>
      </c>
      <c r="B3966" s="1404" t="s">
        <v>4934</v>
      </c>
      <c r="C3966" s="1242"/>
      <c r="D3966" s="1243"/>
      <c r="E3966" s="1404" t="s">
        <v>4934</v>
      </c>
      <c r="F3966" s="1242"/>
      <c r="G3966" s="1243"/>
      <c r="H3966" s="1404" t="s">
        <v>4934</v>
      </c>
      <c r="I3966" s="1242"/>
      <c r="J3966" s="1243"/>
      <c r="K3966" s="1404" t="s">
        <v>4934</v>
      </c>
      <c r="L3966" s="1242"/>
      <c r="M3966" s="1243"/>
    </row>
    <row r="3967" spans="1:13" s="352" customFormat="1" ht="27.75" customHeight="1">
      <c r="A3967" s="2062" t="s">
        <v>3294</v>
      </c>
      <c r="B3967" s="1404"/>
      <c r="C3967" s="1242"/>
      <c r="D3967" s="1243"/>
      <c r="E3967" s="1404"/>
      <c r="F3967" s="1242"/>
      <c r="G3967" s="1243"/>
      <c r="H3967" s="1404"/>
      <c r="I3967" s="1242"/>
      <c r="J3967" s="1243"/>
      <c r="K3967" s="1404"/>
      <c r="L3967" s="1242"/>
      <c r="M3967" s="1243"/>
    </row>
    <row r="3968" spans="1:13" s="352" customFormat="1" ht="24.75" customHeight="1">
      <c r="A3968" s="2062" t="s">
        <v>3295</v>
      </c>
      <c r="B3968" s="1404" t="s">
        <v>3426</v>
      </c>
      <c r="C3968" s="1242"/>
      <c r="D3968" s="1243"/>
      <c r="E3968" s="1404" t="s">
        <v>3426</v>
      </c>
      <c r="F3968" s="1242"/>
      <c r="G3968" s="1243"/>
      <c r="H3968" s="1404" t="s">
        <v>3426</v>
      </c>
      <c r="I3968" s="1242"/>
      <c r="J3968" s="1243"/>
      <c r="K3968" s="1404" t="s">
        <v>3426</v>
      </c>
      <c r="L3968" s="1242"/>
      <c r="M3968" s="1243"/>
    </row>
    <row r="3969" spans="1:13" s="352" customFormat="1" ht="33" customHeight="1">
      <c r="A3969" s="2062" t="s">
        <v>3298</v>
      </c>
      <c r="B3969" s="1404"/>
      <c r="C3969" s="1242"/>
      <c r="D3969" s="1243"/>
      <c r="E3969" s="1404"/>
      <c r="F3969" s="1242"/>
      <c r="G3969" s="1243"/>
      <c r="H3969" s="1404"/>
      <c r="I3969" s="1242"/>
      <c r="J3969" s="1243"/>
      <c r="K3969" s="1404"/>
      <c r="L3969" s="1242"/>
      <c r="M3969" s="1243"/>
    </row>
    <row r="3970" spans="1:13" s="352" customFormat="1" ht="27.75" customHeight="1">
      <c r="A3970" s="2062" t="s">
        <v>4376</v>
      </c>
      <c r="B3970" s="1404"/>
      <c r="C3970" s="1242"/>
      <c r="D3970" s="1243"/>
      <c r="E3970" s="1404"/>
      <c r="F3970" s="1242"/>
      <c r="G3970" s="1243"/>
      <c r="H3970" s="1404"/>
      <c r="I3970" s="1242"/>
      <c r="J3970" s="1243"/>
      <c r="K3970" s="1404"/>
      <c r="L3970" s="1242"/>
      <c r="M3970" s="1243"/>
    </row>
    <row r="3971" spans="1:13" s="352" customFormat="1" ht="27.75" customHeight="1">
      <c r="A3971" s="2062" t="s">
        <v>3304</v>
      </c>
      <c r="B3971" s="1404" t="s">
        <v>3306</v>
      </c>
      <c r="C3971" s="1245"/>
      <c r="D3971" s="1243"/>
      <c r="E3971" s="1404" t="s">
        <v>3306</v>
      </c>
      <c r="F3971" s="1245"/>
      <c r="G3971" s="1243"/>
      <c r="H3971" s="1404" t="s">
        <v>3306</v>
      </c>
      <c r="I3971" s="1245"/>
      <c r="J3971" s="1243"/>
      <c r="K3971" s="1404" t="s">
        <v>3306</v>
      </c>
      <c r="L3971" s="1245"/>
      <c r="M3971" s="1243"/>
    </row>
    <row r="3972" spans="1:13" s="352" customFormat="1" ht="27.75" customHeight="1">
      <c r="A3972" s="2062" t="s">
        <v>4377</v>
      </c>
      <c r="B3972" s="1406">
        <v>1</v>
      </c>
      <c r="C3972" s="1248">
        <v>150</v>
      </c>
      <c r="D3972" s="1243">
        <f>C3972*B3972*B3974</f>
        <v>32400</v>
      </c>
      <c r="E3972" s="1406">
        <v>1</v>
      </c>
      <c r="F3972" s="1248">
        <v>150</v>
      </c>
      <c r="G3972" s="1243">
        <f>F3972*E3972*E3974</f>
        <v>32400</v>
      </c>
      <c r="H3972" s="1406">
        <v>1</v>
      </c>
      <c r="I3972" s="1248">
        <v>150</v>
      </c>
      <c r="J3972" s="1243">
        <f>I3972*H3972*H3974</f>
        <v>32400</v>
      </c>
      <c r="K3972" s="1406">
        <v>1</v>
      </c>
      <c r="L3972" s="1248">
        <v>150</v>
      </c>
      <c r="M3972" s="1243">
        <f>L3972*K3972*K3974</f>
        <v>32400</v>
      </c>
    </row>
    <row r="3973" spans="1:13" s="352" customFormat="1" ht="27.75" customHeight="1">
      <c r="A3973" s="2062" t="s">
        <v>4378</v>
      </c>
      <c r="B3973" s="1406"/>
      <c r="C3973" s="1248"/>
      <c r="D3973" s="1243">
        <f>C3973*B3973*B3974</f>
        <v>0</v>
      </c>
      <c r="E3973" s="1406"/>
      <c r="F3973" s="1248"/>
      <c r="G3973" s="1243">
        <f>F3973*E3973*E3974</f>
        <v>0</v>
      </c>
      <c r="H3973" s="1406"/>
      <c r="I3973" s="1248"/>
      <c r="J3973" s="1243">
        <f>I3973*H3973*H3974</f>
        <v>0</v>
      </c>
      <c r="K3973" s="1406"/>
      <c r="L3973" s="1248"/>
      <c r="M3973" s="1243">
        <f>L3973*K3973*K3974</f>
        <v>0</v>
      </c>
    </row>
    <row r="3974" spans="1:13" s="352" customFormat="1" ht="25.5" customHeight="1">
      <c r="A3974" s="2062" t="s">
        <v>4379</v>
      </c>
      <c r="B3974" s="1406">
        <v>216</v>
      </c>
      <c r="C3974" s="1248"/>
      <c r="D3974" s="1243"/>
      <c r="E3974" s="1406">
        <v>216</v>
      </c>
      <c r="F3974" s="1248"/>
      <c r="G3974" s="1243"/>
      <c r="H3974" s="1406">
        <v>216</v>
      </c>
      <c r="I3974" s="1248"/>
      <c r="J3974" s="1243"/>
      <c r="K3974" s="1406">
        <v>216</v>
      </c>
      <c r="L3974" s="1248"/>
      <c r="M3974" s="1243"/>
    </row>
    <row r="3975" spans="1:13" s="352" customFormat="1" ht="27.75" hidden="1" customHeight="1">
      <c r="A3975" s="2062"/>
      <c r="B3975" s="1406"/>
      <c r="C3975" s="1248"/>
      <c r="D3975" s="1243"/>
      <c r="E3975" s="1406"/>
      <c r="F3975" s="1248"/>
      <c r="G3975" s="1243"/>
      <c r="H3975" s="1406"/>
      <c r="I3975" s="1248"/>
      <c r="J3975" s="1243"/>
      <c r="K3975" s="1406"/>
      <c r="L3975" s="1248"/>
      <c r="M3975" s="1243"/>
    </row>
    <row r="3976" spans="1:13" s="352" customFormat="1" ht="27.75" hidden="1" customHeight="1">
      <c r="A3976" s="2062" t="s">
        <v>4376</v>
      </c>
      <c r="B3976" s="2649"/>
      <c r="C3976" s="2674"/>
      <c r="D3976" s="2628">
        <f>D3972+D3973</f>
        <v>32400</v>
      </c>
      <c r="E3976" s="2649"/>
      <c r="F3976" s="2674"/>
      <c r="G3976" s="2628">
        <f>G3972+G3973</f>
        <v>32400</v>
      </c>
      <c r="H3976" s="2649"/>
      <c r="I3976" s="2674"/>
      <c r="J3976" s="2628">
        <f>J3972+J3973</f>
        <v>32400</v>
      </c>
      <c r="K3976" s="2649"/>
      <c r="L3976" s="2674"/>
      <c r="M3976" s="2628">
        <f>M3972+M3973</f>
        <v>32400</v>
      </c>
    </row>
    <row r="3977" spans="1:13" s="352" customFormat="1" ht="27.75" customHeight="1" thickBot="1">
      <c r="A3977" s="2626" t="s">
        <v>29</v>
      </c>
      <c r="B3977" s="2629"/>
      <c r="C3977" s="1254"/>
      <c r="D3977" s="2628">
        <f>D3972+D3973</f>
        <v>32400</v>
      </c>
      <c r="E3977" s="2629"/>
      <c r="F3977" s="1254"/>
      <c r="G3977" s="2628">
        <f>G3972+G3973</f>
        <v>32400</v>
      </c>
      <c r="H3977" s="2629"/>
      <c r="I3977" s="1254"/>
      <c r="J3977" s="2628">
        <f>J3972+J3973</f>
        <v>32400</v>
      </c>
      <c r="K3977" s="2629"/>
      <c r="L3977" s="1254"/>
      <c r="M3977" s="2628">
        <f>M3972+M3973</f>
        <v>32400</v>
      </c>
    </row>
    <row r="3978" spans="1:13" s="352" customFormat="1" ht="43.5" customHeight="1">
      <c r="A3978" s="2060" t="s">
        <v>3278</v>
      </c>
      <c r="B3978" s="2619" t="s">
        <v>4935</v>
      </c>
      <c r="C3978" s="1501"/>
      <c r="D3978" s="2647"/>
      <c r="E3978" s="2619" t="s">
        <v>4935</v>
      </c>
      <c r="F3978" s="1501"/>
      <c r="G3978" s="2647"/>
      <c r="H3978" s="2619" t="s">
        <v>4935</v>
      </c>
      <c r="I3978" s="1501"/>
      <c r="J3978" s="2647"/>
      <c r="K3978" s="2619" t="s">
        <v>4935</v>
      </c>
      <c r="L3978" s="1501"/>
      <c r="M3978" s="2647"/>
    </row>
    <row r="3979" spans="1:13" s="352" customFormat="1" ht="27.75" customHeight="1">
      <c r="A3979" s="2062" t="s">
        <v>4228</v>
      </c>
      <c r="B3979" s="1240" t="s">
        <v>4919</v>
      </c>
      <c r="C3979" s="2675"/>
      <c r="D3979" s="2675"/>
      <c r="E3979" s="1240" t="s">
        <v>4919</v>
      </c>
      <c r="F3979" s="2675"/>
      <c r="G3979" s="2675"/>
      <c r="H3979" s="1240" t="s">
        <v>4919</v>
      </c>
      <c r="I3979" s="2675"/>
      <c r="J3979" s="2675"/>
      <c r="K3979" s="1240" t="s">
        <v>4919</v>
      </c>
      <c r="L3979" s="2675"/>
      <c r="M3979" s="2675"/>
    </row>
    <row r="3980" spans="1:13" s="352" customFormat="1" ht="27.75" customHeight="1">
      <c r="A3980" s="2062" t="s">
        <v>4834</v>
      </c>
      <c r="B3980" s="2625" t="s">
        <v>4920</v>
      </c>
      <c r="C3980" s="2671"/>
      <c r="D3980" s="2672"/>
      <c r="E3980" s="2625" t="s">
        <v>4927</v>
      </c>
      <c r="F3980" s="2671"/>
      <c r="G3980" s="2672"/>
      <c r="H3980" s="2625" t="s">
        <v>4928</v>
      </c>
      <c r="I3980" s="2671"/>
      <c r="J3980" s="2672"/>
      <c r="K3980" s="2625" t="s">
        <v>4923</v>
      </c>
      <c r="L3980" s="2671"/>
      <c r="M3980" s="2672"/>
    </row>
    <row r="3981" spans="1:13" s="352" customFormat="1" ht="27.75" customHeight="1">
      <c r="A3981" s="2062" t="s">
        <v>4375</v>
      </c>
      <c r="B3981" s="1404" t="s">
        <v>3333</v>
      </c>
      <c r="C3981" s="1242"/>
      <c r="D3981" s="1243"/>
      <c r="E3981" s="1404" t="s">
        <v>3333</v>
      </c>
      <c r="F3981" s="1242"/>
      <c r="G3981" s="1243"/>
      <c r="H3981" s="1404" t="s">
        <v>3333</v>
      </c>
      <c r="I3981" s="1242"/>
      <c r="J3981" s="1243"/>
      <c r="K3981" s="1404" t="s">
        <v>3333</v>
      </c>
      <c r="L3981" s="1242"/>
      <c r="M3981" s="1243"/>
    </row>
    <row r="3982" spans="1:13" s="352" customFormat="1" ht="27.75" customHeight="1">
      <c r="A3982" s="2062" t="s">
        <v>3291</v>
      </c>
      <c r="B3982" s="1404" t="s">
        <v>4936</v>
      </c>
      <c r="C3982" s="1242"/>
      <c r="D3982" s="1243"/>
      <c r="E3982" s="1404" t="s">
        <v>4936</v>
      </c>
      <c r="F3982" s="1242"/>
      <c r="G3982" s="1243"/>
      <c r="H3982" s="1404" t="s">
        <v>4936</v>
      </c>
      <c r="I3982" s="1242"/>
      <c r="J3982" s="1243"/>
      <c r="K3982" s="1404" t="s">
        <v>4936</v>
      </c>
      <c r="L3982" s="1242"/>
      <c r="M3982" s="1243"/>
    </row>
    <row r="3983" spans="1:13" s="352" customFormat="1" ht="27.75" customHeight="1">
      <c r="A3983" s="2062" t="s">
        <v>3294</v>
      </c>
      <c r="B3983" s="1404"/>
      <c r="C3983" s="1242"/>
      <c r="D3983" s="1243"/>
      <c r="E3983" s="1404"/>
      <c r="F3983" s="1242"/>
      <c r="G3983" s="1243"/>
      <c r="H3983" s="1404"/>
      <c r="I3983" s="1242"/>
      <c r="J3983" s="1243"/>
      <c r="K3983" s="1404"/>
      <c r="L3983" s="1242"/>
      <c r="M3983" s="1243"/>
    </row>
    <row r="3984" spans="1:13" s="352" customFormat="1" ht="44.25" customHeight="1">
      <c r="A3984" s="2062" t="s">
        <v>3295</v>
      </c>
      <c r="B3984" s="1404" t="s">
        <v>3394</v>
      </c>
      <c r="C3984" s="1242"/>
      <c r="D3984" s="1243"/>
      <c r="E3984" s="1404" t="s">
        <v>3394</v>
      </c>
      <c r="F3984" s="1242"/>
      <c r="G3984" s="1243"/>
      <c r="H3984" s="1404" t="s">
        <v>3394</v>
      </c>
      <c r="I3984" s="1242"/>
      <c r="J3984" s="1243"/>
      <c r="K3984" s="1404" t="s">
        <v>3394</v>
      </c>
      <c r="L3984" s="1242"/>
      <c r="M3984" s="1243"/>
    </row>
    <row r="3985" spans="1:13" s="352" customFormat="1" ht="33" customHeight="1">
      <c r="A3985" s="2062" t="s">
        <v>3298</v>
      </c>
      <c r="B3985" s="1404" t="s">
        <v>4930</v>
      </c>
      <c r="C3985" s="1242"/>
      <c r="D3985" s="1243"/>
      <c r="E3985" s="1404" t="s">
        <v>4930</v>
      </c>
      <c r="F3985" s="1242"/>
      <c r="G3985" s="1243"/>
      <c r="H3985" s="1404" t="s">
        <v>4930</v>
      </c>
      <c r="I3985" s="1242"/>
      <c r="J3985" s="1243"/>
      <c r="K3985" s="1404" t="s">
        <v>4930</v>
      </c>
      <c r="L3985" s="1242"/>
      <c r="M3985" s="1243"/>
    </row>
    <row r="3986" spans="1:13" s="352" customFormat="1" ht="42.75" customHeight="1">
      <c r="A3986" s="2062" t="s">
        <v>4376</v>
      </c>
      <c r="B3986" s="1404" t="s">
        <v>4937</v>
      </c>
      <c r="C3986" s="1242"/>
      <c r="D3986" s="1243"/>
      <c r="E3986" s="1404" t="s">
        <v>4937</v>
      </c>
      <c r="F3986" s="1242"/>
      <c r="G3986" s="1243"/>
      <c r="H3986" s="1404" t="s">
        <v>4937</v>
      </c>
      <c r="I3986" s="1242"/>
      <c r="J3986" s="1243"/>
      <c r="K3986" s="1404" t="s">
        <v>4937</v>
      </c>
      <c r="L3986" s="1242"/>
      <c r="M3986" s="1243"/>
    </row>
    <row r="3987" spans="1:13" s="352" customFormat="1" ht="27.75" customHeight="1">
      <c r="A3987" s="2062" t="s">
        <v>3304</v>
      </c>
      <c r="B3987" s="1404" t="s">
        <v>3306</v>
      </c>
      <c r="C3987" s="1245"/>
      <c r="D3987" s="1243"/>
      <c r="E3987" s="1404" t="s">
        <v>3306</v>
      </c>
      <c r="F3987" s="1245"/>
      <c r="G3987" s="1243"/>
      <c r="H3987" s="1404" t="s">
        <v>3306</v>
      </c>
      <c r="I3987" s="1245"/>
      <c r="J3987" s="1243"/>
      <c r="K3987" s="1404" t="s">
        <v>3306</v>
      </c>
      <c r="L3987" s="1245"/>
      <c r="M3987" s="1243"/>
    </row>
    <row r="3988" spans="1:13" s="352" customFormat="1" ht="27.75" customHeight="1">
      <c r="A3988" s="2062" t="s">
        <v>4377</v>
      </c>
      <c r="B3988" s="1406">
        <v>2</v>
      </c>
      <c r="C3988" s="1248">
        <v>150</v>
      </c>
      <c r="D3988" s="1243">
        <f>C3988*B3988*B3990</f>
        <v>18600</v>
      </c>
      <c r="E3988" s="1406">
        <v>2</v>
      </c>
      <c r="F3988" s="1248">
        <v>150</v>
      </c>
      <c r="G3988" s="1243">
        <f>F3988*E3988*E3990</f>
        <v>18600</v>
      </c>
      <c r="H3988" s="1406">
        <v>2</v>
      </c>
      <c r="I3988" s="1248">
        <v>150</v>
      </c>
      <c r="J3988" s="1243">
        <f>I3988*H3988*H3990</f>
        <v>18600</v>
      </c>
      <c r="K3988" s="1406">
        <v>2</v>
      </c>
      <c r="L3988" s="1248">
        <v>150</v>
      </c>
      <c r="M3988" s="1243">
        <f>L3988*K3988*K3990</f>
        <v>18600</v>
      </c>
    </row>
    <row r="3989" spans="1:13" s="352" customFormat="1" ht="27.75" customHeight="1">
      <c r="A3989" s="2062" t="s">
        <v>4378</v>
      </c>
      <c r="B3989" s="1406">
        <v>2</v>
      </c>
      <c r="C3989" s="1248">
        <v>50</v>
      </c>
      <c r="D3989" s="1243">
        <f>C3989*B3989*B3990</f>
        <v>6200</v>
      </c>
      <c r="E3989" s="1406">
        <v>2</v>
      </c>
      <c r="F3989" s="1248">
        <v>50</v>
      </c>
      <c r="G3989" s="1243">
        <f>F3989*E3989*E3990</f>
        <v>6200</v>
      </c>
      <c r="H3989" s="1406">
        <v>2</v>
      </c>
      <c r="I3989" s="1248">
        <v>50</v>
      </c>
      <c r="J3989" s="1243">
        <f>I3989*H3989*H3990</f>
        <v>6200</v>
      </c>
      <c r="K3989" s="1406">
        <v>2</v>
      </c>
      <c r="L3989" s="1248">
        <v>50</v>
      </c>
      <c r="M3989" s="1243">
        <f>L3989*K3989*K3990</f>
        <v>6200</v>
      </c>
    </row>
    <row r="3990" spans="1:13" s="352" customFormat="1" ht="25.5" customHeight="1">
      <c r="A3990" s="2062" t="s">
        <v>4379</v>
      </c>
      <c r="B3990" s="1406">
        <v>62</v>
      </c>
      <c r="C3990" s="1248"/>
      <c r="D3990" s="1243"/>
      <c r="E3990" s="1406">
        <v>62</v>
      </c>
      <c r="F3990" s="1248"/>
      <c r="G3990" s="1243"/>
      <c r="H3990" s="1406">
        <v>62</v>
      </c>
      <c r="I3990" s="1248"/>
      <c r="J3990" s="1243"/>
      <c r="K3990" s="1406">
        <v>62</v>
      </c>
      <c r="L3990" s="1248"/>
      <c r="M3990" s="1243"/>
    </row>
    <row r="3991" spans="1:13" s="352" customFormat="1" ht="27.75" hidden="1" customHeight="1">
      <c r="A3991" s="2062"/>
      <c r="B3991" s="1406"/>
      <c r="C3991" s="1248"/>
      <c r="D3991" s="1243"/>
      <c r="E3991" s="1406"/>
      <c r="F3991" s="1248"/>
      <c r="G3991" s="1243"/>
      <c r="H3991" s="1406"/>
      <c r="I3991" s="1248"/>
      <c r="J3991" s="1243"/>
      <c r="K3991" s="1406"/>
      <c r="L3991" s="1248"/>
      <c r="M3991" s="1243"/>
    </row>
    <row r="3992" spans="1:13" s="352" customFormat="1" ht="27.75" hidden="1" customHeight="1">
      <c r="A3992" s="2062" t="s">
        <v>4376</v>
      </c>
      <c r="B3992" s="2649"/>
      <c r="C3992" s="2674"/>
      <c r="D3992" s="2628">
        <f>D3988+D3989</f>
        <v>24800</v>
      </c>
      <c r="E3992" s="2649"/>
      <c r="F3992" s="2674"/>
      <c r="G3992" s="2628">
        <f>G3988+G3989</f>
        <v>24800</v>
      </c>
      <c r="H3992" s="2649"/>
      <c r="I3992" s="2674"/>
      <c r="J3992" s="2628">
        <f>J3988+J3989</f>
        <v>24800</v>
      </c>
      <c r="K3992" s="2649"/>
      <c r="L3992" s="2674"/>
      <c r="M3992" s="2628">
        <f>M3988+M3989</f>
        <v>24800</v>
      </c>
    </row>
    <row r="3993" spans="1:13" s="352" customFormat="1" ht="27.75" customHeight="1" thickBot="1">
      <c r="A3993" s="2626" t="s">
        <v>29</v>
      </c>
      <c r="B3993" s="2629"/>
      <c r="C3993" s="1254"/>
      <c r="D3993" s="2628">
        <f>D3988+D3989</f>
        <v>24800</v>
      </c>
      <c r="E3993" s="2629"/>
      <c r="F3993" s="1254"/>
      <c r="G3993" s="2628">
        <f>G3988+G3989</f>
        <v>24800</v>
      </c>
      <c r="H3993" s="2629"/>
      <c r="I3993" s="1254"/>
      <c r="J3993" s="2628">
        <f>J3988+J3989</f>
        <v>24800</v>
      </c>
      <c r="K3993" s="2629"/>
      <c r="L3993" s="1254"/>
      <c r="M3993" s="2628">
        <f>M3988+M3989</f>
        <v>24800</v>
      </c>
    </row>
    <row r="3994" spans="1:13" s="352" customFormat="1" ht="45" customHeight="1">
      <c r="A3994" s="2060" t="s">
        <v>3278</v>
      </c>
      <c r="B3994" s="2619" t="s">
        <v>4938</v>
      </c>
      <c r="C3994" s="1501"/>
      <c r="D3994" s="2647"/>
      <c r="E3994" s="2619" t="s">
        <v>4938</v>
      </c>
      <c r="F3994" s="1501"/>
      <c r="G3994" s="2647"/>
      <c r="H3994" s="2619" t="s">
        <v>4938</v>
      </c>
      <c r="I3994" s="1501"/>
      <c r="J3994" s="2647"/>
      <c r="K3994" s="2619" t="s">
        <v>4938</v>
      </c>
      <c r="L3994" s="1501"/>
      <c r="M3994" s="2647"/>
    </row>
    <row r="3995" spans="1:13" s="352" customFormat="1" ht="27.75" customHeight="1">
      <c r="A3995" s="2062" t="s">
        <v>4228</v>
      </c>
      <c r="B3995" s="1240" t="s">
        <v>4919</v>
      </c>
      <c r="C3995" s="2675"/>
      <c r="D3995" s="2675"/>
      <c r="E3995" s="1240" t="s">
        <v>4919</v>
      </c>
      <c r="F3995" s="2675"/>
      <c r="G3995" s="2675"/>
      <c r="H3995" s="1240" t="s">
        <v>4919</v>
      </c>
      <c r="I3995" s="2675"/>
      <c r="J3995" s="2675"/>
      <c r="K3995" s="1240" t="s">
        <v>4919</v>
      </c>
      <c r="L3995" s="2675"/>
      <c r="M3995" s="2675"/>
    </row>
    <row r="3996" spans="1:13" s="352" customFormat="1" ht="27.75" customHeight="1">
      <c r="A3996" s="2062" t="s">
        <v>4834</v>
      </c>
      <c r="B3996" s="2625" t="s">
        <v>4920</v>
      </c>
      <c r="C3996" s="2671"/>
      <c r="D3996" s="2672"/>
      <c r="E3996" s="2625" t="s">
        <v>4927</v>
      </c>
      <c r="F3996" s="2671"/>
      <c r="G3996" s="2672"/>
      <c r="H3996" s="2625" t="s">
        <v>4928</v>
      </c>
      <c r="I3996" s="2671"/>
      <c r="J3996" s="2672"/>
      <c r="K3996" s="2625" t="s">
        <v>4923</v>
      </c>
      <c r="L3996" s="2671"/>
      <c r="M3996" s="2672"/>
    </row>
    <row r="3997" spans="1:13" s="352" customFormat="1" ht="27.75" customHeight="1">
      <c r="A3997" s="2062" t="s">
        <v>4375</v>
      </c>
      <c r="B3997" s="1404" t="s">
        <v>3333</v>
      </c>
      <c r="C3997" s="1242"/>
      <c r="D3997" s="1243"/>
      <c r="E3997" s="1404" t="s">
        <v>3333</v>
      </c>
      <c r="F3997" s="1242"/>
      <c r="G3997" s="1243"/>
      <c r="H3997" s="1404" t="s">
        <v>3333</v>
      </c>
      <c r="I3997" s="1242"/>
      <c r="J3997" s="1243"/>
      <c r="K3997" s="1404" t="s">
        <v>3333</v>
      </c>
      <c r="L3997" s="1242"/>
      <c r="M3997" s="1243"/>
    </row>
    <row r="3998" spans="1:13" s="352" customFormat="1" ht="27.75" customHeight="1">
      <c r="A3998" s="2062" t="s">
        <v>3291</v>
      </c>
      <c r="B3998" s="1404" t="s">
        <v>4936</v>
      </c>
      <c r="C3998" s="1242"/>
      <c r="D3998" s="1243"/>
      <c r="E3998" s="1404" t="s">
        <v>4936</v>
      </c>
      <c r="F3998" s="1242"/>
      <c r="G3998" s="1243"/>
      <c r="H3998" s="1404" t="s">
        <v>4936</v>
      </c>
      <c r="I3998" s="1242"/>
      <c r="J3998" s="1243"/>
      <c r="K3998" s="1404" t="s">
        <v>4936</v>
      </c>
      <c r="L3998" s="1242"/>
      <c r="M3998" s="1243"/>
    </row>
    <row r="3999" spans="1:13" s="352" customFormat="1" ht="27.75" customHeight="1">
      <c r="A3999" s="2062" t="s">
        <v>3294</v>
      </c>
      <c r="B3999" s="1404"/>
      <c r="C3999" s="1242"/>
      <c r="D3999" s="1243"/>
      <c r="E3999" s="1404"/>
      <c r="F3999" s="1242"/>
      <c r="G3999" s="1243"/>
      <c r="H3999" s="1404"/>
      <c r="I3999" s="1242"/>
      <c r="J3999" s="1243"/>
      <c r="K3999" s="1404"/>
      <c r="L3999" s="1242"/>
      <c r="M3999" s="1243"/>
    </row>
    <row r="4000" spans="1:13" s="352" customFormat="1" ht="27.75" customHeight="1">
      <c r="A4000" s="2062" t="s">
        <v>3295</v>
      </c>
      <c r="B4000" s="1404" t="s">
        <v>3394</v>
      </c>
      <c r="C4000" s="1242"/>
      <c r="D4000" s="1243"/>
      <c r="E4000" s="1404" t="s">
        <v>3394</v>
      </c>
      <c r="F4000" s="1242"/>
      <c r="G4000" s="1243"/>
      <c r="H4000" s="1404" t="s">
        <v>3394</v>
      </c>
      <c r="I4000" s="1242"/>
      <c r="J4000" s="1243"/>
      <c r="K4000" s="1404" t="s">
        <v>3394</v>
      </c>
      <c r="L4000" s="1242"/>
      <c r="M4000" s="1243"/>
    </row>
    <row r="4001" spans="1:15" s="352" customFormat="1" ht="33" customHeight="1">
      <c r="A4001" s="2062" t="s">
        <v>3298</v>
      </c>
      <c r="B4001" s="1404" t="s">
        <v>4930</v>
      </c>
      <c r="C4001" s="1242"/>
      <c r="D4001" s="1243"/>
      <c r="E4001" s="1404" t="s">
        <v>4930</v>
      </c>
      <c r="F4001" s="1242"/>
      <c r="G4001" s="1243"/>
      <c r="H4001" s="1404" t="s">
        <v>4930</v>
      </c>
      <c r="I4001" s="1242"/>
      <c r="J4001" s="1243"/>
      <c r="K4001" s="1404" t="s">
        <v>4930</v>
      </c>
      <c r="L4001" s="1242"/>
      <c r="M4001" s="1243"/>
    </row>
    <row r="4002" spans="1:15" s="352" customFormat="1" ht="42.75" customHeight="1">
      <c r="A4002" s="2062" t="s">
        <v>4376</v>
      </c>
      <c r="B4002" s="1404" t="s">
        <v>4937</v>
      </c>
      <c r="C4002" s="1242"/>
      <c r="D4002" s="1243"/>
      <c r="E4002" s="1404" t="s">
        <v>4937</v>
      </c>
      <c r="F4002" s="1242"/>
      <c r="G4002" s="1243"/>
      <c r="H4002" s="1404" t="s">
        <v>4937</v>
      </c>
      <c r="I4002" s="1242"/>
      <c r="J4002" s="1243"/>
      <c r="K4002" s="1404" t="s">
        <v>4937</v>
      </c>
      <c r="L4002" s="1242"/>
      <c r="M4002" s="1243"/>
    </row>
    <row r="4003" spans="1:15" s="352" customFormat="1" ht="27.75" customHeight="1">
      <c r="A4003" s="2062" t="s">
        <v>3304</v>
      </c>
      <c r="B4003" s="1404" t="s">
        <v>3306</v>
      </c>
      <c r="C4003" s="1245"/>
      <c r="D4003" s="1243"/>
      <c r="E4003" s="1404" t="s">
        <v>3306</v>
      </c>
      <c r="F4003" s="1245"/>
      <c r="G4003" s="1243"/>
      <c r="H4003" s="1404" t="s">
        <v>3306</v>
      </c>
      <c r="I4003" s="1245"/>
      <c r="J4003" s="1243"/>
      <c r="K4003" s="1404" t="s">
        <v>3306</v>
      </c>
      <c r="L4003" s="1245"/>
      <c r="M4003" s="1243"/>
    </row>
    <row r="4004" spans="1:15" s="352" customFormat="1" ht="27.75" customHeight="1">
      <c r="A4004" s="2062" t="s">
        <v>4377</v>
      </c>
      <c r="B4004" s="1406">
        <v>2</v>
      </c>
      <c r="C4004" s="1248">
        <v>150</v>
      </c>
      <c r="D4004" s="1243">
        <f>C4004*B4004*B4006</f>
        <v>22500</v>
      </c>
      <c r="E4004" s="1406">
        <v>2</v>
      </c>
      <c r="F4004" s="1248">
        <v>150</v>
      </c>
      <c r="G4004" s="1243">
        <f>F4004*E4004*E4006</f>
        <v>22500</v>
      </c>
      <c r="H4004" s="1406">
        <v>2</v>
      </c>
      <c r="I4004" s="1248">
        <v>150</v>
      </c>
      <c r="J4004" s="1243">
        <f>I4004*H4004*H4006</f>
        <v>22500</v>
      </c>
      <c r="K4004" s="1406">
        <v>2</v>
      </c>
      <c r="L4004" s="1248">
        <v>150</v>
      </c>
      <c r="M4004" s="1243">
        <f>L4004*K4004*K4006</f>
        <v>22500</v>
      </c>
    </row>
    <row r="4005" spans="1:15" s="352" customFormat="1" ht="27.75" customHeight="1">
      <c r="A4005" s="2062" t="s">
        <v>4378</v>
      </c>
      <c r="B4005" s="1406">
        <v>2</v>
      </c>
      <c r="C4005" s="1248">
        <v>50</v>
      </c>
      <c r="D4005" s="1243">
        <f>C4005*B4005*B4006</f>
        <v>7500</v>
      </c>
      <c r="E4005" s="1406">
        <v>2</v>
      </c>
      <c r="F4005" s="1248">
        <v>50</v>
      </c>
      <c r="G4005" s="1243">
        <f>F4005*E4005*E4006</f>
        <v>7500</v>
      </c>
      <c r="H4005" s="1406">
        <v>2</v>
      </c>
      <c r="I4005" s="1248">
        <v>50</v>
      </c>
      <c r="J4005" s="1243">
        <f>I4005*H4005*H4006</f>
        <v>7500</v>
      </c>
      <c r="K4005" s="1406">
        <v>2</v>
      </c>
      <c r="L4005" s="1248">
        <v>50</v>
      </c>
      <c r="M4005" s="1243">
        <f>L4005*K4005*K4006</f>
        <v>7500</v>
      </c>
    </row>
    <row r="4006" spans="1:15" s="352" customFormat="1" ht="25.5" customHeight="1">
      <c r="A4006" s="2062" t="s">
        <v>4379</v>
      </c>
      <c r="B4006" s="1406">
        <v>75</v>
      </c>
      <c r="C4006" s="1248"/>
      <c r="D4006" s="1243"/>
      <c r="E4006" s="1406">
        <v>75</v>
      </c>
      <c r="F4006" s="1248"/>
      <c r="G4006" s="1243"/>
      <c r="H4006" s="1406">
        <v>75</v>
      </c>
      <c r="I4006" s="1248"/>
      <c r="J4006" s="1243"/>
      <c r="K4006" s="1406">
        <v>75</v>
      </c>
      <c r="L4006" s="1248"/>
      <c r="M4006" s="1243"/>
    </row>
    <row r="4007" spans="1:15" s="352" customFormat="1" ht="27.75" hidden="1" customHeight="1">
      <c r="A4007" s="2062"/>
      <c r="B4007" s="1406"/>
      <c r="C4007" s="1248"/>
      <c r="D4007" s="1243"/>
      <c r="E4007" s="1406"/>
      <c r="F4007" s="1248"/>
      <c r="G4007" s="1243"/>
      <c r="H4007" s="1406"/>
      <c r="I4007" s="1248"/>
      <c r="J4007" s="1243"/>
      <c r="K4007" s="1406"/>
      <c r="L4007" s="1248"/>
      <c r="M4007" s="1243"/>
    </row>
    <row r="4008" spans="1:15" s="352" customFormat="1" ht="27.75" hidden="1" customHeight="1">
      <c r="A4008" s="2062" t="s">
        <v>4376</v>
      </c>
      <c r="B4008" s="2649"/>
      <c r="C4008" s="2674"/>
      <c r="D4008" s="2628">
        <f>D4004+D4005</f>
        <v>30000</v>
      </c>
      <c r="E4008" s="2649"/>
      <c r="F4008" s="2674"/>
      <c r="G4008" s="2628">
        <f>G4004+G4005</f>
        <v>30000</v>
      </c>
      <c r="H4008" s="2649"/>
      <c r="I4008" s="2674"/>
      <c r="J4008" s="2628">
        <f>J4004+J4005</f>
        <v>30000</v>
      </c>
      <c r="K4008" s="2649"/>
      <c r="L4008" s="2674"/>
      <c r="M4008" s="2628">
        <f>M4004+M4005</f>
        <v>30000</v>
      </c>
    </row>
    <row r="4009" spans="1:15" s="352" customFormat="1" ht="27.75" customHeight="1" thickBot="1">
      <c r="A4009" s="2626" t="s">
        <v>29</v>
      </c>
      <c r="B4009" s="2629"/>
      <c r="C4009" s="1254"/>
      <c r="D4009" s="2628">
        <f>D4004+D4005</f>
        <v>30000</v>
      </c>
      <c r="E4009" s="2629"/>
      <c r="F4009" s="1254"/>
      <c r="G4009" s="2628">
        <f>G4004+G4005</f>
        <v>30000</v>
      </c>
      <c r="H4009" s="2629"/>
      <c r="I4009" s="1254"/>
      <c r="J4009" s="2628">
        <f>J4004+J4005</f>
        <v>30000</v>
      </c>
      <c r="K4009" s="2629"/>
      <c r="L4009" s="1254"/>
      <c r="M4009" s="2628">
        <f>M4004+M4005</f>
        <v>30000</v>
      </c>
    </row>
    <row r="4010" spans="1:15" s="352" customFormat="1" ht="16.5" thickBot="1">
      <c r="A4010" s="2676" t="s">
        <v>4371</v>
      </c>
      <c r="B4010" s="2677"/>
      <c r="C4010" s="2678"/>
      <c r="D4010" s="2679">
        <f>D4009+D3993+D3977+D3961+D3945+D3929</f>
        <v>142200</v>
      </c>
      <c r="E4010" s="2677"/>
      <c r="F4010" s="2678"/>
      <c r="G4010" s="2679">
        <f>G4009+G3993+G3977+G3961+G3945+G3929</f>
        <v>142200</v>
      </c>
      <c r="H4010" s="2677"/>
      <c r="I4010" s="2678"/>
      <c r="J4010" s="2679">
        <f>J4009+J3993+J3977+J3961+J3945+J3929</f>
        <v>142200</v>
      </c>
      <c r="K4010" s="2677"/>
      <c r="L4010" s="2678"/>
      <c r="M4010" s="2679">
        <f>M4009+M3993+M3977+M3961+M3945+M3929</f>
        <v>142200</v>
      </c>
      <c r="O4010" s="2667">
        <f>M4010+J4010+G4010+D4010</f>
        <v>568800</v>
      </c>
    </row>
    <row r="4011" spans="1:15" s="352" customFormat="1" ht="22.5" customHeight="1" thickBot="1">
      <c r="A4011" s="2680" t="s">
        <v>4939</v>
      </c>
      <c r="B4011" s="2681"/>
      <c r="C4011" s="2681"/>
      <c r="D4011" s="2682"/>
      <c r="E4011" s="2681"/>
      <c r="F4011" s="2681"/>
      <c r="G4011" s="2682"/>
      <c r="H4011" s="2681"/>
      <c r="I4011" s="2681"/>
      <c r="J4011" s="2682"/>
      <c r="K4011" s="2681"/>
      <c r="L4011" s="2681"/>
      <c r="M4011" s="2683"/>
    </row>
    <row r="4012" spans="1:15" s="352" customFormat="1" ht="20.25" customHeight="1" thickBot="1">
      <c r="A4012" s="2684" t="s">
        <v>4940</v>
      </c>
      <c r="B4012" s="2685"/>
      <c r="C4012" s="2686"/>
      <c r="D4012" s="2687"/>
      <c r="E4012" s="2686"/>
      <c r="F4012" s="2686"/>
      <c r="G4012" s="2687"/>
      <c r="H4012" s="2686"/>
      <c r="I4012" s="2686"/>
      <c r="J4012" s="2687"/>
      <c r="K4012" s="2686"/>
      <c r="L4012" s="2686"/>
      <c r="M4012" s="2688"/>
    </row>
    <row r="4013" spans="1:15" s="352" customFormat="1" ht="46.5" customHeight="1">
      <c r="A4013" s="2669" t="s">
        <v>3278</v>
      </c>
      <c r="B4013" s="2641" t="s">
        <v>4941</v>
      </c>
      <c r="C4013" s="1512"/>
      <c r="D4013" s="2689"/>
      <c r="E4013" s="2641" t="s">
        <v>4941</v>
      </c>
      <c r="F4013" s="1512"/>
      <c r="G4013" s="2689"/>
      <c r="H4013" s="2641" t="s">
        <v>4941</v>
      </c>
      <c r="I4013" s="1512"/>
      <c r="J4013" s="2689"/>
      <c r="K4013" s="2641" t="s">
        <v>4941</v>
      </c>
      <c r="L4013" s="1512"/>
      <c r="M4013" s="2690"/>
    </row>
    <row r="4014" spans="1:15" s="352" customFormat="1" ht="23.25" customHeight="1">
      <c r="A4014" s="2621" t="s">
        <v>4228</v>
      </c>
      <c r="B4014" s="1240"/>
      <c r="C4014" s="1240"/>
      <c r="D4014" s="2691"/>
      <c r="E4014" s="1240"/>
      <c r="F4014" s="1240"/>
      <c r="G4014" s="2691"/>
      <c r="H4014" s="1240"/>
      <c r="I4014" s="1240"/>
      <c r="J4014" s="2691"/>
      <c r="K4014" s="1240"/>
      <c r="L4014" s="1240"/>
      <c r="M4014" s="2552"/>
    </row>
    <row r="4015" spans="1:15" s="352" customFormat="1" ht="21.75" customHeight="1">
      <c r="A4015" s="2621" t="s">
        <v>3284</v>
      </c>
      <c r="B4015" s="2625" t="s">
        <v>3503</v>
      </c>
      <c r="C4015" s="2671"/>
      <c r="D4015" s="2692"/>
      <c r="E4015" s="2625" t="s">
        <v>3874</v>
      </c>
      <c r="F4015" s="2671"/>
      <c r="G4015" s="2692"/>
      <c r="H4015" s="2625" t="s">
        <v>3360</v>
      </c>
      <c r="I4015" s="2671"/>
      <c r="J4015" s="2692"/>
      <c r="K4015" s="2625" t="s">
        <v>3520</v>
      </c>
      <c r="L4015" s="2671"/>
      <c r="M4015" s="2515"/>
    </row>
    <row r="4016" spans="1:15" s="352" customFormat="1" ht="27" customHeight="1">
      <c r="A4016" s="2621" t="s">
        <v>4375</v>
      </c>
      <c r="B4016" s="1404"/>
      <c r="C4016" s="1242"/>
      <c r="D4016" s="2692"/>
      <c r="E4016" s="1404"/>
      <c r="F4016" s="1242"/>
      <c r="G4016" s="2692"/>
      <c r="H4016" s="1404"/>
      <c r="I4016" s="1242"/>
      <c r="J4016" s="2692"/>
      <c r="K4016" s="1404"/>
      <c r="L4016" s="1242"/>
      <c r="M4016" s="2515"/>
    </row>
    <row r="4017" spans="1:13" s="352" customFormat="1" ht="29.25" customHeight="1">
      <c r="A4017" s="2621" t="s">
        <v>3291</v>
      </c>
      <c r="B4017" s="1404"/>
      <c r="C4017" s="1242"/>
      <c r="D4017" s="2692"/>
      <c r="E4017" s="1404"/>
      <c r="F4017" s="1242"/>
      <c r="G4017" s="2692"/>
      <c r="H4017" s="1404"/>
      <c r="I4017" s="1242"/>
      <c r="J4017" s="2692"/>
      <c r="K4017" s="1404"/>
      <c r="L4017" s="1242"/>
      <c r="M4017" s="2515"/>
    </row>
    <row r="4018" spans="1:13" s="352" customFormat="1" ht="27" customHeight="1">
      <c r="A4018" s="2621" t="s">
        <v>3294</v>
      </c>
      <c r="B4018" s="1404"/>
      <c r="C4018" s="1242"/>
      <c r="D4018" s="2692"/>
      <c r="E4018" s="1404"/>
      <c r="F4018" s="1242"/>
      <c r="G4018" s="2692"/>
      <c r="H4018" s="1404"/>
      <c r="I4018" s="1242"/>
      <c r="J4018" s="2692"/>
      <c r="K4018" s="1404"/>
      <c r="L4018" s="1242"/>
      <c r="M4018" s="2515"/>
    </row>
    <row r="4019" spans="1:13" s="352" customFormat="1" ht="27.6" customHeight="1">
      <c r="A4019" s="2621" t="s">
        <v>3295</v>
      </c>
      <c r="B4019" s="1404" t="s">
        <v>3455</v>
      </c>
      <c r="C4019" s="1242"/>
      <c r="D4019" s="2692"/>
      <c r="E4019" s="1404" t="s">
        <v>3455</v>
      </c>
      <c r="F4019" s="1242"/>
      <c r="G4019" s="2692"/>
      <c r="H4019" s="1404" t="s">
        <v>3455</v>
      </c>
      <c r="I4019" s="1242"/>
      <c r="J4019" s="2692"/>
      <c r="K4019" s="1404" t="s">
        <v>3455</v>
      </c>
      <c r="L4019" s="1242"/>
      <c r="M4019" s="2515"/>
    </row>
    <row r="4020" spans="1:13" s="352" customFormat="1" ht="29.25" customHeight="1">
      <c r="A4020" s="2673" t="s">
        <v>3298</v>
      </c>
      <c r="B4020" s="1404" t="s">
        <v>3306</v>
      </c>
      <c r="C4020" s="1242"/>
      <c r="D4020" s="2692"/>
      <c r="E4020" s="1404" t="s">
        <v>3306</v>
      </c>
      <c r="F4020" s="1242"/>
      <c r="G4020" s="2692"/>
      <c r="H4020" s="1404" t="s">
        <v>3306</v>
      </c>
      <c r="I4020" s="1242"/>
      <c r="J4020" s="2692"/>
      <c r="K4020" s="1404" t="s">
        <v>3306</v>
      </c>
      <c r="L4020" s="1242"/>
      <c r="M4020" s="2515"/>
    </row>
    <row r="4021" spans="1:13" s="352" customFormat="1" ht="25.5" customHeight="1">
      <c r="A4021" s="2621" t="s">
        <v>4376</v>
      </c>
      <c r="B4021" s="1404" t="s">
        <v>3306</v>
      </c>
      <c r="C4021" s="1242"/>
      <c r="D4021" s="2692"/>
      <c r="E4021" s="1404" t="s">
        <v>3306</v>
      </c>
      <c r="F4021" s="1242"/>
      <c r="G4021" s="2692"/>
      <c r="H4021" s="1404" t="s">
        <v>3306</v>
      </c>
      <c r="I4021" s="1242"/>
      <c r="J4021" s="2692"/>
      <c r="K4021" s="1404" t="s">
        <v>3306</v>
      </c>
      <c r="L4021" s="1242"/>
      <c r="M4021" s="2515"/>
    </row>
    <row r="4022" spans="1:13" s="352" customFormat="1" ht="32.25" customHeight="1">
      <c r="A4022" s="2621" t="s">
        <v>3304</v>
      </c>
      <c r="B4022" s="1404" t="s">
        <v>3306</v>
      </c>
      <c r="C4022" s="1245"/>
      <c r="D4022" s="2692"/>
      <c r="E4022" s="1404" t="s">
        <v>3306</v>
      </c>
      <c r="F4022" s="1245"/>
      <c r="G4022" s="2692"/>
      <c r="H4022" s="1404" t="s">
        <v>3306</v>
      </c>
      <c r="I4022" s="1245"/>
      <c r="J4022" s="2692"/>
      <c r="K4022" s="1404" t="s">
        <v>3306</v>
      </c>
      <c r="L4022" s="1245"/>
      <c r="M4022" s="2515"/>
    </row>
    <row r="4023" spans="1:13" s="352" customFormat="1" ht="31.5" customHeight="1">
      <c r="A4023" s="2621" t="s">
        <v>4377</v>
      </c>
      <c r="B4023" s="1406">
        <v>1</v>
      </c>
      <c r="C4023" s="1248">
        <v>200</v>
      </c>
      <c r="D4023" s="2692">
        <f>C4023*B4023*B4029</f>
        <v>4000</v>
      </c>
      <c r="E4023" s="1406">
        <v>1</v>
      </c>
      <c r="F4023" s="1248">
        <v>200</v>
      </c>
      <c r="G4023" s="2692">
        <f>F4023*E4023*E4029</f>
        <v>4000</v>
      </c>
      <c r="H4023" s="1406">
        <v>1</v>
      </c>
      <c r="I4023" s="1248">
        <v>200</v>
      </c>
      <c r="J4023" s="2692">
        <f>I4023*H4023*H4029</f>
        <v>4000</v>
      </c>
      <c r="K4023" s="1406">
        <v>1</v>
      </c>
      <c r="L4023" s="1248">
        <v>200</v>
      </c>
      <c r="M4023" s="2515">
        <f>L4023*K4023*K4029</f>
        <v>4000</v>
      </c>
    </row>
    <row r="4024" spans="1:13" s="352" customFormat="1" ht="31.5" hidden="1" customHeight="1">
      <c r="A4024" s="2621" t="s">
        <v>4825</v>
      </c>
      <c r="B4024" s="1406"/>
      <c r="C4024" s="1248"/>
      <c r="D4024" s="2692"/>
      <c r="E4024" s="1406"/>
      <c r="F4024" s="1248"/>
      <c r="G4024" s="2692"/>
      <c r="H4024" s="1406"/>
      <c r="I4024" s="1248"/>
      <c r="J4024" s="2692"/>
      <c r="K4024" s="1406"/>
      <c r="L4024" s="1248"/>
      <c r="M4024" s="2515"/>
    </row>
    <row r="4025" spans="1:13" s="352" customFormat="1" ht="27.95" customHeight="1">
      <c r="A4025" s="2621" t="s">
        <v>4378</v>
      </c>
      <c r="B4025" s="1406">
        <v>2</v>
      </c>
      <c r="C4025" s="1248">
        <v>50</v>
      </c>
      <c r="D4025" s="2692">
        <f>C4025*B4025*B4029</f>
        <v>2000</v>
      </c>
      <c r="E4025" s="1406">
        <v>2</v>
      </c>
      <c r="F4025" s="1248">
        <v>50</v>
      </c>
      <c r="G4025" s="2692">
        <f>F4025*E4025*E4029</f>
        <v>2000</v>
      </c>
      <c r="H4025" s="1406">
        <v>2</v>
      </c>
      <c r="I4025" s="1248">
        <v>50</v>
      </c>
      <c r="J4025" s="2692">
        <f>I4025*H4025*H4029</f>
        <v>2000</v>
      </c>
      <c r="K4025" s="1406">
        <v>2</v>
      </c>
      <c r="L4025" s="1248">
        <v>50</v>
      </c>
      <c r="M4025" s="2515">
        <f>L4025*K4025*K4029</f>
        <v>2000</v>
      </c>
    </row>
    <row r="4026" spans="1:13" s="352" customFormat="1" ht="21" hidden="1" customHeight="1">
      <c r="A4026" s="2621" t="s">
        <v>4379</v>
      </c>
      <c r="B4026" s="1409"/>
      <c r="C4026" s="1248"/>
      <c r="D4026" s="2692"/>
      <c r="E4026" s="1409"/>
      <c r="F4026" s="1248"/>
      <c r="G4026" s="2692"/>
      <c r="H4026" s="1409"/>
      <c r="I4026" s="1248"/>
      <c r="J4026" s="2692"/>
      <c r="K4026" s="1409"/>
      <c r="L4026" s="1248"/>
      <c r="M4026" s="2515"/>
    </row>
    <row r="4027" spans="1:13" s="352" customFormat="1" ht="0.6" hidden="1" customHeight="1">
      <c r="A4027" s="2062"/>
      <c r="B4027" s="1406"/>
      <c r="C4027" s="1248"/>
      <c r="D4027" s="2692"/>
      <c r="E4027" s="1406"/>
      <c r="F4027" s="1248"/>
      <c r="G4027" s="2692"/>
      <c r="H4027" s="1406"/>
      <c r="I4027" s="1248"/>
      <c r="J4027" s="2692"/>
      <c r="K4027" s="1406"/>
      <c r="L4027" s="1248"/>
      <c r="M4027" s="2515"/>
    </row>
    <row r="4028" spans="1:13" s="352" customFormat="1" ht="6.95" hidden="1" customHeight="1">
      <c r="A4028" s="2062"/>
      <c r="B4028" s="1406"/>
      <c r="C4028" s="1248"/>
      <c r="D4028" s="2692"/>
      <c r="E4028" s="1406"/>
      <c r="F4028" s="1248"/>
      <c r="G4028" s="2692"/>
      <c r="H4028" s="1406"/>
      <c r="I4028" s="1248"/>
      <c r="J4028" s="2692"/>
      <c r="K4028" s="1406"/>
      <c r="L4028" s="1248"/>
      <c r="M4028" s="2515"/>
    </row>
    <row r="4029" spans="1:13" s="352" customFormat="1" ht="27.75" customHeight="1">
      <c r="A4029" s="2062" t="s">
        <v>4379</v>
      </c>
      <c r="B4029" s="1409">
        <v>20</v>
      </c>
      <c r="C4029" s="1251"/>
      <c r="D4029" s="2692"/>
      <c r="E4029" s="1409">
        <v>20</v>
      </c>
      <c r="F4029" s="1251"/>
      <c r="G4029" s="2692"/>
      <c r="H4029" s="1409">
        <v>20</v>
      </c>
      <c r="I4029" s="1251"/>
      <c r="J4029" s="2692"/>
      <c r="K4029" s="1409">
        <v>20</v>
      </c>
      <c r="L4029" s="1251"/>
      <c r="M4029" s="2515"/>
    </row>
    <row r="4030" spans="1:13" s="352" customFormat="1" ht="27.75" customHeight="1" thickBot="1">
      <c r="A4030" s="2626" t="s">
        <v>29</v>
      </c>
      <c r="B4030" s="2627"/>
      <c r="C4030" s="1254"/>
      <c r="D4030" s="2693">
        <f>D4023+D4025</f>
        <v>6000</v>
      </c>
      <c r="E4030" s="2627"/>
      <c r="F4030" s="1254"/>
      <c r="G4030" s="2693">
        <f>G4023+G4025</f>
        <v>6000</v>
      </c>
      <c r="H4030" s="2627"/>
      <c r="I4030" s="1254"/>
      <c r="J4030" s="2693">
        <f>J4023+J4025</f>
        <v>6000</v>
      </c>
      <c r="K4030" s="2627"/>
      <c r="L4030" s="1254"/>
      <c r="M4030" s="1951">
        <f>M4023+M4025</f>
        <v>6000</v>
      </c>
    </row>
    <row r="4031" spans="1:13" s="352" customFormat="1" ht="55.5" customHeight="1">
      <c r="A4031" s="2060" t="s">
        <v>3278</v>
      </c>
      <c r="B4031" s="1237"/>
      <c r="C4031" s="2631"/>
      <c r="D4031" s="2694"/>
      <c r="E4031" s="2619" t="s">
        <v>4942</v>
      </c>
      <c r="F4031" s="2631"/>
      <c r="G4031" s="2694"/>
      <c r="H4031" s="1503" t="s">
        <v>4943</v>
      </c>
      <c r="I4031" s="2631"/>
      <c r="J4031" s="2694"/>
      <c r="K4031" s="1503" t="s">
        <v>4944</v>
      </c>
      <c r="L4031" s="2631"/>
      <c r="M4031" s="2695"/>
    </row>
    <row r="4032" spans="1:13" s="352" customFormat="1" ht="27.75" customHeight="1">
      <c r="A4032" s="2062" t="s">
        <v>4228</v>
      </c>
      <c r="B4032" s="1409"/>
      <c r="C4032" s="1508"/>
      <c r="D4032" s="2696"/>
      <c r="E4032" s="2636"/>
      <c r="F4032" s="1508"/>
      <c r="G4032" s="2696"/>
      <c r="H4032" s="2637"/>
      <c r="I4032" s="1508"/>
      <c r="J4032" s="2696"/>
      <c r="K4032" s="2637"/>
      <c r="L4032" s="1508"/>
      <c r="M4032" s="2697"/>
    </row>
    <row r="4033" spans="1:14" s="352" customFormat="1" ht="27.75" customHeight="1">
      <c r="A4033" s="2062" t="s">
        <v>4834</v>
      </c>
      <c r="B4033" s="2698"/>
      <c r="C4033" s="2699"/>
      <c r="D4033" s="2696"/>
      <c r="E4033" s="2700" t="s">
        <v>3480</v>
      </c>
      <c r="F4033" s="2699"/>
      <c r="G4033" s="2696"/>
      <c r="H4033" s="2700" t="s">
        <v>3519</v>
      </c>
      <c r="I4033" s="2699"/>
      <c r="J4033" s="2696"/>
      <c r="K4033" s="2700" t="s">
        <v>3519</v>
      </c>
      <c r="L4033" s="1508"/>
      <c r="M4033" s="2697"/>
    </row>
    <row r="4034" spans="1:14" s="352" customFormat="1" ht="27.75" customHeight="1">
      <c r="A4034" s="2062" t="s">
        <v>4375</v>
      </c>
      <c r="B4034" s="1404"/>
      <c r="C4034" s="1508"/>
      <c r="D4034" s="2696"/>
      <c r="E4034" s="2637" t="s">
        <v>3411</v>
      </c>
      <c r="F4034" s="1508"/>
      <c r="G4034" s="2696"/>
      <c r="H4034" s="2637" t="s">
        <v>3411</v>
      </c>
      <c r="I4034" s="1508"/>
      <c r="J4034" s="2696"/>
      <c r="K4034" s="2637" t="s">
        <v>3411</v>
      </c>
      <c r="L4034" s="1508"/>
      <c r="M4034" s="2697"/>
    </row>
    <row r="4035" spans="1:14" s="352" customFormat="1" ht="27.75" customHeight="1">
      <c r="A4035" s="2062" t="s">
        <v>3291</v>
      </c>
      <c r="B4035" s="2624"/>
      <c r="C4035" s="1508"/>
      <c r="D4035" s="2696"/>
      <c r="E4035" s="2637"/>
      <c r="F4035" s="1508"/>
      <c r="G4035" s="2696"/>
      <c r="H4035" s="2637"/>
      <c r="I4035" s="1508"/>
      <c r="J4035" s="2696"/>
      <c r="K4035" s="2637"/>
      <c r="L4035" s="1508"/>
      <c r="M4035" s="2697"/>
    </row>
    <row r="4036" spans="1:14" s="352" customFormat="1" ht="27.75" customHeight="1">
      <c r="A4036" s="2062" t="s">
        <v>3294</v>
      </c>
      <c r="B4036" s="2624"/>
      <c r="C4036" s="1508"/>
      <c r="D4036" s="2696"/>
      <c r="E4036" s="2637"/>
      <c r="F4036" s="1508"/>
      <c r="G4036" s="2696"/>
      <c r="H4036" s="2637"/>
      <c r="I4036" s="1508"/>
      <c r="J4036" s="2696"/>
      <c r="K4036" s="2637"/>
      <c r="L4036" s="1508"/>
      <c r="M4036" s="2697"/>
    </row>
    <row r="4037" spans="1:14" s="352" customFormat="1" ht="27.75" customHeight="1">
      <c r="A4037" s="2062" t="s">
        <v>3295</v>
      </c>
      <c r="B4037" s="2624"/>
      <c r="C4037" s="1508"/>
      <c r="D4037" s="2696"/>
      <c r="E4037" s="2637" t="s">
        <v>3394</v>
      </c>
      <c r="F4037" s="1508"/>
      <c r="G4037" s="2696"/>
      <c r="H4037" s="2637" t="s">
        <v>4945</v>
      </c>
      <c r="I4037" s="1508"/>
      <c r="J4037" s="2696"/>
      <c r="K4037" s="2637" t="s">
        <v>4945</v>
      </c>
      <c r="L4037" s="1508"/>
      <c r="M4037" s="2697"/>
    </row>
    <row r="4038" spans="1:14" s="352" customFormat="1" ht="33" customHeight="1">
      <c r="A4038" s="2062" t="s">
        <v>3298</v>
      </c>
      <c r="B4038" s="2624"/>
      <c r="C4038" s="1508"/>
      <c r="D4038" s="2696"/>
      <c r="E4038" s="2637" t="s">
        <v>4946</v>
      </c>
      <c r="F4038" s="1508"/>
      <c r="G4038" s="2696"/>
      <c r="H4038" s="2637" t="s">
        <v>4946</v>
      </c>
      <c r="I4038" s="1508"/>
      <c r="J4038" s="2696"/>
      <c r="K4038" s="2637" t="s">
        <v>4946</v>
      </c>
      <c r="L4038" s="1508"/>
      <c r="M4038" s="2697"/>
    </row>
    <row r="4039" spans="1:14" s="352" customFormat="1" ht="27.75" customHeight="1">
      <c r="A4039" s="2062" t="s">
        <v>4376</v>
      </c>
      <c r="B4039" s="2624"/>
      <c r="C4039" s="1508"/>
      <c r="D4039" s="2696"/>
      <c r="E4039" s="2637"/>
      <c r="F4039" s="1508"/>
      <c r="G4039" s="2696"/>
      <c r="H4039" s="2637"/>
      <c r="I4039" s="1508"/>
      <c r="J4039" s="2696"/>
      <c r="K4039" s="2637"/>
      <c r="L4039" s="1508"/>
      <c r="M4039" s="2697"/>
    </row>
    <row r="4040" spans="1:14" s="352" customFormat="1" ht="27.75" customHeight="1">
      <c r="A4040" s="2062" t="s">
        <v>3304</v>
      </c>
      <c r="B4040" s="2624"/>
      <c r="C4040" s="1508"/>
      <c r="D4040" s="2696"/>
      <c r="E4040" s="2637" t="s">
        <v>3944</v>
      </c>
      <c r="F4040" s="1508">
        <v>2150</v>
      </c>
      <c r="G4040" s="2696">
        <f>F4040*E4043</f>
        <v>182750</v>
      </c>
      <c r="H4040" s="2637" t="s">
        <v>3306</v>
      </c>
      <c r="I4040" s="1508"/>
      <c r="J4040" s="2696"/>
      <c r="K4040" s="2637"/>
      <c r="L4040" s="1508"/>
      <c r="M4040" s="2697"/>
    </row>
    <row r="4041" spans="1:14" s="352" customFormat="1" ht="27.75" customHeight="1">
      <c r="A4041" s="2062" t="s">
        <v>4377</v>
      </c>
      <c r="B4041" s="2624"/>
      <c r="C4041" s="1508"/>
      <c r="D4041" s="2696"/>
      <c r="E4041" s="2637">
        <v>5</v>
      </c>
      <c r="F4041" s="1508"/>
      <c r="G4041" s="2696"/>
      <c r="H4041" s="2637">
        <v>1</v>
      </c>
      <c r="I4041" s="1508">
        <v>275</v>
      </c>
      <c r="J4041" s="2696">
        <f>I4041*H4041*H4043</f>
        <v>41250</v>
      </c>
      <c r="K4041" s="2637">
        <v>1</v>
      </c>
      <c r="L4041" s="1508">
        <v>275</v>
      </c>
      <c r="M4041" s="2697">
        <f>L4041*K4041*K4043</f>
        <v>23100</v>
      </c>
    </row>
    <row r="4042" spans="1:14" s="352" customFormat="1" ht="27.75" customHeight="1">
      <c r="A4042" s="2062" t="s">
        <v>4378</v>
      </c>
      <c r="B4042" s="2624"/>
      <c r="C4042" s="1508"/>
      <c r="D4042" s="2696"/>
      <c r="E4042" s="2637">
        <v>4</v>
      </c>
      <c r="F4042" s="1508"/>
      <c r="G4042" s="2696"/>
      <c r="H4042" s="2637">
        <v>2</v>
      </c>
      <c r="I4042" s="1508">
        <v>100</v>
      </c>
      <c r="J4042" s="2696">
        <f>I4042*H4042*H4043</f>
        <v>30000</v>
      </c>
      <c r="K4042" s="2637">
        <v>2</v>
      </c>
      <c r="L4042" s="1508">
        <v>100</v>
      </c>
      <c r="M4042" s="2697">
        <f>L4042*K4042*K4043</f>
        <v>16800</v>
      </c>
    </row>
    <row r="4043" spans="1:14" s="352" customFormat="1" ht="25.5" customHeight="1">
      <c r="A4043" s="2062" t="s">
        <v>4379</v>
      </c>
      <c r="B4043" s="2624"/>
      <c r="C4043" s="1508"/>
      <c r="D4043" s="2696"/>
      <c r="E4043" s="2637">
        <v>85</v>
      </c>
      <c r="F4043" s="1508"/>
      <c r="G4043" s="2696"/>
      <c r="H4043" s="2637">
        <v>150</v>
      </c>
      <c r="I4043" s="1508"/>
      <c r="J4043" s="2696"/>
      <c r="K4043" s="2637">
        <v>84</v>
      </c>
      <c r="L4043" s="1508"/>
      <c r="M4043" s="2697"/>
    </row>
    <row r="4044" spans="1:14" s="352" customFormat="1" ht="27.75" hidden="1" customHeight="1">
      <c r="A4044" s="2062"/>
      <c r="B4044" s="2624"/>
      <c r="C4044" s="1508"/>
      <c r="D4044" s="2696"/>
      <c r="E4044" s="2637"/>
      <c r="F4044" s="1508"/>
      <c r="G4044" s="2696"/>
      <c r="H4044" s="2637"/>
      <c r="I4044" s="1508"/>
      <c r="J4044" s="2696"/>
      <c r="K4044" s="2637"/>
      <c r="L4044" s="1508"/>
      <c r="M4044" s="2697"/>
    </row>
    <row r="4045" spans="1:14" s="352" customFormat="1" ht="27.75" hidden="1" customHeight="1">
      <c r="A4045" s="2062" t="s">
        <v>4376</v>
      </c>
      <c r="B4045" s="2624"/>
      <c r="C4045" s="1508"/>
      <c r="D4045" s="2696"/>
      <c r="E4045" s="2637"/>
      <c r="F4045" s="1508"/>
      <c r="G4045" s="2696"/>
      <c r="H4045" s="2637"/>
      <c r="I4045" s="1508"/>
      <c r="J4045" s="2696"/>
      <c r="K4045" s="2637"/>
      <c r="L4045" s="1508"/>
      <c r="M4045" s="2697"/>
    </row>
    <row r="4046" spans="1:14" s="352" customFormat="1" ht="27.75" customHeight="1" thickBot="1">
      <c r="A4046" s="2626" t="s">
        <v>29</v>
      </c>
      <c r="B4046" s="2627"/>
      <c r="C4046" s="1254"/>
      <c r="D4046" s="2693"/>
      <c r="E4046" s="2629"/>
      <c r="F4046" s="1254"/>
      <c r="G4046" s="2693">
        <f>G4040</f>
        <v>182750</v>
      </c>
      <c r="H4046" s="2629"/>
      <c r="I4046" s="1254"/>
      <c r="J4046" s="2693">
        <f>J4041+J4042</f>
        <v>71250</v>
      </c>
      <c r="K4046" s="2629"/>
      <c r="L4046" s="1254"/>
      <c r="M4046" s="2701">
        <f>M4041+M4042</f>
        <v>39900</v>
      </c>
    </row>
    <row r="4047" spans="1:14" s="352" customFormat="1" ht="27.75" customHeight="1" thickBot="1">
      <c r="A4047" s="2702" t="s">
        <v>4224</v>
      </c>
      <c r="B4047" s="2703"/>
      <c r="C4047" s="2489"/>
      <c r="D4047" s="2704">
        <f>D4046+D4030</f>
        <v>6000</v>
      </c>
      <c r="E4047" s="2703"/>
      <c r="F4047" s="2489"/>
      <c r="G4047" s="2704">
        <f>G4046+G4030</f>
        <v>188750</v>
      </c>
      <c r="H4047" s="2703"/>
      <c r="I4047" s="2489"/>
      <c r="J4047" s="2704">
        <f>J4046+J4030</f>
        <v>77250</v>
      </c>
      <c r="K4047" s="2703"/>
      <c r="L4047" s="2489"/>
      <c r="M4047" s="2705">
        <f>M4046+M4030</f>
        <v>45900</v>
      </c>
      <c r="N4047" s="1117">
        <f>M4047+J4047+G4047+D4047</f>
        <v>317900</v>
      </c>
    </row>
    <row r="4048" spans="1:14" s="352" customFormat="1" ht="27.75" customHeight="1" thickBot="1">
      <c r="A4048" s="2706" t="s">
        <v>4947</v>
      </c>
      <c r="B4048" s="2707"/>
      <c r="C4048" s="2708"/>
      <c r="D4048" s="2709"/>
      <c r="E4048" s="2707"/>
      <c r="F4048" s="2708"/>
      <c r="G4048" s="2709"/>
      <c r="H4048" s="2707"/>
      <c r="I4048" s="2708"/>
      <c r="J4048" s="2709"/>
      <c r="K4048" s="2707"/>
      <c r="L4048" s="2708"/>
      <c r="M4048" s="2710"/>
    </row>
    <row r="4049" spans="1:13" s="352" customFormat="1" ht="66.75" customHeight="1">
      <c r="A4049" s="2060" t="s">
        <v>3278</v>
      </c>
      <c r="B4049" s="2619" t="s">
        <v>4948</v>
      </c>
      <c r="C4049" s="2631"/>
      <c r="D4049" s="2694"/>
      <c r="E4049" s="2619" t="s">
        <v>4948</v>
      </c>
      <c r="F4049" s="2631"/>
      <c r="G4049" s="2694"/>
      <c r="H4049" s="2619" t="s">
        <v>4948</v>
      </c>
      <c r="I4049" s="2631"/>
      <c r="J4049" s="2694"/>
      <c r="K4049" s="2633" t="s">
        <v>4949</v>
      </c>
      <c r="L4049" s="2631"/>
      <c r="M4049" s="2695"/>
    </row>
    <row r="4050" spans="1:13" s="352" customFormat="1" ht="27.75" customHeight="1">
      <c r="A4050" s="2062" t="s">
        <v>4228</v>
      </c>
      <c r="B4050" s="1409"/>
      <c r="C4050" s="1508"/>
      <c r="D4050" s="2696"/>
      <c r="E4050" s="1409"/>
      <c r="F4050" s="1508"/>
      <c r="G4050" s="2696"/>
      <c r="H4050" s="1409"/>
      <c r="I4050" s="1508"/>
      <c r="J4050" s="2696"/>
      <c r="K4050" s="2637"/>
      <c r="L4050" s="1508"/>
      <c r="M4050" s="2697"/>
    </row>
    <row r="4051" spans="1:13" s="352" customFormat="1" ht="27.75" customHeight="1">
      <c r="A4051" s="2062" t="s">
        <v>3284</v>
      </c>
      <c r="B4051" s="2698" t="s">
        <v>3503</v>
      </c>
      <c r="C4051" s="2699"/>
      <c r="D4051" s="2696"/>
      <c r="E4051" s="2698" t="s">
        <v>3874</v>
      </c>
      <c r="F4051" s="2699"/>
      <c r="G4051" s="2696"/>
      <c r="H4051" s="2698" t="s">
        <v>3519</v>
      </c>
      <c r="I4051" s="2699"/>
      <c r="J4051" s="2696"/>
      <c r="K4051" s="2700" t="s">
        <v>3520</v>
      </c>
      <c r="L4051" s="2699"/>
      <c r="M4051" s="2697"/>
    </row>
    <row r="4052" spans="1:13" s="352" customFormat="1" ht="27.75" customHeight="1">
      <c r="A4052" s="2062" t="s">
        <v>4375</v>
      </c>
      <c r="B4052" s="2624" t="s">
        <v>4950</v>
      </c>
      <c r="C4052" s="1508"/>
      <c r="D4052" s="2696"/>
      <c r="E4052" s="2624" t="s">
        <v>4950</v>
      </c>
      <c r="F4052" s="1508"/>
      <c r="G4052" s="2696"/>
      <c r="H4052" s="2624" t="s">
        <v>4950</v>
      </c>
      <c r="I4052" s="1508"/>
      <c r="J4052" s="2696"/>
      <c r="K4052" s="2637" t="s">
        <v>3411</v>
      </c>
      <c r="L4052" s="1508"/>
      <c r="M4052" s="2697"/>
    </row>
    <row r="4053" spans="1:13" s="352" customFormat="1" ht="31.5" customHeight="1">
      <c r="A4053" s="2062" t="s">
        <v>3291</v>
      </c>
      <c r="B4053" s="2624" t="s">
        <v>4951</v>
      </c>
      <c r="C4053" s="1508"/>
      <c r="D4053" s="2696"/>
      <c r="E4053" s="2624" t="s">
        <v>4951</v>
      </c>
      <c r="F4053" s="1508"/>
      <c r="G4053" s="2696"/>
      <c r="H4053" s="2624" t="s">
        <v>4951</v>
      </c>
      <c r="I4053" s="1508"/>
      <c r="J4053" s="2696"/>
      <c r="K4053" s="2637"/>
      <c r="L4053" s="1508"/>
      <c r="M4053" s="2697"/>
    </row>
    <row r="4054" spans="1:13" s="352" customFormat="1" ht="27.75" customHeight="1">
      <c r="A4054" s="2062" t="s">
        <v>3294</v>
      </c>
      <c r="B4054" s="2624" t="s">
        <v>4952</v>
      </c>
      <c r="C4054" s="1508"/>
      <c r="D4054" s="2696"/>
      <c r="E4054" s="2624" t="s">
        <v>4952</v>
      </c>
      <c r="F4054" s="1508"/>
      <c r="G4054" s="2696"/>
      <c r="H4054" s="2624" t="s">
        <v>4953</v>
      </c>
      <c r="I4054" s="1508"/>
      <c r="J4054" s="2696"/>
      <c r="K4054" s="2637">
        <v>3</v>
      </c>
      <c r="L4054" s="1508"/>
      <c r="M4054" s="2697"/>
    </row>
    <row r="4055" spans="1:13" s="352" customFormat="1" ht="27.75" customHeight="1">
      <c r="A4055" s="2062" t="s">
        <v>3295</v>
      </c>
      <c r="B4055" s="2624" t="s">
        <v>3365</v>
      </c>
      <c r="C4055" s="1508"/>
      <c r="D4055" s="2696"/>
      <c r="E4055" s="2624" t="s">
        <v>3365</v>
      </c>
      <c r="F4055" s="1508"/>
      <c r="G4055" s="2696"/>
      <c r="H4055" s="2624" t="s">
        <v>3365</v>
      </c>
      <c r="I4055" s="1508"/>
      <c r="J4055" s="2696"/>
      <c r="K4055" s="2637" t="s">
        <v>4945</v>
      </c>
      <c r="L4055" s="1508"/>
      <c r="M4055" s="2697"/>
    </row>
    <row r="4056" spans="1:13" s="352" customFormat="1" ht="45.75" customHeight="1">
      <c r="A4056" s="2711" t="s">
        <v>3298</v>
      </c>
      <c r="B4056" s="2624"/>
      <c r="C4056" s="1508"/>
      <c r="D4056" s="2696"/>
      <c r="E4056" s="2624"/>
      <c r="F4056" s="1508"/>
      <c r="G4056" s="2696"/>
      <c r="H4056" s="2624"/>
      <c r="I4056" s="1508"/>
      <c r="J4056" s="2696"/>
      <c r="K4056" s="2637" t="s">
        <v>4954</v>
      </c>
      <c r="L4056" s="1508"/>
      <c r="M4056" s="2697"/>
    </row>
    <row r="4057" spans="1:13" s="352" customFormat="1" ht="30.75" customHeight="1">
      <c r="A4057" s="2062" t="s">
        <v>4376</v>
      </c>
      <c r="B4057" s="2624"/>
      <c r="C4057" s="1508"/>
      <c r="D4057" s="2696"/>
      <c r="E4057" s="2624"/>
      <c r="F4057" s="1508"/>
      <c r="G4057" s="2696"/>
      <c r="H4057" s="2624"/>
      <c r="I4057" s="1508"/>
      <c r="J4057" s="2696"/>
      <c r="K4057" s="2637"/>
      <c r="L4057" s="1508"/>
      <c r="M4057" s="2697"/>
    </row>
    <row r="4058" spans="1:13" s="352" customFormat="1" ht="34.5" customHeight="1">
      <c r="A4058" s="2062" t="s">
        <v>3304</v>
      </c>
      <c r="B4058" s="2624"/>
      <c r="C4058" s="1508"/>
      <c r="D4058" s="2696"/>
      <c r="E4058" s="2624"/>
      <c r="F4058" s="1508"/>
      <c r="G4058" s="2696"/>
      <c r="H4058" s="2624"/>
      <c r="I4058" s="1508"/>
      <c r="J4058" s="2696"/>
      <c r="K4058" s="2637"/>
      <c r="L4058" s="1508"/>
      <c r="M4058" s="2697"/>
    </row>
    <row r="4059" spans="1:13" s="352" customFormat="1" ht="6.75" hidden="1" customHeight="1">
      <c r="A4059" s="2062" t="s">
        <v>3304</v>
      </c>
      <c r="B4059" s="2624"/>
      <c r="C4059" s="1508"/>
      <c r="D4059" s="2696"/>
      <c r="E4059" s="2624"/>
      <c r="F4059" s="1508"/>
      <c r="G4059" s="2696"/>
      <c r="H4059" s="2624"/>
      <c r="I4059" s="1508"/>
      <c r="J4059" s="2696"/>
      <c r="K4059" s="2637"/>
      <c r="L4059" s="1508"/>
      <c r="M4059" s="2697"/>
    </row>
    <row r="4060" spans="1:13" s="352" customFormat="1" ht="27.75" customHeight="1">
      <c r="A4060" s="2062" t="s">
        <v>4377</v>
      </c>
      <c r="B4060" s="2624">
        <v>1</v>
      </c>
      <c r="C4060" s="1508">
        <v>200</v>
      </c>
      <c r="D4060" s="2696">
        <f>C4060*B4060*B4062</f>
        <v>36000</v>
      </c>
      <c r="E4060" s="2624">
        <v>1</v>
      </c>
      <c r="F4060" s="1508">
        <v>200</v>
      </c>
      <c r="G4060" s="2696">
        <f>F4060*E4060*E4062</f>
        <v>36000</v>
      </c>
      <c r="H4060" s="2624">
        <v>1</v>
      </c>
      <c r="I4060" s="1508">
        <v>200</v>
      </c>
      <c r="J4060" s="2696">
        <f>I4060*H4060*H4062</f>
        <v>24000</v>
      </c>
      <c r="K4060" s="2637">
        <v>1</v>
      </c>
      <c r="L4060" s="1508">
        <v>275</v>
      </c>
      <c r="M4060" s="2697">
        <f>L4060*K4060*K4062</f>
        <v>22000</v>
      </c>
    </row>
    <row r="4061" spans="1:13" s="352" customFormat="1" ht="27.75" customHeight="1">
      <c r="A4061" s="2062" t="s">
        <v>4378</v>
      </c>
      <c r="B4061" s="2624">
        <v>2</v>
      </c>
      <c r="C4061" s="1508">
        <v>50</v>
      </c>
      <c r="D4061" s="2696">
        <f>C4061*B4061*B4062</f>
        <v>18000</v>
      </c>
      <c r="E4061" s="2624">
        <v>2</v>
      </c>
      <c r="F4061" s="1508">
        <v>50</v>
      </c>
      <c r="G4061" s="2696">
        <f>F4061*E4061*E4062</f>
        <v>18000</v>
      </c>
      <c r="H4061" s="2624">
        <v>2</v>
      </c>
      <c r="I4061" s="1508">
        <v>50</v>
      </c>
      <c r="J4061" s="2696">
        <f>I4061*H4061*H4062</f>
        <v>12000</v>
      </c>
      <c r="K4061" s="2637">
        <v>2</v>
      </c>
      <c r="L4061" s="1508">
        <v>100</v>
      </c>
      <c r="M4061" s="2697">
        <f>L4061*K4061*K4062</f>
        <v>16000</v>
      </c>
    </row>
    <row r="4062" spans="1:13" s="352" customFormat="1" ht="27.75" customHeight="1">
      <c r="A4062" s="2062" t="s">
        <v>4864</v>
      </c>
      <c r="B4062" s="2624">
        <v>180</v>
      </c>
      <c r="C4062" s="1508"/>
      <c r="D4062" s="2696"/>
      <c r="E4062" s="2624">
        <v>180</v>
      </c>
      <c r="F4062" s="1508"/>
      <c r="G4062" s="2696"/>
      <c r="H4062" s="2624">
        <v>120</v>
      </c>
      <c r="I4062" s="1508"/>
      <c r="J4062" s="2696"/>
      <c r="K4062" s="2637">
        <v>80</v>
      </c>
      <c r="L4062" s="1508"/>
      <c r="M4062" s="2697"/>
    </row>
    <row r="4063" spans="1:13" s="352" customFormat="1" ht="27.75" hidden="1" customHeight="1">
      <c r="A4063" s="2078"/>
      <c r="B4063" s="2624"/>
      <c r="C4063" s="1508"/>
      <c r="D4063" s="2696"/>
      <c r="E4063" s="2624"/>
      <c r="F4063" s="1508"/>
      <c r="G4063" s="2696"/>
      <c r="H4063" s="2624"/>
      <c r="I4063" s="1508"/>
      <c r="J4063" s="2696"/>
      <c r="K4063" s="2637"/>
      <c r="L4063" s="1508"/>
      <c r="M4063" s="2697"/>
    </row>
    <row r="4064" spans="1:13" s="352" customFormat="1" ht="27.75" customHeight="1" thickBot="1">
      <c r="A4064" s="2626" t="s">
        <v>29</v>
      </c>
      <c r="B4064" s="2627"/>
      <c r="C4064" s="1254"/>
      <c r="D4064" s="2693">
        <f>D4060+D4061</f>
        <v>54000</v>
      </c>
      <c r="E4064" s="2627"/>
      <c r="F4064" s="1254"/>
      <c r="G4064" s="2693">
        <f>G4060+G4061</f>
        <v>54000</v>
      </c>
      <c r="H4064" s="2627"/>
      <c r="I4064" s="1254"/>
      <c r="J4064" s="2693">
        <f>J4060+J4061</f>
        <v>36000</v>
      </c>
      <c r="K4064" s="2629"/>
      <c r="L4064" s="1254"/>
      <c r="M4064" s="2701">
        <f>M4060+M4061</f>
        <v>38000</v>
      </c>
    </row>
    <row r="4065" spans="1:14" s="352" customFormat="1" ht="54.75" customHeight="1">
      <c r="A4065" s="2060" t="s">
        <v>3278</v>
      </c>
      <c r="B4065" s="2633" t="s">
        <v>4955</v>
      </c>
      <c r="C4065" s="2631"/>
      <c r="D4065" s="2694"/>
      <c r="E4065" s="2633"/>
      <c r="F4065" s="2631"/>
      <c r="G4065" s="2694"/>
      <c r="H4065" s="2633"/>
      <c r="I4065" s="2631"/>
      <c r="J4065" s="2694"/>
      <c r="K4065" s="2633" t="s">
        <v>4955</v>
      </c>
      <c r="L4065" s="2631"/>
      <c r="M4065" s="2712"/>
    </row>
    <row r="4066" spans="1:14" s="352" customFormat="1" ht="24" customHeight="1">
      <c r="A4066" s="2062" t="s">
        <v>4228</v>
      </c>
      <c r="B4066" s="2637"/>
      <c r="C4066" s="1508"/>
      <c r="D4066" s="2696"/>
      <c r="E4066" s="2637"/>
      <c r="F4066" s="1508"/>
      <c r="G4066" s="2696"/>
      <c r="H4066" s="2637"/>
      <c r="I4066" s="1508"/>
      <c r="J4066" s="2696"/>
      <c r="K4066" s="2637"/>
      <c r="L4066" s="1508"/>
      <c r="M4066" s="2713"/>
    </row>
    <row r="4067" spans="1:14" s="352" customFormat="1" ht="24" customHeight="1">
      <c r="A4067" s="2062" t="s">
        <v>3284</v>
      </c>
      <c r="B4067" s="2625" t="s">
        <v>3866</v>
      </c>
      <c r="C4067" s="2699"/>
      <c r="D4067" s="2696"/>
      <c r="E4067" s="2700"/>
      <c r="F4067" s="2699"/>
      <c r="G4067" s="2696"/>
      <c r="H4067" s="2700"/>
      <c r="I4067" s="2699"/>
      <c r="J4067" s="2696"/>
      <c r="K4067" s="2625" t="s">
        <v>3866</v>
      </c>
      <c r="L4067" s="2699"/>
      <c r="M4067" s="2713"/>
    </row>
    <row r="4068" spans="1:14" s="352" customFormat="1" ht="21.75" customHeight="1">
      <c r="A4068" s="2062" t="s">
        <v>4375</v>
      </c>
      <c r="B4068" s="2637" t="s">
        <v>3411</v>
      </c>
      <c r="C4068" s="1508"/>
      <c r="D4068" s="2696"/>
      <c r="E4068" s="1409"/>
      <c r="F4068" s="1508"/>
      <c r="G4068" s="2696"/>
      <c r="H4068" s="2637"/>
      <c r="I4068" s="1508"/>
      <c r="J4068" s="2696"/>
      <c r="K4068" s="2637" t="s">
        <v>3411</v>
      </c>
      <c r="L4068" s="1508"/>
      <c r="M4068" s="2713"/>
    </row>
    <row r="4069" spans="1:14" s="352" customFormat="1" ht="36.75" customHeight="1">
      <c r="A4069" s="2062" t="s">
        <v>3291</v>
      </c>
      <c r="B4069" s="2637"/>
      <c r="C4069" s="1508"/>
      <c r="D4069" s="2696"/>
      <c r="E4069" s="2624"/>
      <c r="F4069" s="1508"/>
      <c r="G4069" s="2696"/>
      <c r="H4069" s="2624"/>
      <c r="I4069" s="1508"/>
      <c r="J4069" s="2696"/>
      <c r="K4069" s="2637"/>
      <c r="L4069" s="1508"/>
      <c r="M4069" s="2713"/>
    </row>
    <row r="4070" spans="1:14" s="352" customFormat="1" ht="20.100000000000001" customHeight="1">
      <c r="A4070" s="2062" t="s">
        <v>3294</v>
      </c>
      <c r="B4070" s="2637" t="s">
        <v>4956</v>
      </c>
      <c r="C4070" s="1508"/>
      <c r="D4070" s="2696"/>
      <c r="E4070" s="2637"/>
      <c r="F4070" s="1508"/>
      <c r="G4070" s="2696"/>
      <c r="H4070" s="2637"/>
      <c r="I4070" s="1508"/>
      <c r="J4070" s="2696"/>
      <c r="K4070" s="2637">
        <v>1</v>
      </c>
      <c r="L4070" s="1508"/>
      <c r="M4070" s="2713"/>
    </row>
    <row r="4071" spans="1:14" s="352" customFormat="1" ht="37.5" customHeight="1">
      <c r="A4071" s="2711" t="s">
        <v>3295</v>
      </c>
      <c r="B4071" s="2637" t="s">
        <v>3394</v>
      </c>
      <c r="C4071" s="1508"/>
      <c r="D4071" s="2696"/>
      <c r="E4071" s="1409"/>
      <c r="F4071" s="1508"/>
      <c r="G4071" s="2696"/>
      <c r="H4071" s="2637"/>
      <c r="I4071" s="1508"/>
      <c r="J4071" s="2696"/>
      <c r="K4071" s="2637" t="s">
        <v>3394</v>
      </c>
      <c r="L4071" s="1508"/>
      <c r="M4071" s="2713"/>
    </row>
    <row r="4072" spans="1:14" s="352" customFormat="1" ht="47.25" customHeight="1">
      <c r="A4072" s="2711" t="s">
        <v>3298</v>
      </c>
      <c r="B4072" s="2637" t="s">
        <v>4954</v>
      </c>
      <c r="C4072" s="1508"/>
      <c r="D4072" s="2696"/>
      <c r="E4072" s="2624"/>
      <c r="F4072" s="1508"/>
      <c r="G4072" s="2696"/>
      <c r="H4072" s="2624"/>
      <c r="I4072" s="1508"/>
      <c r="J4072" s="2696"/>
      <c r="K4072" s="2637" t="s">
        <v>4954</v>
      </c>
      <c r="L4072" s="1508"/>
      <c r="M4072" s="2713"/>
    </row>
    <row r="4073" spans="1:14" s="352" customFormat="1" ht="20.100000000000001" customHeight="1">
      <c r="A4073" s="2062" t="s">
        <v>4376</v>
      </c>
      <c r="B4073" s="2637"/>
      <c r="C4073" s="1508"/>
      <c r="D4073" s="2696"/>
      <c r="E4073" s="2637"/>
      <c r="F4073" s="1508"/>
      <c r="G4073" s="2696"/>
      <c r="H4073" s="2637"/>
      <c r="I4073" s="1508"/>
      <c r="J4073" s="2696"/>
      <c r="K4073" s="2637"/>
      <c r="L4073" s="1508"/>
      <c r="M4073" s="2713"/>
    </row>
    <row r="4074" spans="1:14" s="352" customFormat="1" ht="30" customHeight="1">
      <c r="A4074" s="2062" t="s">
        <v>3304</v>
      </c>
      <c r="B4074" s="1404"/>
      <c r="C4074" s="1508"/>
      <c r="D4074" s="2696"/>
      <c r="E4074" s="2637"/>
      <c r="F4074" s="1508"/>
      <c r="G4074" s="2696"/>
      <c r="H4074" s="2637"/>
      <c r="I4074" s="1508"/>
      <c r="J4074" s="2696"/>
      <c r="K4074" s="1404"/>
      <c r="L4074" s="1508"/>
      <c r="M4074" s="2713"/>
    </row>
    <row r="4075" spans="1:14" s="352" customFormat="1" ht="20.100000000000001" customHeight="1">
      <c r="A4075" s="2062" t="s">
        <v>4377</v>
      </c>
      <c r="B4075" s="1406">
        <v>1</v>
      </c>
      <c r="C4075" s="1508">
        <v>275</v>
      </c>
      <c r="D4075" s="2696">
        <f>C4075*B4075*B4077</f>
        <v>11000</v>
      </c>
      <c r="E4075" s="2637"/>
      <c r="F4075" s="1508"/>
      <c r="G4075" s="2696"/>
      <c r="H4075" s="2637"/>
      <c r="I4075" s="1508"/>
      <c r="J4075" s="2696"/>
      <c r="K4075" s="1406">
        <v>1</v>
      </c>
      <c r="L4075" s="1508">
        <v>275</v>
      </c>
      <c r="M4075" s="2713">
        <f>L4075*K4075*K4077</f>
        <v>5500</v>
      </c>
    </row>
    <row r="4076" spans="1:14" s="352" customFormat="1" ht="20.100000000000001" customHeight="1">
      <c r="A4076" s="2062" t="s">
        <v>4378</v>
      </c>
      <c r="B4076" s="2637">
        <v>2</v>
      </c>
      <c r="C4076" s="1508">
        <v>100</v>
      </c>
      <c r="D4076" s="2696">
        <f>C4076*B4076*B4077</f>
        <v>8000</v>
      </c>
      <c r="E4076" s="2637"/>
      <c r="F4076" s="1508"/>
      <c r="G4076" s="2696"/>
      <c r="H4076" s="2637"/>
      <c r="I4076" s="1508"/>
      <c r="J4076" s="2696"/>
      <c r="K4076" s="2637">
        <v>2</v>
      </c>
      <c r="L4076" s="1508">
        <v>100</v>
      </c>
      <c r="M4076" s="2713">
        <f>L4076*K4076*K4077</f>
        <v>4000</v>
      </c>
    </row>
    <row r="4077" spans="1:14" s="352" customFormat="1" ht="20.100000000000001" customHeight="1">
      <c r="A4077" s="2062" t="s">
        <v>4379</v>
      </c>
      <c r="B4077" s="1409">
        <v>40</v>
      </c>
      <c r="C4077" s="1508"/>
      <c r="D4077" s="2696"/>
      <c r="E4077" s="2637"/>
      <c r="F4077" s="1508"/>
      <c r="G4077" s="2696"/>
      <c r="H4077" s="2637"/>
      <c r="I4077" s="1508"/>
      <c r="J4077" s="2696"/>
      <c r="K4077" s="1409">
        <v>20</v>
      </c>
      <c r="L4077" s="1508"/>
      <c r="M4077" s="2713"/>
    </row>
    <row r="4078" spans="1:14" s="352" customFormat="1" ht="20.100000000000001" customHeight="1" thickBot="1">
      <c r="A4078" s="2644" t="s">
        <v>29</v>
      </c>
      <c r="B4078" s="2645"/>
      <c r="C4078" s="1508"/>
      <c r="D4078" s="2696">
        <f>D4075+D4076</f>
        <v>19000</v>
      </c>
      <c r="E4078" s="2637"/>
      <c r="F4078" s="1508"/>
      <c r="G4078" s="2696"/>
      <c r="H4078" s="2637"/>
      <c r="I4078" s="1508"/>
      <c r="J4078" s="2696"/>
      <c r="K4078" s="2645"/>
      <c r="L4078" s="1508"/>
      <c r="M4078" s="2713">
        <f>M4075+M4076</f>
        <v>9500</v>
      </c>
    </row>
    <row r="4079" spans="1:14" s="352" customFormat="1" ht="20.100000000000001" customHeight="1" thickBot="1">
      <c r="A4079" s="2644" t="s">
        <v>4224</v>
      </c>
      <c r="B4079" s="2707"/>
      <c r="C4079" s="2708"/>
      <c r="D4079" s="2709">
        <f>D4078+D4064</f>
        <v>73000</v>
      </c>
      <c r="E4079" s="2707"/>
      <c r="F4079" s="2708"/>
      <c r="G4079" s="2709">
        <f>G4078+G4064</f>
        <v>54000</v>
      </c>
      <c r="H4079" s="2707"/>
      <c r="I4079" s="2708"/>
      <c r="J4079" s="2709">
        <f>J4078+J4064</f>
        <v>36000</v>
      </c>
      <c r="K4079" s="2707"/>
      <c r="L4079" s="2708"/>
      <c r="M4079" s="2709">
        <f>M4078+M4064</f>
        <v>47500</v>
      </c>
      <c r="N4079" s="2714">
        <f>M4079+J4079+G4079+D4079</f>
        <v>210500</v>
      </c>
    </row>
    <row r="4080" spans="1:14" s="352" customFormat="1" ht="20.100000000000001" customHeight="1" thickBot="1">
      <c r="A4080" s="2706" t="s">
        <v>4957</v>
      </c>
      <c r="B4080" s="2707"/>
      <c r="C4080" s="2708"/>
      <c r="D4080" s="2709"/>
      <c r="E4080" s="2707"/>
      <c r="F4080" s="2708"/>
      <c r="G4080" s="2709"/>
      <c r="H4080" s="2707"/>
      <c r="I4080" s="2708"/>
      <c r="J4080" s="2709"/>
      <c r="K4080" s="2707"/>
      <c r="L4080" s="2708"/>
      <c r="M4080" s="2715"/>
    </row>
    <row r="4081" spans="1:13" s="352" customFormat="1" ht="30.75" customHeight="1">
      <c r="A4081" s="2060" t="s">
        <v>3278</v>
      </c>
      <c r="B4081" s="2619" t="s">
        <v>4958</v>
      </c>
      <c r="C4081" s="2631"/>
      <c r="D4081" s="2694"/>
      <c r="E4081" s="2619" t="s">
        <v>4958</v>
      </c>
      <c r="F4081" s="2631"/>
      <c r="G4081" s="2694"/>
      <c r="H4081" s="2619" t="s">
        <v>4958</v>
      </c>
      <c r="I4081" s="2631"/>
      <c r="J4081" s="2694"/>
      <c r="K4081" s="2619" t="s">
        <v>4958</v>
      </c>
      <c r="L4081" s="2631"/>
      <c r="M4081" s="2712"/>
    </row>
    <row r="4082" spans="1:13" s="352" customFormat="1" ht="20.100000000000001" customHeight="1">
      <c r="A4082" s="2062" t="s">
        <v>4228</v>
      </c>
      <c r="B4082" s="1240"/>
      <c r="C4082" s="1508"/>
      <c r="D4082" s="2696"/>
      <c r="E4082" s="1240"/>
      <c r="F4082" s="1508"/>
      <c r="G4082" s="2696"/>
      <c r="H4082" s="1240"/>
      <c r="I4082" s="1508"/>
      <c r="J4082" s="2696"/>
      <c r="K4082" s="1240"/>
      <c r="L4082" s="1508"/>
      <c r="M4082" s="2713"/>
    </row>
    <row r="4083" spans="1:13" s="352" customFormat="1" ht="20.100000000000001" customHeight="1">
      <c r="A4083" s="2062" t="s">
        <v>3284</v>
      </c>
      <c r="B4083" s="2625" t="s">
        <v>3503</v>
      </c>
      <c r="C4083" s="2699"/>
      <c r="D4083" s="2696"/>
      <c r="E4083" s="2625" t="s">
        <v>3874</v>
      </c>
      <c r="F4083" s="2699"/>
      <c r="G4083" s="2696"/>
      <c r="H4083" s="2625" t="s">
        <v>3360</v>
      </c>
      <c r="I4083" s="2699"/>
      <c r="J4083" s="2696"/>
      <c r="K4083" s="2625" t="s">
        <v>3520</v>
      </c>
      <c r="L4083" s="2699"/>
      <c r="M4083" s="2713"/>
    </row>
    <row r="4084" spans="1:13" s="352" customFormat="1" ht="20.100000000000001" customHeight="1">
      <c r="A4084" s="2062" t="s">
        <v>4375</v>
      </c>
      <c r="B4084" s="1404"/>
      <c r="C4084" s="1508"/>
      <c r="D4084" s="2696"/>
      <c r="E4084" s="1404"/>
      <c r="F4084" s="1508"/>
      <c r="G4084" s="2696"/>
      <c r="H4084" s="1404"/>
      <c r="I4084" s="1508"/>
      <c r="J4084" s="2696"/>
      <c r="K4084" s="1404"/>
      <c r="L4084" s="1508"/>
      <c r="M4084" s="2713"/>
    </row>
    <row r="4085" spans="1:13" s="352" customFormat="1" ht="45" customHeight="1">
      <c r="A4085" s="2062" t="s">
        <v>3291</v>
      </c>
      <c r="B4085" s="1404"/>
      <c r="C4085" s="1508"/>
      <c r="D4085" s="2696"/>
      <c r="E4085" s="1404"/>
      <c r="F4085" s="1508"/>
      <c r="G4085" s="2696"/>
      <c r="H4085" s="1404"/>
      <c r="I4085" s="1508"/>
      <c r="J4085" s="2696"/>
      <c r="K4085" s="1404"/>
      <c r="L4085" s="1508"/>
      <c r="M4085" s="2713"/>
    </row>
    <row r="4086" spans="1:13" s="352" customFormat="1" ht="20.100000000000001" customHeight="1">
      <c r="A4086" s="2062" t="s">
        <v>3294</v>
      </c>
      <c r="B4086" s="1404"/>
      <c r="C4086" s="1508"/>
      <c r="D4086" s="2696"/>
      <c r="E4086" s="1404"/>
      <c r="F4086" s="1508"/>
      <c r="G4086" s="2696"/>
      <c r="H4086" s="1404"/>
      <c r="I4086" s="1508"/>
      <c r="J4086" s="2696"/>
      <c r="K4086" s="1404"/>
      <c r="L4086" s="1508"/>
      <c r="M4086" s="2713"/>
    </row>
    <row r="4087" spans="1:13" s="352" customFormat="1" ht="20.100000000000001" customHeight="1">
      <c r="A4087" s="2062" t="s">
        <v>3295</v>
      </c>
      <c r="B4087" s="1404" t="s">
        <v>3365</v>
      </c>
      <c r="C4087" s="1508"/>
      <c r="D4087" s="2696"/>
      <c r="E4087" s="1404" t="s">
        <v>3365</v>
      </c>
      <c r="F4087" s="1508"/>
      <c r="G4087" s="2696"/>
      <c r="H4087" s="1404" t="s">
        <v>3365</v>
      </c>
      <c r="I4087" s="1508"/>
      <c r="J4087" s="2696"/>
      <c r="K4087" s="1404" t="s">
        <v>3365</v>
      </c>
      <c r="L4087" s="1508"/>
      <c r="M4087" s="2713"/>
    </row>
    <row r="4088" spans="1:13" s="352" customFormat="1" ht="28.5" customHeight="1">
      <c r="A4088" s="2711" t="s">
        <v>3298</v>
      </c>
      <c r="B4088" s="1404"/>
      <c r="C4088" s="1508"/>
      <c r="D4088" s="2696"/>
      <c r="E4088" s="1404"/>
      <c r="F4088" s="1508"/>
      <c r="G4088" s="2696"/>
      <c r="H4088" s="1404"/>
      <c r="I4088" s="1508"/>
      <c r="J4088" s="2696"/>
      <c r="K4088" s="1404"/>
      <c r="L4088" s="1508"/>
      <c r="M4088" s="2713"/>
    </row>
    <row r="4089" spans="1:13" s="352" customFormat="1" ht="20.100000000000001" customHeight="1">
      <c r="A4089" s="2062" t="s">
        <v>4376</v>
      </c>
      <c r="B4089" s="1404"/>
      <c r="C4089" s="1508"/>
      <c r="D4089" s="2696"/>
      <c r="E4089" s="1404"/>
      <c r="F4089" s="1508"/>
      <c r="G4089" s="2696"/>
      <c r="H4089" s="1404"/>
      <c r="I4089" s="1508"/>
      <c r="J4089" s="2696"/>
      <c r="K4089" s="1404"/>
      <c r="L4089" s="1508"/>
      <c r="M4089" s="2713"/>
    </row>
    <row r="4090" spans="1:13" s="352" customFormat="1" ht="28.5" customHeight="1">
      <c r="A4090" s="2062" t="s">
        <v>3304</v>
      </c>
      <c r="B4090" s="1404" t="s">
        <v>3306</v>
      </c>
      <c r="C4090" s="1508"/>
      <c r="D4090" s="2696"/>
      <c r="E4090" s="1404" t="s">
        <v>3306</v>
      </c>
      <c r="F4090" s="1508"/>
      <c r="G4090" s="2696"/>
      <c r="H4090" s="1404" t="s">
        <v>3306</v>
      </c>
      <c r="I4090" s="1508"/>
      <c r="J4090" s="2696"/>
      <c r="K4090" s="1404" t="s">
        <v>3306</v>
      </c>
      <c r="L4090" s="1508"/>
      <c r="M4090" s="2713"/>
    </row>
    <row r="4091" spans="1:13" s="352" customFormat="1" ht="19.5" customHeight="1">
      <c r="A4091" s="2062" t="s">
        <v>4377</v>
      </c>
      <c r="B4091" s="1406">
        <v>1</v>
      </c>
      <c r="C4091" s="1508">
        <v>200</v>
      </c>
      <c r="D4091" s="2696">
        <f>C4091*B4091*B4093</f>
        <v>2400</v>
      </c>
      <c r="E4091" s="1406">
        <v>1</v>
      </c>
      <c r="F4091" s="1508">
        <v>200</v>
      </c>
      <c r="G4091" s="2696">
        <f>F4091*E4091*E4093</f>
        <v>3200</v>
      </c>
      <c r="H4091" s="1406">
        <v>1</v>
      </c>
      <c r="I4091" s="1508">
        <v>200</v>
      </c>
      <c r="J4091" s="2696">
        <f>I4091*H4091*H4093</f>
        <v>6400</v>
      </c>
      <c r="K4091" s="1406">
        <v>1</v>
      </c>
      <c r="L4091" s="1508">
        <v>200</v>
      </c>
      <c r="M4091" s="2713">
        <f>L4091*K4091*K4093</f>
        <v>2400</v>
      </c>
    </row>
    <row r="4092" spans="1:13" s="352" customFormat="1" ht="20.100000000000001" customHeight="1">
      <c r="A4092" s="2062" t="s">
        <v>4378</v>
      </c>
      <c r="B4092" s="1406">
        <v>2</v>
      </c>
      <c r="C4092" s="1508">
        <v>50</v>
      </c>
      <c r="D4092" s="2696">
        <f>C4092*B4092*B4093</f>
        <v>1200</v>
      </c>
      <c r="E4092" s="1406">
        <v>2</v>
      </c>
      <c r="F4092" s="1508">
        <v>50</v>
      </c>
      <c r="G4092" s="2696">
        <f>F4092*E4092*E4093</f>
        <v>1600</v>
      </c>
      <c r="H4092" s="1406">
        <v>2</v>
      </c>
      <c r="I4092" s="1508">
        <v>50</v>
      </c>
      <c r="J4092" s="2696">
        <f>I4092*H4092*H4093</f>
        <v>3200</v>
      </c>
      <c r="K4092" s="1406">
        <v>2</v>
      </c>
      <c r="L4092" s="1508">
        <v>50</v>
      </c>
      <c r="M4092" s="2713">
        <f>L4092*K4092*K4093</f>
        <v>1200</v>
      </c>
    </row>
    <row r="4093" spans="1:13" s="352" customFormat="1" ht="20.100000000000001" customHeight="1">
      <c r="A4093" s="2062" t="s">
        <v>4379</v>
      </c>
      <c r="B4093" s="1409">
        <v>12</v>
      </c>
      <c r="C4093" s="1508"/>
      <c r="D4093" s="2696"/>
      <c r="E4093" s="1409">
        <v>16</v>
      </c>
      <c r="F4093" s="1508"/>
      <c r="G4093" s="2696"/>
      <c r="H4093" s="1409">
        <v>32</v>
      </c>
      <c r="I4093" s="1508"/>
      <c r="J4093" s="2696"/>
      <c r="K4093" s="1409">
        <v>12</v>
      </c>
      <c r="L4093" s="1508"/>
      <c r="M4093" s="2713"/>
    </row>
    <row r="4094" spans="1:13" s="352" customFormat="1" ht="20.100000000000001" customHeight="1" thickBot="1">
      <c r="A4094" s="2071" t="s">
        <v>29</v>
      </c>
      <c r="B4094" s="2629"/>
      <c r="C4094" s="1254"/>
      <c r="D4094" s="2693">
        <f>D4091+D4092</f>
        <v>3600</v>
      </c>
      <c r="E4094" s="2629"/>
      <c r="F4094" s="1254"/>
      <c r="G4094" s="2693">
        <f>G4091+G4092</f>
        <v>4800</v>
      </c>
      <c r="H4094" s="2629"/>
      <c r="I4094" s="1254"/>
      <c r="J4094" s="2693">
        <f>J4091+J4092</f>
        <v>9600</v>
      </c>
      <c r="K4094" s="2629"/>
      <c r="L4094" s="1254"/>
      <c r="M4094" s="1951">
        <f>M4091+M4092</f>
        <v>3600</v>
      </c>
    </row>
    <row r="4095" spans="1:13" s="352" customFormat="1" ht="36.75" customHeight="1">
      <c r="A4095" s="2060" t="s">
        <v>3278</v>
      </c>
      <c r="B4095" s="2619" t="s">
        <v>4958</v>
      </c>
      <c r="C4095" s="2631"/>
      <c r="D4095" s="2694"/>
      <c r="E4095" s="2619" t="s">
        <v>4958</v>
      </c>
      <c r="F4095" s="2631"/>
      <c r="G4095" s="2694"/>
      <c r="H4095" s="2619" t="s">
        <v>4958</v>
      </c>
      <c r="I4095" s="2631"/>
      <c r="J4095" s="2694"/>
      <c r="K4095" s="2619" t="s">
        <v>4958</v>
      </c>
      <c r="L4095" s="2631"/>
      <c r="M4095" s="2712"/>
    </row>
    <row r="4096" spans="1:13" s="352" customFormat="1" ht="20.100000000000001" customHeight="1">
      <c r="A4096" s="2062" t="s">
        <v>4228</v>
      </c>
      <c r="B4096" s="1240"/>
      <c r="C4096" s="1508"/>
      <c r="D4096" s="2696"/>
      <c r="E4096" s="1240"/>
      <c r="F4096" s="1508"/>
      <c r="G4096" s="2696"/>
      <c r="H4096" s="1240"/>
      <c r="I4096" s="1508"/>
      <c r="J4096" s="2696"/>
      <c r="K4096" s="1240"/>
      <c r="L4096" s="1508"/>
      <c r="M4096" s="2713"/>
    </row>
    <row r="4097" spans="1:13" s="352" customFormat="1" ht="20.100000000000001" customHeight="1">
      <c r="A4097" s="2062" t="s">
        <v>3284</v>
      </c>
      <c r="B4097" s="2625" t="s">
        <v>3917</v>
      </c>
      <c r="C4097" s="2699"/>
      <c r="D4097" s="2696"/>
      <c r="E4097" s="2625" t="s">
        <v>3359</v>
      </c>
      <c r="F4097" s="2699"/>
      <c r="G4097" s="2696"/>
      <c r="H4097" s="2625" t="s">
        <v>3519</v>
      </c>
      <c r="I4097" s="2699"/>
      <c r="J4097" s="2696"/>
      <c r="K4097" s="2625" t="s">
        <v>3924</v>
      </c>
      <c r="L4097" s="2699"/>
      <c r="M4097" s="2713"/>
    </row>
    <row r="4098" spans="1:13" s="352" customFormat="1" ht="20.100000000000001" customHeight="1">
      <c r="A4098" s="2062" t="s">
        <v>4375</v>
      </c>
      <c r="B4098" s="1404"/>
      <c r="C4098" s="1508"/>
      <c r="D4098" s="2696"/>
      <c r="E4098" s="1404"/>
      <c r="F4098" s="1508"/>
      <c r="G4098" s="2696"/>
      <c r="H4098" s="1404"/>
      <c r="I4098" s="1508"/>
      <c r="J4098" s="2696"/>
      <c r="K4098" s="1404"/>
      <c r="L4098" s="1508"/>
      <c r="M4098" s="2713"/>
    </row>
    <row r="4099" spans="1:13" s="352" customFormat="1" ht="26.25" customHeight="1">
      <c r="A4099" s="2062" t="s">
        <v>3291</v>
      </c>
      <c r="B4099" s="1404"/>
      <c r="C4099" s="1508"/>
      <c r="D4099" s="2696"/>
      <c r="E4099" s="1404"/>
      <c r="F4099" s="1508"/>
      <c r="G4099" s="2696"/>
      <c r="H4099" s="1404"/>
      <c r="I4099" s="1508"/>
      <c r="J4099" s="2696"/>
      <c r="K4099" s="1404"/>
      <c r="L4099" s="1508"/>
      <c r="M4099" s="2713"/>
    </row>
    <row r="4100" spans="1:13" s="352" customFormat="1" ht="20.100000000000001" customHeight="1">
      <c r="A4100" s="2062" t="s">
        <v>3294</v>
      </c>
      <c r="B4100" s="1404"/>
      <c r="C4100" s="1508"/>
      <c r="D4100" s="2696"/>
      <c r="E4100" s="1404"/>
      <c r="F4100" s="1508"/>
      <c r="G4100" s="2696"/>
      <c r="H4100" s="1404"/>
      <c r="I4100" s="1508"/>
      <c r="J4100" s="2696"/>
      <c r="K4100" s="1404"/>
      <c r="L4100" s="1508"/>
      <c r="M4100" s="2713"/>
    </row>
    <row r="4101" spans="1:13" s="352" customFormat="1" ht="20.100000000000001" customHeight="1">
      <c r="A4101" s="2062" t="s">
        <v>3295</v>
      </c>
      <c r="B4101" s="1404" t="s">
        <v>3365</v>
      </c>
      <c r="C4101" s="1508"/>
      <c r="D4101" s="2696"/>
      <c r="E4101" s="1404" t="s">
        <v>3365</v>
      </c>
      <c r="F4101" s="1508"/>
      <c r="G4101" s="2696"/>
      <c r="H4101" s="1404" t="s">
        <v>3365</v>
      </c>
      <c r="I4101" s="1508"/>
      <c r="J4101" s="2696"/>
      <c r="K4101" s="1404" t="s">
        <v>3365</v>
      </c>
      <c r="L4101" s="1508"/>
      <c r="M4101" s="2713"/>
    </row>
    <row r="4102" spans="1:13" s="352" customFormat="1" ht="30.75" customHeight="1">
      <c r="A4102" s="2711" t="s">
        <v>3298</v>
      </c>
      <c r="B4102" s="1404"/>
      <c r="C4102" s="1508"/>
      <c r="D4102" s="2696"/>
      <c r="E4102" s="1404"/>
      <c r="F4102" s="1508"/>
      <c r="G4102" s="2696"/>
      <c r="H4102" s="1404"/>
      <c r="I4102" s="1508"/>
      <c r="J4102" s="2696"/>
      <c r="K4102" s="1404"/>
      <c r="L4102" s="1508"/>
      <c r="M4102" s="2713"/>
    </row>
    <row r="4103" spans="1:13" s="352" customFormat="1" ht="20.100000000000001" customHeight="1">
      <c r="A4103" s="2062" t="s">
        <v>4376</v>
      </c>
      <c r="B4103" s="1404"/>
      <c r="C4103" s="1508"/>
      <c r="D4103" s="2696"/>
      <c r="E4103" s="1404"/>
      <c r="F4103" s="1508"/>
      <c r="G4103" s="2696"/>
      <c r="H4103" s="1404"/>
      <c r="I4103" s="1508"/>
      <c r="J4103" s="2696"/>
      <c r="K4103" s="1404"/>
      <c r="L4103" s="1508"/>
      <c r="M4103" s="2713"/>
    </row>
    <row r="4104" spans="1:13" s="352" customFormat="1" ht="20.100000000000001" customHeight="1">
      <c r="A4104" s="2062" t="s">
        <v>3304</v>
      </c>
      <c r="B4104" s="1404" t="s">
        <v>3306</v>
      </c>
      <c r="C4104" s="1508"/>
      <c r="D4104" s="2696"/>
      <c r="E4104" s="1404" t="s">
        <v>3306</v>
      </c>
      <c r="F4104" s="1508"/>
      <c r="G4104" s="2696"/>
      <c r="H4104" s="1404" t="s">
        <v>3306</v>
      </c>
      <c r="I4104" s="1508"/>
      <c r="J4104" s="2696"/>
      <c r="K4104" s="1404" t="s">
        <v>3306</v>
      </c>
      <c r="L4104" s="1508"/>
      <c r="M4104" s="2713"/>
    </row>
    <row r="4105" spans="1:13" s="352" customFormat="1" ht="36" customHeight="1">
      <c r="A4105" s="2062" t="s">
        <v>4377</v>
      </c>
      <c r="B4105" s="1406">
        <v>1</v>
      </c>
      <c r="C4105" s="1508">
        <v>200</v>
      </c>
      <c r="D4105" s="2696">
        <f>C4105*B4105*B4107</f>
        <v>4000</v>
      </c>
      <c r="E4105" s="1406">
        <v>1</v>
      </c>
      <c r="F4105" s="1508">
        <v>200</v>
      </c>
      <c r="G4105" s="2696">
        <f>F4105*E4105*E4107</f>
        <v>4800</v>
      </c>
      <c r="H4105" s="1406">
        <v>1</v>
      </c>
      <c r="I4105" s="1508">
        <v>200</v>
      </c>
      <c r="J4105" s="2696">
        <f>I4105*H4105*H4107</f>
        <v>2400</v>
      </c>
      <c r="K4105" s="1406">
        <v>1</v>
      </c>
      <c r="L4105" s="1508">
        <v>200</v>
      </c>
      <c r="M4105" s="2713">
        <f>L4105*K4105*K4107</f>
        <v>2400</v>
      </c>
    </row>
    <row r="4106" spans="1:13" s="352" customFormat="1" ht="20.100000000000001" customHeight="1">
      <c r="A4106" s="2062" t="s">
        <v>4378</v>
      </c>
      <c r="B4106" s="1406">
        <v>2</v>
      </c>
      <c r="C4106" s="1508">
        <v>50</v>
      </c>
      <c r="D4106" s="2696">
        <f>C4106*B4106*B4107</f>
        <v>2000</v>
      </c>
      <c r="E4106" s="1406">
        <v>2</v>
      </c>
      <c r="F4106" s="1508">
        <v>50</v>
      </c>
      <c r="G4106" s="2696">
        <f>F4106*E4106*E4107</f>
        <v>2400</v>
      </c>
      <c r="H4106" s="1406">
        <v>2</v>
      </c>
      <c r="I4106" s="1508">
        <v>50</v>
      </c>
      <c r="J4106" s="2696">
        <f>I4106*H4106*H4107</f>
        <v>1200</v>
      </c>
      <c r="K4106" s="1406">
        <v>2</v>
      </c>
      <c r="L4106" s="1508">
        <v>50</v>
      </c>
      <c r="M4106" s="2713">
        <f>L4106*K4106*K4107</f>
        <v>1200</v>
      </c>
    </row>
    <row r="4107" spans="1:13" s="352" customFormat="1" ht="20.100000000000001" customHeight="1">
      <c r="A4107" s="2062" t="s">
        <v>4379</v>
      </c>
      <c r="B4107" s="1409">
        <v>20</v>
      </c>
      <c r="C4107" s="1508"/>
      <c r="D4107" s="2696"/>
      <c r="E4107" s="1409">
        <v>24</v>
      </c>
      <c r="F4107" s="1508"/>
      <c r="G4107" s="2696"/>
      <c r="H4107" s="1409">
        <v>12</v>
      </c>
      <c r="I4107" s="1508"/>
      <c r="J4107" s="2696"/>
      <c r="K4107" s="1409">
        <v>12</v>
      </c>
      <c r="L4107" s="1508"/>
      <c r="M4107" s="2713"/>
    </row>
    <row r="4108" spans="1:13" s="352" customFormat="1" ht="20.100000000000001" customHeight="1" thickBot="1">
      <c r="A4108" s="2071" t="s">
        <v>29</v>
      </c>
      <c r="B4108" s="2629"/>
      <c r="C4108" s="1254"/>
      <c r="D4108" s="2693">
        <f>D4105+D4106</f>
        <v>6000</v>
      </c>
      <c r="E4108" s="2629"/>
      <c r="F4108" s="1254"/>
      <c r="G4108" s="2693">
        <f>G4105+G4106</f>
        <v>7200</v>
      </c>
      <c r="H4108" s="2629"/>
      <c r="I4108" s="1254"/>
      <c r="J4108" s="2693">
        <f>J4105+J4106</f>
        <v>3600</v>
      </c>
      <c r="K4108" s="2629"/>
      <c r="L4108" s="1254"/>
      <c r="M4108" s="1951">
        <f>M4105+M4106</f>
        <v>3600</v>
      </c>
    </row>
    <row r="4109" spans="1:13" s="352" customFormat="1" ht="40.5" customHeight="1">
      <c r="A4109" s="2060" t="s">
        <v>3278</v>
      </c>
      <c r="B4109" s="2619" t="s">
        <v>4958</v>
      </c>
      <c r="C4109" s="2631"/>
      <c r="D4109" s="2694"/>
      <c r="E4109" s="2619" t="s">
        <v>4958</v>
      </c>
      <c r="F4109" s="2631"/>
      <c r="G4109" s="2694"/>
      <c r="H4109" s="2619" t="s">
        <v>4958</v>
      </c>
      <c r="I4109" s="2631"/>
      <c r="J4109" s="2694"/>
      <c r="K4109" s="2619" t="s">
        <v>4958</v>
      </c>
      <c r="L4109" s="2631"/>
      <c r="M4109" s="2712"/>
    </row>
    <row r="4110" spans="1:13" s="352" customFormat="1" ht="20.100000000000001" customHeight="1">
      <c r="A4110" s="2062" t="s">
        <v>4228</v>
      </c>
      <c r="B4110" s="1240"/>
      <c r="C4110" s="1508"/>
      <c r="D4110" s="2696"/>
      <c r="E4110" s="1240"/>
      <c r="F4110" s="1508"/>
      <c r="G4110" s="2696"/>
      <c r="H4110" s="1240"/>
      <c r="I4110" s="1508"/>
      <c r="J4110" s="2696"/>
      <c r="K4110" s="1240"/>
      <c r="L4110" s="1508"/>
      <c r="M4110" s="2713"/>
    </row>
    <row r="4111" spans="1:13" s="352" customFormat="1" ht="20.100000000000001" customHeight="1">
      <c r="A4111" s="2062" t="s">
        <v>3284</v>
      </c>
      <c r="B4111" s="2625" t="s">
        <v>3866</v>
      </c>
      <c r="C4111" s="2699"/>
      <c r="D4111" s="2696"/>
      <c r="E4111" s="2625" t="s">
        <v>3480</v>
      </c>
      <c r="F4111" s="2699"/>
      <c r="G4111" s="2696"/>
      <c r="H4111" s="2625" t="s">
        <v>3480</v>
      </c>
      <c r="I4111" s="2699"/>
      <c r="J4111" s="2696"/>
      <c r="K4111" s="2625" t="s">
        <v>3480</v>
      </c>
      <c r="L4111" s="2699"/>
      <c r="M4111" s="2713"/>
    </row>
    <row r="4112" spans="1:13" s="352" customFormat="1" ht="20.100000000000001" customHeight="1">
      <c r="A4112" s="2062" t="s">
        <v>4375</v>
      </c>
      <c r="B4112" s="1404"/>
      <c r="C4112" s="1508"/>
      <c r="D4112" s="2696"/>
      <c r="E4112" s="1404"/>
      <c r="F4112" s="1508"/>
      <c r="G4112" s="2696"/>
      <c r="H4112" s="1404"/>
      <c r="I4112" s="1508"/>
      <c r="J4112" s="2696"/>
      <c r="K4112" s="1404"/>
      <c r="L4112" s="1508"/>
      <c r="M4112" s="2713"/>
    </row>
    <row r="4113" spans="1:13" s="352" customFormat="1" ht="20.100000000000001" customHeight="1">
      <c r="A4113" s="2062" t="s">
        <v>3291</v>
      </c>
      <c r="B4113" s="1404"/>
      <c r="C4113" s="1508"/>
      <c r="D4113" s="2696"/>
      <c r="E4113" s="1404"/>
      <c r="F4113" s="1508"/>
      <c r="G4113" s="2696"/>
      <c r="H4113" s="1404"/>
      <c r="I4113" s="1508"/>
      <c r="J4113" s="2696"/>
      <c r="K4113" s="1404"/>
      <c r="L4113" s="1508"/>
      <c r="M4113" s="2713"/>
    </row>
    <row r="4114" spans="1:13" s="352" customFormat="1" ht="20.100000000000001" customHeight="1">
      <c r="A4114" s="2062" t="s">
        <v>3294</v>
      </c>
      <c r="B4114" s="1404"/>
      <c r="C4114" s="1508"/>
      <c r="D4114" s="2696"/>
      <c r="E4114" s="1404"/>
      <c r="F4114" s="1508"/>
      <c r="G4114" s="2696"/>
      <c r="H4114" s="1404"/>
      <c r="I4114" s="1508"/>
      <c r="J4114" s="2696"/>
      <c r="K4114" s="1404"/>
      <c r="L4114" s="1508"/>
      <c r="M4114" s="2713"/>
    </row>
    <row r="4115" spans="1:13" s="352" customFormat="1" ht="20.100000000000001" customHeight="1">
      <c r="A4115" s="2062" t="s">
        <v>3295</v>
      </c>
      <c r="B4115" s="1404" t="s">
        <v>3365</v>
      </c>
      <c r="C4115" s="1508"/>
      <c r="D4115" s="2696"/>
      <c r="E4115" s="1404" t="s">
        <v>3365</v>
      </c>
      <c r="F4115" s="1508"/>
      <c r="G4115" s="2696"/>
      <c r="H4115" s="1404" t="s">
        <v>3365</v>
      </c>
      <c r="I4115" s="1508"/>
      <c r="J4115" s="2696"/>
      <c r="K4115" s="1404" t="s">
        <v>3365</v>
      </c>
      <c r="L4115" s="1508"/>
      <c r="M4115" s="2713"/>
    </row>
    <row r="4116" spans="1:13" s="352" customFormat="1" ht="30.75" customHeight="1">
      <c r="A4116" s="2711" t="s">
        <v>3298</v>
      </c>
      <c r="B4116" s="1404"/>
      <c r="C4116" s="1508"/>
      <c r="D4116" s="2696"/>
      <c r="E4116" s="1404"/>
      <c r="F4116" s="1508"/>
      <c r="G4116" s="2696"/>
      <c r="H4116" s="1404"/>
      <c r="I4116" s="1508"/>
      <c r="J4116" s="2696"/>
      <c r="K4116" s="1404"/>
      <c r="L4116" s="1508"/>
      <c r="M4116" s="2713"/>
    </row>
    <row r="4117" spans="1:13" s="352" customFormat="1" ht="20.100000000000001" customHeight="1">
      <c r="A4117" s="2062" t="s">
        <v>4376</v>
      </c>
      <c r="B4117" s="1404"/>
      <c r="C4117" s="1508"/>
      <c r="D4117" s="2696"/>
      <c r="E4117" s="1404"/>
      <c r="F4117" s="1508"/>
      <c r="G4117" s="2696"/>
      <c r="H4117" s="1404"/>
      <c r="I4117" s="1508"/>
      <c r="J4117" s="2696"/>
      <c r="K4117" s="1404"/>
      <c r="L4117" s="1508"/>
      <c r="M4117" s="2713"/>
    </row>
    <row r="4118" spans="1:13" s="352" customFormat="1" ht="20.100000000000001" customHeight="1">
      <c r="A4118" s="2062" t="s">
        <v>3304</v>
      </c>
      <c r="B4118" s="1404" t="s">
        <v>3306</v>
      </c>
      <c r="C4118" s="1508"/>
      <c r="D4118" s="2696"/>
      <c r="E4118" s="1404" t="s">
        <v>3306</v>
      </c>
      <c r="F4118" s="1508"/>
      <c r="G4118" s="2696"/>
      <c r="H4118" s="1404" t="s">
        <v>3306</v>
      </c>
      <c r="I4118" s="1508"/>
      <c r="J4118" s="2696"/>
      <c r="K4118" s="1404" t="s">
        <v>3306</v>
      </c>
      <c r="L4118" s="1508"/>
      <c r="M4118" s="2713"/>
    </row>
    <row r="4119" spans="1:13" s="352" customFormat="1" ht="20.100000000000001" customHeight="1">
      <c r="A4119" s="2062" t="s">
        <v>4377</v>
      </c>
      <c r="B4119" s="1406">
        <v>1</v>
      </c>
      <c r="C4119" s="1508">
        <v>200</v>
      </c>
      <c r="D4119" s="2696">
        <f>C4119*B4119*B4121</f>
        <v>2400</v>
      </c>
      <c r="E4119" s="1406">
        <v>1</v>
      </c>
      <c r="F4119" s="1508">
        <v>200</v>
      </c>
      <c r="G4119" s="2696">
        <f>F4119*E4119*E4121</f>
        <v>3200</v>
      </c>
      <c r="H4119" s="1406">
        <v>1</v>
      </c>
      <c r="I4119" s="1508">
        <v>200</v>
      </c>
      <c r="J4119" s="2696">
        <f>I4119*H4119*H4121</f>
        <v>2400</v>
      </c>
      <c r="K4119" s="1406">
        <v>1</v>
      </c>
      <c r="L4119" s="1508">
        <v>200</v>
      </c>
      <c r="M4119" s="2713">
        <f>L4119*K4119*K4121</f>
        <v>1600</v>
      </c>
    </row>
    <row r="4120" spans="1:13" s="352" customFormat="1" ht="20.100000000000001" customHeight="1">
      <c r="A4120" s="2062" t="s">
        <v>4378</v>
      </c>
      <c r="B4120" s="1406">
        <v>2</v>
      </c>
      <c r="C4120" s="1508">
        <v>50</v>
      </c>
      <c r="D4120" s="2696">
        <f>C4120*B4120*B4121</f>
        <v>1200</v>
      </c>
      <c r="E4120" s="1406">
        <v>2</v>
      </c>
      <c r="F4120" s="1508">
        <v>50</v>
      </c>
      <c r="G4120" s="2696">
        <f>F4120*E4120*E4121</f>
        <v>1600</v>
      </c>
      <c r="H4120" s="1406">
        <v>2</v>
      </c>
      <c r="I4120" s="1508">
        <v>50</v>
      </c>
      <c r="J4120" s="2696">
        <f>I4120*H4120*H4121</f>
        <v>1200</v>
      </c>
      <c r="K4120" s="1406">
        <v>2</v>
      </c>
      <c r="L4120" s="1508">
        <v>50</v>
      </c>
      <c r="M4120" s="2713">
        <f>L4120*K4120*K4121</f>
        <v>800</v>
      </c>
    </row>
    <row r="4121" spans="1:13" s="352" customFormat="1" ht="20.100000000000001" customHeight="1">
      <c r="A4121" s="2062" t="s">
        <v>4379</v>
      </c>
      <c r="B4121" s="1409">
        <v>12</v>
      </c>
      <c r="C4121" s="1508"/>
      <c r="D4121" s="2696"/>
      <c r="E4121" s="1409">
        <v>16</v>
      </c>
      <c r="F4121" s="1508"/>
      <c r="G4121" s="2696"/>
      <c r="H4121" s="1409">
        <v>12</v>
      </c>
      <c r="I4121" s="1508"/>
      <c r="J4121" s="2696"/>
      <c r="K4121" s="1409">
        <v>8</v>
      </c>
      <c r="L4121" s="1508"/>
      <c r="M4121" s="2713"/>
    </row>
    <row r="4122" spans="1:13" s="352" customFormat="1" ht="20.100000000000001" customHeight="1" thickBot="1">
      <c r="A4122" s="2071" t="s">
        <v>29</v>
      </c>
      <c r="B4122" s="2629"/>
      <c r="C4122" s="1254"/>
      <c r="D4122" s="2693">
        <f>D4119+D4120</f>
        <v>3600</v>
      </c>
      <c r="E4122" s="2629"/>
      <c r="F4122" s="1254"/>
      <c r="G4122" s="2693">
        <f>G4119+G4120</f>
        <v>4800</v>
      </c>
      <c r="H4122" s="2629"/>
      <c r="I4122" s="1254"/>
      <c r="J4122" s="2693">
        <f>J4119+J4120</f>
        <v>3600</v>
      </c>
      <c r="K4122" s="2629"/>
      <c r="L4122" s="1254"/>
      <c r="M4122" s="1951">
        <f>M4119+M4120</f>
        <v>2400</v>
      </c>
    </row>
    <row r="4123" spans="1:13" s="352" customFormat="1" ht="33" customHeight="1">
      <c r="A4123" s="2060" t="s">
        <v>3278</v>
      </c>
      <c r="B4123" s="2633"/>
      <c r="C4123" s="2631"/>
      <c r="D4123" s="2694"/>
      <c r="E4123" s="2633" t="s">
        <v>4959</v>
      </c>
      <c r="F4123" s="2631"/>
      <c r="G4123" s="2694"/>
      <c r="H4123" s="2633"/>
      <c r="I4123" s="2631"/>
      <c r="J4123" s="2694"/>
      <c r="K4123" s="2633" t="s">
        <v>4959</v>
      </c>
      <c r="L4123" s="2631"/>
      <c r="M4123" s="2712"/>
    </row>
    <row r="4124" spans="1:13" s="352" customFormat="1" ht="20.100000000000001" customHeight="1">
      <c r="A4124" s="2062" t="s">
        <v>4228</v>
      </c>
      <c r="B4124" s="2637"/>
      <c r="C4124" s="1508"/>
      <c r="D4124" s="2696"/>
      <c r="E4124" s="2637"/>
      <c r="F4124" s="1508"/>
      <c r="G4124" s="2696"/>
      <c r="H4124" s="2637"/>
      <c r="I4124" s="1508"/>
      <c r="J4124" s="2696"/>
      <c r="K4124" s="2637"/>
      <c r="L4124" s="1508"/>
      <c r="M4124" s="2713"/>
    </row>
    <row r="4125" spans="1:13" s="352" customFormat="1" ht="20.100000000000001" customHeight="1">
      <c r="A4125" s="2062" t="s">
        <v>3284</v>
      </c>
      <c r="B4125" s="2636"/>
      <c r="C4125" s="1508"/>
      <c r="D4125" s="2696"/>
      <c r="E4125" s="2625" t="s">
        <v>3480</v>
      </c>
      <c r="F4125" s="1508"/>
      <c r="G4125" s="2696"/>
      <c r="H4125" s="2640"/>
      <c r="I4125" s="1508"/>
      <c r="J4125" s="2696"/>
      <c r="K4125" s="2625" t="s">
        <v>3361</v>
      </c>
      <c r="L4125" s="1508"/>
      <c r="M4125" s="2713"/>
    </row>
    <row r="4126" spans="1:13" s="352" customFormat="1" ht="20.100000000000001" customHeight="1">
      <c r="A4126" s="2062" t="s">
        <v>4375</v>
      </c>
      <c r="B4126" s="2637"/>
      <c r="C4126" s="1508"/>
      <c r="D4126" s="2696"/>
      <c r="E4126" s="2637" t="s">
        <v>3411</v>
      </c>
      <c r="F4126" s="1508"/>
      <c r="G4126" s="2696"/>
      <c r="H4126" s="2637"/>
      <c r="I4126" s="1508"/>
      <c r="J4126" s="2696"/>
      <c r="K4126" s="2637" t="s">
        <v>3411</v>
      </c>
      <c r="L4126" s="1508"/>
      <c r="M4126" s="2713"/>
    </row>
    <row r="4127" spans="1:13" s="352" customFormat="1" ht="20.100000000000001" customHeight="1">
      <c r="A4127" s="2062" t="s">
        <v>3291</v>
      </c>
      <c r="B4127" s="2637"/>
      <c r="C4127" s="1508"/>
      <c r="D4127" s="2696"/>
      <c r="E4127" s="2637"/>
      <c r="F4127" s="1508"/>
      <c r="G4127" s="2696"/>
      <c r="H4127" s="2637"/>
      <c r="I4127" s="1508"/>
      <c r="J4127" s="2696"/>
      <c r="K4127" s="2637"/>
      <c r="L4127" s="1508"/>
      <c r="M4127" s="2713"/>
    </row>
    <row r="4128" spans="1:13" s="352" customFormat="1" ht="20.100000000000001" customHeight="1">
      <c r="A4128" s="2062" t="s">
        <v>3294</v>
      </c>
      <c r="B4128" s="2637"/>
      <c r="C4128" s="1508"/>
      <c r="D4128" s="2696"/>
      <c r="E4128" s="2637"/>
      <c r="F4128" s="1508"/>
      <c r="G4128" s="2696"/>
      <c r="H4128" s="2637"/>
      <c r="I4128" s="1508"/>
      <c r="J4128" s="2696"/>
      <c r="K4128" s="2637"/>
      <c r="L4128" s="1508"/>
      <c r="M4128" s="2713"/>
    </row>
    <row r="4129" spans="1:14" s="352" customFormat="1" ht="20.100000000000001" customHeight="1">
      <c r="A4129" s="2062" t="s">
        <v>3295</v>
      </c>
      <c r="B4129" s="2637"/>
      <c r="C4129" s="1508"/>
      <c r="D4129" s="2696"/>
      <c r="E4129" s="2637"/>
      <c r="F4129" s="1508"/>
      <c r="G4129" s="2696"/>
      <c r="H4129" s="2637"/>
      <c r="I4129" s="1508"/>
      <c r="J4129" s="2696"/>
      <c r="K4129" s="2637"/>
      <c r="L4129" s="1508"/>
      <c r="M4129" s="2713"/>
    </row>
    <row r="4130" spans="1:14" s="352" customFormat="1" ht="30" customHeight="1">
      <c r="A4130" s="2711" t="s">
        <v>3298</v>
      </c>
      <c r="B4130" s="2637"/>
      <c r="C4130" s="1508"/>
      <c r="D4130" s="2696"/>
      <c r="E4130" s="2637"/>
      <c r="F4130" s="1508"/>
      <c r="G4130" s="2696"/>
      <c r="H4130" s="2637"/>
      <c r="I4130" s="1508"/>
      <c r="J4130" s="2696"/>
      <c r="K4130" s="2637"/>
      <c r="L4130" s="1508"/>
      <c r="M4130" s="2713"/>
    </row>
    <row r="4131" spans="1:14" s="352" customFormat="1" ht="20.100000000000001" customHeight="1">
      <c r="A4131" s="2062" t="s">
        <v>4376</v>
      </c>
      <c r="B4131" s="2637"/>
      <c r="C4131" s="1508"/>
      <c r="D4131" s="2696"/>
      <c r="E4131" s="2637"/>
      <c r="F4131" s="1508"/>
      <c r="G4131" s="2696"/>
      <c r="H4131" s="2637"/>
      <c r="I4131" s="1508"/>
      <c r="J4131" s="2696"/>
      <c r="K4131" s="2637"/>
      <c r="L4131" s="1508"/>
      <c r="M4131" s="2713"/>
    </row>
    <row r="4132" spans="1:14" s="352" customFormat="1" ht="20.100000000000001" customHeight="1">
      <c r="A4132" s="2062" t="s">
        <v>3304</v>
      </c>
      <c r="B4132" s="2637"/>
      <c r="C4132" s="1508"/>
      <c r="D4132" s="2696"/>
      <c r="E4132" s="2637"/>
      <c r="F4132" s="1508"/>
      <c r="G4132" s="2696"/>
      <c r="H4132" s="2637"/>
      <c r="I4132" s="1508"/>
      <c r="J4132" s="2696"/>
      <c r="K4132" s="2637"/>
      <c r="L4132" s="1508"/>
      <c r="M4132" s="2713"/>
    </row>
    <row r="4133" spans="1:14" s="352" customFormat="1" ht="20.100000000000001" customHeight="1">
      <c r="A4133" s="2062" t="s">
        <v>4377</v>
      </c>
      <c r="B4133" s="2637"/>
      <c r="C4133" s="1508"/>
      <c r="D4133" s="2696"/>
      <c r="E4133" s="2637">
        <v>1</v>
      </c>
      <c r="F4133" s="1508">
        <v>275</v>
      </c>
      <c r="G4133" s="2696">
        <f>F4133*E4133*E4135</f>
        <v>15125</v>
      </c>
      <c r="H4133" s="2637"/>
      <c r="I4133" s="1508"/>
      <c r="J4133" s="2696"/>
      <c r="K4133" s="2637">
        <v>1</v>
      </c>
      <c r="L4133" s="1508">
        <v>275</v>
      </c>
      <c r="M4133" s="2713">
        <f>L4133*K4133*K4135</f>
        <v>15125</v>
      </c>
    </row>
    <row r="4134" spans="1:14" s="352" customFormat="1" ht="20.100000000000001" customHeight="1">
      <c r="A4134" s="2062" t="s">
        <v>4898</v>
      </c>
      <c r="B4134" s="2637"/>
      <c r="C4134" s="1508"/>
      <c r="D4134" s="2696"/>
      <c r="E4134" s="2637">
        <v>2</v>
      </c>
      <c r="F4134" s="1508">
        <v>100</v>
      </c>
      <c r="G4134" s="2696">
        <f>F4134*E4134*E4135</f>
        <v>11000</v>
      </c>
      <c r="H4134" s="2637"/>
      <c r="I4134" s="1508"/>
      <c r="J4134" s="2696"/>
      <c r="K4134" s="2637">
        <v>2</v>
      </c>
      <c r="L4134" s="1508">
        <v>100</v>
      </c>
      <c r="M4134" s="2713">
        <f>L4134*K4134*K4135</f>
        <v>11000</v>
      </c>
    </row>
    <row r="4135" spans="1:14" s="352" customFormat="1" ht="20.100000000000001" customHeight="1">
      <c r="A4135" s="2062" t="s">
        <v>4899</v>
      </c>
      <c r="B4135" s="1406"/>
      <c r="C4135" s="1508"/>
      <c r="D4135" s="2696"/>
      <c r="E4135" s="1406">
        <v>55</v>
      </c>
      <c r="F4135" s="1508"/>
      <c r="G4135" s="2696"/>
      <c r="H4135" s="2637"/>
      <c r="I4135" s="1508"/>
      <c r="J4135" s="2696"/>
      <c r="K4135" s="1406">
        <v>55</v>
      </c>
      <c r="L4135" s="1508"/>
      <c r="M4135" s="2713"/>
    </row>
    <row r="4136" spans="1:14" s="352" customFormat="1" ht="20.100000000000001" customHeight="1" thickBot="1">
      <c r="A4136" s="2071" t="s">
        <v>29</v>
      </c>
      <c r="B4136" s="2649"/>
      <c r="C4136" s="1254"/>
      <c r="D4136" s="2693"/>
      <c r="E4136" s="2649"/>
      <c r="F4136" s="1254"/>
      <c r="G4136" s="2693">
        <f>G4133+G4134</f>
        <v>26125</v>
      </c>
      <c r="H4136" s="2629"/>
      <c r="I4136" s="1254"/>
      <c r="J4136" s="2693"/>
      <c r="K4136" s="2649"/>
      <c r="L4136" s="1254"/>
      <c r="M4136" s="1951">
        <f>M4133+M4134</f>
        <v>26125</v>
      </c>
    </row>
    <row r="4137" spans="1:14" s="352" customFormat="1" ht="20.100000000000001" customHeight="1" thickBot="1">
      <c r="A4137" s="2644" t="s">
        <v>4224</v>
      </c>
      <c r="B4137" s="2716"/>
      <c r="C4137" s="2489"/>
      <c r="D4137" s="2704">
        <f>D4136+D4122+D4108+D4094</f>
        <v>13200</v>
      </c>
      <c r="E4137" s="2716"/>
      <c r="F4137" s="2489"/>
      <c r="G4137" s="2704">
        <f>G4136+G4122+G4108+G4094</f>
        <v>42925</v>
      </c>
      <c r="H4137" s="2703"/>
      <c r="I4137" s="2489"/>
      <c r="J4137" s="2704">
        <f>J4136+J4122+J4108+J4094</f>
        <v>16800</v>
      </c>
      <c r="K4137" s="2716"/>
      <c r="L4137" s="2489"/>
      <c r="M4137" s="2704">
        <f>M4136+M4122+M4108+M4094</f>
        <v>35725</v>
      </c>
      <c r="N4137" s="2714">
        <f>M4137+J4137+G4137+D4137</f>
        <v>108650</v>
      </c>
    </row>
    <row r="4138" spans="1:14" s="352" customFormat="1" ht="20.100000000000001" customHeight="1" thickBot="1">
      <c r="A4138" s="2706" t="s">
        <v>4960</v>
      </c>
      <c r="B4138" s="2717"/>
      <c r="C4138" s="2708"/>
      <c r="D4138" s="2709"/>
      <c r="E4138" s="2717"/>
      <c r="F4138" s="2708"/>
      <c r="G4138" s="2709"/>
      <c r="H4138" s="2707"/>
      <c r="I4138" s="2708"/>
      <c r="J4138" s="2709"/>
      <c r="K4138" s="2717"/>
      <c r="L4138" s="2708"/>
      <c r="M4138" s="2715"/>
    </row>
    <row r="4139" spans="1:14" s="352" customFormat="1" ht="30" customHeight="1">
      <c r="A4139" s="2060" t="s">
        <v>3278</v>
      </c>
      <c r="B4139" s="2646" t="s">
        <v>4961</v>
      </c>
      <c r="C4139" s="2631"/>
      <c r="D4139" s="2694"/>
      <c r="E4139" s="2646" t="s">
        <v>4961</v>
      </c>
      <c r="F4139" s="2631"/>
      <c r="G4139" s="2694"/>
      <c r="H4139" s="2646" t="s">
        <v>4961</v>
      </c>
      <c r="I4139" s="2631"/>
      <c r="J4139" s="2694"/>
      <c r="K4139" s="2646" t="s">
        <v>4961</v>
      </c>
      <c r="L4139" s="2631"/>
      <c r="M4139" s="2712"/>
    </row>
    <row r="4140" spans="1:14" s="352" customFormat="1" ht="20.100000000000001" customHeight="1">
      <c r="A4140" s="2062" t="s">
        <v>4228</v>
      </c>
      <c r="B4140" s="1406"/>
      <c r="C4140" s="1508"/>
      <c r="D4140" s="2696"/>
      <c r="E4140" s="1406"/>
      <c r="F4140" s="1508"/>
      <c r="G4140" s="2696"/>
      <c r="H4140" s="1406"/>
      <c r="I4140" s="1508"/>
      <c r="J4140" s="2696"/>
      <c r="K4140" s="1406"/>
      <c r="L4140" s="1508"/>
      <c r="M4140" s="2713"/>
    </row>
    <row r="4141" spans="1:14" s="352" customFormat="1" ht="20.100000000000001" customHeight="1">
      <c r="A4141" s="2062" t="s">
        <v>3284</v>
      </c>
      <c r="B4141" s="2625" t="s">
        <v>3503</v>
      </c>
      <c r="C4141" s="2699"/>
      <c r="D4141" s="2696"/>
      <c r="E4141" s="2625" t="s">
        <v>3874</v>
      </c>
      <c r="F4141" s="2699"/>
      <c r="G4141" s="2696"/>
      <c r="H4141" s="2625" t="s">
        <v>3874</v>
      </c>
      <c r="I4141" s="2699"/>
      <c r="J4141" s="2696"/>
      <c r="K4141" s="2625" t="s">
        <v>3874</v>
      </c>
      <c r="L4141" s="2699"/>
      <c r="M4141" s="2713"/>
    </row>
    <row r="4142" spans="1:14" s="352" customFormat="1" ht="20.100000000000001" customHeight="1">
      <c r="A4142" s="2062" t="s">
        <v>4375</v>
      </c>
      <c r="B4142" s="1406" t="s">
        <v>3411</v>
      </c>
      <c r="C4142" s="1508"/>
      <c r="D4142" s="2696"/>
      <c r="E4142" s="1406" t="s">
        <v>3411</v>
      </c>
      <c r="F4142" s="1508"/>
      <c r="G4142" s="2696"/>
      <c r="H4142" s="1406" t="s">
        <v>3411</v>
      </c>
      <c r="I4142" s="1508"/>
      <c r="J4142" s="2696"/>
      <c r="K4142" s="1406" t="s">
        <v>3411</v>
      </c>
      <c r="L4142" s="1508"/>
      <c r="M4142" s="2713"/>
    </row>
    <row r="4143" spans="1:14" s="352" customFormat="1" ht="20.100000000000001" customHeight="1">
      <c r="A4143" s="2062" t="s">
        <v>3291</v>
      </c>
      <c r="B4143" s="1406" t="s">
        <v>4962</v>
      </c>
      <c r="C4143" s="1508"/>
      <c r="D4143" s="2696"/>
      <c r="E4143" s="1406" t="s">
        <v>4962</v>
      </c>
      <c r="F4143" s="1508"/>
      <c r="G4143" s="2696"/>
      <c r="H4143" s="1406" t="s">
        <v>4962</v>
      </c>
      <c r="I4143" s="1508"/>
      <c r="J4143" s="2696"/>
      <c r="K4143" s="1406" t="s">
        <v>4962</v>
      </c>
      <c r="L4143" s="1508"/>
      <c r="M4143" s="2713"/>
    </row>
    <row r="4144" spans="1:14" s="352" customFormat="1" ht="30" customHeight="1">
      <c r="A4144" s="2062" t="s">
        <v>3294</v>
      </c>
      <c r="B4144" s="1406"/>
      <c r="C4144" s="1508"/>
      <c r="D4144" s="2696"/>
      <c r="E4144" s="1406"/>
      <c r="F4144" s="1508"/>
      <c r="G4144" s="2696"/>
      <c r="H4144" s="1406"/>
      <c r="I4144" s="1508"/>
      <c r="J4144" s="2696"/>
      <c r="K4144" s="1406"/>
      <c r="L4144" s="1508"/>
      <c r="M4144" s="2713"/>
    </row>
    <row r="4145" spans="1:13" s="352" customFormat="1" ht="20.100000000000001" customHeight="1">
      <c r="A4145" s="2062" t="s">
        <v>3295</v>
      </c>
      <c r="B4145" s="1406" t="s">
        <v>3394</v>
      </c>
      <c r="C4145" s="1508"/>
      <c r="D4145" s="2696"/>
      <c r="E4145" s="1406" t="s">
        <v>3394</v>
      </c>
      <c r="F4145" s="1508"/>
      <c r="G4145" s="2696"/>
      <c r="H4145" s="1406" t="s">
        <v>3394</v>
      </c>
      <c r="I4145" s="1508"/>
      <c r="J4145" s="2696"/>
      <c r="K4145" s="1406" t="s">
        <v>3394</v>
      </c>
      <c r="L4145" s="1508"/>
      <c r="M4145" s="2713"/>
    </row>
    <row r="4146" spans="1:13" s="352" customFormat="1" ht="54.75" customHeight="1">
      <c r="A4146" s="2711" t="s">
        <v>3298</v>
      </c>
      <c r="B4146" s="1406" t="s">
        <v>4963</v>
      </c>
      <c r="C4146" s="1508"/>
      <c r="D4146" s="2696"/>
      <c r="E4146" s="1406" t="s">
        <v>4963</v>
      </c>
      <c r="F4146" s="1508"/>
      <c r="G4146" s="2696"/>
      <c r="H4146" s="1406" t="s">
        <v>4963</v>
      </c>
      <c r="I4146" s="1508"/>
      <c r="J4146" s="2696"/>
      <c r="K4146" s="1406" t="s">
        <v>4963</v>
      </c>
      <c r="L4146" s="1508"/>
      <c r="M4146" s="2713"/>
    </row>
    <row r="4147" spans="1:13" s="352" customFormat="1" ht="20.100000000000001" customHeight="1">
      <c r="A4147" s="2062" t="s">
        <v>4376</v>
      </c>
      <c r="B4147" s="1406"/>
      <c r="C4147" s="1508"/>
      <c r="D4147" s="2696"/>
      <c r="E4147" s="1406"/>
      <c r="F4147" s="1508"/>
      <c r="G4147" s="2696"/>
      <c r="H4147" s="1406"/>
      <c r="I4147" s="1508"/>
      <c r="J4147" s="2696"/>
      <c r="K4147" s="1406"/>
      <c r="L4147" s="1508"/>
      <c r="M4147" s="2713"/>
    </row>
    <row r="4148" spans="1:13" s="352" customFormat="1" ht="20.100000000000001" customHeight="1">
      <c r="A4148" s="2062" t="s">
        <v>3304</v>
      </c>
      <c r="B4148" s="1406"/>
      <c r="C4148" s="1508"/>
      <c r="D4148" s="2696"/>
      <c r="E4148" s="1406"/>
      <c r="F4148" s="1508"/>
      <c r="G4148" s="2696"/>
      <c r="H4148" s="1406"/>
      <c r="I4148" s="1508"/>
      <c r="J4148" s="2696"/>
      <c r="K4148" s="1406"/>
      <c r="L4148" s="1508"/>
      <c r="M4148" s="2713"/>
    </row>
    <row r="4149" spans="1:13" s="352" customFormat="1" ht="20.100000000000001" customHeight="1">
      <c r="A4149" s="2062" t="s">
        <v>4377</v>
      </c>
      <c r="B4149" s="1406">
        <v>1</v>
      </c>
      <c r="C4149" s="1508">
        <v>275</v>
      </c>
      <c r="D4149" s="2696">
        <f>C4149*B4149*B4151</f>
        <v>15125</v>
      </c>
      <c r="E4149" s="1406">
        <v>1</v>
      </c>
      <c r="F4149" s="1508">
        <v>275</v>
      </c>
      <c r="G4149" s="2696">
        <f>F4149*E4149*E4151</f>
        <v>15125</v>
      </c>
      <c r="H4149" s="1406">
        <v>1</v>
      </c>
      <c r="I4149" s="1508">
        <v>275</v>
      </c>
      <c r="J4149" s="2696">
        <f>I4149*H4149*H4151</f>
        <v>15125</v>
      </c>
      <c r="K4149" s="1406">
        <v>1</v>
      </c>
      <c r="L4149" s="1508">
        <v>275</v>
      </c>
      <c r="M4149" s="2713">
        <f>L4149*K4149*K4151</f>
        <v>15125</v>
      </c>
    </row>
    <row r="4150" spans="1:13" s="352" customFormat="1" ht="20.100000000000001" customHeight="1">
      <c r="A4150" s="2062" t="s">
        <v>4898</v>
      </c>
      <c r="B4150" s="1406">
        <v>2</v>
      </c>
      <c r="C4150" s="1508">
        <v>100</v>
      </c>
      <c r="D4150" s="2696">
        <f>C4150*B4150*B4151</f>
        <v>11000</v>
      </c>
      <c r="E4150" s="1406">
        <v>2</v>
      </c>
      <c r="F4150" s="1508">
        <v>100</v>
      </c>
      <c r="G4150" s="2696">
        <f>F4150*E4150*E4151</f>
        <v>11000</v>
      </c>
      <c r="H4150" s="1406">
        <v>2</v>
      </c>
      <c r="I4150" s="1508">
        <v>100</v>
      </c>
      <c r="J4150" s="2696">
        <f>I4150*H4150*H4151</f>
        <v>11000</v>
      </c>
      <c r="K4150" s="1406">
        <v>2</v>
      </c>
      <c r="L4150" s="1508">
        <v>100</v>
      </c>
      <c r="M4150" s="2713">
        <f>L4150*K4150*K4151</f>
        <v>11000</v>
      </c>
    </row>
    <row r="4151" spans="1:13" s="352" customFormat="1" ht="20.100000000000001" customHeight="1">
      <c r="A4151" s="2062" t="s">
        <v>4899</v>
      </c>
      <c r="B4151" s="1406">
        <v>55</v>
      </c>
      <c r="C4151" s="1508"/>
      <c r="D4151" s="2696"/>
      <c r="E4151" s="1406">
        <v>55</v>
      </c>
      <c r="F4151" s="1508"/>
      <c r="G4151" s="2696"/>
      <c r="H4151" s="1406">
        <v>55</v>
      </c>
      <c r="I4151" s="1508"/>
      <c r="J4151" s="2696"/>
      <c r="K4151" s="1406">
        <v>55</v>
      </c>
      <c r="L4151" s="1508"/>
      <c r="M4151" s="2713"/>
    </row>
    <row r="4152" spans="1:13" s="352" customFormat="1" ht="20.100000000000001" customHeight="1" thickBot="1">
      <c r="A4152" s="2071" t="s">
        <v>29</v>
      </c>
      <c r="B4152" s="2649"/>
      <c r="C4152" s="1254"/>
      <c r="D4152" s="2693">
        <f>D4149+D4150</f>
        <v>26125</v>
      </c>
      <c r="E4152" s="2649"/>
      <c r="F4152" s="1254"/>
      <c r="G4152" s="2693">
        <f>G4149+G4150</f>
        <v>26125</v>
      </c>
      <c r="H4152" s="2649"/>
      <c r="I4152" s="1254"/>
      <c r="J4152" s="2693">
        <f>J4149+J4150</f>
        <v>26125</v>
      </c>
      <c r="K4152" s="2649"/>
      <c r="L4152" s="1254"/>
      <c r="M4152" s="1951">
        <f>M4149+M4150</f>
        <v>26125</v>
      </c>
    </row>
    <row r="4153" spans="1:13" s="352" customFormat="1" ht="20.100000000000001" customHeight="1">
      <c r="A4153" s="2060" t="s">
        <v>3278</v>
      </c>
      <c r="B4153" s="2646" t="s">
        <v>4964</v>
      </c>
      <c r="C4153" s="2631"/>
      <c r="D4153" s="2694"/>
      <c r="E4153" s="2646" t="s">
        <v>4964</v>
      </c>
      <c r="F4153" s="2631"/>
      <c r="G4153" s="2694"/>
      <c r="H4153" s="2646" t="s">
        <v>4964</v>
      </c>
      <c r="I4153" s="2631"/>
      <c r="J4153" s="2694"/>
      <c r="K4153" s="2646" t="s">
        <v>4964</v>
      </c>
      <c r="L4153" s="2631"/>
      <c r="M4153" s="2712"/>
    </row>
    <row r="4154" spans="1:13" s="352" customFormat="1" ht="20.100000000000001" customHeight="1">
      <c r="A4154" s="2062" t="s">
        <v>4228</v>
      </c>
      <c r="B4154" s="1406"/>
      <c r="C4154" s="1508"/>
      <c r="D4154" s="2696"/>
      <c r="E4154" s="1406"/>
      <c r="F4154" s="1508"/>
      <c r="G4154" s="2696"/>
      <c r="H4154" s="1406"/>
      <c r="I4154" s="1508"/>
      <c r="J4154" s="2696"/>
      <c r="K4154" s="1406"/>
      <c r="L4154" s="1508"/>
      <c r="M4154" s="2713"/>
    </row>
    <row r="4155" spans="1:13" s="352" customFormat="1" ht="20.100000000000001" customHeight="1">
      <c r="A4155" s="2062" t="s">
        <v>3284</v>
      </c>
      <c r="B4155" s="2625" t="s">
        <v>3503</v>
      </c>
      <c r="C4155" s="2699"/>
      <c r="D4155" s="2696"/>
      <c r="E4155" s="2625" t="s">
        <v>3874</v>
      </c>
      <c r="F4155" s="2699"/>
      <c r="G4155" s="2696"/>
      <c r="H4155" s="2625" t="s">
        <v>3360</v>
      </c>
      <c r="I4155" s="2699"/>
      <c r="J4155" s="2696"/>
      <c r="K4155" s="2625" t="s">
        <v>3874</v>
      </c>
      <c r="L4155" s="2699"/>
      <c r="M4155" s="2713"/>
    </row>
    <row r="4156" spans="1:13" s="352" customFormat="1" ht="20.100000000000001" customHeight="1">
      <c r="A4156" s="2062" t="s">
        <v>4375</v>
      </c>
      <c r="B4156" s="1406" t="s">
        <v>3726</v>
      </c>
      <c r="C4156" s="1508"/>
      <c r="D4156" s="2696"/>
      <c r="E4156" s="1406" t="s">
        <v>3726</v>
      </c>
      <c r="F4156" s="1508"/>
      <c r="G4156" s="2696"/>
      <c r="H4156" s="1406" t="s">
        <v>3726</v>
      </c>
      <c r="I4156" s="1508"/>
      <c r="J4156" s="2696"/>
      <c r="K4156" s="1406" t="s">
        <v>3726</v>
      </c>
      <c r="L4156" s="1508"/>
      <c r="M4156" s="2713"/>
    </row>
    <row r="4157" spans="1:13" s="352" customFormat="1" ht="21" customHeight="1">
      <c r="A4157" s="2062" t="s">
        <v>3291</v>
      </c>
      <c r="B4157" s="1406" t="s">
        <v>4965</v>
      </c>
      <c r="C4157" s="1508"/>
      <c r="D4157" s="2696"/>
      <c r="E4157" s="1406" t="s">
        <v>4965</v>
      </c>
      <c r="F4157" s="1508"/>
      <c r="G4157" s="2696"/>
      <c r="H4157" s="1406" t="s">
        <v>4965</v>
      </c>
      <c r="I4157" s="1508"/>
      <c r="J4157" s="2696"/>
      <c r="K4157" s="1406" t="s">
        <v>4965</v>
      </c>
      <c r="L4157" s="1508"/>
      <c r="M4157" s="2713"/>
    </row>
    <row r="4158" spans="1:13" s="352" customFormat="1" ht="20.100000000000001" customHeight="1">
      <c r="A4158" s="2062" t="s">
        <v>3294</v>
      </c>
      <c r="B4158" s="1406"/>
      <c r="C4158" s="1508"/>
      <c r="D4158" s="2696"/>
      <c r="E4158" s="1406"/>
      <c r="F4158" s="1508"/>
      <c r="G4158" s="2696"/>
      <c r="H4158" s="1406"/>
      <c r="I4158" s="1508"/>
      <c r="J4158" s="2696"/>
      <c r="K4158" s="1406"/>
      <c r="L4158" s="1508"/>
      <c r="M4158" s="2713"/>
    </row>
    <row r="4159" spans="1:13" s="352" customFormat="1" ht="20.100000000000001" customHeight="1">
      <c r="A4159" s="2062" t="s">
        <v>3295</v>
      </c>
      <c r="B4159" s="1406" t="s">
        <v>4768</v>
      </c>
      <c r="C4159" s="1508"/>
      <c r="D4159" s="2696"/>
      <c r="E4159" s="1406" t="s">
        <v>4768</v>
      </c>
      <c r="F4159" s="1508"/>
      <c r="G4159" s="2696"/>
      <c r="H4159" s="1406" t="s">
        <v>4768</v>
      </c>
      <c r="I4159" s="1508"/>
      <c r="J4159" s="2696"/>
      <c r="K4159" s="1406" t="s">
        <v>4768</v>
      </c>
      <c r="L4159" s="1508"/>
      <c r="M4159" s="2713"/>
    </row>
    <row r="4160" spans="1:13" s="352" customFormat="1" ht="31.5" customHeight="1">
      <c r="A4160" s="2711" t="s">
        <v>3298</v>
      </c>
      <c r="B4160" s="1406"/>
      <c r="C4160" s="1508"/>
      <c r="D4160" s="2696"/>
      <c r="E4160" s="1406"/>
      <c r="F4160" s="1508"/>
      <c r="G4160" s="2696"/>
      <c r="H4160" s="1406"/>
      <c r="I4160" s="1508"/>
      <c r="J4160" s="2696"/>
      <c r="K4160" s="1406"/>
      <c r="L4160" s="1508"/>
      <c r="M4160" s="2713"/>
    </row>
    <row r="4161" spans="1:13" s="352" customFormat="1" ht="20.100000000000001" customHeight="1">
      <c r="A4161" s="2062" t="s">
        <v>4376</v>
      </c>
      <c r="B4161" s="1406"/>
      <c r="C4161" s="1508"/>
      <c r="D4161" s="2696"/>
      <c r="E4161" s="1406"/>
      <c r="F4161" s="1508"/>
      <c r="G4161" s="2696"/>
      <c r="H4161" s="1406"/>
      <c r="I4161" s="1508"/>
      <c r="J4161" s="2696"/>
      <c r="K4161" s="1406"/>
      <c r="L4161" s="1508"/>
      <c r="M4161" s="2713"/>
    </row>
    <row r="4162" spans="1:13" s="2661" customFormat="1" ht="20.100000000000001" customHeight="1">
      <c r="A4162" s="2062" t="s">
        <v>3304</v>
      </c>
      <c r="B4162" s="2656"/>
      <c r="C4162" s="2657"/>
      <c r="D4162" s="2718"/>
      <c r="E4162" s="2656"/>
      <c r="F4162" s="2657"/>
      <c r="G4162" s="2718"/>
      <c r="H4162" s="2656"/>
      <c r="I4162" s="2657"/>
      <c r="J4162" s="2718"/>
      <c r="K4162" s="2656"/>
      <c r="L4162" s="2657"/>
      <c r="M4162" s="2719"/>
    </row>
    <row r="4163" spans="1:13" s="352" customFormat="1" ht="20.100000000000001" customHeight="1">
      <c r="A4163" s="2062" t="s">
        <v>4377</v>
      </c>
      <c r="B4163" s="1406"/>
      <c r="C4163" s="1508"/>
      <c r="D4163" s="2696"/>
      <c r="E4163" s="1406"/>
      <c r="F4163" s="1508"/>
      <c r="G4163" s="2696"/>
      <c r="H4163" s="1406"/>
      <c r="I4163" s="1508"/>
      <c r="J4163" s="2696"/>
      <c r="K4163" s="1406"/>
      <c r="L4163" s="1508"/>
      <c r="M4163" s="2713"/>
    </row>
    <row r="4164" spans="1:13" s="352" customFormat="1" ht="20.100000000000001" customHeight="1">
      <c r="A4164" s="2062" t="s">
        <v>4898</v>
      </c>
      <c r="B4164" s="1406">
        <v>1</v>
      </c>
      <c r="C4164" s="1508">
        <v>60</v>
      </c>
      <c r="D4164" s="2696">
        <f>C4164*B4164*B4165</f>
        <v>11520</v>
      </c>
      <c r="E4164" s="1406">
        <v>1</v>
      </c>
      <c r="F4164" s="1508">
        <v>60</v>
      </c>
      <c r="G4164" s="2696">
        <f>F4164*E4164*E4165</f>
        <v>11520</v>
      </c>
      <c r="H4164" s="1406">
        <v>1</v>
      </c>
      <c r="I4164" s="1508">
        <v>60</v>
      </c>
      <c r="J4164" s="2696">
        <f>I4164*H4164*H4165</f>
        <v>11520</v>
      </c>
      <c r="K4164" s="1406">
        <v>1</v>
      </c>
      <c r="L4164" s="1508">
        <v>60</v>
      </c>
      <c r="M4164" s="2713">
        <f>L4164*K4164*K4165</f>
        <v>11700</v>
      </c>
    </row>
    <row r="4165" spans="1:13" s="352" customFormat="1" ht="20.100000000000001" customHeight="1">
      <c r="A4165" s="2087" t="s">
        <v>4899</v>
      </c>
      <c r="B4165" s="2643">
        <v>192</v>
      </c>
      <c r="C4165" s="1508"/>
      <c r="D4165" s="2696"/>
      <c r="E4165" s="2643">
        <v>192</v>
      </c>
      <c r="F4165" s="1508"/>
      <c r="G4165" s="2696"/>
      <c r="H4165" s="2643">
        <v>192</v>
      </c>
      <c r="I4165" s="1508"/>
      <c r="J4165" s="2696"/>
      <c r="K4165" s="2643">
        <v>195</v>
      </c>
      <c r="L4165" s="1508"/>
      <c r="M4165" s="2713"/>
    </row>
    <row r="4166" spans="1:13" s="352" customFormat="1" ht="20.100000000000001" customHeight="1" thickBot="1">
      <c r="A4166" s="2071" t="s">
        <v>29</v>
      </c>
      <c r="B4166" s="2649"/>
      <c r="C4166" s="1254"/>
      <c r="D4166" s="2693">
        <f>D4164</f>
        <v>11520</v>
      </c>
      <c r="E4166" s="2649"/>
      <c r="F4166" s="1254"/>
      <c r="G4166" s="2693">
        <f>G4164</f>
        <v>11520</v>
      </c>
      <c r="H4166" s="2649"/>
      <c r="I4166" s="1254"/>
      <c r="J4166" s="2693">
        <f>J4164</f>
        <v>11520</v>
      </c>
      <c r="K4166" s="2649"/>
      <c r="L4166" s="1254"/>
      <c r="M4166" s="1951">
        <f>M4164</f>
        <v>11700</v>
      </c>
    </row>
    <row r="4167" spans="1:13" s="352" customFormat="1" ht="37.5" customHeight="1">
      <c r="A4167" s="2078" t="s">
        <v>3278</v>
      </c>
      <c r="B4167" s="2646" t="s">
        <v>4966</v>
      </c>
      <c r="C4167" s="1501"/>
      <c r="D4167" s="2720"/>
      <c r="E4167" s="2646"/>
      <c r="F4167" s="1501"/>
      <c r="G4167" s="2720"/>
      <c r="H4167" s="2619"/>
      <c r="I4167" s="1501"/>
      <c r="J4167" s="2720"/>
      <c r="K4167" s="2619"/>
      <c r="L4167" s="1501"/>
      <c r="M4167" s="2721"/>
    </row>
    <row r="4168" spans="1:13" s="352" customFormat="1" ht="20.100000000000001" customHeight="1">
      <c r="A4168" s="2062" t="s">
        <v>4228</v>
      </c>
      <c r="B4168" s="1406"/>
      <c r="C4168" s="1251"/>
      <c r="D4168" s="2692"/>
      <c r="E4168" s="1406"/>
      <c r="F4168" s="1251"/>
      <c r="G4168" s="2692"/>
      <c r="H4168" s="1409"/>
      <c r="I4168" s="1251"/>
      <c r="J4168" s="2692"/>
      <c r="K4168" s="1409"/>
      <c r="L4168" s="1251"/>
      <c r="M4168" s="1997"/>
    </row>
    <row r="4169" spans="1:13" s="352" customFormat="1" ht="20.100000000000001" customHeight="1">
      <c r="A4169" s="2062" t="s">
        <v>3284</v>
      </c>
      <c r="B4169" s="2625" t="s">
        <v>3866</v>
      </c>
      <c r="C4169" s="2722"/>
      <c r="D4169" s="2692"/>
      <c r="E4169" s="2625"/>
      <c r="F4169" s="2722"/>
      <c r="G4169" s="2692"/>
      <c r="H4169" s="2625"/>
      <c r="I4169" s="2722"/>
      <c r="J4169" s="2692"/>
      <c r="K4169" s="2625"/>
      <c r="L4169" s="2722"/>
      <c r="M4169" s="1997"/>
    </row>
    <row r="4170" spans="1:13" s="352" customFormat="1" ht="20.100000000000001" customHeight="1">
      <c r="A4170" s="2062" t="s">
        <v>4375</v>
      </c>
      <c r="B4170" s="1406" t="s">
        <v>4967</v>
      </c>
      <c r="C4170" s="1251"/>
      <c r="D4170" s="2692"/>
      <c r="E4170" s="1406"/>
      <c r="F4170" s="1251"/>
      <c r="G4170" s="2692"/>
      <c r="H4170" s="1409"/>
      <c r="I4170" s="1251"/>
      <c r="J4170" s="2692"/>
      <c r="K4170" s="1409"/>
      <c r="L4170" s="1251"/>
      <c r="M4170" s="1997"/>
    </row>
    <row r="4171" spans="1:13" s="352" customFormat="1" ht="20.100000000000001" customHeight="1">
      <c r="A4171" s="2062" t="s">
        <v>3291</v>
      </c>
      <c r="B4171" s="1406" t="s">
        <v>4968</v>
      </c>
      <c r="C4171" s="1251"/>
      <c r="D4171" s="2692"/>
      <c r="E4171" s="1406"/>
      <c r="F4171" s="1251"/>
      <c r="G4171" s="2692"/>
      <c r="H4171" s="1409"/>
      <c r="I4171" s="1251"/>
      <c r="J4171" s="2692"/>
      <c r="K4171" s="1409"/>
      <c r="L4171" s="1251"/>
      <c r="M4171" s="1997"/>
    </row>
    <row r="4172" spans="1:13" s="352" customFormat="1" ht="20.100000000000001" customHeight="1">
      <c r="A4172" s="2062" t="s">
        <v>3294</v>
      </c>
      <c r="B4172" s="1406">
        <v>2</v>
      </c>
      <c r="C4172" s="1251"/>
      <c r="D4172" s="2692"/>
      <c r="E4172" s="1406"/>
      <c r="F4172" s="1251"/>
      <c r="G4172" s="2692"/>
      <c r="H4172" s="1409"/>
      <c r="I4172" s="1251"/>
      <c r="J4172" s="2692"/>
      <c r="K4172" s="1409"/>
      <c r="L4172" s="1251"/>
      <c r="M4172" s="1997"/>
    </row>
    <row r="4173" spans="1:13" s="352" customFormat="1" ht="20.100000000000001" customHeight="1">
      <c r="A4173" s="2062" t="s">
        <v>3295</v>
      </c>
      <c r="B4173" s="1406" t="s">
        <v>3394</v>
      </c>
      <c r="C4173" s="1251"/>
      <c r="D4173" s="2692"/>
      <c r="E4173" s="1406"/>
      <c r="F4173" s="1251"/>
      <c r="G4173" s="2692"/>
      <c r="H4173" s="1409"/>
      <c r="I4173" s="1251"/>
      <c r="J4173" s="2692"/>
      <c r="K4173" s="1409"/>
      <c r="L4173" s="1251"/>
      <c r="M4173" s="1997"/>
    </row>
    <row r="4174" spans="1:13" s="352" customFormat="1" ht="39.75" customHeight="1">
      <c r="A4174" s="2711" t="s">
        <v>3298</v>
      </c>
      <c r="B4174" s="1406"/>
      <c r="C4174" s="1251"/>
      <c r="D4174" s="2692"/>
      <c r="E4174" s="1406"/>
      <c r="F4174" s="1251"/>
      <c r="G4174" s="2692"/>
      <c r="H4174" s="1409"/>
      <c r="I4174" s="1251"/>
      <c r="J4174" s="2692"/>
      <c r="K4174" s="1409"/>
      <c r="L4174" s="1251"/>
      <c r="M4174" s="1997"/>
    </row>
    <row r="4175" spans="1:13" s="352" customFormat="1" ht="20.100000000000001" customHeight="1">
      <c r="A4175" s="2062" t="s">
        <v>4376</v>
      </c>
      <c r="B4175" s="1406"/>
      <c r="C4175" s="1251"/>
      <c r="D4175" s="2692"/>
      <c r="E4175" s="1406"/>
      <c r="F4175" s="1251"/>
      <c r="G4175" s="2692"/>
      <c r="H4175" s="1409"/>
      <c r="I4175" s="1251"/>
      <c r="J4175" s="2692"/>
      <c r="K4175" s="1409"/>
      <c r="L4175" s="1251"/>
      <c r="M4175" s="1997"/>
    </row>
    <row r="4176" spans="1:13" s="352" customFormat="1" ht="20.100000000000001" customHeight="1">
      <c r="A4176" s="2062" t="s">
        <v>3304</v>
      </c>
      <c r="B4176" s="1406"/>
      <c r="C4176" s="1251"/>
      <c r="D4176" s="2692"/>
      <c r="E4176" s="1406"/>
      <c r="F4176" s="1251"/>
      <c r="G4176" s="2692"/>
      <c r="H4176" s="1409"/>
      <c r="I4176" s="1251"/>
      <c r="J4176" s="2692"/>
      <c r="K4176" s="1409"/>
      <c r="L4176" s="1251"/>
      <c r="M4176" s="1997"/>
    </row>
    <row r="4177" spans="1:14" s="352" customFormat="1" ht="20.100000000000001" customHeight="1">
      <c r="A4177" s="2062" t="s">
        <v>4377</v>
      </c>
      <c r="B4177" s="1406">
        <v>1</v>
      </c>
      <c r="C4177" s="1251">
        <v>275</v>
      </c>
      <c r="D4177" s="2692">
        <f>C4177*B4177*B4179</f>
        <v>31625</v>
      </c>
      <c r="E4177" s="1406"/>
      <c r="F4177" s="1251"/>
      <c r="G4177" s="2692"/>
      <c r="H4177" s="1409"/>
      <c r="I4177" s="1251"/>
      <c r="J4177" s="2692"/>
      <c r="K4177" s="1409"/>
      <c r="L4177" s="1251"/>
      <c r="M4177" s="1997"/>
    </row>
    <row r="4178" spans="1:14" s="352" customFormat="1" ht="20.100000000000001" customHeight="1">
      <c r="A4178" s="2062" t="s">
        <v>4898</v>
      </c>
      <c r="B4178" s="1406">
        <v>2</v>
      </c>
      <c r="C4178" s="1251">
        <v>100</v>
      </c>
      <c r="D4178" s="2692">
        <f>C4178*B4178*B4179</f>
        <v>23000</v>
      </c>
      <c r="E4178" s="1406"/>
      <c r="F4178" s="1251"/>
      <c r="G4178" s="2692"/>
      <c r="H4178" s="1409"/>
      <c r="I4178" s="1251"/>
      <c r="J4178" s="2692"/>
      <c r="K4178" s="1409"/>
      <c r="L4178" s="1251"/>
      <c r="M4178" s="1997"/>
    </row>
    <row r="4179" spans="1:14" s="352" customFormat="1" ht="20.100000000000001" customHeight="1">
      <c r="A4179" s="2087" t="s">
        <v>4899</v>
      </c>
      <c r="B4179" s="1406">
        <v>115</v>
      </c>
      <c r="C4179" s="1251"/>
      <c r="D4179" s="2692"/>
      <c r="E4179" s="1406"/>
      <c r="F4179" s="1251"/>
      <c r="G4179" s="2692"/>
      <c r="H4179" s="1409"/>
      <c r="I4179" s="1251"/>
      <c r="J4179" s="2692"/>
      <c r="K4179" s="1409"/>
      <c r="L4179" s="1251"/>
      <c r="M4179" s="1997"/>
    </row>
    <row r="4180" spans="1:14" s="352" customFormat="1" ht="20.100000000000001" customHeight="1" thickBot="1">
      <c r="A4180" s="2087" t="s">
        <v>29</v>
      </c>
      <c r="B4180" s="2643"/>
      <c r="C4180" s="1508"/>
      <c r="D4180" s="2696">
        <f>D4177+D4178</f>
        <v>54625</v>
      </c>
      <c r="E4180" s="2643"/>
      <c r="F4180" s="1508"/>
      <c r="G4180" s="2696"/>
      <c r="H4180" s="2637"/>
      <c r="I4180" s="1508"/>
      <c r="J4180" s="2696"/>
      <c r="K4180" s="2637"/>
      <c r="L4180" s="1508"/>
      <c r="M4180" s="2697"/>
    </row>
    <row r="4181" spans="1:14" s="352" customFormat="1" ht="20.100000000000001" customHeight="1" thickBot="1">
      <c r="A4181" s="2706" t="s">
        <v>4224</v>
      </c>
      <c r="B4181" s="2717"/>
      <c r="C4181" s="2708"/>
      <c r="D4181" s="2709">
        <f>D4180+D4166+D4152</f>
        <v>92270</v>
      </c>
      <c r="E4181" s="2717"/>
      <c r="F4181" s="2708"/>
      <c r="G4181" s="2709">
        <f>G4180+G4166+G4152</f>
        <v>37645</v>
      </c>
      <c r="H4181" s="2707"/>
      <c r="I4181" s="2708"/>
      <c r="J4181" s="2709">
        <f>J4180+J4166+J4152</f>
        <v>37645</v>
      </c>
      <c r="K4181" s="2707"/>
      <c r="L4181" s="2708"/>
      <c r="M4181" s="2709">
        <f>M4180+M4166+M4152</f>
        <v>37825</v>
      </c>
      <c r="N4181" s="2714">
        <f>M4181+J4181+G4181+D4181</f>
        <v>205385</v>
      </c>
    </row>
    <row r="4182" spans="1:14" s="352" customFormat="1" ht="25.5" customHeight="1" thickBot="1">
      <c r="A4182" s="2663" t="s">
        <v>4969</v>
      </c>
      <c r="B4182" s="2664"/>
      <c r="C4182" s="2665"/>
      <c r="D4182" s="2723"/>
      <c r="E4182" s="2665"/>
      <c r="F4182" s="2665"/>
      <c r="G4182" s="2723"/>
      <c r="H4182" s="2665"/>
      <c r="I4182" s="2665"/>
      <c r="J4182" s="2723"/>
      <c r="K4182" s="2665"/>
      <c r="L4182" s="2665"/>
      <c r="M4182" s="2724"/>
    </row>
    <row r="4183" spans="1:14" s="352" customFormat="1" ht="41.25" customHeight="1">
      <c r="A4183" s="2060" t="s">
        <v>3278</v>
      </c>
      <c r="B4183" s="2646" t="s">
        <v>4970</v>
      </c>
      <c r="C4183" s="1501"/>
      <c r="D4183" s="2720"/>
      <c r="E4183" s="2646" t="s">
        <v>4970</v>
      </c>
      <c r="F4183" s="1501"/>
      <c r="G4183" s="2720"/>
      <c r="H4183" s="2646" t="s">
        <v>4970</v>
      </c>
      <c r="I4183" s="1501"/>
      <c r="J4183" s="2720"/>
      <c r="K4183" s="2646" t="s">
        <v>4970</v>
      </c>
      <c r="L4183" s="1501"/>
      <c r="M4183" s="2725"/>
    </row>
    <row r="4184" spans="1:14" s="352" customFormat="1" ht="20.100000000000001" customHeight="1">
      <c r="A4184" s="2062" t="s">
        <v>4228</v>
      </c>
      <c r="B4184" s="1406"/>
      <c r="C4184" s="1251"/>
      <c r="D4184" s="2692"/>
      <c r="E4184" s="1406"/>
      <c r="F4184" s="1251"/>
      <c r="G4184" s="2692"/>
      <c r="H4184" s="1406"/>
      <c r="I4184" s="1251"/>
      <c r="J4184" s="2692"/>
      <c r="K4184" s="1406"/>
      <c r="L4184" s="1251"/>
      <c r="M4184" s="2515"/>
    </row>
    <row r="4185" spans="1:14" s="352" customFormat="1" ht="20.100000000000001" customHeight="1">
      <c r="A4185" s="2062" t="s">
        <v>3284</v>
      </c>
      <c r="B4185" s="1406" t="s">
        <v>4971</v>
      </c>
      <c r="C4185" s="1251"/>
      <c r="D4185" s="2692"/>
      <c r="E4185" s="1406" t="s">
        <v>3510</v>
      </c>
      <c r="F4185" s="1251"/>
      <c r="G4185" s="2692"/>
      <c r="H4185" s="1406" t="s">
        <v>4972</v>
      </c>
      <c r="I4185" s="1251"/>
      <c r="J4185" s="2692"/>
      <c r="K4185" s="1406" t="s">
        <v>3512</v>
      </c>
      <c r="L4185" s="1251"/>
      <c r="M4185" s="2515"/>
    </row>
    <row r="4186" spans="1:14" s="352" customFormat="1" ht="20.100000000000001" customHeight="1">
      <c r="A4186" s="2062" t="s">
        <v>4375</v>
      </c>
      <c r="B4186" s="1406" t="s">
        <v>4973</v>
      </c>
      <c r="C4186" s="1251"/>
      <c r="D4186" s="2692"/>
      <c r="E4186" s="1406" t="s">
        <v>4973</v>
      </c>
      <c r="F4186" s="1251"/>
      <c r="G4186" s="2692"/>
      <c r="H4186" s="1406" t="s">
        <v>4973</v>
      </c>
      <c r="I4186" s="1251"/>
      <c r="J4186" s="2692"/>
      <c r="K4186" s="1406" t="s">
        <v>4973</v>
      </c>
      <c r="L4186" s="1251"/>
      <c r="M4186" s="2515"/>
    </row>
    <row r="4187" spans="1:14" s="352" customFormat="1" ht="20.100000000000001" customHeight="1">
      <c r="A4187" s="2062" t="s">
        <v>3291</v>
      </c>
      <c r="B4187" s="1406" t="s">
        <v>4974</v>
      </c>
      <c r="C4187" s="1251"/>
      <c r="D4187" s="2692"/>
      <c r="E4187" s="1406" t="s">
        <v>4974</v>
      </c>
      <c r="F4187" s="1251"/>
      <c r="G4187" s="2692"/>
      <c r="H4187" s="1406" t="s">
        <v>4974</v>
      </c>
      <c r="I4187" s="1251"/>
      <c r="J4187" s="2692"/>
      <c r="K4187" s="1406" t="s">
        <v>4974</v>
      </c>
      <c r="L4187" s="1251"/>
      <c r="M4187" s="2515"/>
    </row>
    <row r="4188" spans="1:14" s="352" customFormat="1" ht="20.100000000000001" customHeight="1">
      <c r="A4188" s="2062" t="s">
        <v>3294</v>
      </c>
      <c r="B4188" s="1406">
        <v>5</v>
      </c>
      <c r="C4188" s="1251"/>
      <c r="D4188" s="2692"/>
      <c r="E4188" s="1406">
        <v>4</v>
      </c>
      <c r="F4188" s="1251"/>
      <c r="G4188" s="2692"/>
      <c r="H4188" s="1406">
        <v>3</v>
      </c>
      <c r="I4188" s="1251"/>
      <c r="J4188" s="2692"/>
      <c r="K4188" s="1406">
        <v>3</v>
      </c>
      <c r="L4188" s="1251"/>
      <c r="M4188" s="2515"/>
    </row>
    <row r="4189" spans="1:14" s="352" customFormat="1" ht="20.100000000000001" customHeight="1">
      <c r="A4189" s="2062" t="s">
        <v>3295</v>
      </c>
      <c r="B4189" s="1406" t="s">
        <v>3688</v>
      </c>
      <c r="C4189" s="1251"/>
      <c r="D4189" s="2692"/>
      <c r="E4189" s="1406" t="s">
        <v>3688</v>
      </c>
      <c r="F4189" s="1251"/>
      <c r="G4189" s="2692"/>
      <c r="H4189" s="1406" t="s">
        <v>3688</v>
      </c>
      <c r="I4189" s="1251"/>
      <c r="J4189" s="2692"/>
      <c r="K4189" s="1406" t="s">
        <v>3688</v>
      </c>
      <c r="L4189" s="1251"/>
      <c r="M4189" s="2515"/>
    </row>
    <row r="4190" spans="1:14" s="352" customFormat="1" ht="20.100000000000001" customHeight="1">
      <c r="A4190" s="2711" t="s">
        <v>3298</v>
      </c>
      <c r="B4190" s="1406"/>
      <c r="C4190" s="1251"/>
      <c r="D4190" s="2692"/>
      <c r="E4190" s="1406"/>
      <c r="F4190" s="1251"/>
      <c r="G4190" s="2692"/>
      <c r="H4190" s="1406"/>
      <c r="I4190" s="1251"/>
      <c r="J4190" s="2692"/>
      <c r="K4190" s="1406"/>
      <c r="L4190" s="1251"/>
      <c r="M4190" s="2515"/>
    </row>
    <row r="4191" spans="1:14" s="352" customFormat="1" ht="20.100000000000001" customHeight="1">
      <c r="A4191" s="2062" t="s">
        <v>4376</v>
      </c>
      <c r="B4191" s="1406"/>
      <c r="C4191" s="1251"/>
      <c r="D4191" s="2692"/>
      <c r="E4191" s="1406"/>
      <c r="F4191" s="1251"/>
      <c r="G4191" s="2692"/>
      <c r="H4191" s="1406"/>
      <c r="I4191" s="1251"/>
      <c r="J4191" s="2692"/>
      <c r="K4191" s="1406"/>
      <c r="L4191" s="1251"/>
      <c r="M4191" s="2515"/>
    </row>
    <row r="4192" spans="1:14" s="352" customFormat="1" ht="20.100000000000001" customHeight="1">
      <c r="A4192" s="2062" t="s">
        <v>3304</v>
      </c>
      <c r="B4192" s="1406" t="s">
        <v>3306</v>
      </c>
      <c r="C4192" s="1251"/>
      <c r="D4192" s="2692"/>
      <c r="E4192" s="1406" t="s">
        <v>3306</v>
      </c>
      <c r="F4192" s="1251"/>
      <c r="G4192" s="2692"/>
      <c r="H4192" s="1406" t="s">
        <v>3306</v>
      </c>
      <c r="I4192" s="1251"/>
      <c r="J4192" s="2692"/>
      <c r="K4192" s="1406" t="s">
        <v>3306</v>
      </c>
      <c r="L4192" s="1251"/>
      <c r="M4192" s="2515"/>
    </row>
    <row r="4193" spans="1:13" s="352" customFormat="1" ht="20.100000000000001" customHeight="1">
      <c r="A4193" s="2062" t="s">
        <v>4377</v>
      </c>
      <c r="B4193" s="1406">
        <v>1</v>
      </c>
      <c r="C4193" s="1251">
        <v>250</v>
      </c>
      <c r="D4193" s="2692">
        <f>C4193*B4193*B4195*5</f>
        <v>62500</v>
      </c>
      <c r="E4193" s="1406">
        <v>1</v>
      </c>
      <c r="F4193" s="1251">
        <v>250</v>
      </c>
      <c r="G4193" s="2692">
        <f>F4193*E4193*E4195*4</f>
        <v>50000</v>
      </c>
      <c r="H4193" s="1406">
        <v>1</v>
      </c>
      <c r="I4193" s="1251">
        <v>250</v>
      </c>
      <c r="J4193" s="2692">
        <f>I4193*H4193*H4195*3</f>
        <v>37500</v>
      </c>
      <c r="K4193" s="1406">
        <v>1</v>
      </c>
      <c r="L4193" s="1251">
        <v>250</v>
      </c>
      <c r="M4193" s="2515">
        <f>L4193*K4193*K4195*3</f>
        <v>37500</v>
      </c>
    </row>
    <row r="4194" spans="1:13" s="352" customFormat="1" ht="20.100000000000001" customHeight="1">
      <c r="A4194" s="2062" t="s">
        <v>4898</v>
      </c>
      <c r="B4194" s="1406">
        <v>2</v>
      </c>
      <c r="C4194" s="1251">
        <v>50</v>
      </c>
      <c r="D4194" s="2692">
        <f>C4194*B4194*B4195*5</f>
        <v>25000</v>
      </c>
      <c r="E4194" s="1406">
        <v>2</v>
      </c>
      <c r="F4194" s="1251">
        <v>50</v>
      </c>
      <c r="G4194" s="2692">
        <f>F4194*E4194*E4195*4</f>
        <v>20000</v>
      </c>
      <c r="H4194" s="1406">
        <v>2</v>
      </c>
      <c r="I4194" s="1251">
        <v>50</v>
      </c>
      <c r="J4194" s="2692">
        <f>I4194*H4194*H4195*3</f>
        <v>15000</v>
      </c>
      <c r="K4194" s="1406">
        <v>2</v>
      </c>
      <c r="L4194" s="1251">
        <v>50</v>
      </c>
      <c r="M4194" s="2515">
        <f>L4194*K4194*K4195*3</f>
        <v>15000</v>
      </c>
    </row>
    <row r="4195" spans="1:13" s="352" customFormat="1" ht="20.100000000000001" customHeight="1">
      <c r="A4195" s="2087" t="s">
        <v>4899</v>
      </c>
      <c r="B4195" s="1406">
        <v>50</v>
      </c>
      <c r="C4195" s="1251"/>
      <c r="D4195" s="2692"/>
      <c r="E4195" s="1406">
        <v>50</v>
      </c>
      <c r="F4195" s="1251"/>
      <c r="G4195" s="2692"/>
      <c r="H4195" s="1406">
        <v>50</v>
      </c>
      <c r="I4195" s="1251"/>
      <c r="J4195" s="2692"/>
      <c r="K4195" s="1406">
        <v>50</v>
      </c>
      <c r="L4195" s="1251"/>
      <c r="M4195" s="2515"/>
    </row>
    <row r="4196" spans="1:13" s="352" customFormat="1" ht="20.100000000000001" customHeight="1" thickBot="1">
      <c r="A4196" s="2071" t="s">
        <v>29</v>
      </c>
      <c r="B4196" s="2649"/>
      <c r="C4196" s="1254"/>
      <c r="D4196" s="2693">
        <f>D4193+D4194</f>
        <v>87500</v>
      </c>
      <c r="E4196" s="2649"/>
      <c r="F4196" s="1254"/>
      <c r="G4196" s="2693">
        <f>G4193+G4194</f>
        <v>70000</v>
      </c>
      <c r="H4196" s="2649"/>
      <c r="I4196" s="1254"/>
      <c r="J4196" s="2693">
        <f>J4193+J4194</f>
        <v>52500</v>
      </c>
      <c r="K4196" s="2649"/>
      <c r="L4196" s="1254"/>
      <c r="M4196" s="1951">
        <f>M4193+M4194</f>
        <v>52500</v>
      </c>
    </row>
    <row r="4197" spans="1:13" s="352" customFormat="1" ht="36" customHeight="1">
      <c r="A4197" s="2060" t="s">
        <v>3278</v>
      </c>
      <c r="B4197" s="2646" t="s">
        <v>4975</v>
      </c>
      <c r="C4197" s="1501"/>
      <c r="D4197" s="2720"/>
      <c r="E4197" s="2646" t="s">
        <v>4975</v>
      </c>
      <c r="F4197" s="1501"/>
      <c r="G4197" s="2720"/>
      <c r="H4197" s="2619"/>
      <c r="I4197" s="1501"/>
      <c r="J4197" s="2720"/>
      <c r="K4197" s="2651" t="s">
        <v>4976</v>
      </c>
      <c r="L4197" s="1501"/>
      <c r="M4197" s="2721"/>
    </row>
    <row r="4198" spans="1:13" s="352" customFormat="1" ht="20.100000000000001" customHeight="1">
      <c r="A4198" s="2062" t="s">
        <v>4228</v>
      </c>
      <c r="B4198" s="1406"/>
      <c r="C4198" s="1251"/>
      <c r="D4198" s="2692"/>
      <c r="E4198" s="1406"/>
      <c r="F4198" s="1251"/>
      <c r="G4198" s="2692"/>
      <c r="H4198" s="1409"/>
      <c r="I4198" s="1251"/>
      <c r="J4198" s="2692"/>
      <c r="K4198" s="1409"/>
      <c r="L4198" s="1251"/>
      <c r="M4198" s="1997"/>
    </row>
    <row r="4199" spans="1:13" s="352" customFormat="1" ht="20.100000000000001" customHeight="1">
      <c r="A4199" s="2062" t="s">
        <v>3284</v>
      </c>
      <c r="B4199" s="2625" t="s">
        <v>3866</v>
      </c>
      <c r="C4199" s="2722"/>
      <c r="D4199" s="2692"/>
      <c r="E4199" s="2625" t="s">
        <v>3480</v>
      </c>
      <c r="F4199" s="2722"/>
      <c r="G4199" s="2692"/>
      <c r="H4199" s="2625"/>
      <c r="I4199" s="2722"/>
      <c r="J4199" s="2692"/>
      <c r="K4199" s="2625" t="s">
        <v>3361</v>
      </c>
      <c r="L4199" s="2722"/>
      <c r="M4199" s="1997"/>
    </row>
    <row r="4200" spans="1:13" s="352" customFormat="1" ht="20.100000000000001" customHeight="1">
      <c r="A4200" s="2062" t="s">
        <v>4375</v>
      </c>
      <c r="B4200" s="1406" t="s">
        <v>3411</v>
      </c>
      <c r="C4200" s="1251"/>
      <c r="D4200" s="2692"/>
      <c r="E4200" s="1406" t="s">
        <v>3411</v>
      </c>
      <c r="F4200" s="1251"/>
      <c r="G4200" s="2692"/>
      <c r="H4200" s="1409"/>
      <c r="I4200" s="1251"/>
      <c r="J4200" s="2692"/>
      <c r="K4200" s="1409" t="s">
        <v>3411</v>
      </c>
      <c r="L4200" s="1251"/>
      <c r="M4200" s="1997"/>
    </row>
    <row r="4201" spans="1:13" s="352" customFormat="1" ht="20.100000000000001" customHeight="1">
      <c r="A4201" s="2062" t="s">
        <v>3291</v>
      </c>
      <c r="B4201" s="1406" t="s">
        <v>4977</v>
      </c>
      <c r="C4201" s="1251"/>
      <c r="D4201" s="2692"/>
      <c r="E4201" s="1406" t="s">
        <v>4977</v>
      </c>
      <c r="F4201" s="1251"/>
      <c r="G4201" s="2692"/>
      <c r="H4201" s="1409"/>
      <c r="I4201" s="1251"/>
      <c r="J4201" s="2692"/>
      <c r="K4201" s="1409"/>
      <c r="L4201" s="1251"/>
      <c r="M4201" s="1997"/>
    </row>
    <row r="4202" spans="1:13" s="352" customFormat="1" ht="20.100000000000001" customHeight="1">
      <c r="A4202" s="2062" t="s">
        <v>3294</v>
      </c>
      <c r="B4202" s="1406"/>
      <c r="C4202" s="1251"/>
      <c r="D4202" s="2692"/>
      <c r="E4202" s="1406"/>
      <c r="F4202" s="1251"/>
      <c r="G4202" s="2692"/>
      <c r="H4202" s="1409"/>
      <c r="I4202" s="1251"/>
      <c r="J4202" s="2692"/>
      <c r="K4202" s="1409"/>
      <c r="L4202" s="1251"/>
      <c r="M4202" s="1997"/>
    </row>
    <row r="4203" spans="1:13" s="352" customFormat="1" ht="20.100000000000001" customHeight="1">
      <c r="A4203" s="2062" t="s">
        <v>3295</v>
      </c>
      <c r="B4203" s="1406" t="s">
        <v>3394</v>
      </c>
      <c r="C4203" s="1251"/>
      <c r="D4203" s="2692"/>
      <c r="E4203" s="1406" t="s">
        <v>3394</v>
      </c>
      <c r="F4203" s="1251"/>
      <c r="G4203" s="2692"/>
      <c r="H4203" s="1409"/>
      <c r="I4203" s="1251"/>
      <c r="J4203" s="2692"/>
      <c r="K4203" s="1409" t="s">
        <v>3394</v>
      </c>
      <c r="L4203" s="1251"/>
      <c r="M4203" s="1997"/>
    </row>
    <row r="4204" spans="1:13" s="352" customFormat="1" ht="52.5" customHeight="1">
      <c r="A4204" s="2711" t="s">
        <v>3298</v>
      </c>
      <c r="B4204" s="1406" t="s">
        <v>4963</v>
      </c>
      <c r="C4204" s="1251"/>
      <c r="D4204" s="2692"/>
      <c r="E4204" s="1406" t="s">
        <v>4963</v>
      </c>
      <c r="F4204" s="1251"/>
      <c r="G4204" s="2692"/>
      <c r="H4204" s="1409"/>
      <c r="I4204" s="1251"/>
      <c r="J4204" s="2692"/>
      <c r="K4204" s="1406" t="s">
        <v>4963</v>
      </c>
      <c r="L4204" s="1251"/>
      <c r="M4204" s="1997"/>
    </row>
    <row r="4205" spans="1:13" s="352" customFormat="1" ht="20.100000000000001" customHeight="1">
      <c r="A4205" s="2062" t="s">
        <v>4376</v>
      </c>
      <c r="B4205" s="1406"/>
      <c r="C4205" s="1251"/>
      <c r="D4205" s="2692"/>
      <c r="E4205" s="1406"/>
      <c r="F4205" s="1251"/>
      <c r="G4205" s="2692"/>
      <c r="H4205" s="1409"/>
      <c r="I4205" s="1251"/>
      <c r="J4205" s="2692"/>
      <c r="K4205" s="1409"/>
      <c r="L4205" s="1251"/>
      <c r="M4205" s="1997"/>
    </row>
    <row r="4206" spans="1:13" s="352" customFormat="1" ht="20.100000000000001" customHeight="1">
      <c r="A4206" s="2062" t="s">
        <v>3304</v>
      </c>
      <c r="B4206" s="1406" t="s">
        <v>4916</v>
      </c>
      <c r="C4206" s="1251">
        <v>2300</v>
      </c>
      <c r="D4206" s="2692">
        <f>C4206*B4209</f>
        <v>80500</v>
      </c>
      <c r="E4206" s="1406" t="s">
        <v>4916</v>
      </c>
      <c r="F4206" s="1251">
        <v>2300</v>
      </c>
      <c r="G4206" s="2692">
        <f>F4206*E4209</f>
        <v>80500</v>
      </c>
      <c r="H4206" s="1409"/>
      <c r="I4206" s="1251"/>
      <c r="J4206" s="2692"/>
      <c r="K4206" s="1409" t="s">
        <v>4484</v>
      </c>
      <c r="L4206" s="1251">
        <v>2300</v>
      </c>
      <c r="M4206" s="1997">
        <f>L4206*K4209</f>
        <v>138000</v>
      </c>
    </row>
    <row r="4207" spans="1:13" s="352" customFormat="1" ht="20.100000000000001" customHeight="1">
      <c r="A4207" s="2062" t="s">
        <v>4377</v>
      </c>
      <c r="B4207" s="1406">
        <v>5</v>
      </c>
      <c r="C4207" s="1251"/>
      <c r="D4207" s="2692"/>
      <c r="E4207" s="1406">
        <v>5</v>
      </c>
      <c r="F4207" s="1251"/>
      <c r="G4207" s="2692"/>
      <c r="H4207" s="1409"/>
      <c r="I4207" s="1251"/>
      <c r="J4207" s="2692"/>
      <c r="K4207" s="1409">
        <v>5</v>
      </c>
      <c r="L4207" s="1251"/>
      <c r="M4207" s="1997"/>
    </row>
    <row r="4208" spans="1:13" s="352" customFormat="1" ht="20.100000000000001" customHeight="1">
      <c r="A4208" s="2062" t="s">
        <v>4898</v>
      </c>
      <c r="B4208" s="1406">
        <v>4</v>
      </c>
      <c r="C4208" s="1251"/>
      <c r="D4208" s="2692"/>
      <c r="E4208" s="1406">
        <v>4</v>
      </c>
      <c r="F4208" s="1251"/>
      <c r="G4208" s="2692"/>
      <c r="H4208" s="1409"/>
      <c r="I4208" s="1251"/>
      <c r="J4208" s="2692"/>
      <c r="K4208" s="1409">
        <v>4</v>
      </c>
      <c r="L4208" s="1251"/>
      <c r="M4208" s="1997"/>
    </row>
    <row r="4209" spans="1:14" s="352" customFormat="1" ht="20.100000000000001" customHeight="1">
      <c r="A4209" s="2087" t="s">
        <v>4899</v>
      </c>
      <c r="B4209" s="1406">
        <v>35</v>
      </c>
      <c r="C4209" s="1251"/>
      <c r="D4209" s="2692"/>
      <c r="E4209" s="1406">
        <v>35</v>
      </c>
      <c r="F4209" s="1251"/>
      <c r="G4209" s="2692"/>
      <c r="H4209" s="1409"/>
      <c r="I4209" s="1251"/>
      <c r="J4209" s="2692"/>
      <c r="K4209" s="1409">
        <v>60</v>
      </c>
      <c r="L4209" s="1251"/>
      <c r="M4209" s="1997"/>
    </row>
    <row r="4210" spans="1:14" s="352" customFormat="1" ht="20.100000000000001" customHeight="1" thickBot="1">
      <c r="A4210" s="2071" t="s">
        <v>29</v>
      </c>
      <c r="B4210" s="2649"/>
      <c r="C4210" s="1254"/>
      <c r="D4210" s="2693">
        <f>D4206</f>
        <v>80500</v>
      </c>
      <c r="E4210" s="2649"/>
      <c r="F4210" s="1254"/>
      <c r="G4210" s="2693">
        <f>G4206</f>
        <v>80500</v>
      </c>
      <c r="H4210" s="2629"/>
      <c r="I4210" s="1254"/>
      <c r="J4210" s="2693"/>
      <c r="K4210" s="2629"/>
      <c r="L4210" s="1254"/>
      <c r="M4210" s="2701">
        <f>M4206</f>
        <v>138000</v>
      </c>
    </row>
    <row r="4211" spans="1:14" s="352" customFormat="1" ht="20.100000000000001" customHeight="1" thickBot="1">
      <c r="A4211" s="2706" t="s">
        <v>4224</v>
      </c>
      <c r="B4211" s="2716"/>
      <c r="C4211" s="2489"/>
      <c r="D4211" s="2704">
        <f>D4210+D4196</f>
        <v>168000</v>
      </c>
      <c r="E4211" s="2716"/>
      <c r="F4211" s="2489"/>
      <c r="G4211" s="2704">
        <f>G4210+G4196</f>
        <v>150500</v>
      </c>
      <c r="H4211" s="2703"/>
      <c r="I4211" s="2489"/>
      <c r="J4211" s="2704">
        <f>J4210+J4196</f>
        <v>52500</v>
      </c>
      <c r="K4211" s="2703"/>
      <c r="L4211" s="2489"/>
      <c r="M4211" s="2704">
        <f>M4210+M4196</f>
        <v>190500</v>
      </c>
      <c r="N4211" s="2714">
        <f>M4211+J4211+G4211+D4211</f>
        <v>561500</v>
      </c>
    </row>
    <row r="4212" spans="1:14" s="352" customFormat="1" ht="20.100000000000001" customHeight="1" thickBot="1">
      <c r="A4212" s="2706" t="s">
        <v>4978</v>
      </c>
      <c r="B4212" s="2717"/>
      <c r="C4212" s="2708"/>
      <c r="D4212" s="2709"/>
      <c r="E4212" s="2717"/>
      <c r="F4212" s="2708"/>
      <c r="G4212" s="2709"/>
      <c r="H4212" s="2707"/>
      <c r="I4212" s="2708"/>
      <c r="J4212" s="2709"/>
      <c r="K4212" s="2707"/>
      <c r="L4212" s="2708"/>
      <c r="M4212" s="2710"/>
    </row>
    <row r="4213" spans="1:14" s="352" customFormat="1" ht="53.25" customHeight="1">
      <c r="A4213" s="2060" t="s">
        <v>3278</v>
      </c>
      <c r="B4213" s="2646" t="s">
        <v>4979</v>
      </c>
      <c r="C4213" s="1501"/>
      <c r="D4213" s="2720"/>
      <c r="E4213" s="2726" t="s">
        <v>4980</v>
      </c>
      <c r="F4213" s="1501"/>
      <c r="G4213" s="2720"/>
      <c r="H4213" s="2619" t="s">
        <v>4981</v>
      </c>
      <c r="I4213" s="1501"/>
      <c r="J4213" s="2720"/>
      <c r="K4213" s="2646"/>
      <c r="L4213" s="1501"/>
      <c r="M4213" s="2721"/>
    </row>
    <row r="4214" spans="1:14" s="352" customFormat="1" ht="20.100000000000001" customHeight="1">
      <c r="A4214" s="2062" t="s">
        <v>4228</v>
      </c>
      <c r="B4214" s="1406"/>
      <c r="C4214" s="1251"/>
      <c r="D4214" s="2692"/>
      <c r="E4214" s="1406"/>
      <c r="F4214" s="1251"/>
      <c r="G4214" s="2692"/>
      <c r="H4214" s="2727"/>
      <c r="I4214" s="1251"/>
      <c r="J4214" s="2692"/>
      <c r="K4214" s="1406"/>
      <c r="L4214" s="1251"/>
      <c r="M4214" s="1997"/>
    </row>
    <row r="4215" spans="1:14" s="352" customFormat="1" ht="20.100000000000001" customHeight="1">
      <c r="A4215" s="2062" t="s">
        <v>3284</v>
      </c>
      <c r="B4215" s="2625" t="s">
        <v>3866</v>
      </c>
      <c r="C4215" s="2722"/>
      <c r="D4215" s="2692"/>
      <c r="E4215" s="2625" t="s">
        <v>3874</v>
      </c>
      <c r="F4215" s="2722"/>
      <c r="G4215" s="2692"/>
      <c r="H4215" s="2625" t="s">
        <v>3360</v>
      </c>
      <c r="I4215" s="2722"/>
      <c r="J4215" s="2692"/>
      <c r="K4215" s="2625"/>
      <c r="L4215" s="2722"/>
      <c r="M4215" s="1997"/>
    </row>
    <row r="4216" spans="1:14" s="352" customFormat="1" ht="20.100000000000001" customHeight="1">
      <c r="A4216" s="2062" t="s">
        <v>4375</v>
      </c>
      <c r="B4216" s="2727" t="s">
        <v>3411</v>
      </c>
      <c r="C4216" s="1251"/>
      <c r="D4216" s="2692"/>
      <c r="E4216" s="2727" t="s">
        <v>3411</v>
      </c>
      <c r="F4216" s="1251"/>
      <c r="G4216" s="2692"/>
      <c r="H4216" s="2727" t="s">
        <v>3411</v>
      </c>
      <c r="I4216" s="1251"/>
      <c r="J4216" s="2692"/>
      <c r="K4216" s="1409"/>
      <c r="L4216" s="1251"/>
      <c r="M4216" s="2515"/>
    </row>
    <row r="4217" spans="1:14" s="352" customFormat="1" ht="20.100000000000001" customHeight="1">
      <c r="A4217" s="2062" t="s">
        <v>3291</v>
      </c>
      <c r="B4217" s="1406" t="s">
        <v>4982</v>
      </c>
      <c r="C4217" s="1251"/>
      <c r="D4217" s="2692"/>
      <c r="E4217" s="1406" t="s">
        <v>4982</v>
      </c>
      <c r="F4217" s="1251"/>
      <c r="G4217" s="2692"/>
      <c r="H4217" s="1406" t="s">
        <v>4982</v>
      </c>
      <c r="I4217" s="1251"/>
      <c r="J4217" s="2692"/>
      <c r="K4217" s="1409"/>
      <c r="L4217" s="1251"/>
      <c r="M4217" s="2515"/>
    </row>
    <row r="4218" spans="1:14" s="352" customFormat="1" ht="20.100000000000001" customHeight="1">
      <c r="A4218" s="2062" t="s">
        <v>3294</v>
      </c>
      <c r="B4218" s="1406"/>
      <c r="C4218" s="1251"/>
      <c r="D4218" s="2692"/>
      <c r="E4218" s="1406"/>
      <c r="F4218" s="1251"/>
      <c r="G4218" s="2692"/>
      <c r="H4218" s="1409"/>
      <c r="I4218" s="1251"/>
      <c r="J4218" s="2692"/>
      <c r="K4218" s="1409"/>
      <c r="L4218" s="1251"/>
      <c r="M4218" s="2515"/>
    </row>
    <row r="4219" spans="1:14" s="352" customFormat="1" ht="20.100000000000001" customHeight="1">
      <c r="A4219" s="2062" t="s">
        <v>3295</v>
      </c>
      <c r="B4219" s="1406" t="s">
        <v>3394</v>
      </c>
      <c r="C4219" s="1251"/>
      <c r="D4219" s="2692"/>
      <c r="E4219" s="1406" t="s">
        <v>3394</v>
      </c>
      <c r="F4219" s="1251"/>
      <c r="G4219" s="2692"/>
      <c r="H4219" s="1406" t="s">
        <v>3394</v>
      </c>
      <c r="I4219" s="1251"/>
      <c r="J4219" s="2692"/>
      <c r="K4219" s="1409"/>
      <c r="L4219" s="1251"/>
      <c r="M4219" s="2515"/>
    </row>
    <row r="4220" spans="1:14" s="352" customFormat="1" ht="49.5" customHeight="1">
      <c r="A4220" s="2711" t="s">
        <v>3298</v>
      </c>
      <c r="B4220" s="1406" t="s">
        <v>4963</v>
      </c>
      <c r="C4220" s="1251"/>
      <c r="D4220" s="2692"/>
      <c r="E4220" s="1406" t="s">
        <v>4963</v>
      </c>
      <c r="F4220" s="1251"/>
      <c r="G4220" s="2692"/>
      <c r="H4220" s="1406" t="s">
        <v>4963</v>
      </c>
      <c r="I4220" s="1251"/>
      <c r="J4220" s="2692"/>
      <c r="K4220" s="1409"/>
      <c r="L4220" s="1251"/>
      <c r="M4220" s="2515"/>
    </row>
    <row r="4221" spans="1:14" s="352" customFormat="1" ht="20.100000000000001" customHeight="1">
      <c r="A4221" s="2062" t="s">
        <v>4376</v>
      </c>
      <c r="B4221" s="1406"/>
      <c r="C4221" s="1251"/>
      <c r="D4221" s="2692"/>
      <c r="E4221" s="1406"/>
      <c r="F4221" s="1251"/>
      <c r="G4221" s="2692"/>
      <c r="H4221" s="1409"/>
      <c r="I4221" s="1251"/>
      <c r="J4221" s="2692"/>
      <c r="K4221" s="1409"/>
      <c r="L4221" s="1251"/>
      <c r="M4221" s="2515"/>
    </row>
    <row r="4222" spans="1:14" s="352" customFormat="1" ht="20.100000000000001" customHeight="1">
      <c r="A4222" s="2062" t="s">
        <v>3304</v>
      </c>
      <c r="B4222" s="1406" t="s">
        <v>4916</v>
      </c>
      <c r="C4222" s="1251">
        <v>1150</v>
      </c>
      <c r="D4222" s="2692">
        <f>C4222*B4225*2</f>
        <v>103500</v>
      </c>
      <c r="E4222" s="1406" t="s">
        <v>4983</v>
      </c>
      <c r="F4222" s="1251">
        <v>1300</v>
      </c>
      <c r="G4222" s="2692">
        <f>F4222*E4225*3</f>
        <v>195000</v>
      </c>
      <c r="H4222" s="1409" t="s">
        <v>4916</v>
      </c>
      <c r="I4222" s="1251">
        <v>2300</v>
      </c>
      <c r="J4222" s="2692">
        <f>I4222*H4225</f>
        <v>115000</v>
      </c>
      <c r="K4222" s="1409"/>
      <c r="L4222" s="1251"/>
      <c r="M4222" s="2515"/>
    </row>
    <row r="4223" spans="1:14" s="352" customFormat="1" ht="20.100000000000001" customHeight="1">
      <c r="A4223" s="2062" t="s">
        <v>4377</v>
      </c>
      <c r="B4223" s="1406">
        <v>5</v>
      </c>
      <c r="C4223" s="1251"/>
      <c r="D4223" s="2692"/>
      <c r="E4223" s="1406">
        <v>7</v>
      </c>
      <c r="F4223" s="1251"/>
      <c r="G4223" s="2692"/>
      <c r="H4223" s="1409">
        <v>4</v>
      </c>
      <c r="I4223" s="1251"/>
      <c r="J4223" s="2692"/>
      <c r="K4223" s="1409"/>
      <c r="L4223" s="1251"/>
      <c r="M4223" s="2515"/>
    </row>
    <row r="4224" spans="1:14" s="352" customFormat="1" ht="20.100000000000001" customHeight="1">
      <c r="A4224" s="2062" t="s">
        <v>4898</v>
      </c>
      <c r="B4224" s="1406">
        <v>4</v>
      </c>
      <c r="C4224" s="1251"/>
      <c r="D4224" s="2692"/>
      <c r="E4224" s="1406">
        <v>6</v>
      </c>
      <c r="F4224" s="1251"/>
      <c r="G4224" s="2692"/>
      <c r="H4224" s="1409">
        <v>4</v>
      </c>
      <c r="I4224" s="1251"/>
      <c r="J4224" s="2692"/>
      <c r="K4224" s="1409"/>
      <c r="L4224" s="1251"/>
      <c r="M4224" s="2515"/>
    </row>
    <row r="4225" spans="1:14" s="352" customFormat="1" ht="20.100000000000001" customHeight="1">
      <c r="A4225" s="2087" t="s">
        <v>4899</v>
      </c>
      <c r="B4225" s="1406">
        <v>45</v>
      </c>
      <c r="C4225" s="1251"/>
      <c r="D4225" s="2692"/>
      <c r="E4225" s="1406">
        <v>50</v>
      </c>
      <c r="F4225" s="1251"/>
      <c r="G4225" s="2692"/>
      <c r="H4225" s="1409">
        <v>50</v>
      </c>
      <c r="I4225" s="1251"/>
      <c r="J4225" s="2692"/>
      <c r="K4225" s="1409"/>
      <c r="L4225" s="1251"/>
      <c r="M4225" s="2515"/>
    </row>
    <row r="4226" spans="1:14" s="352" customFormat="1" ht="20.100000000000001" customHeight="1" thickBot="1">
      <c r="A4226" s="2071" t="s">
        <v>29</v>
      </c>
      <c r="B4226" s="2649"/>
      <c r="C4226" s="1254"/>
      <c r="D4226" s="2693">
        <f>D4222</f>
        <v>103500</v>
      </c>
      <c r="E4226" s="2649"/>
      <c r="F4226" s="1254"/>
      <c r="G4226" s="2693">
        <f>G4222</f>
        <v>195000</v>
      </c>
      <c r="H4226" s="2629"/>
      <c r="I4226" s="1254"/>
      <c r="J4226" s="2693">
        <f>J4222</f>
        <v>115000</v>
      </c>
      <c r="K4226" s="2629"/>
      <c r="L4226" s="1254"/>
      <c r="M4226" s="1951"/>
    </row>
    <row r="4227" spans="1:14" s="352" customFormat="1" ht="20.100000000000001" customHeight="1" thickBot="1">
      <c r="A4227" s="2706" t="s">
        <v>4224</v>
      </c>
      <c r="B4227" s="2716"/>
      <c r="C4227" s="2489"/>
      <c r="D4227" s="2704">
        <f>D4226</f>
        <v>103500</v>
      </c>
      <c r="E4227" s="2716"/>
      <c r="F4227" s="2489"/>
      <c r="G4227" s="2704">
        <f>G4226</f>
        <v>195000</v>
      </c>
      <c r="H4227" s="2703"/>
      <c r="I4227" s="2489"/>
      <c r="J4227" s="2704">
        <f>J4226</f>
        <v>115000</v>
      </c>
      <c r="K4227" s="2703"/>
      <c r="L4227" s="2489"/>
      <c r="M4227" s="2728">
        <f>M4226</f>
        <v>0</v>
      </c>
      <c r="N4227" s="1117">
        <f>M4227+J4227+G4227+D4227</f>
        <v>413500</v>
      </c>
    </row>
    <row r="4228" spans="1:14" s="352" customFormat="1" ht="20.100000000000001" customHeight="1" thickBot="1">
      <c r="A4228" s="2706" t="s">
        <v>4984</v>
      </c>
      <c r="B4228" s="2717"/>
      <c r="C4228" s="2708"/>
      <c r="D4228" s="2709"/>
      <c r="E4228" s="2717"/>
      <c r="F4228" s="2708"/>
      <c r="G4228" s="2709"/>
      <c r="H4228" s="2707"/>
      <c r="I4228" s="2708"/>
      <c r="J4228" s="2709"/>
      <c r="K4228" s="2707"/>
      <c r="L4228" s="2708"/>
      <c r="M4228" s="2710"/>
    </row>
    <row r="4229" spans="1:14" s="352" customFormat="1" ht="20.100000000000001" customHeight="1">
      <c r="A4229" s="2060" t="s">
        <v>3278</v>
      </c>
      <c r="B4229" s="2646"/>
      <c r="C4229" s="1501"/>
      <c r="D4229" s="2720"/>
      <c r="E4229" s="2646" t="s">
        <v>4985</v>
      </c>
      <c r="F4229" s="1501"/>
      <c r="G4229" s="2720"/>
      <c r="H4229" s="2646" t="s">
        <v>4985</v>
      </c>
      <c r="I4229" s="1501"/>
      <c r="J4229" s="2720"/>
      <c r="K4229" s="2619"/>
      <c r="L4229" s="1501"/>
      <c r="M4229" s="2721"/>
    </row>
    <row r="4230" spans="1:14" s="352" customFormat="1" ht="20.100000000000001" customHeight="1">
      <c r="A4230" s="2062" t="s">
        <v>4228</v>
      </c>
      <c r="B4230" s="1406"/>
      <c r="C4230" s="1251"/>
      <c r="D4230" s="2692"/>
      <c r="E4230" s="1406"/>
      <c r="F4230" s="1251"/>
      <c r="G4230" s="2692"/>
      <c r="H4230" s="1406"/>
      <c r="I4230" s="1251"/>
      <c r="J4230" s="2692"/>
      <c r="K4230" s="1409"/>
      <c r="L4230" s="1251"/>
      <c r="M4230" s="1997"/>
    </row>
    <row r="4231" spans="1:14" s="352" customFormat="1" ht="20.100000000000001" customHeight="1">
      <c r="A4231" s="2062" t="s">
        <v>3284</v>
      </c>
      <c r="B4231" s="1406"/>
      <c r="C4231" s="1251"/>
      <c r="D4231" s="2692"/>
      <c r="E4231" s="2625" t="s">
        <v>3480</v>
      </c>
      <c r="F4231" s="1251"/>
      <c r="G4231" s="2692"/>
      <c r="H4231" s="2625" t="s">
        <v>3519</v>
      </c>
      <c r="I4231" s="1251"/>
      <c r="J4231" s="2692"/>
      <c r="K4231" s="1409"/>
      <c r="L4231" s="1251"/>
      <c r="M4231" s="1997"/>
    </row>
    <row r="4232" spans="1:14" s="352" customFormat="1" ht="20.100000000000001" customHeight="1">
      <c r="A4232" s="2062" t="s">
        <v>4375</v>
      </c>
      <c r="B4232" s="1406"/>
      <c r="C4232" s="1251"/>
      <c r="D4232" s="2692"/>
      <c r="E4232" s="1406" t="s">
        <v>3334</v>
      </c>
      <c r="F4232" s="1251"/>
      <c r="G4232" s="2692"/>
      <c r="H4232" s="1406" t="s">
        <v>3334</v>
      </c>
      <c r="I4232" s="1251"/>
      <c r="J4232" s="2692"/>
      <c r="K4232" s="1409"/>
      <c r="L4232" s="1251"/>
      <c r="M4232" s="1997"/>
    </row>
    <row r="4233" spans="1:14" s="352" customFormat="1" ht="20.100000000000001" customHeight="1">
      <c r="A4233" s="2062" t="s">
        <v>3291</v>
      </c>
      <c r="B4233" s="1406"/>
      <c r="C4233" s="1251"/>
      <c r="D4233" s="2692"/>
      <c r="E4233" s="1406"/>
      <c r="F4233" s="1251"/>
      <c r="G4233" s="2692"/>
      <c r="H4233" s="1406"/>
      <c r="I4233" s="1251"/>
      <c r="J4233" s="2692"/>
      <c r="K4233" s="1409"/>
      <c r="L4233" s="1251"/>
      <c r="M4233" s="1997"/>
    </row>
    <row r="4234" spans="1:14" s="352" customFormat="1" ht="20.100000000000001" customHeight="1">
      <c r="A4234" s="2062" t="s">
        <v>3294</v>
      </c>
      <c r="B4234" s="1406"/>
      <c r="C4234" s="1251"/>
      <c r="D4234" s="2692"/>
      <c r="E4234" s="1406">
        <v>2</v>
      </c>
      <c r="F4234" s="1251"/>
      <c r="G4234" s="2692"/>
      <c r="H4234" s="1406">
        <v>2</v>
      </c>
      <c r="I4234" s="1251"/>
      <c r="J4234" s="2692"/>
      <c r="K4234" s="1409"/>
      <c r="L4234" s="1251"/>
      <c r="M4234" s="1997"/>
    </row>
    <row r="4235" spans="1:14" s="352" customFormat="1" ht="20.100000000000001" customHeight="1">
      <c r="A4235" s="2062" t="s">
        <v>3295</v>
      </c>
      <c r="B4235" s="1406"/>
      <c r="C4235" s="1251"/>
      <c r="D4235" s="2692"/>
      <c r="E4235" s="1406" t="s">
        <v>3365</v>
      </c>
      <c r="F4235" s="1251"/>
      <c r="G4235" s="2692"/>
      <c r="H4235" s="1406" t="s">
        <v>3365</v>
      </c>
      <c r="I4235" s="1251"/>
      <c r="J4235" s="2692"/>
      <c r="K4235" s="1409"/>
      <c r="L4235" s="1251"/>
      <c r="M4235" s="1997"/>
    </row>
    <row r="4236" spans="1:14" s="352" customFormat="1" ht="20.100000000000001" customHeight="1">
      <c r="A4236" s="2711" t="s">
        <v>3298</v>
      </c>
      <c r="B4236" s="1406"/>
      <c r="C4236" s="1251"/>
      <c r="D4236" s="2692"/>
      <c r="E4236" s="1406"/>
      <c r="F4236" s="1251"/>
      <c r="G4236" s="2692"/>
      <c r="H4236" s="1406"/>
      <c r="I4236" s="1251"/>
      <c r="J4236" s="2692"/>
      <c r="K4236" s="1409"/>
      <c r="L4236" s="1251"/>
      <c r="M4236" s="1997"/>
    </row>
    <row r="4237" spans="1:14" s="352" customFormat="1" ht="20.100000000000001" customHeight="1">
      <c r="A4237" s="2062" t="s">
        <v>4376</v>
      </c>
      <c r="B4237" s="1406"/>
      <c r="C4237" s="1251"/>
      <c r="D4237" s="2692"/>
      <c r="E4237" s="1406"/>
      <c r="F4237" s="1251"/>
      <c r="G4237" s="2692"/>
      <c r="H4237" s="1406"/>
      <c r="I4237" s="1251"/>
      <c r="J4237" s="2692"/>
      <c r="K4237" s="1409"/>
      <c r="L4237" s="1251"/>
      <c r="M4237" s="1997"/>
    </row>
    <row r="4238" spans="1:14" s="352" customFormat="1" ht="20.100000000000001" customHeight="1">
      <c r="A4238" s="2062" t="s">
        <v>3304</v>
      </c>
      <c r="B4238" s="1406"/>
      <c r="C4238" s="1251"/>
      <c r="D4238" s="2692"/>
      <c r="E4238" s="1406"/>
      <c r="F4238" s="1251"/>
      <c r="G4238" s="2692"/>
      <c r="H4238" s="1406"/>
      <c r="I4238" s="1251"/>
      <c r="J4238" s="2692"/>
      <c r="K4238" s="1409"/>
      <c r="L4238" s="1251"/>
      <c r="M4238" s="1997"/>
    </row>
    <row r="4239" spans="1:14" s="352" customFormat="1" ht="20.100000000000001" customHeight="1">
      <c r="A4239" s="2062" t="s">
        <v>4377</v>
      </c>
      <c r="B4239" s="1406"/>
      <c r="C4239" s="1251"/>
      <c r="D4239" s="2692"/>
      <c r="E4239" s="1406">
        <v>1</v>
      </c>
      <c r="F4239" s="1251">
        <v>200</v>
      </c>
      <c r="G4239" s="2692">
        <f>F4239*E4239*E4241</f>
        <v>60000</v>
      </c>
      <c r="H4239" s="1406">
        <v>1</v>
      </c>
      <c r="I4239" s="1251">
        <v>200</v>
      </c>
      <c r="J4239" s="2692">
        <f>I4239*H4239*H4241</f>
        <v>40000</v>
      </c>
      <c r="K4239" s="1409"/>
      <c r="L4239" s="1251"/>
      <c r="M4239" s="1997"/>
    </row>
    <row r="4240" spans="1:14" s="352" customFormat="1" ht="20.100000000000001" customHeight="1">
      <c r="A4240" s="2062" t="s">
        <v>4898</v>
      </c>
      <c r="B4240" s="1406"/>
      <c r="C4240" s="1251"/>
      <c r="D4240" s="2692"/>
      <c r="E4240" s="1406">
        <v>2</v>
      </c>
      <c r="F4240" s="1251">
        <v>50</v>
      </c>
      <c r="G4240" s="2692">
        <f>F4240*E4240*E4241</f>
        <v>30000</v>
      </c>
      <c r="H4240" s="1406">
        <v>2</v>
      </c>
      <c r="I4240" s="1251">
        <v>50</v>
      </c>
      <c r="J4240" s="2692">
        <f>I4240*H4240*H4241</f>
        <v>20000</v>
      </c>
      <c r="K4240" s="1409"/>
      <c r="L4240" s="1251"/>
      <c r="M4240" s="1997"/>
    </row>
    <row r="4241" spans="1:13" s="352" customFormat="1" ht="20.100000000000001" customHeight="1">
      <c r="A4241" s="2087" t="s">
        <v>4899</v>
      </c>
      <c r="B4241" s="1406"/>
      <c r="C4241" s="1251"/>
      <c r="D4241" s="2692"/>
      <c r="E4241" s="1406">
        <v>300</v>
      </c>
      <c r="F4241" s="1251"/>
      <c r="G4241" s="2692"/>
      <c r="H4241" s="1406">
        <v>200</v>
      </c>
      <c r="I4241" s="1251"/>
      <c r="J4241" s="2692"/>
      <c r="K4241" s="1409"/>
      <c r="L4241" s="1251"/>
      <c r="M4241" s="1997"/>
    </row>
    <row r="4242" spans="1:13" s="352" customFormat="1" ht="20.100000000000001" customHeight="1" thickBot="1">
      <c r="A4242" s="2071" t="s">
        <v>29</v>
      </c>
      <c r="B4242" s="2649"/>
      <c r="C4242" s="1254"/>
      <c r="D4242" s="2693"/>
      <c r="E4242" s="2649"/>
      <c r="F4242" s="1254"/>
      <c r="G4242" s="2693">
        <f>G4239+G4240</f>
        <v>90000</v>
      </c>
      <c r="H4242" s="2649"/>
      <c r="I4242" s="1254"/>
      <c r="J4242" s="2693">
        <f>J4239+J4240</f>
        <v>60000</v>
      </c>
      <c r="K4242" s="2629"/>
      <c r="L4242" s="1254"/>
      <c r="M4242" s="2701"/>
    </row>
    <row r="4243" spans="1:13" s="352" customFormat="1" ht="41.25" customHeight="1">
      <c r="A4243" s="2060" t="s">
        <v>3278</v>
      </c>
      <c r="B4243" s="2646"/>
      <c r="C4243" s="1501"/>
      <c r="D4243" s="2720"/>
      <c r="E4243" s="2646" t="s">
        <v>4986</v>
      </c>
      <c r="F4243" s="1501"/>
      <c r="G4243" s="2720"/>
      <c r="H4243" s="2619" t="s">
        <v>4987</v>
      </c>
      <c r="I4243" s="1501"/>
      <c r="J4243" s="2720"/>
      <c r="K4243" s="2619"/>
      <c r="L4243" s="1501"/>
      <c r="M4243" s="2721"/>
    </row>
    <row r="4244" spans="1:13" s="352" customFormat="1" ht="20.100000000000001" customHeight="1">
      <c r="A4244" s="2062" t="s">
        <v>4228</v>
      </c>
      <c r="B4244" s="1406"/>
      <c r="C4244" s="1251"/>
      <c r="D4244" s="2692"/>
      <c r="E4244" s="1406"/>
      <c r="F4244" s="1251"/>
      <c r="G4244" s="2692"/>
      <c r="H4244" s="1404"/>
      <c r="I4244" s="1251"/>
      <c r="J4244" s="2692"/>
      <c r="K4244" s="1409"/>
      <c r="L4244" s="1251"/>
      <c r="M4244" s="1997"/>
    </row>
    <row r="4245" spans="1:13" s="352" customFormat="1" ht="20.100000000000001" customHeight="1">
      <c r="A4245" s="2062" t="s">
        <v>3284</v>
      </c>
      <c r="B4245" s="1406"/>
      <c r="C4245" s="1251"/>
      <c r="D4245" s="2692"/>
      <c r="E4245" s="2625" t="s">
        <v>3480</v>
      </c>
      <c r="F4245" s="2722"/>
      <c r="G4245" s="2692"/>
      <c r="H4245" s="2625" t="s">
        <v>3360</v>
      </c>
      <c r="I4245" s="2722"/>
      <c r="J4245" s="2692"/>
      <c r="K4245" s="2625"/>
      <c r="L4245" s="2722"/>
      <c r="M4245" s="1997"/>
    </row>
    <row r="4246" spans="1:13" s="352" customFormat="1" ht="20.100000000000001" customHeight="1">
      <c r="A4246" s="2062" t="s">
        <v>4375</v>
      </c>
      <c r="B4246" s="1406"/>
      <c r="C4246" s="1251"/>
      <c r="D4246" s="2692"/>
      <c r="E4246" s="2625" t="s">
        <v>3411</v>
      </c>
      <c r="F4246" s="2722"/>
      <c r="G4246" s="2692"/>
      <c r="H4246" s="2625" t="s">
        <v>3411</v>
      </c>
      <c r="I4246" s="2722"/>
      <c r="J4246" s="2692"/>
      <c r="K4246" s="2625"/>
      <c r="L4246" s="2722"/>
      <c r="M4246" s="1997"/>
    </row>
    <row r="4247" spans="1:13" s="352" customFormat="1" ht="20.100000000000001" customHeight="1">
      <c r="A4247" s="2062" t="s">
        <v>3291</v>
      </c>
      <c r="B4247" s="1406"/>
      <c r="C4247" s="1251"/>
      <c r="D4247" s="2692"/>
      <c r="E4247" s="1406"/>
      <c r="F4247" s="1251"/>
      <c r="G4247" s="2692"/>
      <c r="H4247" s="1409"/>
      <c r="I4247" s="1251"/>
      <c r="J4247" s="2692"/>
      <c r="K4247" s="1409"/>
      <c r="L4247" s="1251"/>
      <c r="M4247" s="1997"/>
    </row>
    <row r="4248" spans="1:13" s="352" customFormat="1" ht="20.100000000000001" customHeight="1">
      <c r="A4248" s="2062" t="s">
        <v>3294</v>
      </c>
      <c r="B4248" s="1406"/>
      <c r="C4248" s="1251"/>
      <c r="D4248" s="2692"/>
      <c r="E4248" s="1406"/>
      <c r="F4248" s="1251"/>
      <c r="G4248" s="2692"/>
      <c r="H4248" s="1406"/>
      <c r="I4248" s="1251"/>
      <c r="J4248" s="2692"/>
      <c r="K4248" s="1409"/>
      <c r="L4248" s="1251"/>
      <c r="M4248" s="1997"/>
    </row>
    <row r="4249" spans="1:13" s="352" customFormat="1" ht="19.5" customHeight="1">
      <c r="A4249" s="2062" t="s">
        <v>3295</v>
      </c>
      <c r="B4249" s="1406"/>
      <c r="C4249" s="1251"/>
      <c r="D4249" s="2692"/>
      <c r="E4249" s="1406" t="s">
        <v>3394</v>
      </c>
      <c r="F4249" s="1251"/>
      <c r="G4249" s="2692"/>
      <c r="H4249" s="1406" t="s">
        <v>3394</v>
      </c>
      <c r="I4249" s="1251"/>
      <c r="J4249" s="2692"/>
      <c r="K4249" s="1409"/>
      <c r="L4249" s="1251"/>
      <c r="M4249" s="1997"/>
    </row>
    <row r="4250" spans="1:13" s="352" customFormat="1" ht="52.5" customHeight="1">
      <c r="A4250" s="2711" t="s">
        <v>3298</v>
      </c>
      <c r="B4250" s="1406"/>
      <c r="C4250" s="1251"/>
      <c r="D4250" s="2692"/>
      <c r="E4250" s="1406" t="s">
        <v>4963</v>
      </c>
      <c r="F4250" s="1251"/>
      <c r="G4250" s="2692"/>
      <c r="H4250" s="1406" t="s">
        <v>4963</v>
      </c>
      <c r="I4250" s="1251"/>
      <c r="J4250" s="2692"/>
      <c r="K4250" s="1409"/>
      <c r="L4250" s="1251"/>
      <c r="M4250" s="1997"/>
    </row>
    <row r="4251" spans="1:13" s="352" customFormat="1" ht="20.100000000000001" customHeight="1">
      <c r="A4251" s="2062" t="s">
        <v>4376</v>
      </c>
      <c r="B4251" s="1406"/>
      <c r="C4251" s="1251"/>
      <c r="D4251" s="2692"/>
      <c r="E4251" s="1406"/>
      <c r="F4251" s="1251"/>
      <c r="G4251" s="2692"/>
      <c r="H4251" s="1409"/>
      <c r="I4251" s="1251"/>
      <c r="J4251" s="2692"/>
      <c r="K4251" s="1409"/>
      <c r="L4251" s="1251"/>
      <c r="M4251" s="1997"/>
    </row>
    <row r="4252" spans="1:13" s="352" customFormat="1" ht="20.100000000000001" customHeight="1">
      <c r="A4252" s="2062" t="s">
        <v>3304</v>
      </c>
      <c r="B4252" s="1406"/>
      <c r="C4252" s="1251"/>
      <c r="D4252" s="2692"/>
      <c r="E4252" s="1406"/>
      <c r="F4252" s="1251"/>
      <c r="G4252" s="2692"/>
      <c r="H4252" s="1409" t="s">
        <v>4988</v>
      </c>
      <c r="I4252" s="351">
        <v>1175</v>
      </c>
      <c r="J4252" s="2692">
        <f>I4252*H4255*2</f>
        <v>89300</v>
      </c>
      <c r="K4252" s="1409"/>
      <c r="L4252" s="1251"/>
      <c r="M4252" s="1997"/>
    </row>
    <row r="4253" spans="1:13" s="352" customFormat="1" ht="20.100000000000001" customHeight="1">
      <c r="A4253" s="2062" t="s">
        <v>4377</v>
      </c>
      <c r="B4253" s="1406"/>
      <c r="C4253" s="1251"/>
      <c r="D4253" s="2692"/>
      <c r="E4253" s="1406">
        <v>1</v>
      </c>
      <c r="F4253" s="1251">
        <v>275</v>
      </c>
      <c r="G4253" s="2692">
        <f>F4253*E4253*E4255</f>
        <v>55000</v>
      </c>
      <c r="H4253" s="1409">
        <v>5</v>
      </c>
      <c r="I4253" s="1251"/>
      <c r="J4253" s="2692"/>
      <c r="K4253" s="1409"/>
      <c r="L4253" s="1251"/>
      <c r="M4253" s="1997"/>
    </row>
    <row r="4254" spans="1:13" s="352" customFormat="1" ht="20.100000000000001" customHeight="1">
      <c r="A4254" s="2062" t="s">
        <v>4898</v>
      </c>
      <c r="B4254" s="1406"/>
      <c r="C4254" s="1251"/>
      <c r="D4254" s="2692"/>
      <c r="E4254" s="1406">
        <v>2</v>
      </c>
      <c r="F4254" s="1251">
        <v>100</v>
      </c>
      <c r="G4254" s="2692">
        <f>F4254*E4254*E4255</f>
        <v>40000</v>
      </c>
      <c r="H4254" s="1409">
        <v>4</v>
      </c>
      <c r="I4254" s="1251"/>
      <c r="J4254" s="2692"/>
      <c r="K4254" s="1409"/>
      <c r="L4254" s="1251"/>
      <c r="M4254" s="1997"/>
    </row>
    <row r="4255" spans="1:13" s="352" customFormat="1" ht="20.100000000000001" customHeight="1">
      <c r="A4255" s="2087" t="s">
        <v>4899</v>
      </c>
      <c r="B4255" s="1406"/>
      <c r="C4255" s="1251"/>
      <c r="D4255" s="2692"/>
      <c r="E4255" s="1406">
        <v>200</v>
      </c>
      <c r="F4255" s="1251"/>
      <c r="G4255" s="2692"/>
      <c r="H4255" s="1409">
        <v>38</v>
      </c>
      <c r="I4255" s="1251"/>
      <c r="J4255" s="2692"/>
      <c r="K4255" s="1409"/>
      <c r="L4255" s="1251"/>
      <c r="M4255" s="1997"/>
    </row>
    <row r="4256" spans="1:13" s="352" customFormat="1" ht="20.100000000000001" customHeight="1" thickBot="1">
      <c r="A4256" s="2071" t="s">
        <v>29</v>
      </c>
      <c r="B4256" s="2649"/>
      <c r="C4256" s="1254"/>
      <c r="D4256" s="2693"/>
      <c r="E4256" s="2649"/>
      <c r="F4256" s="1254"/>
      <c r="G4256" s="2693">
        <f>G4253+G4254</f>
        <v>95000</v>
      </c>
      <c r="H4256" s="2629"/>
      <c r="I4256" s="1254"/>
      <c r="J4256" s="2693">
        <f>J4252</f>
        <v>89300</v>
      </c>
      <c r="K4256" s="2629"/>
      <c r="L4256" s="1254"/>
      <c r="M4256" s="2701"/>
    </row>
    <row r="4257" spans="1:14" s="352" customFormat="1" ht="69" customHeight="1">
      <c r="A4257" s="2060" t="s">
        <v>3278</v>
      </c>
      <c r="B4257" s="2646"/>
      <c r="C4257" s="1501"/>
      <c r="D4257" s="2720"/>
      <c r="E4257" s="2646"/>
      <c r="F4257" s="1501"/>
      <c r="G4257" s="2720"/>
      <c r="H4257" s="2619" t="s">
        <v>4989</v>
      </c>
      <c r="I4257" s="1501"/>
      <c r="J4257" s="2720"/>
      <c r="K4257" s="2619"/>
      <c r="L4257" s="1501"/>
      <c r="M4257" s="2721"/>
    </row>
    <row r="4258" spans="1:14" s="352" customFormat="1" ht="20.100000000000001" customHeight="1">
      <c r="A4258" s="2062" t="s">
        <v>4228</v>
      </c>
      <c r="B4258" s="1406"/>
      <c r="C4258" s="1251"/>
      <c r="D4258" s="2692"/>
      <c r="E4258" s="1406"/>
      <c r="F4258" s="1251"/>
      <c r="G4258" s="2692"/>
      <c r="H4258" s="1409"/>
      <c r="I4258" s="1251"/>
      <c r="J4258" s="2692"/>
      <c r="K4258" s="1409"/>
      <c r="L4258" s="1251"/>
      <c r="M4258" s="1997"/>
    </row>
    <row r="4259" spans="1:14" s="352" customFormat="1" ht="20.100000000000001" customHeight="1">
      <c r="A4259" s="2062" t="s">
        <v>3284</v>
      </c>
      <c r="B4259" s="1406"/>
      <c r="C4259" s="1251"/>
      <c r="D4259" s="2692"/>
      <c r="E4259" s="2625"/>
      <c r="F4259" s="2722"/>
      <c r="G4259" s="2692"/>
      <c r="H4259" s="2625" t="s">
        <v>3360</v>
      </c>
      <c r="I4259" s="2722"/>
      <c r="J4259" s="2692"/>
      <c r="K4259" s="2625"/>
      <c r="L4259" s="2722"/>
      <c r="M4259" s="1997"/>
    </row>
    <row r="4260" spans="1:14" s="352" customFormat="1" ht="20.100000000000001" customHeight="1">
      <c r="A4260" s="2062" t="s">
        <v>4375</v>
      </c>
      <c r="B4260" s="1406"/>
      <c r="C4260" s="1251"/>
      <c r="D4260" s="2692"/>
      <c r="E4260" s="2625"/>
      <c r="F4260" s="2722"/>
      <c r="G4260" s="2692"/>
      <c r="H4260" s="2625"/>
      <c r="I4260" s="2722"/>
      <c r="J4260" s="2692"/>
      <c r="K4260" s="2625"/>
      <c r="L4260" s="2722"/>
      <c r="M4260" s="1997"/>
    </row>
    <row r="4261" spans="1:14" s="352" customFormat="1" ht="20.100000000000001" customHeight="1">
      <c r="A4261" s="2062" t="s">
        <v>3291</v>
      </c>
      <c r="B4261" s="1406"/>
      <c r="C4261" s="1251"/>
      <c r="D4261" s="2692"/>
      <c r="E4261" s="1406"/>
      <c r="F4261" s="1251"/>
      <c r="G4261" s="2692"/>
      <c r="H4261" s="1409" t="s">
        <v>4990</v>
      </c>
      <c r="I4261" s="1251"/>
      <c r="J4261" s="2692"/>
      <c r="K4261" s="1409"/>
      <c r="L4261" s="1251"/>
      <c r="M4261" s="1997"/>
    </row>
    <row r="4262" spans="1:14" s="352" customFormat="1" ht="20.100000000000001" customHeight="1">
      <c r="A4262" s="2062" t="s">
        <v>3294</v>
      </c>
      <c r="B4262" s="1406"/>
      <c r="C4262" s="1251"/>
      <c r="D4262" s="2692"/>
      <c r="E4262" s="1406"/>
      <c r="F4262" s="1251"/>
      <c r="G4262" s="2692"/>
      <c r="H4262" s="1409">
        <v>2</v>
      </c>
      <c r="I4262" s="1251"/>
      <c r="J4262" s="2692"/>
      <c r="K4262" s="1409"/>
      <c r="L4262" s="1251"/>
      <c r="M4262" s="1997"/>
    </row>
    <row r="4263" spans="1:14" s="352" customFormat="1" ht="29.25" customHeight="1">
      <c r="A4263" s="2062" t="s">
        <v>3295</v>
      </c>
      <c r="B4263" s="1406"/>
      <c r="C4263" s="1251"/>
      <c r="D4263" s="2692"/>
      <c r="E4263" s="1406"/>
      <c r="F4263" s="1251"/>
      <c r="G4263" s="2692"/>
      <c r="H4263" s="1409" t="s">
        <v>3394</v>
      </c>
      <c r="I4263" s="1251"/>
      <c r="J4263" s="2692"/>
      <c r="K4263" s="1409"/>
      <c r="L4263" s="1251"/>
      <c r="M4263" s="1997"/>
    </row>
    <row r="4264" spans="1:14" s="352" customFormat="1" ht="52.5" customHeight="1">
      <c r="A4264" s="2711" t="s">
        <v>3298</v>
      </c>
      <c r="B4264" s="1406"/>
      <c r="C4264" s="1251"/>
      <c r="D4264" s="2692"/>
      <c r="E4264" s="1406"/>
      <c r="F4264" s="1251"/>
      <c r="G4264" s="2692"/>
      <c r="H4264" s="1406" t="s">
        <v>4963</v>
      </c>
      <c r="I4264" s="1251"/>
      <c r="J4264" s="2692"/>
      <c r="K4264" s="1409"/>
      <c r="L4264" s="1251"/>
      <c r="M4264" s="1997"/>
    </row>
    <row r="4265" spans="1:14" s="352" customFormat="1" ht="20.100000000000001" customHeight="1">
      <c r="A4265" s="2062" t="s">
        <v>4376</v>
      </c>
      <c r="B4265" s="1406"/>
      <c r="C4265" s="1251"/>
      <c r="D4265" s="2692"/>
      <c r="E4265" s="1406"/>
      <c r="F4265" s="1251"/>
      <c r="G4265" s="2692"/>
      <c r="H4265" s="1409"/>
      <c r="I4265" s="1251"/>
      <c r="J4265" s="2692"/>
      <c r="K4265" s="1409"/>
      <c r="L4265" s="1251"/>
      <c r="M4265" s="1997"/>
    </row>
    <row r="4266" spans="1:14" s="352" customFormat="1" ht="20.100000000000001" customHeight="1">
      <c r="A4266" s="2062" t="s">
        <v>3304</v>
      </c>
      <c r="B4266" s="1406"/>
      <c r="C4266" s="1251"/>
      <c r="D4266" s="2692"/>
      <c r="E4266" s="1406"/>
      <c r="F4266" s="1251"/>
      <c r="G4266" s="2692"/>
      <c r="H4266" s="1409"/>
      <c r="I4266" s="1251"/>
      <c r="J4266" s="2692"/>
      <c r="K4266" s="1409"/>
      <c r="L4266" s="1251"/>
      <c r="M4266" s="1997"/>
    </row>
    <row r="4267" spans="1:14" s="352" customFormat="1" ht="20.100000000000001" customHeight="1">
      <c r="A4267" s="2062" t="s">
        <v>4377</v>
      </c>
      <c r="B4267" s="1406"/>
      <c r="C4267" s="1251"/>
      <c r="D4267" s="2692"/>
      <c r="E4267" s="1406"/>
      <c r="F4267" s="1251"/>
      <c r="G4267" s="2692"/>
      <c r="H4267" s="1409">
        <v>1</v>
      </c>
      <c r="I4267" s="1251">
        <v>275</v>
      </c>
      <c r="J4267" s="2692">
        <f>I4267*H4267*H4269</f>
        <v>19250</v>
      </c>
      <c r="K4267" s="1409"/>
      <c r="L4267" s="1251"/>
      <c r="M4267" s="1997"/>
    </row>
    <row r="4268" spans="1:14" s="352" customFormat="1" ht="20.100000000000001" customHeight="1">
      <c r="A4268" s="2062" t="s">
        <v>4898</v>
      </c>
      <c r="B4268" s="1406"/>
      <c r="C4268" s="1251"/>
      <c r="D4268" s="2692"/>
      <c r="E4268" s="1406"/>
      <c r="F4268" s="1251"/>
      <c r="G4268" s="2692"/>
      <c r="H4268" s="1409">
        <v>2</v>
      </c>
      <c r="I4268" s="1251">
        <v>100</v>
      </c>
      <c r="J4268" s="2692">
        <f>I4268*H4268*H4269</f>
        <v>14000</v>
      </c>
      <c r="K4268" s="1409"/>
      <c r="L4268" s="1251"/>
      <c r="M4268" s="1997"/>
    </row>
    <row r="4269" spans="1:14" s="352" customFormat="1" ht="20.100000000000001" customHeight="1">
      <c r="A4269" s="2087" t="s">
        <v>4899</v>
      </c>
      <c r="B4269" s="1406"/>
      <c r="C4269" s="1251"/>
      <c r="D4269" s="2692"/>
      <c r="E4269" s="1406"/>
      <c r="F4269" s="1251"/>
      <c r="G4269" s="2692"/>
      <c r="H4269" s="1409">
        <v>70</v>
      </c>
      <c r="I4269" s="1251"/>
      <c r="J4269" s="2692"/>
      <c r="K4269" s="1409"/>
      <c r="L4269" s="1251"/>
      <c r="M4269" s="1997"/>
    </row>
    <row r="4270" spans="1:14" s="352" customFormat="1" ht="20.100000000000001" customHeight="1" thickBot="1">
      <c r="A4270" s="2071" t="s">
        <v>29</v>
      </c>
      <c r="B4270" s="2649"/>
      <c r="C4270" s="1254"/>
      <c r="D4270" s="2693"/>
      <c r="E4270" s="2649"/>
      <c r="F4270" s="1254"/>
      <c r="G4270" s="2693"/>
      <c r="H4270" s="2629"/>
      <c r="I4270" s="1254"/>
      <c r="J4270" s="2693">
        <f>J4267+J4268</f>
        <v>33250</v>
      </c>
      <c r="K4270" s="2629"/>
      <c r="L4270" s="1254"/>
      <c r="M4270" s="2701"/>
    </row>
    <row r="4271" spans="1:14" s="352" customFormat="1" ht="20.100000000000001" customHeight="1" thickBot="1">
      <c r="A4271" s="2706" t="s">
        <v>4224</v>
      </c>
      <c r="B4271" s="2716"/>
      <c r="C4271" s="2489"/>
      <c r="D4271" s="2704">
        <f>D4270+D4256+D4242</f>
        <v>0</v>
      </c>
      <c r="E4271" s="2716"/>
      <c r="F4271" s="2489"/>
      <c r="G4271" s="2704">
        <f>G4270+G4256+G4242</f>
        <v>185000</v>
      </c>
      <c r="H4271" s="2703"/>
      <c r="I4271" s="2489"/>
      <c r="J4271" s="2704">
        <f>J4270+J4256+J4242</f>
        <v>182550</v>
      </c>
      <c r="K4271" s="2703"/>
      <c r="L4271" s="2489"/>
      <c r="M4271" s="2704">
        <f>M4270+M4256+M4242</f>
        <v>0</v>
      </c>
      <c r="N4271" s="2714">
        <f>M4271+J4271+G4271+D4271</f>
        <v>367550</v>
      </c>
    </row>
    <row r="4272" spans="1:14" s="352" customFormat="1" ht="16.5" thickBot="1">
      <c r="A4272" s="2706" t="s">
        <v>4991</v>
      </c>
      <c r="B4272" s="2717"/>
      <c r="C4272" s="2708"/>
      <c r="D4272" s="2709"/>
      <c r="E4272" s="2717"/>
      <c r="F4272" s="2708"/>
      <c r="G4272" s="2709"/>
      <c r="H4272" s="2707"/>
      <c r="I4272" s="2708"/>
      <c r="J4272" s="2709"/>
      <c r="K4272" s="2707"/>
      <c r="L4272" s="2708"/>
      <c r="M4272" s="2710"/>
    </row>
    <row r="4273" spans="1:13" s="352" customFormat="1" ht="31.5">
      <c r="A4273" s="2060" t="s">
        <v>3278</v>
      </c>
      <c r="B4273" s="2646" t="s">
        <v>4992</v>
      </c>
      <c r="C4273" s="1501"/>
      <c r="D4273" s="2720"/>
      <c r="E4273" s="2646" t="s">
        <v>4992</v>
      </c>
      <c r="F4273" s="1501"/>
      <c r="G4273" s="2720"/>
      <c r="H4273" s="2646" t="s">
        <v>4992</v>
      </c>
      <c r="I4273" s="1501"/>
      <c r="J4273" s="2720"/>
      <c r="K4273" s="2646" t="s">
        <v>4992</v>
      </c>
      <c r="L4273" s="1501"/>
      <c r="M4273" s="2725"/>
    </row>
    <row r="4274" spans="1:13" s="352" customFormat="1" ht="15.75">
      <c r="A4274" s="2062" t="s">
        <v>4228</v>
      </c>
      <c r="B4274" s="1406"/>
      <c r="C4274" s="1251"/>
      <c r="D4274" s="2692"/>
      <c r="E4274" s="1406"/>
      <c r="F4274" s="1251"/>
      <c r="G4274" s="2692"/>
      <c r="H4274" s="1406"/>
      <c r="I4274" s="1251"/>
      <c r="J4274" s="2692"/>
      <c r="K4274" s="1406"/>
      <c r="L4274" s="1251"/>
      <c r="M4274" s="2515"/>
    </row>
    <row r="4275" spans="1:13" s="352" customFormat="1" ht="15.75">
      <c r="A4275" s="2062" t="s">
        <v>3284</v>
      </c>
      <c r="B4275" s="2625" t="s">
        <v>3503</v>
      </c>
      <c r="C4275" s="1251"/>
      <c r="D4275" s="2692"/>
      <c r="E4275" s="2625" t="s">
        <v>3874</v>
      </c>
      <c r="F4275" s="1251"/>
      <c r="G4275" s="2692"/>
      <c r="H4275" s="2625" t="s">
        <v>3360</v>
      </c>
      <c r="I4275" s="1251"/>
      <c r="J4275" s="2692"/>
      <c r="K4275" s="2625" t="s">
        <v>3520</v>
      </c>
      <c r="L4275" s="1251"/>
      <c r="M4275" s="2515"/>
    </row>
    <row r="4276" spans="1:13" s="352" customFormat="1" ht="15.75">
      <c r="A4276" s="2062" t="s">
        <v>4375</v>
      </c>
      <c r="B4276" s="1406" t="s">
        <v>3411</v>
      </c>
      <c r="C4276" s="1251"/>
      <c r="D4276" s="2692"/>
      <c r="E4276" s="1406" t="s">
        <v>3411</v>
      </c>
      <c r="F4276" s="1251"/>
      <c r="G4276" s="2692"/>
      <c r="H4276" s="1406" t="s">
        <v>3411</v>
      </c>
      <c r="I4276" s="1251"/>
      <c r="J4276" s="2692"/>
      <c r="K4276" s="1406" t="s">
        <v>3411</v>
      </c>
      <c r="L4276" s="1251"/>
      <c r="M4276" s="2515"/>
    </row>
    <row r="4277" spans="1:13" s="352" customFormat="1" ht="15.75">
      <c r="A4277" s="2062" t="s">
        <v>3291</v>
      </c>
      <c r="B4277" s="1406" t="s">
        <v>4993</v>
      </c>
      <c r="C4277" s="1251"/>
      <c r="D4277" s="2692"/>
      <c r="E4277" s="1406" t="s">
        <v>4993</v>
      </c>
      <c r="F4277" s="1251"/>
      <c r="G4277" s="2692"/>
      <c r="H4277" s="1406" t="s">
        <v>4993</v>
      </c>
      <c r="I4277" s="1251"/>
      <c r="J4277" s="2692"/>
      <c r="K4277" s="1406"/>
      <c r="L4277" s="1251"/>
      <c r="M4277" s="2515"/>
    </row>
    <row r="4278" spans="1:13" s="352" customFormat="1" ht="15.75">
      <c r="A4278" s="2062" t="s">
        <v>3294</v>
      </c>
      <c r="B4278" s="1406"/>
      <c r="C4278" s="1251"/>
      <c r="D4278" s="2692"/>
      <c r="E4278" s="1406"/>
      <c r="F4278" s="1251"/>
      <c r="G4278" s="2692"/>
      <c r="H4278" s="1406"/>
      <c r="I4278" s="1251"/>
      <c r="J4278" s="2692"/>
      <c r="K4278" s="1406"/>
      <c r="L4278" s="1251"/>
      <c r="M4278" s="2515"/>
    </row>
    <row r="4279" spans="1:13" s="352" customFormat="1" ht="15.75">
      <c r="A4279" s="2062" t="s">
        <v>3295</v>
      </c>
      <c r="B4279" s="1409" t="s">
        <v>3394</v>
      </c>
      <c r="C4279" s="1251"/>
      <c r="D4279" s="2692"/>
      <c r="E4279" s="1409" t="s">
        <v>3394</v>
      </c>
      <c r="F4279" s="1251"/>
      <c r="G4279" s="2692"/>
      <c r="H4279" s="1409" t="s">
        <v>3394</v>
      </c>
      <c r="I4279" s="1251"/>
      <c r="J4279" s="2692"/>
      <c r="K4279" s="1409" t="s">
        <v>3394</v>
      </c>
      <c r="L4279" s="1251"/>
      <c r="M4279" s="2515"/>
    </row>
    <row r="4280" spans="1:13" s="352" customFormat="1" ht="63">
      <c r="A4280" s="2711" t="s">
        <v>3298</v>
      </c>
      <c r="B4280" s="1406" t="s">
        <v>4963</v>
      </c>
      <c r="C4280" s="1251"/>
      <c r="D4280" s="2692"/>
      <c r="E4280" s="1406" t="s">
        <v>4963</v>
      </c>
      <c r="F4280" s="1251"/>
      <c r="G4280" s="2692"/>
      <c r="H4280" s="1406" t="s">
        <v>4963</v>
      </c>
      <c r="I4280" s="1251"/>
      <c r="J4280" s="2692"/>
      <c r="K4280" s="1406" t="s">
        <v>4963</v>
      </c>
      <c r="L4280" s="1251"/>
      <c r="M4280" s="2515"/>
    </row>
    <row r="4281" spans="1:13" s="352" customFormat="1" ht="15.75">
      <c r="A4281" s="2062" t="s">
        <v>4376</v>
      </c>
      <c r="B4281" s="1406"/>
      <c r="C4281" s="1251"/>
      <c r="D4281" s="2692"/>
      <c r="E4281" s="1406"/>
      <c r="F4281" s="1251"/>
      <c r="G4281" s="2692"/>
      <c r="H4281" s="1406"/>
      <c r="I4281" s="1251"/>
      <c r="J4281" s="2692"/>
      <c r="K4281" s="1406"/>
      <c r="L4281" s="1251"/>
      <c r="M4281" s="2515"/>
    </row>
    <row r="4282" spans="1:13" s="352" customFormat="1" ht="15.75">
      <c r="A4282" s="2062" t="s">
        <v>3304</v>
      </c>
      <c r="B4282" s="1406"/>
      <c r="C4282" s="1251"/>
      <c r="D4282" s="2692"/>
      <c r="E4282" s="1406"/>
      <c r="F4282" s="1251"/>
      <c r="G4282" s="2692"/>
      <c r="H4282" s="1406"/>
      <c r="I4282" s="1251"/>
      <c r="J4282" s="2692"/>
      <c r="K4282" s="1406"/>
      <c r="L4282" s="1251"/>
      <c r="M4282" s="2515"/>
    </row>
    <row r="4283" spans="1:13" s="352" customFormat="1" ht="15.75">
      <c r="A4283" s="2062" t="s">
        <v>4377</v>
      </c>
      <c r="B4283" s="1406">
        <v>1</v>
      </c>
      <c r="C4283" s="1251">
        <v>300</v>
      </c>
      <c r="D4283" s="2692">
        <f>C4283*B4283*B4285</f>
        <v>10500</v>
      </c>
      <c r="E4283" s="1406">
        <v>1</v>
      </c>
      <c r="F4283" s="1251">
        <v>300</v>
      </c>
      <c r="G4283" s="2692">
        <f>F4283*E4283*E4285</f>
        <v>10500</v>
      </c>
      <c r="H4283" s="1406">
        <v>1</v>
      </c>
      <c r="I4283" s="1251">
        <v>300</v>
      </c>
      <c r="J4283" s="2692">
        <f>I4283*H4283*H4285</f>
        <v>10500</v>
      </c>
      <c r="K4283" s="1406">
        <v>1</v>
      </c>
      <c r="L4283" s="1251">
        <v>300</v>
      </c>
      <c r="M4283" s="2515">
        <f>L4283*K4283*K4285</f>
        <v>10500</v>
      </c>
    </row>
    <row r="4284" spans="1:13" s="352" customFormat="1" ht="15.75">
      <c r="A4284" s="2062" t="s">
        <v>4898</v>
      </c>
      <c r="B4284" s="1406">
        <v>2</v>
      </c>
      <c r="C4284" s="1251">
        <v>100</v>
      </c>
      <c r="D4284" s="2692">
        <f>C4284*B4284*B4285</f>
        <v>7000</v>
      </c>
      <c r="E4284" s="1406">
        <v>2</v>
      </c>
      <c r="F4284" s="1251">
        <v>100</v>
      </c>
      <c r="G4284" s="2692">
        <f>F4284*E4284*E4285</f>
        <v>7000</v>
      </c>
      <c r="H4284" s="1406">
        <v>2</v>
      </c>
      <c r="I4284" s="1251">
        <v>100</v>
      </c>
      <c r="J4284" s="2692">
        <f>I4284*H4284*H4285</f>
        <v>7000</v>
      </c>
      <c r="K4284" s="1406">
        <v>2</v>
      </c>
      <c r="L4284" s="1251">
        <v>100</v>
      </c>
      <c r="M4284" s="2515">
        <f>L4284*K4284*K4285</f>
        <v>7000</v>
      </c>
    </row>
    <row r="4285" spans="1:13" s="352" customFormat="1" ht="15.75">
      <c r="A4285" s="2087" t="s">
        <v>4899</v>
      </c>
      <c r="B4285" s="1406">
        <v>35</v>
      </c>
      <c r="C4285" s="1251"/>
      <c r="D4285" s="2692"/>
      <c r="E4285" s="1406">
        <v>35</v>
      </c>
      <c r="F4285" s="1251"/>
      <c r="G4285" s="2692"/>
      <c r="H4285" s="1406">
        <v>35</v>
      </c>
      <c r="I4285" s="1251"/>
      <c r="J4285" s="2692"/>
      <c r="K4285" s="1406">
        <v>35</v>
      </c>
      <c r="L4285" s="1251"/>
      <c r="M4285" s="2515"/>
    </row>
    <row r="4286" spans="1:13" s="352" customFormat="1" ht="16.5" thickBot="1">
      <c r="A4286" s="2071" t="s">
        <v>29</v>
      </c>
      <c r="B4286" s="2649"/>
      <c r="C4286" s="1254"/>
      <c r="D4286" s="2693">
        <f>D4283+D4284</f>
        <v>17500</v>
      </c>
      <c r="E4286" s="2649"/>
      <c r="F4286" s="1254"/>
      <c r="G4286" s="2693">
        <f>G4283+G4284</f>
        <v>17500</v>
      </c>
      <c r="H4286" s="2649"/>
      <c r="I4286" s="1254"/>
      <c r="J4286" s="2693">
        <f>J4283+J4284</f>
        <v>17500</v>
      </c>
      <c r="K4286" s="2649"/>
      <c r="L4286" s="1254"/>
      <c r="M4286" s="1951">
        <f>M4283+M4284</f>
        <v>17500</v>
      </c>
    </row>
    <row r="4287" spans="1:13" s="352" customFormat="1" ht="31.5">
      <c r="A4287" s="2060" t="s">
        <v>3278</v>
      </c>
      <c r="B4287" s="2646" t="s">
        <v>4992</v>
      </c>
      <c r="C4287" s="1501"/>
      <c r="D4287" s="2720"/>
      <c r="E4287" s="2646" t="s">
        <v>4992</v>
      </c>
      <c r="F4287" s="1501"/>
      <c r="G4287" s="2720"/>
      <c r="H4287" s="2646" t="s">
        <v>4992</v>
      </c>
      <c r="I4287" s="1501"/>
      <c r="J4287" s="2720"/>
      <c r="K4287" s="2646" t="s">
        <v>4992</v>
      </c>
      <c r="L4287" s="1501"/>
      <c r="M4287" s="2725"/>
    </row>
    <row r="4288" spans="1:13" s="352" customFormat="1" ht="15.75">
      <c r="A4288" s="2062" t="s">
        <v>4228</v>
      </c>
      <c r="B4288" s="1406"/>
      <c r="C4288" s="1251"/>
      <c r="D4288" s="2692"/>
      <c r="E4288" s="1406"/>
      <c r="F4288" s="1251"/>
      <c r="G4288" s="2692"/>
      <c r="H4288" s="1406"/>
      <c r="I4288" s="1251"/>
      <c r="J4288" s="2692"/>
      <c r="K4288" s="1406"/>
      <c r="L4288" s="1251"/>
      <c r="M4288" s="2515"/>
    </row>
    <row r="4289" spans="1:13" s="352" customFormat="1" ht="15.75">
      <c r="A4289" s="2062" t="s">
        <v>3284</v>
      </c>
      <c r="B4289" s="2625" t="s">
        <v>3503</v>
      </c>
      <c r="C4289" s="1251"/>
      <c r="D4289" s="2692"/>
      <c r="E4289" s="2625" t="s">
        <v>3874</v>
      </c>
      <c r="F4289" s="1251"/>
      <c r="G4289" s="2692"/>
      <c r="H4289" s="2625" t="s">
        <v>3360</v>
      </c>
      <c r="I4289" s="1251"/>
      <c r="J4289" s="2692"/>
      <c r="K4289" s="2625" t="s">
        <v>3520</v>
      </c>
      <c r="L4289" s="1251"/>
      <c r="M4289" s="2515"/>
    </row>
    <row r="4290" spans="1:13" s="352" customFormat="1" ht="15.75">
      <c r="A4290" s="2062" t="s">
        <v>4375</v>
      </c>
      <c r="B4290" s="1406" t="s">
        <v>3411</v>
      </c>
      <c r="C4290" s="1251"/>
      <c r="D4290" s="2692"/>
      <c r="E4290" s="1406" t="s">
        <v>3411</v>
      </c>
      <c r="F4290" s="1251"/>
      <c r="G4290" s="2692"/>
      <c r="H4290" s="1406" t="s">
        <v>3411</v>
      </c>
      <c r="I4290" s="1251"/>
      <c r="J4290" s="2692"/>
      <c r="K4290" s="1406" t="s">
        <v>3411</v>
      </c>
      <c r="L4290" s="1251"/>
      <c r="M4290" s="2515"/>
    </row>
    <row r="4291" spans="1:13" s="352" customFormat="1" ht="15.75">
      <c r="A4291" s="2062" t="s">
        <v>3291</v>
      </c>
      <c r="B4291" s="1406" t="s">
        <v>4994</v>
      </c>
      <c r="C4291" s="1251"/>
      <c r="D4291" s="2692"/>
      <c r="E4291" s="1406" t="s">
        <v>4994</v>
      </c>
      <c r="F4291" s="1251"/>
      <c r="G4291" s="2692"/>
      <c r="H4291" s="1406" t="s">
        <v>4994</v>
      </c>
      <c r="I4291" s="1251"/>
      <c r="J4291" s="2692"/>
      <c r="K4291" s="1406" t="s">
        <v>4994</v>
      </c>
      <c r="L4291" s="1251"/>
      <c r="M4291" s="2515"/>
    </row>
    <row r="4292" spans="1:13" s="352" customFormat="1" ht="15.75">
      <c r="A4292" s="2062" t="s">
        <v>3294</v>
      </c>
      <c r="B4292" s="1406"/>
      <c r="C4292" s="1251"/>
      <c r="D4292" s="2692"/>
      <c r="E4292" s="1406"/>
      <c r="F4292" s="1251"/>
      <c r="G4292" s="2692"/>
      <c r="H4292" s="1406"/>
      <c r="I4292" s="1251"/>
      <c r="J4292" s="2692"/>
      <c r="K4292" s="1406"/>
      <c r="L4292" s="1251"/>
      <c r="M4292" s="2515"/>
    </row>
    <row r="4293" spans="1:13" s="352" customFormat="1" ht="15.75">
      <c r="A4293" s="2062" t="s">
        <v>3295</v>
      </c>
      <c r="B4293" s="1409" t="s">
        <v>3394</v>
      </c>
      <c r="C4293" s="1251"/>
      <c r="D4293" s="2692"/>
      <c r="E4293" s="1409" t="s">
        <v>3394</v>
      </c>
      <c r="F4293" s="1251"/>
      <c r="G4293" s="2692"/>
      <c r="H4293" s="1409" t="s">
        <v>3394</v>
      </c>
      <c r="I4293" s="1251"/>
      <c r="J4293" s="2692"/>
      <c r="K4293" s="1409" t="s">
        <v>3394</v>
      </c>
      <c r="L4293" s="1251"/>
      <c r="M4293" s="2515"/>
    </row>
    <row r="4294" spans="1:13" s="352" customFormat="1" ht="63">
      <c r="A4294" s="2711" t="s">
        <v>3298</v>
      </c>
      <c r="B4294" s="1406" t="s">
        <v>4963</v>
      </c>
      <c r="C4294" s="1251"/>
      <c r="D4294" s="2692"/>
      <c r="E4294" s="1406" t="s">
        <v>4963</v>
      </c>
      <c r="F4294" s="1251"/>
      <c r="G4294" s="2692"/>
      <c r="H4294" s="1406" t="s">
        <v>4963</v>
      </c>
      <c r="I4294" s="1251"/>
      <c r="J4294" s="2692"/>
      <c r="K4294" s="1406" t="s">
        <v>4963</v>
      </c>
      <c r="L4294" s="1251"/>
      <c r="M4294" s="2515"/>
    </row>
    <row r="4295" spans="1:13" s="352" customFormat="1" ht="15.75">
      <c r="A4295" s="2062" t="s">
        <v>4376</v>
      </c>
      <c r="B4295" s="1406"/>
      <c r="C4295" s="1251"/>
      <c r="D4295" s="2692"/>
      <c r="E4295" s="1406"/>
      <c r="F4295" s="1251"/>
      <c r="G4295" s="2692"/>
      <c r="H4295" s="1406"/>
      <c r="I4295" s="1251"/>
      <c r="J4295" s="2692"/>
      <c r="K4295" s="1406"/>
      <c r="L4295" s="1251"/>
      <c r="M4295" s="2515"/>
    </row>
    <row r="4296" spans="1:13" s="352" customFormat="1" ht="15.75">
      <c r="A4296" s="2062" t="s">
        <v>3304</v>
      </c>
      <c r="B4296" s="1406"/>
      <c r="C4296" s="1251"/>
      <c r="D4296" s="2692"/>
      <c r="E4296" s="1406"/>
      <c r="F4296" s="1251"/>
      <c r="G4296" s="2692"/>
      <c r="H4296" s="1406"/>
      <c r="I4296" s="1251"/>
      <c r="J4296" s="2692"/>
      <c r="K4296" s="1406"/>
      <c r="L4296" s="1251"/>
      <c r="M4296" s="2515"/>
    </row>
    <row r="4297" spans="1:13" s="352" customFormat="1" ht="15.75">
      <c r="A4297" s="2062" t="s">
        <v>4377</v>
      </c>
      <c r="B4297" s="1406">
        <v>1</v>
      </c>
      <c r="C4297" s="1251">
        <v>300</v>
      </c>
      <c r="D4297" s="2692">
        <f>C4297*B4297*B4299</f>
        <v>11100</v>
      </c>
      <c r="E4297" s="1406">
        <v>1</v>
      </c>
      <c r="F4297" s="1251">
        <v>300</v>
      </c>
      <c r="G4297" s="2692">
        <f>F4297*E4297*E4299</f>
        <v>11100</v>
      </c>
      <c r="H4297" s="1406">
        <v>1</v>
      </c>
      <c r="I4297" s="1251">
        <v>300</v>
      </c>
      <c r="J4297" s="2692">
        <f>I4297*H4297*H4299</f>
        <v>11100</v>
      </c>
      <c r="K4297" s="1406">
        <v>1</v>
      </c>
      <c r="L4297" s="1251">
        <v>300</v>
      </c>
      <c r="M4297" s="2515">
        <f>L4297*K4297*K4299</f>
        <v>11100</v>
      </c>
    </row>
    <row r="4298" spans="1:13" s="352" customFormat="1" ht="15.75">
      <c r="A4298" s="2062" t="s">
        <v>4898</v>
      </c>
      <c r="B4298" s="1406">
        <v>2</v>
      </c>
      <c r="C4298" s="1251">
        <v>100</v>
      </c>
      <c r="D4298" s="2692">
        <f>C4298*B4298*B4299</f>
        <v>7400</v>
      </c>
      <c r="E4298" s="1406">
        <v>2</v>
      </c>
      <c r="F4298" s="1251">
        <v>100</v>
      </c>
      <c r="G4298" s="2692">
        <f>F4298*E4298*E4299</f>
        <v>7400</v>
      </c>
      <c r="H4298" s="1406">
        <v>2</v>
      </c>
      <c r="I4298" s="1251">
        <v>100</v>
      </c>
      <c r="J4298" s="2692">
        <f>I4298*H4298*H4299</f>
        <v>7400</v>
      </c>
      <c r="K4298" s="1406">
        <v>2</v>
      </c>
      <c r="L4298" s="1251">
        <v>100</v>
      </c>
      <c r="M4298" s="2515">
        <f>L4298*K4298*K4299</f>
        <v>7400</v>
      </c>
    </row>
    <row r="4299" spans="1:13" s="352" customFormat="1" ht="15.75">
      <c r="A4299" s="2087" t="s">
        <v>4899</v>
      </c>
      <c r="B4299" s="1406">
        <v>37</v>
      </c>
      <c r="C4299" s="1251"/>
      <c r="D4299" s="2692"/>
      <c r="E4299" s="1406">
        <v>37</v>
      </c>
      <c r="F4299" s="1251"/>
      <c r="G4299" s="2692"/>
      <c r="H4299" s="1406">
        <v>37</v>
      </c>
      <c r="I4299" s="1251"/>
      <c r="J4299" s="2692"/>
      <c r="K4299" s="1406">
        <v>37</v>
      </c>
      <c r="L4299" s="1251"/>
      <c r="M4299" s="2515"/>
    </row>
    <row r="4300" spans="1:13" s="352" customFormat="1" ht="16.5" thickBot="1">
      <c r="A4300" s="2071" t="s">
        <v>29</v>
      </c>
      <c r="B4300" s="2649"/>
      <c r="C4300" s="1254"/>
      <c r="D4300" s="2693">
        <f>D4297+D4298</f>
        <v>18500</v>
      </c>
      <c r="E4300" s="2649"/>
      <c r="F4300" s="1254"/>
      <c r="G4300" s="2693">
        <f>G4297+G4298</f>
        <v>18500</v>
      </c>
      <c r="H4300" s="2649"/>
      <c r="I4300" s="1254"/>
      <c r="J4300" s="2693">
        <f>J4297+J4298</f>
        <v>18500</v>
      </c>
      <c r="K4300" s="2649"/>
      <c r="L4300" s="1254"/>
      <c r="M4300" s="1951">
        <f>M4297+M4298</f>
        <v>18500</v>
      </c>
    </row>
    <row r="4301" spans="1:13" s="352" customFormat="1" ht="15.75">
      <c r="A4301" s="2060" t="s">
        <v>3278</v>
      </c>
      <c r="B4301" s="2646" t="s">
        <v>4995</v>
      </c>
      <c r="C4301" s="1501"/>
      <c r="D4301" s="2720"/>
      <c r="E4301" s="2646" t="s">
        <v>4995</v>
      </c>
      <c r="F4301" s="1501"/>
      <c r="G4301" s="2720"/>
      <c r="H4301" s="2646" t="s">
        <v>4995</v>
      </c>
      <c r="I4301" s="1501"/>
      <c r="J4301" s="2720"/>
      <c r="K4301" s="2646" t="s">
        <v>4995</v>
      </c>
      <c r="L4301" s="1501"/>
      <c r="M4301" s="2725"/>
    </row>
    <row r="4302" spans="1:13" s="352" customFormat="1" ht="15.75">
      <c r="A4302" s="2062" t="s">
        <v>4228</v>
      </c>
      <c r="B4302" s="1406"/>
      <c r="C4302" s="1251"/>
      <c r="D4302" s="2692"/>
      <c r="E4302" s="1406"/>
      <c r="F4302" s="1251"/>
      <c r="G4302" s="2692"/>
      <c r="H4302" s="1406"/>
      <c r="I4302" s="1251"/>
      <c r="J4302" s="2692"/>
      <c r="K4302" s="1406"/>
      <c r="L4302" s="1251"/>
      <c r="M4302" s="2515"/>
    </row>
    <row r="4303" spans="1:13" s="352" customFormat="1" ht="15.75">
      <c r="A4303" s="2062" t="s">
        <v>3284</v>
      </c>
      <c r="B4303" s="2625" t="s">
        <v>3503</v>
      </c>
      <c r="C4303" s="1251"/>
      <c r="D4303" s="2692"/>
      <c r="E4303" s="2625" t="s">
        <v>3874</v>
      </c>
      <c r="F4303" s="1251"/>
      <c r="G4303" s="2692"/>
      <c r="H4303" s="2625" t="s">
        <v>3360</v>
      </c>
      <c r="I4303" s="1251"/>
      <c r="J4303" s="2692"/>
      <c r="K4303" s="2625" t="s">
        <v>3520</v>
      </c>
      <c r="L4303" s="1251"/>
      <c r="M4303" s="2515"/>
    </row>
    <row r="4304" spans="1:13" s="352" customFormat="1" ht="15.75">
      <c r="A4304" s="2062" t="s">
        <v>4375</v>
      </c>
      <c r="B4304" s="1406" t="s">
        <v>3411</v>
      </c>
      <c r="C4304" s="1251"/>
      <c r="D4304" s="2692"/>
      <c r="E4304" s="1406" t="s">
        <v>3411</v>
      </c>
      <c r="F4304" s="1251"/>
      <c r="G4304" s="2692"/>
      <c r="H4304" s="1406" t="s">
        <v>3411</v>
      </c>
      <c r="I4304" s="1251"/>
      <c r="J4304" s="2692"/>
      <c r="K4304" s="1406" t="s">
        <v>3411</v>
      </c>
      <c r="L4304" s="1251"/>
      <c r="M4304" s="2515"/>
    </row>
    <row r="4305" spans="1:13" s="352" customFormat="1" ht="15.75">
      <c r="A4305" s="2062" t="s">
        <v>3291</v>
      </c>
      <c r="B4305" s="1406"/>
      <c r="C4305" s="1251"/>
      <c r="D4305" s="2692"/>
      <c r="E4305" s="1406"/>
      <c r="F4305" s="1251"/>
      <c r="G4305" s="2692"/>
      <c r="H4305" s="1406"/>
      <c r="I4305" s="1251"/>
      <c r="J4305" s="2692"/>
      <c r="K4305" s="1406"/>
      <c r="L4305" s="1251"/>
      <c r="M4305" s="2515"/>
    </row>
    <row r="4306" spans="1:13" s="352" customFormat="1" ht="15.75">
      <c r="A4306" s="2062" t="s">
        <v>3294</v>
      </c>
      <c r="B4306" s="1406" t="s">
        <v>4993</v>
      </c>
      <c r="C4306" s="1251"/>
      <c r="D4306" s="2692"/>
      <c r="E4306" s="1406" t="s">
        <v>4993</v>
      </c>
      <c r="F4306" s="1251"/>
      <c r="G4306" s="2692"/>
      <c r="H4306" s="1406" t="s">
        <v>4993</v>
      </c>
      <c r="I4306" s="1251"/>
      <c r="J4306" s="2692"/>
      <c r="K4306" s="1406" t="s">
        <v>4993</v>
      </c>
      <c r="L4306" s="1251"/>
      <c r="M4306" s="2515"/>
    </row>
    <row r="4307" spans="1:13" s="352" customFormat="1" ht="15.75">
      <c r="A4307" s="2062" t="s">
        <v>3295</v>
      </c>
      <c r="B4307" s="1406" t="s">
        <v>3394</v>
      </c>
      <c r="C4307" s="1251"/>
      <c r="D4307" s="2692"/>
      <c r="E4307" s="1406" t="s">
        <v>3394</v>
      </c>
      <c r="F4307" s="1251"/>
      <c r="G4307" s="2692"/>
      <c r="H4307" s="1406" t="s">
        <v>3394</v>
      </c>
      <c r="I4307" s="1251"/>
      <c r="J4307" s="2692"/>
      <c r="K4307" s="1406" t="s">
        <v>3394</v>
      </c>
      <c r="L4307" s="1251"/>
      <c r="M4307" s="2515"/>
    </row>
    <row r="4308" spans="1:13" s="352" customFormat="1" ht="63">
      <c r="A4308" s="2711" t="s">
        <v>3298</v>
      </c>
      <c r="B4308" s="1406" t="s">
        <v>4963</v>
      </c>
      <c r="C4308" s="1251"/>
      <c r="D4308" s="2692"/>
      <c r="E4308" s="1406" t="s">
        <v>4963</v>
      </c>
      <c r="F4308" s="1251"/>
      <c r="G4308" s="2692"/>
      <c r="H4308" s="1406" t="s">
        <v>4963</v>
      </c>
      <c r="I4308" s="1251"/>
      <c r="J4308" s="2692"/>
      <c r="K4308" s="1406" t="s">
        <v>4963</v>
      </c>
      <c r="L4308" s="1251"/>
      <c r="M4308" s="2515"/>
    </row>
    <row r="4309" spans="1:13" s="352" customFormat="1" ht="15.75">
      <c r="A4309" s="2062" t="s">
        <v>4376</v>
      </c>
      <c r="B4309" s="1406"/>
      <c r="C4309" s="1251"/>
      <c r="D4309" s="2692"/>
      <c r="E4309" s="1406"/>
      <c r="F4309" s="1251"/>
      <c r="G4309" s="2692"/>
      <c r="H4309" s="1406"/>
      <c r="I4309" s="1251"/>
      <c r="J4309" s="2692"/>
      <c r="K4309" s="1406"/>
      <c r="L4309" s="1251"/>
      <c r="M4309" s="2515"/>
    </row>
    <row r="4310" spans="1:13" s="352" customFormat="1" ht="15.75">
      <c r="A4310" s="2062" t="s">
        <v>3304</v>
      </c>
      <c r="B4310" s="1406" t="s">
        <v>4916</v>
      </c>
      <c r="C4310" s="1251">
        <v>1050</v>
      </c>
      <c r="D4310" s="2692">
        <f>C4310*B4313*2</f>
        <v>105000</v>
      </c>
      <c r="E4310" s="1406" t="s">
        <v>4916</v>
      </c>
      <c r="F4310" s="1251">
        <v>1050</v>
      </c>
      <c r="G4310" s="2692">
        <f>F4310*E4313*2</f>
        <v>105000</v>
      </c>
      <c r="H4310" s="1406" t="s">
        <v>4916</v>
      </c>
      <c r="I4310" s="1251">
        <v>1050</v>
      </c>
      <c r="J4310" s="2692">
        <f>I4310*H4313*2</f>
        <v>105000</v>
      </c>
      <c r="K4310" s="1406" t="s">
        <v>4916</v>
      </c>
      <c r="L4310" s="1251">
        <v>1050</v>
      </c>
      <c r="M4310" s="2515">
        <f>L4310*K4313*2</f>
        <v>105000</v>
      </c>
    </row>
    <row r="4311" spans="1:13" s="352" customFormat="1" ht="15.75">
      <c r="A4311" s="2062" t="s">
        <v>4377</v>
      </c>
      <c r="B4311" s="1406">
        <v>4</v>
      </c>
      <c r="C4311" s="1251"/>
      <c r="D4311" s="2692"/>
      <c r="E4311" s="1406">
        <v>4</v>
      </c>
      <c r="F4311" s="1251"/>
      <c r="G4311" s="2692"/>
      <c r="H4311" s="1406">
        <v>4</v>
      </c>
      <c r="I4311" s="1251"/>
      <c r="J4311" s="2692"/>
      <c r="K4311" s="1406">
        <v>4</v>
      </c>
      <c r="L4311" s="1251"/>
      <c r="M4311" s="2515"/>
    </row>
    <row r="4312" spans="1:13" s="352" customFormat="1" ht="15.75">
      <c r="A4312" s="2062" t="s">
        <v>4898</v>
      </c>
      <c r="B4312" s="1406">
        <v>4</v>
      </c>
      <c r="C4312" s="1251"/>
      <c r="D4312" s="2692"/>
      <c r="E4312" s="1406">
        <v>4</v>
      </c>
      <c r="F4312" s="1251"/>
      <c r="G4312" s="2692"/>
      <c r="H4312" s="1406">
        <v>4</v>
      </c>
      <c r="I4312" s="1251"/>
      <c r="J4312" s="2692"/>
      <c r="K4312" s="1406">
        <v>4</v>
      </c>
      <c r="L4312" s="1251"/>
      <c r="M4312" s="2515"/>
    </row>
    <row r="4313" spans="1:13" s="352" customFormat="1" ht="15.75">
      <c r="A4313" s="2087" t="s">
        <v>4899</v>
      </c>
      <c r="B4313" s="1406">
        <v>50</v>
      </c>
      <c r="C4313" s="1251"/>
      <c r="D4313" s="2692"/>
      <c r="E4313" s="1406">
        <v>50</v>
      </c>
      <c r="F4313" s="1251"/>
      <c r="G4313" s="2692"/>
      <c r="H4313" s="1406">
        <v>50</v>
      </c>
      <c r="I4313" s="1251"/>
      <c r="J4313" s="2692"/>
      <c r="K4313" s="1406">
        <v>50</v>
      </c>
      <c r="L4313" s="1251"/>
      <c r="M4313" s="2515"/>
    </row>
    <row r="4314" spans="1:13" s="352" customFormat="1" ht="16.5" thickBot="1">
      <c r="A4314" s="2071" t="s">
        <v>29</v>
      </c>
      <c r="B4314" s="2649"/>
      <c r="C4314" s="1254"/>
      <c r="D4314" s="2693">
        <f>D4310</f>
        <v>105000</v>
      </c>
      <c r="E4314" s="2649"/>
      <c r="F4314" s="1254"/>
      <c r="G4314" s="2693">
        <f>G4310</f>
        <v>105000</v>
      </c>
      <c r="H4314" s="2649"/>
      <c r="I4314" s="1254"/>
      <c r="J4314" s="2693">
        <f>J4310</f>
        <v>105000</v>
      </c>
      <c r="K4314" s="2649"/>
      <c r="L4314" s="1254"/>
      <c r="M4314" s="1951">
        <f>M4310</f>
        <v>105000</v>
      </c>
    </row>
    <row r="4315" spans="1:13" s="352" customFormat="1" ht="15.75">
      <c r="A4315" s="2060" t="s">
        <v>3278</v>
      </c>
      <c r="B4315" s="2646" t="s">
        <v>4995</v>
      </c>
      <c r="C4315" s="1501"/>
      <c r="D4315" s="2720"/>
      <c r="E4315" s="2646" t="s">
        <v>4995</v>
      </c>
      <c r="F4315" s="1501"/>
      <c r="G4315" s="2720"/>
      <c r="H4315" s="2646" t="s">
        <v>4995</v>
      </c>
      <c r="I4315" s="1501"/>
      <c r="J4315" s="2720"/>
      <c r="K4315" s="2646" t="s">
        <v>4995</v>
      </c>
      <c r="L4315" s="1501"/>
      <c r="M4315" s="2725"/>
    </row>
    <row r="4316" spans="1:13" s="352" customFormat="1" ht="15.75">
      <c r="A4316" s="2062" t="s">
        <v>4228</v>
      </c>
      <c r="B4316" s="1406"/>
      <c r="C4316" s="1251"/>
      <c r="D4316" s="2692"/>
      <c r="E4316" s="1406"/>
      <c r="F4316" s="1251"/>
      <c r="G4316" s="2692"/>
      <c r="H4316" s="1406"/>
      <c r="I4316" s="1251"/>
      <c r="J4316" s="2692"/>
      <c r="K4316" s="1406"/>
      <c r="L4316" s="1251"/>
      <c r="M4316" s="2515"/>
    </row>
    <row r="4317" spans="1:13" s="352" customFormat="1" ht="15.75">
      <c r="A4317" s="2062" t="s">
        <v>3284</v>
      </c>
      <c r="B4317" s="2625" t="s">
        <v>3503</v>
      </c>
      <c r="C4317" s="1251"/>
      <c r="D4317" s="2692"/>
      <c r="E4317" s="2625" t="s">
        <v>3874</v>
      </c>
      <c r="F4317" s="1251"/>
      <c r="G4317" s="2692"/>
      <c r="H4317" s="2625" t="s">
        <v>3360</v>
      </c>
      <c r="I4317" s="1251"/>
      <c r="J4317" s="2692"/>
      <c r="K4317" s="2625" t="s">
        <v>3520</v>
      </c>
      <c r="L4317" s="1251"/>
      <c r="M4317" s="2515"/>
    </row>
    <row r="4318" spans="1:13" s="352" customFormat="1" ht="15.75">
      <c r="A4318" s="2062" t="s">
        <v>4375</v>
      </c>
      <c r="B4318" s="1406" t="s">
        <v>3411</v>
      </c>
      <c r="C4318" s="1251"/>
      <c r="D4318" s="2692"/>
      <c r="E4318" s="1406" t="s">
        <v>3411</v>
      </c>
      <c r="F4318" s="1251"/>
      <c r="G4318" s="2692"/>
      <c r="H4318" s="1406" t="s">
        <v>3411</v>
      </c>
      <c r="I4318" s="1251"/>
      <c r="J4318" s="2692"/>
      <c r="K4318" s="1406" t="s">
        <v>3411</v>
      </c>
      <c r="L4318" s="1251"/>
      <c r="M4318" s="2515"/>
    </row>
    <row r="4319" spans="1:13" s="352" customFormat="1" ht="15.75">
      <c r="A4319" s="2062" t="s">
        <v>3291</v>
      </c>
      <c r="B4319" s="1406"/>
      <c r="C4319" s="1251"/>
      <c r="D4319" s="2692"/>
      <c r="E4319" s="1406"/>
      <c r="F4319" s="1251"/>
      <c r="G4319" s="2692"/>
      <c r="H4319" s="1406"/>
      <c r="I4319" s="1251"/>
      <c r="J4319" s="2692"/>
      <c r="K4319" s="1406"/>
      <c r="L4319" s="1251"/>
      <c r="M4319" s="2515"/>
    </row>
    <row r="4320" spans="1:13" s="352" customFormat="1" ht="15.75">
      <c r="A4320" s="2062" t="s">
        <v>3294</v>
      </c>
      <c r="B4320" s="1406" t="s">
        <v>4994</v>
      </c>
      <c r="C4320" s="1251"/>
      <c r="D4320" s="2692"/>
      <c r="E4320" s="1406" t="s">
        <v>4994</v>
      </c>
      <c r="F4320" s="1251"/>
      <c r="G4320" s="2692"/>
      <c r="H4320" s="1406" t="s">
        <v>4994</v>
      </c>
      <c r="I4320" s="1251"/>
      <c r="J4320" s="2692"/>
      <c r="K4320" s="1406" t="s">
        <v>4994</v>
      </c>
      <c r="L4320" s="1251"/>
      <c r="M4320" s="2515"/>
    </row>
    <row r="4321" spans="1:14" s="352" customFormat="1" ht="15.75">
      <c r="A4321" s="2062" t="s">
        <v>3295</v>
      </c>
      <c r="B4321" s="1406" t="s">
        <v>3394</v>
      </c>
      <c r="C4321" s="1251"/>
      <c r="D4321" s="2692"/>
      <c r="E4321" s="1406" t="s">
        <v>3394</v>
      </c>
      <c r="F4321" s="1251"/>
      <c r="G4321" s="2692"/>
      <c r="H4321" s="1406" t="s">
        <v>3394</v>
      </c>
      <c r="I4321" s="1251"/>
      <c r="J4321" s="2692"/>
      <c r="K4321" s="1406" t="s">
        <v>3394</v>
      </c>
      <c r="L4321" s="1251"/>
      <c r="M4321" s="2515"/>
    </row>
    <row r="4322" spans="1:14" s="352" customFormat="1" ht="63">
      <c r="A4322" s="2711" t="s">
        <v>3298</v>
      </c>
      <c r="B4322" s="1406" t="s">
        <v>4963</v>
      </c>
      <c r="C4322" s="1251"/>
      <c r="D4322" s="2692"/>
      <c r="E4322" s="1406" t="s">
        <v>4963</v>
      </c>
      <c r="F4322" s="1251"/>
      <c r="G4322" s="2692"/>
      <c r="H4322" s="1406" t="s">
        <v>4963</v>
      </c>
      <c r="I4322" s="1251"/>
      <c r="J4322" s="2692"/>
      <c r="K4322" s="1406" t="s">
        <v>4963</v>
      </c>
      <c r="L4322" s="1251"/>
      <c r="M4322" s="2515"/>
    </row>
    <row r="4323" spans="1:14" s="352" customFormat="1" ht="15.75">
      <c r="A4323" s="2062" t="s">
        <v>4376</v>
      </c>
      <c r="B4323" s="1406"/>
      <c r="C4323" s="1251"/>
      <c r="D4323" s="2692"/>
      <c r="E4323" s="1406"/>
      <c r="F4323" s="1251"/>
      <c r="G4323" s="2692"/>
      <c r="H4323" s="1406"/>
      <c r="I4323" s="1251"/>
      <c r="J4323" s="2692"/>
      <c r="K4323" s="1406"/>
      <c r="L4323" s="1251"/>
      <c r="M4323" s="2515"/>
    </row>
    <row r="4324" spans="1:14" s="352" customFormat="1" ht="15.75">
      <c r="A4324" s="2062" t="s">
        <v>3304</v>
      </c>
      <c r="B4324" s="1406" t="s">
        <v>4916</v>
      </c>
      <c r="C4324" s="1251">
        <v>1050</v>
      </c>
      <c r="D4324" s="2692">
        <f>C4324*B4327*2</f>
        <v>119700</v>
      </c>
      <c r="E4324" s="1406" t="s">
        <v>4916</v>
      </c>
      <c r="F4324" s="1251">
        <v>1050</v>
      </c>
      <c r="G4324" s="2692">
        <f>F4324*E4327*2</f>
        <v>119700</v>
      </c>
      <c r="H4324" s="1406" t="s">
        <v>4916</v>
      </c>
      <c r="I4324" s="1251">
        <v>1050</v>
      </c>
      <c r="J4324" s="2692">
        <f>I4324*H4327*2</f>
        <v>119700</v>
      </c>
      <c r="K4324" s="1406" t="s">
        <v>4916</v>
      </c>
      <c r="L4324" s="1251">
        <v>1050</v>
      </c>
      <c r="M4324" s="2515">
        <f>L4324*K4327*2</f>
        <v>119700</v>
      </c>
    </row>
    <row r="4325" spans="1:14" s="352" customFormat="1" ht="15.75">
      <c r="A4325" s="2062" t="s">
        <v>4377</v>
      </c>
      <c r="B4325" s="1406">
        <v>4</v>
      </c>
      <c r="C4325" s="1251"/>
      <c r="D4325" s="2692"/>
      <c r="E4325" s="1406">
        <v>4</v>
      </c>
      <c r="F4325" s="1251"/>
      <c r="G4325" s="2692"/>
      <c r="H4325" s="1406">
        <v>4</v>
      </c>
      <c r="I4325" s="1251"/>
      <c r="J4325" s="2692"/>
      <c r="K4325" s="1406">
        <v>4</v>
      </c>
      <c r="L4325" s="1251"/>
      <c r="M4325" s="2515"/>
    </row>
    <row r="4326" spans="1:14" s="352" customFormat="1" ht="15.75">
      <c r="A4326" s="2062" t="s">
        <v>4898</v>
      </c>
      <c r="B4326" s="1406">
        <v>4</v>
      </c>
      <c r="C4326" s="1251"/>
      <c r="D4326" s="2692"/>
      <c r="E4326" s="1406">
        <v>4</v>
      </c>
      <c r="F4326" s="1251"/>
      <c r="G4326" s="2692"/>
      <c r="H4326" s="1406">
        <v>4</v>
      </c>
      <c r="I4326" s="1251"/>
      <c r="J4326" s="2692"/>
      <c r="K4326" s="1406">
        <v>4</v>
      </c>
      <c r="L4326" s="1251"/>
      <c r="M4326" s="2515"/>
    </row>
    <row r="4327" spans="1:14" s="352" customFormat="1" ht="15.75">
      <c r="A4327" s="2087" t="s">
        <v>4899</v>
      </c>
      <c r="B4327" s="1406">
        <v>57</v>
      </c>
      <c r="C4327" s="1251"/>
      <c r="D4327" s="2692"/>
      <c r="E4327" s="1406">
        <v>57</v>
      </c>
      <c r="F4327" s="1251"/>
      <c r="G4327" s="2692"/>
      <c r="H4327" s="1406">
        <v>57</v>
      </c>
      <c r="I4327" s="1251"/>
      <c r="J4327" s="2692"/>
      <c r="K4327" s="1406">
        <v>57</v>
      </c>
      <c r="L4327" s="1251"/>
      <c r="M4327" s="2515"/>
    </row>
    <row r="4328" spans="1:14" s="352" customFormat="1" ht="16.5" thickBot="1">
      <c r="A4328" s="2071" t="s">
        <v>29</v>
      </c>
      <c r="B4328" s="2649"/>
      <c r="C4328" s="1254"/>
      <c r="D4328" s="2693">
        <f>D4324</f>
        <v>119700</v>
      </c>
      <c r="E4328" s="2649"/>
      <c r="F4328" s="1254"/>
      <c r="G4328" s="2693">
        <f>G4324</f>
        <v>119700</v>
      </c>
      <c r="H4328" s="2649"/>
      <c r="I4328" s="1254"/>
      <c r="J4328" s="2693">
        <f>J4324</f>
        <v>119700</v>
      </c>
      <c r="K4328" s="2649"/>
      <c r="L4328" s="1254"/>
      <c r="M4328" s="1951">
        <f>M4324</f>
        <v>119700</v>
      </c>
    </row>
    <row r="4329" spans="1:14" s="352" customFormat="1" ht="16.5" thickBot="1">
      <c r="A4329" s="2706" t="s">
        <v>4224</v>
      </c>
      <c r="B4329" s="2716"/>
      <c r="C4329" s="2489"/>
      <c r="D4329" s="2704">
        <f>D4328+D4314+D4300+D4286</f>
        <v>260700</v>
      </c>
      <c r="E4329" s="2716"/>
      <c r="F4329" s="2489"/>
      <c r="G4329" s="2704">
        <f>G4328+G4314+G4300+G4286</f>
        <v>260700</v>
      </c>
      <c r="H4329" s="2716"/>
      <c r="I4329" s="2489"/>
      <c r="J4329" s="2704">
        <f>J4328+J4314+J4300+J4286</f>
        <v>260700</v>
      </c>
      <c r="K4329" s="2716"/>
      <c r="L4329" s="2489"/>
      <c r="M4329" s="2704">
        <f>M4328+M4314+M4300+M4286</f>
        <v>260700</v>
      </c>
      <c r="N4329" s="2714">
        <f>M4329+J4329+G4329+D4329</f>
        <v>1042800</v>
      </c>
    </row>
    <row r="4330" spans="1:14" s="352" customFormat="1" ht="16.5" thickBot="1">
      <c r="A4330" s="2706" t="s">
        <v>4996</v>
      </c>
      <c r="B4330" s="2717"/>
      <c r="C4330" s="2708"/>
      <c r="D4330" s="2709"/>
      <c r="E4330" s="2717"/>
      <c r="F4330" s="2708"/>
      <c r="G4330" s="2709"/>
      <c r="H4330" s="2707"/>
      <c r="I4330" s="2708"/>
      <c r="J4330" s="2709"/>
      <c r="K4330" s="2707"/>
      <c r="L4330" s="2708"/>
      <c r="M4330" s="2710"/>
    </row>
    <row r="4331" spans="1:14" s="352" customFormat="1" ht="47.25">
      <c r="A4331" s="2060" t="s">
        <v>3278</v>
      </c>
      <c r="B4331" s="2646" t="s">
        <v>4997</v>
      </c>
      <c r="C4331" s="1501"/>
      <c r="D4331" s="2720"/>
      <c r="E4331" s="2646" t="s">
        <v>4998</v>
      </c>
      <c r="F4331" s="1501"/>
      <c r="G4331" s="2720"/>
      <c r="H4331" s="2646" t="s">
        <v>4999</v>
      </c>
      <c r="I4331" s="1501"/>
      <c r="J4331" s="2720"/>
      <c r="K4331" s="2646"/>
      <c r="L4331" s="1501"/>
      <c r="M4331" s="2725"/>
    </row>
    <row r="4332" spans="1:14" s="352" customFormat="1" ht="15.75">
      <c r="A4332" s="2062" t="s">
        <v>4228</v>
      </c>
      <c r="B4332" s="1406"/>
      <c r="C4332" s="1251"/>
      <c r="D4332" s="2692"/>
      <c r="E4332" s="1406"/>
      <c r="F4332" s="1251"/>
      <c r="G4332" s="2692"/>
      <c r="H4332" s="1406"/>
      <c r="I4332" s="1251"/>
      <c r="J4332" s="2692"/>
      <c r="K4332" s="1406"/>
      <c r="L4332" s="1251"/>
      <c r="M4332" s="2515"/>
    </row>
    <row r="4333" spans="1:14" s="352" customFormat="1" ht="15.75">
      <c r="A4333" s="2062" t="s">
        <v>3284</v>
      </c>
      <c r="B4333" s="2625" t="s">
        <v>3917</v>
      </c>
      <c r="C4333" s="1251"/>
      <c r="D4333" s="2692"/>
      <c r="E4333" s="2625" t="s">
        <v>5000</v>
      </c>
      <c r="F4333" s="1251"/>
      <c r="G4333" s="2692"/>
      <c r="H4333" s="2625" t="s">
        <v>3371</v>
      </c>
      <c r="I4333" s="1251"/>
      <c r="J4333" s="2692"/>
      <c r="K4333" s="2625"/>
      <c r="L4333" s="1251"/>
      <c r="M4333" s="2515"/>
    </row>
    <row r="4334" spans="1:14" s="352" customFormat="1" ht="15.75">
      <c r="A4334" s="2062" t="s">
        <v>4375</v>
      </c>
      <c r="B4334" s="1406" t="s">
        <v>3334</v>
      </c>
      <c r="C4334" s="1251"/>
      <c r="D4334" s="2692"/>
      <c r="E4334" s="1406" t="s">
        <v>3334</v>
      </c>
      <c r="F4334" s="1251"/>
      <c r="G4334" s="2692"/>
      <c r="H4334" s="1406" t="s">
        <v>3411</v>
      </c>
      <c r="I4334" s="1251"/>
      <c r="J4334" s="2692"/>
      <c r="K4334" s="1406"/>
      <c r="L4334" s="1251"/>
      <c r="M4334" s="2515"/>
    </row>
    <row r="4335" spans="1:14" s="352" customFormat="1" ht="31.5">
      <c r="A4335" s="2062" t="s">
        <v>3291</v>
      </c>
      <c r="B4335" s="1406" t="s">
        <v>5001</v>
      </c>
      <c r="C4335" s="1251"/>
      <c r="D4335" s="2692"/>
      <c r="E4335" s="1406" t="s">
        <v>5002</v>
      </c>
      <c r="F4335" s="1251"/>
      <c r="G4335" s="2692"/>
      <c r="H4335" s="1406" t="s">
        <v>5003</v>
      </c>
      <c r="I4335" s="1251"/>
      <c r="J4335" s="2692"/>
      <c r="K4335" s="1406"/>
      <c r="L4335" s="1251"/>
      <c r="M4335" s="2515"/>
    </row>
    <row r="4336" spans="1:14" s="352" customFormat="1" ht="15.75">
      <c r="A4336" s="2062" t="s">
        <v>3294</v>
      </c>
      <c r="B4336" s="1406"/>
      <c r="C4336" s="1251"/>
      <c r="D4336" s="2692"/>
      <c r="E4336" s="1406">
        <v>2</v>
      </c>
      <c r="F4336" s="1251"/>
      <c r="G4336" s="2692"/>
      <c r="H4336" s="1406"/>
      <c r="I4336" s="1251"/>
      <c r="J4336" s="2692"/>
      <c r="K4336" s="1406"/>
      <c r="L4336" s="1251"/>
      <c r="M4336" s="2515"/>
    </row>
    <row r="4337" spans="1:14" s="352" customFormat="1" ht="15.75">
      <c r="A4337" s="2062" t="s">
        <v>3295</v>
      </c>
      <c r="B4337" s="1409" t="s">
        <v>3426</v>
      </c>
      <c r="C4337" s="1251"/>
      <c r="D4337" s="2692"/>
      <c r="E4337" s="1409" t="s">
        <v>3394</v>
      </c>
      <c r="F4337" s="1251"/>
      <c r="G4337" s="2692"/>
      <c r="H4337" s="1406" t="s">
        <v>3394</v>
      </c>
      <c r="I4337" s="1251"/>
      <c r="J4337" s="2692"/>
      <c r="K4337" s="1409"/>
      <c r="L4337" s="1251"/>
      <c r="M4337" s="2515"/>
    </row>
    <row r="4338" spans="1:14" s="352" customFormat="1" ht="63">
      <c r="A4338" s="2711" t="s">
        <v>3298</v>
      </c>
      <c r="B4338" s="1406"/>
      <c r="C4338" s="1251"/>
      <c r="D4338" s="2692"/>
      <c r="E4338" s="1406"/>
      <c r="F4338" s="1251"/>
      <c r="G4338" s="2692"/>
      <c r="H4338" s="1406" t="s">
        <v>4963</v>
      </c>
      <c r="I4338" s="1251"/>
      <c r="J4338" s="2692"/>
      <c r="K4338" s="1406"/>
      <c r="L4338" s="1251"/>
      <c r="M4338" s="2515"/>
    </row>
    <row r="4339" spans="1:14" s="352" customFormat="1" ht="15.75">
      <c r="A4339" s="2062" t="s">
        <v>4376</v>
      </c>
      <c r="B4339" s="1406"/>
      <c r="C4339" s="1251"/>
      <c r="D4339" s="2692"/>
      <c r="E4339" s="1406"/>
      <c r="F4339" s="1251"/>
      <c r="G4339" s="2692"/>
      <c r="H4339" s="1406"/>
      <c r="I4339" s="1251"/>
      <c r="J4339" s="2692"/>
      <c r="K4339" s="1406"/>
      <c r="L4339" s="1251"/>
      <c r="M4339" s="2515"/>
    </row>
    <row r="4340" spans="1:14" s="352" customFormat="1" ht="15.75">
      <c r="A4340" s="2062" t="s">
        <v>3304</v>
      </c>
      <c r="B4340" s="1406"/>
      <c r="C4340" s="1251"/>
      <c r="D4340" s="2692"/>
      <c r="E4340" s="1406"/>
      <c r="F4340" s="1251"/>
      <c r="G4340" s="2692"/>
      <c r="H4340" s="1406"/>
      <c r="I4340" s="1251"/>
      <c r="J4340" s="2692"/>
      <c r="K4340" s="1406"/>
      <c r="L4340" s="1251"/>
      <c r="M4340" s="2515"/>
    </row>
    <row r="4341" spans="1:14" s="352" customFormat="1" ht="15.75">
      <c r="A4341" s="2062" t="s">
        <v>4377</v>
      </c>
      <c r="B4341" s="1406">
        <v>1</v>
      </c>
      <c r="C4341" s="1251">
        <v>200</v>
      </c>
      <c r="D4341" s="2692">
        <f>C4341*B4341*B4343</f>
        <v>28000</v>
      </c>
      <c r="E4341" s="1406">
        <v>1</v>
      </c>
      <c r="F4341" s="1251">
        <v>200</v>
      </c>
      <c r="G4341" s="2692">
        <f>F4341*E4341*E4343</f>
        <v>80000</v>
      </c>
      <c r="H4341" s="1406">
        <v>1</v>
      </c>
      <c r="I4341" s="1251">
        <v>275</v>
      </c>
      <c r="J4341" s="2692">
        <f>I4341*H4341*H4343</f>
        <v>15950</v>
      </c>
      <c r="K4341" s="1406"/>
      <c r="L4341" s="1251"/>
      <c r="M4341" s="2515"/>
    </row>
    <row r="4342" spans="1:14" s="352" customFormat="1" ht="15.75">
      <c r="A4342" s="2062" t="s">
        <v>4898</v>
      </c>
      <c r="B4342" s="1406">
        <v>2</v>
      </c>
      <c r="C4342" s="1251">
        <v>50</v>
      </c>
      <c r="D4342" s="2692">
        <f>C4342*B4342*B4343</f>
        <v>14000</v>
      </c>
      <c r="E4342" s="1406">
        <v>2</v>
      </c>
      <c r="F4342" s="1251">
        <v>50</v>
      </c>
      <c r="G4342" s="2692">
        <f>F4342*E4342*E4343</f>
        <v>40000</v>
      </c>
      <c r="H4342" s="1406">
        <v>2</v>
      </c>
      <c r="I4342" s="1251">
        <v>100</v>
      </c>
      <c r="J4342" s="2692">
        <f>I4342*H4342*H4343</f>
        <v>11600</v>
      </c>
      <c r="K4342" s="1406"/>
      <c r="L4342" s="1251"/>
      <c r="M4342" s="2515"/>
    </row>
    <row r="4343" spans="1:14" s="352" customFormat="1" ht="15.75">
      <c r="A4343" s="2087" t="s">
        <v>4899</v>
      </c>
      <c r="B4343" s="1406">
        <v>140</v>
      </c>
      <c r="C4343" s="1251"/>
      <c r="D4343" s="2692"/>
      <c r="E4343" s="1406">
        <v>400</v>
      </c>
      <c r="F4343" s="1251"/>
      <c r="G4343" s="2692"/>
      <c r="H4343" s="1406">
        <v>58</v>
      </c>
      <c r="I4343" s="1251"/>
      <c r="J4343" s="2692"/>
      <c r="K4343" s="1406"/>
      <c r="L4343" s="1251"/>
      <c r="M4343" s="2515"/>
    </row>
    <row r="4344" spans="1:14" s="352" customFormat="1" ht="16.5" thickBot="1">
      <c r="A4344" s="2071" t="s">
        <v>29</v>
      </c>
      <c r="B4344" s="2649"/>
      <c r="C4344" s="1254"/>
      <c r="D4344" s="2693">
        <f>D4341+D4342</f>
        <v>42000</v>
      </c>
      <c r="E4344" s="2649"/>
      <c r="F4344" s="1254"/>
      <c r="G4344" s="2693">
        <f>G4341+G4342</f>
        <v>120000</v>
      </c>
      <c r="H4344" s="2649"/>
      <c r="I4344" s="1254"/>
      <c r="J4344" s="2693">
        <f>J4341+J4342</f>
        <v>27550</v>
      </c>
      <c r="K4344" s="2649"/>
      <c r="L4344" s="1254"/>
      <c r="M4344" s="1951"/>
    </row>
    <row r="4345" spans="1:14" s="352" customFormat="1" ht="16.5" thickBot="1">
      <c r="A4345" s="2702" t="s">
        <v>4224</v>
      </c>
      <c r="B4345" s="2716"/>
      <c r="C4345" s="2489"/>
      <c r="D4345" s="2704">
        <f>D4344</f>
        <v>42000</v>
      </c>
      <c r="E4345" s="2716"/>
      <c r="F4345" s="2489"/>
      <c r="G4345" s="2704">
        <f>G4344</f>
        <v>120000</v>
      </c>
      <c r="H4345" s="2716"/>
      <c r="I4345" s="2489"/>
      <c r="J4345" s="2704">
        <f>J4344</f>
        <v>27550</v>
      </c>
      <c r="K4345" s="2716"/>
      <c r="L4345" s="2489"/>
      <c r="M4345" s="2728">
        <f>M4344</f>
        <v>0</v>
      </c>
      <c r="N4345" s="1117">
        <f>M4345+J4345+G4345+D4345</f>
        <v>189550</v>
      </c>
    </row>
    <row r="4346" spans="1:14" s="352" customFormat="1" ht="16.5" thickBot="1">
      <c r="A4346" s="2729" t="s">
        <v>5004</v>
      </c>
      <c r="B4346" s="2730"/>
      <c r="C4346" s="2730"/>
      <c r="D4346" s="2730"/>
      <c r="E4346" s="2730"/>
      <c r="F4346" s="2730"/>
      <c r="G4346" s="2730"/>
      <c r="H4346" s="2730"/>
      <c r="I4346" s="2730"/>
      <c r="J4346" s="2730"/>
      <c r="K4346" s="2730"/>
      <c r="L4346" s="2730"/>
      <c r="M4346" s="2731"/>
    </row>
    <row r="4347" spans="1:14" s="352" customFormat="1" ht="47.25">
      <c r="A4347" s="2732" t="s">
        <v>3278</v>
      </c>
      <c r="B4347" s="2646"/>
      <c r="C4347" s="1501"/>
      <c r="D4347" s="2720"/>
      <c r="E4347" s="2646" t="s">
        <v>5005</v>
      </c>
      <c r="F4347" s="1501"/>
      <c r="G4347" s="2720"/>
      <c r="H4347" s="2646" t="s">
        <v>5005</v>
      </c>
      <c r="I4347" s="1501"/>
      <c r="J4347" s="2720"/>
      <c r="K4347" s="2646"/>
      <c r="L4347" s="1501"/>
      <c r="M4347" s="2725"/>
    </row>
    <row r="4348" spans="1:14" s="352" customFormat="1" ht="15.75">
      <c r="A4348" s="2522" t="s">
        <v>4228</v>
      </c>
      <c r="B4348" s="1406"/>
      <c r="C4348" s="1251"/>
      <c r="D4348" s="2692"/>
      <c r="E4348" s="1406"/>
      <c r="F4348" s="1251"/>
      <c r="G4348" s="2692"/>
      <c r="H4348" s="1406"/>
      <c r="I4348" s="1251"/>
      <c r="J4348" s="2692"/>
      <c r="K4348" s="1406"/>
      <c r="L4348" s="1251"/>
      <c r="M4348" s="2515"/>
    </row>
    <row r="4349" spans="1:14" s="352" customFormat="1" ht="15.75">
      <c r="A4349" s="2522" t="s">
        <v>3284</v>
      </c>
      <c r="B4349" s="1406"/>
      <c r="C4349" s="1251"/>
      <c r="D4349" s="2692"/>
      <c r="E4349" s="2625" t="s">
        <v>3874</v>
      </c>
      <c r="F4349" s="1251"/>
      <c r="G4349" s="2692"/>
      <c r="H4349" s="2625" t="s">
        <v>3360</v>
      </c>
      <c r="I4349" s="1251"/>
      <c r="J4349" s="2692"/>
      <c r="K4349" s="2625"/>
      <c r="L4349" s="1251"/>
      <c r="M4349" s="2515"/>
    </row>
    <row r="4350" spans="1:14" s="352" customFormat="1" ht="15.75">
      <c r="A4350" s="2522" t="s">
        <v>4375</v>
      </c>
      <c r="B4350" s="1406"/>
      <c r="C4350" s="1251"/>
      <c r="D4350" s="2692"/>
      <c r="E4350" s="1406" t="s">
        <v>3334</v>
      </c>
      <c r="F4350" s="1251"/>
      <c r="G4350" s="2692"/>
      <c r="H4350" s="1406" t="s">
        <v>3334</v>
      </c>
      <c r="I4350" s="1251"/>
      <c r="J4350" s="2692"/>
      <c r="K4350" s="1406"/>
      <c r="L4350" s="1251"/>
      <c r="M4350" s="2515"/>
    </row>
    <row r="4351" spans="1:14" s="352" customFormat="1" ht="15.75">
      <c r="A4351" s="2522" t="s">
        <v>3291</v>
      </c>
      <c r="B4351" s="1406"/>
      <c r="C4351" s="1251"/>
      <c r="D4351" s="2692"/>
      <c r="E4351" s="1406"/>
      <c r="F4351" s="1251"/>
      <c r="G4351" s="2692"/>
      <c r="H4351" s="1406"/>
      <c r="I4351" s="1251"/>
      <c r="J4351" s="2692"/>
      <c r="K4351" s="1406"/>
      <c r="L4351" s="1251"/>
      <c r="M4351" s="2515"/>
    </row>
    <row r="4352" spans="1:14" s="352" customFormat="1" ht="15.75">
      <c r="A4352" s="2522" t="s">
        <v>3294</v>
      </c>
      <c r="B4352" s="1406"/>
      <c r="C4352" s="1251"/>
      <c r="D4352" s="2692"/>
      <c r="E4352" s="1406"/>
      <c r="F4352" s="1251"/>
      <c r="G4352" s="2692"/>
      <c r="H4352" s="1406"/>
      <c r="I4352" s="1251"/>
      <c r="J4352" s="2692"/>
      <c r="K4352" s="1406"/>
      <c r="L4352" s="1251"/>
      <c r="M4352" s="2515"/>
    </row>
    <row r="4353" spans="1:13" s="352" customFormat="1" ht="15.75">
      <c r="A4353" s="2522" t="s">
        <v>3295</v>
      </c>
      <c r="B4353" s="1406"/>
      <c r="C4353" s="1251"/>
      <c r="D4353" s="2692"/>
      <c r="E4353" s="1409" t="s">
        <v>3426</v>
      </c>
      <c r="F4353" s="1251"/>
      <c r="G4353" s="2692"/>
      <c r="H4353" s="1409" t="s">
        <v>3426</v>
      </c>
      <c r="I4353" s="1251"/>
      <c r="J4353" s="2692"/>
      <c r="K4353" s="1409"/>
      <c r="L4353" s="1251"/>
      <c r="M4353" s="2515"/>
    </row>
    <row r="4354" spans="1:13" s="352" customFormat="1" ht="15.75">
      <c r="A4354" s="2521" t="s">
        <v>3298</v>
      </c>
      <c r="B4354" s="1406"/>
      <c r="C4354" s="1251"/>
      <c r="D4354" s="2692"/>
      <c r="E4354" s="1406"/>
      <c r="F4354" s="1251"/>
      <c r="G4354" s="2692"/>
      <c r="H4354" s="1406"/>
      <c r="I4354" s="1251"/>
      <c r="J4354" s="2692"/>
      <c r="K4354" s="1406"/>
      <c r="L4354" s="1251"/>
      <c r="M4354" s="2515"/>
    </row>
    <row r="4355" spans="1:13" s="352" customFormat="1" ht="15.75">
      <c r="A4355" s="2522" t="s">
        <v>4376</v>
      </c>
      <c r="B4355" s="1406"/>
      <c r="C4355" s="1251"/>
      <c r="D4355" s="2692"/>
      <c r="E4355" s="1406"/>
      <c r="F4355" s="1251"/>
      <c r="G4355" s="2692"/>
      <c r="H4355" s="1406"/>
      <c r="I4355" s="1251"/>
      <c r="J4355" s="2692"/>
      <c r="K4355" s="1406"/>
      <c r="L4355" s="1251"/>
      <c r="M4355" s="2515"/>
    </row>
    <row r="4356" spans="1:13" s="352" customFormat="1" ht="15.75">
      <c r="A4356" s="2522" t="s">
        <v>3304</v>
      </c>
      <c r="B4356" s="1406"/>
      <c r="C4356" s="1251"/>
      <c r="D4356" s="2692"/>
      <c r="E4356" s="1406" t="s">
        <v>3306</v>
      </c>
      <c r="F4356" s="1251"/>
      <c r="G4356" s="2692"/>
      <c r="H4356" s="1406" t="s">
        <v>3306</v>
      </c>
      <c r="I4356" s="1251"/>
      <c r="J4356" s="2692"/>
      <c r="K4356" s="1406"/>
      <c r="L4356" s="1251"/>
      <c r="M4356" s="2515"/>
    </row>
    <row r="4357" spans="1:13" s="352" customFormat="1" ht="15.75">
      <c r="A4357" s="2522" t="s">
        <v>4377</v>
      </c>
      <c r="B4357" s="1406"/>
      <c r="C4357" s="1251"/>
      <c r="D4357" s="2692"/>
      <c r="E4357" s="1406">
        <v>1</v>
      </c>
      <c r="F4357" s="1251">
        <v>200</v>
      </c>
      <c r="G4357" s="2692">
        <f>F4357*E4357*E4359</f>
        <v>30000</v>
      </c>
      <c r="H4357" s="1406">
        <v>1</v>
      </c>
      <c r="I4357" s="1251">
        <v>200</v>
      </c>
      <c r="J4357" s="2692">
        <f>I4357*H4357*H4359</f>
        <v>30000</v>
      </c>
      <c r="K4357" s="1406"/>
      <c r="L4357" s="1251"/>
      <c r="M4357" s="2515"/>
    </row>
    <row r="4358" spans="1:13" s="352" customFormat="1" ht="15.75">
      <c r="A4358" s="2522" t="s">
        <v>4898</v>
      </c>
      <c r="B4358" s="1406"/>
      <c r="C4358" s="1251"/>
      <c r="D4358" s="2692"/>
      <c r="E4358" s="1406">
        <v>2</v>
      </c>
      <c r="F4358" s="1251">
        <v>50</v>
      </c>
      <c r="G4358" s="2692">
        <f>F4358*E4358*E4359</f>
        <v>15000</v>
      </c>
      <c r="H4358" s="1406">
        <v>2</v>
      </c>
      <c r="I4358" s="1251">
        <v>50</v>
      </c>
      <c r="J4358" s="2692">
        <f>I4358*H4358*H4359</f>
        <v>15000</v>
      </c>
      <c r="K4358" s="1406"/>
      <c r="L4358" s="1251"/>
      <c r="M4358" s="2515"/>
    </row>
    <row r="4359" spans="1:13" s="352" customFormat="1" ht="15.75">
      <c r="A4359" s="2733" t="s">
        <v>4899</v>
      </c>
      <c r="B4359" s="1406"/>
      <c r="C4359" s="1251"/>
      <c r="D4359" s="2692"/>
      <c r="E4359" s="1406">
        <v>150</v>
      </c>
      <c r="F4359" s="1251"/>
      <c r="G4359" s="2692"/>
      <c r="H4359" s="1406">
        <v>150</v>
      </c>
      <c r="I4359" s="1251"/>
      <c r="J4359" s="2692"/>
      <c r="K4359" s="1406"/>
      <c r="L4359" s="1251"/>
      <c r="M4359" s="2515"/>
    </row>
    <row r="4360" spans="1:13" s="352" customFormat="1" ht="16.5" thickBot="1">
      <c r="A4360" s="2734" t="s">
        <v>29</v>
      </c>
      <c r="B4360" s="2649"/>
      <c r="C4360" s="1254"/>
      <c r="D4360" s="2693"/>
      <c r="E4360" s="2649"/>
      <c r="F4360" s="1254"/>
      <c r="G4360" s="2693">
        <f>G4357+G4358</f>
        <v>45000</v>
      </c>
      <c r="H4360" s="2649"/>
      <c r="I4360" s="1254"/>
      <c r="J4360" s="2693">
        <f>J4357+J4358</f>
        <v>45000</v>
      </c>
      <c r="K4360" s="2649"/>
      <c r="L4360" s="1254"/>
      <c r="M4360" s="1951"/>
    </row>
    <row r="4361" spans="1:13" s="352" customFormat="1" ht="47.25">
      <c r="A4361" s="2732" t="s">
        <v>3278</v>
      </c>
      <c r="B4361" s="2646"/>
      <c r="C4361" s="1501"/>
      <c r="D4361" s="2720"/>
      <c r="E4361" s="2646" t="s">
        <v>5006</v>
      </c>
      <c r="F4361" s="1501"/>
      <c r="G4361" s="2720"/>
      <c r="H4361" s="2646" t="s">
        <v>5006</v>
      </c>
      <c r="I4361" s="1501"/>
      <c r="J4361" s="2720"/>
      <c r="K4361" s="2646"/>
      <c r="L4361" s="1501"/>
      <c r="M4361" s="2725"/>
    </row>
    <row r="4362" spans="1:13" s="352" customFormat="1" ht="15.75">
      <c r="A4362" s="2522" t="s">
        <v>4228</v>
      </c>
      <c r="B4362" s="1406"/>
      <c r="C4362" s="1251"/>
      <c r="D4362" s="2692"/>
      <c r="E4362" s="1406"/>
      <c r="F4362" s="1251"/>
      <c r="G4362" s="2692"/>
      <c r="H4362" s="1406"/>
      <c r="I4362" s="1251"/>
      <c r="J4362" s="2692"/>
      <c r="K4362" s="1406"/>
      <c r="L4362" s="1251"/>
      <c r="M4362" s="2515"/>
    </row>
    <row r="4363" spans="1:13" s="352" customFormat="1" ht="15.75">
      <c r="A4363" s="2522" t="s">
        <v>3284</v>
      </c>
      <c r="B4363" s="1406"/>
      <c r="C4363" s="1251"/>
      <c r="D4363" s="2692"/>
      <c r="E4363" s="2625" t="s">
        <v>3359</v>
      </c>
      <c r="F4363" s="1251"/>
      <c r="G4363" s="2692"/>
      <c r="H4363" s="2625" t="s">
        <v>3359</v>
      </c>
      <c r="I4363" s="1251"/>
      <c r="J4363" s="2692"/>
      <c r="K4363" s="2625"/>
      <c r="L4363" s="1251"/>
      <c r="M4363" s="2515"/>
    </row>
    <row r="4364" spans="1:13" s="352" customFormat="1" ht="15.75">
      <c r="A4364" s="2522" t="s">
        <v>4375</v>
      </c>
      <c r="B4364" s="1406"/>
      <c r="C4364" s="1251"/>
      <c r="D4364" s="2692"/>
      <c r="E4364" s="1406" t="s">
        <v>3334</v>
      </c>
      <c r="F4364" s="1251"/>
      <c r="G4364" s="2692"/>
      <c r="H4364" s="1406" t="s">
        <v>3334</v>
      </c>
      <c r="I4364" s="1251"/>
      <c r="J4364" s="2692"/>
      <c r="K4364" s="1406"/>
      <c r="L4364" s="1251"/>
      <c r="M4364" s="2515"/>
    </row>
    <row r="4365" spans="1:13" s="352" customFormat="1" ht="15.75">
      <c r="A4365" s="2522" t="s">
        <v>3291</v>
      </c>
      <c r="B4365" s="1406"/>
      <c r="C4365" s="1251"/>
      <c r="D4365" s="2692"/>
      <c r="E4365" s="1406"/>
      <c r="F4365" s="1251"/>
      <c r="G4365" s="2692"/>
      <c r="H4365" s="1406"/>
      <c r="I4365" s="1251"/>
      <c r="J4365" s="2692"/>
      <c r="K4365" s="1406"/>
      <c r="L4365" s="1251"/>
      <c r="M4365" s="2515"/>
    </row>
    <row r="4366" spans="1:13" s="352" customFormat="1" ht="15.75">
      <c r="A4366" s="2522" t="s">
        <v>3294</v>
      </c>
      <c r="B4366" s="1406"/>
      <c r="C4366" s="1251"/>
      <c r="D4366" s="2692"/>
      <c r="E4366" s="1406"/>
      <c r="F4366" s="1251"/>
      <c r="G4366" s="2692"/>
      <c r="H4366" s="1406"/>
      <c r="I4366" s="1251"/>
      <c r="J4366" s="2692"/>
      <c r="K4366" s="1406"/>
      <c r="L4366" s="1251"/>
      <c r="M4366" s="2515"/>
    </row>
    <row r="4367" spans="1:13" s="352" customFormat="1" ht="15.75">
      <c r="A4367" s="2522" t="s">
        <v>3295</v>
      </c>
      <c r="B4367" s="1406"/>
      <c r="C4367" s="1251"/>
      <c r="D4367" s="2692"/>
      <c r="E4367" s="1409" t="s">
        <v>3426</v>
      </c>
      <c r="F4367" s="1251"/>
      <c r="G4367" s="2692"/>
      <c r="H4367" s="1409" t="s">
        <v>3426</v>
      </c>
      <c r="I4367" s="1251"/>
      <c r="J4367" s="2692"/>
      <c r="K4367" s="1409"/>
      <c r="L4367" s="1251"/>
      <c r="M4367" s="2515"/>
    </row>
    <row r="4368" spans="1:13" s="352" customFormat="1" ht="15.75">
      <c r="A4368" s="2521" t="s">
        <v>3298</v>
      </c>
      <c r="B4368" s="1406"/>
      <c r="C4368" s="1251"/>
      <c r="D4368" s="2692"/>
      <c r="E4368" s="1406"/>
      <c r="F4368" s="1251"/>
      <c r="G4368" s="2692"/>
      <c r="H4368" s="1406"/>
      <c r="I4368" s="1251"/>
      <c r="J4368" s="2692"/>
      <c r="K4368" s="1406"/>
      <c r="L4368" s="1251"/>
      <c r="M4368" s="2515"/>
    </row>
    <row r="4369" spans="1:13" s="352" customFormat="1" ht="15.75">
      <c r="A4369" s="2522" t="s">
        <v>4376</v>
      </c>
      <c r="B4369" s="1406"/>
      <c r="C4369" s="1251"/>
      <c r="D4369" s="2692"/>
      <c r="E4369" s="1406"/>
      <c r="F4369" s="1251"/>
      <c r="G4369" s="2692"/>
      <c r="H4369" s="1406"/>
      <c r="I4369" s="1251"/>
      <c r="J4369" s="2692"/>
      <c r="K4369" s="1406"/>
      <c r="L4369" s="1251"/>
      <c r="M4369" s="2515"/>
    </row>
    <row r="4370" spans="1:13" s="352" customFormat="1" ht="15.75">
      <c r="A4370" s="2522" t="s">
        <v>3304</v>
      </c>
      <c r="B4370" s="1406"/>
      <c r="C4370" s="1251"/>
      <c r="D4370" s="2692"/>
      <c r="E4370" s="1406" t="s">
        <v>3306</v>
      </c>
      <c r="F4370" s="1251"/>
      <c r="G4370" s="2692"/>
      <c r="H4370" s="1406" t="s">
        <v>3306</v>
      </c>
      <c r="I4370" s="1251"/>
      <c r="J4370" s="2692"/>
      <c r="K4370" s="1406"/>
      <c r="L4370" s="1251"/>
      <c r="M4370" s="2515"/>
    </row>
    <row r="4371" spans="1:13" s="352" customFormat="1" ht="15.75">
      <c r="A4371" s="2522" t="s">
        <v>4377</v>
      </c>
      <c r="B4371" s="1406"/>
      <c r="C4371" s="1251"/>
      <c r="D4371" s="2692"/>
      <c r="E4371" s="1406">
        <v>1</v>
      </c>
      <c r="F4371" s="1251">
        <v>200</v>
      </c>
      <c r="G4371" s="2692">
        <f>F4371*E4371*E4373</f>
        <v>21400</v>
      </c>
      <c r="H4371" s="1406">
        <v>1</v>
      </c>
      <c r="I4371" s="1251">
        <v>200</v>
      </c>
      <c r="J4371" s="2692">
        <f>I4371*H4371*H4373</f>
        <v>21400</v>
      </c>
      <c r="K4371" s="1406"/>
      <c r="L4371" s="1251"/>
      <c r="M4371" s="2515"/>
    </row>
    <row r="4372" spans="1:13" s="352" customFormat="1" ht="15.75">
      <c r="A4372" s="2522" t="s">
        <v>4898</v>
      </c>
      <c r="B4372" s="1406"/>
      <c r="C4372" s="1251"/>
      <c r="D4372" s="2692"/>
      <c r="E4372" s="1406">
        <v>2</v>
      </c>
      <c r="F4372" s="1251">
        <v>50</v>
      </c>
      <c r="G4372" s="2692">
        <f>F4372*E4372*E4373</f>
        <v>10700</v>
      </c>
      <c r="H4372" s="1406">
        <v>2</v>
      </c>
      <c r="I4372" s="1251">
        <v>50</v>
      </c>
      <c r="J4372" s="2692">
        <f>I4372*H4372*H4373</f>
        <v>10700</v>
      </c>
      <c r="K4372" s="1406"/>
      <c r="L4372" s="1251"/>
      <c r="M4372" s="2515"/>
    </row>
    <row r="4373" spans="1:13" s="352" customFormat="1" ht="15.75">
      <c r="A4373" s="2733" t="s">
        <v>4899</v>
      </c>
      <c r="B4373" s="1406"/>
      <c r="C4373" s="1251"/>
      <c r="D4373" s="2692"/>
      <c r="E4373" s="1406">
        <v>107</v>
      </c>
      <c r="F4373" s="1251"/>
      <c r="G4373" s="2692"/>
      <c r="H4373" s="1406">
        <v>107</v>
      </c>
      <c r="I4373" s="1251"/>
      <c r="J4373" s="2692"/>
      <c r="K4373" s="1406"/>
      <c r="L4373" s="1251"/>
      <c r="M4373" s="2515"/>
    </row>
    <row r="4374" spans="1:13" s="352" customFormat="1" ht="16.5" thickBot="1">
      <c r="A4374" s="2734" t="s">
        <v>29</v>
      </c>
      <c r="B4374" s="2649"/>
      <c r="C4374" s="1254"/>
      <c r="D4374" s="2693"/>
      <c r="E4374" s="2649"/>
      <c r="F4374" s="1254"/>
      <c r="G4374" s="2693">
        <f>G4371+G4372</f>
        <v>32100</v>
      </c>
      <c r="H4374" s="2649"/>
      <c r="I4374" s="1254"/>
      <c r="J4374" s="2693">
        <f>J4371+J4372</f>
        <v>32100</v>
      </c>
      <c r="K4374" s="2649"/>
      <c r="L4374" s="1254"/>
      <c r="M4374" s="1951"/>
    </row>
    <row r="4375" spans="1:13" s="352" customFormat="1" ht="15.75">
      <c r="A4375" s="2732" t="s">
        <v>3278</v>
      </c>
      <c r="B4375" s="2646"/>
      <c r="C4375" s="1501"/>
      <c r="D4375" s="2720"/>
      <c r="E4375" s="2646"/>
      <c r="F4375" s="1501"/>
      <c r="G4375" s="2720"/>
      <c r="H4375" s="2646" t="s">
        <v>5007</v>
      </c>
      <c r="I4375" s="1501"/>
      <c r="J4375" s="2720"/>
      <c r="K4375" s="2646"/>
      <c r="L4375" s="1501"/>
      <c r="M4375" s="2725"/>
    </row>
    <row r="4376" spans="1:13" s="352" customFormat="1" ht="15.75">
      <c r="A4376" s="2522" t="s">
        <v>4228</v>
      </c>
      <c r="B4376" s="1406"/>
      <c r="C4376" s="1251"/>
      <c r="D4376" s="2692"/>
      <c r="E4376" s="1406"/>
      <c r="F4376" s="1251"/>
      <c r="G4376" s="2692"/>
      <c r="H4376" s="1406"/>
      <c r="I4376" s="1251"/>
      <c r="J4376" s="2692"/>
      <c r="K4376" s="1406"/>
      <c r="L4376" s="1251"/>
      <c r="M4376" s="2515"/>
    </row>
    <row r="4377" spans="1:13" s="352" customFormat="1" ht="15.75">
      <c r="A4377" s="2522" t="s">
        <v>3284</v>
      </c>
      <c r="B4377" s="1406"/>
      <c r="C4377" s="1251"/>
      <c r="D4377" s="2692"/>
      <c r="E4377" s="2625"/>
      <c r="F4377" s="1251"/>
      <c r="G4377" s="2692"/>
      <c r="H4377" s="2625" t="s">
        <v>3519</v>
      </c>
      <c r="I4377" s="1251"/>
      <c r="J4377" s="2692"/>
      <c r="K4377" s="2625"/>
      <c r="L4377" s="1251"/>
      <c r="M4377" s="2515"/>
    </row>
    <row r="4378" spans="1:13" s="352" customFormat="1" ht="15.75">
      <c r="A4378" s="2522" t="s">
        <v>4375</v>
      </c>
      <c r="B4378" s="1406"/>
      <c r="C4378" s="1251"/>
      <c r="D4378" s="2692"/>
      <c r="E4378" s="1406"/>
      <c r="F4378" s="1251"/>
      <c r="G4378" s="2692"/>
      <c r="H4378" s="1406" t="s">
        <v>3411</v>
      </c>
      <c r="I4378" s="1251"/>
      <c r="J4378" s="2692"/>
      <c r="K4378" s="1406"/>
      <c r="L4378" s="1251"/>
      <c r="M4378" s="2515"/>
    </row>
    <row r="4379" spans="1:13" s="352" customFormat="1" ht="15.75">
      <c r="A4379" s="2522" t="s">
        <v>3291</v>
      </c>
      <c r="B4379" s="1406"/>
      <c r="C4379" s="1251"/>
      <c r="D4379" s="2692"/>
      <c r="E4379" s="1406"/>
      <c r="F4379" s="1251"/>
      <c r="G4379" s="2692"/>
      <c r="H4379" s="1406"/>
      <c r="I4379" s="1251"/>
      <c r="J4379" s="2692"/>
      <c r="K4379" s="1406"/>
      <c r="L4379" s="1251"/>
      <c r="M4379" s="2515"/>
    </row>
    <row r="4380" spans="1:13" s="352" customFormat="1" ht="15.75">
      <c r="A4380" s="2522" t="s">
        <v>3294</v>
      </c>
      <c r="B4380" s="1406"/>
      <c r="C4380" s="1251"/>
      <c r="D4380" s="2692"/>
      <c r="E4380" s="1406"/>
      <c r="F4380" s="1251"/>
      <c r="G4380" s="2692"/>
      <c r="H4380" s="1406"/>
      <c r="I4380" s="1251"/>
      <c r="J4380" s="2692"/>
      <c r="K4380" s="1406"/>
      <c r="L4380" s="1251"/>
      <c r="M4380" s="2515"/>
    </row>
    <row r="4381" spans="1:13" s="352" customFormat="1" ht="15.75">
      <c r="A4381" s="2522" t="s">
        <v>3295</v>
      </c>
      <c r="B4381" s="1406"/>
      <c r="C4381" s="1251"/>
      <c r="D4381" s="2692"/>
      <c r="E4381" s="1409"/>
      <c r="F4381" s="1251"/>
      <c r="G4381" s="2692"/>
      <c r="H4381" s="1409" t="s">
        <v>3394</v>
      </c>
      <c r="I4381" s="1251"/>
      <c r="J4381" s="2692"/>
      <c r="K4381" s="1409"/>
      <c r="L4381" s="1251"/>
      <c r="M4381" s="2515"/>
    </row>
    <row r="4382" spans="1:13" s="352" customFormat="1" ht="63">
      <c r="A4382" s="2521" t="s">
        <v>3298</v>
      </c>
      <c r="B4382" s="1406"/>
      <c r="C4382" s="1251"/>
      <c r="D4382" s="2692"/>
      <c r="E4382" s="1406"/>
      <c r="F4382" s="1251"/>
      <c r="G4382" s="2692"/>
      <c r="H4382" s="1406" t="s">
        <v>4963</v>
      </c>
      <c r="I4382" s="1251"/>
      <c r="J4382" s="2692"/>
      <c r="K4382" s="1406"/>
      <c r="L4382" s="1251"/>
      <c r="M4382" s="2515"/>
    </row>
    <row r="4383" spans="1:13" s="352" customFormat="1" ht="15.75">
      <c r="A4383" s="2522" t="s">
        <v>4376</v>
      </c>
      <c r="B4383" s="1406"/>
      <c r="C4383" s="1251"/>
      <c r="D4383" s="2692"/>
      <c r="E4383" s="1406"/>
      <c r="F4383" s="1251"/>
      <c r="G4383" s="2692"/>
      <c r="H4383" s="1406"/>
      <c r="I4383" s="1251"/>
      <c r="J4383" s="2692"/>
      <c r="K4383" s="1406"/>
      <c r="L4383" s="1251"/>
      <c r="M4383" s="2515"/>
    </row>
    <row r="4384" spans="1:13" s="352" customFormat="1" ht="15.75">
      <c r="A4384" s="2522" t="s">
        <v>3304</v>
      </c>
      <c r="B4384" s="1406"/>
      <c r="C4384" s="1251"/>
      <c r="D4384" s="2692"/>
      <c r="E4384" s="1406"/>
      <c r="F4384" s="1251"/>
      <c r="G4384" s="2692"/>
      <c r="H4384" s="1406" t="s">
        <v>3944</v>
      </c>
      <c r="I4384" s="1251">
        <v>1175</v>
      </c>
      <c r="J4384" s="2692">
        <f>I4384*H4387*2</f>
        <v>199750</v>
      </c>
      <c r="K4384" s="1406"/>
      <c r="L4384" s="1251"/>
      <c r="M4384" s="2515"/>
    </row>
    <row r="4385" spans="1:13" s="352" customFormat="1" ht="15.75">
      <c r="A4385" s="2522" t="s">
        <v>4377</v>
      </c>
      <c r="B4385" s="1406"/>
      <c r="C4385" s="1251"/>
      <c r="D4385" s="2692"/>
      <c r="E4385" s="1406"/>
      <c r="F4385" s="1251"/>
      <c r="G4385" s="2692"/>
      <c r="H4385" s="1406">
        <v>4</v>
      </c>
      <c r="I4385" s="1251"/>
      <c r="J4385" s="2692">
        <f>I4385*H4385*H4387</f>
        <v>0</v>
      </c>
      <c r="K4385" s="1406"/>
      <c r="L4385" s="1251"/>
      <c r="M4385" s="2515"/>
    </row>
    <row r="4386" spans="1:13" s="352" customFormat="1" ht="15.75">
      <c r="A4386" s="2522" t="s">
        <v>4898</v>
      </c>
      <c r="B4386" s="1406"/>
      <c r="C4386" s="1251"/>
      <c r="D4386" s="2692"/>
      <c r="E4386" s="1406"/>
      <c r="F4386" s="1251"/>
      <c r="G4386" s="2692"/>
      <c r="H4386" s="1406">
        <v>4</v>
      </c>
      <c r="I4386" s="1251"/>
      <c r="J4386" s="2692">
        <f>I4386*H4386*H4387</f>
        <v>0</v>
      </c>
      <c r="K4386" s="1406"/>
      <c r="L4386" s="1251"/>
      <c r="M4386" s="2515"/>
    </row>
    <row r="4387" spans="1:13" s="352" customFormat="1" ht="15.75">
      <c r="A4387" s="2733" t="s">
        <v>4899</v>
      </c>
      <c r="B4387" s="1406"/>
      <c r="C4387" s="1251"/>
      <c r="D4387" s="2692"/>
      <c r="E4387" s="1406"/>
      <c r="F4387" s="1251"/>
      <c r="G4387" s="2692"/>
      <c r="H4387" s="1406">
        <v>85</v>
      </c>
      <c r="I4387" s="1251"/>
      <c r="J4387" s="2692"/>
      <c r="K4387" s="1406"/>
      <c r="L4387" s="1251"/>
      <c r="M4387" s="2515"/>
    </row>
    <row r="4388" spans="1:13" s="352" customFormat="1" ht="16.5" thickBot="1">
      <c r="A4388" s="2734" t="s">
        <v>29</v>
      </c>
      <c r="B4388" s="2649"/>
      <c r="C4388" s="1254"/>
      <c r="D4388" s="2693"/>
      <c r="E4388" s="2649"/>
      <c r="F4388" s="1254"/>
      <c r="G4388" s="2693"/>
      <c r="H4388" s="2649"/>
      <c r="I4388" s="1254"/>
      <c r="J4388" s="2693">
        <f>J4384</f>
        <v>199750</v>
      </c>
      <c r="K4388" s="2649"/>
      <c r="L4388" s="1254"/>
      <c r="M4388" s="1951"/>
    </row>
    <row r="4389" spans="1:13" s="352" customFormat="1" ht="15.75">
      <c r="A4389" s="2732" t="s">
        <v>3278</v>
      </c>
      <c r="B4389" s="2646"/>
      <c r="C4389" s="1501"/>
      <c r="D4389" s="2720"/>
      <c r="E4389" s="2646"/>
      <c r="F4389" s="1501"/>
      <c r="G4389" s="2720"/>
      <c r="H4389" s="2646" t="s">
        <v>5008</v>
      </c>
      <c r="I4389" s="1501"/>
      <c r="J4389" s="2720"/>
      <c r="K4389" s="2646"/>
      <c r="L4389" s="1501"/>
      <c r="M4389" s="2725"/>
    </row>
    <row r="4390" spans="1:13" s="352" customFormat="1" ht="15.75">
      <c r="A4390" s="2522" t="s">
        <v>4228</v>
      </c>
      <c r="B4390" s="1406"/>
      <c r="C4390" s="1251"/>
      <c r="D4390" s="2692"/>
      <c r="E4390" s="1406"/>
      <c r="F4390" s="1251"/>
      <c r="G4390" s="2692"/>
      <c r="H4390" s="1406"/>
      <c r="I4390" s="1251"/>
      <c r="J4390" s="2692"/>
      <c r="K4390" s="1406"/>
      <c r="L4390" s="1251"/>
      <c r="M4390" s="2515"/>
    </row>
    <row r="4391" spans="1:13" s="352" customFormat="1" ht="15.75">
      <c r="A4391" s="2522" t="s">
        <v>3284</v>
      </c>
      <c r="B4391" s="1406"/>
      <c r="C4391" s="1251"/>
      <c r="D4391" s="2692"/>
      <c r="E4391" s="2625"/>
      <c r="F4391" s="1251"/>
      <c r="G4391" s="2692"/>
      <c r="H4391" s="2625" t="s">
        <v>3519</v>
      </c>
      <c r="I4391" s="1251"/>
      <c r="J4391" s="2692"/>
      <c r="K4391" s="2625"/>
      <c r="L4391" s="1251"/>
      <c r="M4391" s="2515"/>
    </row>
    <row r="4392" spans="1:13" s="352" customFormat="1" ht="15.75">
      <c r="A4392" s="2522" t="s">
        <v>4375</v>
      </c>
      <c r="B4392" s="1406"/>
      <c r="C4392" s="1251"/>
      <c r="D4392" s="2692"/>
      <c r="E4392" s="1406"/>
      <c r="F4392" s="1251"/>
      <c r="G4392" s="2692"/>
      <c r="H4392" s="1406" t="s">
        <v>3334</v>
      </c>
      <c r="I4392" s="1251"/>
      <c r="J4392" s="2692"/>
      <c r="K4392" s="1406"/>
      <c r="L4392" s="1251"/>
      <c r="M4392" s="2515"/>
    </row>
    <row r="4393" spans="1:13" s="352" customFormat="1" ht="15.75">
      <c r="A4393" s="2522" t="s">
        <v>3291</v>
      </c>
      <c r="B4393" s="1406"/>
      <c r="C4393" s="1251"/>
      <c r="D4393" s="2692"/>
      <c r="E4393" s="1406"/>
      <c r="F4393" s="1251"/>
      <c r="G4393" s="2692"/>
      <c r="H4393" s="1406"/>
      <c r="I4393" s="1251"/>
      <c r="J4393" s="2692"/>
      <c r="K4393" s="1406"/>
      <c r="L4393" s="1251"/>
      <c r="M4393" s="2515"/>
    </row>
    <row r="4394" spans="1:13" s="352" customFormat="1" ht="15.75">
      <c r="A4394" s="2522" t="s">
        <v>3294</v>
      </c>
      <c r="B4394" s="1406"/>
      <c r="C4394" s="1251"/>
      <c r="D4394" s="2692"/>
      <c r="E4394" s="1406"/>
      <c r="F4394" s="1251"/>
      <c r="G4394" s="2692"/>
      <c r="H4394" s="1406"/>
      <c r="I4394" s="1251"/>
      <c r="J4394" s="2692"/>
      <c r="K4394" s="1406"/>
      <c r="L4394" s="1251"/>
      <c r="M4394" s="2515"/>
    </row>
    <row r="4395" spans="1:13" s="352" customFormat="1" ht="15.75">
      <c r="A4395" s="2522" t="s">
        <v>3295</v>
      </c>
      <c r="B4395" s="1406"/>
      <c r="C4395" s="1251"/>
      <c r="D4395" s="2692"/>
      <c r="E4395" s="1409"/>
      <c r="F4395" s="1251"/>
      <c r="G4395" s="2692"/>
      <c r="H4395" s="1409" t="s">
        <v>3426</v>
      </c>
      <c r="I4395" s="1251"/>
      <c r="J4395" s="2692"/>
      <c r="K4395" s="1409"/>
      <c r="L4395" s="1251"/>
      <c r="M4395" s="2515"/>
    </row>
    <row r="4396" spans="1:13" s="352" customFormat="1" ht="15.75">
      <c r="A4396" s="2521" t="s">
        <v>3298</v>
      </c>
      <c r="B4396" s="1406"/>
      <c r="C4396" s="1251"/>
      <c r="D4396" s="2692"/>
      <c r="E4396" s="1406"/>
      <c r="F4396" s="1251"/>
      <c r="G4396" s="2692"/>
      <c r="H4396" s="1406"/>
      <c r="I4396" s="1251"/>
      <c r="J4396" s="2692"/>
      <c r="K4396" s="1406"/>
      <c r="L4396" s="1251"/>
      <c r="M4396" s="2515"/>
    </row>
    <row r="4397" spans="1:13" s="352" customFormat="1" ht="15.75">
      <c r="A4397" s="2522" t="s">
        <v>4376</v>
      </c>
      <c r="B4397" s="1406"/>
      <c r="C4397" s="1251"/>
      <c r="D4397" s="2692"/>
      <c r="E4397" s="1406"/>
      <c r="F4397" s="1251"/>
      <c r="G4397" s="2692"/>
      <c r="H4397" s="1406"/>
      <c r="I4397" s="1251"/>
      <c r="J4397" s="2692"/>
      <c r="K4397" s="1406"/>
      <c r="L4397" s="1251"/>
      <c r="M4397" s="2515"/>
    </row>
    <row r="4398" spans="1:13" s="352" customFormat="1" ht="15.75">
      <c r="A4398" s="2522" t="s">
        <v>3304</v>
      </c>
      <c r="B4398" s="1406"/>
      <c r="C4398" s="1251"/>
      <c r="D4398" s="2692"/>
      <c r="E4398" s="1406"/>
      <c r="F4398" s="1251"/>
      <c r="G4398" s="2692"/>
      <c r="H4398" s="1406" t="s">
        <v>3306</v>
      </c>
      <c r="I4398" s="1251"/>
      <c r="J4398" s="2692"/>
      <c r="K4398" s="1406"/>
      <c r="L4398" s="1251"/>
      <c r="M4398" s="2515"/>
    </row>
    <row r="4399" spans="1:13" s="352" customFormat="1" ht="15.75">
      <c r="A4399" s="2522" t="s">
        <v>4377</v>
      </c>
      <c r="B4399" s="1406"/>
      <c r="C4399" s="1251"/>
      <c r="D4399" s="2692"/>
      <c r="E4399" s="1406"/>
      <c r="F4399" s="1251"/>
      <c r="G4399" s="2692"/>
      <c r="H4399" s="1406">
        <v>1</v>
      </c>
      <c r="I4399" s="1251">
        <v>200</v>
      </c>
      <c r="J4399" s="2692">
        <f>I4399*H4399*H4401</f>
        <v>60000</v>
      </c>
      <c r="K4399" s="1406"/>
      <c r="L4399" s="1251"/>
      <c r="M4399" s="2515"/>
    </row>
    <row r="4400" spans="1:13" s="352" customFormat="1" ht="15.75">
      <c r="A4400" s="2522" t="s">
        <v>4898</v>
      </c>
      <c r="B4400" s="1406"/>
      <c r="C4400" s="1251"/>
      <c r="D4400" s="2692"/>
      <c r="E4400" s="1406"/>
      <c r="F4400" s="1251"/>
      <c r="G4400" s="2692"/>
      <c r="H4400" s="1406">
        <v>2</v>
      </c>
      <c r="I4400" s="1251">
        <v>50</v>
      </c>
      <c r="J4400" s="2692">
        <f>I4400*H4400*H4401</f>
        <v>30000</v>
      </c>
      <c r="K4400" s="1406"/>
      <c r="L4400" s="1251"/>
      <c r="M4400" s="2515"/>
    </row>
    <row r="4401" spans="1:14" s="352" customFormat="1" ht="15.75">
      <c r="A4401" s="2733" t="s">
        <v>4899</v>
      </c>
      <c r="B4401" s="1406"/>
      <c r="C4401" s="1251"/>
      <c r="D4401" s="2692"/>
      <c r="E4401" s="1406"/>
      <c r="F4401" s="1251"/>
      <c r="G4401" s="2692"/>
      <c r="H4401" s="1406">
        <v>300</v>
      </c>
      <c r="I4401" s="1251"/>
      <c r="J4401" s="2692"/>
      <c r="K4401" s="1406"/>
      <c r="L4401" s="1251"/>
      <c r="M4401" s="2515"/>
    </row>
    <row r="4402" spans="1:14" s="352" customFormat="1" ht="16.5" thickBot="1">
      <c r="A4402" s="2734" t="s">
        <v>29</v>
      </c>
      <c r="B4402" s="2649"/>
      <c r="C4402" s="1254"/>
      <c r="D4402" s="2693"/>
      <c r="E4402" s="2649"/>
      <c r="F4402" s="1254"/>
      <c r="G4402" s="2693"/>
      <c r="H4402" s="2649"/>
      <c r="I4402" s="1254"/>
      <c r="J4402" s="2693">
        <f>J4399+J4400</f>
        <v>90000</v>
      </c>
      <c r="K4402" s="2649"/>
      <c r="L4402" s="1254"/>
      <c r="M4402" s="1951"/>
    </row>
    <row r="4403" spans="1:14" s="352" customFormat="1" ht="16.5" thickBot="1">
      <c r="A4403" s="2735" t="s">
        <v>4224</v>
      </c>
      <c r="B4403" s="2716"/>
      <c r="C4403" s="2489"/>
      <c r="D4403" s="2704">
        <f>D4402+D4388+D4374+D4360</f>
        <v>0</v>
      </c>
      <c r="E4403" s="2716"/>
      <c r="F4403" s="2489"/>
      <c r="G4403" s="2704">
        <f>G4402+G4388+G4374+G4360</f>
        <v>77100</v>
      </c>
      <c r="H4403" s="2716"/>
      <c r="I4403" s="2489"/>
      <c r="J4403" s="2704">
        <f>J4402+J4388+J4374+J4360</f>
        <v>366850</v>
      </c>
      <c r="K4403" s="2716"/>
      <c r="L4403" s="2489"/>
      <c r="M4403" s="2704">
        <f>M4402+M4388+M4374+M4360</f>
        <v>0</v>
      </c>
      <c r="N4403" s="2714">
        <f>M4403+J4403+G4403+D4403</f>
        <v>443950</v>
      </c>
    </row>
    <row r="4404" spans="1:14" s="352" customFormat="1" ht="16.5" thickBot="1">
      <c r="A4404" s="2729" t="s">
        <v>5009</v>
      </c>
      <c r="B4404" s="2730"/>
      <c r="C4404" s="2730"/>
      <c r="D4404" s="2730"/>
      <c r="E4404" s="2730"/>
      <c r="F4404" s="2730"/>
      <c r="G4404" s="2730"/>
      <c r="H4404" s="2730"/>
      <c r="I4404" s="2730"/>
      <c r="J4404" s="2730"/>
      <c r="K4404" s="2730"/>
      <c r="L4404" s="2730"/>
      <c r="M4404" s="2731"/>
    </row>
    <row r="4405" spans="1:14" s="352" customFormat="1" ht="30.75" customHeight="1">
      <c r="A4405" s="2732" t="s">
        <v>3278</v>
      </c>
      <c r="B4405" s="2646" t="s">
        <v>5010</v>
      </c>
      <c r="C4405" s="1501"/>
      <c r="D4405" s="2720"/>
      <c r="E4405" s="2646" t="s">
        <v>5010</v>
      </c>
      <c r="F4405" s="1501"/>
      <c r="G4405" s="2720"/>
      <c r="H4405" s="2646" t="s">
        <v>5010</v>
      </c>
      <c r="I4405" s="1501"/>
      <c r="J4405" s="2720"/>
      <c r="K4405" s="2646" t="s">
        <v>5010</v>
      </c>
      <c r="L4405" s="1501"/>
      <c r="M4405" s="2725"/>
    </row>
    <row r="4406" spans="1:14" s="352" customFormat="1" ht="15.75">
      <c r="A4406" s="2522" t="s">
        <v>4228</v>
      </c>
      <c r="B4406" s="1406"/>
      <c r="C4406" s="1251"/>
      <c r="D4406" s="2692"/>
      <c r="E4406" s="1406"/>
      <c r="F4406" s="1251"/>
      <c r="G4406" s="2692"/>
      <c r="H4406" s="1406"/>
      <c r="I4406" s="1251"/>
      <c r="J4406" s="2692"/>
      <c r="K4406" s="1406"/>
      <c r="L4406" s="1251"/>
      <c r="M4406" s="2515"/>
    </row>
    <row r="4407" spans="1:14" s="352" customFormat="1" ht="15.75">
      <c r="A4407" s="2522" t="s">
        <v>3284</v>
      </c>
      <c r="B4407" s="2625" t="s">
        <v>3503</v>
      </c>
      <c r="C4407" s="2722"/>
      <c r="D4407" s="2692"/>
      <c r="E4407" s="2625" t="s">
        <v>3874</v>
      </c>
      <c r="F4407" s="2722"/>
      <c r="G4407" s="2692"/>
      <c r="H4407" s="2625" t="s">
        <v>3360</v>
      </c>
      <c r="I4407" s="2722"/>
      <c r="J4407" s="2692"/>
      <c r="K4407" s="2625" t="s">
        <v>3520</v>
      </c>
      <c r="L4407" s="2722"/>
      <c r="M4407" s="2515"/>
    </row>
    <row r="4408" spans="1:14" s="352" customFormat="1" ht="15.75">
      <c r="A4408" s="2522" t="s">
        <v>4375</v>
      </c>
      <c r="B4408" s="1406" t="s">
        <v>3411</v>
      </c>
      <c r="C4408" s="1251"/>
      <c r="D4408" s="2692"/>
      <c r="E4408" s="1406" t="s">
        <v>3411</v>
      </c>
      <c r="F4408" s="1251"/>
      <c r="G4408" s="2692"/>
      <c r="H4408" s="1406" t="s">
        <v>3411</v>
      </c>
      <c r="I4408" s="1251"/>
      <c r="J4408" s="2692"/>
      <c r="K4408" s="1406" t="s">
        <v>3411</v>
      </c>
      <c r="L4408" s="1251"/>
      <c r="M4408" s="2515"/>
    </row>
    <row r="4409" spans="1:14" s="352" customFormat="1" ht="15.75">
      <c r="A4409" s="2522" t="s">
        <v>3291</v>
      </c>
      <c r="B4409" s="1406"/>
      <c r="C4409" s="1251"/>
      <c r="D4409" s="2692"/>
      <c r="E4409" s="1406"/>
      <c r="F4409" s="1251"/>
      <c r="G4409" s="2692"/>
      <c r="H4409" s="1406"/>
      <c r="I4409" s="1251"/>
      <c r="J4409" s="2692"/>
      <c r="K4409" s="1406"/>
      <c r="L4409" s="1251"/>
      <c r="M4409" s="2515"/>
    </row>
    <row r="4410" spans="1:14" s="352" customFormat="1" ht="15.75">
      <c r="A4410" s="2522" t="s">
        <v>3294</v>
      </c>
      <c r="B4410" s="1406"/>
      <c r="C4410" s="1251"/>
      <c r="D4410" s="2692"/>
      <c r="E4410" s="1406"/>
      <c r="F4410" s="1251"/>
      <c r="G4410" s="2692"/>
      <c r="H4410" s="1406"/>
      <c r="I4410" s="1251"/>
      <c r="J4410" s="2692"/>
      <c r="K4410" s="1406"/>
      <c r="L4410" s="1251"/>
      <c r="M4410" s="2515"/>
    </row>
    <row r="4411" spans="1:14" s="352" customFormat="1" ht="15.75">
      <c r="A4411" s="2522" t="s">
        <v>3295</v>
      </c>
      <c r="B4411" s="1406" t="s">
        <v>3394</v>
      </c>
      <c r="C4411" s="1251"/>
      <c r="D4411" s="2692"/>
      <c r="E4411" s="1406" t="s">
        <v>3394</v>
      </c>
      <c r="F4411" s="1251"/>
      <c r="G4411" s="2692"/>
      <c r="H4411" s="1406" t="s">
        <v>3394</v>
      </c>
      <c r="I4411" s="1251"/>
      <c r="J4411" s="2692"/>
      <c r="K4411" s="1406" t="s">
        <v>3394</v>
      </c>
      <c r="L4411" s="1251"/>
      <c r="M4411" s="2515"/>
    </row>
    <row r="4412" spans="1:14" s="352" customFormat="1" ht="63">
      <c r="A4412" s="2521" t="s">
        <v>3298</v>
      </c>
      <c r="B4412" s="1406" t="s">
        <v>4963</v>
      </c>
      <c r="C4412" s="1251"/>
      <c r="D4412" s="2692"/>
      <c r="E4412" s="1406" t="s">
        <v>4963</v>
      </c>
      <c r="F4412" s="1251"/>
      <c r="G4412" s="2692"/>
      <c r="H4412" s="1406" t="s">
        <v>4963</v>
      </c>
      <c r="I4412" s="1251"/>
      <c r="J4412" s="2692"/>
      <c r="K4412" s="1406" t="s">
        <v>4963</v>
      </c>
      <c r="L4412" s="1251"/>
      <c r="M4412" s="2515"/>
    </row>
    <row r="4413" spans="1:14" s="352" customFormat="1" ht="15.75">
      <c r="A4413" s="2522" t="s">
        <v>4376</v>
      </c>
      <c r="B4413" s="1406"/>
      <c r="C4413" s="1251"/>
      <c r="D4413" s="2692"/>
      <c r="E4413" s="1406"/>
      <c r="F4413" s="1251"/>
      <c r="G4413" s="2692"/>
      <c r="H4413" s="1406"/>
      <c r="I4413" s="1251"/>
      <c r="J4413" s="2692"/>
      <c r="K4413" s="1406"/>
      <c r="L4413" s="1251"/>
      <c r="M4413" s="2515"/>
    </row>
    <row r="4414" spans="1:14" s="352" customFormat="1" ht="15.75">
      <c r="A4414" s="2522" t="s">
        <v>3304</v>
      </c>
      <c r="B4414" s="1406" t="s">
        <v>4916</v>
      </c>
      <c r="C4414" s="1251">
        <v>2075</v>
      </c>
      <c r="D4414" s="2692">
        <f>C4414*B4417</f>
        <v>83000</v>
      </c>
      <c r="E4414" s="1406" t="s">
        <v>4916</v>
      </c>
      <c r="F4414" s="1251">
        <v>2075</v>
      </c>
      <c r="G4414" s="2692">
        <f>F4414*E4417</f>
        <v>83000</v>
      </c>
      <c r="H4414" s="1406" t="s">
        <v>4916</v>
      </c>
      <c r="I4414" s="1251">
        <v>2075</v>
      </c>
      <c r="J4414" s="2692">
        <f>I4414*H4417</f>
        <v>83000</v>
      </c>
      <c r="K4414" s="1406" t="s">
        <v>4916</v>
      </c>
      <c r="L4414" s="1251">
        <v>2075</v>
      </c>
      <c r="M4414" s="2515">
        <f>L4414*K4417</f>
        <v>83000</v>
      </c>
    </row>
    <row r="4415" spans="1:14" s="352" customFormat="1" ht="15.75">
      <c r="A4415" s="2522" t="s">
        <v>4377</v>
      </c>
      <c r="B4415" s="1406">
        <v>4</v>
      </c>
      <c r="C4415" s="1251"/>
      <c r="D4415" s="2692"/>
      <c r="E4415" s="1406">
        <v>4</v>
      </c>
      <c r="F4415" s="1251"/>
      <c r="G4415" s="2692"/>
      <c r="H4415" s="1406">
        <v>4</v>
      </c>
      <c r="I4415" s="1251"/>
      <c r="J4415" s="2692"/>
      <c r="K4415" s="1406">
        <v>4</v>
      </c>
      <c r="L4415" s="1251"/>
      <c r="M4415" s="2515"/>
    </row>
    <row r="4416" spans="1:14" s="352" customFormat="1" ht="15.75">
      <c r="A4416" s="2522" t="s">
        <v>4898</v>
      </c>
      <c r="B4416" s="1406">
        <v>4</v>
      </c>
      <c r="C4416" s="1251"/>
      <c r="D4416" s="2692"/>
      <c r="E4416" s="1406">
        <v>4</v>
      </c>
      <c r="F4416" s="1251"/>
      <c r="G4416" s="2692"/>
      <c r="H4416" s="1406">
        <v>4</v>
      </c>
      <c r="I4416" s="1251"/>
      <c r="J4416" s="2692"/>
      <c r="K4416" s="1406">
        <v>4</v>
      </c>
      <c r="L4416" s="1251"/>
      <c r="M4416" s="2515"/>
    </row>
    <row r="4417" spans="1:13" s="352" customFormat="1" ht="15.75">
      <c r="A4417" s="2733" t="s">
        <v>4899</v>
      </c>
      <c r="B4417" s="1406">
        <v>40</v>
      </c>
      <c r="C4417" s="1251"/>
      <c r="D4417" s="2692"/>
      <c r="E4417" s="1406">
        <v>40</v>
      </c>
      <c r="F4417" s="1251"/>
      <c r="G4417" s="2692"/>
      <c r="H4417" s="1406">
        <v>40</v>
      </c>
      <c r="I4417" s="1251"/>
      <c r="J4417" s="2692"/>
      <c r="K4417" s="1406">
        <v>40</v>
      </c>
      <c r="L4417" s="1251"/>
      <c r="M4417" s="2515"/>
    </row>
    <row r="4418" spans="1:13" s="352" customFormat="1" ht="16.5" thickBot="1">
      <c r="A4418" s="2734" t="s">
        <v>29</v>
      </c>
      <c r="B4418" s="2649"/>
      <c r="C4418" s="1254"/>
      <c r="D4418" s="2693">
        <f>D4414</f>
        <v>83000</v>
      </c>
      <c r="E4418" s="2649"/>
      <c r="F4418" s="1254"/>
      <c r="G4418" s="2693">
        <f>G4414</f>
        <v>83000</v>
      </c>
      <c r="H4418" s="2649"/>
      <c r="I4418" s="1254"/>
      <c r="J4418" s="2693">
        <f>J4414</f>
        <v>83000</v>
      </c>
      <c r="K4418" s="2649"/>
      <c r="L4418" s="1254"/>
      <c r="M4418" s="1951">
        <f>M4414</f>
        <v>83000</v>
      </c>
    </row>
    <row r="4419" spans="1:13" s="352" customFormat="1" ht="15.75">
      <c r="A4419" s="2732" t="s">
        <v>3278</v>
      </c>
      <c r="B4419" s="2646"/>
      <c r="C4419" s="1501"/>
      <c r="D4419" s="2720"/>
      <c r="E4419" s="2646" t="s">
        <v>5011</v>
      </c>
      <c r="F4419" s="1501"/>
      <c r="G4419" s="2720"/>
      <c r="H4419" s="2646"/>
      <c r="I4419" s="1501"/>
      <c r="J4419" s="2720"/>
      <c r="K4419" s="2646"/>
      <c r="L4419" s="1501"/>
      <c r="M4419" s="2725"/>
    </row>
    <row r="4420" spans="1:13" s="352" customFormat="1" ht="15.75">
      <c r="A4420" s="2522" t="s">
        <v>4228</v>
      </c>
      <c r="B4420" s="1406"/>
      <c r="C4420" s="1251"/>
      <c r="D4420" s="2692"/>
      <c r="E4420" s="1406"/>
      <c r="F4420" s="1251"/>
      <c r="G4420" s="2692"/>
      <c r="H4420" s="1406"/>
      <c r="I4420" s="1251"/>
      <c r="J4420" s="2692"/>
      <c r="K4420" s="1406"/>
      <c r="L4420" s="1251"/>
      <c r="M4420" s="2515"/>
    </row>
    <row r="4421" spans="1:13" s="352" customFormat="1" ht="15.75">
      <c r="A4421" s="2522" t="s">
        <v>3284</v>
      </c>
      <c r="B4421" s="1406"/>
      <c r="C4421" s="1251"/>
      <c r="D4421" s="2692"/>
      <c r="E4421" s="2625" t="s">
        <v>3480</v>
      </c>
      <c r="F4421" s="1251"/>
      <c r="G4421" s="2692"/>
      <c r="H4421" s="2625"/>
      <c r="I4421" s="1251"/>
      <c r="J4421" s="2692"/>
      <c r="K4421" s="2625"/>
      <c r="L4421" s="1251"/>
      <c r="M4421" s="2515"/>
    </row>
    <row r="4422" spans="1:13" s="352" customFormat="1" ht="15.75">
      <c r="A4422" s="2522" t="s">
        <v>4375</v>
      </c>
      <c r="B4422" s="1406"/>
      <c r="C4422" s="1251"/>
      <c r="D4422" s="2692"/>
      <c r="E4422" s="1406" t="s">
        <v>5012</v>
      </c>
      <c r="F4422" s="1251"/>
      <c r="G4422" s="2692"/>
      <c r="H4422" s="1406"/>
      <c r="I4422" s="1251"/>
      <c r="J4422" s="2692"/>
      <c r="K4422" s="1406"/>
      <c r="L4422" s="1251"/>
      <c r="M4422" s="2515"/>
    </row>
    <row r="4423" spans="1:13" s="352" customFormat="1" ht="15.75">
      <c r="A4423" s="2522" t="s">
        <v>3291</v>
      </c>
      <c r="B4423" s="1406"/>
      <c r="C4423" s="1251"/>
      <c r="D4423" s="2692"/>
      <c r="E4423" s="1406"/>
      <c r="F4423" s="1251"/>
      <c r="G4423" s="2692"/>
      <c r="H4423" s="1406"/>
      <c r="I4423" s="1251"/>
      <c r="J4423" s="2692"/>
      <c r="K4423" s="1406"/>
      <c r="L4423" s="1251"/>
      <c r="M4423" s="2515"/>
    </row>
    <row r="4424" spans="1:13" s="352" customFormat="1" ht="15.75">
      <c r="A4424" s="2522" t="s">
        <v>3294</v>
      </c>
      <c r="B4424" s="1406"/>
      <c r="C4424" s="1251"/>
      <c r="D4424" s="2692"/>
      <c r="E4424" s="1406"/>
      <c r="F4424" s="1251"/>
      <c r="G4424" s="2692"/>
      <c r="H4424" s="1406"/>
      <c r="I4424" s="1251"/>
      <c r="J4424" s="2692"/>
      <c r="K4424" s="1406"/>
      <c r="L4424" s="1251"/>
      <c r="M4424" s="2515"/>
    </row>
    <row r="4425" spans="1:13" s="352" customFormat="1" ht="15.75">
      <c r="A4425" s="2522" t="s">
        <v>3295</v>
      </c>
      <c r="B4425" s="1406"/>
      <c r="C4425" s="1251"/>
      <c r="D4425" s="2692"/>
      <c r="E4425" s="1409" t="s">
        <v>3426</v>
      </c>
      <c r="F4425" s="1251"/>
      <c r="G4425" s="2692"/>
      <c r="H4425" s="1409"/>
      <c r="I4425" s="1251"/>
      <c r="J4425" s="2692"/>
      <c r="K4425" s="1409"/>
      <c r="L4425" s="1251"/>
      <c r="M4425" s="2515"/>
    </row>
    <row r="4426" spans="1:13" s="352" customFormat="1" ht="15.75">
      <c r="A4426" s="2521" t="s">
        <v>3298</v>
      </c>
      <c r="B4426" s="1406"/>
      <c r="C4426" s="1251"/>
      <c r="D4426" s="2692"/>
      <c r="E4426" s="1406"/>
      <c r="F4426" s="1251"/>
      <c r="G4426" s="2692"/>
      <c r="H4426" s="1406"/>
      <c r="I4426" s="1251"/>
      <c r="J4426" s="2692"/>
      <c r="K4426" s="1406"/>
      <c r="L4426" s="1251"/>
      <c r="M4426" s="2515"/>
    </row>
    <row r="4427" spans="1:13" s="352" customFormat="1" ht="33.75" customHeight="1">
      <c r="A4427" s="2522" t="s">
        <v>4376</v>
      </c>
      <c r="B4427" s="1406"/>
      <c r="C4427" s="1251"/>
      <c r="D4427" s="2692"/>
      <c r="E4427" s="1406" t="s">
        <v>5013</v>
      </c>
      <c r="F4427" s="1251"/>
      <c r="G4427" s="2692"/>
      <c r="H4427" s="1406"/>
      <c r="I4427" s="1251"/>
      <c r="J4427" s="2692"/>
      <c r="K4427" s="1406"/>
      <c r="L4427" s="1251"/>
      <c r="M4427" s="2515"/>
    </row>
    <row r="4428" spans="1:13" s="352" customFormat="1" ht="15.75">
      <c r="A4428" s="2522" t="s">
        <v>3304</v>
      </c>
      <c r="B4428" s="1406"/>
      <c r="C4428" s="1251"/>
      <c r="D4428" s="2692"/>
      <c r="E4428" s="1406"/>
      <c r="F4428" s="1251"/>
      <c r="G4428" s="2692"/>
      <c r="H4428" s="1406"/>
      <c r="I4428" s="1251"/>
      <c r="J4428" s="2692"/>
      <c r="K4428" s="1406"/>
      <c r="L4428" s="1251"/>
      <c r="M4428" s="2515"/>
    </row>
    <row r="4429" spans="1:13" s="352" customFormat="1" ht="15.75">
      <c r="A4429" s="2522" t="s">
        <v>4377</v>
      </c>
      <c r="B4429" s="1406"/>
      <c r="C4429" s="1251"/>
      <c r="D4429" s="2692"/>
      <c r="E4429" s="1406">
        <v>1</v>
      </c>
      <c r="F4429" s="1251">
        <v>275</v>
      </c>
      <c r="G4429" s="2692">
        <f>F4429*E4429*E4431</f>
        <v>137500</v>
      </c>
      <c r="H4429" s="1406"/>
      <c r="I4429" s="1251"/>
      <c r="J4429" s="2692"/>
      <c r="K4429" s="1406"/>
      <c r="L4429" s="1251"/>
      <c r="M4429" s="2515"/>
    </row>
    <row r="4430" spans="1:13" s="352" customFormat="1" ht="15.75">
      <c r="A4430" s="2522" t="s">
        <v>4898</v>
      </c>
      <c r="B4430" s="1406"/>
      <c r="C4430" s="1251"/>
      <c r="D4430" s="2692"/>
      <c r="E4430" s="1406">
        <v>2</v>
      </c>
      <c r="F4430" s="1251">
        <v>100</v>
      </c>
      <c r="G4430" s="2692">
        <f>F4430*E4430*E4431</f>
        <v>100000</v>
      </c>
      <c r="H4430" s="1406"/>
      <c r="I4430" s="1251"/>
      <c r="J4430" s="2692"/>
      <c r="K4430" s="1406"/>
      <c r="L4430" s="1251"/>
      <c r="M4430" s="2515"/>
    </row>
    <row r="4431" spans="1:13" s="352" customFormat="1" ht="15.75">
      <c r="A4431" s="2733" t="s">
        <v>4899</v>
      </c>
      <c r="B4431" s="1406"/>
      <c r="C4431" s="1251"/>
      <c r="D4431" s="2692"/>
      <c r="E4431" s="1406">
        <v>500</v>
      </c>
      <c r="F4431" s="1251"/>
      <c r="G4431" s="2692"/>
      <c r="H4431" s="1406"/>
      <c r="I4431" s="1251"/>
      <c r="J4431" s="2692"/>
      <c r="K4431" s="1406"/>
      <c r="L4431" s="1251"/>
      <c r="M4431" s="2515"/>
    </row>
    <row r="4432" spans="1:13" s="352" customFormat="1" ht="16.5" thickBot="1">
      <c r="A4432" s="2734" t="s">
        <v>29</v>
      </c>
      <c r="B4432" s="2649"/>
      <c r="C4432" s="1254"/>
      <c r="D4432" s="2693"/>
      <c r="E4432" s="2649"/>
      <c r="F4432" s="1254"/>
      <c r="G4432" s="2693">
        <f>G4429+G4430</f>
        <v>237500</v>
      </c>
      <c r="H4432" s="2649"/>
      <c r="I4432" s="1254"/>
      <c r="J4432" s="2693"/>
      <c r="K4432" s="2649"/>
      <c r="L4432" s="1254"/>
      <c r="M4432" s="1951"/>
    </row>
    <row r="4433" spans="1:13" s="352" customFormat="1" ht="15.75">
      <c r="A4433" s="2732" t="s">
        <v>3278</v>
      </c>
      <c r="B4433" s="2646"/>
      <c r="C4433" s="1501"/>
      <c r="D4433" s="2720"/>
      <c r="E4433" s="2646" t="s">
        <v>5014</v>
      </c>
      <c r="F4433" s="1501"/>
      <c r="G4433" s="2720"/>
      <c r="H4433" s="2646"/>
      <c r="I4433" s="1501"/>
      <c r="J4433" s="2720"/>
      <c r="K4433" s="2646"/>
      <c r="L4433" s="1501"/>
      <c r="M4433" s="2725"/>
    </row>
    <row r="4434" spans="1:13" s="352" customFormat="1" ht="15.75">
      <c r="A4434" s="2522" t="s">
        <v>4228</v>
      </c>
      <c r="B4434" s="1406"/>
      <c r="C4434" s="1251"/>
      <c r="D4434" s="2692"/>
      <c r="E4434" s="1406"/>
      <c r="F4434" s="1251"/>
      <c r="G4434" s="2692"/>
      <c r="H4434" s="1406"/>
      <c r="I4434" s="1251"/>
      <c r="J4434" s="2692"/>
      <c r="K4434" s="1406"/>
      <c r="L4434" s="1251"/>
      <c r="M4434" s="2515"/>
    </row>
    <row r="4435" spans="1:13" s="352" customFormat="1" ht="15.75">
      <c r="A4435" s="2522" t="s">
        <v>3284</v>
      </c>
      <c r="B4435" s="1406"/>
      <c r="C4435" s="1251"/>
      <c r="D4435" s="2692"/>
      <c r="E4435" s="2625" t="s">
        <v>3480</v>
      </c>
      <c r="F4435" s="1251"/>
      <c r="G4435" s="2692"/>
      <c r="H4435" s="2625"/>
      <c r="I4435" s="1251"/>
      <c r="J4435" s="2692"/>
      <c r="K4435" s="2625"/>
      <c r="L4435" s="1251"/>
      <c r="M4435" s="2515"/>
    </row>
    <row r="4436" spans="1:13" s="352" customFormat="1" ht="15.75">
      <c r="A4436" s="2522" t="s">
        <v>4375</v>
      </c>
      <c r="B4436" s="1406"/>
      <c r="C4436" s="1251"/>
      <c r="D4436" s="2692"/>
      <c r="E4436" s="1406" t="s">
        <v>3411</v>
      </c>
      <c r="F4436" s="1251"/>
      <c r="G4436" s="2692"/>
      <c r="H4436" s="1406"/>
      <c r="I4436" s="1251"/>
      <c r="J4436" s="2692"/>
      <c r="K4436" s="1406"/>
      <c r="L4436" s="1251"/>
      <c r="M4436" s="2515"/>
    </row>
    <row r="4437" spans="1:13" s="352" customFormat="1" ht="15.75">
      <c r="A4437" s="2522" t="s">
        <v>3291</v>
      </c>
      <c r="B4437" s="1406"/>
      <c r="C4437" s="1251"/>
      <c r="D4437" s="2692"/>
      <c r="E4437" s="1406"/>
      <c r="F4437" s="1251"/>
      <c r="G4437" s="2692"/>
      <c r="H4437" s="1406"/>
      <c r="I4437" s="1251"/>
      <c r="J4437" s="2692"/>
      <c r="K4437" s="1406"/>
      <c r="L4437" s="1251"/>
      <c r="M4437" s="2515"/>
    </row>
    <row r="4438" spans="1:13" s="352" customFormat="1" ht="15.75">
      <c r="A4438" s="2522" t="s">
        <v>3294</v>
      </c>
      <c r="B4438" s="1406"/>
      <c r="C4438" s="1251"/>
      <c r="D4438" s="2692"/>
      <c r="E4438" s="1406"/>
      <c r="F4438" s="1251"/>
      <c r="G4438" s="2692"/>
      <c r="H4438" s="1406"/>
      <c r="I4438" s="1251"/>
      <c r="J4438" s="2692"/>
      <c r="K4438" s="1406"/>
      <c r="L4438" s="1251"/>
      <c r="M4438" s="2515"/>
    </row>
    <row r="4439" spans="1:13" s="352" customFormat="1" ht="15.75">
      <c r="A4439" s="2522" t="s">
        <v>3295</v>
      </c>
      <c r="B4439" s="1406"/>
      <c r="C4439" s="1251"/>
      <c r="D4439" s="2692"/>
      <c r="E4439" s="1406" t="s">
        <v>3394</v>
      </c>
      <c r="F4439" s="1251"/>
      <c r="G4439" s="2692"/>
      <c r="H4439" s="1409"/>
      <c r="I4439" s="1251"/>
      <c r="J4439" s="2692"/>
      <c r="K4439" s="1409"/>
      <c r="L4439" s="1251"/>
      <c r="M4439" s="2515"/>
    </row>
    <row r="4440" spans="1:13" s="352" customFormat="1" ht="47.25">
      <c r="A4440" s="2521" t="s">
        <v>3298</v>
      </c>
      <c r="B4440" s="1406"/>
      <c r="C4440" s="1251"/>
      <c r="D4440" s="2692"/>
      <c r="E4440" s="1406" t="s">
        <v>4963</v>
      </c>
      <c r="F4440" s="1251"/>
      <c r="G4440" s="2692"/>
      <c r="H4440" s="1406"/>
      <c r="I4440" s="1251"/>
      <c r="J4440" s="2692"/>
      <c r="K4440" s="1406"/>
      <c r="L4440" s="1251"/>
      <c r="M4440" s="2515"/>
    </row>
    <row r="4441" spans="1:13" s="352" customFormat="1" ht="15.75">
      <c r="A4441" s="2522" t="s">
        <v>4376</v>
      </c>
      <c r="B4441" s="1406"/>
      <c r="C4441" s="1251"/>
      <c r="D4441" s="2692"/>
      <c r="E4441" s="1406"/>
      <c r="F4441" s="1251"/>
      <c r="G4441" s="2692"/>
      <c r="H4441" s="1406"/>
      <c r="I4441" s="1251"/>
      <c r="J4441" s="2692"/>
      <c r="K4441" s="1406"/>
      <c r="L4441" s="1251"/>
      <c r="M4441" s="2515"/>
    </row>
    <row r="4442" spans="1:13" s="352" customFormat="1" ht="15.75">
      <c r="A4442" s="2522" t="s">
        <v>3304</v>
      </c>
      <c r="B4442" s="1406"/>
      <c r="C4442" s="1251"/>
      <c r="D4442" s="2692"/>
      <c r="E4442" s="1406"/>
      <c r="F4442" s="1251"/>
      <c r="G4442" s="2692"/>
      <c r="H4442" s="1406"/>
      <c r="I4442" s="1251"/>
      <c r="J4442" s="2692"/>
      <c r="K4442" s="1406"/>
      <c r="L4442" s="1251"/>
      <c r="M4442" s="2515"/>
    </row>
    <row r="4443" spans="1:13" s="352" customFormat="1" ht="15.75">
      <c r="A4443" s="2522" t="s">
        <v>4377</v>
      </c>
      <c r="B4443" s="1406"/>
      <c r="C4443" s="1251"/>
      <c r="D4443" s="2692"/>
      <c r="E4443" s="1406">
        <v>1</v>
      </c>
      <c r="F4443" s="1251">
        <v>275</v>
      </c>
      <c r="G4443" s="2692">
        <f>F4443*E4443*E4445</f>
        <v>37125</v>
      </c>
      <c r="H4443" s="1406"/>
      <c r="I4443" s="1251"/>
      <c r="J4443" s="2692"/>
      <c r="K4443" s="1406"/>
      <c r="L4443" s="1251"/>
      <c r="M4443" s="2515"/>
    </row>
    <row r="4444" spans="1:13" s="352" customFormat="1" ht="15.75">
      <c r="A4444" s="2522" t="s">
        <v>4898</v>
      </c>
      <c r="B4444" s="1406"/>
      <c r="C4444" s="1251"/>
      <c r="D4444" s="2692"/>
      <c r="E4444" s="1406">
        <v>2</v>
      </c>
      <c r="F4444" s="1251">
        <v>100</v>
      </c>
      <c r="G4444" s="2692">
        <f>F4444*E4444*E4445</f>
        <v>27000</v>
      </c>
      <c r="H4444" s="1406"/>
      <c r="I4444" s="1251"/>
      <c r="J4444" s="2692"/>
      <c r="K4444" s="1406"/>
      <c r="L4444" s="1251"/>
      <c r="M4444" s="2515"/>
    </row>
    <row r="4445" spans="1:13" s="352" customFormat="1" ht="15.75">
      <c r="A4445" s="2733" t="s">
        <v>4899</v>
      </c>
      <c r="B4445" s="1406"/>
      <c r="C4445" s="1251"/>
      <c r="D4445" s="2692"/>
      <c r="E4445" s="1406">
        <v>135</v>
      </c>
      <c r="F4445" s="1251"/>
      <c r="G4445" s="2692"/>
      <c r="H4445" s="1406"/>
      <c r="I4445" s="1251"/>
      <c r="J4445" s="2692"/>
      <c r="K4445" s="1406"/>
      <c r="L4445" s="1251"/>
      <c r="M4445" s="2515"/>
    </row>
    <row r="4446" spans="1:13" s="352" customFormat="1" ht="16.5" thickBot="1">
      <c r="A4446" s="2734" t="s">
        <v>29</v>
      </c>
      <c r="B4446" s="2649"/>
      <c r="C4446" s="1254"/>
      <c r="D4446" s="2693"/>
      <c r="E4446" s="2649"/>
      <c r="F4446" s="1254"/>
      <c r="G4446" s="2693">
        <f>G4443+G4444</f>
        <v>64125</v>
      </c>
      <c r="H4446" s="2649"/>
      <c r="I4446" s="1254"/>
      <c r="J4446" s="2693"/>
      <c r="K4446" s="2649"/>
      <c r="L4446" s="1254"/>
      <c r="M4446" s="1951"/>
    </row>
    <row r="4447" spans="1:13" s="352" customFormat="1" ht="15.75">
      <c r="A4447" s="2732" t="s">
        <v>3278</v>
      </c>
      <c r="B4447" s="2646"/>
      <c r="C4447" s="1501"/>
      <c r="D4447" s="2720"/>
      <c r="E4447" s="2646" t="s">
        <v>5015</v>
      </c>
      <c r="F4447" s="1501"/>
      <c r="G4447" s="2720"/>
      <c r="H4447" s="2646"/>
      <c r="I4447" s="1501"/>
      <c r="J4447" s="2720"/>
      <c r="K4447" s="2646"/>
      <c r="L4447" s="1501"/>
      <c r="M4447" s="2725"/>
    </row>
    <row r="4448" spans="1:13" s="352" customFormat="1" ht="15.75">
      <c r="A4448" s="2522" t="s">
        <v>4228</v>
      </c>
      <c r="B4448" s="1406"/>
      <c r="C4448" s="1251"/>
      <c r="D4448" s="2692"/>
      <c r="E4448" s="1406"/>
      <c r="F4448" s="1251"/>
      <c r="G4448" s="2692"/>
      <c r="H4448" s="1406"/>
      <c r="I4448" s="1251"/>
      <c r="J4448" s="2692"/>
      <c r="K4448" s="1406"/>
      <c r="L4448" s="1251"/>
      <c r="M4448" s="2515"/>
    </row>
    <row r="4449" spans="1:13" s="352" customFormat="1" ht="15.75">
      <c r="A4449" s="2522" t="s">
        <v>3284</v>
      </c>
      <c r="B4449" s="1406"/>
      <c r="C4449" s="1251"/>
      <c r="D4449" s="2692"/>
      <c r="E4449" s="2625" t="s">
        <v>3359</v>
      </c>
      <c r="F4449" s="1251"/>
      <c r="G4449" s="2692"/>
      <c r="H4449" s="2625"/>
      <c r="I4449" s="1251"/>
      <c r="J4449" s="2692"/>
      <c r="K4449" s="2625"/>
      <c r="L4449" s="1251"/>
      <c r="M4449" s="2515"/>
    </row>
    <row r="4450" spans="1:13" s="352" customFormat="1" ht="15.75">
      <c r="A4450" s="2522" t="s">
        <v>4375</v>
      </c>
      <c r="B4450" s="1406"/>
      <c r="C4450" s="1251"/>
      <c r="D4450" s="2692"/>
      <c r="E4450" s="1406" t="s">
        <v>3411</v>
      </c>
      <c r="F4450" s="1251"/>
      <c r="G4450" s="2692"/>
      <c r="H4450" s="1406"/>
      <c r="I4450" s="1251"/>
      <c r="J4450" s="2692"/>
      <c r="K4450" s="1406"/>
      <c r="L4450" s="1251"/>
      <c r="M4450" s="2515"/>
    </row>
    <row r="4451" spans="1:13" s="352" customFormat="1" ht="15.75">
      <c r="A4451" s="2522" t="s">
        <v>3291</v>
      </c>
      <c r="B4451" s="1406"/>
      <c r="C4451" s="1251"/>
      <c r="D4451" s="2692"/>
      <c r="E4451" s="1406"/>
      <c r="F4451" s="1251"/>
      <c r="G4451" s="2692"/>
      <c r="H4451" s="1406"/>
      <c r="I4451" s="1251"/>
      <c r="J4451" s="2692"/>
      <c r="K4451" s="1406"/>
      <c r="L4451" s="1251"/>
      <c r="M4451" s="2515"/>
    </row>
    <row r="4452" spans="1:13" s="352" customFormat="1" ht="15.75">
      <c r="A4452" s="2522" t="s">
        <v>3294</v>
      </c>
      <c r="B4452" s="1406"/>
      <c r="C4452" s="1251"/>
      <c r="D4452" s="2692"/>
      <c r="E4452" s="1406"/>
      <c r="F4452" s="1251"/>
      <c r="G4452" s="2692"/>
      <c r="H4452" s="1406"/>
      <c r="I4452" s="1251"/>
      <c r="J4452" s="2692"/>
      <c r="K4452" s="1406"/>
      <c r="L4452" s="1251"/>
      <c r="M4452" s="2515"/>
    </row>
    <row r="4453" spans="1:13" s="352" customFormat="1" ht="15.75">
      <c r="A4453" s="2522" t="s">
        <v>3295</v>
      </c>
      <c r="B4453" s="1406"/>
      <c r="C4453" s="1251"/>
      <c r="D4453" s="2692"/>
      <c r="E4453" s="1409" t="s">
        <v>3394</v>
      </c>
      <c r="F4453" s="1251"/>
      <c r="G4453" s="2692"/>
      <c r="H4453" s="1409"/>
      <c r="I4453" s="1251"/>
      <c r="J4453" s="2692"/>
      <c r="K4453" s="1409"/>
      <c r="L4453" s="1251"/>
      <c r="M4453" s="2515"/>
    </row>
    <row r="4454" spans="1:13" s="352" customFormat="1" ht="47.25">
      <c r="A4454" s="2521" t="s">
        <v>3298</v>
      </c>
      <c r="B4454" s="1406"/>
      <c r="C4454" s="1251"/>
      <c r="D4454" s="2692"/>
      <c r="E4454" s="1406" t="s">
        <v>4963</v>
      </c>
      <c r="F4454" s="1251"/>
      <c r="G4454" s="2692"/>
      <c r="H4454" s="1406"/>
      <c r="I4454" s="1251"/>
      <c r="J4454" s="2692"/>
      <c r="K4454" s="1406"/>
      <c r="L4454" s="1251"/>
      <c r="M4454" s="2515"/>
    </row>
    <row r="4455" spans="1:13" s="352" customFormat="1" ht="15.75">
      <c r="A4455" s="2522" t="s">
        <v>4376</v>
      </c>
      <c r="B4455" s="1406"/>
      <c r="C4455" s="1251"/>
      <c r="D4455" s="2692"/>
      <c r="E4455" s="1406"/>
      <c r="F4455" s="1251"/>
      <c r="G4455" s="2692"/>
      <c r="H4455" s="1406"/>
      <c r="I4455" s="1251"/>
      <c r="J4455" s="2692"/>
      <c r="K4455" s="1406"/>
      <c r="L4455" s="1251"/>
      <c r="M4455" s="2515"/>
    </row>
    <row r="4456" spans="1:13" s="352" customFormat="1" ht="15.75">
      <c r="A4456" s="2522" t="s">
        <v>3304</v>
      </c>
      <c r="B4456" s="1406"/>
      <c r="C4456" s="1251"/>
      <c r="D4456" s="2692"/>
      <c r="E4456" s="1406"/>
      <c r="F4456" s="1251"/>
      <c r="G4456" s="2692"/>
      <c r="H4456" s="1406"/>
      <c r="I4456" s="1251"/>
      <c r="J4456" s="2692"/>
      <c r="K4456" s="1406"/>
      <c r="L4456" s="1251"/>
      <c r="M4456" s="2515"/>
    </row>
    <row r="4457" spans="1:13" s="352" customFormat="1" ht="15.75">
      <c r="A4457" s="2522" t="s">
        <v>4377</v>
      </c>
      <c r="B4457" s="1406"/>
      <c r="C4457" s="1251"/>
      <c r="D4457" s="2692"/>
      <c r="E4457" s="1406">
        <v>1</v>
      </c>
      <c r="F4457" s="1251">
        <v>275</v>
      </c>
      <c r="G4457" s="2692">
        <f>F4457*E4457*E4459</f>
        <v>11000</v>
      </c>
      <c r="H4457" s="1406"/>
      <c r="I4457" s="1251"/>
      <c r="J4457" s="2692"/>
      <c r="K4457" s="1406"/>
      <c r="L4457" s="1251"/>
      <c r="M4457" s="2515"/>
    </row>
    <row r="4458" spans="1:13" s="352" customFormat="1" ht="15.75">
      <c r="A4458" s="2522" t="s">
        <v>4898</v>
      </c>
      <c r="B4458" s="1406"/>
      <c r="C4458" s="1251"/>
      <c r="D4458" s="2692"/>
      <c r="E4458" s="1406">
        <v>2</v>
      </c>
      <c r="F4458" s="1251">
        <v>100</v>
      </c>
      <c r="G4458" s="2692">
        <f>F4458*E4458*E4459</f>
        <v>8000</v>
      </c>
      <c r="H4458" s="1406"/>
      <c r="I4458" s="1251"/>
      <c r="J4458" s="2692"/>
      <c r="K4458" s="1406"/>
      <c r="L4458" s="1251"/>
      <c r="M4458" s="2515"/>
    </row>
    <row r="4459" spans="1:13" s="352" customFormat="1" ht="15.75">
      <c r="A4459" s="2733" t="s">
        <v>4899</v>
      </c>
      <c r="B4459" s="1406"/>
      <c r="C4459" s="1251"/>
      <c r="D4459" s="2692"/>
      <c r="E4459" s="1406">
        <v>40</v>
      </c>
      <c r="F4459" s="1251"/>
      <c r="G4459" s="2692"/>
      <c r="H4459" s="1406"/>
      <c r="I4459" s="1251"/>
      <c r="J4459" s="2692"/>
      <c r="K4459" s="1406"/>
      <c r="L4459" s="1251"/>
      <c r="M4459" s="2515"/>
    </row>
    <row r="4460" spans="1:13" s="352" customFormat="1" ht="16.5" thickBot="1">
      <c r="A4460" s="2734" t="s">
        <v>29</v>
      </c>
      <c r="B4460" s="2649"/>
      <c r="C4460" s="1254"/>
      <c r="D4460" s="2693"/>
      <c r="E4460" s="2649"/>
      <c r="F4460" s="1254"/>
      <c r="G4460" s="2693">
        <f>G4457+G4458</f>
        <v>19000</v>
      </c>
      <c r="H4460" s="2649"/>
      <c r="I4460" s="1254"/>
      <c r="J4460" s="2693"/>
      <c r="K4460" s="2649"/>
      <c r="L4460" s="1254"/>
      <c r="M4460" s="1951"/>
    </row>
    <row r="4461" spans="1:13" s="352" customFormat="1" ht="33.75" customHeight="1">
      <c r="A4461" s="2732" t="s">
        <v>3278</v>
      </c>
      <c r="B4461" s="2646" t="s">
        <v>5016</v>
      </c>
      <c r="C4461" s="1501"/>
      <c r="D4461" s="2720"/>
      <c r="E4461" s="2646"/>
      <c r="F4461" s="1501"/>
      <c r="G4461" s="2720"/>
      <c r="H4461" s="2646" t="s">
        <v>5016</v>
      </c>
      <c r="I4461" s="1501"/>
      <c r="J4461" s="2720"/>
      <c r="K4461" s="2646"/>
      <c r="L4461" s="1501"/>
      <c r="M4461" s="2725"/>
    </row>
    <row r="4462" spans="1:13" s="352" customFormat="1" ht="15.75">
      <c r="A4462" s="2522" t="s">
        <v>4228</v>
      </c>
      <c r="B4462" s="1406"/>
      <c r="C4462" s="1251"/>
      <c r="D4462" s="2692"/>
      <c r="E4462" s="1406"/>
      <c r="F4462" s="1251"/>
      <c r="G4462" s="2692"/>
      <c r="H4462" s="1406"/>
      <c r="I4462" s="1251"/>
      <c r="J4462" s="2692"/>
      <c r="K4462" s="1406"/>
      <c r="L4462" s="1251"/>
      <c r="M4462" s="2515"/>
    </row>
    <row r="4463" spans="1:13" s="352" customFormat="1" ht="15.75">
      <c r="A4463" s="2522" t="s">
        <v>3284</v>
      </c>
      <c r="B4463" s="2625" t="s">
        <v>3866</v>
      </c>
      <c r="C4463" s="2722"/>
      <c r="D4463" s="2692"/>
      <c r="E4463" s="2625"/>
      <c r="F4463" s="2722"/>
      <c r="G4463" s="2692"/>
      <c r="H4463" s="2625" t="s">
        <v>3371</v>
      </c>
      <c r="I4463" s="2722"/>
      <c r="J4463" s="2692"/>
      <c r="K4463" s="2625"/>
      <c r="L4463" s="2722"/>
      <c r="M4463" s="2515"/>
    </row>
    <row r="4464" spans="1:13" s="352" customFormat="1" ht="15.75">
      <c r="A4464" s="2522" t="s">
        <v>4375</v>
      </c>
      <c r="B4464" s="1406" t="s">
        <v>3541</v>
      </c>
      <c r="C4464" s="1251"/>
      <c r="D4464" s="2692"/>
      <c r="E4464" s="1406"/>
      <c r="F4464" s="1251"/>
      <c r="G4464" s="2692"/>
      <c r="H4464" s="1406" t="s">
        <v>3541</v>
      </c>
      <c r="I4464" s="1251"/>
      <c r="J4464" s="2692"/>
      <c r="K4464" s="1406"/>
      <c r="L4464" s="1251"/>
      <c r="M4464" s="2515"/>
    </row>
    <row r="4465" spans="1:13" s="352" customFormat="1" ht="15.75">
      <c r="A4465" s="2522" t="s">
        <v>3291</v>
      </c>
      <c r="B4465" s="1406"/>
      <c r="C4465" s="1251"/>
      <c r="D4465" s="2692"/>
      <c r="E4465" s="1406"/>
      <c r="F4465" s="1251"/>
      <c r="G4465" s="2692"/>
      <c r="H4465" s="1406"/>
      <c r="I4465" s="1251"/>
      <c r="J4465" s="2692"/>
      <c r="K4465" s="1406"/>
      <c r="L4465" s="1251"/>
      <c r="M4465" s="2515"/>
    </row>
    <row r="4466" spans="1:13" s="352" customFormat="1" ht="15.75">
      <c r="A4466" s="2522" t="s">
        <v>3294</v>
      </c>
      <c r="B4466" s="1406"/>
      <c r="C4466" s="1251"/>
      <c r="D4466" s="2692"/>
      <c r="E4466" s="1406"/>
      <c r="F4466" s="1251"/>
      <c r="G4466" s="2692"/>
      <c r="H4466" s="1406"/>
      <c r="I4466" s="1251"/>
      <c r="J4466" s="2692"/>
      <c r="K4466" s="1406"/>
      <c r="L4466" s="1251"/>
      <c r="M4466" s="2515"/>
    </row>
    <row r="4467" spans="1:13" s="352" customFormat="1" ht="15.75">
      <c r="A4467" s="2522" t="s">
        <v>3295</v>
      </c>
      <c r="B4467" s="1406" t="s">
        <v>3426</v>
      </c>
      <c r="C4467" s="1251"/>
      <c r="D4467" s="2692"/>
      <c r="E4467" s="1409"/>
      <c r="F4467" s="1251"/>
      <c r="G4467" s="2692"/>
      <c r="H4467" s="1406" t="s">
        <v>3426</v>
      </c>
      <c r="I4467" s="1251"/>
      <c r="J4467" s="2692"/>
      <c r="K4467" s="1409"/>
      <c r="L4467" s="1251"/>
      <c r="M4467" s="2515"/>
    </row>
    <row r="4468" spans="1:13" s="352" customFormat="1" ht="15.75">
      <c r="A4468" s="2521" t="s">
        <v>3298</v>
      </c>
      <c r="B4468" s="1406"/>
      <c r="C4468" s="1251"/>
      <c r="D4468" s="2692"/>
      <c r="E4468" s="1406"/>
      <c r="F4468" s="1251"/>
      <c r="G4468" s="2692"/>
      <c r="H4468" s="1406"/>
      <c r="I4468" s="1251"/>
      <c r="J4468" s="2692"/>
      <c r="K4468" s="1406"/>
      <c r="L4468" s="1251"/>
      <c r="M4468" s="2515"/>
    </row>
    <row r="4469" spans="1:13" s="352" customFormat="1" ht="31.5">
      <c r="A4469" s="2522" t="s">
        <v>4376</v>
      </c>
      <c r="B4469" s="1406" t="s">
        <v>5017</v>
      </c>
      <c r="C4469" s="1251"/>
      <c r="D4469" s="2692"/>
      <c r="E4469" s="1406"/>
      <c r="F4469" s="1251"/>
      <c r="G4469" s="2692"/>
      <c r="H4469" s="1406" t="s">
        <v>5017</v>
      </c>
      <c r="I4469" s="1251"/>
      <c r="J4469" s="2692"/>
      <c r="K4469" s="1406"/>
      <c r="L4469" s="1251"/>
      <c r="M4469" s="2515"/>
    </row>
    <row r="4470" spans="1:13" s="352" customFormat="1" ht="15.75">
      <c r="A4470" s="2522" t="s">
        <v>3304</v>
      </c>
      <c r="B4470" s="1406"/>
      <c r="C4470" s="1251"/>
      <c r="D4470" s="2692"/>
      <c r="E4470" s="1406"/>
      <c r="F4470" s="1251"/>
      <c r="G4470" s="2692"/>
      <c r="H4470" s="1406"/>
      <c r="I4470" s="1251"/>
      <c r="J4470" s="2692"/>
      <c r="K4470" s="1406"/>
      <c r="L4470" s="1251"/>
      <c r="M4470" s="2515"/>
    </row>
    <row r="4471" spans="1:13" s="352" customFormat="1" ht="15.75">
      <c r="A4471" s="2522" t="s">
        <v>4377</v>
      </c>
      <c r="B4471" s="1406">
        <v>1</v>
      </c>
      <c r="C4471" s="1251">
        <v>250</v>
      </c>
      <c r="D4471" s="2692">
        <f>C4471*B4471*B4473</f>
        <v>50000</v>
      </c>
      <c r="E4471" s="1406"/>
      <c r="F4471" s="1251"/>
      <c r="G4471" s="2692"/>
      <c r="H4471" s="1406">
        <v>1</v>
      </c>
      <c r="I4471" s="1251">
        <v>250</v>
      </c>
      <c r="J4471" s="2692">
        <f>I4471*H4471*H4473</f>
        <v>50000</v>
      </c>
      <c r="K4471" s="1406"/>
      <c r="L4471" s="1251"/>
      <c r="M4471" s="2515"/>
    </row>
    <row r="4472" spans="1:13" s="352" customFormat="1" ht="15.75">
      <c r="A4472" s="2522" t="s">
        <v>4898</v>
      </c>
      <c r="B4472" s="1406">
        <v>2</v>
      </c>
      <c r="C4472" s="1251">
        <v>50</v>
      </c>
      <c r="D4472" s="2692">
        <f>C4472*B4472*B4473</f>
        <v>20000</v>
      </c>
      <c r="E4472" s="1406"/>
      <c r="F4472" s="1251"/>
      <c r="G4472" s="2692"/>
      <c r="H4472" s="1406">
        <v>2</v>
      </c>
      <c r="I4472" s="1251">
        <v>50</v>
      </c>
      <c r="J4472" s="2692">
        <f>I4472*H4472*H4473</f>
        <v>20000</v>
      </c>
      <c r="K4472" s="1406"/>
      <c r="L4472" s="1251"/>
      <c r="M4472" s="2515"/>
    </row>
    <row r="4473" spans="1:13" s="352" customFormat="1" ht="15.75">
      <c r="A4473" s="2733" t="s">
        <v>4899</v>
      </c>
      <c r="B4473" s="1406">
        <v>200</v>
      </c>
      <c r="C4473" s="1251"/>
      <c r="D4473" s="2692"/>
      <c r="E4473" s="1406"/>
      <c r="F4473" s="1251"/>
      <c r="G4473" s="2692"/>
      <c r="H4473" s="1406">
        <v>200</v>
      </c>
      <c r="I4473" s="1251"/>
      <c r="J4473" s="2692"/>
      <c r="K4473" s="1406"/>
      <c r="L4473" s="1251"/>
      <c r="M4473" s="2515"/>
    </row>
    <row r="4474" spans="1:13" s="352" customFormat="1" ht="16.5" thickBot="1">
      <c r="A4474" s="2734" t="s">
        <v>29</v>
      </c>
      <c r="B4474" s="2649"/>
      <c r="C4474" s="1254"/>
      <c r="D4474" s="2693">
        <f>D4471+D4472</f>
        <v>70000</v>
      </c>
      <c r="E4474" s="2649"/>
      <c r="F4474" s="1254"/>
      <c r="G4474" s="2693"/>
      <c r="H4474" s="2649"/>
      <c r="I4474" s="1254"/>
      <c r="J4474" s="2693">
        <f>J4471+J4472</f>
        <v>70000</v>
      </c>
      <c r="K4474" s="2649"/>
      <c r="L4474" s="1254"/>
      <c r="M4474" s="1951"/>
    </row>
    <row r="4475" spans="1:13" s="352" customFormat="1" ht="34.5" customHeight="1">
      <c r="A4475" s="2732" t="s">
        <v>3278</v>
      </c>
      <c r="B4475" s="2646"/>
      <c r="C4475" s="1501"/>
      <c r="D4475" s="2720"/>
      <c r="E4475" s="2646" t="s">
        <v>5018</v>
      </c>
      <c r="F4475" s="1501"/>
      <c r="G4475" s="2720"/>
      <c r="H4475" s="2646"/>
      <c r="I4475" s="1501"/>
      <c r="J4475" s="2720"/>
      <c r="K4475" s="2646"/>
      <c r="L4475" s="1501"/>
      <c r="M4475" s="2725"/>
    </row>
    <row r="4476" spans="1:13" s="352" customFormat="1" ht="15.75">
      <c r="A4476" s="2522" t="s">
        <v>4228</v>
      </c>
      <c r="B4476" s="1406"/>
      <c r="C4476" s="1251"/>
      <c r="D4476" s="2692"/>
      <c r="E4476" s="1406"/>
      <c r="F4476" s="1251"/>
      <c r="G4476" s="2692"/>
      <c r="H4476" s="1406"/>
      <c r="I4476" s="1251"/>
      <c r="J4476" s="2692"/>
      <c r="K4476" s="1406"/>
      <c r="L4476" s="1251"/>
      <c r="M4476" s="2515"/>
    </row>
    <row r="4477" spans="1:13" s="352" customFormat="1" ht="15.75">
      <c r="A4477" s="2522" t="s">
        <v>3284</v>
      </c>
      <c r="B4477" s="1406"/>
      <c r="C4477" s="1251"/>
      <c r="D4477" s="2692"/>
      <c r="E4477" s="2625" t="s">
        <v>5019</v>
      </c>
      <c r="F4477" s="1251"/>
      <c r="G4477" s="2692"/>
      <c r="H4477" s="2625"/>
      <c r="I4477" s="1251"/>
      <c r="J4477" s="2692"/>
      <c r="K4477" s="2625"/>
      <c r="L4477" s="1251"/>
      <c r="M4477" s="2515"/>
    </row>
    <row r="4478" spans="1:13" s="352" customFormat="1" ht="15.75">
      <c r="A4478" s="2522" t="s">
        <v>4375</v>
      </c>
      <c r="B4478" s="1406"/>
      <c r="C4478" s="1251"/>
      <c r="D4478" s="2692"/>
      <c r="E4478" s="1406" t="s">
        <v>3541</v>
      </c>
      <c r="F4478" s="1251"/>
      <c r="G4478" s="2692"/>
      <c r="H4478" s="1406"/>
      <c r="I4478" s="1251"/>
      <c r="J4478" s="2692"/>
      <c r="K4478" s="1406"/>
      <c r="L4478" s="1251"/>
      <c r="M4478" s="2515"/>
    </row>
    <row r="4479" spans="1:13" s="352" customFormat="1" ht="15.75">
      <c r="A4479" s="2522" t="s">
        <v>3291</v>
      </c>
      <c r="B4479" s="1406"/>
      <c r="C4479" s="1251"/>
      <c r="D4479" s="2692"/>
      <c r="E4479" s="1406"/>
      <c r="F4479" s="1251"/>
      <c r="G4479" s="2692"/>
      <c r="H4479" s="1406"/>
      <c r="I4479" s="1251"/>
      <c r="J4479" s="2692"/>
      <c r="K4479" s="1406"/>
      <c r="L4479" s="1251"/>
      <c r="M4479" s="2515"/>
    </row>
    <row r="4480" spans="1:13" s="352" customFormat="1" ht="15.75">
      <c r="A4480" s="2522" t="s">
        <v>3294</v>
      </c>
      <c r="B4480" s="1406"/>
      <c r="C4480" s="1251"/>
      <c r="D4480" s="2692"/>
      <c r="E4480" s="1406">
        <v>2</v>
      </c>
      <c r="F4480" s="1251"/>
      <c r="G4480" s="2692"/>
      <c r="H4480" s="1406"/>
      <c r="I4480" s="1251"/>
      <c r="J4480" s="2692"/>
      <c r="K4480" s="1406"/>
      <c r="L4480" s="1251"/>
      <c r="M4480" s="2515"/>
    </row>
    <row r="4481" spans="1:13" s="352" customFormat="1" ht="15.75">
      <c r="A4481" s="2522" t="s">
        <v>3295</v>
      </c>
      <c r="B4481" s="1406"/>
      <c r="C4481" s="1251"/>
      <c r="D4481" s="2692"/>
      <c r="E4481" s="1409" t="s">
        <v>3426</v>
      </c>
      <c r="F4481" s="1251"/>
      <c r="G4481" s="2692"/>
      <c r="H4481" s="1409"/>
      <c r="I4481" s="1251"/>
      <c r="J4481" s="2692"/>
      <c r="K4481" s="1409"/>
      <c r="L4481" s="1251"/>
      <c r="M4481" s="2515"/>
    </row>
    <row r="4482" spans="1:13" s="352" customFormat="1" ht="15.75">
      <c r="A4482" s="2521" t="s">
        <v>3298</v>
      </c>
      <c r="B4482" s="1406"/>
      <c r="C4482" s="1251"/>
      <c r="D4482" s="2692"/>
      <c r="E4482" s="1406"/>
      <c r="F4482" s="1251"/>
      <c r="G4482" s="2692"/>
      <c r="H4482" s="1406"/>
      <c r="I4482" s="1251"/>
      <c r="J4482" s="2692"/>
      <c r="K4482" s="1406"/>
      <c r="L4482" s="1251"/>
      <c r="M4482" s="2515"/>
    </row>
    <row r="4483" spans="1:13" s="352" customFormat="1" ht="15.75">
      <c r="A4483" s="2522" t="s">
        <v>4376</v>
      </c>
      <c r="B4483" s="1406"/>
      <c r="C4483" s="1251"/>
      <c r="D4483" s="2692"/>
      <c r="E4483" s="1406" t="s">
        <v>5020</v>
      </c>
      <c r="F4483" s="1251"/>
      <c r="G4483" s="2692"/>
      <c r="H4483" s="1406"/>
      <c r="I4483" s="1251"/>
      <c r="J4483" s="2692"/>
      <c r="K4483" s="1406"/>
      <c r="L4483" s="1251"/>
      <c r="M4483" s="2515"/>
    </row>
    <row r="4484" spans="1:13" s="352" customFormat="1" ht="15.75">
      <c r="A4484" s="2522" t="s">
        <v>3304</v>
      </c>
      <c r="B4484" s="1406"/>
      <c r="C4484" s="1251"/>
      <c r="D4484" s="2692"/>
      <c r="E4484" s="1406"/>
      <c r="F4484" s="1251"/>
      <c r="G4484" s="2692"/>
      <c r="H4484" s="1406"/>
      <c r="I4484" s="1251"/>
      <c r="J4484" s="2692"/>
      <c r="K4484" s="1406"/>
      <c r="L4484" s="1251"/>
      <c r="M4484" s="2515"/>
    </row>
    <row r="4485" spans="1:13" s="352" customFormat="1" ht="15.75">
      <c r="A4485" s="2522" t="s">
        <v>4377</v>
      </c>
      <c r="B4485" s="1406"/>
      <c r="C4485" s="1251"/>
      <c r="D4485" s="2692"/>
      <c r="E4485" s="1406">
        <v>1</v>
      </c>
      <c r="F4485" s="1251">
        <v>300</v>
      </c>
      <c r="G4485" s="2692">
        <f>F4485*E4485*E4487</f>
        <v>45000</v>
      </c>
      <c r="H4485" s="1406"/>
      <c r="I4485" s="1251"/>
      <c r="J4485" s="2692"/>
      <c r="K4485" s="1406"/>
      <c r="L4485" s="1251"/>
      <c r="M4485" s="2515"/>
    </row>
    <row r="4486" spans="1:13" s="352" customFormat="1" ht="15.75">
      <c r="A4486" s="2522" t="s">
        <v>4898</v>
      </c>
      <c r="B4486" s="1406"/>
      <c r="C4486" s="1251"/>
      <c r="D4486" s="2692"/>
      <c r="E4486" s="1406">
        <v>2</v>
      </c>
      <c r="F4486" s="1251">
        <v>125</v>
      </c>
      <c r="G4486" s="2692">
        <f>F4486*E4486*E4487</f>
        <v>37500</v>
      </c>
      <c r="H4486" s="1406"/>
      <c r="I4486" s="1251"/>
      <c r="J4486" s="2692"/>
      <c r="K4486" s="1406"/>
      <c r="L4486" s="1251"/>
      <c r="M4486" s="2515"/>
    </row>
    <row r="4487" spans="1:13" s="352" customFormat="1" ht="15.75">
      <c r="A4487" s="2733" t="s">
        <v>4899</v>
      </c>
      <c r="B4487" s="1406"/>
      <c r="C4487" s="1251"/>
      <c r="D4487" s="2692"/>
      <c r="E4487" s="1406">
        <v>150</v>
      </c>
      <c r="F4487" s="1251"/>
      <c r="G4487" s="2692"/>
      <c r="H4487" s="1406"/>
      <c r="I4487" s="1251"/>
      <c r="J4487" s="2692"/>
      <c r="K4487" s="1406"/>
      <c r="L4487" s="1251"/>
      <c r="M4487" s="2515"/>
    </row>
    <row r="4488" spans="1:13" s="352" customFormat="1" ht="16.5" thickBot="1">
      <c r="A4488" s="2734" t="s">
        <v>29</v>
      </c>
      <c r="B4488" s="2649"/>
      <c r="C4488" s="1254"/>
      <c r="D4488" s="2693"/>
      <c r="E4488" s="2649"/>
      <c r="F4488" s="1254"/>
      <c r="G4488" s="2693">
        <f>G4485+G4486</f>
        <v>82500</v>
      </c>
      <c r="H4488" s="2649"/>
      <c r="I4488" s="1254"/>
      <c r="J4488" s="2693"/>
      <c r="K4488" s="2649"/>
      <c r="L4488" s="1254"/>
      <c r="M4488" s="1951"/>
    </row>
    <row r="4489" spans="1:13" s="352" customFormat="1" ht="46.5" customHeight="1">
      <c r="A4489" s="2732" t="s">
        <v>3278</v>
      </c>
      <c r="B4489" s="2646" t="s">
        <v>5021</v>
      </c>
      <c r="C4489" s="1501"/>
      <c r="D4489" s="2720"/>
      <c r="E4489" s="2646" t="s">
        <v>5021</v>
      </c>
      <c r="F4489" s="1501"/>
      <c r="G4489" s="2720"/>
      <c r="H4489" s="2646" t="s">
        <v>5021</v>
      </c>
      <c r="I4489" s="1501"/>
      <c r="J4489" s="2720"/>
      <c r="K4489" s="2646" t="s">
        <v>5021</v>
      </c>
      <c r="L4489" s="1501"/>
      <c r="M4489" s="2725"/>
    </row>
    <row r="4490" spans="1:13" s="352" customFormat="1" ht="15.75">
      <c r="A4490" s="2522" t="s">
        <v>4228</v>
      </c>
      <c r="B4490" s="1406"/>
      <c r="C4490" s="1251"/>
      <c r="D4490" s="2692"/>
      <c r="E4490" s="1406"/>
      <c r="F4490" s="1251"/>
      <c r="G4490" s="2692"/>
      <c r="H4490" s="1406"/>
      <c r="I4490" s="1251"/>
      <c r="J4490" s="2692"/>
      <c r="K4490" s="1406"/>
      <c r="L4490" s="1251"/>
      <c r="M4490" s="2515"/>
    </row>
    <row r="4491" spans="1:13" s="352" customFormat="1" ht="15.75">
      <c r="A4491" s="2522" t="s">
        <v>3284</v>
      </c>
      <c r="B4491" s="2625" t="s">
        <v>3866</v>
      </c>
      <c r="C4491" s="2722"/>
      <c r="D4491" s="2692"/>
      <c r="E4491" s="2625" t="s">
        <v>3359</v>
      </c>
      <c r="F4491" s="2722"/>
      <c r="G4491" s="2692"/>
      <c r="H4491" s="2625" t="s">
        <v>3519</v>
      </c>
      <c r="I4491" s="2722"/>
      <c r="J4491" s="2692"/>
      <c r="K4491" s="2625" t="s">
        <v>3924</v>
      </c>
      <c r="L4491" s="2722"/>
      <c r="M4491" s="2515"/>
    </row>
    <row r="4492" spans="1:13" s="352" customFormat="1" ht="15.75">
      <c r="A4492" s="2522" t="s">
        <v>4375</v>
      </c>
      <c r="B4492" s="1406" t="s">
        <v>3411</v>
      </c>
      <c r="C4492" s="1251"/>
      <c r="D4492" s="2692"/>
      <c r="E4492" s="1406" t="s">
        <v>3411</v>
      </c>
      <c r="F4492" s="1251"/>
      <c r="G4492" s="2692"/>
      <c r="H4492" s="1406" t="s">
        <v>3411</v>
      </c>
      <c r="I4492" s="1251"/>
      <c r="J4492" s="2692"/>
      <c r="K4492" s="1406" t="s">
        <v>3411</v>
      </c>
      <c r="L4492" s="1251"/>
      <c r="M4492" s="2515"/>
    </row>
    <row r="4493" spans="1:13" s="352" customFormat="1" ht="15.75">
      <c r="A4493" s="2522" t="s">
        <v>3291</v>
      </c>
      <c r="B4493" s="1406"/>
      <c r="C4493" s="1251"/>
      <c r="D4493" s="2692"/>
      <c r="E4493" s="1406"/>
      <c r="F4493" s="1251"/>
      <c r="G4493" s="2692"/>
      <c r="H4493" s="1406"/>
      <c r="I4493" s="1251"/>
      <c r="J4493" s="2692"/>
      <c r="K4493" s="1406"/>
      <c r="L4493" s="1251"/>
      <c r="M4493" s="2515"/>
    </row>
    <row r="4494" spans="1:13" s="352" customFormat="1" ht="15.75">
      <c r="A4494" s="2522" t="s">
        <v>3294</v>
      </c>
      <c r="B4494" s="1406"/>
      <c r="C4494" s="1251"/>
      <c r="D4494" s="2692"/>
      <c r="E4494" s="1406"/>
      <c r="F4494" s="1251"/>
      <c r="G4494" s="2692"/>
      <c r="H4494" s="1406"/>
      <c r="I4494" s="1251"/>
      <c r="J4494" s="2692"/>
      <c r="K4494" s="1406"/>
      <c r="L4494" s="1251"/>
      <c r="M4494" s="2515"/>
    </row>
    <row r="4495" spans="1:13" s="352" customFormat="1" ht="15.75">
      <c r="A4495" s="2522" t="s">
        <v>3295</v>
      </c>
      <c r="B4495" s="1406" t="s">
        <v>3394</v>
      </c>
      <c r="C4495" s="1251"/>
      <c r="D4495" s="2692"/>
      <c r="E4495" s="1406" t="s">
        <v>3394</v>
      </c>
      <c r="F4495" s="1251"/>
      <c r="G4495" s="2692"/>
      <c r="H4495" s="1406" t="s">
        <v>3394</v>
      </c>
      <c r="I4495" s="1251"/>
      <c r="J4495" s="2692"/>
      <c r="K4495" s="1406" t="s">
        <v>3394</v>
      </c>
      <c r="L4495" s="1251"/>
      <c r="M4495" s="2515"/>
    </row>
    <row r="4496" spans="1:13" s="352" customFormat="1" ht="15.75">
      <c r="A4496" s="2521" t="s">
        <v>3298</v>
      </c>
      <c r="B4496" s="1406"/>
      <c r="C4496" s="1251"/>
      <c r="D4496" s="2692"/>
      <c r="E4496" s="1406"/>
      <c r="F4496" s="1251"/>
      <c r="G4496" s="2692"/>
      <c r="H4496" s="1406"/>
      <c r="I4496" s="1251"/>
      <c r="J4496" s="2692"/>
      <c r="K4496" s="1406"/>
      <c r="L4496" s="1251"/>
      <c r="M4496" s="2515"/>
    </row>
    <row r="4497" spans="1:13" s="352" customFormat="1" ht="15.75">
      <c r="A4497" s="2522" t="s">
        <v>4376</v>
      </c>
      <c r="B4497" s="1406"/>
      <c r="C4497" s="1251"/>
      <c r="D4497" s="2692"/>
      <c r="E4497" s="1406"/>
      <c r="F4497" s="1251"/>
      <c r="G4497" s="2692"/>
      <c r="H4497" s="1406"/>
      <c r="I4497" s="1251"/>
      <c r="J4497" s="2692"/>
      <c r="K4497" s="1406"/>
      <c r="L4497" s="1251"/>
      <c r="M4497" s="2515"/>
    </row>
    <row r="4498" spans="1:13" s="352" customFormat="1" ht="31.5">
      <c r="A4498" s="2522" t="s">
        <v>3304</v>
      </c>
      <c r="B4498" s="1406" t="s">
        <v>5022</v>
      </c>
      <c r="C4498" s="1251">
        <v>1125</v>
      </c>
      <c r="D4498" s="2692">
        <f>C4498*B4501</f>
        <v>2250</v>
      </c>
      <c r="E4498" s="1406" t="s">
        <v>5022</v>
      </c>
      <c r="F4498" s="1251">
        <v>1125</v>
      </c>
      <c r="G4498" s="2692">
        <f>F4498*E4501</f>
        <v>2250</v>
      </c>
      <c r="H4498" s="1406" t="s">
        <v>5022</v>
      </c>
      <c r="I4498" s="1251">
        <v>1125</v>
      </c>
      <c r="J4498" s="2692">
        <f>I4498*H4501</f>
        <v>2250</v>
      </c>
      <c r="K4498" s="1406" t="s">
        <v>5022</v>
      </c>
      <c r="L4498" s="1251">
        <v>1125</v>
      </c>
      <c r="M4498" s="2515">
        <f>L4498*K4501</f>
        <v>2250</v>
      </c>
    </row>
    <row r="4499" spans="1:13" s="352" customFormat="1" ht="15.75">
      <c r="A4499" s="2522" t="s">
        <v>4377</v>
      </c>
      <c r="B4499" s="1406">
        <v>1</v>
      </c>
      <c r="C4499" s="1251"/>
      <c r="D4499" s="2692"/>
      <c r="E4499" s="1406">
        <v>1</v>
      </c>
      <c r="F4499" s="1251"/>
      <c r="G4499" s="2692"/>
      <c r="H4499" s="1406">
        <v>1</v>
      </c>
      <c r="I4499" s="1251"/>
      <c r="J4499" s="2692"/>
      <c r="K4499" s="1406">
        <v>1</v>
      </c>
      <c r="L4499" s="1251"/>
      <c r="M4499" s="2515"/>
    </row>
    <row r="4500" spans="1:13" s="352" customFormat="1" ht="15.75">
      <c r="A4500" s="2522" t="s">
        <v>4898</v>
      </c>
      <c r="B4500" s="1406"/>
      <c r="C4500" s="1251"/>
      <c r="D4500" s="2692"/>
      <c r="E4500" s="1406"/>
      <c r="F4500" s="1251"/>
      <c r="G4500" s="2692"/>
      <c r="H4500" s="1406"/>
      <c r="I4500" s="1251"/>
      <c r="J4500" s="2692"/>
      <c r="K4500" s="1406"/>
      <c r="L4500" s="1251"/>
      <c r="M4500" s="2515"/>
    </row>
    <row r="4501" spans="1:13" s="352" customFormat="1" ht="15.75">
      <c r="A4501" s="2733" t="s">
        <v>4899</v>
      </c>
      <c r="B4501" s="1406">
        <v>2</v>
      </c>
      <c r="C4501" s="1251"/>
      <c r="D4501" s="2692"/>
      <c r="E4501" s="1406">
        <v>2</v>
      </c>
      <c r="F4501" s="1251"/>
      <c r="G4501" s="2692"/>
      <c r="H4501" s="1406">
        <v>2</v>
      </c>
      <c r="I4501" s="1251"/>
      <c r="J4501" s="2692"/>
      <c r="K4501" s="1406">
        <v>2</v>
      </c>
      <c r="L4501" s="1251"/>
      <c r="M4501" s="2515"/>
    </row>
    <row r="4502" spans="1:13" s="352" customFormat="1" ht="16.5" thickBot="1">
      <c r="A4502" s="2734" t="s">
        <v>29</v>
      </c>
      <c r="B4502" s="2649"/>
      <c r="C4502" s="1254"/>
      <c r="D4502" s="2693">
        <f>D4498</f>
        <v>2250</v>
      </c>
      <c r="E4502" s="2649"/>
      <c r="F4502" s="1254"/>
      <c r="G4502" s="2693">
        <f>G4498</f>
        <v>2250</v>
      </c>
      <c r="H4502" s="2649"/>
      <c r="I4502" s="1254"/>
      <c r="J4502" s="2693">
        <f>J4498</f>
        <v>2250</v>
      </c>
      <c r="K4502" s="2649"/>
      <c r="L4502" s="1254"/>
      <c r="M4502" s="1951">
        <f>M4498</f>
        <v>2250</v>
      </c>
    </row>
    <row r="4503" spans="1:13" s="352" customFormat="1" ht="46.5" customHeight="1">
      <c r="A4503" s="2732" t="s">
        <v>3278</v>
      </c>
      <c r="B4503" s="2646" t="s">
        <v>5021</v>
      </c>
      <c r="C4503" s="1501"/>
      <c r="D4503" s="2720"/>
      <c r="E4503" s="2646" t="s">
        <v>5021</v>
      </c>
      <c r="F4503" s="1501"/>
      <c r="G4503" s="2720"/>
      <c r="H4503" s="2646" t="s">
        <v>5021</v>
      </c>
      <c r="I4503" s="1501"/>
      <c r="J4503" s="2720"/>
      <c r="K4503" s="2646" t="s">
        <v>5021</v>
      </c>
      <c r="L4503" s="1501"/>
      <c r="M4503" s="2725"/>
    </row>
    <row r="4504" spans="1:13" s="352" customFormat="1" ht="15.75">
      <c r="A4504" s="2522" t="s">
        <v>4228</v>
      </c>
      <c r="B4504" s="1406"/>
      <c r="C4504" s="1251"/>
      <c r="D4504" s="2692"/>
      <c r="E4504" s="1406"/>
      <c r="F4504" s="1251"/>
      <c r="G4504" s="2692"/>
      <c r="H4504" s="1406"/>
      <c r="I4504" s="1251"/>
      <c r="J4504" s="2692"/>
      <c r="K4504" s="1406"/>
      <c r="L4504" s="1251"/>
      <c r="M4504" s="2515"/>
    </row>
    <row r="4505" spans="1:13" s="352" customFormat="1" ht="15.75">
      <c r="A4505" s="2522" t="s">
        <v>3284</v>
      </c>
      <c r="B4505" s="2625" t="s">
        <v>3866</v>
      </c>
      <c r="C4505" s="2722"/>
      <c r="D4505" s="2692"/>
      <c r="E4505" s="2625" t="s">
        <v>3359</v>
      </c>
      <c r="F4505" s="2722"/>
      <c r="G4505" s="2692"/>
      <c r="H4505" s="2625" t="s">
        <v>3519</v>
      </c>
      <c r="I4505" s="2722"/>
      <c r="J4505" s="2692"/>
      <c r="K4505" s="2625" t="s">
        <v>3924</v>
      </c>
      <c r="L4505" s="2722"/>
      <c r="M4505" s="2515"/>
    </row>
    <row r="4506" spans="1:13" s="352" customFormat="1" ht="15.75">
      <c r="A4506" s="2522" t="s">
        <v>4375</v>
      </c>
      <c r="B4506" s="1406"/>
      <c r="C4506" s="1251"/>
      <c r="D4506" s="2692"/>
      <c r="E4506" s="1406" t="s">
        <v>3411</v>
      </c>
      <c r="F4506" s="1251"/>
      <c r="G4506" s="2692"/>
      <c r="H4506" s="1406" t="s">
        <v>3411</v>
      </c>
      <c r="I4506" s="1251"/>
      <c r="J4506" s="2692"/>
      <c r="K4506" s="1406" t="s">
        <v>3411</v>
      </c>
      <c r="L4506" s="1251"/>
      <c r="M4506" s="2515"/>
    </row>
    <row r="4507" spans="1:13" s="352" customFormat="1" ht="15.75">
      <c r="A4507" s="2522" t="s">
        <v>3291</v>
      </c>
      <c r="B4507" s="1406"/>
      <c r="C4507" s="1251"/>
      <c r="D4507" s="2692"/>
      <c r="E4507" s="1406"/>
      <c r="F4507" s="1251"/>
      <c r="G4507" s="2692"/>
      <c r="H4507" s="1406"/>
      <c r="I4507" s="1251"/>
      <c r="J4507" s="2692"/>
      <c r="K4507" s="1406"/>
      <c r="L4507" s="1251"/>
      <c r="M4507" s="2515"/>
    </row>
    <row r="4508" spans="1:13" s="352" customFormat="1" ht="15.75">
      <c r="A4508" s="2522" t="s">
        <v>3294</v>
      </c>
      <c r="B4508" s="1406"/>
      <c r="C4508" s="1251"/>
      <c r="D4508" s="2692"/>
      <c r="E4508" s="1406"/>
      <c r="F4508" s="1251"/>
      <c r="G4508" s="2692"/>
      <c r="H4508" s="1406"/>
      <c r="I4508" s="1251"/>
      <c r="J4508" s="2692"/>
      <c r="K4508" s="1406"/>
      <c r="L4508" s="1251"/>
      <c r="M4508" s="2515"/>
    </row>
    <row r="4509" spans="1:13" s="352" customFormat="1" ht="15.75">
      <c r="A4509" s="2522" t="s">
        <v>3295</v>
      </c>
      <c r="B4509" s="1406" t="s">
        <v>3426</v>
      </c>
      <c r="C4509" s="1251"/>
      <c r="D4509" s="2692"/>
      <c r="E4509" s="1406" t="s">
        <v>3426</v>
      </c>
      <c r="F4509" s="1251"/>
      <c r="G4509" s="2692"/>
      <c r="H4509" s="1406" t="s">
        <v>3426</v>
      </c>
      <c r="I4509" s="1251"/>
      <c r="J4509" s="2692"/>
      <c r="K4509" s="1406" t="s">
        <v>3426</v>
      </c>
      <c r="L4509" s="1251"/>
      <c r="M4509" s="2515"/>
    </row>
    <row r="4510" spans="1:13" s="352" customFormat="1" ht="15.75">
      <c r="A4510" s="2521" t="s">
        <v>3298</v>
      </c>
      <c r="B4510" s="1406"/>
      <c r="C4510" s="1251"/>
      <c r="D4510" s="2692"/>
      <c r="E4510" s="1406"/>
      <c r="F4510" s="1251"/>
      <c r="G4510" s="2692"/>
      <c r="H4510" s="1406"/>
      <c r="I4510" s="1251"/>
      <c r="J4510" s="2692"/>
      <c r="K4510" s="1406"/>
      <c r="L4510" s="1251"/>
      <c r="M4510" s="2515"/>
    </row>
    <row r="4511" spans="1:13" s="352" customFormat="1" ht="15.75">
      <c r="A4511" s="2522" t="s">
        <v>4376</v>
      </c>
      <c r="B4511" s="1406"/>
      <c r="C4511" s="1251"/>
      <c r="D4511" s="2692"/>
      <c r="E4511" s="1406"/>
      <c r="F4511" s="1251"/>
      <c r="G4511" s="2692"/>
      <c r="H4511" s="1406"/>
      <c r="I4511" s="1251"/>
      <c r="J4511" s="2692"/>
      <c r="K4511" s="1406"/>
      <c r="L4511" s="1251"/>
      <c r="M4511" s="2515"/>
    </row>
    <row r="4512" spans="1:13" s="352" customFormat="1" ht="15.75">
      <c r="A4512" s="2522" t="s">
        <v>3304</v>
      </c>
      <c r="B4512" s="1406" t="s">
        <v>3306</v>
      </c>
      <c r="C4512" s="1251"/>
      <c r="D4512" s="2692">
        <f>C4512*B4515</f>
        <v>0</v>
      </c>
      <c r="E4512" s="1406"/>
      <c r="F4512" s="1251"/>
      <c r="G4512" s="2692"/>
      <c r="H4512" s="1406"/>
      <c r="I4512" s="1251"/>
      <c r="J4512" s="2692"/>
      <c r="K4512" s="1406"/>
      <c r="L4512" s="1251"/>
      <c r="M4512" s="2515"/>
    </row>
    <row r="4513" spans="1:13" s="352" customFormat="1" ht="15.75">
      <c r="A4513" s="2522" t="s">
        <v>4377</v>
      </c>
      <c r="B4513" s="1406">
        <v>1</v>
      </c>
      <c r="C4513" s="1251">
        <v>200</v>
      </c>
      <c r="D4513" s="2692">
        <f>C4513*B4513*B4515</f>
        <v>2400</v>
      </c>
      <c r="E4513" s="1406">
        <v>1</v>
      </c>
      <c r="F4513" s="1251">
        <v>200</v>
      </c>
      <c r="G4513" s="2692">
        <f>F4513*E4513*E4515</f>
        <v>2400</v>
      </c>
      <c r="H4513" s="1406">
        <v>1</v>
      </c>
      <c r="I4513" s="1251">
        <v>200</v>
      </c>
      <c r="J4513" s="2692">
        <f>I4513*H4513*H4515</f>
        <v>2400</v>
      </c>
      <c r="K4513" s="1406">
        <v>1</v>
      </c>
      <c r="L4513" s="1251">
        <v>200</v>
      </c>
      <c r="M4513" s="2515">
        <f>L4513*K4513*K4515</f>
        <v>2400</v>
      </c>
    </row>
    <row r="4514" spans="1:13" s="352" customFormat="1" ht="15.75">
      <c r="A4514" s="2522" t="s">
        <v>4898</v>
      </c>
      <c r="B4514" s="1406">
        <v>2</v>
      </c>
      <c r="C4514" s="1251">
        <v>50</v>
      </c>
      <c r="D4514" s="2692">
        <f>C4514*B4514*B4515</f>
        <v>1200</v>
      </c>
      <c r="E4514" s="1406">
        <v>2</v>
      </c>
      <c r="F4514" s="1251">
        <v>50</v>
      </c>
      <c r="G4514" s="2692">
        <f>F4514*E4514*E4515</f>
        <v>1200</v>
      </c>
      <c r="H4514" s="1406">
        <v>2</v>
      </c>
      <c r="I4514" s="1251">
        <v>50</v>
      </c>
      <c r="J4514" s="2692">
        <f>I4514*H4514*H4515</f>
        <v>1200</v>
      </c>
      <c r="K4514" s="1406">
        <v>2</v>
      </c>
      <c r="L4514" s="1251">
        <v>50</v>
      </c>
      <c r="M4514" s="2515">
        <f>L4514*K4514*K4515</f>
        <v>1200</v>
      </c>
    </row>
    <row r="4515" spans="1:13" s="352" customFormat="1" ht="15.75">
      <c r="A4515" s="2733" t="s">
        <v>4899</v>
      </c>
      <c r="B4515" s="1406">
        <v>12</v>
      </c>
      <c r="C4515" s="1251"/>
      <c r="D4515" s="2692"/>
      <c r="E4515" s="1406">
        <v>12</v>
      </c>
      <c r="F4515" s="1251"/>
      <c r="G4515" s="2692"/>
      <c r="H4515" s="1406">
        <v>12</v>
      </c>
      <c r="I4515" s="1251"/>
      <c r="J4515" s="2692"/>
      <c r="K4515" s="1406">
        <v>12</v>
      </c>
      <c r="L4515" s="1251"/>
      <c r="M4515" s="2515"/>
    </row>
    <row r="4516" spans="1:13" s="352" customFormat="1" ht="16.5" thickBot="1">
      <c r="A4516" s="2734" t="s">
        <v>29</v>
      </c>
      <c r="B4516" s="2649"/>
      <c r="C4516" s="1254"/>
      <c r="D4516" s="2693">
        <f>D4513+D4514</f>
        <v>3600</v>
      </c>
      <c r="E4516" s="2649"/>
      <c r="F4516" s="1254"/>
      <c r="G4516" s="2693">
        <f>G4513+G4514</f>
        <v>3600</v>
      </c>
      <c r="H4516" s="2649"/>
      <c r="I4516" s="1254"/>
      <c r="J4516" s="2693">
        <f>J4513+J4514</f>
        <v>3600</v>
      </c>
      <c r="K4516" s="2649"/>
      <c r="L4516" s="1254"/>
      <c r="M4516" s="1951">
        <f>M4513+M4514</f>
        <v>3600</v>
      </c>
    </row>
    <row r="4517" spans="1:13" s="352" customFormat="1" ht="47.25">
      <c r="A4517" s="2732" t="s">
        <v>3278</v>
      </c>
      <c r="B4517" s="2646" t="s">
        <v>5021</v>
      </c>
      <c r="C4517" s="1501"/>
      <c r="D4517" s="2720"/>
      <c r="E4517" s="2646" t="s">
        <v>5021</v>
      </c>
      <c r="F4517" s="1501"/>
      <c r="G4517" s="2720"/>
      <c r="H4517" s="2646" t="s">
        <v>5021</v>
      </c>
      <c r="I4517" s="1501"/>
      <c r="J4517" s="2720"/>
      <c r="K4517" s="2646" t="s">
        <v>5021</v>
      </c>
      <c r="L4517" s="1501"/>
      <c r="M4517" s="2725"/>
    </row>
    <row r="4518" spans="1:13" s="352" customFormat="1" ht="15.75">
      <c r="A4518" s="2522" t="s">
        <v>4228</v>
      </c>
      <c r="B4518" s="1406"/>
      <c r="C4518" s="1251"/>
      <c r="D4518" s="2692"/>
      <c r="E4518" s="1406"/>
      <c r="F4518" s="1251"/>
      <c r="G4518" s="2692"/>
      <c r="H4518" s="1406"/>
      <c r="I4518" s="1251"/>
      <c r="J4518" s="2692"/>
      <c r="K4518" s="1406"/>
      <c r="L4518" s="1251"/>
      <c r="M4518" s="2515"/>
    </row>
    <row r="4519" spans="1:13" s="352" customFormat="1" ht="15.75">
      <c r="A4519" s="2522" t="s">
        <v>3284</v>
      </c>
      <c r="B4519" s="2625" t="s">
        <v>3866</v>
      </c>
      <c r="C4519" s="2722"/>
      <c r="D4519" s="2692"/>
      <c r="E4519" s="2625" t="s">
        <v>3359</v>
      </c>
      <c r="F4519" s="2722"/>
      <c r="G4519" s="2692"/>
      <c r="H4519" s="2625" t="s">
        <v>3519</v>
      </c>
      <c r="I4519" s="2722"/>
      <c r="J4519" s="2692"/>
      <c r="K4519" s="2625" t="s">
        <v>3924</v>
      </c>
      <c r="L4519" s="2722"/>
      <c r="M4519" s="2515"/>
    </row>
    <row r="4520" spans="1:13" s="352" customFormat="1" ht="15.75">
      <c r="A4520" s="2522" t="s">
        <v>4375</v>
      </c>
      <c r="B4520" s="1406"/>
      <c r="C4520" s="1251"/>
      <c r="D4520" s="2692"/>
      <c r="E4520" s="1406" t="s">
        <v>3411</v>
      </c>
      <c r="F4520" s="1251"/>
      <c r="G4520" s="2692"/>
      <c r="H4520" s="1406" t="s">
        <v>3411</v>
      </c>
      <c r="I4520" s="1251"/>
      <c r="J4520" s="2692"/>
      <c r="K4520" s="1406" t="s">
        <v>3411</v>
      </c>
      <c r="L4520" s="1251"/>
      <c r="M4520" s="2515"/>
    </row>
    <row r="4521" spans="1:13" s="352" customFormat="1" ht="15.75">
      <c r="A4521" s="2522" t="s">
        <v>3291</v>
      </c>
      <c r="B4521" s="1406"/>
      <c r="C4521" s="1251"/>
      <c r="D4521" s="2692"/>
      <c r="E4521" s="1406"/>
      <c r="F4521" s="1251"/>
      <c r="G4521" s="2692"/>
      <c r="H4521" s="1406"/>
      <c r="I4521" s="1251"/>
      <c r="J4521" s="2692"/>
      <c r="K4521" s="1406"/>
      <c r="L4521" s="1251"/>
      <c r="M4521" s="2515"/>
    </row>
    <row r="4522" spans="1:13" s="352" customFormat="1" ht="15.75">
      <c r="A4522" s="2522" t="s">
        <v>3294</v>
      </c>
      <c r="B4522" s="1406"/>
      <c r="C4522" s="1251"/>
      <c r="D4522" s="2692"/>
      <c r="E4522" s="1406"/>
      <c r="F4522" s="1251"/>
      <c r="G4522" s="2692"/>
      <c r="H4522" s="1406"/>
      <c r="I4522" s="1251"/>
      <c r="J4522" s="2692"/>
      <c r="K4522" s="1406"/>
      <c r="L4522" s="1251"/>
      <c r="M4522" s="2515"/>
    </row>
    <row r="4523" spans="1:13" s="352" customFormat="1" ht="15.75">
      <c r="A4523" s="2522" t="s">
        <v>3295</v>
      </c>
      <c r="B4523" s="1406" t="s">
        <v>3426</v>
      </c>
      <c r="C4523" s="1251"/>
      <c r="D4523" s="2692"/>
      <c r="E4523" s="1406" t="s">
        <v>3426</v>
      </c>
      <c r="F4523" s="1251"/>
      <c r="G4523" s="2692"/>
      <c r="H4523" s="1406" t="s">
        <v>3426</v>
      </c>
      <c r="I4523" s="1251"/>
      <c r="J4523" s="2692"/>
      <c r="K4523" s="1406" t="s">
        <v>3426</v>
      </c>
      <c r="L4523" s="1251"/>
      <c r="M4523" s="2515"/>
    </row>
    <row r="4524" spans="1:13" s="352" customFormat="1" ht="15.75">
      <c r="A4524" s="2521" t="s">
        <v>3298</v>
      </c>
      <c r="B4524" s="1406"/>
      <c r="C4524" s="1251"/>
      <c r="D4524" s="2692"/>
      <c r="E4524" s="1406"/>
      <c r="F4524" s="1251"/>
      <c r="G4524" s="2692"/>
      <c r="H4524" s="1406"/>
      <c r="I4524" s="1251"/>
      <c r="J4524" s="2692"/>
      <c r="K4524" s="1406"/>
      <c r="L4524" s="1251"/>
      <c r="M4524" s="2515"/>
    </row>
    <row r="4525" spans="1:13" s="352" customFormat="1" ht="15.75">
      <c r="A4525" s="2522" t="s">
        <v>4376</v>
      </c>
      <c r="B4525" s="1406"/>
      <c r="C4525" s="1251"/>
      <c r="D4525" s="2692"/>
      <c r="E4525" s="1406"/>
      <c r="F4525" s="1251"/>
      <c r="G4525" s="2692"/>
      <c r="H4525" s="1406"/>
      <c r="I4525" s="1251"/>
      <c r="J4525" s="2692"/>
      <c r="K4525" s="1406"/>
      <c r="L4525" s="1251"/>
      <c r="M4525" s="2515"/>
    </row>
    <row r="4526" spans="1:13" s="352" customFormat="1" ht="15.75">
      <c r="A4526" s="2522" t="s">
        <v>3304</v>
      </c>
      <c r="B4526" s="1406" t="s">
        <v>3306</v>
      </c>
      <c r="C4526" s="1251"/>
      <c r="D4526" s="2692">
        <f>C4526*B4529</f>
        <v>0</v>
      </c>
      <c r="E4526" s="1406"/>
      <c r="F4526" s="1251"/>
      <c r="G4526" s="2692"/>
      <c r="H4526" s="1406"/>
      <c r="I4526" s="1251"/>
      <c r="J4526" s="2692"/>
      <c r="K4526" s="1406"/>
      <c r="L4526" s="1251"/>
      <c r="M4526" s="2515"/>
    </row>
    <row r="4527" spans="1:13" s="352" customFormat="1" ht="15.75">
      <c r="A4527" s="2522" t="s">
        <v>4377</v>
      </c>
      <c r="B4527" s="1406">
        <v>1</v>
      </c>
      <c r="C4527" s="1251">
        <v>200</v>
      </c>
      <c r="D4527" s="2692">
        <f>C4527*B4527*B4529</f>
        <v>2400</v>
      </c>
      <c r="E4527" s="1406">
        <v>1</v>
      </c>
      <c r="F4527" s="1251">
        <v>200</v>
      </c>
      <c r="G4527" s="2692">
        <f>F4527*E4527*E4529</f>
        <v>2400</v>
      </c>
      <c r="H4527" s="1406">
        <v>1</v>
      </c>
      <c r="I4527" s="1251">
        <v>200</v>
      </c>
      <c r="J4527" s="2692">
        <f>I4527*H4527*H4529</f>
        <v>2400</v>
      </c>
      <c r="K4527" s="1406">
        <v>1</v>
      </c>
      <c r="L4527" s="1251">
        <v>200</v>
      </c>
      <c r="M4527" s="2515">
        <f>L4527*K4527*K4529</f>
        <v>2400</v>
      </c>
    </row>
    <row r="4528" spans="1:13" s="352" customFormat="1" ht="15.75">
      <c r="A4528" s="2522" t="s">
        <v>4898</v>
      </c>
      <c r="B4528" s="1406">
        <v>2</v>
      </c>
      <c r="C4528" s="1251">
        <v>50</v>
      </c>
      <c r="D4528" s="2692">
        <f>C4528*B4528*B4529</f>
        <v>1200</v>
      </c>
      <c r="E4528" s="1406">
        <v>2</v>
      </c>
      <c r="F4528" s="1251">
        <v>50</v>
      </c>
      <c r="G4528" s="2692">
        <f>F4528*E4528*E4529</f>
        <v>1200</v>
      </c>
      <c r="H4528" s="1406">
        <v>2</v>
      </c>
      <c r="I4528" s="1251">
        <v>50</v>
      </c>
      <c r="J4528" s="2692">
        <f>I4528*H4528*H4529</f>
        <v>1200</v>
      </c>
      <c r="K4528" s="1406">
        <v>2</v>
      </c>
      <c r="L4528" s="1251">
        <v>50</v>
      </c>
      <c r="M4528" s="2515">
        <f>L4528*K4528*K4529</f>
        <v>1200</v>
      </c>
    </row>
    <row r="4529" spans="1:13" s="352" customFormat="1" ht="15.75">
      <c r="A4529" s="2733" t="s">
        <v>4899</v>
      </c>
      <c r="B4529" s="1406">
        <v>12</v>
      </c>
      <c r="C4529" s="1251"/>
      <c r="D4529" s="2692"/>
      <c r="E4529" s="1406">
        <v>12</v>
      </c>
      <c r="F4529" s="1251"/>
      <c r="G4529" s="2692"/>
      <c r="H4529" s="1406">
        <v>12</v>
      </c>
      <c r="I4529" s="1251"/>
      <c r="J4529" s="2692"/>
      <c r="K4529" s="1406">
        <v>12</v>
      </c>
      <c r="L4529" s="1251"/>
      <c r="M4529" s="2515"/>
    </row>
    <row r="4530" spans="1:13" s="352" customFormat="1" ht="16.5" thickBot="1">
      <c r="A4530" s="2734" t="s">
        <v>29</v>
      </c>
      <c r="B4530" s="2649"/>
      <c r="C4530" s="1254"/>
      <c r="D4530" s="2693">
        <f>D4527+D4528</f>
        <v>3600</v>
      </c>
      <c r="E4530" s="2649"/>
      <c r="F4530" s="1254"/>
      <c r="G4530" s="2693">
        <f>G4527+G4528</f>
        <v>3600</v>
      </c>
      <c r="H4530" s="2649"/>
      <c r="I4530" s="1254"/>
      <c r="J4530" s="2693">
        <f>J4527+J4528</f>
        <v>3600</v>
      </c>
      <c r="K4530" s="2649"/>
      <c r="L4530" s="1254"/>
      <c r="M4530" s="1951">
        <f>M4527+M4528</f>
        <v>3600</v>
      </c>
    </row>
    <row r="4531" spans="1:13" s="352" customFormat="1" ht="46.5" customHeight="1">
      <c r="A4531" s="2732" t="s">
        <v>3278</v>
      </c>
      <c r="B4531" s="2646" t="s">
        <v>5023</v>
      </c>
      <c r="C4531" s="1501"/>
      <c r="D4531" s="2720"/>
      <c r="E4531" s="2646" t="s">
        <v>5023</v>
      </c>
      <c r="F4531" s="1501"/>
      <c r="G4531" s="2720"/>
      <c r="H4531" s="2646" t="s">
        <v>5023</v>
      </c>
      <c r="I4531" s="1501"/>
      <c r="J4531" s="2720"/>
      <c r="K4531" s="2646" t="s">
        <v>5023</v>
      </c>
      <c r="L4531" s="1501"/>
      <c r="M4531" s="2725"/>
    </row>
    <row r="4532" spans="1:13" s="352" customFormat="1" ht="15.75">
      <c r="A4532" s="2522" t="s">
        <v>4228</v>
      </c>
      <c r="B4532" s="1406"/>
      <c r="C4532" s="1251"/>
      <c r="D4532" s="2692"/>
      <c r="E4532" s="1406"/>
      <c r="F4532" s="1251"/>
      <c r="G4532" s="2692"/>
      <c r="H4532" s="1406"/>
      <c r="I4532" s="1251"/>
      <c r="J4532" s="2692"/>
      <c r="K4532" s="1406"/>
      <c r="L4532" s="1251"/>
      <c r="M4532" s="2515"/>
    </row>
    <row r="4533" spans="1:13" s="352" customFormat="1" ht="15.75">
      <c r="A4533" s="2522" t="s">
        <v>3284</v>
      </c>
      <c r="B4533" s="2625" t="s">
        <v>3866</v>
      </c>
      <c r="C4533" s="2722"/>
      <c r="D4533" s="2692"/>
      <c r="E4533" s="2625" t="s">
        <v>3359</v>
      </c>
      <c r="F4533" s="2722"/>
      <c r="G4533" s="2692"/>
      <c r="H4533" s="2625" t="s">
        <v>3519</v>
      </c>
      <c r="I4533" s="2722"/>
      <c r="J4533" s="2692"/>
      <c r="K4533" s="2625" t="s">
        <v>3924</v>
      </c>
      <c r="L4533" s="2722"/>
      <c r="M4533" s="2515"/>
    </row>
    <row r="4534" spans="1:13" s="352" customFormat="1" ht="15.75">
      <c r="A4534" s="2522" t="s">
        <v>4375</v>
      </c>
      <c r="B4534" s="1406" t="s">
        <v>3411</v>
      </c>
      <c r="C4534" s="1251"/>
      <c r="D4534" s="2692"/>
      <c r="E4534" s="1406" t="s">
        <v>3411</v>
      </c>
      <c r="F4534" s="1251"/>
      <c r="G4534" s="2692"/>
      <c r="H4534" s="1406" t="s">
        <v>3411</v>
      </c>
      <c r="I4534" s="1251"/>
      <c r="J4534" s="2692"/>
      <c r="K4534" s="1406" t="s">
        <v>3411</v>
      </c>
      <c r="L4534" s="1251"/>
      <c r="M4534" s="2515"/>
    </row>
    <row r="4535" spans="1:13" s="352" customFormat="1" ht="15.75">
      <c r="A4535" s="2522" t="s">
        <v>3291</v>
      </c>
      <c r="B4535" s="1406"/>
      <c r="C4535" s="1251"/>
      <c r="D4535" s="2692"/>
      <c r="E4535" s="1406"/>
      <c r="F4535" s="1251"/>
      <c r="G4535" s="2692"/>
      <c r="H4535" s="1406"/>
      <c r="I4535" s="1251"/>
      <c r="J4535" s="2692"/>
      <c r="K4535" s="1406"/>
      <c r="L4535" s="1251"/>
      <c r="M4535" s="2515"/>
    </row>
    <row r="4536" spans="1:13" s="352" customFormat="1" ht="15.75">
      <c r="A4536" s="2522" t="s">
        <v>3294</v>
      </c>
      <c r="B4536" s="1406"/>
      <c r="C4536" s="1251"/>
      <c r="D4536" s="2692"/>
      <c r="E4536" s="1406"/>
      <c r="F4536" s="1251"/>
      <c r="G4536" s="2692"/>
      <c r="H4536" s="1406"/>
      <c r="I4536" s="1251"/>
      <c r="J4536" s="2692"/>
      <c r="K4536" s="1406"/>
      <c r="L4536" s="1251"/>
      <c r="M4536" s="2515"/>
    </row>
    <row r="4537" spans="1:13" s="352" customFormat="1" ht="15.75">
      <c r="A4537" s="2522" t="s">
        <v>3295</v>
      </c>
      <c r="B4537" s="1406" t="s">
        <v>3394</v>
      </c>
      <c r="C4537" s="1251"/>
      <c r="D4537" s="2692"/>
      <c r="E4537" s="1406" t="s">
        <v>3394</v>
      </c>
      <c r="F4537" s="1251"/>
      <c r="G4537" s="2692"/>
      <c r="H4537" s="1406" t="s">
        <v>3394</v>
      </c>
      <c r="I4537" s="1251"/>
      <c r="J4537" s="2692"/>
      <c r="K4537" s="1406" t="s">
        <v>3394</v>
      </c>
      <c r="L4537" s="1251"/>
      <c r="M4537" s="2515"/>
    </row>
    <row r="4538" spans="1:13" s="352" customFormat="1" ht="15.75">
      <c r="A4538" s="2521" t="s">
        <v>3298</v>
      </c>
      <c r="B4538" s="1406"/>
      <c r="C4538" s="1251"/>
      <c r="D4538" s="2692"/>
      <c r="E4538" s="1406"/>
      <c r="F4538" s="1251"/>
      <c r="G4538" s="2692"/>
      <c r="H4538" s="1406"/>
      <c r="I4538" s="1251"/>
      <c r="J4538" s="2692"/>
      <c r="K4538" s="1406"/>
      <c r="L4538" s="1251"/>
      <c r="M4538" s="2515"/>
    </row>
    <row r="4539" spans="1:13" s="352" customFormat="1" ht="15.75">
      <c r="A4539" s="2522" t="s">
        <v>4376</v>
      </c>
      <c r="B4539" s="1406"/>
      <c r="C4539" s="1251"/>
      <c r="D4539" s="2692"/>
      <c r="E4539" s="1406"/>
      <c r="F4539" s="1251"/>
      <c r="G4539" s="2692"/>
      <c r="H4539" s="1406"/>
      <c r="I4539" s="1251"/>
      <c r="J4539" s="2692"/>
      <c r="K4539" s="1406"/>
      <c r="L4539" s="1251"/>
      <c r="M4539" s="2515"/>
    </row>
    <row r="4540" spans="1:13" s="352" customFormat="1" ht="31.5">
      <c r="A4540" s="2522" t="s">
        <v>3304</v>
      </c>
      <c r="B4540" s="1406" t="s">
        <v>5022</v>
      </c>
      <c r="C4540" s="1251">
        <v>1125</v>
      </c>
      <c r="D4540" s="2692">
        <f>C4540*B4543</f>
        <v>3375</v>
      </c>
      <c r="E4540" s="1406" t="s">
        <v>5022</v>
      </c>
      <c r="F4540" s="1251">
        <v>1125</v>
      </c>
      <c r="G4540" s="2692">
        <f>F4540*E4543</f>
        <v>3375</v>
      </c>
      <c r="H4540" s="1406" t="s">
        <v>5022</v>
      </c>
      <c r="I4540" s="1251">
        <v>1125</v>
      </c>
      <c r="J4540" s="2692">
        <f>I4540*H4543</f>
        <v>3375</v>
      </c>
      <c r="K4540" s="1406" t="s">
        <v>5022</v>
      </c>
      <c r="L4540" s="1251">
        <v>1125</v>
      </c>
      <c r="M4540" s="2515">
        <f>L4540*K4543</f>
        <v>3375</v>
      </c>
    </row>
    <row r="4541" spans="1:13" s="352" customFormat="1" ht="15.75">
      <c r="A4541" s="2522" t="s">
        <v>4377</v>
      </c>
      <c r="B4541" s="1406">
        <v>1</v>
      </c>
      <c r="C4541" s="1251"/>
      <c r="D4541" s="2692"/>
      <c r="E4541" s="1406">
        <v>1</v>
      </c>
      <c r="F4541" s="1251"/>
      <c r="G4541" s="2692"/>
      <c r="H4541" s="1406">
        <v>1</v>
      </c>
      <c r="I4541" s="1251"/>
      <c r="J4541" s="2692"/>
      <c r="K4541" s="1406">
        <v>1</v>
      </c>
      <c r="L4541" s="1251"/>
      <c r="M4541" s="2515"/>
    </row>
    <row r="4542" spans="1:13" s="352" customFormat="1" ht="15.75">
      <c r="A4542" s="2522" t="s">
        <v>4898</v>
      </c>
      <c r="B4542" s="1406"/>
      <c r="C4542" s="1251"/>
      <c r="D4542" s="2692"/>
      <c r="E4542" s="1406"/>
      <c r="F4542" s="1251"/>
      <c r="G4542" s="2692"/>
      <c r="H4542" s="1406"/>
      <c r="I4542" s="1251"/>
      <c r="J4542" s="2692"/>
      <c r="K4542" s="1406"/>
      <c r="L4542" s="1251"/>
      <c r="M4542" s="2515"/>
    </row>
    <row r="4543" spans="1:13" s="352" customFormat="1" ht="15.75">
      <c r="A4543" s="2733" t="s">
        <v>4899</v>
      </c>
      <c r="B4543" s="1406">
        <v>3</v>
      </c>
      <c r="C4543" s="1251"/>
      <c r="D4543" s="2692"/>
      <c r="E4543" s="1406">
        <v>3</v>
      </c>
      <c r="F4543" s="1251"/>
      <c r="G4543" s="2692"/>
      <c r="H4543" s="1406">
        <v>3</v>
      </c>
      <c r="I4543" s="1251"/>
      <c r="J4543" s="2692"/>
      <c r="K4543" s="1406">
        <v>3</v>
      </c>
      <c r="L4543" s="1251"/>
      <c r="M4543" s="2515"/>
    </row>
    <row r="4544" spans="1:13" s="352" customFormat="1" ht="16.5" thickBot="1">
      <c r="A4544" s="2734" t="s">
        <v>29</v>
      </c>
      <c r="B4544" s="2649"/>
      <c r="C4544" s="1254"/>
      <c r="D4544" s="2693">
        <f>D4540</f>
        <v>3375</v>
      </c>
      <c r="E4544" s="2649"/>
      <c r="F4544" s="1254"/>
      <c r="G4544" s="2693">
        <f>G4540</f>
        <v>3375</v>
      </c>
      <c r="H4544" s="2649"/>
      <c r="I4544" s="1254"/>
      <c r="J4544" s="2693">
        <f>J4540</f>
        <v>3375</v>
      </c>
      <c r="K4544" s="2649"/>
      <c r="L4544" s="1254"/>
      <c r="M4544" s="1951">
        <f>M4540</f>
        <v>3375</v>
      </c>
    </row>
    <row r="4545" spans="1:13" s="352" customFormat="1" ht="46.5" customHeight="1">
      <c r="A4545" s="2732" t="s">
        <v>3278</v>
      </c>
      <c r="B4545" s="2646" t="s">
        <v>5024</v>
      </c>
      <c r="C4545" s="1501"/>
      <c r="D4545" s="2720"/>
      <c r="E4545" s="2646" t="s">
        <v>5024</v>
      </c>
      <c r="F4545" s="1501"/>
      <c r="G4545" s="2720"/>
      <c r="H4545" s="2646" t="s">
        <v>5024</v>
      </c>
      <c r="I4545" s="1501"/>
      <c r="J4545" s="2720"/>
      <c r="K4545" s="2646" t="s">
        <v>5024</v>
      </c>
      <c r="L4545" s="1501"/>
      <c r="M4545" s="2725"/>
    </row>
    <row r="4546" spans="1:13" s="352" customFormat="1" ht="15.75">
      <c r="A4546" s="2522" t="s">
        <v>4228</v>
      </c>
      <c r="B4546" s="1406"/>
      <c r="C4546" s="1251"/>
      <c r="D4546" s="2692"/>
      <c r="E4546" s="1406"/>
      <c r="F4546" s="1251"/>
      <c r="G4546" s="2692"/>
      <c r="H4546" s="1406"/>
      <c r="I4546" s="1251"/>
      <c r="J4546" s="2692"/>
      <c r="K4546" s="1406"/>
      <c r="L4546" s="1251"/>
      <c r="M4546" s="2515"/>
    </row>
    <row r="4547" spans="1:13" s="352" customFormat="1" ht="15.75">
      <c r="A4547" s="2522" t="s">
        <v>3284</v>
      </c>
      <c r="B4547" s="2625" t="s">
        <v>3866</v>
      </c>
      <c r="C4547" s="2722"/>
      <c r="D4547" s="2692"/>
      <c r="E4547" s="2625" t="s">
        <v>3359</v>
      </c>
      <c r="F4547" s="2722"/>
      <c r="G4547" s="2692"/>
      <c r="H4547" s="2625" t="s">
        <v>3519</v>
      </c>
      <c r="I4547" s="2722"/>
      <c r="J4547" s="2692"/>
      <c r="K4547" s="2625" t="s">
        <v>3924</v>
      </c>
      <c r="L4547" s="2722"/>
      <c r="M4547" s="2515"/>
    </row>
    <row r="4548" spans="1:13" s="352" customFormat="1" ht="15.75">
      <c r="A4548" s="2522" t="s">
        <v>4375</v>
      </c>
      <c r="B4548" s="1406" t="s">
        <v>3411</v>
      </c>
      <c r="C4548" s="1251"/>
      <c r="D4548" s="2692"/>
      <c r="E4548" s="1406" t="s">
        <v>3411</v>
      </c>
      <c r="F4548" s="1251"/>
      <c r="G4548" s="2692"/>
      <c r="H4548" s="1406" t="s">
        <v>3411</v>
      </c>
      <c r="I4548" s="1251"/>
      <c r="J4548" s="2692"/>
      <c r="K4548" s="1406" t="s">
        <v>3411</v>
      </c>
      <c r="L4548" s="1251"/>
      <c r="M4548" s="2515"/>
    </row>
    <row r="4549" spans="1:13" s="352" customFormat="1" ht="15.75">
      <c r="A4549" s="2522" t="s">
        <v>3291</v>
      </c>
      <c r="B4549" s="1406"/>
      <c r="C4549" s="1251"/>
      <c r="D4549" s="2692"/>
      <c r="E4549" s="1406"/>
      <c r="F4549" s="1251"/>
      <c r="G4549" s="2692"/>
      <c r="H4549" s="1406"/>
      <c r="I4549" s="1251"/>
      <c r="J4549" s="2692"/>
      <c r="K4549" s="1406"/>
      <c r="L4549" s="1251"/>
      <c r="M4549" s="2515"/>
    </row>
    <row r="4550" spans="1:13" s="352" customFormat="1" ht="15.75">
      <c r="A4550" s="2522" t="s">
        <v>3294</v>
      </c>
      <c r="B4550" s="1406"/>
      <c r="C4550" s="1251"/>
      <c r="D4550" s="2692"/>
      <c r="E4550" s="1406"/>
      <c r="F4550" s="1251"/>
      <c r="G4550" s="2692"/>
      <c r="H4550" s="1406"/>
      <c r="I4550" s="1251"/>
      <c r="J4550" s="2692"/>
      <c r="K4550" s="1406"/>
      <c r="L4550" s="1251"/>
      <c r="M4550" s="2515"/>
    </row>
    <row r="4551" spans="1:13" s="352" customFormat="1" ht="15.75">
      <c r="A4551" s="2522" t="s">
        <v>3295</v>
      </c>
      <c r="B4551" s="1406" t="s">
        <v>3394</v>
      </c>
      <c r="C4551" s="1251"/>
      <c r="D4551" s="2692"/>
      <c r="E4551" s="1406" t="s">
        <v>3394</v>
      </c>
      <c r="F4551" s="1251"/>
      <c r="G4551" s="2692"/>
      <c r="H4551" s="1406" t="s">
        <v>3394</v>
      </c>
      <c r="I4551" s="1251"/>
      <c r="J4551" s="2692"/>
      <c r="K4551" s="1406" t="s">
        <v>3394</v>
      </c>
      <c r="L4551" s="1251"/>
      <c r="M4551" s="2515"/>
    </row>
    <row r="4552" spans="1:13" s="352" customFormat="1" ht="63">
      <c r="A4552" s="2521" t="s">
        <v>3298</v>
      </c>
      <c r="B4552" s="1406" t="s">
        <v>4963</v>
      </c>
      <c r="C4552" s="1251"/>
      <c r="D4552" s="2692"/>
      <c r="E4552" s="1406" t="s">
        <v>4963</v>
      </c>
      <c r="F4552" s="1251"/>
      <c r="G4552" s="2692"/>
      <c r="H4552" s="1406" t="s">
        <v>4963</v>
      </c>
      <c r="I4552" s="1251"/>
      <c r="J4552" s="2692"/>
      <c r="K4552" s="1406" t="s">
        <v>4963</v>
      </c>
      <c r="L4552" s="1251"/>
      <c r="M4552" s="2515"/>
    </row>
    <row r="4553" spans="1:13" s="352" customFormat="1" ht="15.75">
      <c r="A4553" s="2522" t="s">
        <v>4376</v>
      </c>
      <c r="B4553" s="1406"/>
      <c r="C4553" s="1251"/>
      <c r="D4553" s="2692"/>
      <c r="E4553" s="1406"/>
      <c r="F4553" s="1251"/>
      <c r="G4553" s="2692"/>
      <c r="H4553" s="1406"/>
      <c r="I4553" s="1251"/>
      <c r="J4553" s="2692"/>
      <c r="K4553" s="1406"/>
      <c r="L4553" s="1251"/>
      <c r="M4553" s="2515"/>
    </row>
    <row r="4554" spans="1:13" s="352" customFormat="1" ht="15.75">
      <c r="A4554" s="2522" t="s">
        <v>3304</v>
      </c>
      <c r="B4554" s="1406"/>
      <c r="C4554" s="1251"/>
      <c r="D4554" s="2692"/>
      <c r="E4554" s="1406"/>
      <c r="F4554" s="1251"/>
      <c r="G4554" s="2692"/>
      <c r="H4554" s="1406"/>
      <c r="I4554" s="1251"/>
      <c r="J4554" s="2692"/>
      <c r="K4554" s="1406"/>
      <c r="L4554" s="1251"/>
      <c r="M4554" s="2515"/>
    </row>
    <row r="4555" spans="1:13" s="352" customFormat="1" ht="15.75">
      <c r="A4555" s="2522" t="s">
        <v>4377</v>
      </c>
      <c r="B4555" s="1406">
        <v>1</v>
      </c>
      <c r="C4555" s="1251">
        <v>300</v>
      </c>
      <c r="D4555" s="2692">
        <f>C4555*B4555*B4557</f>
        <v>5400</v>
      </c>
      <c r="E4555" s="1406">
        <v>1</v>
      </c>
      <c r="F4555" s="1251">
        <v>300</v>
      </c>
      <c r="G4555" s="2692">
        <f>F4555*E4555*E4557</f>
        <v>5400</v>
      </c>
      <c r="H4555" s="1406">
        <v>1</v>
      </c>
      <c r="I4555" s="1251">
        <v>300</v>
      </c>
      <c r="J4555" s="2692">
        <f>I4555*H4555*H4557</f>
        <v>5400</v>
      </c>
      <c r="K4555" s="1406">
        <v>1</v>
      </c>
      <c r="L4555" s="1251">
        <v>300</v>
      </c>
      <c r="M4555" s="2515">
        <f>L4555*K4555*K4557</f>
        <v>5400</v>
      </c>
    </row>
    <row r="4556" spans="1:13" s="352" customFormat="1" ht="15.75">
      <c r="A4556" s="2522" t="s">
        <v>4898</v>
      </c>
      <c r="B4556" s="1406"/>
      <c r="C4556" s="1251"/>
      <c r="D4556" s="2692"/>
      <c r="E4556" s="1406"/>
      <c r="F4556" s="1251"/>
      <c r="G4556" s="2692"/>
      <c r="H4556" s="1406"/>
      <c r="I4556" s="1251"/>
      <c r="J4556" s="2692"/>
      <c r="K4556" s="1406"/>
      <c r="L4556" s="1251"/>
      <c r="M4556" s="2515"/>
    </row>
    <row r="4557" spans="1:13" s="352" customFormat="1" ht="15.75">
      <c r="A4557" s="2733" t="s">
        <v>4899</v>
      </c>
      <c r="B4557" s="1406">
        <v>18</v>
      </c>
      <c r="C4557" s="1251"/>
      <c r="D4557" s="2692"/>
      <c r="E4557" s="1406">
        <v>18</v>
      </c>
      <c r="F4557" s="1251"/>
      <c r="G4557" s="2692"/>
      <c r="H4557" s="1406">
        <v>18</v>
      </c>
      <c r="I4557" s="1251"/>
      <c r="J4557" s="2692"/>
      <c r="K4557" s="1406">
        <v>18</v>
      </c>
      <c r="L4557" s="1251"/>
      <c r="M4557" s="2515"/>
    </row>
    <row r="4558" spans="1:13" s="352" customFormat="1" ht="16.5" thickBot="1">
      <c r="A4558" s="2734" t="s">
        <v>29</v>
      </c>
      <c r="B4558" s="2649"/>
      <c r="C4558" s="1254"/>
      <c r="D4558" s="2693">
        <f>D4555</f>
        <v>5400</v>
      </c>
      <c r="E4558" s="2649"/>
      <c r="F4558" s="1254"/>
      <c r="G4558" s="2693">
        <f>G4555</f>
        <v>5400</v>
      </c>
      <c r="H4558" s="2649"/>
      <c r="I4558" s="1254"/>
      <c r="J4558" s="2693">
        <f>J4555</f>
        <v>5400</v>
      </c>
      <c r="K4558" s="2649"/>
      <c r="L4558" s="1254"/>
      <c r="M4558" s="1951">
        <f>M4555</f>
        <v>5400</v>
      </c>
    </row>
    <row r="4559" spans="1:13" s="352" customFormat="1" ht="31.5" customHeight="1">
      <c r="A4559" s="2732" t="s">
        <v>3278</v>
      </c>
      <c r="B4559" s="2646" t="s">
        <v>5025</v>
      </c>
      <c r="C4559" s="1501"/>
      <c r="D4559" s="2720"/>
      <c r="E4559" s="2646" t="s">
        <v>5025</v>
      </c>
      <c r="F4559" s="1501"/>
      <c r="G4559" s="2720"/>
      <c r="H4559" s="2646" t="s">
        <v>5025</v>
      </c>
      <c r="I4559" s="1501"/>
      <c r="J4559" s="2720"/>
      <c r="K4559" s="2646" t="s">
        <v>5025</v>
      </c>
      <c r="L4559" s="1501"/>
      <c r="M4559" s="2725"/>
    </row>
    <row r="4560" spans="1:13" s="352" customFormat="1" ht="15.75">
      <c r="A4560" s="2522" t="s">
        <v>4228</v>
      </c>
      <c r="B4560" s="1406"/>
      <c r="C4560" s="1251"/>
      <c r="D4560" s="2692"/>
      <c r="E4560" s="1406"/>
      <c r="F4560" s="1251"/>
      <c r="G4560" s="2692"/>
      <c r="H4560" s="1406"/>
      <c r="I4560" s="1251"/>
      <c r="J4560" s="2692"/>
      <c r="K4560" s="1406"/>
      <c r="L4560" s="1251"/>
      <c r="M4560" s="2515"/>
    </row>
    <row r="4561" spans="1:13" s="352" customFormat="1" ht="15.75">
      <c r="A4561" s="2522" t="s">
        <v>3284</v>
      </c>
      <c r="B4561" s="2625" t="s">
        <v>3917</v>
      </c>
      <c r="C4561" s="2722"/>
      <c r="D4561" s="2692"/>
      <c r="E4561" s="2625" t="s">
        <v>3874</v>
      </c>
      <c r="F4561" s="2722"/>
      <c r="G4561" s="2692"/>
      <c r="H4561" s="2625" t="s">
        <v>3480</v>
      </c>
      <c r="I4561" s="2722"/>
      <c r="J4561" s="2692"/>
      <c r="K4561" s="2625" t="s">
        <v>3520</v>
      </c>
      <c r="L4561" s="2722"/>
      <c r="M4561" s="2515"/>
    </row>
    <row r="4562" spans="1:13" s="352" customFormat="1" ht="15.75">
      <c r="A4562" s="2522" t="s">
        <v>4375</v>
      </c>
      <c r="B4562" s="1406" t="s">
        <v>3411</v>
      </c>
      <c r="C4562" s="1251"/>
      <c r="D4562" s="2692"/>
      <c r="E4562" s="1406" t="s">
        <v>3411</v>
      </c>
      <c r="F4562" s="1251"/>
      <c r="G4562" s="2692"/>
      <c r="H4562" s="1406" t="s">
        <v>3411</v>
      </c>
      <c r="I4562" s="1251"/>
      <c r="J4562" s="2692"/>
      <c r="K4562" s="1406" t="s">
        <v>3411</v>
      </c>
      <c r="L4562" s="1251"/>
      <c r="M4562" s="2515"/>
    </row>
    <row r="4563" spans="1:13" s="352" customFormat="1" ht="15.75">
      <c r="A4563" s="2522" t="s">
        <v>3291</v>
      </c>
      <c r="B4563" s="1406"/>
      <c r="C4563" s="1251"/>
      <c r="D4563" s="2692"/>
      <c r="E4563" s="1406"/>
      <c r="F4563" s="1251"/>
      <c r="G4563" s="2692"/>
      <c r="H4563" s="1406"/>
      <c r="I4563" s="1251"/>
      <c r="J4563" s="2692"/>
      <c r="K4563" s="1406"/>
      <c r="L4563" s="1251"/>
      <c r="M4563" s="2515"/>
    </row>
    <row r="4564" spans="1:13" s="352" customFormat="1" ht="15.75">
      <c r="A4564" s="2522" t="s">
        <v>3294</v>
      </c>
      <c r="B4564" s="1406"/>
      <c r="C4564" s="1251"/>
      <c r="D4564" s="2692"/>
      <c r="E4564" s="1406"/>
      <c r="F4564" s="1251"/>
      <c r="G4564" s="2692"/>
      <c r="H4564" s="1406"/>
      <c r="I4564" s="1251"/>
      <c r="J4564" s="2692"/>
      <c r="K4564" s="1406"/>
      <c r="L4564" s="1251"/>
      <c r="M4564" s="2515"/>
    </row>
    <row r="4565" spans="1:13" s="352" customFormat="1" ht="15.75">
      <c r="A4565" s="2522" t="s">
        <v>3295</v>
      </c>
      <c r="B4565" s="1406" t="s">
        <v>3394</v>
      </c>
      <c r="C4565" s="1251"/>
      <c r="D4565" s="2692"/>
      <c r="E4565" s="1406" t="s">
        <v>3394</v>
      </c>
      <c r="F4565" s="1251"/>
      <c r="G4565" s="2692"/>
      <c r="H4565" s="1406" t="s">
        <v>3394</v>
      </c>
      <c r="I4565" s="1251"/>
      <c r="J4565" s="2692"/>
      <c r="K4565" s="1406" t="s">
        <v>3394</v>
      </c>
      <c r="L4565" s="1251"/>
      <c r="M4565" s="2515"/>
    </row>
    <row r="4566" spans="1:13" s="352" customFormat="1" ht="63">
      <c r="A4566" s="2521" t="s">
        <v>3298</v>
      </c>
      <c r="B4566" s="1406" t="s">
        <v>4963</v>
      </c>
      <c r="C4566" s="1251"/>
      <c r="D4566" s="2692"/>
      <c r="E4566" s="1406" t="s">
        <v>4963</v>
      </c>
      <c r="F4566" s="1251"/>
      <c r="G4566" s="2692"/>
      <c r="H4566" s="1406" t="s">
        <v>4963</v>
      </c>
      <c r="I4566" s="1251"/>
      <c r="J4566" s="2692"/>
      <c r="K4566" s="1406" t="s">
        <v>4963</v>
      </c>
      <c r="L4566" s="1251"/>
      <c r="M4566" s="2515"/>
    </row>
    <row r="4567" spans="1:13" s="352" customFormat="1" ht="15.75">
      <c r="A4567" s="2522" t="s">
        <v>4376</v>
      </c>
      <c r="B4567" s="1406"/>
      <c r="C4567" s="1251"/>
      <c r="D4567" s="2692"/>
      <c r="E4567" s="1406"/>
      <c r="F4567" s="1251"/>
      <c r="G4567" s="2692"/>
      <c r="H4567" s="1406"/>
      <c r="I4567" s="1251"/>
      <c r="J4567" s="2692"/>
      <c r="K4567" s="1406"/>
      <c r="L4567" s="1251"/>
      <c r="M4567" s="2515"/>
    </row>
    <row r="4568" spans="1:13" s="352" customFormat="1" ht="15.75">
      <c r="A4568" s="2522" t="s">
        <v>3304</v>
      </c>
      <c r="B4568" s="1406"/>
      <c r="C4568" s="1251"/>
      <c r="D4568" s="2692"/>
      <c r="E4568" s="1406"/>
      <c r="F4568" s="1251"/>
      <c r="G4568" s="2692"/>
      <c r="H4568" s="1406"/>
      <c r="I4568" s="1251"/>
      <c r="J4568" s="2692"/>
      <c r="K4568" s="1406"/>
      <c r="L4568" s="1251"/>
      <c r="M4568" s="2515"/>
    </row>
    <row r="4569" spans="1:13" s="352" customFormat="1" ht="15.75">
      <c r="A4569" s="2522" t="s">
        <v>4377</v>
      </c>
      <c r="B4569" s="1406">
        <v>1</v>
      </c>
      <c r="C4569" s="1251">
        <v>300</v>
      </c>
      <c r="D4569" s="2692">
        <f>C4569*B4569*B4571</f>
        <v>6000</v>
      </c>
      <c r="E4569" s="1406">
        <v>1</v>
      </c>
      <c r="F4569" s="1251">
        <v>300</v>
      </c>
      <c r="G4569" s="2692">
        <f>F4569*E4569*E4571</f>
        <v>6000</v>
      </c>
      <c r="H4569" s="1406">
        <v>1</v>
      </c>
      <c r="I4569" s="1251">
        <v>300</v>
      </c>
      <c r="J4569" s="2692">
        <f>I4569*H4569*H4571</f>
        <v>6000</v>
      </c>
      <c r="K4569" s="1406">
        <v>1</v>
      </c>
      <c r="L4569" s="1251">
        <v>300</v>
      </c>
      <c r="M4569" s="2515">
        <f>L4569*K4569*K4571</f>
        <v>6000</v>
      </c>
    </row>
    <row r="4570" spans="1:13" s="352" customFormat="1" ht="15.75">
      <c r="A4570" s="2522" t="s">
        <v>4898</v>
      </c>
      <c r="B4570" s="1406"/>
      <c r="C4570" s="1251"/>
      <c r="D4570" s="2692"/>
      <c r="E4570" s="1406"/>
      <c r="F4570" s="1251"/>
      <c r="G4570" s="2692"/>
      <c r="H4570" s="1406"/>
      <c r="I4570" s="1251"/>
      <c r="J4570" s="2692"/>
      <c r="K4570" s="1406"/>
      <c r="L4570" s="1251"/>
      <c r="M4570" s="2515"/>
    </row>
    <row r="4571" spans="1:13" s="352" customFormat="1" ht="15.75">
      <c r="A4571" s="2733" t="s">
        <v>4899</v>
      </c>
      <c r="B4571" s="1406">
        <v>20</v>
      </c>
      <c r="C4571" s="1251"/>
      <c r="D4571" s="2692"/>
      <c r="E4571" s="1406">
        <v>20</v>
      </c>
      <c r="F4571" s="1251"/>
      <c r="G4571" s="2692"/>
      <c r="H4571" s="1406">
        <v>20</v>
      </c>
      <c r="I4571" s="1251"/>
      <c r="J4571" s="2692"/>
      <c r="K4571" s="1406">
        <v>20</v>
      </c>
      <c r="L4571" s="1251"/>
      <c r="M4571" s="2515"/>
    </row>
    <row r="4572" spans="1:13" s="352" customFormat="1" ht="16.5" thickBot="1">
      <c r="A4572" s="2734" t="s">
        <v>29</v>
      </c>
      <c r="B4572" s="2649"/>
      <c r="C4572" s="1254"/>
      <c r="D4572" s="2693">
        <f>D4569</f>
        <v>6000</v>
      </c>
      <c r="E4572" s="2649"/>
      <c r="F4572" s="1254"/>
      <c r="G4572" s="2693">
        <f>G4569</f>
        <v>6000</v>
      </c>
      <c r="H4572" s="2649"/>
      <c r="I4572" s="1254"/>
      <c r="J4572" s="2693">
        <f>J4569</f>
        <v>6000</v>
      </c>
      <c r="K4572" s="2649"/>
      <c r="L4572" s="1254"/>
      <c r="M4572" s="1951">
        <f>M4569</f>
        <v>6000</v>
      </c>
    </row>
    <row r="4573" spans="1:13" s="352" customFormat="1" ht="46.5" customHeight="1">
      <c r="A4573" s="2732" t="s">
        <v>3278</v>
      </c>
      <c r="B4573" s="2726" t="s">
        <v>5026</v>
      </c>
      <c r="C4573" s="1501"/>
      <c r="D4573" s="2720"/>
      <c r="E4573" s="2646" t="s">
        <v>5027</v>
      </c>
      <c r="F4573" s="1501"/>
      <c r="G4573" s="2720"/>
      <c r="H4573" s="2646"/>
      <c r="I4573" s="1501"/>
      <c r="J4573" s="2720"/>
      <c r="K4573" s="2726" t="s">
        <v>5028</v>
      </c>
      <c r="L4573" s="1501"/>
      <c r="M4573" s="2725"/>
    </row>
    <row r="4574" spans="1:13" s="352" customFormat="1" ht="15.75">
      <c r="A4574" s="2522" t="s">
        <v>4228</v>
      </c>
      <c r="B4574" s="1406"/>
      <c r="C4574" s="1251"/>
      <c r="D4574" s="2692"/>
      <c r="E4574" s="1406"/>
      <c r="F4574" s="1251"/>
      <c r="G4574" s="2692"/>
      <c r="H4574" s="1406"/>
      <c r="I4574" s="1251"/>
      <c r="J4574" s="2692"/>
      <c r="K4574" s="1406"/>
      <c r="L4574" s="1251"/>
      <c r="M4574" s="2515"/>
    </row>
    <row r="4575" spans="1:13" s="352" customFormat="1" ht="15.75">
      <c r="A4575" s="2522" t="s">
        <v>3284</v>
      </c>
      <c r="B4575" s="2625" t="s">
        <v>3917</v>
      </c>
      <c r="C4575" s="2722"/>
      <c r="D4575" s="2692"/>
      <c r="E4575" s="2625" t="s">
        <v>3359</v>
      </c>
      <c r="F4575" s="2722"/>
      <c r="G4575" s="2692"/>
      <c r="H4575" s="2625"/>
      <c r="I4575" s="2722"/>
      <c r="J4575" s="2692"/>
      <c r="K4575" s="2625" t="s">
        <v>3361</v>
      </c>
      <c r="L4575" s="2722"/>
      <c r="M4575" s="2515"/>
    </row>
    <row r="4576" spans="1:13" s="352" customFormat="1" ht="15.75">
      <c r="A4576" s="2522" t="s">
        <v>4375</v>
      </c>
      <c r="B4576" s="1406" t="s">
        <v>3411</v>
      </c>
      <c r="C4576" s="1251"/>
      <c r="D4576" s="2692"/>
      <c r="E4576" s="1406" t="s">
        <v>3411</v>
      </c>
      <c r="F4576" s="1251"/>
      <c r="G4576" s="2692"/>
      <c r="H4576" s="1406"/>
      <c r="I4576" s="1251"/>
      <c r="J4576" s="2692"/>
      <c r="K4576" s="1406" t="s">
        <v>3411</v>
      </c>
      <c r="L4576" s="1251"/>
      <c r="M4576" s="2515"/>
    </row>
    <row r="4577" spans="1:14" s="352" customFormat="1" ht="15.75">
      <c r="A4577" s="2522" t="s">
        <v>3291</v>
      </c>
      <c r="B4577" s="1406"/>
      <c r="C4577" s="1251"/>
      <c r="D4577" s="2692"/>
      <c r="E4577" s="1406"/>
      <c r="F4577" s="1251"/>
      <c r="G4577" s="2692"/>
      <c r="H4577" s="1406"/>
      <c r="I4577" s="1251"/>
      <c r="J4577" s="2692"/>
      <c r="K4577" s="1406"/>
      <c r="L4577" s="1251"/>
      <c r="M4577" s="2515"/>
    </row>
    <row r="4578" spans="1:14" s="352" customFormat="1" ht="15.75">
      <c r="A4578" s="2522" t="s">
        <v>3294</v>
      </c>
      <c r="B4578" s="1406"/>
      <c r="C4578" s="1251"/>
      <c r="D4578" s="2692"/>
      <c r="E4578" s="1406"/>
      <c r="F4578" s="1251"/>
      <c r="G4578" s="2692"/>
      <c r="H4578" s="1406"/>
      <c r="I4578" s="1251"/>
      <c r="J4578" s="2692"/>
      <c r="K4578" s="1406"/>
      <c r="L4578" s="1251"/>
      <c r="M4578" s="2515"/>
    </row>
    <row r="4579" spans="1:14" s="352" customFormat="1" ht="15.75">
      <c r="A4579" s="2522" t="s">
        <v>3295</v>
      </c>
      <c r="B4579" s="1406" t="s">
        <v>3394</v>
      </c>
      <c r="C4579" s="1251"/>
      <c r="D4579" s="2692"/>
      <c r="E4579" s="1406" t="s">
        <v>3394</v>
      </c>
      <c r="F4579" s="1251"/>
      <c r="G4579" s="2692"/>
      <c r="H4579" s="1406"/>
      <c r="I4579" s="1251"/>
      <c r="J4579" s="2692"/>
      <c r="K4579" s="1406" t="s">
        <v>3394</v>
      </c>
      <c r="L4579" s="1251"/>
      <c r="M4579" s="2515"/>
    </row>
    <row r="4580" spans="1:14" s="352" customFormat="1" ht="47.25">
      <c r="A4580" s="2521" t="s">
        <v>3298</v>
      </c>
      <c r="B4580" s="1406" t="s">
        <v>4963</v>
      </c>
      <c r="C4580" s="1251"/>
      <c r="D4580" s="2692"/>
      <c r="E4580" s="1406" t="s">
        <v>4963</v>
      </c>
      <c r="F4580" s="1251"/>
      <c r="G4580" s="2692"/>
      <c r="H4580" s="1406"/>
      <c r="I4580" s="1251"/>
      <c r="J4580" s="2692"/>
      <c r="K4580" s="1406" t="s">
        <v>4963</v>
      </c>
      <c r="L4580" s="1251"/>
      <c r="M4580" s="2515"/>
    </row>
    <row r="4581" spans="1:14" s="352" customFormat="1" ht="15.75">
      <c r="A4581" s="2522" t="s">
        <v>4376</v>
      </c>
      <c r="B4581" s="1406"/>
      <c r="C4581" s="1251"/>
      <c r="D4581" s="2692"/>
      <c r="E4581" s="1406"/>
      <c r="F4581" s="1251"/>
      <c r="G4581" s="2692"/>
      <c r="H4581" s="1406"/>
      <c r="I4581" s="1251"/>
      <c r="J4581" s="2692"/>
      <c r="K4581" s="1406"/>
      <c r="L4581" s="1251"/>
      <c r="M4581" s="2515"/>
    </row>
    <row r="4582" spans="1:14" s="352" customFormat="1" ht="15.75">
      <c r="A4582" s="2522" t="s">
        <v>3304</v>
      </c>
      <c r="B4582" s="1406"/>
      <c r="C4582" s="1251"/>
      <c r="D4582" s="2692"/>
      <c r="E4582" s="1406" t="s">
        <v>3944</v>
      </c>
      <c r="F4582" s="1251">
        <v>1037.5</v>
      </c>
      <c r="G4582" s="2692">
        <f>F4582*E4585*2</f>
        <v>83000</v>
      </c>
      <c r="H4582" s="1406"/>
      <c r="I4582" s="1251"/>
      <c r="J4582" s="2692"/>
      <c r="K4582" s="1406" t="s">
        <v>3306</v>
      </c>
      <c r="L4582" s="1251"/>
      <c r="M4582" s="2515"/>
    </row>
    <row r="4583" spans="1:14" s="352" customFormat="1" ht="15.75">
      <c r="A4583" s="2522" t="s">
        <v>4377</v>
      </c>
      <c r="B4583" s="1406">
        <v>1</v>
      </c>
      <c r="C4583" s="1251">
        <v>500</v>
      </c>
      <c r="D4583" s="2692">
        <f>C4583*B4583*B4585</f>
        <v>20000</v>
      </c>
      <c r="E4583" s="1406">
        <v>1</v>
      </c>
      <c r="F4583" s="1251"/>
      <c r="G4583" s="2692">
        <f>F4583*E4583*E4585</f>
        <v>0</v>
      </c>
      <c r="H4583" s="1406"/>
      <c r="I4583" s="1251"/>
      <c r="J4583" s="2692"/>
      <c r="K4583" s="1406">
        <v>1</v>
      </c>
      <c r="L4583" s="1251">
        <v>300</v>
      </c>
      <c r="M4583" s="2515">
        <f>L4583*K4583*K4585</f>
        <v>12000</v>
      </c>
    </row>
    <row r="4584" spans="1:14" s="352" customFormat="1" ht="15.75">
      <c r="A4584" s="2522" t="s">
        <v>4898</v>
      </c>
      <c r="B4584" s="1406">
        <v>2</v>
      </c>
      <c r="C4584" s="1251">
        <v>200</v>
      </c>
      <c r="D4584" s="2692">
        <f>C4584*B4584*B4585</f>
        <v>16000</v>
      </c>
      <c r="E4584" s="1406">
        <v>2</v>
      </c>
      <c r="F4584" s="1251"/>
      <c r="G4584" s="2692"/>
      <c r="H4584" s="1406"/>
      <c r="I4584" s="1251"/>
      <c r="J4584" s="2692"/>
      <c r="K4584" s="1406">
        <v>2</v>
      </c>
      <c r="L4584" s="1251">
        <v>125</v>
      </c>
      <c r="M4584" s="2515">
        <f>L4584*K4584*K4585</f>
        <v>10000</v>
      </c>
    </row>
    <row r="4585" spans="1:14" s="352" customFormat="1" ht="15.75">
      <c r="A4585" s="2733" t="s">
        <v>4899</v>
      </c>
      <c r="B4585" s="1406">
        <v>40</v>
      </c>
      <c r="C4585" s="1251"/>
      <c r="D4585" s="2692"/>
      <c r="E4585" s="1406">
        <v>40</v>
      </c>
      <c r="F4585" s="1251"/>
      <c r="G4585" s="2692"/>
      <c r="H4585" s="1406"/>
      <c r="I4585" s="1251"/>
      <c r="J4585" s="2692"/>
      <c r="K4585" s="1406">
        <v>40</v>
      </c>
      <c r="L4585" s="1251"/>
      <c r="M4585" s="2515"/>
    </row>
    <row r="4586" spans="1:14" s="352" customFormat="1" ht="16.5" thickBot="1">
      <c r="A4586" s="2734" t="s">
        <v>29</v>
      </c>
      <c r="B4586" s="2649"/>
      <c r="C4586" s="1254"/>
      <c r="D4586" s="2693">
        <f>D4583+D4584</f>
        <v>36000</v>
      </c>
      <c r="E4586" s="2649"/>
      <c r="F4586" s="1254"/>
      <c r="G4586" s="2693">
        <f>G4582</f>
        <v>83000</v>
      </c>
      <c r="H4586" s="2649"/>
      <c r="I4586" s="1254"/>
      <c r="J4586" s="2693"/>
      <c r="K4586" s="2649"/>
      <c r="L4586" s="1254"/>
      <c r="M4586" s="1951">
        <f>M4583+M4584</f>
        <v>22000</v>
      </c>
    </row>
    <row r="4587" spans="1:14" s="352" customFormat="1" ht="16.5" thickBot="1">
      <c r="A4587" s="2736" t="s">
        <v>4224</v>
      </c>
      <c r="B4587" s="2716"/>
      <c r="C4587" s="2489"/>
      <c r="D4587" s="2704">
        <f>D4586+D4572+D4558+D4544+D4530+D4516+D4502+D4488+D4474+D4460+D4446+D4432+D4418</f>
        <v>213225</v>
      </c>
      <c r="E4587" s="2716"/>
      <c r="F4587" s="2489"/>
      <c r="G4587" s="2704">
        <f>G4586+G4572+G4558+G4544+G4530+G4516+G4502+G4488+G4474+G4460+G4446+G4432+G4418</f>
        <v>593350</v>
      </c>
      <c r="H4587" s="2716"/>
      <c r="I4587" s="2489"/>
      <c r="J4587" s="2704">
        <f>J4586+J4572+J4558+J4544+J4530+J4516+J4502+J4488+J4474+J4460+J4446+J4432+J4418</f>
        <v>177225</v>
      </c>
      <c r="K4587" s="2716"/>
      <c r="L4587" s="2489"/>
      <c r="M4587" s="2704">
        <f>M4586+M4572+M4558+M4544+M4530+M4516+M4502+M4488+M4474+M4460+M4446+M4432+M4418</f>
        <v>129225</v>
      </c>
      <c r="N4587" s="2714">
        <f>M4587+J4587+G4587+D4587</f>
        <v>1113025</v>
      </c>
    </row>
    <row r="4588" spans="1:14" s="352" customFormat="1" ht="16.5" thickBot="1">
      <c r="A4588" s="2737" t="s">
        <v>5029</v>
      </c>
      <c r="B4588" s="2677"/>
      <c r="C4588" s="2678"/>
      <c r="D4588" s="2738"/>
      <c r="E4588" s="2677"/>
      <c r="F4588" s="2678"/>
      <c r="G4588" s="2738"/>
      <c r="H4588" s="2677"/>
      <c r="I4588" s="2678"/>
      <c r="J4588" s="2738"/>
      <c r="K4588" s="2677"/>
      <c r="L4588" s="2678"/>
      <c r="M4588" s="2739"/>
    </row>
    <row r="4589" spans="1:14" s="352" customFormat="1" ht="53.25" customHeight="1">
      <c r="A4589" s="2732" t="s">
        <v>3278</v>
      </c>
      <c r="B4589" s="1468"/>
      <c r="C4589" s="2211"/>
      <c r="D4589" s="2740"/>
      <c r="E4589" s="1468" t="s">
        <v>5030</v>
      </c>
      <c r="F4589" s="2211"/>
      <c r="G4589" s="2740"/>
      <c r="H4589" s="1468" t="s">
        <v>5031</v>
      </c>
      <c r="I4589" s="2211"/>
      <c r="J4589" s="2740"/>
      <c r="K4589" s="2741"/>
      <c r="L4589" s="2211"/>
      <c r="M4589" s="2742"/>
    </row>
    <row r="4590" spans="1:14" s="352" customFormat="1" ht="15.75">
      <c r="A4590" s="2522" t="s">
        <v>4228</v>
      </c>
      <c r="B4590" s="2743"/>
      <c r="C4590" s="2096"/>
      <c r="D4590" s="2744"/>
      <c r="E4590" s="1473"/>
      <c r="F4590" s="2096"/>
      <c r="G4590" s="2744"/>
      <c r="H4590" s="2743"/>
      <c r="I4590" s="2096"/>
      <c r="J4590" s="2744"/>
      <c r="K4590" s="2743"/>
      <c r="L4590" s="2096"/>
      <c r="M4590" s="2098"/>
    </row>
    <row r="4591" spans="1:14" s="352" customFormat="1" ht="15.75">
      <c r="A4591" s="2522" t="s">
        <v>3284</v>
      </c>
      <c r="B4591" s="2743"/>
      <c r="C4591" s="2096"/>
      <c r="D4591" s="2744"/>
      <c r="E4591" s="2089" t="s">
        <v>3874</v>
      </c>
      <c r="F4591" s="2096"/>
      <c r="G4591" s="2744"/>
      <c r="H4591" s="2089" t="s">
        <v>3360</v>
      </c>
      <c r="I4591" s="2096"/>
      <c r="J4591" s="2744"/>
      <c r="K4591" s="2743"/>
      <c r="L4591" s="2096"/>
      <c r="M4591" s="2098"/>
    </row>
    <row r="4592" spans="1:14" s="352" customFormat="1" ht="15.75">
      <c r="A4592" s="2522" t="s">
        <v>4375</v>
      </c>
      <c r="B4592" s="2743"/>
      <c r="C4592" s="2096"/>
      <c r="D4592" s="2744"/>
      <c r="E4592" s="1473" t="s">
        <v>5032</v>
      </c>
      <c r="F4592" s="2096"/>
      <c r="G4592" s="2744"/>
      <c r="H4592" s="1473" t="s">
        <v>3362</v>
      </c>
      <c r="I4592" s="2096"/>
      <c r="J4592" s="2744"/>
      <c r="K4592" s="2743"/>
      <c r="L4592" s="2096"/>
      <c r="M4592" s="2098"/>
    </row>
    <row r="4593" spans="1:13" s="352" customFormat="1" ht="15.75">
      <c r="A4593" s="2522" t="s">
        <v>3291</v>
      </c>
      <c r="B4593" s="2743"/>
      <c r="C4593" s="2096"/>
      <c r="D4593" s="2744"/>
      <c r="E4593" s="1473"/>
      <c r="F4593" s="2096"/>
      <c r="G4593" s="2744"/>
      <c r="H4593" s="2743"/>
      <c r="I4593" s="2096"/>
      <c r="J4593" s="2744"/>
      <c r="K4593" s="2743"/>
      <c r="L4593" s="2096"/>
      <c r="M4593" s="2098"/>
    </row>
    <row r="4594" spans="1:13" s="352" customFormat="1" ht="15.75">
      <c r="A4594" s="2522" t="s">
        <v>3294</v>
      </c>
      <c r="B4594" s="2743"/>
      <c r="C4594" s="2096"/>
      <c r="D4594" s="2744"/>
      <c r="E4594" s="1473"/>
      <c r="F4594" s="2096"/>
      <c r="G4594" s="2744"/>
      <c r="H4594" s="2743"/>
      <c r="I4594" s="2096"/>
      <c r="J4594" s="2744"/>
      <c r="K4594" s="2743"/>
      <c r="L4594" s="2096"/>
      <c r="M4594" s="2098"/>
    </row>
    <row r="4595" spans="1:13" s="352" customFormat="1" ht="15.75">
      <c r="A4595" s="2522" t="s">
        <v>3295</v>
      </c>
      <c r="B4595" s="2743"/>
      <c r="C4595" s="2096"/>
      <c r="D4595" s="2744"/>
      <c r="E4595" s="1473" t="s">
        <v>3394</v>
      </c>
      <c r="F4595" s="2096"/>
      <c r="G4595" s="2744"/>
      <c r="H4595" s="1539" t="s">
        <v>3426</v>
      </c>
      <c r="I4595" s="2096"/>
      <c r="J4595" s="2744"/>
      <c r="K4595" s="2743"/>
      <c r="L4595" s="2096"/>
      <c r="M4595" s="2098"/>
    </row>
    <row r="4596" spans="1:13" s="352" customFormat="1" ht="47.25">
      <c r="A4596" s="2521" t="s">
        <v>3298</v>
      </c>
      <c r="B4596" s="2743"/>
      <c r="C4596" s="2096"/>
      <c r="D4596" s="2744"/>
      <c r="E4596" s="1406" t="s">
        <v>4963</v>
      </c>
      <c r="F4596" s="2096"/>
      <c r="G4596" s="2744"/>
      <c r="H4596" s="2743"/>
      <c r="I4596" s="2096"/>
      <c r="J4596" s="2744"/>
      <c r="K4596" s="2743"/>
      <c r="L4596" s="2096"/>
      <c r="M4596" s="2098"/>
    </row>
    <row r="4597" spans="1:13" s="352" customFormat="1" ht="15.75">
      <c r="A4597" s="2522" t="s">
        <v>4376</v>
      </c>
      <c r="B4597" s="2743"/>
      <c r="C4597" s="2096"/>
      <c r="D4597" s="2744"/>
      <c r="E4597" s="1473"/>
      <c r="F4597" s="2096"/>
      <c r="G4597" s="2744"/>
      <c r="H4597" s="2743"/>
      <c r="I4597" s="2096"/>
      <c r="J4597" s="2744"/>
      <c r="K4597" s="2743"/>
      <c r="L4597" s="2096"/>
      <c r="M4597" s="2098"/>
    </row>
    <row r="4598" spans="1:13" s="352" customFormat="1" ht="15.75">
      <c r="A4598" s="2522" t="s">
        <v>3304</v>
      </c>
      <c r="B4598" s="2743"/>
      <c r="C4598" s="2096"/>
      <c r="D4598" s="2744"/>
      <c r="E4598" s="1473" t="s">
        <v>3944</v>
      </c>
      <c r="F4598" s="1539">
        <v>1175</v>
      </c>
      <c r="G4598" s="2745">
        <f>F4598*E4601*2</f>
        <v>133950</v>
      </c>
      <c r="H4598" s="2743"/>
      <c r="I4598" s="2096"/>
      <c r="J4598" s="2744"/>
      <c r="K4598" s="2743"/>
      <c r="L4598" s="2096"/>
      <c r="M4598" s="2098"/>
    </row>
    <row r="4599" spans="1:13" s="352" customFormat="1" ht="15.75">
      <c r="A4599" s="2522" t="s">
        <v>4377</v>
      </c>
      <c r="B4599" s="2743"/>
      <c r="C4599" s="2096"/>
      <c r="D4599" s="2744"/>
      <c r="E4599" s="1473">
        <v>4</v>
      </c>
      <c r="F4599" s="2096"/>
      <c r="G4599" s="2744"/>
      <c r="H4599" s="1539">
        <v>1</v>
      </c>
      <c r="I4599" s="1539">
        <v>200</v>
      </c>
      <c r="J4599" s="2746">
        <f>I4599*H4599*H4601</f>
        <v>45600</v>
      </c>
      <c r="K4599" s="2743"/>
      <c r="L4599" s="2096"/>
      <c r="M4599" s="2098"/>
    </row>
    <row r="4600" spans="1:13" s="352" customFormat="1" ht="15.75">
      <c r="A4600" s="2522" t="s">
        <v>4898</v>
      </c>
      <c r="B4600" s="2743"/>
      <c r="C4600" s="2096"/>
      <c r="D4600" s="2744"/>
      <c r="E4600" s="1473">
        <v>4</v>
      </c>
      <c r="F4600" s="2096"/>
      <c r="G4600" s="2744"/>
      <c r="H4600" s="1539">
        <v>2</v>
      </c>
      <c r="I4600" s="1539">
        <v>50</v>
      </c>
      <c r="J4600" s="2746">
        <f>I4600*H4600*H4601</f>
        <v>22800</v>
      </c>
      <c r="K4600" s="2743"/>
      <c r="L4600" s="2096"/>
      <c r="M4600" s="2098"/>
    </row>
    <row r="4601" spans="1:13" s="352" customFormat="1" ht="15.75">
      <c r="A4601" s="2733" t="s">
        <v>4899</v>
      </c>
      <c r="B4601" s="2743"/>
      <c r="C4601" s="2096"/>
      <c r="D4601" s="2744"/>
      <c r="E4601" s="1473">
        <v>57</v>
      </c>
      <c r="F4601" s="2096"/>
      <c r="G4601" s="2744"/>
      <c r="H4601" s="1539">
        <v>228</v>
      </c>
      <c r="I4601" s="1539"/>
      <c r="J4601" s="2746"/>
      <c r="K4601" s="2743"/>
      <c r="L4601" s="2096"/>
      <c r="M4601" s="2098"/>
    </row>
    <row r="4602" spans="1:13" s="352" customFormat="1" ht="16.5" thickBot="1">
      <c r="A4602" s="2734" t="s">
        <v>29</v>
      </c>
      <c r="B4602" s="2747"/>
      <c r="C4602" s="1641"/>
      <c r="D4602" s="2748"/>
      <c r="E4602" s="2090"/>
      <c r="F4602" s="1641"/>
      <c r="G4602" s="2748">
        <f>G4598</f>
        <v>133950</v>
      </c>
      <c r="H4602" s="1534"/>
      <c r="I4602" s="1534"/>
      <c r="J4602" s="2749">
        <f>J4599+J4600</f>
        <v>68400</v>
      </c>
      <c r="K4602" s="2747"/>
      <c r="L4602" s="1641"/>
      <c r="M4602" s="2602"/>
    </row>
    <row r="4603" spans="1:13" s="352" customFormat="1" ht="53.25" customHeight="1">
      <c r="A4603" s="2732" t="s">
        <v>3278</v>
      </c>
      <c r="B4603" s="1468"/>
      <c r="C4603" s="2211"/>
      <c r="D4603" s="2740"/>
      <c r="E4603" s="1468"/>
      <c r="F4603" s="2211"/>
      <c r="G4603" s="2740"/>
      <c r="H4603" s="1468" t="s">
        <v>5033</v>
      </c>
      <c r="I4603" s="2211"/>
      <c r="J4603" s="2740"/>
      <c r="K4603" s="2741"/>
      <c r="L4603" s="2211"/>
      <c r="M4603" s="2742"/>
    </row>
    <row r="4604" spans="1:13" s="352" customFormat="1" ht="15.75">
      <c r="A4604" s="2522" t="s">
        <v>4228</v>
      </c>
      <c r="B4604" s="2743"/>
      <c r="C4604" s="2096"/>
      <c r="D4604" s="2744"/>
      <c r="E4604" s="1473"/>
      <c r="F4604" s="2096"/>
      <c r="G4604" s="2744"/>
      <c r="H4604" s="2743"/>
      <c r="I4604" s="2096"/>
      <c r="J4604" s="2744"/>
      <c r="K4604" s="2743"/>
      <c r="L4604" s="2096"/>
      <c r="M4604" s="2098"/>
    </row>
    <row r="4605" spans="1:13" s="352" customFormat="1" ht="15.75">
      <c r="A4605" s="2522" t="s">
        <v>3284</v>
      </c>
      <c r="B4605" s="2743"/>
      <c r="C4605" s="2096"/>
      <c r="D4605" s="2744"/>
      <c r="E4605" s="2089"/>
      <c r="F4605" s="2096"/>
      <c r="G4605" s="2744"/>
      <c r="H4605" s="2089" t="s">
        <v>3360</v>
      </c>
      <c r="I4605" s="2096"/>
      <c r="J4605" s="2744"/>
      <c r="K4605" s="2743"/>
      <c r="L4605" s="2096"/>
      <c r="M4605" s="2098"/>
    </row>
    <row r="4606" spans="1:13" s="352" customFormat="1" ht="15.75">
      <c r="A4606" s="2522" t="s">
        <v>4375</v>
      </c>
      <c r="B4606" s="2743"/>
      <c r="C4606" s="2096"/>
      <c r="D4606" s="2744"/>
      <c r="E4606" s="1473"/>
      <c r="F4606" s="2096"/>
      <c r="G4606" s="2744"/>
      <c r="H4606" s="1473" t="s">
        <v>3362</v>
      </c>
      <c r="I4606" s="2096"/>
      <c r="J4606" s="2744"/>
      <c r="K4606" s="2743"/>
      <c r="L4606" s="2096"/>
      <c r="M4606" s="2098"/>
    </row>
    <row r="4607" spans="1:13" s="352" customFormat="1" ht="15.75">
      <c r="A4607" s="2522" t="s">
        <v>3291</v>
      </c>
      <c r="B4607" s="2743"/>
      <c r="C4607" s="2096"/>
      <c r="D4607" s="2744"/>
      <c r="E4607" s="1473"/>
      <c r="F4607" s="2096"/>
      <c r="G4607" s="2744"/>
      <c r="H4607" s="2743"/>
      <c r="I4607" s="2096"/>
      <c r="J4607" s="2744"/>
      <c r="K4607" s="2743"/>
      <c r="L4607" s="2096"/>
      <c r="M4607" s="2098"/>
    </row>
    <row r="4608" spans="1:13" s="352" customFormat="1" ht="15.75">
      <c r="A4608" s="2522" t="s">
        <v>3294</v>
      </c>
      <c r="B4608" s="2743"/>
      <c r="C4608" s="2096"/>
      <c r="D4608" s="2744"/>
      <c r="E4608" s="1473"/>
      <c r="F4608" s="2096"/>
      <c r="G4608" s="2744"/>
      <c r="H4608" s="2743"/>
      <c r="I4608" s="2096"/>
      <c r="J4608" s="2744"/>
      <c r="K4608" s="2743"/>
      <c r="L4608" s="2096"/>
      <c r="M4608" s="2098"/>
    </row>
    <row r="4609" spans="1:14" s="352" customFormat="1" ht="15.75">
      <c r="A4609" s="2522" t="s">
        <v>3295</v>
      </c>
      <c r="B4609" s="2743"/>
      <c r="C4609" s="2096"/>
      <c r="D4609" s="2744"/>
      <c r="E4609" s="1473"/>
      <c r="F4609" s="2096"/>
      <c r="G4609" s="2744"/>
      <c r="H4609" s="1539" t="s">
        <v>3426</v>
      </c>
      <c r="I4609" s="2096"/>
      <c r="J4609" s="2744"/>
      <c r="K4609" s="2743"/>
      <c r="L4609" s="2096"/>
      <c r="M4609" s="2098"/>
    </row>
    <row r="4610" spans="1:14" s="352" customFormat="1" ht="15.75">
      <c r="A4610" s="2521" t="s">
        <v>3298</v>
      </c>
      <c r="B4610" s="2743"/>
      <c r="C4610" s="2096"/>
      <c r="D4610" s="2744"/>
      <c r="E4610" s="1406"/>
      <c r="F4610" s="2096"/>
      <c r="G4610" s="2744"/>
      <c r="H4610" s="2743"/>
      <c r="I4610" s="2096"/>
      <c r="J4610" s="2744"/>
      <c r="K4610" s="2743"/>
      <c r="L4610" s="2096"/>
      <c r="M4610" s="2098"/>
    </row>
    <row r="4611" spans="1:14" s="352" customFormat="1" ht="15.75">
      <c r="A4611" s="2522" t="s">
        <v>4376</v>
      </c>
      <c r="B4611" s="2743"/>
      <c r="C4611" s="2096"/>
      <c r="D4611" s="2744"/>
      <c r="E4611" s="1473"/>
      <c r="F4611" s="2096"/>
      <c r="G4611" s="2744"/>
      <c r="H4611" s="2743"/>
      <c r="I4611" s="2096"/>
      <c r="J4611" s="2744"/>
      <c r="K4611" s="2743"/>
      <c r="L4611" s="2096"/>
      <c r="M4611" s="2098"/>
    </row>
    <row r="4612" spans="1:14" s="352" customFormat="1" ht="15.75">
      <c r="A4612" s="2522" t="s">
        <v>3304</v>
      </c>
      <c r="B4612" s="2743"/>
      <c r="C4612" s="2096"/>
      <c r="D4612" s="2744"/>
      <c r="E4612" s="1473"/>
      <c r="F4612" s="1539"/>
      <c r="G4612" s="2745"/>
      <c r="H4612" s="2743"/>
      <c r="I4612" s="2096"/>
      <c r="J4612" s="2744"/>
      <c r="K4612" s="2743"/>
      <c r="L4612" s="2096"/>
      <c r="M4612" s="2098"/>
    </row>
    <row r="4613" spans="1:14" s="352" customFormat="1" ht="15.75">
      <c r="A4613" s="2522" t="s">
        <v>4377</v>
      </c>
      <c r="B4613" s="2743"/>
      <c r="C4613" s="2096"/>
      <c r="D4613" s="2744"/>
      <c r="E4613" s="1473"/>
      <c r="F4613" s="2096"/>
      <c r="G4613" s="2744"/>
      <c r="H4613" s="1539">
        <v>1</v>
      </c>
      <c r="I4613" s="1539">
        <v>200</v>
      </c>
      <c r="J4613" s="2746">
        <f>I4613*H4613*H4615</f>
        <v>80000</v>
      </c>
      <c r="K4613" s="2743"/>
      <c r="L4613" s="2096"/>
      <c r="M4613" s="2098"/>
    </row>
    <row r="4614" spans="1:14" s="352" customFormat="1" ht="15.75">
      <c r="A4614" s="2522" t="s">
        <v>4898</v>
      </c>
      <c r="B4614" s="2743"/>
      <c r="C4614" s="2096"/>
      <c r="D4614" s="2744"/>
      <c r="E4614" s="1473"/>
      <c r="F4614" s="2096"/>
      <c r="G4614" s="2744"/>
      <c r="H4614" s="1539">
        <v>2</v>
      </c>
      <c r="I4614" s="1539">
        <v>50</v>
      </c>
      <c r="J4614" s="2746">
        <f>I4614*H4614*H4615</f>
        <v>40000</v>
      </c>
      <c r="K4614" s="2743"/>
      <c r="L4614" s="2096"/>
      <c r="M4614" s="2098"/>
    </row>
    <row r="4615" spans="1:14" s="352" customFormat="1" ht="15.75">
      <c r="A4615" s="2733" t="s">
        <v>4899</v>
      </c>
      <c r="B4615" s="2743"/>
      <c r="C4615" s="2096"/>
      <c r="D4615" s="2744"/>
      <c r="E4615" s="1473"/>
      <c r="F4615" s="2096"/>
      <c r="G4615" s="2744"/>
      <c r="H4615" s="1539">
        <v>400</v>
      </c>
      <c r="I4615" s="1539"/>
      <c r="J4615" s="2746"/>
      <c r="K4615" s="2743"/>
      <c r="L4615" s="2096"/>
      <c r="M4615" s="2098"/>
    </row>
    <row r="4616" spans="1:14" s="352" customFormat="1" ht="16.5" thickBot="1">
      <c r="A4616" s="2734" t="s">
        <v>29</v>
      </c>
      <c r="B4616" s="2747"/>
      <c r="C4616" s="1641"/>
      <c r="D4616" s="2748"/>
      <c r="E4616" s="2090"/>
      <c r="F4616" s="1641"/>
      <c r="G4616" s="2748"/>
      <c r="H4616" s="1534"/>
      <c r="I4616" s="1534"/>
      <c r="J4616" s="2749">
        <f>J4613+J4614</f>
        <v>120000</v>
      </c>
      <c r="K4616" s="2747"/>
      <c r="L4616" s="1641"/>
      <c r="M4616" s="2602"/>
    </row>
    <row r="4617" spans="1:14" s="352" customFormat="1" ht="16.5" thickBot="1">
      <c r="A4617" s="2735" t="s">
        <v>4224</v>
      </c>
      <c r="B4617" s="2750"/>
      <c r="C4617" s="1482"/>
      <c r="D4617" s="2751">
        <f>D4616+D4602</f>
        <v>0</v>
      </c>
      <c r="E4617" s="2752"/>
      <c r="F4617" s="1482"/>
      <c r="G4617" s="2751">
        <f>G4616+G4602</f>
        <v>133950</v>
      </c>
      <c r="H4617" s="2753"/>
      <c r="I4617" s="2753"/>
      <c r="J4617" s="2751">
        <f>J4616+J4602</f>
        <v>188400</v>
      </c>
      <c r="K4617" s="2750"/>
      <c r="L4617" s="1482"/>
      <c r="M4617" s="2751">
        <f>M4616+M4602</f>
        <v>0</v>
      </c>
      <c r="N4617" s="2714">
        <f>M4617+J4617+G4617+D4617</f>
        <v>322350</v>
      </c>
    </row>
    <row r="4618" spans="1:14" s="352" customFormat="1" ht="16.5" thickBot="1">
      <c r="A4618" s="2754" t="s">
        <v>5034</v>
      </c>
      <c r="B4618" s="2677"/>
      <c r="C4618" s="2730"/>
      <c r="D4618" s="2738"/>
      <c r="E4618" s="2677"/>
      <c r="F4618" s="2678"/>
      <c r="G4618" s="2738"/>
      <c r="H4618" s="2677"/>
      <c r="I4618" s="2678"/>
      <c r="J4618" s="2738"/>
      <c r="K4618" s="2677"/>
      <c r="L4618" s="2678"/>
      <c r="M4618" s="2739"/>
    </row>
    <row r="4619" spans="1:14" s="352" customFormat="1" ht="53.25" customHeight="1">
      <c r="A4619" s="2732" t="s">
        <v>3278</v>
      </c>
      <c r="B4619" s="1468"/>
      <c r="C4619" s="2211"/>
      <c r="D4619" s="2740"/>
      <c r="E4619" s="1468" t="s">
        <v>5035</v>
      </c>
      <c r="F4619" s="2211"/>
      <c r="G4619" s="2740"/>
      <c r="H4619" s="1468" t="s">
        <v>5035</v>
      </c>
      <c r="I4619" s="2211"/>
      <c r="J4619" s="2740"/>
      <c r="K4619" s="2741"/>
      <c r="L4619" s="2211"/>
      <c r="M4619" s="2742"/>
    </row>
    <row r="4620" spans="1:14" s="352" customFormat="1" ht="15.75">
      <c r="A4620" s="2522" t="s">
        <v>4228</v>
      </c>
      <c r="B4620" s="2743"/>
      <c r="C4620" s="2096"/>
      <c r="D4620" s="2744"/>
      <c r="E4620" s="1473"/>
      <c r="F4620" s="2096"/>
      <c r="G4620" s="2744"/>
      <c r="H4620" s="1473"/>
      <c r="I4620" s="2096"/>
      <c r="J4620" s="2744"/>
      <c r="K4620" s="2743"/>
      <c r="L4620" s="2096"/>
      <c r="M4620" s="2098"/>
    </row>
    <row r="4621" spans="1:14" s="352" customFormat="1" ht="15.75">
      <c r="A4621" s="2522" t="s">
        <v>3284</v>
      </c>
      <c r="B4621" s="2743"/>
      <c r="C4621" s="2096"/>
      <c r="D4621" s="2744"/>
      <c r="E4621" s="2089" t="s">
        <v>3874</v>
      </c>
      <c r="F4621" s="2096"/>
      <c r="G4621" s="2744"/>
      <c r="H4621" s="2089" t="s">
        <v>3360</v>
      </c>
      <c r="I4621" s="2096"/>
      <c r="J4621" s="2744"/>
      <c r="K4621" s="2743"/>
      <c r="L4621" s="2096"/>
      <c r="M4621" s="2098"/>
    </row>
    <row r="4622" spans="1:14" s="352" customFormat="1" ht="15.75">
      <c r="A4622" s="2522" t="s">
        <v>4375</v>
      </c>
      <c r="B4622" s="2743"/>
      <c r="C4622" s="2096"/>
      <c r="D4622" s="2744"/>
      <c r="E4622" s="1473" t="s">
        <v>5032</v>
      </c>
      <c r="F4622" s="2096"/>
      <c r="G4622" s="2744"/>
      <c r="H4622" s="1473" t="s">
        <v>5032</v>
      </c>
      <c r="I4622" s="2096"/>
      <c r="J4622" s="2744"/>
      <c r="K4622" s="2743"/>
      <c r="L4622" s="2096"/>
      <c r="M4622" s="2098"/>
    </row>
    <row r="4623" spans="1:14" s="352" customFormat="1" ht="15.75">
      <c r="A4623" s="2522" t="s">
        <v>3291</v>
      </c>
      <c r="B4623" s="2743"/>
      <c r="C4623" s="2096"/>
      <c r="D4623" s="2744"/>
      <c r="E4623" s="1473"/>
      <c r="F4623" s="2096"/>
      <c r="G4623" s="2744"/>
      <c r="H4623" s="1473"/>
      <c r="I4623" s="2096"/>
      <c r="J4623" s="2744"/>
      <c r="K4623" s="2743"/>
      <c r="L4623" s="2096"/>
      <c r="M4623" s="2098"/>
    </row>
    <row r="4624" spans="1:14" s="352" customFormat="1" ht="15.75">
      <c r="A4624" s="2522" t="s">
        <v>3294</v>
      </c>
      <c r="B4624" s="2743"/>
      <c r="C4624" s="2096"/>
      <c r="D4624" s="2744"/>
      <c r="E4624" s="1473"/>
      <c r="F4624" s="2096"/>
      <c r="G4624" s="2744"/>
      <c r="H4624" s="1473"/>
      <c r="I4624" s="2096"/>
      <c r="J4624" s="2744"/>
      <c r="K4624" s="2743"/>
      <c r="L4624" s="2096"/>
      <c r="M4624" s="2098"/>
    </row>
    <row r="4625" spans="1:13" s="352" customFormat="1" ht="15.75">
      <c r="A4625" s="2522" t="s">
        <v>3295</v>
      </c>
      <c r="B4625" s="2743"/>
      <c r="C4625" s="2096"/>
      <c r="D4625" s="2744"/>
      <c r="E4625" s="1473" t="s">
        <v>3394</v>
      </c>
      <c r="F4625" s="2096"/>
      <c r="G4625" s="2744"/>
      <c r="H4625" s="1473" t="s">
        <v>3394</v>
      </c>
      <c r="I4625" s="2096"/>
      <c r="J4625" s="2744"/>
      <c r="K4625" s="2743"/>
      <c r="L4625" s="2096"/>
      <c r="M4625" s="2098"/>
    </row>
    <row r="4626" spans="1:13" s="352" customFormat="1" ht="63">
      <c r="A4626" s="2521" t="s">
        <v>3298</v>
      </c>
      <c r="B4626" s="2743"/>
      <c r="C4626" s="2096"/>
      <c r="D4626" s="2744"/>
      <c r="E4626" s="1406" t="s">
        <v>4963</v>
      </c>
      <c r="F4626" s="2096"/>
      <c r="G4626" s="2744"/>
      <c r="H4626" s="1406" t="s">
        <v>4963</v>
      </c>
      <c r="I4626" s="2096"/>
      <c r="J4626" s="2744"/>
      <c r="K4626" s="2743"/>
      <c r="L4626" s="2096"/>
      <c r="M4626" s="2098"/>
    </row>
    <row r="4627" spans="1:13" s="352" customFormat="1" ht="15.75">
      <c r="A4627" s="2522" t="s">
        <v>4376</v>
      </c>
      <c r="B4627" s="2743"/>
      <c r="C4627" s="2096"/>
      <c r="D4627" s="2744"/>
      <c r="E4627" s="1473"/>
      <c r="F4627" s="2096"/>
      <c r="G4627" s="2744"/>
      <c r="H4627" s="1473"/>
      <c r="I4627" s="2096"/>
      <c r="J4627" s="2744"/>
      <c r="K4627" s="2743"/>
      <c r="L4627" s="2096"/>
      <c r="M4627" s="2098"/>
    </row>
    <row r="4628" spans="1:13" s="352" customFormat="1" ht="15.75">
      <c r="A4628" s="2522" t="s">
        <v>3304</v>
      </c>
      <c r="B4628" s="2743"/>
      <c r="C4628" s="2096"/>
      <c r="D4628" s="2744"/>
      <c r="E4628" s="1473" t="s">
        <v>3306</v>
      </c>
      <c r="F4628" s="1539"/>
      <c r="G4628" s="2745"/>
      <c r="H4628" s="1473" t="s">
        <v>3306</v>
      </c>
      <c r="I4628" s="1539"/>
      <c r="J4628" s="2745"/>
      <c r="K4628" s="2743"/>
      <c r="L4628" s="2096"/>
      <c r="M4628" s="2098"/>
    </row>
    <row r="4629" spans="1:13" s="352" customFormat="1" ht="15.75">
      <c r="A4629" s="2522" t="s">
        <v>4377</v>
      </c>
      <c r="B4629" s="2743"/>
      <c r="C4629" s="2096"/>
      <c r="D4629" s="2744"/>
      <c r="E4629" s="1473">
        <v>1</v>
      </c>
      <c r="F4629" s="2096">
        <v>200</v>
      </c>
      <c r="G4629" s="2746">
        <f>F4629*E4629*E4631</f>
        <v>10000</v>
      </c>
      <c r="H4629" s="1473">
        <v>1</v>
      </c>
      <c r="I4629" s="2096">
        <v>200</v>
      </c>
      <c r="J4629" s="2746">
        <f>I4629*H4629*H4631</f>
        <v>10000</v>
      </c>
      <c r="K4629" s="2743"/>
      <c r="L4629" s="2096"/>
      <c r="M4629" s="2098"/>
    </row>
    <row r="4630" spans="1:13" s="352" customFormat="1" ht="15.75">
      <c r="A4630" s="2522" t="s">
        <v>4898</v>
      </c>
      <c r="B4630" s="2743"/>
      <c r="C4630" s="2096"/>
      <c r="D4630" s="2744"/>
      <c r="E4630" s="1473">
        <v>2</v>
      </c>
      <c r="F4630" s="2096">
        <v>50</v>
      </c>
      <c r="G4630" s="2746">
        <f>F4630*E4630*E4631</f>
        <v>5000</v>
      </c>
      <c r="H4630" s="1473">
        <v>2</v>
      </c>
      <c r="I4630" s="2096">
        <v>50</v>
      </c>
      <c r="J4630" s="2746">
        <f>I4630*H4630*H4631</f>
        <v>5000</v>
      </c>
      <c r="K4630" s="2743"/>
      <c r="L4630" s="2096"/>
      <c r="M4630" s="2098"/>
    </row>
    <row r="4631" spans="1:13" s="352" customFormat="1" ht="15.75">
      <c r="A4631" s="2733" t="s">
        <v>4899</v>
      </c>
      <c r="B4631" s="2743"/>
      <c r="C4631" s="2096"/>
      <c r="D4631" s="2744"/>
      <c r="E4631" s="1473">
        <v>50</v>
      </c>
      <c r="F4631" s="2096"/>
      <c r="G4631" s="2746"/>
      <c r="H4631" s="1473">
        <v>50</v>
      </c>
      <c r="I4631" s="2096"/>
      <c r="J4631" s="2746"/>
      <c r="K4631" s="2743"/>
      <c r="L4631" s="2096"/>
      <c r="M4631" s="2098"/>
    </row>
    <row r="4632" spans="1:13" s="352" customFormat="1" ht="16.5" thickBot="1">
      <c r="A4632" s="2734" t="s">
        <v>29</v>
      </c>
      <c r="B4632" s="2747"/>
      <c r="C4632" s="1641"/>
      <c r="D4632" s="2748"/>
      <c r="E4632" s="2090"/>
      <c r="F4632" s="1641"/>
      <c r="G4632" s="2749">
        <f>G4629+G4630</f>
        <v>15000</v>
      </c>
      <c r="H4632" s="2090"/>
      <c r="I4632" s="1641"/>
      <c r="J4632" s="2749">
        <f>J4629+J4630</f>
        <v>15000</v>
      </c>
      <c r="K4632" s="2747"/>
      <c r="L4632" s="1641"/>
      <c r="M4632" s="2602"/>
    </row>
    <row r="4633" spans="1:13" s="352" customFormat="1" ht="53.25" customHeight="1">
      <c r="A4633" s="2732" t="s">
        <v>3278</v>
      </c>
      <c r="B4633" s="1468"/>
      <c r="C4633" s="2211"/>
      <c r="D4633" s="2740"/>
      <c r="E4633" s="1468" t="s">
        <v>5036</v>
      </c>
      <c r="F4633" s="2211"/>
      <c r="G4633" s="2740"/>
      <c r="H4633" s="1468" t="s">
        <v>5037</v>
      </c>
      <c r="I4633" s="2211"/>
      <c r="J4633" s="2740"/>
      <c r="K4633" s="2741"/>
      <c r="L4633" s="2211"/>
      <c r="M4633" s="2742"/>
    </row>
    <row r="4634" spans="1:13" s="352" customFormat="1" ht="15.75">
      <c r="A4634" s="2522" t="s">
        <v>4228</v>
      </c>
      <c r="B4634" s="2743"/>
      <c r="C4634" s="2096"/>
      <c r="D4634" s="2744"/>
      <c r="E4634" s="1473"/>
      <c r="F4634" s="2096"/>
      <c r="G4634" s="2744"/>
      <c r="H4634" s="2743"/>
      <c r="I4634" s="2096"/>
      <c r="J4634" s="2744"/>
      <c r="K4634" s="2743"/>
      <c r="L4634" s="2096"/>
      <c r="M4634" s="2098"/>
    </row>
    <row r="4635" spans="1:13" s="352" customFormat="1" ht="15.75">
      <c r="A4635" s="2522" t="s">
        <v>3284</v>
      </c>
      <c r="B4635" s="2743"/>
      <c r="C4635" s="2096"/>
      <c r="D4635" s="2744"/>
      <c r="E4635" s="2089" t="s">
        <v>3359</v>
      </c>
      <c r="F4635" s="2096"/>
      <c r="G4635" s="2744"/>
      <c r="H4635" s="2089" t="s">
        <v>3519</v>
      </c>
      <c r="I4635" s="2096"/>
      <c r="J4635" s="2744"/>
      <c r="K4635" s="2743"/>
      <c r="L4635" s="2096"/>
      <c r="M4635" s="2098"/>
    </row>
    <row r="4636" spans="1:13" s="352" customFormat="1" ht="15.75">
      <c r="A4636" s="2522" t="s">
        <v>4375</v>
      </c>
      <c r="B4636" s="2743"/>
      <c r="C4636" s="2096"/>
      <c r="D4636" s="2744"/>
      <c r="E4636" s="1473" t="s">
        <v>5032</v>
      </c>
      <c r="F4636" s="2096"/>
      <c r="G4636" s="2744"/>
      <c r="H4636" s="1473" t="s">
        <v>5032</v>
      </c>
      <c r="I4636" s="2096"/>
      <c r="J4636" s="2744"/>
      <c r="K4636" s="2743"/>
      <c r="L4636" s="2096"/>
      <c r="M4636" s="2098"/>
    </row>
    <row r="4637" spans="1:13" s="352" customFormat="1" ht="15.75">
      <c r="A4637" s="2522" t="s">
        <v>3291</v>
      </c>
      <c r="B4637" s="2743"/>
      <c r="C4637" s="2096"/>
      <c r="D4637" s="2744"/>
      <c r="E4637" s="1473"/>
      <c r="F4637" s="2096"/>
      <c r="G4637" s="2744"/>
      <c r="H4637" s="2743"/>
      <c r="I4637" s="2096"/>
      <c r="J4637" s="2744"/>
      <c r="K4637" s="2743"/>
      <c r="L4637" s="2096"/>
      <c r="M4637" s="2098"/>
    </row>
    <row r="4638" spans="1:13" s="352" customFormat="1" ht="15.75">
      <c r="A4638" s="2522" t="s">
        <v>3294</v>
      </c>
      <c r="B4638" s="2743"/>
      <c r="C4638" s="2096"/>
      <c r="D4638" s="2744"/>
      <c r="E4638" s="1473"/>
      <c r="F4638" s="2096"/>
      <c r="G4638" s="2744"/>
      <c r="H4638" s="2743"/>
      <c r="I4638" s="2096"/>
      <c r="J4638" s="2744"/>
      <c r="K4638" s="2743"/>
      <c r="L4638" s="2096"/>
      <c r="M4638" s="2098"/>
    </row>
    <row r="4639" spans="1:13" s="352" customFormat="1" ht="15.75">
      <c r="A4639" s="2522" t="s">
        <v>3295</v>
      </c>
      <c r="B4639" s="2743"/>
      <c r="C4639" s="2096"/>
      <c r="D4639" s="2744"/>
      <c r="E4639" s="1473" t="s">
        <v>3394</v>
      </c>
      <c r="F4639" s="2096"/>
      <c r="G4639" s="2744"/>
      <c r="H4639" s="1473" t="s">
        <v>3394</v>
      </c>
      <c r="I4639" s="2096"/>
      <c r="J4639" s="2744"/>
      <c r="K4639" s="2743"/>
      <c r="L4639" s="2096"/>
      <c r="M4639" s="2098"/>
    </row>
    <row r="4640" spans="1:13" s="352" customFormat="1" ht="63">
      <c r="A4640" s="2521" t="s">
        <v>3298</v>
      </c>
      <c r="B4640" s="2743"/>
      <c r="C4640" s="2096"/>
      <c r="D4640" s="2744"/>
      <c r="E4640" s="1406" t="s">
        <v>4963</v>
      </c>
      <c r="F4640" s="2096"/>
      <c r="G4640" s="2744"/>
      <c r="H4640" s="1406" t="s">
        <v>4963</v>
      </c>
      <c r="I4640" s="2096"/>
      <c r="J4640" s="2744"/>
      <c r="K4640" s="2743"/>
      <c r="L4640" s="2096"/>
      <c r="M4640" s="2098"/>
    </row>
    <row r="4641" spans="1:13" s="352" customFormat="1" ht="15.75">
      <c r="A4641" s="2522" t="s">
        <v>4376</v>
      </c>
      <c r="B4641" s="2743"/>
      <c r="C4641" s="2096"/>
      <c r="D4641" s="2744"/>
      <c r="E4641" s="1473"/>
      <c r="F4641" s="2096"/>
      <c r="G4641" s="2744"/>
      <c r="H4641" s="2743"/>
      <c r="I4641" s="2096"/>
      <c r="J4641" s="2744"/>
      <c r="K4641" s="2743"/>
      <c r="L4641" s="2096"/>
      <c r="M4641" s="2098"/>
    </row>
    <row r="4642" spans="1:13" s="352" customFormat="1" ht="15.75">
      <c r="A4642" s="2522" t="s">
        <v>3304</v>
      </c>
      <c r="B4642" s="2743"/>
      <c r="C4642" s="2096"/>
      <c r="D4642" s="2744"/>
      <c r="E4642" s="1473" t="s">
        <v>3306</v>
      </c>
      <c r="F4642" s="1539"/>
      <c r="G4642" s="2745"/>
      <c r="H4642" s="1539" t="s">
        <v>3306</v>
      </c>
      <c r="I4642" s="2096"/>
      <c r="J4642" s="2744"/>
      <c r="K4642" s="2743"/>
      <c r="L4642" s="2096"/>
      <c r="M4642" s="2098"/>
    </row>
    <row r="4643" spans="1:13" s="352" customFormat="1" ht="15.75">
      <c r="A4643" s="2522" t="s">
        <v>4377</v>
      </c>
      <c r="B4643" s="2743"/>
      <c r="C4643" s="2096"/>
      <c r="D4643" s="2744"/>
      <c r="E4643" s="1473">
        <v>1</v>
      </c>
      <c r="F4643" s="2096">
        <v>250</v>
      </c>
      <c r="G4643" s="2746">
        <f>F4643*E4643*E4645</f>
        <v>7500</v>
      </c>
      <c r="H4643" s="1539">
        <v>1</v>
      </c>
      <c r="I4643" s="1539">
        <v>200</v>
      </c>
      <c r="J4643" s="2746">
        <f>I4643*H4643*H4645</f>
        <v>40000</v>
      </c>
      <c r="K4643" s="2743"/>
      <c r="L4643" s="2096"/>
      <c r="M4643" s="2098"/>
    </row>
    <row r="4644" spans="1:13" s="352" customFormat="1" ht="15.75">
      <c r="A4644" s="2522" t="s">
        <v>4898</v>
      </c>
      <c r="B4644" s="2743"/>
      <c r="C4644" s="2096"/>
      <c r="D4644" s="2744"/>
      <c r="E4644" s="1473">
        <v>2</v>
      </c>
      <c r="F4644" s="2096">
        <v>100</v>
      </c>
      <c r="G4644" s="2746">
        <f>F4644*E4644*E4645</f>
        <v>6000</v>
      </c>
      <c r="H4644" s="1539">
        <v>2</v>
      </c>
      <c r="I4644" s="1539">
        <v>50</v>
      </c>
      <c r="J4644" s="2746">
        <f>I4644*H4644*H4645</f>
        <v>20000</v>
      </c>
      <c r="K4644" s="2743"/>
      <c r="L4644" s="2096"/>
      <c r="M4644" s="2098"/>
    </row>
    <row r="4645" spans="1:13" s="352" customFormat="1" ht="15.75">
      <c r="A4645" s="2733" t="s">
        <v>4899</v>
      </c>
      <c r="B4645" s="2743"/>
      <c r="C4645" s="2096"/>
      <c r="D4645" s="2744"/>
      <c r="E4645" s="1473">
        <v>30</v>
      </c>
      <c r="F4645" s="2096"/>
      <c r="G4645" s="2746"/>
      <c r="H4645" s="1539">
        <v>200</v>
      </c>
      <c r="I4645" s="1539"/>
      <c r="J4645" s="2746"/>
      <c r="K4645" s="2743"/>
      <c r="L4645" s="2096"/>
      <c r="M4645" s="2098"/>
    </row>
    <row r="4646" spans="1:13" s="352" customFormat="1" ht="16.5" thickBot="1">
      <c r="A4646" s="2734" t="s">
        <v>29</v>
      </c>
      <c r="B4646" s="2747"/>
      <c r="C4646" s="1641"/>
      <c r="D4646" s="2748"/>
      <c r="E4646" s="2090"/>
      <c r="F4646" s="1641"/>
      <c r="G4646" s="2749">
        <f>G4643+G4644</f>
        <v>13500</v>
      </c>
      <c r="H4646" s="1534"/>
      <c r="I4646" s="1534"/>
      <c r="J4646" s="2749">
        <f>J4643+J4644</f>
        <v>60000</v>
      </c>
      <c r="K4646" s="2747"/>
      <c r="L4646" s="1641"/>
      <c r="M4646" s="2602"/>
    </row>
    <row r="4647" spans="1:13" s="352" customFormat="1" ht="53.25" customHeight="1">
      <c r="A4647" s="2732" t="s">
        <v>3278</v>
      </c>
      <c r="B4647" s="1468"/>
      <c r="C4647" s="2211"/>
      <c r="D4647" s="2740"/>
      <c r="E4647" s="1468" t="s">
        <v>5038</v>
      </c>
      <c r="F4647" s="2211"/>
      <c r="G4647" s="2740"/>
      <c r="H4647" s="1468" t="s">
        <v>5039</v>
      </c>
      <c r="I4647" s="2211"/>
      <c r="J4647" s="2740"/>
      <c r="K4647" s="2741"/>
      <c r="L4647" s="2211"/>
      <c r="M4647" s="2742"/>
    </row>
    <row r="4648" spans="1:13" s="352" customFormat="1" ht="15.75">
      <c r="A4648" s="2522" t="s">
        <v>4228</v>
      </c>
      <c r="B4648" s="2743"/>
      <c r="C4648" s="2096"/>
      <c r="D4648" s="2744"/>
      <c r="E4648" s="1473"/>
      <c r="F4648" s="2096"/>
      <c r="G4648" s="2744"/>
      <c r="H4648" s="2743"/>
      <c r="I4648" s="2096"/>
      <c r="J4648" s="2744"/>
      <c r="K4648" s="2743"/>
      <c r="L4648" s="2096"/>
      <c r="M4648" s="2098"/>
    </row>
    <row r="4649" spans="1:13" s="352" customFormat="1" ht="15.75">
      <c r="A4649" s="2522" t="s">
        <v>3284</v>
      </c>
      <c r="B4649" s="2743"/>
      <c r="C4649" s="2096"/>
      <c r="D4649" s="2744"/>
      <c r="E4649" s="2089" t="s">
        <v>3874</v>
      </c>
      <c r="F4649" s="2096"/>
      <c r="G4649" s="2744"/>
      <c r="H4649" s="2089" t="s">
        <v>3360</v>
      </c>
      <c r="I4649" s="2096"/>
      <c r="J4649" s="2744"/>
      <c r="K4649" s="2743"/>
      <c r="L4649" s="2096"/>
      <c r="M4649" s="2098"/>
    </row>
    <row r="4650" spans="1:13" s="352" customFormat="1" ht="15.75">
      <c r="A4650" s="2522" t="s">
        <v>4375</v>
      </c>
      <c r="B4650" s="2743"/>
      <c r="C4650" s="2096"/>
      <c r="D4650" s="2744"/>
      <c r="E4650" s="1473" t="s">
        <v>5032</v>
      </c>
      <c r="F4650" s="2096"/>
      <c r="G4650" s="2744"/>
      <c r="H4650" s="1473" t="s">
        <v>5032</v>
      </c>
      <c r="I4650" s="2096"/>
      <c r="J4650" s="2744"/>
      <c r="K4650" s="2743"/>
      <c r="L4650" s="2096"/>
      <c r="M4650" s="2098"/>
    </row>
    <row r="4651" spans="1:13" s="352" customFormat="1" ht="15.75">
      <c r="A4651" s="2522" t="s">
        <v>3291</v>
      </c>
      <c r="B4651" s="2743"/>
      <c r="C4651" s="2096"/>
      <c r="D4651" s="2744"/>
      <c r="E4651" s="1473"/>
      <c r="F4651" s="2096"/>
      <c r="G4651" s="2744"/>
      <c r="H4651" s="1539" t="s">
        <v>5040</v>
      </c>
      <c r="I4651" s="2096"/>
      <c r="J4651" s="2744"/>
      <c r="K4651" s="2743"/>
      <c r="L4651" s="2096"/>
      <c r="M4651" s="2098"/>
    </row>
    <row r="4652" spans="1:13" s="352" customFormat="1" ht="15.75">
      <c r="A4652" s="2522" t="s">
        <v>3294</v>
      </c>
      <c r="B4652" s="2743"/>
      <c r="C4652" s="2096"/>
      <c r="D4652" s="2744"/>
      <c r="E4652" s="1473"/>
      <c r="F4652" s="2096"/>
      <c r="G4652" s="2744"/>
      <c r="H4652" s="2743"/>
      <c r="I4652" s="2096"/>
      <c r="J4652" s="2744"/>
      <c r="K4652" s="2743"/>
      <c r="L4652" s="2096"/>
      <c r="M4652" s="2098"/>
    </row>
    <row r="4653" spans="1:13" s="352" customFormat="1" ht="15.75">
      <c r="A4653" s="2522" t="s">
        <v>3295</v>
      </c>
      <c r="B4653" s="2743"/>
      <c r="C4653" s="2096"/>
      <c r="D4653" s="2744"/>
      <c r="E4653" s="1473" t="s">
        <v>3394</v>
      </c>
      <c r="F4653" s="2096"/>
      <c r="G4653" s="2744"/>
      <c r="H4653" s="1473" t="s">
        <v>3394</v>
      </c>
      <c r="I4653" s="2096"/>
      <c r="J4653" s="2744"/>
      <c r="K4653" s="2743"/>
      <c r="L4653" s="2096"/>
      <c r="M4653" s="2098"/>
    </row>
    <row r="4654" spans="1:13" s="352" customFormat="1" ht="63">
      <c r="A4654" s="2521" t="s">
        <v>3298</v>
      </c>
      <c r="B4654" s="2743"/>
      <c r="C4654" s="2096"/>
      <c r="D4654" s="2744"/>
      <c r="E4654" s="1406" t="s">
        <v>4963</v>
      </c>
      <c r="F4654" s="2096"/>
      <c r="G4654" s="2744"/>
      <c r="H4654" s="1406" t="s">
        <v>4963</v>
      </c>
      <c r="I4654" s="2096"/>
      <c r="J4654" s="2744"/>
      <c r="K4654" s="2743"/>
      <c r="L4654" s="2096"/>
      <c r="M4654" s="2098"/>
    </row>
    <row r="4655" spans="1:13" s="352" customFormat="1" ht="15.75">
      <c r="A4655" s="2522" t="s">
        <v>4376</v>
      </c>
      <c r="B4655" s="2743"/>
      <c r="C4655" s="2096"/>
      <c r="D4655" s="2744"/>
      <c r="E4655" s="1473"/>
      <c r="F4655" s="2096"/>
      <c r="G4655" s="2744"/>
      <c r="H4655" s="2743"/>
      <c r="I4655" s="2096"/>
      <c r="J4655" s="2744"/>
      <c r="K4655" s="2743"/>
      <c r="L4655" s="2096"/>
      <c r="M4655" s="2098"/>
    </row>
    <row r="4656" spans="1:13" s="352" customFormat="1" ht="15.75">
      <c r="A4656" s="2522" t="s">
        <v>3304</v>
      </c>
      <c r="B4656" s="2743"/>
      <c r="C4656" s="2096"/>
      <c r="D4656" s="2744"/>
      <c r="E4656" s="1473" t="s">
        <v>5041</v>
      </c>
      <c r="F4656" s="1539">
        <v>2750</v>
      </c>
      <c r="G4656" s="2745">
        <f>F4656*E4659*2</f>
        <v>165000</v>
      </c>
      <c r="H4656" s="2743"/>
      <c r="I4656" s="2096"/>
      <c r="J4656" s="2744"/>
      <c r="K4656" s="2743"/>
      <c r="L4656" s="2096"/>
      <c r="M4656" s="2098"/>
    </row>
    <row r="4657" spans="1:13" s="352" customFormat="1" ht="15.75">
      <c r="A4657" s="2522" t="s">
        <v>4377</v>
      </c>
      <c r="B4657" s="2743"/>
      <c r="C4657" s="2096"/>
      <c r="D4657" s="2744"/>
      <c r="E4657" s="1473">
        <v>6</v>
      </c>
      <c r="F4657" s="2096"/>
      <c r="G4657" s="2744"/>
      <c r="H4657" s="1539">
        <v>1</v>
      </c>
      <c r="I4657" s="1539">
        <v>250</v>
      </c>
      <c r="J4657" s="2746">
        <f>I4657*H4657*H4659</f>
        <v>20000</v>
      </c>
      <c r="K4657" s="2743"/>
      <c r="L4657" s="2096"/>
      <c r="M4657" s="2098"/>
    </row>
    <row r="4658" spans="1:13" s="352" customFormat="1" ht="15.75">
      <c r="A4658" s="2522" t="s">
        <v>4898</v>
      </c>
      <c r="B4658" s="2743"/>
      <c r="C4658" s="2096"/>
      <c r="D4658" s="2744"/>
      <c r="E4658" s="1473">
        <v>4</v>
      </c>
      <c r="F4658" s="2096"/>
      <c r="G4658" s="2744"/>
      <c r="H4658" s="1539">
        <v>2</v>
      </c>
      <c r="I4658" s="1539">
        <v>100</v>
      </c>
      <c r="J4658" s="2746">
        <f>I4658*H4658*H4659</f>
        <v>16000</v>
      </c>
      <c r="K4658" s="2743"/>
      <c r="L4658" s="2096"/>
      <c r="M4658" s="2098"/>
    </row>
    <row r="4659" spans="1:13" s="352" customFormat="1" ht="15.75">
      <c r="A4659" s="2733" t="s">
        <v>4899</v>
      </c>
      <c r="B4659" s="2743"/>
      <c r="C4659" s="2096"/>
      <c r="D4659" s="2744"/>
      <c r="E4659" s="1473">
        <v>30</v>
      </c>
      <c r="F4659" s="2096"/>
      <c r="G4659" s="2744"/>
      <c r="H4659" s="1539">
        <v>80</v>
      </c>
      <c r="I4659" s="1539"/>
      <c r="J4659" s="2746"/>
      <c r="K4659" s="2743"/>
      <c r="L4659" s="2096"/>
      <c r="M4659" s="2098"/>
    </row>
    <row r="4660" spans="1:13" s="352" customFormat="1" ht="16.5" thickBot="1">
      <c r="A4660" s="2734" t="s">
        <v>29</v>
      </c>
      <c r="B4660" s="2747"/>
      <c r="C4660" s="1641"/>
      <c r="D4660" s="2748"/>
      <c r="E4660" s="2090"/>
      <c r="F4660" s="1641"/>
      <c r="G4660" s="2748">
        <f>G4656</f>
        <v>165000</v>
      </c>
      <c r="H4660" s="1534"/>
      <c r="I4660" s="1534"/>
      <c r="J4660" s="2749">
        <f>J4657+J4658</f>
        <v>36000</v>
      </c>
      <c r="K4660" s="2747"/>
      <c r="L4660" s="1641"/>
      <c r="M4660" s="2602"/>
    </row>
    <row r="4661" spans="1:13" s="352" customFormat="1" ht="45" customHeight="1">
      <c r="A4661" s="2732" t="s">
        <v>3278</v>
      </c>
      <c r="B4661" s="1468"/>
      <c r="C4661" s="2211"/>
      <c r="D4661" s="2740"/>
      <c r="E4661" s="1468"/>
      <c r="F4661" s="2211"/>
      <c r="G4661" s="2740"/>
      <c r="H4661" s="1468" t="s">
        <v>5042</v>
      </c>
      <c r="I4661" s="2211"/>
      <c r="J4661" s="2740"/>
      <c r="K4661" s="2741"/>
      <c r="L4661" s="2211"/>
      <c r="M4661" s="2742"/>
    </row>
    <row r="4662" spans="1:13" s="352" customFormat="1" ht="15.75">
      <c r="A4662" s="2522" t="s">
        <v>4228</v>
      </c>
      <c r="B4662" s="2743"/>
      <c r="C4662" s="2096"/>
      <c r="D4662" s="2744"/>
      <c r="E4662" s="1473"/>
      <c r="F4662" s="2096"/>
      <c r="G4662" s="2744"/>
      <c r="H4662" s="2743"/>
      <c r="I4662" s="2096"/>
      <c r="J4662" s="2744"/>
      <c r="K4662" s="2743"/>
      <c r="L4662" s="2096"/>
      <c r="M4662" s="2098"/>
    </row>
    <row r="4663" spans="1:13" s="352" customFormat="1" ht="15.75">
      <c r="A4663" s="2522" t="s">
        <v>3284</v>
      </c>
      <c r="B4663" s="2743"/>
      <c r="C4663" s="2096"/>
      <c r="D4663" s="2744"/>
      <c r="E4663" s="2089"/>
      <c r="F4663" s="2096"/>
      <c r="G4663" s="2744"/>
      <c r="H4663" s="2089" t="s">
        <v>3519</v>
      </c>
      <c r="I4663" s="2096"/>
      <c r="J4663" s="2744"/>
      <c r="K4663" s="2743"/>
      <c r="L4663" s="2096"/>
      <c r="M4663" s="2098"/>
    </row>
    <row r="4664" spans="1:13" s="352" customFormat="1" ht="15.75">
      <c r="A4664" s="2522" t="s">
        <v>4375</v>
      </c>
      <c r="B4664" s="2743"/>
      <c r="C4664" s="2096"/>
      <c r="D4664" s="2744"/>
      <c r="E4664" s="1473"/>
      <c r="F4664" s="2096"/>
      <c r="G4664" s="2744"/>
      <c r="H4664" s="1473" t="s">
        <v>5032</v>
      </c>
      <c r="I4664" s="2096"/>
      <c r="J4664" s="2744"/>
      <c r="K4664" s="2743"/>
      <c r="L4664" s="2096"/>
      <c r="M4664" s="2098"/>
    </row>
    <row r="4665" spans="1:13" s="352" customFormat="1" ht="15.75">
      <c r="A4665" s="2522" t="s">
        <v>3291</v>
      </c>
      <c r="B4665" s="2743"/>
      <c r="C4665" s="2096"/>
      <c r="D4665" s="2744"/>
      <c r="E4665" s="1473"/>
      <c r="F4665" s="2096"/>
      <c r="G4665" s="2744"/>
      <c r="H4665" s="1539"/>
      <c r="I4665" s="2096"/>
      <c r="J4665" s="2744"/>
      <c r="K4665" s="2743"/>
      <c r="L4665" s="2096"/>
      <c r="M4665" s="2098"/>
    </row>
    <row r="4666" spans="1:13" s="352" customFormat="1" ht="15.75">
      <c r="A4666" s="2522" t="s">
        <v>3294</v>
      </c>
      <c r="B4666" s="2743"/>
      <c r="C4666" s="2096"/>
      <c r="D4666" s="2744"/>
      <c r="E4666" s="1473"/>
      <c r="F4666" s="2096"/>
      <c r="G4666" s="2744"/>
      <c r="H4666" s="2743"/>
      <c r="I4666" s="2096"/>
      <c r="J4666" s="2744"/>
      <c r="K4666" s="2743"/>
      <c r="L4666" s="2096"/>
      <c r="M4666" s="2098"/>
    </row>
    <row r="4667" spans="1:13" s="352" customFormat="1" ht="15.75">
      <c r="A4667" s="2522" t="s">
        <v>3295</v>
      </c>
      <c r="B4667" s="2743"/>
      <c r="C4667" s="2096"/>
      <c r="D4667" s="2744"/>
      <c r="E4667" s="1473"/>
      <c r="F4667" s="2096"/>
      <c r="G4667" s="2744"/>
      <c r="H4667" s="1473" t="s">
        <v>3394</v>
      </c>
      <c r="I4667" s="2096"/>
      <c r="J4667" s="2744"/>
      <c r="K4667" s="2743"/>
      <c r="L4667" s="2096"/>
      <c r="M4667" s="2098"/>
    </row>
    <row r="4668" spans="1:13" s="352" customFormat="1" ht="63">
      <c r="A4668" s="2521" t="s">
        <v>3298</v>
      </c>
      <c r="B4668" s="2743"/>
      <c r="C4668" s="2096"/>
      <c r="D4668" s="2744"/>
      <c r="E4668" s="1406"/>
      <c r="F4668" s="2096"/>
      <c r="G4668" s="2744"/>
      <c r="H4668" s="1406" t="s">
        <v>4963</v>
      </c>
      <c r="I4668" s="2096"/>
      <c r="J4668" s="2744"/>
      <c r="K4668" s="2743"/>
      <c r="L4668" s="2096"/>
      <c r="M4668" s="2098"/>
    </row>
    <row r="4669" spans="1:13" s="352" customFormat="1" ht="15.75">
      <c r="A4669" s="2522" t="s">
        <v>4376</v>
      </c>
      <c r="B4669" s="2743"/>
      <c r="C4669" s="2096"/>
      <c r="D4669" s="2744"/>
      <c r="E4669" s="1473"/>
      <c r="F4669" s="2096"/>
      <c r="G4669" s="2744"/>
      <c r="H4669" s="2743"/>
      <c r="I4669" s="2096"/>
      <c r="J4669" s="2744"/>
      <c r="K4669" s="2743"/>
      <c r="L4669" s="2096"/>
      <c r="M4669" s="2098"/>
    </row>
    <row r="4670" spans="1:13" s="352" customFormat="1" ht="15.75">
      <c r="A4670" s="2522" t="s">
        <v>3304</v>
      </c>
      <c r="B4670" s="2743"/>
      <c r="C4670" s="2096"/>
      <c r="D4670" s="2744"/>
      <c r="E4670" s="1473"/>
      <c r="F4670" s="1539"/>
      <c r="G4670" s="2745"/>
      <c r="H4670" s="1539" t="s">
        <v>5043</v>
      </c>
      <c r="I4670" s="2096">
        <v>1000</v>
      </c>
      <c r="J4670" s="2744">
        <f>I4670*2</f>
        <v>2000</v>
      </c>
      <c r="K4670" s="2743"/>
      <c r="L4670" s="2096"/>
      <c r="M4670" s="2098"/>
    </row>
    <row r="4671" spans="1:13" s="352" customFormat="1" ht="15.75">
      <c r="A4671" s="2522" t="s">
        <v>4377</v>
      </c>
      <c r="B4671" s="2743"/>
      <c r="C4671" s="2096"/>
      <c r="D4671" s="2744"/>
      <c r="E4671" s="1473"/>
      <c r="F4671" s="2096"/>
      <c r="G4671" s="2744"/>
      <c r="H4671" s="1539">
        <v>1</v>
      </c>
      <c r="I4671" s="1539">
        <v>274</v>
      </c>
      <c r="J4671" s="2746">
        <f>I4671*H4671*H4673</f>
        <v>13700</v>
      </c>
      <c r="K4671" s="2743"/>
      <c r="L4671" s="2096"/>
      <c r="M4671" s="2098"/>
    </row>
    <row r="4672" spans="1:13" s="352" customFormat="1" ht="15.75">
      <c r="A4672" s="2522" t="s">
        <v>4898</v>
      </c>
      <c r="B4672" s="2743"/>
      <c r="C4672" s="2096"/>
      <c r="D4672" s="2744"/>
      <c r="E4672" s="1473"/>
      <c r="F4672" s="2096"/>
      <c r="G4672" s="2744"/>
      <c r="H4672" s="1539">
        <v>2</v>
      </c>
      <c r="I4672" s="1539">
        <v>100</v>
      </c>
      <c r="J4672" s="2746">
        <f>I4672*H4672*H4673</f>
        <v>10000</v>
      </c>
      <c r="K4672" s="2743"/>
      <c r="L4672" s="2096"/>
      <c r="M4672" s="2098"/>
    </row>
    <row r="4673" spans="1:13" s="352" customFormat="1" ht="15.75">
      <c r="A4673" s="2733" t="s">
        <v>4899</v>
      </c>
      <c r="B4673" s="2743"/>
      <c r="C4673" s="2096"/>
      <c r="D4673" s="2744"/>
      <c r="E4673" s="1473"/>
      <c r="F4673" s="2096"/>
      <c r="G4673" s="2744"/>
      <c r="H4673" s="1539">
        <v>50</v>
      </c>
      <c r="I4673" s="1539"/>
      <c r="J4673" s="2746"/>
      <c r="K4673" s="2743"/>
      <c r="L4673" s="2096"/>
      <c r="M4673" s="2098"/>
    </row>
    <row r="4674" spans="1:13" s="352" customFormat="1" ht="16.5" thickBot="1">
      <c r="A4674" s="2734" t="s">
        <v>29</v>
      </c>
      <c r="B4674" s="2747"/>
      <c r="C4674" s="1641"/>
      <c r="D4674" s="2748"/>
      <c r="E4674" s="2090"/>
      <c r="F4674" s="1641"/>
      <c r="G4674" s="2748"/>
      <c r="H4674" s="1534"/>
      <c r="I4674" s="1534"/>
      <c r="J4674" s="2749">
        <f>J4671+J4672+J4670</f>
        <v>25700</v>
      </c>
      <c r="K4674" s="2747"/>
      <c r="L4674" s="1641"/>
      <c r="M4674" s="2602"/>
    </row>
    <row r="4675" spans="1:13" s="352" customFormat="1" ht="45" customHeight="1">
      <c r="A4675" s="2732" t="s">
        <v>3278</v>
      </c>
      <c r="B4675" s="1468"/>
      <c r="C4675" s="2211"/>
      <c r="D4675" s="2740"/>
      <c r="E4675" s="1468"/>
      <c r="F4675" s="2211"/>
      <c r="G4675" s="2740"/>
      <c r="H4675" s="1468" t="s">
        <v>5044</v>
      </c>
      <c r="I4675" s="2211"/>
      <c r="J4675" s="2740"/>
      <c r="K4675" s="2741"/>
      <c r="L4675" s="2211"/>
      <c r="M4675" s="2742"/>
    </row>
    <row r="4676" spans="1:13" s="352" customFormat="1" ht="15.75">
      <c r="A4676" s="2522" t="s">
        <v>4228</v>
      </c>
      <c r="B4676" s="2743"/>
      <c r="C4676" s="2096"/>
      <c r="D4676" s="2744"/>
      <c r="E4676" s="1473"/>
      <c r="F4676" s="2096"/>
      <c r="G4676" s="2744"/>
      <c r="H4676" s="2743"/>
      <c r="I4676" s="2096"/>
      <c r="J4676" s="2744"/>
      <c r="K4676" s="2743"/>
      <c r="L4676" s="2096"/>
      <c r="M4676" s="2098"/>
    </row>
    <row r="4677" spans="1:13" s="352" customFormat="1" ht="15.75">
      <c r="A4677" s="2522" t="s">
        <v>3284</v>
      </c>
      <c r="B4677" s="2743"/>
      <c r="C4677" s="2096"/>
      <c r="D4677" s="2744"/>
      <c r="E4677" s="2089"/>
      <c r="F4677" s="2096"/>
      <c r="G4677" s="2744"/>
      <c r="H4677" s="2089" t="s">
        <v>3371</v>
      </c>
      <c r="I4677" s="2096"/>
      <c r="J4677" s="2744"/>
      <c r="K4677" s="2743"/>
      <c r="L4677" s="2096"/>
      <c r="M4677" s="2098"/>
    </row>
    <row r="4678" spans="1:13" s="352" customFormat="1" ht="15.75">
      <c r="A4678" s="2522" t="s">
        <v>4375</v>
      </c>
      <c r="B4678" s="2743"/>
      <c r="C4678" s="2096"/>
      <c r="D4678" s="2744"/>
      <c r="E4678" s="1473"/>
      <c r="F4678" s="2096"/>
      <c r="G4678" s="2744"/>
      <c r="H4678" s="1473" t="s">
        <v>5032</v>
      </c>
      <c r="I4678" s="2096"/>
      <c r="J4678" s="2744"/>
      <c r="K4678" s="2743"/>
      <c r="L4678" s="2096"/>
      <c r="M4678" s="2098"/>
    </row>
    <row r="4679" spans="1:13" s="352" customFormat="1" ht="15.75">
      <c r="A4679" s="2522" t="s">
        <v>3291</v>
      </c>
      <c r="B4679" s="2743"/>
      <c r="C4679" s="2096"/>
      <c r="D4679" s="2744"/>
      <c r="E4679" s="1473"/>
      <c r="F4679" s="2096"/>
      <c r="G4679" s="2744"/>
      <c r="H4679" s="1539"/>
      <c r="I4679" s="2096"/>
      <c r="J4679" s="2744"/>
      <c r="K4679" s="2743"/>
      <c r="L4679" s="2096"/>
      <c r="M4679" s="2098"/>
    </row>
    <row r="4680" spans="1:13" s="352" customFormat="1" ht="15.75">
      <c r="A4680" s="2522" t="s">
        <v>3294</v>
      </c>
      <c r="B4680" s="2743"/>
      <c r="C4680" s="2096"/>
      <c r="D4680" s="2744"/>
      <c r="E4680" s="1473"/>
      <c r="F4680" s="2096"/>
      <c r="G4680" s="2744"/>
      <c r="H4680" s="2743"/>
      <c r="I4680" s="2096"/>
      <c r="J4680" s="2744"/>
      <c r="K4680" s="2743"/>
      <c r="L4680" s="2096"/>
      <c r="M4680" s="2098"/>
    </row>
    <row r="4681" spans="1:13" s="352" customFormat="1" ht="15.75">
      <c r="A4681" s="2522" t="s">
        <v>3295</v>
      </c>
      <c r="B4681" s="2743"/>
      <c r="C4681" s="2096"/>
      <c r="D4681" s="2744"/>
      <c r="E4681" s="1473"/>
      <c r="F4681" s="2096"/>
      <c r="G4681" s="2744"/>
      <c r="H4681" s="1473" t="s">
        <v>3426</v>
      </c>
      <c r="I4681" s="2096"/>
      <c r="J4681" s="2744"/>
      <c r="K4681" s="2743"/>
      <c r="L4681" s="2096"/>
      <c r="M4681" s="2098"/>
    </row>
    <row r="4682" spans="1:13" s="352" customFormat="1" ht="15.75">
      <c r="A4682" s="2521" t="s">
        <v>3298</v>
      </c>
      <c r="B4682" s="2743"/>
      <c r="C4682" s="2096"/>
      <c r="D4682" s="2744"/>
      <c r="E4682" s="1406"/>
      <c r="F4682" s="2096"/>
      <c r="G4682" s="2744"/>
      <c r="H4682" s="1406"/>
      <c r="I4682" s="2096"/>
      <c r="J4682" s="2744"/>
      <c r="K4682" s="2743"/>
      <c r="L4682" s="2096"/>
      <c r="M4682" s="2098"/>
    </row>
    <row r="4683" spans="1:13" s="352" customFormat="1" ht="15.75">
      <c r="A4683" s="2522" t="s">
        <v>4376</v>
      </c>
      <c r="B4683" s="2743"/>
      <c r="C4683" s="2096"/>
      <c r="D4683" s="2744"/>
      <c r="E4683" s="1473"/>
      <c r="F4683" s="2096"/>
      <c r="G4683" s="2744"/>
      <c r="H4683" s="2743"/>
      <c r="I4683" s="2096"/>
      <c r="J4683" s="2744"/>
      <c r="K4683" s="2743"/>
      <c r="L4683" s="2096"/>
      <c r="M4683" s="2098"/>
    </row>
    <row r="4684" spans="1:13" s="352" customFormat="1" ht="15.75">
      <c r="A4684" s="2522" t="s">
        <v>3304</v>
      </c>
      <c r="B4684" s="2743"/>
      <c r="C4684" s="2096"/>
      <c r="D4684" s="2744"/>
      <c r="E4684" s="1473"/>
      <c r="F4684" s="1539"/>
      <c r="G4684" s="2745"/>
      <c r="H4684" s="1539" t="s">
        <v>3306</v>
      </c>
      <c r="I4684" s="2096"/>
      <c r="J4684" s="2744"/>
      <c r="K4684" s="2743"/>
      <c r="L4684" s="2096"/>
      <c r="M4684" s="2098"/>
    </row>
    <row r="4685" spans="1:13" s="352" customFormat="1" ht="15.75">
      <c r="A4685" s="2522" t="s">
        <v>4377</v>
      </c>
      <c r="B4685" s="2743"/>
      <c r="C4685" s="2096"/>
      <c r="D4685" s="2744"/>
      <c r="E4685" s="1473"/>
      <c r="F4685" s="2096"/>
      <c r="G4685" s="2744"/>
      <c r="H4685" s="1539">
        <v>20</v>
      </c>
      <c r="I4685" s="1539">
        <v>275</v>
      </c>
      <c r="J4685" s="2746">
        <f>I4685*H4685</f>
        <v>5500</v>
      </c>
      <c r="K4685" s="2743"/>
      <c r="L4685" s="2096"/>
      <c r="M4685" s="2098"/>
    </row>
    <row r="4686" spans="1:13" s="352" customFormat="1" ht="15.75">
      <c r="A4686" s="2522" t="s">
        <v>4898</v>
      </c>
      <c r="B4686" s="2743"/>
      <c r="C4686" s="2096"/>
      <c r="D4686" s="2744"/>
      <c r="E4686" s="1473"/>
      <c r="F4686" s="2096"/>
      <c r="G4686" s="2744"/>
      <c r="H4686" s="1539">
        <v>1</v>
      </c>
      <c r="I4686" s="1539">
        <v>100</v>
      </c>
      <c r="J4686" s="2746">
        <f>I4686*H4686*H4687</f>
        <v>45000</v>
      </c>
      <c r="K4686" s="2743"/>
      <c r="L4686" s="2096"/>
      <c r="M4686" s="2098"/>
    </row>
    <row r="4687" spans="1:13" s="352" customFormat="1" ht="15.75">
      <c r="A4687" s="2733" t="s">
        <v>4899</v>
      </c>
      <c r="B4687" s="2743"/>
      <c r="C4687" s="2096"/>
      <c r="D4687" s="2744"/>
      <c r="E4687" s="1473"/>
      <c r="F4687" s="2096"/>
      <c r="G4687" s="2744"/>
      <c r="H4687" s="1539">
        <v>450</v>
      </c>
      <c r="I4687" s="1539"/>
      <c r="J4687" s="2746"/>
      <c r="K4687" s="2743"/>
      <c r="L4687" s="2096"/>
      <c r="M4687" s="2098"/>
    </row>
    <row r="4688" spans="1:13" s="352" customFormat="1" ht="16.5" thickBot="1">
      <c r="A4688" s="2734" t="s">
        <v>29</v>
      </c>
      <c r="B4688" s="2747"/>
      <c r="C4688" s="1641"/>
      <c r="D4688" s="2748"/>
      <c r="E4688" s="2090"/>
      <c r="F4688" s="1641"/>
      <c r="G4688" s="2748"/>
      <c r="H4688" s="1534"/>
      <c r="I4688" s="1534"/>
      <c r="J4688" s="2749">
        <f>J4685+J4686+J4684</f>
        <v>50500</v>
      </c>
      <c r="K4688" s="2747"/>
      <c r="L4688" s="1641"/>
      <c r="M4688" s="2602"/>
    </row>
    <row r="4689" spans="1:13" s="352" customFormat="1" ht="45" customHeight="1">
      <c r="A4689" s="2732" t="s">
        <v>3278</v>
      </c>
      <c r="B4689" s="1468"/>
      <c r="C4689" s="2211"/>
      <c r="D4689" s="2740"/>
      <c r="E4689" s="1468"/>
      <c r="F4689" s="2211"/>
      <c r="G4689" s="2740"/>
      <c r="H4689" s="1468" t="s">
        <v>5045</v>
      </c>
      <c r="I4689" s="2211"/>
      <c r="J4689" s="2740"/>
      <c r="K4689" s="2741"/>
      <c r="L4689" s="2211"/>
      <c r="M4689" s="2742"/>
    </row>
    <row r="4690" spans="1:13" s="352" customFormat="1" ht="15.75">
      <c r="A4690" s="2522" t="s">
        <v>4228</v>
      </c>
      <c r="B4690" s="2743"/>
      <c r="C4690" s="2096"/>
      <c r="D4690" s="2744"/>
      <c r="E4690" s="1473"/>
      <c r="F4690" s="2096"/>
      <c r="G4690" s="2744"/>
      <c r="H4690" s="2743"/>
      <c r="I4690" s="2096"/>
      <c r="J4690" s="2744"/>
      <c r="K4690" s="2743"/>
      <c r="L4690" s="2096"/>
      <c r="M4690" s="2098"/>
    </row>
    <row r="4691" spans="1:13" s="352" customFormat="1" ht="15.75">
      <c r="A4691" s="2522" t="s">
        <v>3284</v>
      </c>
      <c r="B4691" s="2743"/>
      <c r="C4691" s="2096"/>
      <c r="D4691" s="2744"/>
      <c r="E4691" s="2089"/>
      <c r="F4691" s="2096"/>
      <c r="G4691" s="2744"/>
      <c r="H4691" s="2089" t="s">
        <v>3371</v>
      </c>
      <c r="I4691" s="2096"/>
      <c r="J4691" s="2744"/>
      <c r="K4691" s="2743"/>
      <c r="L4691" s="2096"/>
      <c r="M4691" s="2098"/>
    </row>
    <row r="4692" spans="1:13" s="352" customFormat="1" ht="15.75">
      <c r="A4692" s="2522" t="s">
        <v>4375</v>
      </c>
      <c r="B4692" s="2743"/>
      <c r="C4692" s="2096"/>
      <c r="D4692" s="2744"/>
      <c r="E4692" s="1473"/>
      <c r="F4692" s="2096"/>
      <c r="G4692" s="2744"/>
      <c r="H4692" s="1473" t="s">
        <v>5032</v>
      </c>
      <c r="I4692" s="2096"/>
      <c r="J4692" s="2744"/>
      <c r="K4692" s="2743"/>
      <c r="L4692" s="2096"/>
      <c r="M4692" s="2098"/>
    </row>
    <row r="4693" spans="1:13" s="352" customFormat="1" ht="15.75">
      <c r="A4693" s="2522" t="s">
        <v>3291</v>
      </c>
      <c r="B4693" s="2743"/>
      <c r="C4693" s="2096"/>
      <c r="D4693" s="2744"/>
      <c r="E4693" s="1473"/>
      <c r="F4693" s="2096"/>
      <c r="G4693" s="2744"/>
      <c r="H4693" s="1539"/>
      <c r="I4693" s="2096"/>
      <c r="J4693" s="2744"/>
      <c r="K4693" s="2743"/>
      <c r="L4693" s="2096"/>
      <c r="M4693" s="2098"/>
    </row>
    <row r="4694" spans="1:13" s="352" customFormat="1" ht="15.75">
      <c r="A4694" s="2522" t="s">
        <v>3294</v>
      </c>
      <c r="B4694" s="2743"/>
      <c r="C4694" s="2096"/>
      <c r="D4694" s="2744"/>
      <c r="E4694" s="1473"/>
      <c r="F4694" s="2096"/>
      <c r="G4694" s="2744"/>
      <c r="H4694" s="2743"/>
      <c r="I4694" s="2096"/>
      <c r="J4694" s="2744"/>
      <c r="K4694" s="2743"/>
      <c r="L4694" s="2096"/>
      <c r="M4694" s="2098"/>
    </row>
    <row r="4695" spans="1:13" s="352" customFormat="1" ht="15.75">
      <c r="A4695" s="2522" t="s">
        <v>3295</v>
      </c>
      <c r="B4695" s="2743"/>
      <c r="C4695" s="2096"/>
      <c r="D4695" s="2744"/>
      <c r="E4695" s="1473"/>
      <c r="F4695" s="2096"/>
      <c r="G4695" s="2744"/>
      <c r="H4695" s="1473" t="s">
        <v>3394</v>
      </c>
      <c r="I4695" s="2096"/>
      <c r="J4695" s="2744"/>
      <c r="K4695" s="2743"/>
      <c r="L4695" s="2096"/>
      <c r="M4695" s="2098"/>
    </row>
    <row r="4696" spans="1:13" s="352" customFormat="1" ht="63">
      <c r="A4696" s="2521" t="s">
        <v>3298</v>
      </c>
      <c r="B4696" s="2743"/>
      <c r="C4696" s="2096"/>
      <c r="D4696" s="2744"/>
      <c r="E4696" s="1406"/>
      <c r="F4696" s="2096"/>
      <c r="G4696" s="2744"/>
      <c r="H4696" s="1406" t="s">
        <v>4963</v>
      </c>
      <c r="I4696" s="2096"/>
      <c r="J4696" s="2744"/>
      <c r="K4696" s="2743"/>
      <c r="L4696" s="2096"/>
      <c r="M4696" s="2098"/>
    </row>
    <row r="4697" spans="1:13" s="352" customFormat="1" ht="15.75">
      <c r="A4697" s="2522" t="s">
        <v>4376</v>
      </c>
      <c r="B4697" s="2743"/>
      <c r="C4697" s="2096"/>
      <c r="D4697" s="2744"/>
      <c r="E4697" s="1473"/>
      <c r="F4697" s="2096"/>
      <c r="G4697" s="2744"/>
      <c r="H4697" s="2743"/>
      <c r="I4697" s="2096"/>
      <c r="J4697" s="2744"/>
      <c r="K4697" s="2743"/>
      <c r="L4697" s="2096"/>
      <c r="M4697" s="2098"/>
    </row>
    <row r="4698" spans="1:13" s="352" customFormat="1" ht="15.75">
      <c r="A4698" s="2522" t="s">
        <v>3304</v>
      </c>
      <c r="B4698" s="2743"/>
      <c r="C4698" s="2096"/>
      <c r="D4698" s="2744"/>
      <c r="E4698" s="1473"/>
      <c r="F4698" s="1539"/>
      <c r="G4698" s="2745"/>
      <c r="H4698" s="2743"/>
      <c r="I4698" s="2096"/>
      <c r="J4698" s="2744"/>
      <c r="K4698" s="2743"/>
      <c r="L4698" s="2096"/>
      <c r="M4698" s="2098"/>
    </row>
    <row r="4699" spans="1:13" s="352" customFormat="1" ht="15.75">
      <c r="A4699" s="2522" t="s">
        <v>4377</v>
      </c>
      <c r="B4699" s="2743"/>
      <c r="C4699" s="2096"/>
      <c r="D4699" s="2744"/>
      <c r="E4699" s="1473"/>
      <c r="F4699" s="2096"/>
      <c r="G4699" s="2744"/>
      <c r="H4699" s="1539">
        <v>1</v>
      </c>
      <c r="I4699" s="1539">
        <v>200</v>
      </c>
      <c r="J4699" s="2746">
        <f>I4699*H4699*H4701</f>
        <v>36200</v>
      </c>
      <c r="K4699" s="2743"/>
      <c r="L4699" s="2096"/>
      <c r="M4699" s="2098"/>
    </row>
    <row r="4700" spans="1:13" s="352" customFormat="1" ht="15.75">
      <c r="A4700" s="2522" t="s">
        <v>4898</v>
      </c>
      <c r="B4700" s="2743"/>
      <c r="C4700" s="2096"/>
      <c r="D4700" s="2744"/>
      <c r="E4700" s="1473"/>
      <c r="F4700" s="2096"/>
      <c r="G4700" s="2744"/>
      <c r="H4700" s="1539">
        <v>2</v>
      </c>
      <c r="I4700" s="1539">
        <v>50</v>
      </c>
      <c r="J4700" s="2746">
        <f>I4700*H4700*H4701</f>
        <v>18100</v>
      </c>
      <c r="K4700" s="2743"/>
      <c r="L4700" s="2096"/>
      <c r="M4700" s="2098"/>
    </row>
    <row r="4701" spans="1:13" s="352" customFormat="1" ht="15.75">
      <c r="A4701" s="2733" t="s">
        <v>4899</v>
      </c>
      <c r="B4701" s="2743"/>
      <c r="C4701" s="2096"/>
      <c r="D4701" s="2744"/>
      <c r="E4701" s="1473"/>
      <c r="F4701" s="2096"/>
      <c r="G4701" s="2744"/>
      <c r="H4701" s="1539">
        <v>181</v>
      </c>
      <c r="I4701" s="1539"/>
      <c r="J4701" s="2746"/>
      <c r="K4701" s="2743"/>
      <c r="L4701" s="2096"/>
      <c r="M4701" s="2098"/>
    </row>
    <row r="4702" spans="1:13" s="352" customFormat="1" ht="16.5" thickBot="1">
      <c r="A4702" s="2734" t="s">
        <v>29</v>
      </c>
      <c r="B4702" s="2747"/>
      <c r="C4702" s="1641"/>
      <c r="D4702" s="2748"/>
      <c r="E4702" s="2090"/>
      <c r="F4702" s="1641"/>
      <c r="G4702" s="2748"/>
      <c r="H4702" s="1534"/>
      <c r="I4702" s="1534"/>
      <c r="J4702" s="2749">
        <f>J4699+J4700</f>
        <v>54300</v>
      </c>
      <c r="K4702" s="2747"/>
      <c r="L4702" s="1641"/>
      <c r="M4702" s="2602"/>
    </row>
    <row r="4703" spans="1:13" s="352" customFormat="1" ht="45" customHeight="1">
      <c r="A4703" s="2732" t="s">
        <v>3278</v>
      </c>
      <c r="B4703" s="1468"/>
      <c r="C4703" s="2211"/>
      <c r="D4703" s="2740"/>
      <c r="E4703" s="1468"/>
      <c r="F4703" s="2211"/>
      <c r="G4703" s="2740"/>
      <c r="H4703" s="1468" t="s">
        <v>5046</v>
      </c>
      <c r="I4703" s="2211"/>
      <c r="J4703" s="2740"/>
      <c r="K4703" s="2741"/>
      <c r="L4703" s="2211"/>
      <c r="M4703" s="2742"/>
    </row>
    <row r="4704" spans="1:13" s="352" customFormat="1" ht="15.75">
      <c r="A4704" s="2522" t="s">
        <v>4228</v>
      </c>
      <c r="B4704" s="2743"/>
      <c r="C4704" s="2096"/>
      <c r="D4704" s="2744"/>
      <c r="E4704" s="1473"/>
      <c r="F4704" s="2096"/>
      <c r="G4704" s="2744"/>
      <c r="H4704" s="2743"/>
      <c r="I4704" s="2096"/>
      <c r="J4704" s="2744"/>
      <c r="K4704" s="2743"/>
      <c r="L4704" s="2096"/>
      <c r="M4704" s="2098"/>
    </row>
    <row r="4705" spans="1:14" s="352" customFormat="1" ht="15.75">
      <c r="A4705" s="2522" t="s">
        <v>3284</v>
      </c>
      <c r="B4705" s="2743"/>
      <c r="C4705" s="2096"/>
      <c r="D4705" s="2744"/>
      <c r="E4705" s="2089"/>
      <c r="F4705" s="2096"/>
      <c r="G4705" s="2744"/>
      <c r="H4705" s="2089" t="s">
        <v>3360</v>
      </c>
      <c r="I4705" s="2096"/>
      <c r="J4705" s="2744"/>
      <c r="K4705" s="2743"/>
      <c r="L4705" s="2096"/>
      <c r="M4705" s="2098"/>
    </row>
    <row r="4706" spans="1:14" s="352" customFormat="1" ht="15.75">
      <c r="A4706" s="2522" t="s">
        <v>4375</v>
      </c>
      <c r="B4706" s="2743"/>
      <c r="C4706" s="2096"/>
      <c r="D4706" s="2744"/>
      <c r="E4706" s="1473"/>
      <c r="F4706" s="2096"/>
      <c r="G4706" s="2744"/>
      <c r="H4706" s="1473" t="s">
        <v>5032</v>
      </c>
      <c r="I4706" s="2096"/>
      <c r="J4706" s="2744"/>
      <c r="K4706" s="2743"/>
      <c r="L4706" s="2096"/>
      <c r="M4706" s="2098"/>
    </row>
    <row r="4707" spans="1:14" s="352" customFormat="1" ht="15.75">
      <c r="A4707" s="2522" t="s">
        <v>3291</v>
      </c>
      <c r="B4707" s="2743"/>
      <c r="C4707" s="2096"/>
      <c r="D4707" s="2744"/>
      <c r="E4707" s="1473"/>
      <c r="F4707" s="2096"/>
      <c r="G4707" s="2744"/>
      <c r="H4707" s="1539"/>
      <c r="I4707" s="2096"/>
      <c r="J4707" s="2744"/>
      <c r="K4707" s="2743"/>
      <c r="L4707" s="2096"/>
      <c r="M4707" s="2098"/>
    </row>
    <row r="4708" spans="1:14" s="352" customFormat="1" ht="15.75">
      <c r="A4708" s="2522" t="s">
        <v>3294</v>
      </c>
      <c r="B4708" s="2743"/>
      <c r="C4708" s="2096"/>
      <c r="D4708" s="2744"/>
      <c r="E4708" s="1473"/>
      <c r="F4708" s="2096"/>
      <c r="G4708" s="2744"/>
      <c r="H4708" s="2743"/>
      <c r="I4708" s="2096"/>
      <c r="J4708" s="2744"/>
      <c r="K4708" s="2743"/>
      <c r="L4708" s="2096"/>
      <c r="M4708" s="2098"/>
    </row>
    <row r="4709" spans="1:14" s="352" customFormat="1" ht="15.75">
      <c r="A4709" s="2522" t="s">
        <v>3295</v>
      </c>
      <c r="B4709" s="2743"/>
      <c r="C4709" s="2096"/>
      <c r="D4709" s="2744"/>
      <c r="E4709" s="1473"/>
      <c r="F4709" s="2096"/>
      <c r="G4709" s="2744"/>
      <c r="H4709" s="1473" t="s">
        <v>3394</v>
      </c>
      <c r="I4709" s="2096"/>
      <c r="J4709" s="2744"/>
      <c r="K4709" s="2743"/>
      <c r="L4709" s="2096"/>
      <c r="M4709" s="2098"/>
    </row>
    <row r="4710" spans="1:14" s="352" customFormat="1" ht="63">
      <c r="A4710" s="2521" t="s">
        <v>3298</v>
      </c>
      <c r="B4710" s="2743"/>
      <c r="C4710" s="2096"/>
      <c r="D4710" s="2744"/>
      <c r="E4710" s="1406"/>
      <c r="F4710" s="2096"/>
      <c r="G4710" s="2744"/>
      <c r="H4710" s="1406" t="s">
        <v>4963</v>
      </c>
      <c r="I4710" s="2096"/>
      <c r="J4710" s="2744"/>
      <c r="K4710" s="2743"/>
      <c r="L4710" s="2096"/>
      <c r="M4710" s="2098"/>
    </row>
    <row r="4711" spans="1:14" s="352" customFormat="1" ht="15.75">
      <c r="A4711" s="2522" t="s">
        <v>4376</v>
      </c>
      <c r="B4711" s="2743"/>
      <c r="C4711" s="2096"/>
      <c r="D4711" s="2744"/>
      <c r="E4711" s="1473"/>
      <c r="F4711" s="2096"/>
      <c r="G4711" s="2744"/>
      <c r="H4711" s="2743"/>
      <c r="I4711" s="2096"/>
      <c r="J4711" s="2744"/>
      <c r="K4711" s="2743"/>
      <c r="L4711" s="2096"/>
      <c r="M4711" s="2098"/>
    </row>
    <row r="4712" spans="1:14" s="352" customFormat="1" ht="15.75">
      <c r="A4712" s="2522" t="s">
        <v>3304</v>
      </c>
      <c r="B4712" s="2743"/>
      <c r="C4712" s="2096"/>
      <c r="D4712" s="2744"/>
      <c r="E4712" s="1473"/>
      <c r="F4712" s="1539"/>
      <c r="G4712" s="2745"/>
      <c r="H4712" s="1539" t="s">
        <v>5047</v>
      </c>
      <c r="I4712" s="2096">
        <v>2800</v>
      </c>
      <c r="J4712" s="2744">
        <f>I4712*2</f>
        <v>5600</v>
      </c>
      <c r="K4712" s="2743"/>
      <c r="L4712" s="2096"/>
      <c r="M4712" s="2098"/>
    </row>
    <row r="4713" spans="1:14" s="352" customFormat="1" ht="15.75">
      <c r="A4713" s="2522" t="s">
        <v>4377</v>
      </c>
      <c r="B4713" s="2743"/>
      <c r="C4713" s="2096"/>
      <c r="D4713" s="2744"/>
      <c r="E4713" s="1473"/>
      <c r="F4713" s="2096"/>
      <c r="G4713" s="2744"/>
      <c r="H4713" s="1539">
        <v>1</v>
      </c>
      <c r="I4713" s="1539">
        <v>275</v>
      </c>
      <c r="J4713" s="2746">
        <f>I4713*H4713*H4715</f>
        <v>8800</v>
      </c>
      <c r="K4713" s="2743"/>
      <c r="L4713" s="2096"/>
      <c r="M4713" s="2098"/>
    </row>
    <row r="4714" spans="1:14" s="352" customFormat="1" ht="15.75">
      <c r="A4714" s="2522" t="s">
        <v>4898</v>
      </c>
      <c r="B4714" s="2743"/>
      <c r="C4714" s="2096"/>
      <c r="D4714" s="2744"/>
      <c r="E4714" s="1473"/>
      <c r="F4714" s="2096"/>
      <c r="G4714" s="2744"/>
      <c r="H4714" s="1539">
        <v>2</v>
      </c>
      <c r="I4714" s="1539">
        <v>100</v>
      </c>
      <c r="J4714" s="2746">
        <f>I4714*H4714*H4715</f>
        <v>6400</v>
      </c>
      <c r="K4714" s="2743"/>
      <c r="L4714" s="2096"/>
      <c r="M4714" s="2098"/>
    </row>
    <row r="4715" spans="1:14" s="352" customFormat="1" ht="15.75">
      <c r="A4715" s="2733" t="s">
        <v>4899</v>
      </c>
      <c r="B4715" s="2743"/>
      <c r="C4715" s="2096"/>
      <c r="D4715" s="2744"/>
      <c r="E4715" s="1473"/>
      <c r="F4715" s="2096"/>
      <c r="G4715" s="2744"/>
      <c r="H4715" s="1539">
        <v>32</v>
      </c>
      <c r="I4715" s="1539"/>
      <c r="J4715" s="2746"/>
      <c r="K4715" s="2743"/>
      <c r="L4715" s="2096"/>
      <c r="M4715" s="2098"/>
    </row>
    <row r="4716" spans="1:14" s="352" customFormat="1" ht="16.5" thickBot="1">
      <c r="A4716" s="2734" t="s">
        <v>29</v>
      </c>
      <c r="B4716" s="2747"/>
      <c r="C4716" s="1641"/>
      <c r="D4716" s="2748"/>
      <c r="E4716" s="2090"/>
      <c r="F4716" s="1641"/>
      <c r="G4716" s="2748"/>
      <c r="H4716" s="1534"/>
      <c r="I4716" s="1534"/>
      <c r="J4716" s="2749">
        <f>J4713+J4714+J4712</f>
        <v>20800</v>
      </c>
      <c r="K4716" s="2747"/>
      <c r="L4716" s="1641"/>
      <c r="M4716" s="2602"/>
    </row>
    <row r="4717" spans="1:14" s="352" customFormat="1" ht="16.5" thickBot="1">
      <c r="A4717" s="2736" t="s">
        <v>4224</v>
      </c>
      <c r="B4717" s="2750"/>
      <c r="C4717" s="1482"/>
      <c r="D4717" s="2751">
        <f>D4716+D4702+D4688+D4674+D4660+D4646+D4632</f>
        <v>0</v>
      </c>
      <c r="E4717" s="2752"/>
      <c r="F4717" s="1482"/>
      <c r="G4717" s="2751">
        <f>G4716+G4702+G4688+G4674+G4660+G4646+G4632</f>
        <v>193500</v>
      </c>
      <c r="H4717" s="2753"/>
      <c r="I4717" s="2753"/>
      <c r="J4717" s="2751">
        <f>J4716+J4702+J4688+J4674+J4660+J4646+J4632</f>
        <v>262300</v>
      </c>
      <c r="K4717" s="2750"/>
      <c r="L4717" s="1482"/>
      <c r="M4717" s="2751">
        <f>M4716+M4702+M4688+M4674+M4660+M4646+M4632</f>
        <v>0</v>
      </c>
      <c r="N4717" s="2714">
        <f>M4717+J4717+G4717+D4717</f>
        <v>455800</v>
      </c>
    </row>
    <row r="4718" spans="1:14" s="352" customFormat="1" ht="16.5" thickBot="1">
      <c r="A4718" s="2737" t="s">
        <v>5048</v>
      </c>
      <c r="B4718" s="2755"/>
      <c r="C4718" s="1807"/>
      <c r="D4718" s="2756"/>
      <c r="E4718" s="2757"/>
      <c r="F4718" s="1807"/>
      <c r="G4718" s="2756"/>
      <c r="H4718" s="2156"/>
      <c r="I4718" s="2156"/>
      <c r="J4718" s="2758"/>
      <c r="K4718" s="2755"/>
      <c r="L4718" s="1807"/>
      <c r="M4718" s="1809"/>
    </row>
    <row r="4719" spans="1:14" s="352" customFormat="1" ht="45" customHeight="1">
      <c r="A4719" s="2732" t="s">
        <v>3278</v>
      </c>
      <c r="B4719" s="1468" t="s">
        <v>5049</v>
      </c>
      <c r="C4719" s="2211"/>
      <c r="D4719" s="2740"/>
      <c r="E4719" s="1468" t="s">
        <v>5050</v>
      </c>
      <c r="F4719" s="2211"/>
      <c r="G4719" s="2740"/>
      <c r="H4719" s="1468"/>
      <c r="I4719" s="2211"/>
      <c r="J4719" s="2740"/>
      <c r="K4719" s="2741"/>
      <c r="L4719" s="2211"/>
      <c r="M4719" s="2742"/>
    </row>
    <row r="4720" spans="1:14" s="352" customFormat="1" ht="15.75">
      <c r="A4720" s="2522" t="s">
        <v>4228</v>
      </c>
      <c r="B4720" s="2743"/>
      <c r="C4720" s="2096"/>
      <c r="D4720" s="2744"/>
      <c r="E4720" s="2743"/>
      <c r="F4720" s="2096"/>
      <c r="G4720" s="2744"/>
      <c r="H4720" s="2743"/>
      <c r="I4720" s="2096"/>
      <c r="J4720" s="2744"/>
      <c r="K4720" s="2743"/>
      <c r="L4720" s="2096"/>
      <c r="M4720" s="2098"/>
    </row>
    <row r="4721" spans="1:13" s="352" customFormat="1" ht="15.75">
      <c r="A4721" s="2522" t="s">
        <v>3284</v>
      </c>
      <c r="B4721" s="2089" t="s">
        <v>3917</v>
      </c>
      <c r="C4721" s="2096"/>
      <c r="D4721" s="2744"/>
      <c r="E4721" s="2089" t="s">
        <v>3874</v>
      </c>
      <c r="F4721" s="2096"/>
      <c r="G4721" s="2744"/>
      <c r="H4721" s="2089"/>
      <c r="I4721" s="2096"/>
      <c r="J4721" s="2744"/>
      <c r="K4721" s="2743"/>
      <c r="L4721" s="2096"/>
      <c r="M4721" s="2098"/>
    </row>
    <row r="4722" spans="1:13" s="352" customFormat="1" ht="15.75">
      <c r="A4722" s="2522" t="s">
        <v>4375</v>
      </c>
      <c r="B4722" s="1473" t="s">
        <v>5032</v>
      </c>
      <c r="C4722" s="2096"/>
      <c r="D4722" s="2744"/>
      <c r="E4722" s="1473" t="s">
        <v>5032</v>
      </c>
      <c r="F4722" s="2096"/>
      <c r="G4722" s="2744"/>
      <c r="H4722" s="1473"/>
      <c r="I4722" s="2096"/>
      <c r="J4722" s="2744"/>
      <c r="K4722" s="2743"/>
      <c r="L4722" s="2096"/>
      <c r="M4722" s="2098"/>
    </row>
    <row r="4723" spans="1:13" s="352" customFormat="1" ht="15.75">
      <c r="A4723" s="2522" t="s">
        <v>3291</v>
      </c>
      <c r="B4723" s="1539"/>
      <c r="C4723" s="2096"/>
      <c r="D4723" s="2744"/>
      <c r="E4723" s="1539"/>
      <c r="F4723" s="2096"/>
      <c r="G4723" s="2744"/>
      <c r="H4723" s="1539"/>
      <c r="I4723" s="2096"/>
      <c r="J4723" s="2744"/>
      <c r="K4723" s="2743"/>
      <c r="L4723" s="2096"/>
      <c r="M4723" s="2098"/>
    </row>
    <row r="4724" spans="1:13" s="352" customFormat="1" ht="15.75">
      <c r="A4724" s="2522" t="s">
        <v>3294</v>
      </c>
      <c r="B4724" s="2743"/>
      <c r="C4724" s="2096"/>
      <c r="D4724" s="2744"/>
      <c r="E4724" s="2743"/>
      <c r="F4724" s="2096"/>
      <c r="G4724" s="2744"/>
      <c r="H4724" s="2743"/>
      <c r="I4724" s="2096"/>
      <c r="J4724" s="2744"/>
      <c r="K4724" s="2743"/>
      <c r="L4724" s="2096"/>
      <c r="M4724" s="2098"/>
    </row>
    <row r="4725" spans="1:13" s="352" customFormat="1" ht="15.75">
      <c r="A4725" s="2522" t="s">
        <v>3295</v>
      </c>
      <c r="B4725" s="1473" t="s">
        <v>3394</v>
      </c>
      <c r="C4725" s="2096"/>
      <c r="D4725" s="2744"/>
      <c r="E4725" s="1473" t="s">
        <v>3394</v>
      </c>
      <c r="F4725" s="2096"/>
      <c r="G4725" s="2744"/>
      <c r="H4725" s="1473"/>
      <c r="I4725" s="2096"/>
      <c r="J4725" s="2744"/>
      <c r="K4725" s="2743"/>
      <c r="L4725" s="2096"/>
      <c r="M4725" s="2098"/>
    </row>
    <row r="4726" spans="1:13" s="352" customFormat="1" ht="47.25">
      <c r="A4726" s="2521" t="s">
        <v>3298</v>
      </c>
      <c r="B4726" s="1406" t="s">
        <v>4963</v>
      </c>
      <c r="C4726" s="2096"/>
      <c r="D4726" s="2744"/>
      <c r="E4726" s="1406" t="s">
        <v>4963</v>
      </c>
      <c r="F4726" s="2096"/>
      <c r="G4726" s="2744"/>
      <c r="H4726" s="1406"/>
      <c r="I4726" s="2096"/>
      <c r="J4726" s="2744"/>
      <c r="K4726" s="2743"/>
      <c r="L4726" s="2096"/>
      <c r="M4726" s="2098"/>
    </row>
    <row r="4727" spans="1:13" s="352" customFormat="1" ht="15.75">
      <c r="A4727" s="2522" t="s">
        <v>4376</v>
      </c>
      <c r="B4727" s="2743"/>
      <c r="C4727" s="2096"/>
      <c r="D4727" s="2744"/>
      <c r="E4727" s="2743"/>
      <c r="F4727" s="2096"/>
      <c r="G4727" s="2744"/>
      <c r="H4727" s="2743"/>
      <c r="I4727" s="2096"/>
      <c r="J4727" s="2744"/>
      <c r="K4727" s="2743"/>
      <c r="L4727" s="2096"/>
      <c r="M4727" s="2098"/>
    </row>
    <row r="4728" spans="1:13" s="352" customFormat="1" ht="15.75">
      <c r="A4728" s="2522" t="s">
        <v>3304</v>
      </c>
      <c r="B4728" s="1539" t="s">
        <v>4916</v>
      </c>
      <c r="C4728" s="2096">
        <v>1425</v>
      </c>
      <c r="D4728" s="2744">
        <f>C4728*B4731</f>
        <v>35625</v>
      </c>
      <c r="E4728" s="1539" t="s">
        <v>4916</v>
      </c>
      <c r="F4728" s="2096">
        <v>950</v>
      </c>
      <c r="G4728" s="2744">
        <f>F4728*E4731*2</f>
        <v>76000</v>
      </c>
      <c r="H4728" s="1539"/>
      <c r="I4728" s="2096"/>
      <c r="J4728" s="2744"/>
      <c r="K4728" s="2743"/>
      <c r="L4728" s="2096"/>
      <c r="M4728" s="2098"/>
    </row>
    <row r="4729" spans="1:13" s="352" customFormat="1" ht="15.75">
      <c r="A4729" s="2522" t="s">
        <v>4377</v>
      </c>
      <c r="B4729" s="1539">
        <v>4</v>
      </c>
      <c r="C4729" s="1539"/>
      <c r="D4729" s="2746"/>
      <c r="E4729" s="1539">
        <v>4</v>
      </c>
      <c r="F4729" s="1539"/>
      <c r="G4729" s="2746"/>
      <c r="H4729" s="1539"/>
      <c r="I4729" s="1539"/>
      <c r="J4729" s="2746"/>
      <c r="K4729" s="2743"/>
      <c r="L4729" s="2096"/>
      <c r="M4729" s="2098"/>
    </row>
    <row r="4730" spans="1:13" s="352" customFormat="1" ht="15.75">
      <c r="A4730" s="2522" t="s">
        <v>4898</v>
      </c>
      <c r="B4730" s="1539">
        <v>4</v>
      </c>
      <c r="C4730" s="1539"/>
      <c r="D4730" s="2746"/>
      <c r="E4730" s="1539">
        <v>4</v>
      </c>
      <c r="F4730" s="1539"/>
      <c r="G4730" s="2746"/>
      <c r="H4730" s="1539"/>
      <c r="I4730" s="1539"/>
      <c r="J4730" s="2746"/>
      <c r="K4730" s="2743"/>
      <c r="L4730" s="2096"/>
      <c r="M4730" s="2098"/>
    </row>
    <row r="4731" spans="1:13" s="352" customFormat="1" ht="15.75">
      <c r="A4731" s="2733" t="s">
        <v>4899</v>
      </c>
      <c r="B4731" s="1539">
        <v>25</v>
      </c>
      <c r="C4731" s="1539"/>
      <c r="D4731" s="2746"/>
      <c r="E4731" s="1539">
        <v>40</v>
      </c>
      <c r="F4731" s="1539"/>
      <c r="G4731" s="2746"/>
      <c r="H4731" s="1539"/>
      <c r="I4731" s="1539"/>
      <c r="J4731" s="2746"/>
      <c r="K4731" s="2743"/>
      <c r="L4731" s="2096"/>
      <c r="M4731" s="2098"/>
    </row>
    <row r="4732" spans="1:13" s="352" customFormat="1" ht="16.5" thickBot="1">
      <c r="A4732" s="2734" t="s">
        <v>29</v>
      </c>
      <c r="B4732" s="1534"/>
      <c r="C4732" s="1534"/>
      <c r="D4732" s="2749">
        <f>D4728</f>
        <v>35625</v>
      </c>
      <c r="E4732" s="1534"/>
      <c r="F4732" s="1534"/>
      <c r="G4732" s="2749">
        <f>G4729+G4730+G4728</f>
        <v>76000</v>
      </c>
      <c r="H4732" s="1534"/>
      <c r="I4732" s="1534"/>
      <c r="J4732" s="2749"/>
      <c r="K4732" s="2747"/>
      <c r="L4732" s="1641"/>
      <c r="M4732" s="2602"/>
    </row>
    <row r="4733" spans="1:13" s="352" customFormat="1" ht="45" customHeight="1">
      <c r="A4733" s="2732" t="s">
        <v>3278</v>
      </c>
      <c r="B4733" s="1468" t="s">
        <v>5051</v>
      </c>
      <c r="C4733" s="2211"/>
      <c r="D4733" s="2740"/>
      <c r="E4733" s="1468" t="s">
        <v>5052</v>
      </c>
      <c r="F4733" s="2211"/>
      <c r="G4733" s="2740"/>
      <c r="H4733" s="1468"/>
      <c r="I4733" s="2211"/>
      <c r="J4733" s="2740"/>
      <c r="K4733" s="2741"/>
      <c r="L4733" s="2211"/>
      <c r="M4733" s="2742"/>
    </row>
    <row r="4734" spans="1:13" s="352" customFormat="1" ht="15.75">
      <c r="A4734" s="2522" t="s">
        <v>4228</v>
      </c>
      <c r="B4734" s="2743"/>
      <c r="C4734" s="2096"/>
      <c r="D4734" s="2744"/>
      <c r="E4734" s="2743"/>
      <c r="F4734" s="2096"/>
      <c r="G4734" s="2744"/>
      <c r="H4734" s="2743"/>
      <c r="I4734" s="2096"/>
      <c r="J4734" s="2744"/>
      <c r="K4734" s="2743"/>
      <c r="L4734" s="2096"/>
      <c r="M4734" s="2098"/>
    </row>
    <row r="4735" spans="1:13" s="352" customFormat="1" ht="15.75">
      <c r="A4735" s="2522" t="s">
        <v>3284</v>
      </c>
      <c r="B4735" s="2089" t="s">
        <v>3866</v>
      </c>
      <c r="C4735" s="2096"/>
      <c r="D4735" s="2744"/>
      <c r="E4735" s="2089" t="s">
        <v>3359</v>
      </c>
      <c r="F4735" s="2096"/>
      <c r="G4735" s="2744"/>
      <c r="H4735" s="2089"/>
      <c r="I4735" s="2096"/>
      <c r="J4735" s="2744"/>
      <c r="K4735" s="2743"/>
      <c r="L4735" s="2096"/>
      <c r="M4735" s="2098"/>
    </row>
    <row r="4736" spans="1:13" s="352" customFormat="1" ht="15.75">
      <c r="A4736" s="2522" t="s">
        <v>4375</v>
      </c>
      <c r="B4736" s="1473" t="s">
        <v>5032</v>
      </c>
      <c r="C4736" s="2096"/>
      <c r="D4736" s="2744"/>
      <c r="E4736" s="1473" t="s">
        <v>5032</v>
      </c>
      <c r="F4736" s="2096"/>
      <c r="G4736" s="2744"/>
      <c r="H4736" s="1473"/>
      <c r="I4736" s="2096"/>
      <c r="J4736" s="2744"/>
      <c r="K4736" s="2743"/>
      <c r="L4736" s="2096"/>
      <c r="M4736" s="2098"/>
    </row>
    <row r="4737" spans="1:13" s="352" customFormat="1" ht="15.75">
      <c r="A4737" s="2522" t="s">
        <v>3291</v>
      </c>
      <c r="B4737" s="2743"/>
      <c r="C4737" s="2096"/>
      <c r="D4737" s="2744"/>
      <c r="E4737" s="1539"/>
      <c r="F4737" s="2096"/>
      <c r="G4737" s="2744"/>
      <c r="H4737" s="1539"/>
      <c r="I4737" s="2096"/>
      <c r="J4737" s="2744"/>
      <c r="K4737" s="2743"/>
      <c r="L4737" s="2096"/>
      <c r="M4737" s="2098"/>
    </row>
    <row r="4738" spans="1:13" s="352" customFormat="1" ht="15.75">
      <c r="A4738" s="2522" t="s">
        <v>3294</v>
      </c>
      <c r="B4738" s="2743"/>
      <c r="C4738" s="2096"/>
      <c r="D4738" s="2744"/>
      <c r="E4738" s="2743"/>
      <c r="F4738" s="2096"/>
      <c r="G4738" s="2744"/>
      <c r="H4738" s="2743"/>
      <c r="I4738" s="2096"/>
      <c r="J4738" s="2744"/>
      <c r="K4738" s="2743"/>
      <c r="L4738" s="2096"/>
      <c r="M4738" s="2098"/>
    </row>
    <row r="4739" spans="1:13" s="352" customFormat="1" ht="15.75">
      <c r="A4739" s="2522" t="s">
        <v>3295</v>
      </c>
      <c r="B4739" s="1539" t="s">
        <v>3426</v>
      </c>
      <c r="C4739" s="2096"/>
      <c r="D4739" s="2744"/>
      <c r="E4739" s="1473" t="s">
        <v>3394</v>
      </c>
      <c r="F4739" s="2096"/>
      <c r="G4739" s="2744"/>
      <c r="H4739" s="1473"/>
      <c r="I4739" s="2096"/>
      <c r="J4739" s="2744"/>
      <c r="K4739" s="2743"/>
      <c r="L4739" s="2096"/>
      <c r="M4739" s="2098"/>
    </row>
    <row r="4740" spans="1:13" s="352" customFormat="1" ht="47.25">
      <c r="A4740" s="2521" t="s">
        <v>3298</v>
      </c>
      <c r="B4740" s="2743"/>
      <c r="C4740" s="2096"/>
      <c r="D4740" s="2744"/>
      <c r="E4740" s="1406" t="s">
        <v>4963</v>
      </c>
      <c r="F4740" s="2096"/>
      <c r="G4740" s="2744"/>
      <c r="H4740" s="1406"/>
      <c r="I4740" s="2096"/>
      <c r="J4740" s="2744"/>
      <c r="K4740" s="2743"/>
      <c r="L4740" s="2096"/>
      <c r="M4740" s="2098"/>
    </row>
    <row r="4741" spans="1:13" s="352" customFormat="1" ht="15.75">
      <c r="A4741" s="2522" t="s">
        <v>4376</v>
      </c>
      <c r="B4741" s="2743"/>
      <c r="C4741" s="2096"/>
      <c r="D4741" s="2744"/>
      <c r="E4741" s="2743"/>
      <c r="F4741" s="2096"/>
      <c r="G4741" s="2744"/>
      <c r="H4741" s="2743"/>
      <c r="I4741" s="2096"/>
      <c r="J4741" s="2744"/>
      <c r="K4741" s="2743"/>
      <c r="L4741" s="2096"/>
      <c r="M4741" s="2098"/>
    </row>
    <row r="4742" spans="1:13" s="352" customFormat="1" ht="15.75">
      <c r="A4742" s="2522" t="s">
        <v>3304</v>
      </c>
      <c r="B4742" s="2743"/>
      <c r="C4742" s="2096"/>
      <c r="D4742" s="2744"/>
      <c r="E4742" s="1539" t="s">
        <v>4916</v>
      </c>
      <c r="F4742" s="2096">
        <v>950</v>
      </c>
      <c r="G4742" s="2744">
        <f>F4742*E4745*2</f>
        <v>47500</v>
      </c>
      <c r="H4742" s="1539"/>
      <c r="I4742" s="2096"/>
      <c r="J4742" s="2744"/>
      <c r="K4742" s="2743"/>
      <c r="L4742" s="2096"/>
      <c r="M4742" s="2098"/>
    </row>
    <row r="4743" spans="1:13" s="352" customFormat="1" ht="15.75">
      <c r="A4743" s="2522" t="s">
        <v>4377</v>
      </c>
      <c r="B4743" s="2743"/>
      <c r="C4743" s="2096"/>
      <c r="D4743" s="2744"/>
      <c r="E4743" s="1539">
        <v>4</v>
      </c>
      <c r="F4743" s="1539"/>
      <c r="G4743" s="2746"/>
      <c r="H4743" s="1539"/>
      <c r="I4743" s="1539"/>
      <c r="J4743" s="2746"/>
      <c r="K4743" s="2743"/>
      <c r="L4743" s="2096"/>
      <c r="M4743" s="2098"/>
    </row>
    <row r="4744" spans="1:13" s="352" customFormat="1" ht="15.75">
      <c r="A4744" s="2522" t="s">
        <v>4898</v>
      </c>
      <c r="B4744" s="1539">
        <v>1</v>
      </c>
      <c r="C4744" s="1539">
        <v>100</v>
      </c>
      <c r="D4744" s="2746">
        <f>C4744*B4744*B4745</f>
        <v>3000</v>
      </c>
      <c r="E4744" s="1539">
        <v>4</v>
      </c>
      <c r="F4744" s="1539"/>
      <c r="G4744" s="2746"/>
      <c r="H4744" s="1539"/>
      <c r="I4744" s="1539"/>
      <c r="J4744" s="2746"/>
      <c r="K4744" s="2743"/>
      <c r="L4744" s="2096"/>
      <c r="M4744" s="2098"/>
    </row>
    <row r="4745" spans="1:13" s="352" customFormat="1" ht="15.75">
      <c r="A4745" s="2733" t="s">
        <v>4899</v>
      </c>
      <c r="B4745" s="1539">
        <v>30</v>
      </c>
      <c r="C4745" s="1539"/>
      <c r="D4745" s="2746"/>
      <c r="E4745" s="1539">
        <v>25</v>
      </c>
      <c r="F4745" s="1539"/>
      <c r="G4745" s="2746"/>
      <c r="H4745" s="1539"/>
      <c r="I4745" s="1539"/>
      <c r="J4745" s="2746"/>
      <c r="K4745" s="2743"/>
      <c r="L4745" s="2096"/>
      <c r="M4745" s="2098"/>
    </row>
    <row r="4746" spans="1:13" s="352" customFormat="1" ht="16.5" thickBot="1">
      <c r="A4746" s="2734" t="s">
        <v>29</v>
      </c>
      <c r="B4746" s="2747"/>
      <c r="C4746" s="1641"/>
      <c r="D4746" s="2749">
        <f>D4744</f>
        <v>3000</v>
      </c>
      <c r="E4746" s="1534"/>
      <c r="F4746" s="1534"/>
      <c r="G4746" s="2749">
        <f>G4743+G4744+G4742</f>
        <v>47500</v>
      </c>
      <c r="H4746" s="1534"/>
      <c r="I4746" s="1534"/>
      <c r="J4746" s="2749"/>
      <c r="K4746" s="2747"/>
      <c r="L4746" s="1641"/>
      <c r="M4746" s="2602"/>
    </row>
    <row r="4747" spans="1:13" s="352" customFormat="1" ht="45" customHeight="1">
      <c r="A4747" s="2732" t="s">
        <v>3278</v>
      </c>
      <c r="B4747" s="1468"/>
      <c r="C4747" s="2211"/>
      <c r="D4747" s="2740"/>
      <c r="E4747" s="1468" t="s">
        <v>5053</v>
      </c>
      <c r="F4747" s="2211"/>
      <c r="G4747" s="2740"/>
      <c r="H4747" s="1468"/>
      <c r="I4747" s="2211"/>
      <c r="J4747" s="2740"/>
      <c r="K4747" s="2741"/>
      <c r="L4747" s="2211"/>
      <c r="M4747" s="2742"/>
    </row>
    <row r="4748" spans="1:13" s="352" customFormat="1" ht="15.75">
      <c r="A4748" s="2522" t="s">
        <v>4228</v>
      </c>
      <c r="B4748" s="2743"/>
      <c r="C4748" s="2096"/>
      <c r="D4748" s="2744"/>
      <c r="E4748" s="2743"/>
      <c r="F4748" s="2096"/>
      <c r="G4748" s="2744"/>
      <c r="H4748" s="2743"/>
      <c r="I4748" s="2096"/>
      <c r="J4748" s="2744"/>
      <c r="K4748" s="2743"/>
      <c r="L4748" s="2096"/>
      <c r="M4748" s="2098"/>
    </row>
    <row r="4749" spans="1:13" s="352" customFormat="1" ht="15.75">
      <c r="A4749" s="2522" t="s">
        <v>3284</v>
      </c>
      <c r="B4749" s="2743"/>
      <c r="C4749" s="2096"/>
      <c r="D4749" s="2744"/>
      <c r="E4749" s="2089" t="s">
        <v>3480</v>
      </c>
      <c r="F4749" s="2096"/>
      <c r="G4749" s="2744"/>
      <c r="H4749" s="2089"/>
      <c r="I4749" s="2096"/>
      <c r="J4749" s="2744"/>
      <c r="K4749" s="2743"/>
      <c r="L4749" s="2096"/>
      <c r="M4749" s="2098"/>
    </row>
    <row r="4750" spans="1:13" s="352" customFormat="1" ht="15.75">
      <c r="A4750" s="2522" t="s">
        <v>4375</v>
      </c>
      <c r="B4750" s="2743"/>
      <c r="C4750" s="2096"/>
      <c r="D4750" s="2744"/>
      <c r="E4750" s="1473" t="s">
        <v>5032</v>
      </c>
      <c r="F4750" s="2096"/>
      <c r="G4750" s="2744"/>
      <c r="H4750" s="1473"/>
      <c r="I4750" s="2096"/>
      <c r="J4750" s="2744"/>
      <c r="K4750" s="2743"/>
      <c r="L4750" s="2096"/>
      <c r="M4750" s="2098"/>
    </row>
    <row r="4751" spans="1:13" s="352" customFormat="1" ht="15.75">
      <c r="A4751" s="2522" t="s">
        <v>3291</v>
      </c>
      <c r="B4751" s="2743"/>
      <c r="C4751" s="2096"/>
      <c r="D4751" s="2744"/>
      <c r="E4751" s="1539"/>
      <c r="F4751" s="2096"/>
      <c r="G4751" s="2744"/>
      <c r="H4751" s="1539"/>
      <c r="I4751" s="2096"/>
      <c r="J4751" s="2744"/>
      <c r="K4751" s="2743"/>
      <c r="L4751" s="2096"/>
      <c r="M4751" s="2098"/>
    </row>
    <row r="4752" spans="1:13" s="352" customFormat="1" ht="15.75">
      <c r="A4752" s="2522" t="s">
        <v>3294</v>
      </c>
      <c r="B4752" s="2743"/>
      <c r="C4752" s="2096"/>
      <c r="D4752" s="2744"/>
      <c r="E4752" s="2743"/>
      <c r="F4752" s="2096"/>
      <c r="G4752" s="2744"/>
      <c r="H4752" s="2743"/>
      <c r="I4752" s="2096"/>
      <c r="J4752" s="2744"/>
      <c r="K4752" s="2743"/>
      <c r="L4752" s="2096"/>
      <c r="M4752" s="2098"/>
    </row>
    <row r="4753" spans="1:14" s="352" customFormat="1" ht="15.75">
      <c r="A4753" s="2522" t="s">
        <v>3295</v>
      </c>
      <c r="B4753" s="2743"/>
      <c r="C4753" s="2096"/>
      <c r="D4753" s="2744"/>
      <c r="E4753" s="1473" t="s">
        <v>3394</v>
      </c>
      <c r="F4753" s="2096"/>
      <c r="G4753" s="2744"/>
      <c r="H4753" s="1473"/>
      <c r="I4753" s="2096"/>
      <c r="J4753" s="2744"/>
      <c r="K4753" s="2743"/>
      <c r="L4753" s="2096"/>
      <c r="M4753" s="2098"/>
    </row>
    <row r="4754" spans="1:14" s="352" customFormat="1" ht="47.25">
      <c r="A4754" s="2521" t="s">
        <v>3298</v>
      </c>
      <c r="B4754" s="2743"/>
      <c r="C4754" s="2096"/>
      <c r="D4754" s="2744"/>
      <c r="E4754" s="1406" t="s">
        <v>4963</v>
      </c>
      <c r="F4754" s="2096"/>
      <c r="G4754" s="2744"/>
      <c r="H4754" s="1406"/>
      <c r="I4754" s="2096"/>
      <c r="J4754" s="2744"/>
      <c r="K4754" s="2743"/>
      <c r="L4754" s="2096"/>
      <c r="M4754" s="2098"/>
    </row>
    <row r="4755" spans="1:14" s="352" customFormat="1" ht="15.75">
      <c r="A4755" s="2522" t="s">
        <v>4376</v>
      </c>
      <c r="B4755" s="2743"/>
      <c r="C4755" s="2096"/>
      <c r="D4755" s="2744"/>
      <c r="E4755" s="2743"/>
      <c r="F4755" s="2096"/>
      <c r="G4755" s="2744"/>
      <c r="H4755" s="2743"/>
      <c r="I4755" s="2096"/>
      <c r="J4755" s="2744"/>
      <c r="K4755" s="2743"/>
      <c r="L4755" s="2096"/>
      <c r="M4755" s="2098"/>
    </row>
    <row r="4756" spans="1:14" s="352" customFormat="1" ht="15.75">
      <c r="A4756" s="2522" t="s">
        <v>3304</v>
      </c>
      <c r="B4756" s="2743"/>
      <c r="C4756" s="2096"/>
      <c r="D4756" s="2744"/>
      <c r="E4756" s="1539" t="s">
        <v>4916</v>
      </c>
      <c r="F4756" s="2096">
        <v>950</v>
      </c>
      <c r="G4756" s="2744">
        <f>F4756*E4759*2</f>
        <v>76000</v>
      </c>
      <c r="H4756" s="1539"/>
      <c r="I4756" s="2096"/>
      <c r="J4756" s="2744"/>
      <c r="K4756" s="2743"/>
      <c r="L4756" s="2096"/>
      <c r="M4756" s="2098"/>
    </row>
    <row r="4757" spans="1:14" s="352" customFormat="1" ht="15.75">
      <c r="A4757" s="2522" t="s">
        <v>4377</v>
      </c>
      <c r="B4757" s="2743"/>
      <c r="C4757" s="2096"/>
      <c r="D4757" s="2744"/>
      <c r="E4757" s="1539">
        <v>4</v>
      </c>
      <c r="F4757" s="1539"/>
      <c r="G4757" s="2746"/>
      <c r="H4757" s="1539"/>
      <c r="I4757" s="1539"/>
      <c r="J4757" s="2746"/>
      <c r="K4757" s="2743"/>
      <c r="L4757" s="2096"/>
      <c r="M4757" s="2098"/>
    </row>
    <row r="4758" spans="1:14" s="352" customFormat="1" ht="15.75">
      <c r="A4758" s="2522" t="s">
        <v>4898</v>
      </c>
      <c r="B4758" s="2743"/>
      <c r="C4758" s="2096"/>
      <c r="D4758" s="2744"/>
      <c r="E4758" s="1539">
        <v>4</v>
      </c>
      <c r="F4758" s="1539"/>
      <c r="G4758" s="2746"/>
      <c r="H4758" s="1539"/>
      <c r="I4758" s="1539"/>
      <c r="J4758" s="2746"/>
      <c r="K4758" s="2743"/>
      <c r="L4758" s="2096"/>
      <c r="M4758" s="2098"/>
    </row>
    <row r="4759" spans="1:14" s="352" customFormat="1" ht="15.75">
      <c r="A4759" s="2733" t="s">
        <v>4899</v>
      </c>
      <c r="B4759" s="2743"/>
      <c r="C4759" s="2096"/>
      <c r="D4759" s="2744"/>
      <c r="E4759" s="1539">
        <v>40</v>
      </c>
      <c r="F4759" s="1539"/>
      <c r="G4759" s="2746"/>
      <c r="H4759" s="1539"/>
      <c r="I4759" s="1539"/>
      <c r="J4759" s="2746"/>
      <c r="K4759" s="2743"/>
      <c r="L4759" s="2096"/>
      <c r="M4759" s="2098"/>
    </row>
    <row r="4760" spans="1:14" s="352" customFormat="1" ht="16.5" thickBot="1">
      <c r="A4760" s="2734" t="s">
        <v>29</v>
      </c>
      <c r="B4760" s="2747"/>
      <c r="C4760" s="1641"/>
      <c r="D4760" s="2748"/>
      <c r="E4760" s="1534"/>
      <c r="F4760" s="1534"/>
      <c r="G4760" s="2749">
        <f>G4757+G4758+G4756</f>
        <v>76000</v>
      </c>
      <c r="H4760" s="1534"/>
      <c r="I4760" s="1534"/>
      <c r="J4760" s="2749"/>
      <c r="K4760" s="2747"/>
      <c r="L4760" s="1641"/>
      <c r="M4760" s="2602"/>
    </row>
    <row r="4761" spans="1:14" s="352" customFormat="1" ht="16.5" thickBot="1">
      <c r="A4761" s="2736" t="s">
        <v>4224</v>
      </c>
      <c r="B4761" s="2750"/>
      <c r="C4761" s="1482"/>
      <c r="D4761" s="2751">
        <f>D4760+D4746+D4732</f>
        <v>38625</v>
      </c>
      <c r="E4761" s="2753"/>
      <c r="F4761" s="2753"/>
      <c r="G4761" s="2751">
        <f>G4760+G4746+G4732</f>
        <v>199500</v>
      </c>
      <c r="H4761" s="2753"/>
      <c r="I4761" s="2753"/>
      <c r="J4761" s="2751">
        <f>J4760+J4746+J4732</f>
        <v>0</v>
      </c>
      <c r="K4761" s="2750"/>
      <c r="L4761" s="1482"/>
      <c r="M4761" s="2751">
        <f>M4760+M4746+M4732</f>
        <v>0</v>
      </c>
      <c r="N4761" s="2714">
        <f>M4761+J4761+G4761+D4761</f>
        <v>238125</v>
      </c>
    </row>
    <row r="4762" spans="1:14" s="352" customFormat="1" ht="16.5" thickBot="1">
      <c r="A4762" s="2737" t="s">
        <v>5054</v>
      </c>
      <c r="B4762" s="2755"/>
      <c r="C4762" s="1807"/>
      <c r="D4762" s="2756"/>
      <c r="E4762" s="2156"/>
      <c r="F4762" s="2156"/>
      <c r="G4762" s="2758"/>
      <c r="H4762" s="2156"/>
      <c r="I4762" s="2156"/>
      <c r="J4762" s="2758"/>
      <c r="K4762" s="2755"/>
      <c r="L4762" s="1807"/>
      <c r="M4762" s="1809"/>
    </row>
    <row r="4763" spans="1:14" s="352" customFormat="1" ht="45" customHeight="1">
      <c r="A4763" s="2732" t="s">
        <v>3278</v>
      </c>
      <c r="B4763" s="1468" t="s">
        <v>5055</v>
      </c>
      <c r="C4763" s="2211"/>
      <c r="D4763" s="2740"/>
      <c r="E4763" s="1468" t="s">
        <v>5056</v>
      </c>
      <c r="F4763" s="2211"/>
      <c r="G4763" s="2740"/>
      <c r="H4763" s="1468"/>
      <c r="I4763" s="2211"/>
      <c r="J4763" s="2740"/>
      <c r="K4763" s="1468" t="s">
        <v>5057</v>
      </c>
      <c r="L4763" s="2211"/>
      <c r="M4763" s="2742"/>
    </row>
    <row r="4764" spans="1:14" s="352" customFormat="1" ht="15.75">
      <c r="A4764" s="2522" t="s">
        <v>4228</v>
      </c>
      <c r="B4764" s="2743"/>
      <c r="C4764" s="2096"/>
      <c r="D4764" s="2744"/>
      <c r="E4764" s="2743"/>
      <c r="F4764" s="2096"/>
      <c r="G4764" s="2744"/>
      <c r="H4764" s="2743"/>
      <c r="I4764" s="2096"/>
      <c r="J4764" s="2744"/>
      <c r="K4764" s="2743"/>
      <c r="L4764" s="2096"/>
      <c r="M4764" s="2098"/>
    </row>
    <row r="4765" spans="1:14" s="352" customFormat="1" ht="15.75">
      <c r="A4765" s="2522" t="s">
        <v>3284</v>
      </c>
      <c r="B4765" s="2089" t="s">
        <v>3503</v>
      </c>
      <c r="C4765" s="2096"/>
      <c r="D4765" s="2744"/>
      <c r="E4765" s="2089" t="s">
        <v>3359</v>
      </c>
      <c r="F4765" s="2096"/>
      <c r="G4765" s="2744"/>
      <c r="H4765" s="2089"/>
      <c r="I4765" s="2096"/>
      <c r="J4765" s="2744"/>
      <c r="K4765" s="2089" t="s">
        <v>3924</v>
      </c>
      <c r="L4765" s="2096"/>
      <c r="M4765" s="2098"/>
    </row>
    <row r="4766" spans="1:14" s="352" customFormat="1" ht="15.75">
      <c r="A4766" s="2522" t="s">
        <v>4375</v>
      </c>
      <c r="B4766" s="1473" t="s">
        <v>5032</v>
      </c>
      <c r="C4766" s="2096"/>
      <c r="D4766" s="2744"/>
      <c r="E4766" s="1473" t="s">
        <v>5032</v>
      </c>
      <c r="F4766" s="2096"/>
      <c r="G4766" s="2744"/>
      <c r="H4766" s="1473"/>
      <c r="I4766" s="2096"/>
      <c r="J4766" s="2744"/>
      <c r="K4766" s="1473" t="s">
        <v>5032</v>
      </c>
      <c r="L4766" s="2096"/>
      <c r="M4766" s="2098"/>
    </row>
    <row r="4767" spans="1:14" s="352" customFormat="1" ht="15.75">
      <c r="A4767" s="2522" t="s">
        <v>3291</v>
      </c>
      <c r="B4767" s="1539"/>
      <c r="C4767" s="2096"/>
      <c r="D4767" s="2744"/>
      <c r="E4767" s="1539"/>
      <c r="F4767" s="2096"/>
      <c r="G4767" s="2744"/>
      <c r="H4767" s="1539"/>
      <c r="I4767" s="2096"/>
      <c r="J4767" s="2744"/>
      <c r="K4767" s="1539" t="s">
        <v>5058</v>
      </c>
      <c r="L4767" s="2096"/>
      <c r="M4767" s="2098"/>
    </row>
    <row r="4768" spans="1:14" s="352" customFormat="1" ht="15.75">
      <c r="A4768" s="2522" t="s">
        <v>3294</v>
      </c>
      <c r="B4768" s="2743"/>
      <c r="C4768" s="2096"/>
      <c r="D4768" s="2744"/>
      <c r="E4768" s="2743"/>
      <c r="F4768" s="2096"/>
      <c r="G4768" s="2744"/>
      <c r="H4768" s="2743"/>
      <c r="I4768" s="2096"/>
      <c r="J4768" s="2744"/>
      <c r="K4768" s="2743"/>
      <c r="L4768" s="2096"/>
      <c r="M4768" s="2098"/>
    </row>
    <row r="4769" spans="1:16" s="352" customFormat="1" ht="15.75">
      <c r="A4769" s="2522" t="s">
        <v>3295</v>
      </c>
      <c r="B4769" s="1473" t="s">
        <v>3394</v>
      </c>
      <c r="C4769" s="2096"/>
      <c r="D4769" s="2744"/>
      <c r="E4769" s="1473" t="s">
        <v>3394</v>
      </c>
      <c r="F4769" s="2096"/>
      <c r="G4769" s="2744"/>
      <c r="H4769" s="1473"/>
      <c r="I4769" s="2096"/>
      <c r="J4769" s="2744"/>
      <c r="K4769" s="1473" t="s">
        <v>3394</v>
      </c>
      <c r="L4769" s="2096"/>
      <c r="M4769" s="2098"/>
    </row>
    <row r="4770" spans="1:16" s="352" customFormat="1" ht="47.25">
      <c r="A4770" s="2521" t="s">
        <v>3298</v>
      </c>
      <c r="B4770" s="1406" t="s">
        <v>4963</v>
      </c>
      <c r="C4770" s="2096"/>
      <c r="D4770" s="2744"/>
      <c r="E4770" s="1406" t="s">
        <v>4963</v>
      </c>
      <c r="F4770" s="2096"/>
      <c r="G4770" s="2744"/>
      <c r="H4770" s="1406"/>
      <c r="I4770" s="2096"/>
      <c r="J4770" s="2744"/>
      <c r="K4770" s="1406" t="s">
        <v>4963</v>
      </c>
      <c r="L4770" s="2096"/>
      <c r="M4770" s="2098"/>
    </row>
    <row r="4771" spans="1:16" s="352" customFormat="1" ht="15.75">
      <c r="A4771" s="2522" t="s">
        <v>4376</v>
      </c>
      <c r="B4771" s="2743"/>
      <c r="C4771" s="2096"/>
      <c r="D4771" s="2744"/>
      <c r="E4771" s="2743"/>
      <c r="F4771" s="2096"/>
      <c r="G4771" s="2744"/>
      <c r="H4771" s="2743"/>
      <c r="I4771" s="2096"/>
      <c r="J4771" s="2744"/>
      <c r="K4771" s="2743"/>
      <c r="L4771" s="2096"/>
      <c r="M4771" s="2098"/>
    </row>
    <row r="4772" spans="1:16" s="352" customFormat="1" ht="15.75">
      <c r="A4772" s="2522" t="s">
        <v>3304</v>
      </c>
      <c r="B4772" s="1539"/>
      <c r="C4772" s="2096"/>
      <c r="D4772" s="2744"/>
      <c r="E4772" s="1539"/>
      <c r="F4772" s="2096"/>
      <c r="G4772" s="2744"/>
      <c r="H4772" s="1539"/>
      <c r="I4772" s="2096"/>
      <c r="J4772" s="2744"/>
      <c r="K4772" s="1539"/>
      <c r="L4772" s="2096"/>
      <c r="M4772" s="2098"/>
    </row>
    <row r="4773" spans="1:16" s="352" customFormat="1" ht="15.75">
      <c r="A4773" s="2522" t="s">
        <v>4377</v>
      </c>
      <c r="B4773" s="1539">
        <v>1</v>
      </c>
      <c r="C4773" s="1539">
        <v>275</v>
      </c>
      <c r="D4773" s="2746">
        <f>C4773*B4773*B4775</f>
        <v>99000</v>
      </c>
      <c r="E4773" s="1539">
        <v>1</v>
      </c>
      <c r="F4773" s="1539">
        <v>200</v>
      </c>
      <c r="G4773" s="2746">
        <f>F4773*E4773*E4775</f>
        <v>60000</v>
      </c>
      <c r="H4773" s="1539"/>
      <c r="I4773" s="1539"/>
      <c r="J4773" s="2746"/>
      <c r="K4773" s="1539">
        <v>1</v>
      </c>
      <c r="L4773" s="1539">
        <v>275</v>
      </c>
      <c r="M4773" s="2082">
        <f>L4773*K4773*K4775</f>
        <v>13750</v>
      </c>
    </row>
    <row r="4774" spans="1:16" s="352" customFormat="1" ht="15.75">
      <c r="A4774" s="2522" t="s">
        <v>4898</v>
      </c>
      <c r="B4774" s="1539">
        <v>1</v>
      </c>
      <c r="C4774" s="1539">
        <v>100</v>
      </c>
      <c r="D4774" s="2746">
        <f>C4774*B4774*B4775</f>
        <v>36000</v>
      </c>
      <c r="E4774" s="1539"/>
      <c r="F4774" s="1539"/>
      <c r="G4774" s="2746"/>
      <c r="H4774" s="1539"/>
      <c r="I4774" s="1539"/>
      <c r="J4774" s="2746"/>
      <c r="K4774" s="1539">
        <v>2</v>
      </c>
      <c r="L4774" s="1539">
        <v>100</v>
      </c>
      <c r="M4774" s="2082">
        <f>L4774*K4774*K4775</f>
        <v>10000</v>
      </c>
    </row>
    <row r="4775" spans="1:16" s="352" customFormat="1" ht="15.75">
      <c r="A4775" s="2733" t="s">
        <v>4899</v>
      </c>
      <c r="B4775" s="1539">
        <v>360</v>
      </c>
      <c r="C4775" s="1539"/>
      <c r="D4775" s="2746"/>
      <c r="E4775" s="1539">
        <v>300</v>
      </c>
      <c r="F4775" s="1539"/>
      <c r="G4775" s="2746"/>
      <c r="H4775" s="1539"/>
      <c r="I4775" s="1539"/>
      <c r="J4775" s="2746"/>
      <c r="K4775" s="1539">
        <v>50</v>
      </c>
      <c r="L4775" s="1539"/>
      <c r="M4775" s="2082"/>
    </row>
    <row r="4776" spans="1:16" s="352" customFormat="1" ht="16.5" thickBot="1">
      <c r="A4776" s="2734" t="s">
        <v>29</v>
      </c>
      <c r="B4776" s="1534"/>
      <c r="C4776" s="1534"/>
      <c r="D4776" s="2749">
        <f>D4773+D4774+D4772</f>
        <v>135000</v>
      </c>
      <c r="E4776" s="1534"/>
      <c r="F4776" s="1534"/>
      <c r="G4776" s="2749">
        <f>G4773+G4774+G4772</f>
        <v>60000</v>
      </c>
      <c r="H4776" s="1534"/>
      <c r="I4776" s="1534"/>
      <c r="J4776" s="2749"/>
      <c r="K4776" s="1534"/>
      <c r="L4776" s="1534"/>
      <c r="M4776" s="2091">
        <f>M4773+M4774+M4772</f>
        <v>23750</v>
      </c>
    </row>
    <row r="4777" spans="1:16" s="352" customFormat="1" ht="54.75" customHeight="1">
      <c r="A4777" s="2732" t="s">
        <v>3278</v>
      </c>
      <c r="B4777" s="1468"/>
      <c r="C4777" s="2211"/>
      <c r="D4777" s="2740"/>
      <c r="E4777" s="1468" t="s">
        <v>5059</v>
      </c>
      <c r="F4777" s="2211"/>
      <c r="G4777" s="2740"/>
      <c r="H4777" s="1468"/>
      <c r="I4777" s="2211"/>
      <c r="J4777" s="2740"/>
      <c r="K4777" s="2759" t="s">
        <v>5060</v>
      </c>
      <c r="L4777" s="2211"/>
      <c r="M4777" s="2742"/>
    </row>
    <row r="4778" spans="1:16" s="352" customFormat="1" ht="15.75">
      <c r="A4778" s="2522" t="s">
        <v>4228</v>
      </c>
      <c r="B4778" s="2743"/>
      <c r="C4778" s="2096"/>
      <c r="D4778" s="2744"/>
      <c r="E4778" s="2743"/>
      <c r="F4778" s="2096"/>
      <c r="G4778" s="2744"/>
      <c r="H4778" s="2743"/>
      <c r="I4778" s="2096"/>
      <c r="J4778" s="2744"/>
      <c r="K4778" s="2743"/>
      <c r="L4778" s="2096"/>
      <c r="M4778" s="2098"/>
    </row>
    <row r="4779" spans="1:16" s="352" customFormat="1" ht="15.75">
      <c r="A4779" s="2522" t="s">
        <v>3284</v>
      </c>
      <c r="B4779" s="2089"/>
      <c r="C4779" s="2096"/>
      <c r="D4779" s="2744"/>
      <c r="E4779" s="2089" t="s">
        <v>3480</v>
      </c>
      <c r="F4779" s="2096"/>
      <c r="G4779" s="2744"/>
      <c r="H4779" s="2089"/>
      <c r="I4779" s="2096"/>
      <c r="J4779" s="2744"/>
      <c r="K4779" s="2089" t="s">
        <v>3361</v>
      </c>
      <c r="L4779" s="2096"/>
      <c r="M4779" s="2098"/>
    </row>
    <row r="4780" spans="1:16" s="352" customFormat="1" ht="15.75">
      <c r="A4780" s="2522" t="s">
        <v>4375</v>
      </c>
      <c r="B4780" s="1473"/>
      <c r="C4780" s="2096"/>
      <c r="D4780" s="2744"/>
      <c r="E4780" s="1473" t="s">
        <v>5032</v>
      </c>
      <c r="F4780" s="2096"/>
      <c r="G4780" s="2744"/>
      <c r="H4780" s="1473"/>
      <c r="I4780" s="2096"/>
      <c r="J4780" s="2744"/>
      <c r="K4780" s="1473" t="s">
        <v>5032</v>
      </c>
      <c r="L4780" s="2096"/>
      <c r="M4780" s="2098"/>
    </row>
    <row r="4781" spans="1:16" s="352" customFormat="1" ht="15.75">
      <c r="A4781" s="2522" t="s">
        <v>3291</v>
      </c>
      <c r="B4781" s="1539"/>
      <c r="C4781" s="2096"/>
      <c r="D4781" s="2744"/>
      <c r="E4781" s="1539"/>
      <c r="F4781" s="2096"/>
      <c r="G4781" s="2744"/>
      <c r="H4781" s="1539"/>
      <c r="I4781" s="2096"/>
      <c r="J4781" s="2744"/>
      <c r="K4781" s="1539"/>
      <c r="L4781" s="2096"/>
      <c r="M4781" s="2098"/>
    </row>
    <row r="4782" spans="1:16" s="352" customFormat="1" ht="16.5" thickBot="1">
      <c r="A4782" s="2522" t="s">
        <v>3294</v>
      </c>
      <c r="B4782" s="2743"/>
      <c r="C4782" s="2096"/>
      <c r="D4782" s="2744"/>
      <c r="E4782" s="2743"/>
      <c r="F4782" s="2096"/>
      <c r="G4782" s="2744"/>
      <c r="H4782" s="2743"/>
      <c r="I4782" s="2096"/>
      <c r="J4782" s="2744"/>
      <c r="K4782" s="2743"/>
      <c r="L4782" s="2096"/>
      <c r="M4782" s="2098"/>
    </row>
    <row r="4783" spans="1:16" s="352" customFormat="1" ht="16.5" thickBot="1">
      <c r="A4783" s="2522" t="s">
        <v>3295</v>
      </c>
      <c r="B4783" s="1473"/>
      <c r="C4783" s="2096"/>
      <c r="D4783" s="2744"/>
      <c r="E4783" s="1473" t="s">
        <v>3394</v>
      </c>
      <c r="F4783" s="2096"/>
      <c r="G4783" s="2744"/>
      <c r="H4783" s="1473"/>
      <c r="I4783" s="2096"/>
      <c r="J4783" s="2744"/>
      <c r="K4783" s="1473" t="s">
        <v>3394</v>
      </c>
      <c r="L4783" s="2096"/>
      <c r="M4783" s="2098"/>
      <c r="P4783" s="2679"/>
    </row>
    <row r="4784" spans="1:16" s="352" customFormat="1" ht="47.25">
      <c r="A4784" s="2521" t="s">
        <v>3298</v>
      </c>
      <c r="B4784" s="1406"/>
      <c r="C4784" s="2096"/>
      <c r="D4784" s="2744"/>
      <c r="E4784" s="1406" t="s">
        <v>4963</v>
      </c>
      <c r="F4784" s="2096"/>
      <c r="G4784" s="2744"/>
      <c r="H4784" s="1406"/>
      <c r="I4784" s="2096"/>
      <c r="J4784" s="2744"/>
      <c r="K4784" s="1406" t="s">
        <v>4963</v>
      </c>
      <c r="L4784" s="2096"/>
      <c r="M4784" s="2098"/>
    </row>
    <row r="4785" spans="1:14" s="352" customFormat="1" ht="15.75">
      <c r="A4785" s="2522" t="s">
        <v>4376</v>
      </c>
      <c r="B4785" s="2743"/>
      <c r="C4785" s="2096"/>
      <c r="D4785" s="2744"/>
      <c r="E4785" s="2743"/>
      <c r="F4785" s="2096"/>
      <c r="G4785" s="2744"/>
      <c r="H4785" s="2743"/>
      <c r="I4785" s="2096"/>
      <c r="J4785" s="2744"/>
      <c r="K4785" s="2743"/>
      <c r="L4785" s="2096"/>
      <c r="M4785" s="2098"/>
    </row>
    <row r="4786" spans="1:14" s="352" customFormat="1" ht="15.75">
      <c r="A4786" s="2522" t="s">
        <v>3304</v>
      </c>
      <c r="B4786" s="1539"/>
      <c r="C4786" s="2096"/>
      <c r="D4786" s="2744"/>
      <c r="E4786" s="1539"/>
      <c r="F4786" s="2096"/>
      <c r="G4786" s="2744"/>
      <c r="H4786" s="1539"/>
      <c r="I4786" s="2096"/>
      <c r="J4786" s="2744"/>
      <c r="K4786" s="1539"/>
      <c r="L4786" s="2096"/>
      <c r="M4786" s="2098"/>
    </row>
    <row r="4787" spans="1:14" s="352" customFormat="1" ht="15.75">
      <c r="A4787" s="2522" t="s">
        <v>4377</v>
      </c>
      <c r="B4787" s="1539"/>
      <c r="C4787" s="1539"/>
      <c r="D4787" s="2746"/>
      <c r="E4787" s="1539">
        <v>1</v>
      </c>
      <c r="F4787" s="1539">
        <v>275</v>
      </c>
      <c r="G4787" s="2746">
        <f>F4787*E4787*E4789</f>
        <v>19250</v>
      </c>
      <c r="H4787" s="1539"/>
      <c r="I4787" s="1539"/>
      <c r="J4787" s="2746"/>
      <c r="K4787" s="1539">
        <v>1</v>
      </c>
      <c r="L4787" s="1539">
        <v>200</v>
      </c>
      <c r="M4787" s="2082">
        <f>L4787*K4787*K4789</f>
        <v>60000</v>
      </c>
    </row>
    <row r="4788" spans="1:14" s="352" customFormat="1" ht="15.75">
      <c r="A4788" s="2522" t="s">
        <v>4898</v>
      </c>
      <c r="B4788" s="1539"/>
      <c r="C4788" s="1539"/>
      <c r="D4788" s="2746"/>
      <c r="E4788" s="1539">
        <v>2</v>
      </c>
      <c r="F4788" s="1539">
        <v>100</v>
      </c>
      <c r="G4788" s="2746">
        <f>F4788*E4788*E4789</f>
        <v>14000</v>
      </c>
      <c r="H4788" s="1539"/>
      <c r="I4788" s="1539"/>
      <c r="J4788" s="2746"/>
      <c r="K4788" s="1539">
        <v>1</v>
      </c>
      <c r="L4788" s="1539">
        <v>50</v>
      </c>
      <c r="M4788" s="2082">
        <f>L4788*K4788*K4789</f>
        <v>15000</v>
      </c>
    </row>
    <row r="4789" spans="1:14" s="352" customFormat="1" ht="15.75">
      <c r="A4789" s="2733" t="s">
        <v>4899</v>
      </c>
      <c r="B4789" s="1539"/>
      <c r="C4789" s="1539"/>
      <c r="D4789" s="2746"/>
      <c r="E4789" s="1539">
        <v>70</v>
      </c>
      <c r="F4789" s="1539"/>
      <c r="G4789" s="2746"/>
      <c r="H4789" s="1539"/>
      <c r="I4789" s="1539"/>
      <c r="J4789" s="2746"/>
      <c r="K4789" s="1539">
        <v>300</v>
      </c>
      <c r="L4789" s="1539"/>
      <c r="M4789" s="2082"/>
    </row>
    <row r="4790" spans="1:14" s="352" customFormat="1" ht="16.5" thickBot="1">
      <c r="A4790" s="2734" t="s">
        <v>29</v>
      </c>
      <c r="B4790" s="1534"/>
      <c r="C4790" s="1534"/>
      <c r="D4790" s="2749"/>
      <c r="E4790" s="1534"/>
      <c r="F4790" s="1534"/>
      <c r="G4790" s="2749">
        <f>G4787+G4788+G4786</f>
        <v>33250</v>
      </c>
      <c r="H4790" s="1534"/>
      <c r="I4790" s="1534"/>
      <c r="J4790" s="2749"/>
      <c r="K4790" s="1534"/>
      <c r="L4790" s="1534"/>
      <c r="M4790" s="2091">
        <f>M4787+M4788+M4786</f>
        <v>75000</v>
      </c>
    </row>
    <row r="4791" spans="1:14" s="352" customFormat="1" ht="16.5" thickBot="1">
      <c r="A4791" s="2676" t="s">
        <v>4224</v>
      </c>
      <c r="B4791" s="2156"/>
      <c r="C4791" s="2156"/>
      <c r="D4791" s="2758">
        <f>D4790+D4776</f>
        <v>135000</v>
      </c>
      <c r="E4791" s="2156"/>
      <c r="F4791" s="2156"/>
      <c r="G4791" s="2758">
        <f>G4790+G4776</f>
        <v>93250</v>
      </c>
      <c r="H4791" s="2156"/>
      <c r="I4791" s="2156"/>
      <c r="J4791" s="2758">
        <f>J4790+J4776</f>
        <v>0</v>
      </c>
      <c r="K4791" s="2156"/>
      <c r="L4791" s="2156"/>
      <c r="M4791" s="2760">
        <f>M4790+M4776</f>
        <v>98750</v>
      </c>
      <c r="N4791" s="2714">
        <f>M4791+J4791+G4791+D4791</f>
        <v>327000</v>
      </c>
    </row>
    <row r="4792" spans="1:14" s="352" customFormat="1" ht="16.5" thickBot="1">
      <c r="A4792" s="2676" t="s">
        <v>5061</v>
      </c>
      <c r="B4792" s="2755"/>
      <c r="C4792" s="1807"/>
      <c r="D4792" s="2756"/>
      <c r="E4792" s="2156"/>
      <c r="F4792" s="2156"/>
      <c r="G4792" s="2758"/>
      <c r="H4792" s="2156"/>
      <c r="I4792" s="2156"/>
      <c r="J4792" s="2758"/>
      <c r="K4792" s="2755"/>
      <c r="L4792" s="1807"/>
      <c r="M4792" s="1809"/>
    </row>
    <row r="4793" spans="1:14" s="352" customFormat="1" ht="45" customHeight="1">
      <c r="A4793" s="2732" t="s">
        <v>3278</v>
      </c>
      <c r="B4793" s="1468"/>
      <c r="C4793" s="2211"/>
      <c r="D4793" s="2740"/>
      <c r="E4793" s="1468" t="s">
        <v>5062</v>
      </c>
      <c r="F4793" s="2211"/>
      <c r="G4793" s="2740"/>
      <c r="H4793" s="1468" t="s">
        <v>5063</v>
      </c>
      <c r="I4793" s="2211"/>
      <c r="J4793" s="2740"/>
      <c r="K4793" s="1468" t="s">
        <v>5063</v>
      </c>
      <c r="L4793" s="2211"/>
      <c r="M4793" s="2740"/>
    </row>
    <row r="4794" spans="1:14" s="352" customFormat="1" ht="15.75">
      <c r="A4794" s="2522" t="s">
        <v>4228</v>
      </c>
      <c r="B4794" s="2743"/>
      <c r="C4794" s="2096"/>
      <c r="D4794" s="2744"/>
      <c r="E4794" s="2743"/>
      <c r="F4794" s="2096"/>
      <c r="G4794" s="2744"/>
      <c r="H4794" s="2743"/>
      <c r="I4794" s="2096"/>
      <c r="J4794" s="2744"/>
      <c r="K4794" s="2743"/>
      <c r="L4794" s="2096"/>
      <c r="M4794" s="2744"/>
    </row>
    <row r="4795" spans="1:14" s="352" customFormat="1" ht="15.75">
      <c r="A4795" s="2522" t="s">
        <v>3284</v>
      </c>
      <c r="B4795" s="2089"/>
      <c r="C4795" s="2096"/>
      <c r="D4795" s="2744"/>
      <c r="E4795" s="2089" t="s">
        <v>3874</v>
      </c>
      <c r="F4795" s="2096"/>
      <c r="G4795" s="2744"/>
      <c r="H4795" s="2089" t="s">
        <v>5064</v>
      </c>
      <c r="I4795" s="2096"/>
      <c r="J4795" s="2744"/>
      <c r="K4795" s="2089" t="s">
        <v>3520</v>
      </c>
      <c r="L4795" s="2096"/>
      <c r="M4795" s="2744"/>
    </row>
    <row r="4796" spans="1:14" s="352" customFormat="1" ht="15.75">
      <c r="A4796" s="2522" t="s">
        <v>4375</v>
      </c>
      <c r="B4796" s="1473"/>
      <c r="C4796" s="2096"/>
      <c r="D4796" s="2744"/>
      <c r="E4796" s="1473" t="s">
        <v>5032</v>
      </c>
      <c r="F4796" s="2096"/>
      <c r="G4796" s="2744"/>
      <c r="H4796" s="1473" t="s">
        <v>3334</v>
      </c>
      <c r="I4796" s="2096"/>
      <c r="J4796" s="2744"/>
      <c r="K4796" s="1473" t="s">
        <v>3334</v>
      </c>
      <c r="L4796" s="2096"/>
      <c r="M4796" s="2744"/>
    </row>
    <row r="4797" spans="1:14" s="352" customFormat="1" ht="15.75">
      <c r="A4797" s="2522" t="s">
        <v>3291</v>
      </c>
      <c r="B4797" s="1539"/>
      <c r="C4797" s="2096"/>
      <c r="D4797" s="2744"/>
      <c r="E4797" s="1539" t="s">
        <v>5065</v>
      </c>
      <c r="F4797" s="2096"/>
      <c r="G4797" s="2744"/>
      <c r="H4797" s="1539" t="s">
        <v>5066</v>
      </c>
      <c r="I4797" s="2096"/>
      <c r="J4797" s="2744"/>
      <c r="K4797" s="1539" t="s">
        <v>5066</v>
      </c>
      <c r="L4797" s="2096"/>
      <c r="M4797" s="2744"/>
    </row>
    <row r="4798" spans="1:14" s="352" customFormat="1" ht="15.75">
      <c r="A4798" s="2522" t="s">
        <v>3294</v>
      </c>
      <c r="B4798" s="2743"/>
      <c r="C4798" s="2096"/>
      <c r="D4798" s="2744"/>
      <c r="E4798" s="2743"/>
      <c r="F4798" s="2096"/>
      <c r="G4798" s="2744"/>
      <c r="H4798" s="2743"/>
      <c r="I4798" s="2096"/>
      <c r="J4798" s="2744"/>
      <c r="K4798" s="2743"/>
      <c r="L4798" s="2096"/>
      <c r="M4798" s="2744"/>
    </row>
    <row r="4799" spans="1:14" s="352" customFormat="1" ht="15.75">
      <c r="A4799" s="2522" t="s">
        <v>3295</v>
      </c>
      <c r="B4799" s="1473"/>
      <c r="C4799" s="2096"/>
      <c r="D4799" s="2744"/>
      <c r="E4799" s="1473" t="s">
        <v>3394</v>
      </c>
      <c r="F4799" s="2096"/>
      <c r="G4799" s="2744"/>
      <c r="H4799" s="1473" t="s">
        <v>3426</v>
      </c>
      <c r="I4799" s="2096"/>
      <c r="J4799" s="2744"/>
      <c r="K4799" s="1473" t="s">
        <v>3426</v>
      </c>
      <c r="L4799" s="2096"/>
      <c r="M4799" s="2744"/>
    </row>
    <row r="4800" spans="1:14" s="352" customFormat="1" ht="47.25">
      <c r="A4800" s="2521" t="s">
        <v>3298</v>
      </c>
      <c r="B4800" s="1406"/>
      <c r="C4800" s="2096"/>
      <c r="D4800" s="2744"/>
      <c r="E4800" s="1406" t="s">
        <v>4963</v>
      </c>
      <c r="F4800" s="2096"/>
      <c r="G4800" s="2744"/>
      <c r="H4800" s="1406"/>
      <c r="I4800" s="2096"/>
      <c r="J4800" s="2744"/>
      <c r="K4800" s="1406"/>
      <c r="L4800" s="2096"/>
      <c r="M4800" s="2744"/>
    </row>
    <row r="4801" spans="1:16" s="352" customFormat="1" ht="15.75">
      <c r="A4801" s="2522" t="s">
        <v>4376</v>
      </c>
      <c r="B4801" s="2743"/>
      <c r="C4801" s="2096"/>
      <c r="D4801" s="2744"/>
      <c r="E4801" s="2743"/>
      <c r="F4801" s="2096"/>
      <c r="G4801" s="2744"/>
      <c r="H4801" s="2743"/>
      <c r="I4801" s="2096"/>
      <c r="J4801" s="2744"/>
      <c r="K4801" s="2743"/>
      <c r="L4801" s="2096"/>
      <c r="M4801" s="2744"/>
    </row>
    <row r="4802" spans="1:16" s="352" customFormat="1" ht="15.75">
      <c r="A4802" s="2522" t="s">
        <v>3304</v>
      </c>
      <c r="B4802" s="1539"/>
      <c r="C4802" s="2096"/>
      <c r="D4802" s="2744"/>
      <c r="E4802" s="1539">
        <v>1</v>
      </c>
      <c r="F4802" s="2096">
        <v>1175</v>
      </c>
      <c r="G4802" s="2746">
        <f>F4802*E4805*2</f>
        <v>117500</v>
      </c>
      <c r="H4802" s="1539"/>
      <c r="I4802" s="2096"/>
      <c r="J4802" s="2744"/>
      <c r="K4802" s="1539"/>
      <c r="L4802" s="2096"/>
      <c r="M4802" s="2744"/>
    </row>
    <row r="4803" spans="1:16" s="352" customFormat="1" ht="15.75">
      <c r="A4803" s="2522" t="s">
        <v>4377</v>
      </c>
      <c r="B4803" s="1539"/>
      <c r="C4803" s="1539"/>
      <c r="D4803" s="2746"/>
      <c r="E4803" s="1539">
        <v>4</v>
      </c>
      <c r="F4803" s="1539"/>
      <c r="G4803" s="2746"/>
      <c r="H4803" s="1539">
        <v>1</v>
      </c>
      <c r="I4803" s="1539">
        <v>200</v>
      </c>
      <c r="J4803" s="2746">
        <f>I4803*H4803*H4805</f>
        <v>28000</v>
      </c>
      <c r="K4803" s="1539">
        <v>1</v>
      </c>
      <c r="L4803" s="1539">
        <v>200</v>
      </c>
      <c r="M4803" s="2746">
        <f>L4803*K4803*K4805</f>
        <v>14000</v>
      </c>
    </row>
    <row r="4804" spans="1:16" s="352" customFormat="1" ht="15.75">
      <c r="A4804" s="2522" t="s">
        <v>4898</v>
      </c>
      <c r="B4804" s="1539"/>
      <c r="C4804" s="1539"/>
      <c r="D4804" s="2746"/>
      <c r="E4804" s="1539">
        <v>4</v>
      </c>
      <c r="F4804" s="1539"/>
      <c r="G4804" s="2746"/>
      <c r="H4804" s="1539">
        <v>2</v>
      </c>
      <c r="I4804" s="1539">
        <v>50</v>
      </c>
      <c r="J4804" s="2746">
        <f>I4804*H4804*H4805</f>
        <v>14000</v>
      </c>
      <c r="K4804" s="1539">
        <v>2</v>
      </c>
      <c r="L4804" s="1539">
        <v>50</v>
      </c>
      <c r="M4804" s="2746">
        <f>L4804*K4804*K4805</f>
        <v>7000</v>
      </c>
    </row>
    <row r="4805" spans="1:16" s="352" customFormat="1" ht="15.75">
      <c r="A4805" s="2733" t="s">
        <v>4899</v>
      </c>
      <c r="B4805" s="1539"/>
      <c r="C4805" s="1539"/>
      <c r="D4805" s="2746"/>
      <c r="E4805" s="1539">
        <v>50</v>
      </c>
      <c r="F4805" s="1539"/>
      <c r="G4805" s="2746"/>
      <c r="H4805" s="1539">
        <v>140</v>
      </c>
      <c r="I4805" s="1539"/>
      <c r="J4805" s="2746"/>
      <c r="K4805" s="1539">
        <v>70</v>
      </c>
      <c r="L4805" s="1539"/>
      <c r="M4805" s="2746"/>
    </row>
    <row r="4806" spans="1:16" s="352" customFormat="1" ht="16.5" thickBot="1">
      <c r="A4806" s="2734" t="s">
        <v>29</v>
      </c>
      <c r="B4806" s="1534"/>
      <c r="C4806" s="1534"/>
      <c r="D4806" s="2749"/>
      <c r="E4806" s="1534"/>
      <c r="F4806" s="1534"/>
      <c r="G4806" s="2749">
        <f>G4803+G4804+G4802</f>
        <v>117500</v>
      </c>
      <c r="H4806" s="1534"/>
      <c r="I4806" s="1534"/>
      <c r="J4806" s="2749">
        <f>J4803+J4804</f>
        <v>42000</v>
      </c>
      <c r="K4806" s="1534"/>
      <c r="L4806" s="1534"/>
      <c r="M4806" s="2749">
        <f>M4803+M4804</f>
        <v>21000</v>
      </c>
    </row>
    <row r="4807" spans="1:16" s="352" customFormat="1" ht="54.75" customHeight="1">
      <c r="A4807" s="2732" t="s">
        <v>3278</v>
      </c>
      <c r="B4807" s="1468"/>
      <c r="C4807" s="2211"/>
      <c r="D4807" s="2740"/>
      <c r="E4807" s="1468" t="s">
        <v>5067</v>
      </c>
      <c r="F4807" s="2211"/>
      <c r="G4807" s="2740"/>
      <c r="H4807" s="1468"/>
      <c r="I4807" s="2211"/>
      <c r="J4807" s="2740"/>
      <c r="K4807" s="2759"/>
      <c r="L4807" s="2211"/>
      <c r="M4807" s="2742"/>
    </row>
    <row r="4808" spans="1:16" s="352" customFormat="1" ht="15.75">
      <c r="A4808" s="2522" t="s">
        <v>4228</v>
      </c>
      <c r="B4808" s="2743"/>
      <c r="C4808" s="2096"/>
      <c r="D4808" s="2744"/>
      <c r="E4808" s="2743"/>
      <c r="F4808" s="2096"/>
      <c r="G4808" s="2744"/>
      <c r="H4808" s="2743"/>
      <c r="I4808" s="2096"/>
      <c r="J4808" s="2744"/>
      <c r="K4808" s="2743"/>
      <c r="L4808" s="2096"/>
      <c r="M4808" s="2098"/>
    </row>
    <row r="4809" spans="1:16" s="352" customFormat="1" ht="15.75">
      <c r="A4809" s="2522" t="s">
        <v>3284</v>
      </c>
      <c r="B4809" s="2089"/>
      <c r="C4809" s="2096"/>
      <c r="D4809" s="2744"/>
      <c r="E4809" s="2089" t="s">
        <v>3359</v>
      </c>
      <c r="F4809" s="2096"/>
      <c r="G4809" s="2744"/>
      <c r="H4809" s="2089"/>
      <c r="I4809" s="2096"/>
      <c r="J4809" s="2744"/>
      <c r="K4809" s="2089"/>
      <c r="L4809" s="2096"/>
      <c r="M4809" s="2098"/>
    </row>
    <row r="4810" spans="1:16" s="352" customFormat="1" ht="15.75">
      <c r="A4810" s="2522" t="s">
        <v>4375</v>
      </c>
      <c r="B4810" s="1473"/>
      <c r="C4810" s="2096"/>
      <c r="D4810" s="2744"/>
      <c r="E4810" s="1473" t="s">
        <v>5032</v>
      </c>
      <c r="F4810" s="2096"/>
      <c r="G4810" s="2744"/>
      <c r="H4810" s="1473"/>
      <c r="I4810" s="2096"/>
      <c r="J4810" s="2744"/>
      <c r="K4810" s="1473"/>
      <c r="L4810" s="2096"/>
      <c r="M4810" s="2098"/>
    </row>
    <row r="4811" spans="1:16" s="352" customFormat="1" ht="15.75">
      <c r="A4811" s="2522" t="s">
        <v>3291</v>
      </c>
      <c r="B4811" s="1539"/>
      <c r="C4811" s="2096"/>
      <c r="D4811" s="2744"/>
      <c r="E4811" s="1539"/>
      <c r="F4811" s="2096"/>
      <c r="G4811" s="2744"/>
      <c r="H4811" s="1539"/>
      <c r="I4811" s="2096"/>
      <c r="J4811" s="2744"/>
      <c r="K4811" s="1539"/>
      <c r="L4811" s="2096"/>
      <c r="M4811" s="2098"/>
    </row>
    <row r="4812" spans="1:16" s="352" customFormat="1" ht="16.5" thickBot="1">
      <c r="A4812" s="2522" t="s">
        <v>3294</v>
      </c>
      <c r="B4812" s="2743"/>
      <c r="C4812" s="2096"/>
      <c r="D4812" s="2744"/>
      <c r="E4812" s="2743"/>
      <c r="F4812" s="2096"/>
      <c r="G4812" s="2744"/>
      <c r="H4812" s="2743"/>
      <c r="I4812" s="2096"/>
      <c r="J4812" s="2744"/>
      <c r="K4812" s="2743"/>
      <c r="L4812" s="2096"/>
      <c r="M4812" s="2098"/>
    </row>
    <row r="4813" spans="1:16" s="352" customFormat="1" ht="16.5" thickBot="1">
      <c r="A4813" s="2522" t="s">
        <v>3295</v>
      </c>
      <c r="B4813" s="1473"/>
      <c r="C4813" s="2096"/>
      <c r="D4813" s="2744"/>
      <c r="E4813" s="1473" t="s">
        <v>3394</v>
      </c>
      <c r="F4813" s="2096"/>
      <c r="G4813" s="2744"/>
      <c r="H4813" s="1473"/>
      <c r="I4813" s="2096"/>
      <c r="J4813" s="2744"/>
      <c r="K4813" s="1473"/>
      <c r="L4813" s="2096"/>
      <c r="M4813" s="2098"/>
      <c r="P4813" s="2679"/>
    </row>
    <row r="4814" spans="1:16" s="352" customFormat="1" ht="47.25">
      <c r="A4814" s="2521" t="s">
        <v>3298</v>
      </c>
      <c r="B4814" s="1406"/>
      <c r="C4814" s="2096"/>
      <c r="D4814" s="2744"/>
      <c r="E4814" s="1406" t="s">
        <v>4963</v>
      </c>
      <c r="F4814" s="2096"/>
      <c r="G4814" s="2744"/>
      <c r="H4814" s="1406"/>
      <c r="I4814" s="2096"/>
      <c r="J4814" s="2744"/>
      <c r="K4814" s="1406"/>
      <c r="L4814" s="2096"/>
      <c r="M4814" s="2098"/>
    </row>
    <row r="4815" spans="1:16" s="352" customFormat="1" ht="15.75">
      <c r="A4815" s="2522" t="s">
        <v>4376</v>
      </c>
      <c r="B4815" s="2743"/>
      <c r="C4815" s="2096"/>
      <c r="D4815" s="2744"/>
      <c r="E4815" s="2743"/>
      <c r="F4815" s="2096"/>
      <c r="G4815" s="2744"/>
      <c r="H4815" s="2743"/>
      <c r="I4815" s="2096"/>
      <c r="J4815" s="2744"/>
      <c r="K4815" s="2743"/>
      <c r="L4815" s="2096"/>
      <c r="M4815" s="2098"/>
    </row>
    <row r="4816" spans="1:16" s="352" customFormat="1" ht="15.75">
      <c r="A4816" s="2522" t="s">
        <v>3304</v>
      </c>
      <c r="B4816" s="1539"/>
      <c r="C4816" s="2096"/>
      <c r="D4816" s="2744"/>
      <c r="E4816" s="1539"/>
      <c r="F4816" s="2096"/>
      <c r="G4816" s="2744"/>
      <c r="H4816" s="1539"/>
      <c r="I4816" s="2096"/>
      <c r="J4816" s="2744"/>
      <c r="K4816" s="1539"/>
      <c r="L4816" s="2096"/>
      <c r="M4816" s="2098"/>
    </row>
    <row r="4817" spans="1:14" s="352" customFormat="1" ht="15.75">
      <c r="A4817" s="2522" t="s">
        <v>4377</v>
      </c>
      <c r="B4817" s="1539"/>
      <c r="C4817" s="1539"/>
      <c r="D4817" s="2746"/>
      <c r="E4817" s="1539">
        <v>1</v>
      </c>
      <c r="F4817" s="1539">
        <v>250</v>
      </c>
      <c r="G4817" s="2746">
        <f>F4817*E4817*E4819</f>
        <v>7500</v>
      </c>
      <c r="H4817" s="1539"/>
      <c r="I4817" s="1539"/>
      <c r="J4817" s="2746"/>
      <c r="K4817" s="1539"/>
      <c r="L4817" s="1539"/>
      <c r="M4817" s="2082"/>
    </row>
    <row r="4818" spans="1:14" s="352" customFormat="1" ht="15.75">
      <c r="A4818" s="2522" t="s">
        <v>4898</v>
      </c>
      <c r="B4818" s="1539"/>
      <c r="C4818" s="1539"/>
      <c r="D4818" s="2746"/>
      <c r="E4818" s="1539">
        <v>2</v>
      </c>
      <c r="F4818" s="1539">
        <v>100</v>
      </c>
      <c r="G4818" s="2746">
        <f>F4818*E4818*E4819</f>
        <v>6000</v>
      </c>
      <c r="H4818" s="1539"/>
      <c r="I4818" s="1539"/>
      <c r="J4818" s="2746"/>
      <c r="K4818" s="1539"/>
      <c r="L4818" s="1539"/>
      <c r="M4818" s="2082"/>
    </row>
    <row r="4819" spans="1:14" s="352" customFormat="1" ht="15.75">
      <c r="A4819" s="2733" t="s">
        <v>4899</v>
      </c>
      <c r="B4819" s="1539"/>
      <c r="C4819" s="1539"/>
      <c r="D4819" s="2746"/>
      <c r="E4819" s="1539">
        <v>30</v>
      </c>
      <c r="F4819" s="1539"/>
      <c r="G4819" s="2746"/>
      <c r="H4819" s="1539"/>
      <c r="I4819" s="1539"/>
      <c r="J4819" s="2746"/>
      <c r="K4819" s="1539"/>
      <c r="L4819" s="1539"/>
      <c r="M4819" s="2082"/>
    </row>
    <row r="4820" spans="1:14" s="352" customFormat="1" ht="16.5" thickBot="1">
      <c r="A4820" s="2734" t="s">
        <v>29</v>
      </c>
      <c r="B4820" s="1534"/>
      <c r="C4820" s="1534"/>
      <c r="D4820" s="2749"/>
      <c r="E4820" s="1534"/>
      <c r="F4820" s="1534"/>
      <c r="G4820" s="2749">
        <f>G4817+G4818+G4816</f>
        <v>13500</v>
      </c>
      <c r="H4820" s="1534"/>
      <c r="I4820" s="1534"/>
      <c r="J4820" s="2749"/>
      <c r="K4820" s="1534"/>
      <c r="L4820" s="1534"/>
      <c r="M4820" s="2091"/>
    </row>
    <row r="4821" spans="1:14" s="352" customFormat="1" ht="16.5" thickBot="1">
      <c r="A4821" s="2676" t="s">
        <v>4224</v>
      </c>
      <c r="B4821" s="2156"/>
      <c r="C4821" s="2156"/>
      <c r="D4821" s="2758">
        <f>D4820+D4806</f>
        <v>0</v>
      </c>
      <c r="E4821" s="2156"/>
      <c r="F4821" s="2156"/>
      <c r="G4821" s="2758">
        <f>G4820+G4806</f>
        <v>131000</v>
      </c>
      <c r="H4821" s="2156"/>
      <c r="I4821" s="2156"/>
      <c r="J4821" s="2758">
        <f>J4820+J4806</f>
        <v>42000</v>
      </c>
      <c r="K4821" s="2156"/>
      <c r="L4821" s="2156"/>
      <c r="M4821" s="2760">
        <f>M4820+M4806</f>
        <v>21000</v>
      </c>
      <c r="N4821" s="2714">
        <f>M4821+J4821+G4821+D4821</f>
        <v>194000</v>
      </c>
    </row>
    <row r="4822" spans="1:14" s="352" customFormat="1" ht="16.5" thickBot="1">
      <c r="A4822" s="2676" t="s">
        <v>5068</v>
      </c>
      <c r="B4822" s="2755"/>
      <c r="C4822" s="1807"/>
      <c r="D4822" s="2756"/>
      <c r="E4822" s="2156"/>
      <c r="F4822" s="2156"/>
      <c r="G4822" s="2758"/>
      <c r="H4822" s="2156"/>
      <c r="I4822" s="2156"/>
      <c r="J4822" s="2758"/>
      <c r="K4822" s="2755"/>
      <c r="L4822" s="1807"/>
      <c r="M4822" s="1809"/>
    </row>
    <row r="4823" spans="1:14" s="352" customFormat="1" ht="45" customHeight="1">
      <c r="A4823" s="2732" t="s">
        <v>3278</v>
      </c>
      <c r="B4823" s="1468"/>
      <c r="C4823" s="2211"/>
      <c r="D4823" s="2740"/>
      <c r="E4823" s="1468"/>
      <c r="F4823" s="2211"/>
      <c r="G4823" s="2740"/>
      <c r="H4823" s="1468" t="s">
        <v>5069</v>
      </c>
      <c r="I4823" s="2211"/>
      <c r="J4823" s="2740"/>
      <c r="K4823" s="1468"/>
      <c r="L4823" s="2211"/>
      <c r="M4823" s="2740"/>
    </row>
    <row r="4824" spans="1:14" s="352" customFormat="1" ht="15.75">
      <c r="A4824" s="2522" t="s">
        <v>4228</v>
      </c>
      <c r="B4824" s="2743"/>
      <c r="C4824" s="2096"/>
      <c r="D4824" s="2744"/>
      <c r="E4824" s="2743"/>
      <c r="F4824" s="2096"/>
      <c r="G4824" s="2744"/>
      <c r="H4824" s="2743"/>
      <c r="I4824" s="2096"/>
      <c r="J4824" s="2744"/>
      <c r="K4824" s="2743"/>
      <c r="L4824" s="2096"/>
      <c r="M4824" s="2744"/>
    </row>
    <row r="4825" spans="1:14" s="352" customFormat="1" ht="15.75">
      <c r="A4825" s="2522" t="s">
        <v>3284</v>
      </c>
      <c r="B4825" s="2089"/>
      <c r="C4825" s="2096"/>
      <c r="D4825" s="2744"/>
      <c r="E4825" s="2089"/>
      <c r="F4825" s="2096"/>
      <c r="G4825" s="2744"/>
      <c r="H4825" s="2089" t="s">
        <v>3519</v>
      </c>
      <c r="I4825" s="2096"/>
      <c r="J4825" s="2744"/>
      <c r="K4825" s="2089"/>
      <c r="L4825" s="2096"/>
      <c r="M4825" s="2744"/>
    </row>
    <row r="4826" spans="1:14" s="352" customFormat="1" ht="15.75">
      <c r="A4826" s="2522" t="s">
        <v>4375</v>
      </c>
      <c r="B4826" s="1473"/>
      <c r="C4826" s="2096"/>
      <c r="D4826" s="2744"/>
      <c r="E4826" s="1473"/>
      <c r="F4826" s="2096"/>
      <c r="G4826" s="2744"/>
      <c r="H4826" s="1473" t="s">
        <v>5032</v>
      </c>
      <c r="I4826" s="2096"/>
      <c r="J4826" s="2744"/>
      <c r="K4826" s="1473"/>
      <c r="L4826" s="2096"/>
      <c r="M4826" s="2744"/>
    </row>
    <row r="4827" spans="1:14" s="352" customFormat="1" ht="15.75">
      <c r="A4827" s="2522" t="s">
        <v>3291</v>
      </c>
      <c r="B4827" s="1539"/>
      <c r="C4827" s="2096"/>
      <c r="D4827" s="2744"/>
      <c r="E4827" s="1539"/>
      <c r="F4827" s="2096"/>
      <c r="G4827" s="2744"/>
      <c r="H4827" s="1539" t="s">
        <v>5070</v>
      </c>
      <c r="I4827" s="2096"/>
      <c r="J4827" s="2744"/>
      <c r="K4827" s="1539"/>
      <c r="L4827" s="2096"/>
      <c r="M4827" s="2744"/>
    </row>
    <row r="4828" spans="1:14" s="352" customFormat="1" ht="15.75">
      <c r="A4828" s="2522" t="s">
        <v>3294</v>
      </c>
      <c r="B4828" s="2743"/>
      <c r="C4828" s="2096"/>
      <c r="D4828" s="2744"/>
      <c r="E4828" s="2743"/>
      <c r="F4828" s="2096"/>
      <c r="G4828" s="2744"/>
      <c r="H4828" s="2743"/>
      <c r="I4828" s="2096"/>
      <c r="J4828" s="2744"/>
      <c r="K4828" s="2743"/>
      <c r="L4828" s="2096"/>
      <c r="M4828" s="2744"/>
    </row>
    <row r="4829" spans="1:14" s="352" customFormat="1" ht="15.75">
      <c r="A4829" s="2522" t="s">
        <v>3295</v>
      </c>
      <c r="B4829" s="1473"/>
      <c r="C4829" s="2096"/>
      <c r="D4829" s="2744"/>
      <c r="E4829" s="1473"/>
      <c r="F4829" s="2096"/>
      <c r="G4829" s="2744"/>
      <c r="H4829" s="1473" t="s">
        <v>3394</v>
      </c>
      <c r="I4829" s="2096"/>
      <c r="J4829" s="2744"/>
      <c r="K4829" s="1473"/>
      <c r="L4829" s="2096"/>
      <c r="M4829" s="2744"/>
    </row>
    <row r="4830" spans="1:14" s="352" customFormat="1" ht="63">
      <c r="A4830" s="2521" t="s">
        <v>3298</v>
      </c>
      <c r="B4830" s="1406"/>
      <c r="C4830" s="2096"/>
      <c r="D4830" s="2744"/>
      <c r="E4830" s="1406"/>
      <c r="F4830" s="2096"/>
      <c r="G4830" s="2744"/>
      <c r="H4830" s="1406" t="s">
        <v>4963</v>
      </c>
      <c r="I4830" s="2096"/>
      <c r="J4830" s="2744"/>
      <c r="K4830" s="1406"/>
      <c r="L4830" s="2096"/>
      <c r="M4830" s="2744"/>
    </row>
    <row r="4831" spans="1:14" s="352" customFormat="1" ht="15.75">
      <c r="A4831" s="2522" t="s">
        <v>4376</v>
      </c>
      <c r="B4831" s="2743"/>
      <c r="C4831" s="2096"/>
      <c r="D4831" s="2744"/>
      <c r="E4831" s="2743"/>
      <c r="F4831" s="2096"/>
      <c r="G4831" s="2744"/>
      <c r="H4831" s="2743"/>
      <c r="I4831" s="2096"/>
      <c r="J4831" s="2744"/>
      <c r="K4831" s="2743"/>
      <c r="L4831" s="2096"/>
      <c r="M4831" s="2744"/>
    </row>
    <row r="4832" spans="1:14" s="352" customFormat="1" ht="15.75">
      <c r="A4832" s="2522" t="s">
        <v>3304</v>
      </c>
      <c r="B4832" s="1539"/>
      <c r="C4832" s="2096"/>
      <c r="D4832" s="2744"/>
      <c r="E4832" s="1539"/>
      <c r="F4832" s="2096"/>
      <c r="G4832" s="2746"/>
      <c r="H4832" s="1539">
        <v>3</v>
      </c>
      <c r="I4832" s="2096">
        <v>1300</v>
      </c>
      <c r="J4832" s="2746">
        <f>I4832*H4835*3</f>
        <v>85800</v>
      </c>
      <c r="K4832" s="1539"/>
      <c r="L4832" s="2096"/>
      <c r="M4832" s="2744"/>
    </row>
    <row r="4833" spans="1:15" s="352" customFormat="1" ht="15.75">
      <c r="A4833" s="2522" t="s">
        <v>4377</v>
      </c>
      <c r="B4833" s="1539"/>
      <c r="C4833" s="1539"/>
      <c r="D4833" s="2746"/>
      <c r="E4833" s="1539"/>
      <c r="F4833" s="1539"/>
      <c r="G4833" s="2746"/>
      <c r="H4833" s="1539">
        <v>7</v>
      </c>
      <c r="I4833" s="1539"/>
      <c r="J4833" s="2746"/>
      <c r="K4833" s="1539"/>
      <c r="L4833" s="1539"/>
      <c r="M4833" s="2746"/>
    </row>
    <row r="4834" spans="1:15" s="352" customFormat="1" ht="15.75">
      <c r="A4834" s="2522" t="s">
        <v>4898</v>
      </c>
      <c r="B4834" s="1539"/>
      <c r="C4834" s="1539"/>
      <c r="D4834" s="2746"/>
      <c r="E4834" s="1539"/>
      <c r="F4834" s="1539"/>
      <c r="G4834" s="2746"/>
      <c r="H4834" s="1539">
        <v>6</v>
      </c>
      <c r="I4834" s="1539"/>
      <c r="J4834" s="2746"/>
      <c r="K4834" s="1539"/>
      <c r="L4834" s="1539"/>
      <c r="M4834" s="2746"/>
    </row>
    <row r="4835" spans="1:15" s="352" customFormat="1" ht="15.75">
      <c r="A4835" s="2733" t="s">
        <v>4899</v>
      </c>
      <c r="B4835" s="1539"/>
      <c r="C4835" s="1539"/>
      <c r="D4835" s="2746"/>
      <c r="E4835" s="1539"/>
      <c r="F4835" s="1539"/>
      <c r="G4835" s="2746"/>
      <c r="H4835" s="1539">
        <v>22</v>
      </c>
      <c r="I4835" s="1539"/>
      <c r="J4835" s="2746"/>
      <c r="K4835" s="1539"/>
      <c r="L4835" s="1539"/>
      <c r="M4835" s="2746"/>
    </row>
    <row r="4836" spans="1:15" s="352" customFormat="1" ht="16.5" thickBot="1">
      <c r="A4836" s="2734" t="s">
        <v>29</v>
      </c>
      <c r="B4836" s="1534"/>
      <c r="C4836" s="1534"/>
      <c r="D4836" s="2749"/>
      <c r="E4836" s="1534"/>
      <c r="F4836" s="1534"/>
      <c r="G4836" s="2749"/>
      <c r="H4836" s="1534"/>
      <c r="I4836" s="1534"/>
      <c r="J4836" s="2749">
        <f>J4833+J4834+J4832</f>
        <v>85800</v>
      </c>
      <c r="K4836" s="1534"/>
      <c r="L4836" s="1534"/>
      <c r="M4836" s="2749"/>
    </row>
    <row r="4837" spans="1:15" s="352" customFormat="1" ht="16.5" thickBot="1">
      <c r="A4837" s="2676" t="s">
        <v>4224</v>
      </c>
      <c r="B4837" s="2156"/>
      <c r="C4837" s="2156"/>
      <c r="D4837" s="2758"/>
      <c r="E4837" s="2156"/>
      <c r="F4837" s="2156"/>
      <c r="G4837" s="2758"/>
      <c r="H4837" s="2156"/>
      <c r="I4837" s="2156"/>
      <c r="J4837" s="2758">
        <f>J4836</f>
        <v>85800</v>
      </c>
      <c r="K4837" s="2156"/>
      <c r="L4837" s="2156"/>
      <c r="M4837" s="2760"/>
      <c r="N4837" s="2714">
        <f>M4837+J4837+G4837+D4837</f>
        <v>85800</v>
      </c>
    </row>
    <row r="4838" spans="1:15" s="352" customFormat="1" ht="16.5" thickBot="1">
      <c r="A4838" s="2676" t="s">
        <v>4371</v>
      </c>
      <c r="B4838" s="2677"/>
      <c r="C4838" s="2678"/>
      <c r="D4838" s="2738">
        <f>D4837+D4821+D4791+D4761+D4717+D4617+D4587+D4403+D4345+D4329+D4271+D4227+D4211+D4181+D4137+D4079+D4047</f>
        <v>1145520</v>
      </c>
      <c r="E4838" s="2677"/>
      <c r="F4838" s="2678"/>
      <c r="G4838" s="2738">
        <f>G4837+G4821+G4791+G4761+G4717+G4617+G4587+G4403+G4345+G4329+G4271+G4227+G4211+G4181+G4137+G4079+G4047</f>
        <v>2656170</v>
      </c>
      <c r="H4838" s="2677"/>
      <c r="I4838" s="2678"/>
      <c r="J4838" s="2738">
        <f>J4837+J4821+J4791+J4761+J4717+J4617+J4587+J4403+J4345+J4329+J4271+J4227+J4211+J4181+J4137+J4079+J4047</f>
        <v>1928570</v>
      </c>
      <c r="K4838" s="2677"/>
      <c r="L4838" s="2678"/>
      <c r="M4838" s="2738">
        <f>M4837+M4821+M4791+M4761+M4717+M4617+M4587+M4403+M4345+M4329+M4271+M4227+M4211+M4181+M4137+M4079+M4047</f>
        <v>867125</v>
      </c>
      <c r="O4838" s="2714">
        <f>M4838+J4838+G4838+D4838</f>
        <v>6597385</v>
      </c>
    </row>
    <row r="4839" spans="1:15" s="2765" customFormat="1" ht="21" customHeight="1" thickBot="1">
      <c r="A4839" s="2761" t="s">
        <v>5071</v>
      </c>
      <c r="B4839" s="2762"/>
      <c r="C4839" s="2762"/>
      <c r="D4839" s="2763"/>
      <c r="E4839" s="2762"/>
      <c r="F4839" s="2762"/>
      <c r="G4839" s="2763"/>
      <c r="H4839" s="2762"/>
      <c r="I4839" s="2762"/>
      <c r="J4839" s="2763"/>
      <c r="K4839" s="2762"/>
      <c r="L4839" s="2762"/>
      <c r="M4839" s="2764"/>
    </row>
    <row r="4840" spans="1:15" s="2765" customFormat="1" ht="22.5" customHeight="1" thickBot="1">
      <c r="A4840" s="2766" t="s">
        <v>5072</v>
      </c>
      <c r="B4840" s="2248"/>
      <c r="C4840" s="2248"/>
      <c r="D4840" s="2767"/>
      <c r="E4840" s="2248"/>
      <c r="F4840" s="2248"/>
      <c r="G4840" s="2767"/>
      <c r="H4840" s="2248"/>
      <c r="I4840" s="2248"/>
      <c r="J4840" s="2767"/>
      <c r="K4840" s="2248"/>
      <c r="L4840" s="2248"/>
      <c r="M4840" s="2768"/>
    </row>
    <row r="4841" spans="1:15" s="352" customFormat="1" ht="75.75" customHeight="1">
      <c r="A4841" s="2769" t="s">
        <v>3278</v>
      </c>
      <c r="B4841" s="1209" t="s">
        <v>5073</v>
      </c>
      <c r="C4841" s="1209"/>
      <c r="D4841" s="1212"/>
      <c r="E4841" s="1209" t="s">
        <v>5074</v>
      </c>
      <c r="F4841" s="1209"/>
      <c r="G4841" s="1212"/>
      <c r="H4841" s="1209"/>
      <c r="I4841" s="1209"/>
      <c r="J4841" s="1212"/>
      <c r="K4841" s="1209"/>
      <c r="L4841" s="1209"/>
      <c r="M4841" s="1212"/>
    </row>
    <row r="4842" spans="1:15" s="352" customFormat="1" ht="28.5" customHeight="1">
      <c r="A4842" s="2770" t="s">
        <v>4228</v>
      </c>
      <c r="B4842" s="1214" t="s">
        <v>5075</v>
      </c>
      <c r="C4842" s="1214"/>
      <c r="D4842" s="1216"/>
      <c r="E4842" s="1214" t="s">
        <v>5075</v>
      </c>
      <c r="F4842" s="1214"/>
      <c r="G4842" s="1216"/>
      <c r="H4842" s="1214"/>
      <c r="I4842" s="1214"/>
      <c r="J4842" s="1216"/>
      <c r="K4842" s="1214"/>
      <c r="L4842" s="1214"/>
      <c r="M4842" s="1216"/>
    </row>
    <row r="4843" spans="1:15" s="352" customFormat="1" ht="50.25" customHeight="1">
      <c r="A4843" s="2770" t="s">
        <v>3284</v>
      </c>
      <c r="B4843" s="1410" t="s">
        <v>21</v>
      </c>
      <c r="C4843" s="2771"/>
      <c r="D4843" s="1216"/>
      <c r="E4843" s="1410" t="s">
        <v>24</v>
      </c>
      <c r="F4843" s="2771"/>
      <c r="G4843" s="1216"/>
      <c r="H4843" s="1410"/>
      <c r="I4843" s="2771"/>
      <c r="J4843" s="1216"/>
      <c r="K4843" s="1410"/>
      <c r="L4843" s="2771"/>
      <c r="M4843" s="1216"/>
    </row>
    <row r="4844" spans="1:15" s="352" customFormat="1" ht="50.25" customHeight="1">
      <c r="A4844" s="2770" t="s">
        <v>4375</v>
      </c>
      <c r="B4844" s="1410" t="s">
        <v>5076</v>
      </c>
      <c r="C4844" s="2771"/>
      <c r="D4844" s="1216"/>
      <c r="E4844" s="1410" t="s">
        <v>5076</v>
      </c>
      <c r="F4844" s="2771"/>
      <c r="G4844" s="1216"/>
      <c r="H4844" s="1410"/>
      <c r="I4844" s="2771"/>
      <c r="J4844" s="1216"/>
      <c r="K4844" s="1410"/>
      <c r="L4844" s="2771"/>
      <c r="M4844" s="1216"/>
    </row>
    <row r="4845" spans="1:15" s="352" customFormat="1" ht="38.25" customHeight="1">
      <c r="A4845" s="2770" t="s">
        <v>3291</v>
      </c>
      <c r="B4845" s="1410" t="s">
        <v>5077</v>
      </c>
      <c r="C4845" s="2771"/>
      <c r="D4845" s="1216"/>
      <c r="E4845" s="1410" t="s">
        <v>5077</v>
      </c>
      <c r="F4845" s="2771"/>
      <c r="G4845" s="1216"/>
      <c r="H4845" s="1410"/>
      <c r="I4845" s="2771"/>
      <c r="J4845" s="1216"/>
      <c r="K4845" s="1410"/>
      <c r="L4845" s="2771"/>
      <c r="M4845" s="1216"/>
    </row>
    <row r="4846" spans="1:15" s="352" customFormat="1" ht="50.25" customHeight="1">
      <c r="A4846" s="2770" t="s">
        <v>3294</v>
      </c>
      <c r="B4846" s="1410" t="s">
        <v>3337</v>
      </c>
      <c r="C4846" s="2771"/>
      <c r="D4846" s="1216"/>
      <c r="E4846" s="1410" t="s">
        <v>3337</v>
      </c>
      <c r="F4846" s="2771"/>
      <c r="G4846" s="1216"/>
      <c r="H4846" s="1410"/>
      <c r="I4846" s="2771"/>
      <c r="J4846" s="1216"/>
      <c r="K4846" s="1410"/>
      <c r="L4846" s="2771"/>
      <c r="M4846" s="1216"/>
    </row>
    <row r="4847" spans="1:15" s="2765" customFormat="1" ht="28.5" customHeight="1">
      <c r="A4847" s="2770" t="s">
        <v>3295</v>
      </c>
      <c r="B4847" s="1410" t="s">
        <v>5078</v>
      </c>
      <c r="C4847" s="2771"/>
      <c r="D4847" s="1216"/>
      <c r="E4847" s="1410" t="s">
        <v>5078</v>
      </c>
      <c r="F4847" s="2771"/>
      <c r="G4847" s="1216"/>
      <c r="H4847" s="1410"/>
      <c r="I4847" s="2771"/>
      <c r="J4847" s="1216"/>
      <c r="K4847" s="1410"/>
      <c r="L4847" s="2771"/>
      <c r="M4847" s="1216"/>
    </row>
    <row r="4848" spans="1:15" s="352" customFormat="1" ht="50.25" customHeight="1">
      <c r="A4848" s="2770" t="s">
        <v>3298</v>
      </c>
      <c r="B4848" s="1410" t="s">
        <v>5079</v>
      </c>
      <c r="C4848" s="2771"/>
      <c r="D4848" s="1216"/>
      <c r="E4848" s="1410" t="s">
        <v>5079</v>
      </c>
      <c r="F4848" s="2771"/>
      <c r="G4848" s="1216"/>
      <c r="H4848" s="1410"/>
      <c r="I4848" s="2771"/>
      <c r="J4848" s="1216"/>
      <c r="K4848" s="1410"/>
      <c r="L4848" s="2771"/>
      <c r="M4848" s="1216"/>
    </row>
    <row r="4849" spans="1:13" s="352" customFormat="1" ht="44.25" customHeight="1">
      <c r="A4849" s="2770" t="s">
        <v>4376</v>
      </c>
      <c r="B4849" s="1410"/>
      <c r="C4849" s="2771"/>
      <c r="D4849" s="1216"/>
      <c r="E4849" s="1410"/>
      <c r="F4849" s="2771"/>
      <c r="G4849" s="1216"/>
      <c r="H4849" s="1410"/>
      <c r="I4849" s="2771"/>
      <c r="J4849" s="1216"/>
      <c r="K4849" s="1410"/>
      <c r="L4849" s="2771"/>
      <c r="M4849" s="1216"/>
    </row>
    <row r="4850" spans="1:13" s="352" customFormat="1" ht="41.25" customHeight="1">
      <c r="A4850" s="2770" t="s">
        <v>3304</v>
      </c>
      <c r="B4850" s="1410" t="s">
        <v>5080</v>
      </c>
      <c r="C4850" s="2772">
        <v>400</v>
      </c>
      <c r="D4850" s="1216">
        <f>C4850*2*25*2</f>
        <v>40000</v>
      </c>
      <c r="E4850" s="1410" t="s">
        <v>5081</v>
      </c>
      <c r="F4850" s="2772">
        <v>400</v>
      </c>
      <c r="G4850" s="1216">
        <f>F4850*2*20</f>
        <v>16000</v>
      </c>
      <c r="H4850" s="1410"/>
      <c r="I4850" s="2772"/>
      <c r="J4850" s="1216"/>
      <c r="K4850" s="1410"/>
      <c r="L4850" s="2772"/>
      <c r="M4850" s="1216"/>
    </row>
    <row r="4851" spans="1:13" s="352" customFormat="1" ht="50.25" customHeight="1">
      <c r="A4851" s="2770" t="s">
        <v>4377</v>
      </c>
      <c r="B4851" s="2162">
        <v>3</v>
      </c>
      <c r="C4851" s="2163">
        <v>200</v>
      </c>
      <c r="D4851" s="1216">
        <f>B4853*B4851*C4851*2</f>
        <v>120000</v>
      </c>
      <c r="E4851" s="2162">
        <v>3</v>
      </c>
      <c r="F4851" s="2163">
        <v>200</v>
      </c>
      <c r="G4851" s="1216">
        <f>E4853*E4851*F4851</f>
        <v>60000</v>
      </c>
      <c r="H4851" s="2162"/>
      <c r="I4851" s="2163"/>
      <c r="J4851" s="1216"/>
      <c r="K4851" s="2162"/>
      <c r="L4851" s="2163"/>
      <c r="M4851" s="1216"/>
    </row>
    <row r="4852" spans="1:13" s="352" customFormat="1" ht="50.25" customHeight="1">
      <c r="A4852" s="2770" t="s">
        <v>4378</v>
      </c>
      <c r="B4852" s="2162">
        <v>3</v>
      </c>
      <c r="C4852" s="2163">
        <v>70</v>
      </c>
      <c r="D4852" s="1216">
        <f>B4853*B4852*C4852*2</f>
        <v>42000</v>
      </c>
      <c r="E4852" s="2162">
        <v>3</v>
      </c>
      <c r="F4852" s="2163">
        <v>70</v>
      </c>
      <c r="G4852" s="1216">
        <f>E4853*E4852*F4852</f>
        <v>21000</v>
      </c>
      <c r="H4852" s="2162"/>
      <c r="I4852" s="2163"/>
      <c r="J4852" s="1216"/>
      <c r="K4852" s="2162"/>
      <c r="L4852" s="2163"/>
      <c r="M4852" s="1216"/>
    </row>
    <row r="4853" spans="1:13" s="352" customFormat="1" ht="36.75" customHeight="1">
      <c r="A4853" s="2770" t="s">
        <v>4379</v>
      </c>
      <c r="B4853" s="1214">
        <v>100</v>
      </c>
      <c r="C4853" s="1492"/>
      <c r="D4853" s="1216"/>
      <c r="E4853" s="1214">
        <v>100</v>
      </c>
      <c r="F4853" s="1492"/>
      <c r="G4853" s="1216"/>
      <c r="H4853" s="1214"/>
      <c r="I4853" s="1492"/>
      <c r="J4853" s="1216"/>
      <c r="K4853" s="1214"/>
      <c r="L4853" s="1492"/>
      <c r="M4853" s="1216"/>
    </row>
    <row r="4854" spans="1:13" s="352" customFormat="1" ht="36.75" customHeight="1" thickBot="1">
      <c r="A4854" s="2304" t="s">
        <v>29</v>
      </c>
      <c r="B4854" s="1496"/>
      <c r="C4854" s="1496"/>
      <c r="D4854" s="1498">
        <f>SUM(D4850:D4853)</f>
        <v>202000</v>
      </c>
      <c r="E4854" s="1496"/>
      <c r="F4854" s="1496"/>
      <c r="G4854" s="1498">
        <f>SUM(G4850:G4853)</f>
        <v>97000</v>
      </c>
      <c r="H4854" s="1496"/>
      <c r="I4854" s="1496"/>
      <c r="J4854" s="1498"/>
      <c r="K4854" s="1496"/>
      <c r="L4854" s="1496"/>
      <c r="M4854" s="1498"/>
    </row>
    <row r="4855" spans="1:13" s="352" customFormat="1" ht="81.75" customHeight="1">
      <c r="A4855" s="2773" t="s">
        <v>3278</v>
      </c>
      <c r="B4855" s="1411" t="s">
        <v>5082</v>
      </c>
      <c r="C4855" s="1214"/>
      <c r="D4855" s="1216"/>
      <c r="E4855" s="1411" t="s">
        <v>5082</v>
      </c>
      <c r="F4855" s="1214"/>
      <c r="G4855" s="1216"/>
      <c r="H4855" s="1411"/>
      <c r="I4855" s="1214"/>
      <c r="J4855" s="1216"/>
      <c r="K4855" s="1411"/>
      <c r="L4855" s="1214"/>
      <c r="M4855" s="1216"/>
    </row>
    <row r="4856" spans="1:13" s="352" customFormat="1" ht="28.5" customHeight="1">
      <c r="A4856" s="2770" t="s">
        <v>4228</v>
      </c>
      <c r="B4856" s="1214" t="s">
        <v>5075</v>
      </c>
      <c r="C4856" s="1214"/>
      <c r="D4856" s="1216"/>
      <c r="E4856" s="1214" t="s">
        <v>5075</v>
      </c>
      <c r="F4856" s="1214"/>
      <c r="G4856" s="1216"/>
      <c r="H4856" s="1214"/>
      <c r="I4856" s="1214"/>
      <c r="J4856" s="1216"/>
      <c r="K4856" s="1214"/>
      <c r="L4856" s="1214"/>
      <c r="M4856" s="1216"/>
    </row>
    <row r="4857" spans="1:13" s="352" customFormat="1" ht="50.25" customHeight="1">
      <c r="A4857" s="2770" t="s">
        <v>3284</v>
      </c>
      <c r="B4857" s="1410" t="s">
        <v>21</v>
      </c>
      <c r="C4857" s="2771"/>
      <c r="D4857" s="1216"/>
      <c r="E4857" s="1410" t="s">
        <v>24</v>
      </c>
      <c r="F4857" s="2771"/>
      <c r="G4857" s="1216"/>
      <c r="H4857" s="1410"/>
      <c r="I4857" s="2771"/>
      <c r="J4857" s="1216"/>
      <c r="K4857" s="1410"/>
      <c r="L4857" s="2771"/>
      <c r="M4857" s="1216"/>
    </row>
    <row r="4858" spans="1:13" s="352" customFormat="1" ht="50.25" customHeight="1">
      <c r="A4858" s="2770" t="s">
        <v>4375</v>
      </c>
      <c r="B4858" s="1410" t="s">
        <v>5076</v>
      </c>
      <c r="C4858" s="2771"/>
      <c r="D4858" s="1216"/>
      <c r="E4858" s="1410" t="s">
        <v>5076</v>
      </c>
      <c r="F4858" s="2771"/>
      <c r="G4858" s="1216"/>
      <c r="H4858" s="1410"/>
      <c r="I4858" s="2771"/>
      <c r="J4858" s="1216"/>
      <c r="K4858" s="1410"/>
      <c r="L4858" s="2771"/>
      <c r="M4858" s="1216"/>
    </row>
    <row r="4859" spans="1:13" s="352" customFormat="1" ht="38.25" customHeight="1">
      <c r="A4859" s="2770" t="s">
        <v>3291</v>
      </c>
      <c r="B4859" s="1410" t="s">
        <v>5083</v>
      </c>
      <c r="C4859" s="2771"/>
      <c r="D4859" s="1216"/>
      <c r="E4859" s="1410" t="s">
        <v>5083</v>
      </c>
      <c r="F4859" s="2771"/>
      <c r="G4859" s="1216"/>
      <c r="H4859" s="1410"/>
      <c r="I4859" s="2771"/>
      <c r="J4859" s="1216"/>
      <c r="K4859" s="1410"/>
      <c r="L4859" s="2771"/>
      <c r="M4859" s="1216"/>
    </row>
    <row r="4860" spans="1:13" s="352" customFormat="1" ht="50.25" customHeight="1">
      <c r="A4860" s="2770" t="s">
        <v>3294</v>
      </c>
      <c r="B4860" s="1410" t="s">
        <v>3337</v>
      </c>
      <c r="C4860" s="2771"/>
      <c r="D4860" s="1216"/>
      <c r="E4860" s="1410" t="s">
        <v>3337</v>
      </c>
      <c r="F4860" s="2771"/>
      <c r="G4860" s="1216"/>
      <c r="H4860" s="1410"/>
      <c r="I4860" s="2771"/>
      <c r="J4860" s="1216"/>
      <c r="K4860" s="1410"/>
      <c r="L4860" s="2771"/>
      <c r="M4860" s="1216"/>
    </row>
    <row r="4861" spans="1:13" s="2765" customFormat="1" ht="28.5" customHeight="1">
      <c r="A4861" s="2770" t="s">
        <v>3295</v>
      </c>
      <c r="B4861" s="1410" t="s">
        <v>5078</v>
      </c>
      <c r="C4861" s="2771"/>
      <c r="D4861" s="1216"/>
      <c r="E4861" s="1410" t="s">
        <v>5078</v>
      </c>
      <c r="F4861" s="2771"/>
      <c r="G4861" s="1216"/>
      <c r="H4861" s="1410"/>
      <c r="I4861" s="2771"/>
      <c r="J4861" s="1216"/>
      <c r="K4861" s="1410"/>
      <c r="L4861" s="2771"/>
      <c r="M4861" s="1216"/>
    </row>
    <row r="4862" spans="1:13" s="352" customFormat="1" ht="50.25" customHeight="1">
      <c r="A4862" s="2770" t="s">
        <v>3298</v>
      </c>
      <c r="B4862" s="1410" t="s">
        <v>3315</v>
      </c>
      <c r="C4862" s="2771"/>
      <c r="D4862" s="1216"/>
      <c r="E4862" s="1410" t="s">
        <v>3315</v>
      </c>
      <c r="F4862" s="2771"/>
      <c r="G4862" s="1216"/>
      <c r="H4862" s="1410"/>
      <c r="I4862" s="2771"/>
      <c r="J4862" s="1216"/>
      <c r="K4862" s="1410"/>
      <c r="L4862" s="2771"/>
      <c r="M4862" s="1216"/>
    </row>
    <row r="4863" spans="1:13" s="352" customFormat="1" ht="44.25" customHeight="1">
      <c r="A4863" s="2770" t="s">
        <v>4376</v>
      </c>
      <c r="B4863" s="1410"/>
      <c r="C4863" s="2771"/>
      <c r="D4863" s="1216"/>
      <c r="E4863" s="1410"/>
      <c r="F4863" s="2771"/>
      <c r="G4863" s="1216"/>
      <c r="H4863" s="1410"/>
      <c r="I4863" s="2771"/>
      <c r="J4863" s="1216"/>
      <c r="K4863" s="1410"/>
      <c r="L4863" s="2771"/>
      <c r="M4863" s="1216"/>
    </row>
    <row r="4864" spans="1:13" s="352" customFormat="1" ht="41.25" customHeight="1">
      <c r="A4864" s="2770" t="s">
        <v>3304</v>
      </c>
      <c r="B4864" s="1410" t="s">
        <v>5084</v>
      </c>
      <c r="C4864" s="2772">
        <v>500</v>
      </c>
      <c r="D4864" s="1216">
        <f>B4867*C4864*2</f>
        <v>150000</v>
      </c>
      <c r="E4864" s="1410" t="s">
        <v>5085</v>
      </c>
      <c r="F4864" s="2772">
        <v>500</v>
      </c>
      <c r="G4864" s="1216">
        <f>E4867*F4864</f>
        <v>100000</v>
      </c>
      <c r="H4864" s="1410"/>
      <c r="I4864" s="2772"/>
      <c r="J4864" s="1216"/>
      <c r="K4864" s="1410"/>
      <c r="L4864" s="2772"/>
      <c r="M4864" s="1216"/>
    </row>
    <row r="4865" spans="1:13" s="352" customFormat="1" ht="50.25" customHeight="1">
      <c r="A4865" s="2770" t="s">
        <v>4377</v>
      </c>
      <c r="B4865" s="2162" t="s">
        <v>5086</v>
      </c>
      <c r="C4865" s="2163">
        <v>200</v>
      </c>
      <c r="D4865" s="1216">
        <f>B4867*2*C4865*2</f>
        <v>120000</v>
      </c>
      <c r="E4865" s="2162" t="s">
        <v>5087</v>
      </c>
      <c r="F4865" s="2163">
        <v>200</v>
      </c>
      <c r="G4865" s="1216">
        <f>E4867*2*F4865</f>
        <v>80000</v>
      </c>
      <c r="H4865" s="2162"/>
      <c r="I4865" s="2163"/>
      <c r="J4865" s="1216"/>
      <c r="K4865" s="2162"/>
      <c r="L4865" s="2163"/>
      <c r="M4865" s="1216"/>
    </row>
    <row r="4866" spans="1:13" s="352" customFormat="1" ht="50.25" customHeight="1">
      <c r="A4866" s="2770" t="s">
        <v>4378</v>
      </c>
      <c r="B4866" s="2162" t="s">
        <v>3337</v>
      </c>
      <c r="C4866" s="2163"/>
      <c r="D4866" s="1216"/>
      <c r="E4866" s="2162" t="s">
        <v>3337</v>
      </c>
      <c r="F4866" s="2163"/>
      <c r="G4866" s="1216"/>
      <c r="H4866" s="2162"/>
      <c r="I4866" s="2163"/>
      <c r="J4866" s="1216"/>
      <c r="K4866" s="2162"/>
      <c r="L4866" s="2163"/>
      <c r="M4866" s="1216"/>
    </row>
    <row r="4867" spans="1:13" s="352" customFormat="1" ht="36.75" customHeight="1">
      <c r="A4867" s="2770" t="s">
        <v>4379</v>
      </c>
      <c r="B4867" s="1214">
        <v>150</v>
      </c>
      <c r="C4867" s="1492"/>
      <c r="D4867" s="1216"/>
      <c r="E4867" s="1214">
        <v>200</v>
      </c>
      <c r="F4867" s="1492"/>
      <c r="G4867" s="1216"/>
      <c r="H4867" s="1214"/>
      <c r="I4867" s="1492"/>
      <c r="J4867" s="1216"/>
      <c r="K4867" s="1214"/>
      <c r="L4867" s="1492"/>
      <c r="M4867" s="1216"/>
    </row>
    <row r="4868" spans="1:13" s="352" customFormat="1" ht="36.75" customHeight="1" thickBot="1">
      <c r="A4868" s="2304" t="s">
        <v>29</v>
      </c>
      <c r="B4868" s="1496"/>
      <c r="C4868" s="1496"/>
      <c r="D4868" s="1498">
        <f>SUM(D4864:D4867)</f>
        <v>270000</v>
      </c>
      <c r="E4868" s="1496"/>
      <c r="F4868" s="1496"/>
      <c r="G4868" s="1498">
        <f>SUM(G4864:G4867)</f>
        <v>180000</v>
      </c>
      <c r="H4868" s="1496"/>
      <c r="I4868" s="1496"/>
      <c r="J4868" s="1498"/>
      <c r="K4868" s="1496"/>
      <c r="L4868" s="1496"/>
      <c r="M4868" s="1498"/>
    </row>
    <row r="4869" spans="1:13" s="352" customFormat="1" ht="15.75">
      <c r="A4869" s="2773" t="s">
        <v>3278</v>
      </c>
      <c r="B4869" s="1411" t="s">
        <v>5088</v>
      </c>
      <c r="C4869" s="1411"/>
      <c r="D4869" s="1412"/>
      <c r="E4869" s="1411" t="s">
        <v>5088</v>
      </c>
      <c r="F4869" s="1411"/>
      <c r="G4869" s="1412"/>
      <c r="H4869" s="1411"/>
      <c r="I4869" s="1411"/>
      <c r="J4869" s="1412"/>
      <c r="K4869" s="1411"/>
      <c r="L4869" s="1411"/>
      <c r="M4869" s="1412"/>
    </row>
    <row r="4870" spans="1:13" s="352" customFormat="1" ht="15.75">
      <c r="A4870" s="2770" t="s">
        <v>4228</v>
      </c>
      <c r="B4870" s="1214" t="s">
        <v>5075</v>
      </c>
      <c r="C4870" s="1214"/>
      <c r="D4870" s="1216"/>
      <c r="E4870" s="1214" t="s">
        <v>5075</v>
      </c>
      <c r="F4870" s="1214"/>
      <c r="G4870" s="1216"/>
      <c r="H4870" s="1214"/>
      <c r="I4870" s="1214"/>
      <c r="J4870" s="1216"/>
      <c r="K4870" s="1214"/>
      <c r="L4870" s="1214"/>
      <c r="M4870" s="1216"/>
    </row>
    <row r="4871" spans="1:13" s="352" customFormat="1" ht="15.75">
      <c r="A4871" s="2770" t="s">
        <v>3284</v>
      </c>
      <c r="B4871" s="1410" t="s">
        <v>21</v>
      </c>
      <c r="C4871" s="2771"/>
      <c r="D4871" s="1216"/>
      <c r="E4871" s="1410" t="s">
        <v>21</v>
      </c>
      <c r="F4871" s="2771"/>
      <c r="G4871" s="1216"/>
      <c r="H4871" s="1410"/>
      <c r="I4871" s="2771"/>
      <c r="J4871" s="1216"/>
      <c r="K4871" s="1410"/>
      <c r="L4871" s="2771"/>
      <c r="M4871" s="1216"/>
    </row>
    <row r="4872" spans="1:13" s="352" customFormat="1" ht="31.5">
      <c r="A4872" s="2770" t="s">
        <v>4375</v>
      </c>
      <c r="B4872" s="1410" t="s">
        <v>5076</v>
      </c>
      <c r="C4872" s="2771"/>
      <c r="D4872" s="1216"/>
      <c r="E4872" s="1410" t="s">
        <v>5076</v>
      </c>
      <c r="F4872" s="2771"/>
      <c r="G4872" s="1216"/>
      <c r="H4872" s="1410"/>
      <c r="I4872" s="2771"/>
      <c r="J4872" s="1216"/>
      <c r="K4872" s="1410"/>
      <c r="L4872" s="2771"/>
      <c r="M4872" s="1216"/>
    </row>
    <row r="4873" spans="1:13" s="352" customFormat="1" ht="15.75">
      <c r="A4873" s="2770" t="s">
        <v>3291</v>
      </c>
      <c r="B4873" s="1410" t="s">
        <v>5089</v>
      </c>
      <c r="C4873" s="2771"/>
      <c r="D4873" s="1216"/>
      <c r="E4873" s="1410" t="s">
        <v>5089</v>
      </c>
      <c r="F4873" s="2771"/>
      <c r="G4873" s="1216"/>
      <c r="H4873" s="1410"/>
      <c r="I4873" s="2771"/>
      <c r="J4873" s="1216"/>
      <c r="K4873" s="1410"/>
      <c r="L4873" s="2771"/>
      <c r="M4873" s="1216"/>
    </row>
    <row r="4874" spans="1:13" s="352" customFormat="1" ht="15.75">
      <c r="A4874" s="2770" t="s">
        <v>3294</v>
      </c>
      <c r="B4874" s="1410" t="s">
        <v>3337</v>
      </c>
      <c r="C4874" s="2771"/>
      <c r="D4874" s="1216"/>
      <c r="E4874" s="1410" t="s">
        <v>3337</v>
      </c>
      <c r="F4874" s="2771"/>
      <c r="G4874" s="1216"/>
      <c r="H4874" s="1410"/>
      <c r="I4874" s="2771"/>
      <c r="J4874" s="1216"/>
      <c r="K4874" s="1410"/>
      <c r="L4874" s="2771"/>
      <c r="M4874" s="1216"/>
    </row>
    <row r="4875" spans="1:13" s="352" customFormat="1" ht="15.75">
      <c r="A4875" s="2770" t="s">
        <v>3295</v>
      </c>
      <c r="B4875" s="1410" t="s">
        <v>5090</v>
      </c>
      <c r="C4875" s="2771"/>
      <c r="D4875" s="1216"/>
      <c r="E4875" s="1410" t="s">
        <v>5090</v>
      </c>
      <c r="F4875" s="2771"/>
      <c r="G4875" s="1216"/>
      <c r="H4875" s="1410"/>
      <c r="I4875" s="2771"/>
      <c r="J4875" s="1216"/>
      <c r="K4875" s="1410"/>
      <c r="L4875" s="2771"/>
      <c r="M4875" s="1216"/>
    </row>
    <row r="4876" spans="1:13" s="352" customFormat="1" ht="47.25">
      <c r="A4876" s="2770" t="s">
        <v>3298</v>
      </c>
      <c r="B4876" s="1410" t="s">
        <v>5091</v>
      </c>
      <c r="C4876" s="2771"/>
      <c r="D4876" s="1216"/>
      <c r="E4876" s="1410" t="s">
        <v>5091</v>
      </c>
      <c r="F4876" s="2771"/>
      <c r="G4876" s="1216"/>
      <c r="H4876" s="1410"/>
      <c r="I4876" s="2771"/>
      <c r="J4876" s="1216"/>
      <c r="K4876" s="1410"/>
      <c r="L4876" s="2771"/>
      <c r="M4876" s="1216"/>
    </row>
    <row r="4877" spans="1:13" s="352" customFormat="1" ht="15.75">
      <c r="A4877" s="2770" t="s">
        <v>4376</v>
      </c>
      <c r="B4877" s="1410"/>
      <c r="C4877" s="2771"/>
      <c r="D4877" s="1216"/>
      <c r="E4877" s="1410"/>
      <c r="F4877" s="2771"/>
      <c r="G4877" s="1216"/>
      <c r="H4877" s="1410"/>
      <c r="I4877" s="2771"/>
      <c r="J4877" s="1216"/>
      <c r="K4877" s="1410"/>
      <c r="L4877" s="2771"/>
      <c r="M4877" s="1216"/>
    </row>
    <row r="4878" spans="1:13" s="352" customFormat="1" ht="15.75">
      <c r="A4878" s="2770" t="s">
        <v>3304</v>
      </c>
      <c r="B4878" s="1410"/>
      <c r="C4878" s="2772" t="s">
        <v>896</v>
      </c>
      <c r="D4878" s="1216" t="s">
        <v>896</v>
      </c>
      <c r="E4878" s="1410"/>
      <c r="F4878" s="2772" t="s">
        <v>896</v>
      </c>
      <c r="G4878" s="1216" t="s">
        <v>896</v>
      </c>
      <c r="H4878" s="1410"/>
      <c r="I4878" s="2772"/>
      <c r="J4878" s="1216"/>
      <c r="K4878" s="1410"/>
      <c r="L4878" s="2772"/>
      <c r="M4878" s="1216"/>
    </row>
    <row r="4879" spans="1:13" s="352" customFormat="1" ht="15.75">
      <c r="A4879" s="2770" t="s">
        <v>4377</v>
      </c>
      <c r="B4879" s="2162">
        <v>3</v>
      </c>
      <c r="C4879" s="2163">
        <v>200</v>
      </c>
      <c r="D4879" s="1216">
        <f>C4879*B4879*B4881</f>
        <v>30000</v>
      </c>
      <c r="E4879" s="2162">
        <v>3</v>
      </c>
      <c r="F4879" s="2163">
        <v>200</v>
      </c>
      <c r="G4879" s="1216">
        <f>E4881*E4879*F4879</f>
        <v>30000</v>
      </c>
      <c r="H4879" s="2162"/>
      <c r="I4879" s="2163"/>
      <c r="J4879" s="1216"/>
      <c r="K4879" s="2162"/>
      <c r="L4879" s="2163"/>
      <c r="M4879" s="1216"/>
    </row>
    <row r="4880" spans="1:13" s="352" customFormat="1" ht="15.75">
      <c r="A4880" s="2770" t="s">
        <v>4378</v>
      </c>
      <c r="B4880" s="2162">
        <v>5</v>
      </c>
      <c r="C4880" s="2163">
        <v>75</v>
      </c>
      <c r="D4880" s="1216">
        <f>C4880*B4880*B4881</f>
        <v>18750</v>
      </c>
      <c r="E4880" s="2162">
        <v>6</v>
      </c>
      <c r="F4880" s="2163">
        <v>70</v>
      </c>
      <c r="G4880" s="1216">
        <f>E4881*E4880*F4880</f>
        <v>21000</v>
      </c>
      <c r="H4880" s="2162"/>
      <c r="I4880" s="2163"/>
      <c r="J4880" s="1216"/>
      <c r="K4880" s="2162"/>
      <c r="L4880" s="2163"/>
      <c r="M4880" s="1216"/>
    </row>
    <row r="4881" spans="1:14" s="352" customFormat="1" ht="15.75">
      <c r="A4881" s="2770" t="s">
        <v>4379</v>
      </c>
      <c r="B4881" s="1214">
        <v>50</v>
      </c>
      <c r="C4881" s="1492"/>
      <c r="D4881" s="1216"/>
      <c r="E4881" s="1214">
        <v>50</v>
      </c>
      <c r="F4881" s="1492"/>
      <c r="G4881" s="1216"/>
      <c r="H4881" s="1214"/>
      <c r="I4881" s="1492"/>
      <c r="J4881" s="1216"/>
      <c r="K4881" s="1214"/>
      <c r="L4881" s="1492"/>
      <c r="M4881" s="1216"/>
    </row>
    <row r="4882" spans="1:14" s="352" customFormat="1" ht="16.5" thickBot="1">
      <c r="A4882" s="2304" t="s">
        <v>29</v>
      </c>
      <c r="B4882" s="1496"/>
      <c r="C4882" s="1496"/>
      <c r="D4882" s="1498">
        <f>SUM(D4878:D4881)</f>
        <v>48750</v>
      </c>
      <c r="E4882" s="1496"/>
      <c r="F4882" s="1496"/>
      <c r="G4882" s="1498">
        <f>SUM(G4878:G4881)</f>
        <v>51000</v>
      </c>
      <c r="H4882" s="1496"/>
      <c r="I4882" s="1496"/>
      <c r="J4882" s="1498"/>
      <c r="K4882" s="1496"/>
      <c r="L4882" s="1496"/>
      <c r="M4882" s="1498"/>
    </row>
    <row r="4883" spans="1:14" s="352" customFormat="1" ht="16.5" thickBot="1">
      <c r="A4883" s="2588" t="s">
        <v>5092</v>
      </c>
      <c r="B4883" s="2564"/>
      <c r="C4883" s="2564"/>
      <c r="D4883" s="2774">
        <f>D4882+D4868+D4854</f>
        <v>520750</v>
      </c>
      <c r="E4883" s="2564"/>
      <c r="F4883" s="2564"/>
      <c r="G4883" s="2774">
        <f>G4882+G4868+G4854</f>
        <v>328000</v>
      </c>
      <c r="H4883" s="2564"/>
      <c r="I4883" s="2564"/>
      <c r="J4883" s="2774"/>
      <c r="K4883" s="2564"/>
      <c r="L4883" s="2564"/>
      <c r="M4883" s="2775"/>
      <c r="N4883" s="2667">
        <f>M4883+J4883+G4883+D4883</f>
        <v>848750</v>
      </c>
    </row>
    <row r="4884" spans="1:14" s="352" customFormat="1" ht="16.5" thickBot="1">
      <c r="A4884" s="2776" t="s">
        <v>5093</v>
      </c>
      <c r="B4884" s="2249"/>
      <c r="C4884" s="2249"/>
      <c r="D4884" s="2777"/>
      <c r="E4884" s="2249"/>
      <c r="F4884" s="2249"/>
      <c r="G4884" s="2777"/>
      <c r="H4884" s="2249"/>
      <c r="I4884" s="2249"/>
      <c r="J4884" s="2777"/>
      <c r="K4884" s="2249"/>
      <c r="L4884" s="2249"/>
      <c r="M4884" s="2778"/>
    </row>
    <row r="4885" spans="1:14" s="352" customFormat="1" ht="72" customHeight="1">
      <c r="A4885" s="2769" t="s">
        <v>3278</v>
      </c>
      <c r="B4885" s="1209" t="s">
        <v>5094</v>
      </c>
      <c r="C4885" s="1209"/>
      <c r="D4885" s="1212"/>
      <c r="E4885" s="1209"/>
      <c r="F4885" s="1209"/>
      <c r="G4885" s="1212"/>
      <c r="H4885" s="1209" t="s">
        <v>5094</v>
      </c>
      <c r="I4885" s="1209"/>
      <c r="J4885" s="1212"/>
      <c r="K4885" s="1209"/>
      <c r="L4885" s="1209"/>
      <c r="M4885" s="1212"/>
    </row>
    <row r="4886" spans="1:14" s="352" customFormat="1" ht="38.25" customHeight="1">
      <c r="A4886" s="2770" t="s">
        <v>4228</v>
      </c>
      <c r="B4886" s="1214" t="s">
        <v>5095</v>
      </c>
      <c r="C4886" s="1214"/>
      <c r="D4886" s="1216"/>
      <c r="E4886" s="1214"/>
      <c r="F4886" s="1214"/>
      <c r="G4886" s="1216"/>
      <c r="H4886" s="1214" t="s">
        <v>5095</v>
      </c>
      <c r="I4886" s="1214"/>
      <c r="J4886" s="1216"/>
      <c r="K4886" s="1214"/>
      <c r="L4886" s="1214"/>
      <c r="M4886" s="1216"/>
    </row>
    <row r="4887" spans="1:14" s="352" customFormat="1" ht="50.25" customHeight="1">
      <c r="A4887" s="2770" t="s">
        <v>3284</v>
      </c>
      <c r="B4887" s="1410" t="s">
        <v>21</v>
      </c>
      <c r="C4887" s="2771"/>
      <c r="D4887" s="1216"/>
      <c r="E4887" s="1410"/>
      <c r="F4887" s="2771"/>
      <c r="G4887" s="1216"/>
      <c r="H4887" s="1410" t="s">
        <v>25</v>
      </c>
      <c r="I4887" s="2771"/>
      <c r="J4887" s="1216"/>
      <c r="K4887" s="1410"/>
      <c r="L4887" s="2771"/>
      <c r="M4887" s="1216"/>
    </row>
    <row r="4888" spans="1:14" s="352" customFormat="1" ht="50.25" customHeight="1">
      <c r="A4888" s="2770" t="s">
        <v>4375</v>
      </c>
      <c r="B4888" s="1410" t="s">
        <v>5096</v>
      </c>
      <c r="C4888" s="2771"/>
      <c r="D4888" s="1216"/>
      <c r="E4888" s="1410"/>
      <c r="F4888" s="2771"/>
      <c r="G4888" s="1216"/>
      <c r="H4888" s="1410" t="s">
        <v>5096</v>
      </c>
      <c r="I4888" s="2771"/>
      <c r="J4888" s="1216"/>
      <c r="K4888" s="1410"/>
      <c r="L4888" s="2771"/>
      <c r="M4888" s="1216"/>
    </row>
    <row r="4889" spans="1:14" s="352" customFormat="1" ht="58.5" customHeight="1">
      <c r="A4889" s="2770" t="s">
        <v>3291</v>
      </c>
      <c r="B4889" s="1410" t="s">
        <v>5097</v>
      </c>
      <c r="C4889" s="2771"/>
      <c r="D4889" s="1216"/>
      <c r="E4889" s="1410"/>
      <c r="F4889" s="2771"/>
      <c r="G4889" s="1216"/>
      <c r="H4889" s="1410" t="s">
        <v>5097</v>
      </c>
      <c r="I4889" s="2771"/>
      <c r="J4889" s="1216"/>
      <c r="K4889" s="1410"/>
      <c r="L4889" s="2771"/>
      <c r="M4889" s="1216"/>
    </row>
    <row r="4890" spans="1:14" s="352" customFormat="1" ht="50.25" customHeight="1">
      <c r="A4890" s="2770" t="s">
        <v>3294</v>
      </c>
      <c r="B4890" s="1410" t="s">
        <v>3337</v>
      </c>
      <c r="C4890" s="2771"/>
      <c r="D4890" s="1216"/>
      <c r="E4890" s="1410"/>
      <c r="F4890" s="2771"/>
      <c r="G4890" s="1216"/>
      <c r="H4890" s="1410" t="s">
        <v>3337</v>
      </c>
      <c r="I4890" s="2771"/>
      <c r="J4890" s="1216"/>
      <c r="K4890" s="1410"/>
      <c r="L4890" s="2771"/>
      <c r="M4890" s="1216"/>
    </row>
    <row r="4891" spans="1:14" s="2765" customFormat="1" ht="28.5" customHeight="1">
      <c r="A4891" s="2770" t="s">
        <v>3295</v>
      </c>
      <c r="B4891" s="1410" t="s">
        <v>5078</v>
      </c>
      <c r="C4891" s="2771"/>
      <c r="D4891" s="1216"/>
      <c r="E4891" s="1410"/>
      <c r="F4891" s="2771"/>
      <c r="G4891" s="1216"/>
      <c r="H4891" s="1410" t="s">
        <v>5078</v>
      </c>
      <c r="I4891" s="2771"/>
      <c r="J4891" s="1216"/>
      <c r="K4891" s="1410"/>
      <c r="L4891" s="2771"/>
      <c r="M4891" s="1216"/>
    </row>
    <row r="4892" spans="1:14" s="352" customFormat="1" ht="73.5" customHeight="1">
      <c r="A4892" s="2770" t="s">
        <v>3298</v>
      </c>
      <c r="B4892" s="1410" t="s">
        <v>5079</v>
      </c>
      <c r="C4892" s="2771"/>
      <c r="D4892" s="1216"/>
      <c r="E4892" s="1410"/>
      <c r="F4892" s="2771"/>
      <c r="G4892" s="1216"/>
      <c r="H4892" s="1410" t="s">
        <v>5079</v>
      </c>
      <c r="I4892" s="2771"/>
      <c r="J4892" s="1216"/>
      <c r="K4892" s="1410"/>
      <c r="L4892" s="2771"/>
      <c r="M4892" s="1216"/>
    </row>
    <row r="4893" spans="1:14" s="352" customFormat="1" ht="44.25" customHeight="1">
      <c r="A4893" s="2770" t="s">
        <v>4376</v>
      </c>
      <c r="B4893" s="1410" t="s">
        <v>5098</v>
      </c>
      <c r="C4893" s="2771"/>
      <c r="D4893" s="1216"/>
      <c r="E4893" s="1410"/>
      <c r="F4893" s="2771"/>
      <c r="G4893" s="1216"/>
      <c r="H4893" s="1410" t="s">
        <v>5099</v>
      </c>
      <c r="I4893" s="2771"/>
      <c r="J4893" s="1216"/>
      <c r="K4893" s="1410"/>
      <c r="L4893" s="2771"/>
      <c r="M4893" s="1216"/>
    </row>
    <row r="4894" spans="1:14" s="352" customFormat="1" ht="31.5" customHeight="1">
      <c r="A4894" s="2779" t="s">
        <v>5100</v>
      </c>
      <c r="B4894" s="2780">
        <v>5</v>
      </c>
      <c r="C4894" s="2772">
        <v>7500</v>
      </c>
      <c r="D4894" s="1216">
        <f>C4894*B4894</f>
        <v>37500</v>
      </c>
      <c r="E4894" s="1410"/>
      <c r="F4894" s="2772"/>
      <c r="G4894" s="1216"/>
      <c r="H4894" s="2780">
        <v>5</v>
      </c>
      <c r="I4894" s="2772">
        <v>7500</v>
      </c>
      <c r="J4894" s="1216">
        <f>I4894*H4894</f>
        <v>37500</v>
      </c>
      <c r="K4894" s="1410"/>
      <c r="L4894" s="2772"/>
      <c r="M4894" s="1216"/>
    </row>
    <row r="4895" spans="1:14" s="352" customFormat="1" ht="39" customHeight="1">
      <c r="A4895" s="1394" t="s">
        <v>5101</v>
      </c>
      <c r="B4895" s="2162">
        <v>7</v>
      </c>
      <c r="C4895" s="2163">
        <v>1500</v>
      </c>
      <c r="D4895" s="1216">
        <f>C4895*B4895*B4897</f>
        <v>525000</v>
      </c>
      <c r="E4895" s="2162"/>
      <c r="F4895" s="2163"/>
      <c r="G4895" s="1216"/>
      <c r="H4895" s="2162">
        <v>4</v>
      </c>
      <c r="I4895" s="2163">
        <v>1500</v>
      </c>
      <c r="J4895" s="1216">
        <f>I4895*H4895*H4897</f>
        <v>300000</v>
      </c>
      <c r="K4895" s="2162"/>
      <c r="L4895" s="2163"/>
      <c r="M4895" s="1216"/>
    </row>
    <row r="4896" spans="1:14" s="352" customFormat="1" ht="33.75" customHeight="1">
      <c r="A4896" s="2770" t="s">
        <v>4378</v>
      </c>
      <c r="B4896" s="2162" t="s">
        <v>3337</v>
      </c>
      <c r="C4896" s="2163"/>
      <c r="D4896" s="1216"/>
      <c r="E4896" s="2162"/>
      <c r="F4896" s="2163"/>
      <c r="G4896" s="1216"/>
      <c r="H4896" s="2162" t="s">
        <v>3337</v>
      </c>
      <c r="I4896" s="2163"/>
      <c r="J4896" s="1216"/>
      <c r="K4896" s="2162"/>
      <c r="L4896" s="2163"/>
      <c r="M4896" s="1216"/>
    </row>
    <row r="4897" spans="1:13" s="352" customFormat="1" ht="30.75" customHeight="1">
      <c r="A4897" s="2770" t="s">
        <v>4379</v>
      </c>
      <c r="B4897" s="1214">
        <v>50</v>
      </c>
      <c r="C4897" s="1492"/>
      <c r="D4897" s="1216"/>
      <c r="E4897" s="1214"/>
      <c r="F4897" s="1492"/>
      <c r="G4897" s="1216"/>
      <c r="H4897" s="1214">
        <v>50</v>
      </c>
      <c r="I4897" s="1492"/>
      <c r="J4897" s="1216"/>
      <c r="K4897" s="1214"/>
      <c r="L4897" s="1492"/>
      <c r="M4897" s="1216"/>
    </row>
    <row r="4898" spans="1:13" s="352" customFormat="1" ht="28.5" customHeight="1" thickBot="1">
      <c r="A4898" s="2781" t="s">
        <v>29</v>
      </c>
      <c r="B4898" s="1496"/>
      <c r="C4898" s="1496"/>
      <c r="D4898" s="1498">
        <f>D4895+D4894</f>
        <v>562500</v>
      </c>
      <c r="E4898" s="1496"/>
      <c r="F4898" s="1496"/>
      <c r="G4898" s="1498"/>
      <c r="H4898" s="1496"/>
      <c r="I4898" s="1496"/>
      <c r="J4898" s="1498">
        <f>J4894+J4895</f>
        <v>337500</v>
      </c>
      <c r="K4898" s="1498"/>
      <c r="L4898" s="1496"/>
      <c r="M4898" s="1498"/>
    </row>
    <row r="4899" spans="1:13" s="352" customFormat="1" ht="72" customHeight="1">
      <c r="A4899" s="2773" t="s">
        <v>3278</v>
      </c>
      <c r="B4899" s="1411" t="s">
        <v>5094</v>
      </c>
      <c r="C4899" s="1214"/>
      <c r="D4899" s="1216"/>
      <c r="E4899" s="1411"/>
      <c r="F4899" s="1214"/>
      <c r="G4899" s="1216"/>
      <c r="H4899" s="1411" t="s">
        <v>5094</v>
      </c>
      <c r="I4899" s="1214"/>
      <c r="J4899" s="1216"/>
      <c r="K4899" s="1411"/>
      <c r="L4899" s="1214"/>
      <c r="M4899" s="1216"/>
    </row>
    <row r="4900" spans="1:13" s="352" customFormat="1" ht="38.25" customHeight="1">
      <c r="A4900" s="2770" t="s">
        <v>4228</v>
      </c>
      <c r="B4900" s="1214" t="s">
        <v>5095</v>
      </c>
      <c r="C4900" s="1214"/>
      <c r="D4900" s="1216"/>
      <c r="E4900" s="1214"/>
      <c r="F4900" s="1214"/>
      <c r="G4900" s="1216"/>
      <c r="H4900" s="1214" t="s">
        <v>5095</v>
      </c>
      <c r="I4900" s="1214"/>
      <c r="J4900" s="1216"/>
      <c r="K4900" s="1214"/>
      <c r="L4900" s="1214"/>
      <c r="M4900" s="1216"/>
    </row>
    <row r="4901" spans="1:13" s="352" customFormat="1" ht="50.25" customHeight="1">
      <c r="A4901" s="2770" t="s">
        <v>3284</v>
      </c>
      <c r="B4901" s="1410" t="s">
        <v>21</v>
      </c>
      <c r="C4901" s="2771"/>
      <c r="D4901" s="1216"/>
      <c r="E4901" s="1410"/>
      <c r="F4901" s="2771"/>
      <c r="G4901" s="1216"/>
      <c r="H4901" s="1410" t="s">
        <v>25</v>
      </c>
      <c r="I4901" s="2771"/>
      <c r="J4901" s="1216"/>
      <c r="K4901" s="1410"/>
      <c r="L4901" s="2771"/>
      <c r="M4901" s="1216"/>
    </row>
    <row r="4902" spans="1:13" s="352" customFormat="1" ht="50.25" customHeight="1">
      <c r="A4902" s="2770" t="s">
        <v>4375</v>
      </c>
      <c r="B4902" s="1410" t="s">
        <v>5096</v>
      </c>
      <c r="C4902" s="2771"/>
      <c r="D4902" s="1216"/>
      <c r="E4902" s="1410"/>
      <c r="F4902" s="2771"/>
      <c r="G4902" s="1216"/>
      <c r="H4902" s="1410" t="s">
        <v>5096</v>
      </c>
      <c r="I4902" s="2771"/>
      <c r="J4902" s="1216"/>
      <c r="K4902" s="1410"/>
      <c r="L4902" s="2771"/>
      <c r="M4902" s="1216"/>
    </row>
    <row r="4903" spans="1:13" s="352" customFormat="1" ht="58.5" customHeight="1">
      <c r="A4903" s="2770" t="s">
        <v>3291</v>
      </c>
      <c r="B4903" s="1410" t="s">
        <v>5097</v>
      </c>
      <c r="C4903" s="2771"/>
      <c r="D4903" s="1216"/>
      <c r="E4903" s="1410"/>
      <c r="F4903" s="2771"/>
      <c r="G4903" s="1216"/>
      <c r="H4903" s="1410" t="s">
        <v>5097</v>
      </c>
      <c r="I4903" s="2771"/>
      <c r="J4903" s="1216"/>
      <c r="K4903" s="1410"/>
      <c r="L4903" s="2771"/>
      <c r="M4903" s="1216"/>
    </row>
    <row r="4904" spans="1:13" s="352" customFormat="1" ht="50.25" customHeight="1">
      <c r="A4904" s="2770" t="s">
        <v>3294</v>
      </c>
      <c r="B4904" s="1410" t="s">
        <v>3337</v>
      </c>
      <c r="C4904" s="2771"/>
      <c r="D4904" s="1216"/>
      <c r="E4904" s="2780"/>
      <c r="F4904" s="2771"/>
      <c r="G4904" s="1216"/>
      <c r="H4904" s="1410" t="s">
        <v>3337</v>
      </c>
      <c r="I4904" s="2771"/>
      <c r="J4904" s="1216"/>
      <c r="K4904" s="1410"/>
      <c r="L4904" s="2771"/>
      <c r="M4904" s="1216"/>
    </row>
    <row r="4905" spans="1:13" s="2765" customFormat="1" ht="28.5" customHeight="1">
      <c r="A4905" s="2770" t="s">
        <v>3295</v>
      </c>
      <c r="B4905" s="1410" t="s">
        <v>5078</v>
      </c>
      <c r="C4905" s="2771"/>
      <c r="D4905" s="1216"/>
      <c r="E4905" s="1410"/>
      <c r="F4905" s="2771"/>
      <c r="G4905" s="1216"/>
      <c r="H4905" s="1410" t="s">
        <v>5078</v>
      </c>
      <c r="I4905" s="2771"/>
      <c r="J4905" s="1216"/>
      <c r="K4905" s="1410"/>
      <c r="L4905" s="2771"/>
      <c r="M4905" s="1216"/>
    </row>
    <row r="4906" spans="1:13" s="352" customFormat="1" ht="73.5" customHeight="1">
      <c r="A4906" s="2770" t="s">
        <v>3298</v>
      </c>
      <c r="B4906" s="1410" t="s">
        <v>5079</v>
      </c>
      <c r="C4906" s="2771"/>
      <c r="D4906" s="1216"/>
      <c r="E4906" s="1410"/>
      <c r="F4906" s="2771"/>
      <c r="G4906" s="1216"/>
      <c r="H4906" s="1410" t="s">
        <v>5079</v>
      </c>
      <c r="I4906" s="2771"/>
      <c r="J4906" s="1216"/>
      <c r="K4906" s="1410"/>
      <c r="L4906" s="2771"/>
      <c r="M4906" s="1216"/>
    </row>
    <row r="4907" spans="1:13" s="352" customFormat="1" ht="44.25" customHeight="1">
      <c r="A4907" s="2770" t="s">
        <v>4376</v>
      </c>
      <c r="B4907" s="1410" t="s">
        <v>5102</v>
      </c>
      <c r="C4907" s="2771"/>
      <c r="D4907" s="1216"/>
      <c r="E4907" s="1410"/>
      <c r="F4907" s="2771"/>
      <c r="G4907" s="1216"/>
      <c r="H4907" s="1410" t="s">
        <v>5103</v>
      </c>
      <c r="I4907" s="2771"/>
      <c r="J4907" s="1216"/>
      <c r="K4907" s="1410"/>
      <c r="L4907" s="2771"/>
      <c r="M4907" s="1216"/>
    </row>
    <row r="4908" spans="1:13" s="352" customFormat="1" ht="27.75" customHeight="1">
      <c r="A4908" s="2779" t="s">
        <v>5100</v>
      </c>
      <c r="B4908" s="2780">
        <v>5</v>
      </c>
      <c r="C4908" s="2772">
        <v>3500</v>
      </c>
      <c r="D4908" s="1216">
        <f>C4908*B4908</f>
        <v>17500</v>
      </c>
      <c r="E4908" s="1410"/>
      <c r="F4908" s="2772"/>
      <c r="G4908" s="1216"/>
      <c r="H4908" s="2780">
        <v>5</v>
      </c>
      <c r="I4908" s="2772">
        <v>3500</v>
      </c>
      <c r="J4908" s="1216">
        <f>I4908*5</f>
        <v>17500</v>
      </c>
      <c r="K4908" s="1410"/>
      <c r="L4908" s="2772"/>
      <c r="M4908" s="1216"/>
    </row>
    <row r="4909" spans="1:13" s="352" customFormat="1" ht="36.75" customHeight="1">
      <c r="A4909" s="1394" t="s">
        <v>5101</v>
      </c>
      <c r="B4909" s="1492">
        <v>5</v>
      </c>
      <c r="C4909" s="2163">
        <v>1000</v>
      </c>
      <c r="D4909" s="1216">
        <f>C4909*B4909*B4911</f>
        <v>250000</v>
      </c>
      <c r="E4909" s="2162"/>
      <c r="F4909" s="2163"/>
      <c r="G4909" s="1216"/>
      <c r="H4909" s="1492">
        <v>4</v>
      </c>
      <c r="I4909" s="2163">
        <v>1000</v>
      </c>
      <c r="J4909" s="1216">
        <f>I4909*50*4</f>
        <v>200000</v>
      </c>
      <c r="K4909" s="2162"/>
      <c r="L4909" s="2163"/>
      <c r="M4909" s="1216"/>
    </row>
    <row r="4910" spans="1:13" s="352" customFormat="1" ht="33.75" customHeight="1">
      <c r="A4910" s="2770" t="s">
        <v>4378</v>
      </c>
      <c r="B4910" s="2162" t="s">
        <v>3337</v>
      </c>
      <c r="C4910" s="2163"/>
      <c r="D4910" s="1216"/>
      <c r="E4910" s="2162"/>
      <c r="F4910" s="2163"/>
      <c r="G4910" s="1216"/>
      <c r="H4910" s="2162" t="s">
        <v>3337</v>
      </c>
      <c r="I4910" s="2163"/>
      <c r="J4910" s="1216"/>
      <c r="K4910" s="2162"/>
      <c r="L4910" s="2163"/>
      <c r="M4910" s="1216"/>
    </row>
    <row r="4911" spans="1:13" s="352" customFormat="1" ht="30.75" customHeight="1">
      <c r="A4911" s="2770" t="s">
        <v>4379</v>
      </c>
      <c r="B4911" s="1214">
        <v>50</v>
      </c>
      <c r="C4911" s="1492"/>
      <c r="D4911" s="1216"/>
      <c r="E4911" s="1214"/>
      <c r="F4911" s="1492"/>
      <c r="G4911" s="1216"/>
      <c r="H4911" s="1214">
        <v>50</v>
      </c>
      <c r="I4911" s="1492"/>
      <c r="J4911" s="1216"/>
      <c r="K4911" s="1214"/>
      <c r="L4911" s="1492"/>
      <c r="M4911" s="1216"/>
    </row>
    <row r="4912" spans="1:13" s="352" customFormat="1" ht="28.5" customHeight="1" thickBot="1">
      <c r="A4912" s="2781" t="s">
        <v>29</v>
      </c>
      <c r="B4912" s="1496"/>
      <c r="C4912" s="1496"/>
      <c r="D4912" s="1498">
        <f>D4908+D4909</f>
        <v>267500</v>
      </c>
      <c r="E4912" s="1496"/>
      <c r="F4912" s="1496"/>
      <c r="G4912" s="1498"/>
      <c r="H4912" s="1496"/>
      <c r="I4912" s="1496"/>
      <c r="J4912" s="1498">
        <f>SUM(J4908:J4911)</f>
        <v>217500</v>
      </c>
      <c r="K4912" s="1498"/>
      <c r="L4912" s="1496"/>
      <c r="M4912" s="1498"/>
    </row>
    <row r="4913" spans="1:13" s="352" customFormat="1" ht="72" customHeight="1">
      <c r="A4913" s="2773" t="s">
        <v>3278</v>
      </c>
      <c r="B4913" s="1411" t="s">
        <v>5094</v>
      </c>
      <c r="C4913" s="1214"/>
      <c r="D4913" s="1216"/>
      <c r="E4913" s="1411"/>
      <c r="F4913" s="1214"/>
      <c r="G4913" s="1216"/>
      <c r="H4913" s="1411" t="s">
        <v>5094</v>
      </c>
      <c r="I4913" s="1214"/>
      <c r="J4913" s="1216"/>
      <c r="K4913" s="1411"/>
      <c r="L4913" s="1214"/>
      <c r="M4913" s="1216"/>
    </row>
    <row r="4914" spans="1:13" s="352" customFormat="1" ht="38.25" customHeight="1">
      <c r="A4914" s="2770" t="s">
        <v>4228</v>
      </c>
      <c r="B4914" s="1214" t="s">
        <v>5095</v>
      </c>
      <c r="C4914" s="1214"/>
      <c r="D4914" s="1216"/>
      <c r="E4914" s="1214"/>
      <c r="F4914" s="1214"/>
      <c r="G4914" s="1216"/>
      <c r="H4914" s="1214" t="s">
        <v>5095</v>
      </c>
      <c r="I4914" s="1214"/>
      <c r="J4914" s="1216"/>
      <c r="K4914" s="1214"/>
      <c r="L4914" s="1214"/>
      <c r="M4914" s="1216"/>
    </row>
    <row r="4915" spans="1:13" s="352" customFormat="1" ht="50.25" customHeight="1">
      <c r="A4915" s="2770" t="s">
        <v>3284</v>
      </c>
      <c r="B4915" s="1410" t="s">
        <v>21</v>
      </c>
      <c r="C4915" s="2771"/>
      <c r="D4915" s="1216"/>
      <c r="E4915" s="1410"/>
      <c r="F4915" s="2771"/>
      <c r="G4915" s="1216"/>
      <c r="H4915" s="1410" t="s">
        <v>25</v>
      </c>
      <c r="I4915" s="2771"/>
      <c r="J4915" s="1216"/>
      <c r="K4915" s="1410"/>
      <c r="L4915" s="2771"/>
      <c r="M4915" s="1216"/>
    </row>
    <row r="4916" spans="1:13" s="352" customFormat="1" ht="50.25" customHeight="1">
      <c r="A4916" s="2770" t="s">
        <v>4375</v>
      </c>
      <c r="B4916" s="1410" t="s">
        <v>5096</v>
      </c>
      <c r="C4916" s="2771"/>
      <c r="D4916" s="1216"/>
      <c r="E4916" s="1410"/>
      <c r="F4916" s="2771"/>
      <c r="G4916" s="1216"/>
      <c r="H4916" s="1410" t="s">
        <v>5096</v>
      </c>
      <c r="I4916" s="2771"/>
      <c r="J4916" s="1216"/>
      <c r="K4916" s="1410"/>
      <c r="L4916" s="2771"/>
      <c r="M4916" s="1216"/>
    </row>
    <row r="4917" spans="1:13" s="352" customFormat="1" ht="58.5" customHeight="1">
      <c r="A4917" s="2770" t="s">
        <v>3291</v>
      </c>
      <c r="B4917" s="1410" t="s">
        <v>5097</v>
      </c>
      <c r="C4917" s="2771"/>
      <c r="D4917" s="1216"/>
      <c r="E4917" s="1410"/>
      <c r="F4917" s="2771"/>
      <c r="G4917" s="1216"/>
      <c r="H4917" s="1410" t="s">
        <v>5097</v>
      </c>
      <c r="I4917" s="2771"/>
      <c r="J4917" s="1216"/>
      <c r="K4917" s="1410"/>
      <c r="L4917" s="2771"/>
      <c r="M4917" s="1216"/>
    </row>
    <row r="4918" spans="1:13" s="352" customFormat="1" ht="50.25" customHeight="1">
      <c r="A4918" s="2770" t="s">
        <v>3294</v>
      </c>
      <c r="B4918" s="1410" t="s">
        <v>3337</v>
      </c>
      <c r="C4918" s="2771"/>
      <c r="D4918" s="1216"/>
      <c r="E4918" s="1410"/>
      <c r="F4918" s="2771"/>
      <c r="G4918" s="1216"/>
      <c r="H4918" s="1410" t="s">
        <v>3337</v>
      </c>
      <c r="I4918" s="2771"/>
      <c r="J4918" s="1216"/>
      <c r="K4918" s="1410"/>
      <c r="L4918" s="2771"/>
      <c r="M4918" s="1216"/>
    </row>
    <row r="4919" spans="1:13" s="2765" customFormat="1" ht="28.5" customHeight="1">
      <c r="A4919" s="2770" t="s">
        <v>3295</v>
      </c>
      <c r="B4919" s="1410" t="s">
        <v>5078</v>
      </c>
      <c r="C4919" s="2771"/>
      <c r="D4919" s="1216"/>
      <c r="E4919" s="1410"/>
      <c r="F4919" s="2771"/>
      <c r="G4919" s="1216"/>
      <c r="H4919" s="1410" t="s">
        <v>5078</v>
      </c>
      <c r="I4919" s="2771"/>
      <c r="J4919" s="1216"/>
      <c r="K4919" s="1410"/>
      <c r="L4919" s="2771"/>
      <c r="M4919" s="1216"/>
    </row>
    <row r="4920" spans="1:13" s="352" customFormat="1" ht="73.5" customHeight="1">
      <c r="A4920" s="2770" t="s">
        <v>3298</v>
      </c>
      <c r="B4920" s="1410" t="s">
        <v>5079</v>
      </c>
      <c r="C4920" s="2771"/>
      <c r="D4920" s="1216"/>
      <c r="E4920" s="1410"/>
      <c r="F4920" s="2771"/>
      <c r="G4920" s="1216"/>
      <c r="H4920" s="1410" t="s">
        <v>5079</v>
      </c>
      <c r="I4920" s="2771"/>
      <c r="J4920" s="1216"/>
      <c r="K4920" s="1410"/>
      <c r="L4920" s="2771"/>
      <c r="M4920" s="1216"/>
    </row>
    <row r="4921" spans="1:13" s="352" customFormat="1" ht="44.25" customHeight="1">
      <c r="A4921" s="2770" t="s">
        <v>4376</v>
      </c>
      <c r="B4921" s="1410" t="s">
        <v>5104</v>
      </c>
      <c r="C4921" s="2771"/>
      <c r="D4921" s="1216"/>
      <c r="E4921" s="1410"/>
      <c r="F4921" s="2771"/>
      <c r="G4921" s="1216"/>
      <c r="H4921" s="1410" t="s">
        <v>5104</v>
      </c>
      <c r="I4921" s="2780"/>
      <c r="J4921" s="1216"/>
      <c r="K4921" s="1410"/>
      <c r="L4921" s="2771"/>
      <c r="M4921" s="1216"/>
    </row>
    <row r="4922" spans="1:13" s="352" customFormat="1" ht="27" customHeight="1">
      <c r="A4922" s="2779" t="s">
        <v>5100</v>
      </c>
      <c r="B4922" s="2780">
        <v>5</v>
      </c>
      <c r="C4922" s="2772">
        <v>2500</v>
      </c>
      <c r="D4922" s="1216">
        <f>C4922*B4922</f>
        <v>12500</v>
      </c>
      <c r="E4922" s="1410"/>
      <c r="F4922" s="2772"/>
      <c r="G4922" s="1216"/>
      <c r="H4922" s="2780" t="s">
        <v>3099</v>
      </c>
      <c r="I4922" s="2772">
        <v>2500</v>
      </c>
      <c r="J4922" s="1216">
        <f>I4922*H4922</f>
        <v>12500</v>
      </c>
      <c r="K4922" s="1410"/>
      <c r="L4922" s="2772"/>
      <c r="M4922" s="1216"/>
    </row>
    <row r="4923" spans="1:13" s="352" customFormat="1" ht="37.5" customHeight="1">
      <c r="A4923" s="1394" t="s">
        <v>5101</v>
      </c>
      <c r="B4923" s="1492">
        <v>5</v>
      </c>
      <c r="C4923" s="2163">
        <v>500</v>
      </c>
      <c r="D4923" s="1216">
        <f>C4923*B4923*B4925</f>
        <v>325000</v>
      </c>
      <c r="E4923" s="2162"/>
      <c r="F4923" s="2163"/>
      <c r="G4923" s="1216"/>
      <c r="H4923" s="1492">
        <v>3</v>
      </c>
      <c r="I4923" s="2163">
        <v>500</v>
      </c>
      <c r="J4923" s="1216">
        <f>I4923*H4923*H4925</f>
        <v>225000</v>
      </c>
      <c r="K4923" s="2162"/>
      <c r="L4923" s="2163"/>
      <c r="M4923" s="1216"/>
    </row>
    <row r="4924" spans="1:13" s="352" customFormat="1" ht="33.75" customHeight="1">
      <c r="A4924" s="2770" t="s">
        <v>4378</v>
      </c>
      <c r="B4924" s="2162" t="s">
        <v>3337</v>
      </c>
      <c r="C4924" s="2163"/>
      <c r="D4924" s="1216"/>
      <c r="E4924" s="2162"/>
      <c r="F4924" s="2163"/>
      <c r="G4924" s="1216"/>
      <c r="H4924" s="2162" t="s">
        <v>3337</v>
      </c>
      <c r="I4924" s="2163"/>
      <c r="J4924" s="1216"/>
      <c r="K4924" s="2162"/>
      <c r="L4924" s="2163"/>
      <c r="M4924" s="1216"/>
    </row>
    <row r="4925" spans="1:13" s="352" customFormat="1" ht="30.75" customHeight="1">
      <c r="A4925" s="2770" t="s">
        <v>4379</v>
      </c>
      <c r="B4925" s="1214">
        <v>130</v>
      </c>
      <c r="C4925" s="1492"/>
      <c r="D4925" s="1216"/>
      <c r="E4925" s="1214"/>
      <c r="F4925" s="1492"/>
      <c r="G4925" s="1216"/>
      <c r="H4925" s="1214">
        <v>150</v>
      </c>
      <c r="I4925" s="1492"/>
      <c r="J4925" s="1216"/>
      <c r="K4925" s="1214"/>
      <c r="L4925" s="1492"/>
      <c r="M4925" s="1216"/>
    </row>
    <row r="4926" spans="1:13" s="352" customFormat="1" ht="28.5" customHeight="1" thickBot="1">
      <c r="A4926" s="2781" t="s">
        <v>29</v>
      </c>
      <c r="B4926" s="1496"/>
      <c r="C4926" s="1496"/>
      <c r="D4926" s="1498">
        <f>D4922+D4923</f>
        <v>337500</v>
      </c>
      <c r="E4926" s="1496"/>
      <c r="F4926" s="1496"/>
      <c r="G4926" s="1498"/>
      <c r="H4926" s="1496"/>
      <c r="I4926" s="1496"/>
      <c r="J4926" s="1498">
        <f>J4922+J4923</f>
        <v>237500</v>
      </c>
      <c r="K4926" s="1498"/>
      <c r="L4926" s="1496"/>
      <c r="M4926" s="1498"/>
    </row>
    <row r="4927" spans="1:13" s="352" customFormat="1" ht="81.75" customHeight="1">
      <c r="A4927" s="2773" t="s">
        <v>3278</v>
      </c>
      <c r="B4927" s="1411" t="s">
        <v>5105</v>
      </c>
      <c r="C4927" s="1214"/>
      <c r="D4927" s="1216"/>
      <c r="E4927" s="1411"/>
      <c r="F4927" s="1214"/>
      <c r="G4927" s="1216"/>
      <c r="H4927" s="1411" t="s">
        <v>5105</v>
      </c>
      <c r="I4927" s="1214"/>
      <c r="J4927" s="1216"/>
      <c r="K4927" s="1411"/>
      <c r="L4927" s="1214"/>
      <c r="M4927" s="1216"/>
    </row>
    <row r="4928" spans="1:13" s="352" customFormat="1" ht="33" customHeight="1">
      <c r="A4928" s="2770" t="s">
        <v>4228</v>
      </c>
      <c r="B4928" s="1214" t="s">
        <v>5095</v>
      </c>
      <c r="C4928" s="1214"/>
      <c r="D4928" s="1216"/>
      <c r="E4928" s="1214"/>
      <c r="F4928" s="1214"/>
      <c r="G4928" s="1216"/>
      <c r="H4928" s="1214" t="s">
        <v>5095</v>
      </c>
      <c r="I4928" s="1214"/>
      <c r="J4928" s="1216"/>
      <c r="K4928" s="1214"/>
      <c r="L4928" s="1214"/>
      <c r="M4928" s="1216"/>
    </row>
    <row r="4929" spans="1:14" s="352" customFormat="1" ht="50.25" customHeight="1">
      <c r="A4929" s="2770" t="s">
        <v>3284</v>
      </c>
      <c r="B4929" s="1410" t="s">
        <v>21</v>
      </c>
      <c r="C4929" s="2771"/>
      <c r="D4929" s="1216"/>
      <c r="E4929" s="1410"/>
      <c r="F4929" s="2771"/>
      <c r="G4929" s="1216"/>
      <c r="H4929" s="1410" t="s">
        <v>25</v>
      </c>
      <c r="I4929" s="2771"/>
      <c r="J4929" s="1216"/>
      <c r="K4929" s="1410"/>
      <c r="L4929" s="2771"/>
      <c r="M4929" s="1216"/>
    </row>
    <row r="4930" spans="1:14" s="352" customFormat="1" ht="50.25" customHeight="1">
      <c r="A4930" s="2770" t="s">
        <v>4375</v>
      </c>
      <c r="B4930" s="1410" t="s">
        <v>5096</v>
      </c>
      <c r="C4930" s="2771"/>
      <c r="D4930" s="1216"/>
      <c r="E4930" s="1410"/>
      <c r="F4930" s="2771"/>
      <c r="G4930" s="1216"/>
      <c r="H4930" s="1410" t="s">
        <v>5096</v>
      </c>
      <c r="I4930" s="2771"/>
      <c r="J4930" s="1216"/>
      <c r="K4930" s="1410"/>
      <c r="L4930" s="2771"/>
      <c r="M4930" s="1216"/>
    </row>
    <row r="4931" spans="1:14" s="352" customFormat="1" ht="38.25" customHeight="1">
      <c r="A4931" s="2770" t="s">
        <v>3291</v>
      </c>
      <c r="B4931" s="1410" t="s">
        <v>5097</v>
      </c>
      <c r="C4931" s="2771"/>
      <c r="D4931" s="1216"/>
      <c r="E4931" s="1410"/>
      <c r="F4931" s="2771"/>
      <c r="G4931" s="1216"/>
      <c r="H4931" s="1410" t="s">
        <v>5097</v>
      </c>
      <c r="I4931" s="2771"/>
      <c r="J4931" s="1216"/>
      <c r="K4931" s="1410"/>
      <c r="L4931" s="2771"/>
      <c r="M4931" s="1216"/>
    </row>
    <row r="4932" spans="1:14" s="352" customFormat="1" ht="50.25" customHeight="1">
      <c r="A4932" s="2770" t="s">
        <v>3294</v>
      </c>
      <c r="B4932" s="1410" t="s">
        <v>3337</v>
      </c>
      <c r="C4932" s="2771"/>
      <c r="D4932" s="1216"/>
      <c r="E4932" s="1410"/>
      <c r="F4932" s="2771"/>
      <c r="G4932" s="1216"/>
      <c r="H4932" s="1410" t="s">
        <v>3337</v>
      </c>
      <c r="I4932" s="2771"/>
      <c r="J4932" s="1216"/>
      <c r="K4932" s="1410"/>
      <c r="L4932" s="2771"/>
      <c r="M4932" s="1216"/>
    </row>
    <row r="4933" spans="1:14" s="2765" customFormat="1" ht="28.5" customHeight="1">
      <c r="A4933" s="2770" t="s">
        <v>3295</v>
      </c>
      <c r="B4933" s="1410" t="s">
        <v>5078</v>
      </c>
      <c r="C4933" s="2771"/>
      <c r="D4933" s="1216"/>
      <c r="E4933" s="1410"/>
      <c r="F4933" s="2771"/>
      <c r="G4933" s="1216"/>
      <c r="H4933" s="1410" t="s">
        <v>5078</v>
      </c>
      <c r="I4933" s="2771"/>
      <c r="J4933" s="1216"/>
      <c r="K4933" s="1410"/>
      <c r="L4933" s="2771"/>
      <c r="M4933" s="1216"/>
    </row>
    <row r="4934" spans="1:14" s="352" customFormat="1" ht="50.25" customHeight="1">
      <c r="A4934" s="2770" t="s">
        <v>3298</v>
      </c>
      <c r="B4934" s="1410" t="s">
        <v>5106</v>
      </c>
      <c r="C4934" s="2771"/>
      <c r="D4934" s="1216"/>
      <c r="E4934" s="1410"/>
      <c r="F4934" s="2771"/>
      <c r="G4934" s="1216"/>
      <c r="H4934" s="1410" t="s">
        <v>5106</v>
      </c>
      <c r="I4934" s="2771"/>
      <c r="J4934" s="1216"/>
      <c r="K4934" s="1410"/>
      <c r="L4934" s="2771"/>
      <c r="M4934" s="1216"/>
    </row>
    <row r="4935" spans="1:14" s="352" customFormat="1" ht="44.25" customHeight="1">
      <c r="A4935" s="2770" t="s">
        <v>4376</v>
      </c>
      <c r="B4935" s="1410" t="s">
        <v>5107</v>
      </c>
      <c r="C4935" s="2771"/>
      <c r="D4935" s="1216"/>
      <c r="E4935" s="1410"/>
      <c r="F4935" s="2771"/>
      <c r="G4935" s="1216"/>
      <c r="H4935" s="1410"/>
      <c r="I4935" s="2771"/>
      <c r="J4935" s="1216"/>
      <c r="K4935" s="1410"/>
      <c r="L4935" s="2771"/>
      <c r="M4935" s="1216"/>
    </row>
    <row r="4936" spans="1:14" s="352" customFormat="1" ht="41.25" customHeight="1">
      <c r="A4936" s="2770" t="s">
        <v>3304</v>
      </c>
      <c r="B4936" s="1410"/>
      <c r="C4936" s="2772"/>
      <c r="D4936" s="1216"/>
      <c r="E4936" s="1410"/>
      <c r="F4936" s="2772"/>
      <c r="G4936" s="1216"/>
      <c r="H4936" s="1410"/>
      <c r="I4936" s="2772"/>
      <c r="J4936" s="1216"/>
      <c r="K4936" s="1410"/>
      <c r="L4936" s="2772"/>
      <c r="M4936" s="1216"/>
    </row>
    <row r="4937" spans="1:14" s="352" customFormat="1" ht="50.25" customHeight="1">
      <c r="A4937" s="2770" t="s">
        <v>5108</v>
      </c>
      <c r="B4937" s="2162">
        <v>4</v>
      </c>
      <c r="C4937" s="2163">
        <v>250</v>
      </c>
      <c r="D4937" s="1216">
        <f>B4939*B4937*C4937</f>
        <v>50000</v>
      </c>
      <c r="E4937" s="2162"/>
      <c r="F4937" s="2163"/>
      <c r="G4937" s="1216"/>
      <c r="H4937" s="2162">
        <v>4</v>
      </c>
      <c r="I4937" s="2163">
        <v>250</v>
      </c>
      <c r="J4937" s="1216">
        <f>H4939*H4937*I4937</f>
        <v>50000</v>
      </c>
      <c r="K4937" s="2162"/>
      <c r="L4937" s="2163"/>
      <c r="M4937" s="1216"/>
    </row>
    <row r="4938" spans="1:14" s="352" customFormat="1" ht="50.25" customHeight="1">
      <c r="A4938" s="2770" t="s">
        <v>4378</v>
      </c>
      <c r="B4938" s="2162">
        <v>4</v>
      </c>
      <c r="C4938" s="2163">
        <v>120</v>
      </c>
      <c r="D4938" s="1216">
        <f>B4939*B4938*C4938</f>
        <v>24000</v>
      </c>
      <c r="E4938" s="2162"/>
      <c r="F4938" s="2163"/>
      <c r="G4938" s="1216"/>
      <c r="H4938" s="2162">
        <v>4</v>
      </c>
      <c r="I4938" s="2163">
        <v>120</v>
      </c>
      <c r="J4938" s="1216">
        <f>H4939*H4938*I4938</f>
        <v>24000</v>
      </c>
      <c r="K4938" s="2162"/>
      <c r="L4938" s="2163"/>
      <c r="M4938" s="1216"/>
    </row>
    <row r="4939" spans="1:14" s="352" customFormat="1" ht="36.75" customHeight="1">
      <c r="A4939" s="2770" t="s">
        <v>4379</v>
      </c>
      <c r="B4939" s="1214">
        <v>50</v>
      </c>
      <c r="C4939" s="1492"/>
      <c r="D4939" s="1216"/>
      <c r="E4939" s="1214"/>
      <c r="F4939" s="1492"/>
      <c r="G4939" s="1216"/>
      <c r="H4939" s="1214">
        <v>50</v>
      </c>
      <c r="I4939" s="1492"/>
      <c r="J4939" s="1216"/>
      <c r="K4939" s="1214"/>
      <c r="L4939" s="1492"/>
      <c r="M4939" s="1216"/>
    </row>
    <row r="4940" spans="1:14" s="352" customFormat="1" ht="36.75" customHeight="1" thickBot="1">
      <c r="A4940" s="2304" t="s">
        <v>29</v>
      </c>
      <c r="B4940" s="1496"/>
      <c r="C4940" s="1496"/>
      <c r="D4940" s="1498">
        <f>SUM(D4936:D4939)</f>
        <v>74000</v>
      </c>
      <c r="E4940" s="1496"/>
      <c r="F4940" s="1496"/>
      <c r="G4940" s="1498"/>
      <c r="H4940" s="1496"/>
      <c r="I4940" s="1496"/>
      <c r="J4940" s="1498">
        <f>SUM(J4936:J4939)</f>
        <v>74000</v>
      </c>
      <c r="K4940" s="1496"/>
      <c r="L4940" s="1496"/>
      <c r="M4940" s="1498"/>
    </row>
    <row r="4941" spans="1:14" s="352" customFormat="1" ht="20.25" customHeight="1" thickBot="1">
      <c r="A4941" s="2588" t="s">
        <v>5109</v>
      </c>
      <c r="B4941" s="2564"/>
      <c r="C4941" s="2564"/>
      <c r="D4941" s="2774">
        <f>D4940+D4926+D4912+D4898</f>
        <v>1241500</v>
      </c>
      <c r="E4941" s="2564"/>
      <c r="F4941" s="2564"/>
      <c r="G4941" s="2774">
        <f>G4940+G4926+G4912+G4898</f>
        <v>0</v>
      </c>
      <c r="H4941" s="2564"/>
      <c r="I4941" s="2564"/>
      <c r="J4941" s="2774">
        <f>J4940+J4926+J4912+J4898</f>
        <v>866500</v>
      </c>
      <c r="K4941" s="2564"/>
      <c r="L4941" s="2564"/>
      <c r="M4941" s="2774">
        <f>M4940+M4926+M4912+M4898</f>
        <v>0</v>
      </c>
      <c r="N4941" s="2667">
        <f>M4941+J4941+G4941+D4941</f>
        <v>2108000</v>
      </c>
    </row>
    <row r="4942" spans="1:14" ht="15.75" thickBot="1">
      <c r="A4942" s="2782" t="s">
        <v>5110</v>
      </c>
      <c r="B4942" s="2783"/>
      <c r="C4942" s="2783"/>
      <c r="D4942" s="2783"/>
      <c r="E4942" s="2783"/>
      <c r="F4942" s="2783"/>
      <c r="G4942" s="2783"/>
      <c r="H4942" s="2783"/>
      <c r="I4942" s="2783"/>
      <c r="J4942" s="2783"/>
      <c r="K4942" s="2783"/>
      <c r="L4942" s="2783"/>
      <c r="M4942" s="2784"/>
    </row>
    <row r="4943" spans="1:14" s="352" customFormat="1" ht="97.5" customHeight="1">
      <c r="A4943" s="2769" t="s">
        <v>3278</v>
      </c>
      <c r="B4943" s="1209" t="s">
        <v>5111</v>
      </c>
      <c r="C4943" s="1209"/>
      <c r="D4943" s="1212"/>
      <c r="E4943" s="1209" t="s">
        <v>5111</v>
      </c>
      <c r="F4943" s="1209"/>
      <c r="G4943" s="1212"/>
      <c r="H4943" s="1209" t="s">
        <v>5111</v>
      </c>
      <c r="I4943" s="1209"/>
      <c r="J4943" s="1212"/>
      <c r="K4943" s="1209" t="s">
        <v>5111</v>
      </c>
      <c r="L4943" s="1209"/>
      <c r="M4943" s="1212"/>
    </row>
    <row r="4944" spans="1:14" s="352" customFormat="1" ht="40.5" customHeight="1">
      <c r="A4944" s="2770" t="s">
        <v>4228</v>
      </c>
      <c r="B4944" s="1214" t="s">
        <v>5112</v>
      </c>
      <c r="C4944" s="1214"/>
      <c r="D4944" s="1216"/>
      <c r="E4944" s="1214" t="s">
        <v>5112</v>
      </c>
      <c r="F4944" s="1214"/>
      <c r="G4944" s="1216"/>
      <c r="H4944" s="1214" t="s">
        <v>5112</v>
      </c>
      <c r="I4944" s="1214"/>
      <c r="J4944" s="1216"/>
      <c r="K4944" s="1214" t="s">
        <v>5112</v>
      </c>
      <c r="L4944" s="1214"/>
      <c r="M4944" s="1216"/>
    </row>
    <row r="4945" spans="1:14" s="352" customFormat="1" ht="50.25" customHeight="1">
      <c r="A4945" s="2770" t="s">
        <v>3284</v>
      </c>
      <c r="B4945" s="1410" t="s">
        <v>21</v>
      </c>
      <c r="C4945" s="2771"/>
      <c r="D4945" s="1216"/>
      <c r="E4945" s="1410" t="s">
        <v>24</v>
      </c>
      <c r="F4945" s="2771"/>
      <c r="G4945" s="1216"/>
      <c r="H4945" s="1410" t="s">
        <v>25</v>
      </c>
      <c r="I4945" s="2771"/>
      <c r="J4945" s="1216"/>
      <c r="K4945" s="1410" t="s">
        <v>27</v>
      </c>
      <c r="L4945" s="2771"/>
      <c r="M4945" s="1216"/>
    </row>
    <row r="4946" spans="1:14" s="352" customFormat="1" ht="50.25" customHeight="1">
      <c r="A4946" s="2770" t="s">
        <v>4375</v>
      </c>
      <c r="B4946" s="1410" t="s">
        <v>4924</v>
      </c>
      <c r="C4946" s="2771"/>
      <c r="D4946" s="1216"/>
      <c r="E4946" s="1410" t="s">
        <v>4924</v>
      </c>
      <c r="F4946" s="2771"/>
      <c r="G4946" s="1216"/>
      <c r="H4946" s="1410" t="s">
        <v>4924</v>
      </c>
      <c r="I4946" s="2771"/>
      <c r="J4946" s="1216"/>
      <c r="K4946" s="1410" t="s">
        <v>4924</v>
      </c>
      <c r="L4946" s="2771"/>
      <c r="M4946" s="1216"/>
    </row>
    <row r="4947" spans="1:14" s="352" customFormat="1" ht="38.25" customHeight="1">
      <c r="A4947" s="2770" t="s">
        <v>3291</v>
      </c>
      <c r="B4947" s="1410" t="s">
        <v>5113</v>
      </c>
      <c r="C4947" s="2771"/>
      <c r="D4947" s="1216"/>
      <c r="E4947" s="1410" t="s">
        <v>5113</v>
      </c>
      <c r="F4947" s="2771"/>
      <c r="G4947" s="1216"/>
      <c r="H4947" s="1410" t="s">
        <v>5113</v>
      </c>
      <c r="I4947" s="2771"/>
      <c r="J4947" s="1216"/>
      <c r="K4947" s="1410" t="s">
        <v>5113</v>
      </c>
      <c r="L4947" s="2771"/>
      <c r="M4947" s="1216"/>
    </row>
    <row r="4948" spans="1:14" s="352" customFormat="1" ht="50.25" customHeight="1">
      <c r="A4948" s="2770" t="s">
        <v>3294</v>
      </c>
      <c r="B4948" s="1410" t="s">
        <v>3337</v>
      </c>
      <c r="C4948" s="2771"/>
      <c r="D4948" s="1216"/>
      <c r="E4948" s="1410" t="s">
        <v>3337</v>
      </c>
      <c r="F4948" s="2771"/>
      <c r="G4948" s="1216"/>
      <c r="H4948" s="1410" t="s">
        <v>3337</v>
      </c>
      <c r="I4948" s="2771"/>
      <c r="J4948" s="1216"/>
      <c r="K4948" s="1410" t="s">
        <v>3337</v>
      </c>
      <c r="L4948" s="2771"/>
      <c r="M4948" s="1216"/>
    </row>
    <row r="4949" spans="1:14" s="2765" customFormat="1" ht="28.5" customHeight="1">
      <c r="A4949" s="2770" t="s">
        <v>3295</v>
      </c>
      <c r="B4949" s="1410" t="s">
        <v>3455</v>
      </c>
      <c r="C4949" s="2771"/>
      <c r="D4949" s="1216"/>
      <c r="E4949" s="1410" t="s">
        <v>3455</v>
      </c>
      <c r="F4949" s="2771"/>
      <c r="G4949" s="1216"/>
      <c r="H4949" s="1410" t="s">
        <v>3455</v>
      </c>
      <c r="I4949" s="2771"/>
      <c r="J4949" s="1216"/>
      <c r="K4949" s="1410" t="s">
        <v>3455</v>
      </c>
      <c r="L4949" s="2771"/>
      <c r="M4949" s="1216"/>
    </row>
    <row r="4950" spans="1:14" s="352" customFormat="1" ht="50.25" customHeight="1">
      <c r="A4950" s="2770" t="s">
        <v>3298</v>
      </c>
      <c r="B4950" s="1410"/>
      <c r="C4950" s="2771"/>
      <c r="D4950" s="1216"/>
      <c r="E4950" s="1410"/>
      <c r="F4950" s="2771"/>
      <c r="G4950" s="1216"/>
      <c r="H4950" s="1410"/>
      <c r="I4950" s="2771"/>
      <c r="J4950" s="1216"/>
      <c r="K4950" s="1410"/>
      <c r="L4950" s="2771"/>
      <c r="M4950" s="1216"/>
    </row>
    <row r="4951" spans="1:14" s="352" customFormat="1" ht="53.25" customHeight="1">
      <c r="A4951" s="2770" t="s">
        <v>4376</v>
      </c>
      <c r="B4951" s="1410" t="s">
        <v>5114</v>
      </c>
      <c r="C4951" s="2771"/>
      <c r="D4951" s="1216"/>
      <c r="E4951" s="1410" t="s">
        <v>5114</v>
      </c>
      <c r="F4951" s="2771"/>
      <c r="G4951" s="1216"/>
      <c r="H4951" s="1410" t="s">
        <v>5114</v>
      </c>
      <c r="I4951" s="2771"/>
      <c r="J4951" s="1216"/>
      <c r="K4951" s="1410" t="s">
        <v>5114</v>
      </c>
      <c r="L4951" s="2771"/>
      <c r="M4951" s="1216"/>
    </row>
    <row r="4952" spans="1:14" s="352" customFormat="1" ht="41.25" customHeight="1">
      <c r="A4952" s="2770" t="s">
        <v>3304</v>
      </c>
      <c r="B4952" s="1410"/>
      <c r="C4952" s="2772"/>
      <c r="D4952" s="1216"/>
      <c r="E4952" s="1410"/>
      <c r="F4952" s="2772"/>
      <c r="G4952" s="1216"/>
      <c r="H4952" s="1410"/>
      <c r="I4952" s="2772"/>
      <c r="J4952" s="1216"/>
      <c r="K4952" s="1410"/>
      <c r="L4952" s="2772"/>
      <c r="M4952" s="1216"/>
    </row>
    <row r="4953" spans="1:14" s="352" customFormat="1" ht="50.25" customHeight="1">
      <c r="A4953" s="2770" t="s">
        <v>4377</v>
      </c>
      <c r="B4953" s="2162">
        <v>1</v>
      </c>
      <c r="C4953" s="2163">
        <v>250</v>
      </c>
      <c r="D4953" s="1216">
        <f>B4955*B4953*C4953</f>
        <v>125000</v>
      </c>
      <c r="E4953" s="2162">
        <v>1</v>
      </c>
      <c r="F4953" s="2163">
        <v>250</v>
      </c>
      <c r="G4953" s="1216">
        <f>E4955*E4953*F4953</f>
        <v>125000</v>
      </c>
      <c r="H4953" s="2162">
        <v>1</v>
      </c>
      <c r="I4953" s="2163">
        <v>250</v>
      </c>
      <c r="J4953" s="1216">
        <f>H4955*H4953*I4953</f>
        <v>125000</v>
      </c>
      <c r="K4953" s="2162">
        <v>1</v>
      </c>
      <c r="L4953" s="2163">
        <v>250</v>
      </c>
      <c r="M4953" s="1216">
        <f>K4955*K4953*L4953</f>
        <v>125000</v>
      </c>
    </row>
    <row r="4954" spans="1:14" s="352" customFormat="1" ht="50.25" customHeight="1">
      <c r="A4954" s="2770" t="s">
        <v>4378</v>
      </c>
      <c r="B4954" s="2162">
        <v>2</v>
      </c>
      <c r="C4954" s="2163">
        <v>50</v>
      </c>
      <c r="D4954" s="1216">
        <f>B4955*B4954*C4954</f>
        <v>50000</v>
      </c>
      <c r="E4954" s="2162">
        <v>2</v>
      </c>
      <c r="F4954" s="2163">
        <v>50</v>
      </c>
      <c r="G4954" s="1216">
        <f>E4955*E4954*F4954</f>
        <v>50000</v>
      </c>
      <c r="H4954" s="2162">
        <v>2</v>
      </c>
      <c r="I4954" s="2163">
        <v>50</v>
      </c>
      <c r="J4954" s="1216">
        <f>H4955*H4954*I4954</f>
        <v>50000</v>
      </c>
      <c r="K4954" s="2162">
        <v>2</v>
      </c>
      <c r="L4954" s="2163">
        <v>50</v>
      </c>
      <c r="M4954" s="1216">
        <f>K4955*K4954*L4954</f>
        <v>50000</v>
      </c>
    </row>
    <row r="4955" spans="1:14" s="352" customFormat="1" ht="36.75" customHeight="1">
      <c r="A4955" s="2770" t="s">
        <v>4379</v>
      </c>
      <c r="B4955" s="1214">
        <v>500</v>
      </c>
      <c r="C4955" s="1492"/>
      <c r="D4955" s="1216"/>
      <c r="E4955" s="1214">
        <v>500</v>
      </c>
      <c r="F4955" s="1492"/>
      <c r="G4955" s="1216"/>
      <c r="H4955" s="1214">
        <v>500</v>
      </c>
      <c r="I4955" s="1492"/>
      <c r="J4955" s="1216"/>
      <c r="K4955" s="1214">
        <v>500</v>
      </c>
      <c r="L4955" s="1492"/>
      <c r="M4955" s="1216"/>
    </row>
    <row r="4956" spans="1:14" s="352" customFormat="1" ht="36.75" customHeight="1" thickBot="1">
      <c r="A4956" s="2304" t="s">
        <v>29</v>
      </c>
      <c r="B4956" s="1496"/>
      <c r="C4956" s="1496"/>
      <c r="D4956" s="1498">
        <f>SUM(D4952:D4955)</f>
        <v>175000</v>
      </c>
      <c r="E4956" s="1496"/>
      <c r="F4956" s="1496"/>
      <c r="G4956" s="1498">
        <f>SUM(G4952:G4955)</f>
        <v>175000</v>
      </c>
      <c r="H4956" s="1496"/>
      <c r="I4956" s="1496"/>
      <c r="J4956" s="1498">
        <f>SUM(J4952:J4955)</f>
        <v>175000</v>
      </c>
      <c r="K4956" s="1496"/>
      <c r="L4956" s="1496"/>
      <c r="M4956" s="1498">
        <f>SUM(M4952:M4955)</f>
        <v>175000</v>
      </c>
    </row>
    <row r="4957" spans="1:14" s="352" customFormat="1" ht="21.75" customHeight="1" thickBot="1">
      <c r="A4957" s="2588" t="s">
        <v>5109</v>
      </c>
      <c r="B4957" s="2564"/>
      <c r="C4957" s="2564"/>
      <c r="D4957" s="2774">
        <f>D4956+D4942+D4928+D4914</f>
        <v>175000</v>
      </c>
      <c r="E4957" s="2564"/>
      <c r="F4957" s="2564"/>
      <c r="G4957" s="2774">
        <f>G4956+G4942+G4928+G4914</f>
        <v>175000</v>
      </c>
      <c r="H4957" s="2564"/>
      <c r="I4957" s="2564"/>
      <c r="J4957" s="2774">
        <f>J4956+J4942+J4928+J4914</f>
        <v>175000</v>
      </c>
      <c r="K4957" s="2564"/>
      <c r="L4957" s="2564"/>
      <c r="M4957" s="2774">
        <f>M4956+M4942+M4928+M4914</f>
        <v>175000</v>
      </c>
      <c r="N4957" s="2667">
        <f>M4957+J4957+G4957+D4957</f>
        <v>700000</v>
      </c>
    </row>
    <row r="4958" spans="1:14" ht="15.75" thickBot="1">
      <c r="A4958" s="2782" t="s">
        <v>5115</v>
      </c>
      <c r="B4958" s="2783"/>
      <c r="C4958" s="2783"/>
      <c r="D4958" s="2783"/>
      <c r="E4958" s="2783"/>
      <c r="F4958" s="2783"/>
      <c r="G4958" s="2783"/>
      <c r="H4958" s="2783"/>
      <c r="I4958" s="2783"/>
      <c r="J4958" s="2783"/>
      <c r="K4958" s="2783"/>
      <c r="L4958" s="2783"/>
      <c r="M4958" s="2784"/>
    </row>
    <row r="4959" spans="1:14" s="352" customFormat="1" ht="50.25" customHeight="1">
      <c r="A4959" s="2785" t="s">
        <v>3278</v>
      </c>
      <c r="B4959" s="2307" t="s">
        <v>5116</v>
      </c>
      <c r="C4959" s="1424"/>
      <c r="D4959" s="1425"/>
      <c r="E4959" s="2307" t="s">
        <v>5116</v>
      </c>
      <c r="F4959" s="1424"/>
      <c r="G4959" s="1425"/>
      <c r="H4959" s="2307" t="s">
        <v>5117</v>
      </c>
      <c r="I4959" s="1424"/>
      <c r="J4959" s="1425"/>
      <c r="K4959" s="2400" t="s">
        <v>5118</v>
      </c>
      <c r="L4959" s="1424"/>
      <c r="M4959" s="1425"/>
    </row>
    <row r="4960" spans="1:14" s="352" customFormat="1" ht="40.5" customHeight="1">
      <c r="A4960" s="2786" t="s">
        <v>4228</v>
      </c>
      <c r="B4960" s="2390" t="s">
        <v>5119</v>
      </c>
      <c r="C4960" s="1424"/>
      <c r="D4960" s="1425"/>
      <c r="E4960" s="2390" t="s">
        <v>5119</v>
      </c>
      <c r="F4960" s="1424"/>
      <c r="G4960" s="1425"/>
      <c r="H4960" s="2390" t="s">
        <v>5119</v>
      </c>
      <c r="I4960" s="1424"/>
      <c r="J4960" s="1425"/>
      <c r="K4960" s="2311" t="s">
        <v>5119</v>
      </c>
      <c r="L4960" s="1424"/>
      <c r="M4960" s="1425"/>
    </row>
    <row r="4961" spans="1:13" s="352" customFormat="1" ht="50.25" customHeight="1">
      <c r="A4961" s="2787" t="s">
        <v>3284</v>
      </c>
      <c r="B4961" s="2788" t="s">
        <v>21</v>
      </c>
      <c r="C4961" s="2789"/>
      <c r="D4961" s="1425"/>
      <c r="E4961" s="2788" t="s">
        <v>21</v>
      </c>
      <c r="F4961" s="2789"/>
      <c r="G4961" s="1425"/>
      <c r="H4961" s="2788" t="s">
        <v>25</v>
      </c>
      <c r="I4961" s="2789"/>
      <c r="J4961" s="1425"/>
      <c r="K4961" s="2503" t="s">
        <v>27</v>
      </c>
      <c r="L4961" s="2789"/>
      <c r="M4961" s="1425"/>
    </row>
    <row r="4962" spans="1:13" s="352" customFormat="1" ht="50.25" customHeight="1">
      <c r="A4962" s="2787" t="s">
        <v>4375</v>
      </c>
      <c r="B4962" s="2788" t="s">
        <v>3712</v>
      </c>
      <c r="C4962" s="2789"/>
      <c r="D4962" s="1425"/>
      <c r="E4962" s="2788" t="s">
        <v>3712</v>
      </c>
      <c r="F4962" s="2789"/>
      <c r="G4962" s="1425"/>
      <c r="H4962" s="2788" t="s">
        <v>3712</v>
      </c>
      <c r="I4962" s="2789"/>
      <c r="J4962" s="1425"/>
      <c r="K4962" s="2503" t="s">
        <v>3712</v>
      </c>
      <c r="L4962" s="2789"/>
      <c r="M4962" s="1425"/>
    </row>
    <row r="4963" spans="1:13" s="352" customFormat="1" ht="38.25" customHeight="1">
      <c r="A4963" s="2787" t="s">
        <v>3291</v>
      </c>
      <c r="B4963" s="2788" t="s">
        <v>5120</v>
      </c>
      <c r="C4963" s="2789"/>
      <c r="D4963" s="1425"/>
      <c r="E4963" s="2788" t="s">
        <v>5121</v>
      </c>
      <c r="F4963" s="2789"/>
      <c r="G4963" s="1425"/>
      <c r="H4963" s="2788" t="s">
        <v>5122</v>
      </c>
      <c r="I4963" s="2789"/>
      <c r="J4963" s="1425"/>
      <c r="K4963" s="2503" t="s">
        <v>5122</v>
      </c>
      <c r="L4963" s="2789"/>
      <c r="M4963" s="1425"/>
    </row>
    <row r="4964" spans="1:13" s="352" customFormat="1" ht="50.25" customHeight="1">
      <c r="A4964" s="2786" t="s">
        <v>3294</v>
      </c>
      <c r="B4964" s="2788"/>
      <c r="C4964" s="2789"/>
      <c r="D4964" s="1425"/>
      <c r="E4964" s="2788"/>
      <c r="F4964" s="2789"/>
      <c r="G4964" s="1425"/>
      <c r="H4964" s="2788" t="s">
        <v>3337</v>
      </c>
      <c r="I4964" s="2789"/>
      <c r="J4964" s="1425"/>
      <c r="K4964" s="2503" t="s">
        <v>3337</v>
      </c>
      <c r="L4964" s="2789"/>
      <c r="M4964" s="1425"/>
    </row>
    <row r="4965" spans="1:13" s="2765" customFormat="1" ht="28.5" customHeight="1">
      <c r="A4965" s="2787" t="s">
        <v>3295</v>
      </c>
      <c r="B4965" s="2788" t="s">
        <v>5090</v>
      </c>
      <c r="C4965" s="2789"/>
      <c r="D4965" s="1425"/>
      <c r="E4965" s="2788" t="s">
        <v>5090</v>
      </c>
      <c r="F4965" s="2789"/>
      <c r="G4965" s="1425"/>
      <c r="H4965" s="2788" t="s">
        <v>5078</v>
      </c>
      <c r="I4965" s="2789"/>
      <c r="J4965" s="1425"/>
      <c r="K4965" s="2503" t="s">
        <v>5078</v>
      </c>
      <c r="L4965" s="2789"/>
      <c r="M4965" s="1425"/>
    </row>
    <row r="4966" spans="1:13" s="352" customFormat="1" ht="50.25" customHeight="1">
      <c r="A4966" s="2787" t="s">
        <v>3298</v>
      </c>
      <c r="B4966" s="2788" t="s">
        <v>5123</v>
      </c>
      <c r="C4966" s="2789"/>
      <c r="D4966" s="1425"/>
      <c r="E4966" s="2788" t="s">
        <v>5123</v>
      </c>
      <c r="F4966" s="2789"/>
      <c r="G4966" s="1425"/>
      <c r="H4966" s="2788" t="s">
        <v>5123</v>
      </c>
      <c r="I4966" s="2789"/>
      <c r="J4966" s="1425"/>
      <c r="K4966" s="2503" t="s">
        <v>5124</v>
      </c>
      <c r="L4966" s="2789"/>
      <c r="M4966" s="1425"/>
    </row>
    <row r="4967" spans="1:13" s="352" customFormat="1" ht="53.25" customHeight="1">
      <c r="A4967" s="2787" t="s">
        <v>4376</v>
      </c>
      <c r="B4967" s="2788" t="s">
        <v>5125</v>
      </c>
      <c r="C4967" s="2789"/>
      <c r="D4967" s="1425"/>
      <c r="E4967" s="2788" t="s">
        <v>5125</v>
      </c>
      <c r="F4967" s="2789"/>
      <c r="G4967" s="1425"/>
      <c r="H4967" s="2788" t="s">
        <v>5125</v>
      </c>
      <c r="I4967" s="2789"/>
      <c r="J4967" s="1425"/>
      <c r="K4967" s="2788" t="s">
        <v>5125</v>
      </c>
      <c r="L4967" s="2789"/>
      <c r="M4967" s="1425"/>
    </row>
    <row r="4968" spans="1:13" s="352" customFormat="1" ht="41.25" customHeight="1">
      <c r="A4968" s="2787" t="s">
        <v>3304</v>
      </c>
      <c r="B4968" s="2788"/>
      <c r="C4968" s="2790"/>
      <c r="D4968" s="1425"/>
      <c r="E4968" s="2788"/>
      <c r="F4968" s="2790"/>
      <c r="G4968" s="1425"/>
      <c r="H4968" s="2788"/>
      <c r="I4968" s="2790"/>
      <c r="J4968" s="1425"/>
      <c r="K4968" s="2503"/>
      <c r="L4968" s="2790"/>
      <c r="M4968" s="1425"/>
    </row>
    <row r="4969" spans="1:13" s="352" customFormat="1" ht="50.25" customHeight="1">
      <c r="A4969" s="2787" t="s">
        <v>4377</v>
      </c>
      <c r="B4969" s="2791">
        <v>1</v>
      </c>
      <c r="C4969" s="2792">
        <v>300</v>
      </c>
      <c r="D4969" s="1425">
        <f>C4969*B4971*B4969</f>
        <v>150000</v>
      </c>
      <c r="E4969" s="2791">
        <v>1</v>
      </c>
      <c r="F4969" s="2792">
        <v>300</v>
      </c>
      <c r="G4969" s="1425">
        <f>F4969*E4971*E4969</f>
        <v>150000</v>
      </c>
      <c r="H4969" s="2791">
        <v>1</v>
      </c>
      <c r="I4969" s="2792">
        <v>800</v>
      </c>
      <c r="J4969" s="1425">
        <f>H4971*H4969*I4969</f>
        <v>80000</v>
      </c>
      <c r="K4969" s="2793">
        <v>1</v>
      </c>
      <c r="L4969" s="2792">
        <v>800</v>
      </c>
      <c r="M4969" s="1425">
        <f>K4971*K4969*L4969</f>
        <v>80000</v>
      </c>
    </row>
    <row r="4970" spans="1:13" s="352" customFormat="1" ht="50.25" customHeight="1">
      <c r="A4970" s="2787" t="s">
        <v>4898</v>
      </c>
      <c r="B4970" s="2791"/>
      <c r="C4970" s="2792"/>
      <c r="D4970" s="1425"/>
      <c r="E4970" s="2791"/>
      <c r="F4970" s="2792"/>
      <c r="G4970" s="1425"/>
      <c r="H4970" s="2791"/>
      <c r="I4970" s="2792"/>
      <c r="J4970" s="1425"/>
      <c r="K4970" s="2793"/>
      <c r="L4970" s="2792"/>
      <c r="M4970" s="1425"/>
    </row>
    <row r="4971" spans="1:13" s="352" customFormat="1" ht="36.75" customHeight="1">
      <c r="A4971" s="2787" t="s">
        <v>4379</v>
      </c>
      <c r="B4971" s="1424">
        <v>500</v>
      </c>
      <c r="C4971" s="2794"/>
      <c r="D4971" s="1425"/>
      <c r="E4971" s="1424">
        <v>500</v>
      </c>
      <c r="F4971" s="2794"/>
      <c r="G4971" s="1425"/>
      <c r="H4971" s="1424">
        <v>100</v>
      </c>
      <c r="I4971" s="2794"/>
      <c r="J4971" s="1425"/>
      <c r="K4971" s="2311">
        <v>100</v>
      </c>
      <c r="L4971" s="2794"/>
      <c r="M4971" s="1425"/>
    </row>
    <row r="4972" spans="1:13" s="352" customFormat="1" ht="36.75" customHeight="1" thickBot="1">
      <c r="A4972" s="2395" t="s">
        <v>29</v>
      </c>
      <c r="B4972" s="2795"/>
      <c r="C4972" s="2795"/>
      <c r="D4972" s="2796">
        <f>SUM(D4969:D4971)</f>
        <v>150000</v>
      </c>
      <c r="E4972" s="2795"/>
      <c r="F4972" s="2795"/>
      <c r="G4972" s="2796">
        <f>SUM(G4969:G4971)</f>
        <v>150000</v>
      </c>
      <c r="H4972" s="2795"/>
      <c r="I4972" s="2795"/>
      <c r="J4972" s="2796">
        <f>SUM(J4969:J4971)</f>
        <v>80000</v>
      </c>
      <c r="K4972" s="2797"/>
      <c r="L4972" s="2795"/>
      <c r="M4972" s="2796">
        <f>SUM(M4969:M4971)</f>
        <v>80000</v>
      </c>
    </row>
    <row r="4973" spans="1:13" s="352" customFormat="1" ht="50.25" customHeight="1">
      <c r="A4973" s="2798" t="s">
        <v>3278</v>
      </c>
      <c r="B4973" s="1422" t="s">
        <v>5116</v>
      </c>
      <c r="C4973" s="1422"/>
      <c r="D4973" s="1423"/>
      <c r="E4973" s="1422" t="s">
        <v>5116</v>
      </c>
      <c r="F4973" s="1422"/>
      <c r="G4973" s="1423"/>
      <c r="H4973" s="1422" t="s">
        <v>5117</v>
      </c>
      <c r="I4973" s="1422"/>
      <c r="J4973" s="1423"/>
      <c r="K4973" s="2799" t="s">
        <v>5118</v>
      </c>
      <c r="L4973" s="1422"/>
      <c r="M4973" s="1423"/>
    </row>
    <row r="4974" spans="1:13" s="352" customFormat="1" ht="40.5" customHeight="1">
      <c r="A4974" s="2787" t="s">
        <v>4228</v>
      </c>
      <c r="B4974" s="2390" t="s">
        <v>5119</v>
      </c>
      <c r="C4974" s="1424"/>
      <c r="D4974" s="1425"/>
      <c r="E4974" s="2390" t="s">
        <v>5119</v>
      </c>
      <c r="F4974" s="1424"/>
      <c r="G4974" s="1425"/>
      <c r="H4974" s="2390" t="s">
        <v>5119</v>
      </c>
      <c r="I4974" s="1424"/>
      <c r="J4974" s="1425"/>
      <c r="K4974" s="2311" t="s">
        <v>5119</v>
      </c>
      <c r="L4974" s="1424"/>
      <c r="M4974" s="1425"/>
    </row>
    <row r="4975" spans="1:13" s="352" customFormat="1" ht="50.25" customHeight="1">
      <c r="A4975" s="2787" t="s">
        <v>3284</v>
      </c>
      <c r="B4975" s="2788" t="s">
        <v>21</v>
      </c>
      <c r="C4975" s="2789"/>
      <c r="D4975" s="1425"/>
      <c r="E4975" s="2788" t="s">
        <v>21</v>
      </c>
      <c r="F4975" s="2789"/>
      <c r="G4975" s="1425"/>
      <c r="H4975" s="2788" t="s">
        <v>25</v>
      </c>
      <c r="I4975" s="2789"/>
      <c r="J4975" s="1425"/>
      <c r="K4975" s="2503" t="s">
        <v>27</v>
      </c>
      <c r="L4975" s="2789"/>
      <c r="M4975" s="1425"/>
    </row>
    <row r="4976" spans="1:13" s="352" customFormat="1" ht="50.25" customHeight="1">
      <c r="A4976" s="2787" t="s">
        <v>4375</v>
      </c>
      <c r="B4976" s="2788" t="s">
        <v>3712</v>
      </c>
      <c r="C4976" s="2789"/>
      <c r="D4976" s="1425"/>
      <c r="E4976" s="2788" t="s">
        <v>3712</v>
      </c>
      <c r="F4976" s="2789"/>
      <c r="G4976" s="1425"/>
      <c r="H4976" s="2788" t="s">
        <v>3712</v>
      </c>
      <c r="I4976" s="2789"/>
      <c r="J4976" s="1425"/>
      <c r="K4976" s="2503" t="s">
        <v>3712</v>
      </c>
      <c r="L4976" s="2789"/>
      <c r="M4976" s="1425"/>
    </row>
    <row r="4977" spans="1:13" s="352" customFormat="1" ht="38.25" customHeight="1">
      <c r="A4977" s="2787" t="s">
        <v>3291</v>
      </c>
      <c r="B4977" s="2788" t="s">
        <v>5126</v>
      </c>
      <c r="C4977" s="2789"/>
      <c r="D4977" s="1425"/>
      <c r="E4977" s="2788" t="s">
        <v>5127</v>
      </c>
      <c r="F4977" s="2789"/>
      <c r="G4977" s="1425"/>
      <c r="H4977" s="2788" t="s">
        <v>5128</v>
      </c>
      <c r="I4977" s="2789"/>
      <c r="J4977" s="1425"/>
      <c r="K4977" s="2503" t="s">
        <v>5128</v>
      </c>
      <c r="L4977" s="2789"/>
      <c r="M4977" s="1425"/>
    </row>
    <row r="4978" spans="1:13" s="352" customFormat="1" ht="50.25" customHeight="1">
      <c r="A4978" s="2787" t="s">
        <v>3294</v>
      </c>
      <c r="B4978" s="2788"/>
      <c r="C4978" s="2789"/>
      <c r="D4978" s="1425"/>
      <c r="E4978" s="2788"/>
      <c r="F4978" s="2789"/>
      <c r="G4978" s="1425"/>
      <c r="H4978" s="2788" t="s">
        <v>3337</v>
      </c>
      <c r="I4978" s="2789"/>
      <c r="J4978" s="1425"/>
      <c r="K4978" s="2503" t="s">
        <v>3337</v>
      </c>
      <c r="L4978" s="2789"/>
      <c r="M4978" s="1425"/>
    </row>
    <row r="4979" spans="1:13" s="2765" customFormat="1" ht="28.5" customHeight="1">
      <c r="A4979" s="2787" t="s">
        <v>3295</v>
      </c>
      <c r="B4979" s="2788" t="s">
        <v>5090</v>
      </c>
      <c r="C4979" s="2789"/>
      <c r="D4979" s="1425"/>
      <c r="E4979" s="2788" t="s">
        <v>5090</v>
      </c>
      <c r="F4979" s="2789"/>
      <c r="G4979" s="1425"/>
      <c r="H4979" s="2788" t="s">
        <v>5078</v>
      </c>
      <c r="I4979" s="2789"/>
      <c r="J4979" s="1425"/>
      <c r="K4979" s="2503" t="s">
        <v>5078</v>
      </c>
      <c r="L4979" s="2789"/>
      <c r="M4979" s="1425"/>
    </row>
    <row r="4980" spans="1:13" s="352" customFormat="1" ht="50.25" customHeight="1">
      <c r="A4980" s="2787" t="s">
        <v>3298</v>
      </c>
      <c r="B4980" s="2788" t="s">
        <v>5123</v>
      </c>
      <c r="C4980" s="2789"/>
      <c r="D4980" s="1425"/>
      <c r="E4980" s="2788" t="s">
        <v>5123</v>
      </c>
      <c r="F4980" s="2789"/>
      <c r="G4980" s="1425"/>
      <c r="H4980" s="2788" t="s">
        <v>5123</v>
      </c>
      <c r="I4980" s="2789"/>
      <c r="J4980" s="1425"/>
      <c r="K4980" s="2503" t="s">
        <v>5124</v>
      </c>
      <c r="L4980" s="2789"/>
      <c r="M4980" s="1425"/>
    </row>
    <row r="4981" spans="1:13" s="352" customFormat="1" ht="53.25" customHeight="1">
      <c r="A4981" s="2787" t="s">
        <v>4376</v>
      </c>
      <c r="B4981" s="2788" t="s">
        <v>5125</v>
      </c>
      <c r="C4981" s="2789"/>
      <c r="D4981" s="1425"/>
      <c r="E4981" s="2788" t="s">
        <v>5125</v>
      </c>
      <c r="F4981" s="2789"/>
      <c r="G4981" s="1425"/>
      <c r="H4981" s="2788" t="s">
        <v>5125</v>
      </c>
      <c r="I4981" s="2789"/>
      <c r="J4981" s="1425"/>
      <c r="K4981" s="2788" t="s">
        <v>5125</v>
      </c>
      <c r="L4981" s="2789"/>
      <c r="M4981" s="1425"/>
    </row>
    <row r="4982" spans="1:13" s="352" customFormat="1" ht="41.25" customHeight="1">
      <c r="A4982" s="2787" t="s">
        <v>3304</v>
      </c>
      <c r="B4982" s="2788"/>
      <c r="C4982" s="2790"/>
      <c r="D4982" s="1425"/>
      <c r="E4982" s="2788"/>
      <c r="F4982" s="2790"/>
      <c r="G4982" s="1425"/>
      <c r="H4982" s="2788"/>
      <c r="I4982" s="2790"/>
      <c r="J4982" s="1425"/>
      <c r="K4982" s="2503"/>
      <c r="L4982" s="2790"/>
      <c r="M4982" s="1425"/>
    </row>
    <row r="4983" spans="1:13" s="352" customFormat="1" ht="50.25" customHeight="1">
      <c r="A4983" s="2787" t="s">
        <v>4377</v>
      </c>
      <c r="B4983" s="2791"/>
      <c r="C4983" s="2792"/>
      <c r="D4983" s="1425"/>
      <c r="E4983" s="2791"/>
      <c r="F4983" s="2792"/>
      <c r="G4983" s="1425"/>
      <c r="H4983" s="2791">
        <v>1</v>
      </c>
      <c r="I4983" s="2792">
        <v>300</v>
      </c>
      <c r="J4983" s="1425">
        <f>H4985*H4983*I4983</f>
        <v>450000</v>
      </c>
      <c r="K4983" s="2793">
        <v>1</v>
      </c>
      <c r="L4983" s="2792">
        <v>300</v>
      </c>
      <c r="M4983" s="1425">
        <f>L4983*K4983*K4985</f>
        <v>450000</v>
      </c>
    </row>
    <row r="4984" spans="1:13" s="352" customFormat="1" ht="50.25" customHeight="1">
      <c r="A4984" s="2787" t="s">
        <v>4378</v>
      </c>
      <c r="B4984" s="2791">
        <v>2</v>
      </c>
      <c r="C4984" s="2792">
        <v>120</v>
      </c>
      <c r="D4984" s="1425">
        <f>C4984*B4985*B4984</f>
        <v>120000</v>
      </c>
      <c r="E4984" s="2791">
        <v>2</v>
      </c>
      <c r="F4984" s="2792">
        <v>120</v>
      </c>
      <c r="G4984" s="1425">
        <f>F4984*E4985*E4984</f>
        <v>120000</v>
      </c>
      <c r="H4984" s="2791"/>
      <c r="I4984" s="2792"/>
      <c r="J4984" s="1425"/>
      <c r="K4984" s="2793"/>
      <c r="L4984" s="2792"/>
      <c r="M4984" s="1425"/>
    </row>
    <row r="4985" spans="1:13" s="352" customFormat="1" ht="36.75" customHeight="1">
      <c r="A4985" s="2787" t="s">
        <v>4379</v>
      </c>
      <c r="B4985" s="1424">
        <v>500</v>
      </c>
      <c r="C4985" s="2794"/>
      <c r="D4985" s="1425"/>
      <c r="E4985" s="1424">
        <v>500</v>
      </c>
      <c r="F4985" s="2794"/>
      <c r="G4985" s="1425"/>
      <c r="H4985" s="1424">
        <v>1500</v>
      </c>
      <c r="I4985" s="2794"/>
      <c r="J4985" s="1425"/>
      <c r="K4985" s="2311">
        <v>1500</v>
      </c>
      <c r="L4985" s="2794"/>
      <c r="M4985" s="1425"/>
    </row>
    <row r="4986" spans="1:13" s="352" customFormat="1" ht="55.5" customHeight="1" thickBot="1">
      <c r="A4986" s="2800" t="s">
        <v>29</v>
      </c>
      <c r="B4986" s="2801"/>
      <c r="C4986" s="2795"/>
      <c r="D4986" s="2802">
        <f>D4984</f>
        <v>120000</v>
      </c>
      <c r="E4986" s="2803"/>
      <c r="F4986" s="2804"/>
      <c r="G4986" s="2802">
        <f>G4984</f>
        <v>120000</v>
      </c>
      <c r="H4986" s="2803"/>
      <c r="I4986" s="2804"/>
      <c r="J4986" s="2802">
        <f>J4983</f>
        <v>450000</v>
      </c>
      <c r="K4986" s="2805"/>
      <c r="L4986" s="2804"/>
      <c r="M4986" s="2802">
        <f>M4983</f>
        <v>450000</v>
      </c>
    </row>
    <row r="4987" spans="1:13" s="352" customFormat="1" ht="50.25" customHeight="1">
      <c r="A4987" s="2785" t="s">
        <v>3278</v>
      </c>
      <c r="B4987" s="2307"/>
      <c r="C4987" s="2307"/>
      <c r="D4987" s="2806"/>
      <c r="E4987" s="2307"/>
      <c r="F4987" s="2307"/>
      <c r="G4987" s="2806"/>
      <c r="H4987" s="2307" t="s">
        <v>5117</v>
      </c>
      <c r="I4987" s="2307"/>
      <c r="J4987" s="2806"/>
      <c r="K4987" s="2400" t="s">
        <v>5118</v>
      </c>
      <c r="L4987" s="2307"/>
      <c r="M4987" s="2806"/>
    </row>
    <row r="4988" spans="1:13" s="352" customFormat="1" ht="29.25" customHeight="1">
      <c r="A4988" s="2786" t="s">
        <v>4228</v>
      </c>
      <c r="B4988" s="2390"/>
      <c r="C4988" s="1424"/>
      <c r="D4988" s="1425"/>
      <c r="E4988" s="2390"/>
      <c r="F4988" s="1424"/>
      <c r="G4988" s="1425"/>
      <c r="H4988" s="2390" t="s">
        <v>5119</v>
      </c>
      <c r="I4988" s="1424"/>
      <c r="J4988" s="1425"/>
      <c r="K4988" s="2311" t="s">
        <v>5119</v>
      </c>
      <c r="L4988" s="1424"/>
      <c r="M4988" s="1425"/>
    </row>
    <row r="4989" spans="1:13" s="352" customFormat="1" ht="28.5" customHeight="1">
      <c r="A4989" s="2787" t="s">
        <v>3284</v>
      </c>
      <c r="B4989" s="2788"/>
      <c r="C4989" s="2789"/>
      <c r="D4989" s="1425"/>
      <c r="E4989" s="2788"/>
      <c r="F4989" s="2789"/>
      <c r="G4989" s="1425"/>
      <c r="H4989" s="2788" t="s">
        <v>25</v>
      </c>
      <c r="I4989" s="2789"/>
      <c r="J4989" s="1425"/>
      <c r="K4989" s="2503" t="s">
        <v>27</v>
      </c>
      <c r="L4989" s="2789"/>
      <c r="M4989" s="1425"/>
    </row>
    <row r="4990" spans="1:13" s="352" customFormat="1" ht="25.5" customHeight="1">
      <c r="A4990" s="2787" t="s">
        <v>4375</v>
      </c>
      <c r="B4990" s="2788"/>
      <c r="C4990" s="2789"/>
      <c r="D4990" s="1425"/>
      <c r="E4990" s="2788"/>
      <c r="F4990" s="2789"/>
      <c r="G4990" s="1425"/>
      <c r="H4990" s="2788" t="s">
        <v>3712</v>
      </c>
      <c r="I4990" s="2789"/>
      <c r="J4990" s="1425"/>
      <c r="K4990" s="2503" t="s">
        <v>3712</v>
      </c>
      <c r="L4990" s="2789"/>
      <c r="M4990" s="1425"/>
    </row>
    <row r="4991" spans="1:13" s="352" customFormat="1" ht="51.75" customHeight="1">
      <c r="A4991" s="2787" t="s">
        <v>3291</v>
      </c>
      <c r="B4991" s="2788"/>
      <c r="C4991" s="2789"/>
      <c r="D4991" s="1425"/>
      <c r="E4991" s="2788"/>
      <c r="F4991" s="2789"/>
      <c r="G4991" s="1425"/>
      <c r="H4991" s="2788" t="s">
        <v>5129</v>
      </c>
      <c r="I4991" s="2789"/>
      <c r="J4991" s="1425"/>
      <c r="K4991" s="2503" t="s">
        <v>5130</v>
      </c>
      <c r="L4991" s="2789"/>
      <c r="M4991" s="1425"/>
    </row>
    <row r="4992" spans="1:13" s="352" customFormat="1" ht="27" customHeight="1">
      <c r="A4992" s="2786" t="s">
        <v>3294</v>
      </c>
      <c r="B4992" s="2788"/>
      <c r="C4992" s="2789"/>
      <c r="D4992" s="1425"/>
      <c r="E4992" s="2788"/>
      <c r="F4992" s="2789"/>
      <c r="G4992" s="1425"/>
      <c r="H4992" s="2788" t="s">
        <v>3337</v>
      </c>
      <c r="I4992" s="2789"/>
      <c r="J4992" s="1425"/>
      <c r="K4992" s="2503" t="s">
        <v>3337</v>
      </c>
      <c r="L4992" s="2789"/>
      <c r="M4992" s="1425"/>
    </row>
    <row r="4993" spans="1:14" s="2765" customFormat="1" ht="28.5" customHeight="1">
      <c r="A4993" s="2787" t="s">
        <v>3295</v>
      </c>
      <c r="B4993" s="2788"/>
      <c r="C4993" s="2789"/>
      <c r="D4993" s="1425"/>
      <c r="E4993" s="2788"/>
      <c r="F4993" s="2789"/>
      <c r="G4993" s="1425"/>
      <c r="H4993" s="2788" t="s">
        <v>5078</v>
      </c>
      <c r="I4993" s="2789"/>
      <c r="J4993" s="1425"/>
      <c r="K4993" s="2503" t="s">
        <v>5078</v>
      </c>
      <c r="L4993" s="2789"/>
      <c r="M4993" s="1425"/>
    </row>
    <row r="4994" spans="1:14" s="352" customFormat="1" ht="50.25" customHeight="1">
      <c r="A4994" s="2787" t="s">
        <v>3298</v>
      </c>
      <c r="B4994" s="2788"/>
      <c r="C4994" s="2789"/>
      <c r="D4994" s="1425"/>
      <c r="E4994" s="2788"/>
      <c r="F4994" s="2789"/>
      <c r="G4994" s="1425"/>
      <c r="H4994" s="2788" t="s">
        <v>5123</v>
      </c>
      <c r="I4994" s="2789"/>
      <c r="J4994" s="1425"/>
      <c r="K4994" s="2503" t="s">
        <v>5124</v>
      </c>
      <c r="L4994" s="2789"/>
      <c r="M4994" s="1425"/>
    </row>
    <row r="4995" spans="1:14" s="352" customFormat="1" ht="53.25" customHeight="1">
      <c r="A4995" s="2787" t="s">
        <v>4376</v>
      </c>
      <c r="B4995" s="2788"/>
      <c r="C4995" s="2789"/>
      <c r="D4995" s="1425"/>
      <c r="E4995" s="2788"/>
      <c r="F4995" s="2789"/>
      <c r="G4995" s="1425"/>
      <c r="H4995" s="2788" t="s">
        <v>5125</v>
      </c>
      <c r="I4995" s="2789"/>
      <c r="J4995" s="1425"/>
      <c r="K4995" s="2788" t="s">
        <v>5125</v>
      </c>
      <c r="L4995" s="2789"/>
      <c r="M4995" s="1425"/>
    </row>
    <row r="4996" spans="1:14" s="352" customFormat="1" ht="28.5" customHeight="1">
      <c r="A4996" s="2787"/>
      <c r="B4996" s="2791"/>
      <c r="C4996" s="2792"/>
      <c r="D4996" s="1425"/>
      <c r="E4996" s="2791"/>
      <c r="F4996" s="2792"/>
      <c r="G4996" s="1425"/>
      <c r="H4996" s="2791">
        <v>1</v>
      </c>
      <c r="I4996" s="2792">
        <v>200</v>
      </c>
      <c r="J4996" s="1425">
        <f>H4998*H4996*I4996</f>
        <v>20000</v>
      </c>
      <c r="K4996" s="2793">
        <v>1</v>
      </c>
      <c r="L4996" s="2792">
        <v>200</v>
      </c>
      <c r="M4996" s="1425">
        <f>K4998*K4996*L4996</f>
        <v>20000</v>
      </c>
    </row>
    <row r="4997" spans="1:14" s="352" customFormat="1" ht="27" customHeight="1">
      <c r="A4997" s="2787"/>
      <c r="B4997" s="2791"/>
      <c r="C4997" s="2792"/>
      <c r="D4997" s="1425"/>
      <c r="E4997" s="2791"/>
      <c r="F4997" s="2792"/>
      <c r="G4997" s="1425"/>
      <c r="H4997" s="2791">
        <v>1</v>
      </c>
      <c r="I4997" s="2792">
        <v>60</v>
      </c>
      <c r="J4997" s="1425">
        <f>H4998*H4997*I4997</f>
        <v>6000</v>
      </c>
      <c r="K4997" s="2793">
        <v>1</v>
      </c>
      <c r="L4997" s="2792">
        <v>60</v>
      </c>
      <c r="M4997" s="1425">
        <f>K4998*K4997*L4997</f>
        <v>6000</v>
      </c>
    </row>
    <row r="4998" spans="1:14" s="352" customFormat="1" ht="24.75" customHeight="1">
      <c r="A4998" s="2787"/>
      <c r="B4998" s="1424"/>
      <c r="C4998" s="2794"/>
      <c r="D4998" s="1425"/>
      <c r="E4998" s="1424"/>
      <c r="F4998" s="2794"/>
      <c r="G4998" s="1425"/>
      <c r="H4998" s="1424">
        <v>100</v>
      </c>
      <c r="I4998" s="2794"/>
      <c r="J4998" s="1425"/>
      <c r="K4998" s="2311">
        <v>100</v>
      </c>
      <c r="L4998" s="2794"/>
      <c r="M4998" s="1425"/>
    </row>
    <row r="4999" spans="1:14" s="352" customFormat="1" ht="36.75" customHeight="1" thickBot="1">
      <c r="A4999" s="2395"/>
      <c r="B4999" s="2795"/>
      <c r="C4999" s="2795"/>
      <c r="D4999" s="2796"/>
      <c r="E4999" s="2795"/>
      <c r="F4999" s="2795"/>
      <c r="G4999" s="2796"/>
      <c r="H4999" s="2795"/>
      <c r="I4999" s="2795"/>
      <c r="J4999" s="2796">
        <f>SUM(J4996:J4998)</f>
        <v>26000</v>
      </c>
      <c r="K4999" s="2797"/>
      <c r="L4999" s="2795"/>
      <c r="M4999" s="2796">
        <f>SUM(M4996:M4998)</f>
        <v>26000</v>
      </c>
    </row>
    <row r="5000" spans="1:14" s="352" customFormat="1" ht="20.25" customHeight="1" thickBot="1">
      <c r="A5000" s="2588" t="s">
        <v>5109</v>
      </c>
      <c r="B5000" s="2564"/>
      <c r="C5000" s="2564"/>
      <c r="D5000" s="2774">
        <f>D4999+D4986+D4972</f>
        <v>270000</v>
      </c>
      <c r="E5000" s="2564"/>
      <c r="F5000" s="2564"/>
      <c r="G5000" s="2774">
        <f>G4999+G4986+G4972</f>
        <v>270000</v>
      </c>
      <c r="H5000" s="2564"/>
      <c r="I5000" s="2564"/>
      <c r="J5000" s="2774">
        <f>J4999+J4986+J4972</f>
        <v>556000</v>
      </c>
      <c r="K5000" s="2564"/>
      <c r="L5000" s="2564"/>
      <c r="M5000" s="2774">
        <f>M4999+M4986+M4972</f>
        <v>556000</v>
      </c>
      <c r="N5000" s="2667">
        <f>M5000+J5000+G5000+D5000</f>
        <v>1652000</v>
      </c>
    </row>
    <row r="5001" spans="1:14" ht="15.75" thickBot="1">
      <c r="A5001" s="2782" t="s">
        <v>5131</v>
      </c>
      <c r="B5001" s="2783"/>
      <c r="C5001" s="2783"/>
      <c r="D5001" s="2783"/>
      <c r="E5001" s="2783"/>
      <c r="F5001" s="2783"/>
      <c r="G5001" s="2783"/>
      <c r="H5001" s="2783"/>
      <c r="I5001" s="2783"/>
      <c r="J5001" s="2783"/>
      <c r="K5001" s="2783"/>
      <c r="L5001" s="2783"/>
      <c r="M5001" s="2784"/>
    </row>
    <row r="5002" spans="1:14" s="352" customFormat="1" ht="53.25" customHeight="1">
      <c r="A5002" s="2785" t="s">
        <v>3278</v>
      </c>
      <c r="B5002" s="2307" t="s">
        <v>5132</v>
      </c>
      <c r="C5002" s="1424"/>
      <c r="D5002" s="2807"/>
      <c r="E5002" s="2799" t="s">
        <v>5132</v>
      </c>
      <c r="F5002" s="1422"/>
      <c r="G5002" s="1423"/>
      <c r="H5002" s="2799" t="s">
        <v>5132</v>
      </c>
      <c r="I5002" s="1422"/>
      <c r="J5002" s="1423"/>
      <c r="K5002" s="2388" t="s">
        <v>5132</v>
      </c>
      <c r="L5002" s="1424"/>
      <c r="M5002" s="1425"/>
    </row>
    <row r="5003" spans="1:14" s="352" customFormat="1" ht="28.5" customHeight="1">
      <c r="A5003" s="2786" t="s">
        <v>4228</v>
      </c>
      <c r="B5003" s="2390" t="s">
        <v>5119</v>
      </c>
      <c r="C5003" s="1424"/>
      <c r="D5003" s="2807"/>
      <c r="E5003" s="2311" t="s">
        <v>5119</v>
      </c>
      <c r="F5003" s="1424"/>
      <c r="G5003" s="1425"/>
      <c r="H5003" s="2311" t="s">
        <v>5119</v>
      </c>
      <c r="I5003" s="1424"/>
      <c r="J5003" s="1425"/>
      <c r="K5003" s="2390" t="s">
        <v>5119</v>
      </c>
      <c r="L5003" s="1424"/>
      <c r="M5003" s="1425"/>
    </row>
    <row r="5004" spans="1:14" s="352" customFormat="1" ht="28.5" customHeight="1">
      <c r="A5004" s="2787" t="s">
        <v>3284</v>
      </c>
      <c r="B5004" s="2788" t="s">
        <v>21</v>
      </c>
      <c r="C5004" s="2789"/>
      <c r="D5004" s="2807"/>
      <c r="E5004" s="2503" t="s">
        <v>24</v>
      </c>
      <c r="F5004" s="2789"/>
      <c r="G5004" s="1425"/>
      <c r="H5004" s="2503" t="s">
        <v>25</v>
      </c>
      <c r="I5004" s="2789"/>
      <c r="J5004" s="1425"/>
      <c r="K5004" s="2808" t="s">
        <v>27</v>
      </c>
      <c r="L5004" s="2789"/>
      <c r="M5004" s="1425"/>
    </row>
    <row r="5005" spans="1:14" s="352" customFormat="1" ht="24" customHeight="1">
      <c r="A5005" s="2787" t="s">
        <v>4375</v>
      </c>
      <c r="B5005" s="2788" t="s">
        <v>3712</v>
      </c>
      <c r="C5005" s="2789"/>
      <c r="D5005" s="2807"/>
      <c r="E5005" s="2503" t="s">
        <v>3712</v>
      </c>
      <c r="F5005" s="2789"/>
      <c r="G5005" s="1425"/>
      <c r="H5005" s="2503" t="s">
        <v>3712</v>
      </c>
      <c r="I5005" s="2789"/>
      <c r="J5005" s="1425"/>
      <c r="K5005" s="2808" t="s">
        <v>3712</v>
      </c>
      <c r="L5005" s="2789"/>
      <c r="M5005" s="1425"/>
    </row>
    <row r="5006" spans="1:14" s="352" customFormat="1" ht="38.25" customHeight="1">
      <c r="A5006" s="2787" t="s">
        <v>3291</v>
      </c>
      <c r="B5006" s="2788" t="s">
        <v>5133</v>
      </c>
      <c r="C5006" s="2789"/>
      <c r="D5006" s="2807"/>
      <c r="E5006" s="2503" t="s">
        <v>5133</v>
      </c>
      <c r="F5006" s="2789"/>
      <c r="G5006" s="1425"/>
      <c r="H5006" s="2503" t="s">
        <v>5133</v>
      </c>
      <c r="I5006" s="2789"/>
      <c r="J5006" s="1425"/>
      <c r="K5006" s="2808" t="s">
        <v>5133</v>
      </c>
      <c r="L5006" s="2789"/>
      <c r="M5006" s="1425"/>
    </row>
    <row r="5007" spans="1:14" s="352" customFormat="1" ht="24" customHeight="1">
      <c r="A5007" s="2786" t="s">
        <v>3294</v>
      </c>
      <c r="B5007" s="2788" t="s">
        <v>3337</v>
      </c>
      <c r="C5007" s="2789"/>
      <c r="D5007" s="2807"/>
      <c r="E5007" s="2503" t="s">
        <v>3337</v>
      </c>
      <c r="F5007" s="2789"/>
      <c r="G5007" s="1425"/>
      <c r="H5007" s="2503" t="s">
        <v>3337</v>
      </c>
      <c r="I5007" s="2789"/>
      <c r="J5007" s="1425"/>
      <c r="K5007" s="2808" t="s">
        <v>3337</v>
      </c>
      <c r="L5007" s="2789"/>
      <c r="M5007" s="1425"/>
    </row>
    <row r="5008" spans="1:14" s="2765" customFormat="1" ht="28.5" customHeight="1">
      <c r="A5008" s="2787" t="s">
        <v>3295</v>
      </c>
      <c r="B5008" s="2788" t="s">
        <v>5078</v>
      </c>
      <c r="C5008" s="2789"/>
      <c r="D5008" s="2807"/>
      <c r="E5008" s="2503" t="s">
        <v>5078</v>
      </c>
      <c r="F5008" s="2789"/>
      <c r="G5008" s="1425"/>
      <c r="H5008" s="2503" t="s">
        <v>5078</v>
      </c>
      <c r="I5008" s="2789"/>
      <c r="J5008" s="1425"/>
      <c r="K5008" s="2808" t="s">
        <v>5078</v>
      </c>
      <c r="L5008" s="2789"/>
      <c r="M5008" s="1425"/>
    </row>
    <row r="5009" spans="1:13" s="352" customFormat="1" ht="50.25" customHeight="1">
      <c r="A5009" s="2787" t="s">
        <v>3298</v>
      </c>
      <c r="B5009" s="2788" t="s">
        <v>5079</v>
      </c>
      <c r="C5009" s="2788"/>
      <c r="D5009" s="2809"/>
      <c r="E5009" s="2503" t="s">
        <v>5079</v>
      </c>
      <c r="F5009" s="2788"/>
      <c r="G5009" s="2810"/>
      <c r="H5009" s="2503" t="s">
        <v>5079</v>
      </c>
      <c r="I5009" s="2788"/>
      <c r="J5009" s="2810"/>
      <c r="K5009" s="2808" t="s">
        <v>5079</v>
      </c>
      <c r="L5009" s="2789"/>
      <c r="M5009" s="1425"/>
    </row>
    <row r="5010" spans="1:13" s="352" customFormat="1" ht="44.25" customHeight="1">
      <c r="A5010" s="2787" t="s">
        <v>4376</v>
      </c>
      <c r="B5010" s="2788" t="s">
        <v>5125</v>
      </c>
      <c r="C5010" s="2789"/>
      <c r="D5010" s="2807"/>
      <c r="E5010" s="2503" t="s">
        <v>5125</v>
      </c>
      <c r="F5010" s="2789"/>
      <c r="G5010" s="1425"/>
      <c r="H5010" s="2503" t="s">
        <v>5125</v>
      </c>
      <c r="I5010" s="2789"/>
      <c r="J5010" s="1425"/>
      <c r="K5010" s="2808" t="s">
        <v>5125</v>
      </c>
      <c r="L5010" s="2789"/>
      <c r="M5010" s="1425"/>
    </row>
    <row r="5011" spans="1:13" s="352" customFormat="1" ht="26.25" customHeight="1">
      <c r="A5011" s="2787" t="s">
        <v>5134</v>
      </c>
      <c r="B5011" s="2811">
        <v>5</v>
      </c>
      <c r="C5011" s="2812" t="s">
        <v>5135</v>
      </c>
      <c r="D5011" s="2813">
        <f>C5011*B5011</f>
        <v>12500</v>
      </c>
      <c r="E5011" s="2814" t="s">
        <v>3099</v>
      </c>
      <c r="F5011" s="2812" t="s">
        <v>5135</v>
      </c>
      <c r="G5011" s="2815">
        <f>F5011*E5011</f>
        <v>12500</v>
      </c>
      <c r="H5011" s="2814" t="s">
        <v>3099</v>
      </c>
      <c r="I5011" s="2812" t="s">
        <v>5135</v>
      </c>
      <c r="J5011" s="2815">
        <f>I5011*H5011</f>
        <v>12500</v>
      </c>
      <c r="K5011" s="2816" t="s">
        <v>3099</v>
      </c>
      <c r="L5011" s="2812">
        <v>2500</v>
      </c>
      <c r="M5011" s="2815">
        <f>L5011*K5011</f>
        <v>12500</v>
      </c>
    </row>
    <row r="5012" spans="1:13" s="352" customFormat="1" ht="39" customHeight="1">
      <c r="A5012" s="2312" t="s">
        <v>5136</v>
      </c>
      <c r="B5012" s="2791"/>
      <c r="C5012" s="2792"/>
      <c r="D5012" s="2807"/>
      <c r="E5012" s="2793"/>
      <c r="F5012" s="2792"/>
      <c r="G5012" s="1425"/>
      <c r="H5012" s="2793"/>
      <c r="I5012" s="2792"/>
      <c r="J5012" s="1425"/>
      <c r="K5012" s="2817"/>
      <c r="L5012" s="2792"/>
      <c r="M5012" s="1425"/>
    </row>
    <row r="5013" spans="1:13" s="352" customFormat="1" ht="33.75" customHeight="1">
      <c r="A5013" s="2787" t="s">
        <v>4378</v>
      </c>
      <c r="B5013" s="2791"/>
      <c r="C5013" s="2792"/>
      <c r="D5013" s="2807"/>
      <c r="E5013" s="2793"/>
      <c r="F5013" s="2792"/>
      <c r="G5013" s="1425"/>
      <c r="H5013" s="2793"/>
      <c r="I5013" s="2792"/>
      <c r="J5013" s="1425"/>
      <c r="K5013" s="2817"/>
      <c r="L5013" s="2792"/>
      <c r="M5013" s="1425"/>
    </row>
    <row r="5014" spans="1:13" s="352" customFormat="1" ht="30.75" customHeight="1">
      <c r="A5014" s="2787" t="s">
        <v>4379</v>
      </c>
      <c r="B5014" s="1424"/>
      <c r="C5014" s="2794"/>
      <c r="D5014" s="2807"/>
      <c r="E5014" s="2311"/>
      <c r="F5014" s="2794"/>
      <c r="G5014" s="1425"/>
      <c r="H5014" s="2311"/>
      <c r="I5014" s="2794"/>
      <c r="J5014" s="1425"/>
      <c r="K5014" s="2390"/>
      <c r="L5014" s="2794"/>
      <c r="M5014" s="1425"/>
    </row>
    <row r="5015" spans="1:13" s="352" customFormat="1" ht="28.5" customHeight="1" thickBot="1">
      <c r="A5015" s="2800" t="s">
        <v>29</v>
      </c>
      <c r="B5015" s="2795"/>
      <c r="C5015" s="2795"/>
      <c r="D5015" s="2818">
        <f>D5011</f>
        <v>12500</v>
      </c>
      <c r="E5015" s="2797"/>
      <c r="F5015" s="2795"/>
      <c r="G5015" s="2796">
        <f>G5011</f>
        <v>12500</v>
      </c>
      <c r="H5015" s="2797"/>
      <c r="I5015" s="2795"/>
      <c r="J5015" s="2796">
        <f>J5011</f>
        <v>12500</v>
      </c>
      <c r="K5015" s="2819"/>
      <c r="L5015" s="2795"/>
      <c r="M5015" s="2796">
        <f>M5011</f>
        <v>12500</v>
      </c>
    </row>
    <row r="5016" spans="1:13" s="352" customFormat="1" ht="43.5" customHeight="1">
      <c r="A5016" s="2769" t="s">
        <v>3278</v>
      </c>
      <c r="B5016" s="1209" t="s">
        <v>5132</v>
      </c>
      <c r="C5016" s="1209"/>
      <c r="D5016" s="1212"/>
      <c r="E5016" s="1209" t="s">
        <v>5132</v>
      </c>
      <c r="F5016" s="1209"/>
      <c r="G5016" s="1212"/>
      <c r="H5016" s="1209" t="s">
        <v>5132</v>
      </c>
      <c r="I5016" s="1209"/>
      <c r="J5016" s="1212"/>
      <c r="K5016" s="1209" t="s">
        <v>5132</v>
      </c>
      <c r="L5016" s="1209"/>
      <c r="M5016" s="1212"/>
    </row>
    <row r="5017" spans="1:13" s="352" customFormat="1" ht="28.5" customHeight="1">
      <c r="A5017" s="2770" t="s">
        <v>4228</v>
      </c>
      <c r="B5017" s="1214" t="s">
        <v>5119</v>
      </c>
      <c r="C5017" s="1214"/>
      <c r="D5017" s="1216"/>
      <c r="E5017" s="1214" t="s">
        <v>5119</v>
      </c>
      <c r="F5017" s="1214"/>
      <c r="G5017" s="1216"/>
      <c r="H5017" s="1214" t="s">
        <v>5119</v>
      </c>
      <c r="I5017" s="1214"/>
      <c r="J5017" s="1216"/>
      <c r="K5017" s="1214" t="s">
        <v>5119</v>
      </c>
      <c r="L5017" s="1214"/>
      <c r="M5017" s="1216"/>
    </row>
    <row r="5018" spans="1:13" s="352" customFormat="1" ht="35.25" customHeight="1">
      <c r="A5018" s="2770" t="s">
        <v>3284</v>
      </c>
      <c r="B5018" s="1410" t="s">
        <v>21</v>
      </c>
      <c r="C5018" s="2771"/>
      <c r="D5018" s="1216"/>
      <c r="E5018" s="1410" t="s">
        <v>24</v>
      </c>
      <c r="F5018" s="2771"/>
      <c r="G5018" s="1216"/>
      <c r="H5018" s="1410" t="s">
        <v>25</v>
      </c>
      <c r="I5018" s="2771"/>
      <c r="J5018" s="1216"/>
      <c r="K5018" s="1410" t="s">
        <v>27</v>
      </c>
      <c r="L5018" s="2771"/>
      <c r="M5018" s="1216"/>
    </row>
    <row r="5019" spans="1:13" s="352" customFormat="1" ht="30" customHeight="1">
      <c r="A5019" s="2770" t="s">
        <v>4375</v>
      </c>
      <c r="B5019" s="1410" t="s">
        <v>3712</v>
      </c>
      <c r="C5019" s="2771"/>
      <c r="D5019" s="1216"/>
      <c r="E5019" s="1410" t="s">
        <v>3712</v>
      </c>
      <c r="F5019" s="2771"/>
      <c r="G5019" s="1216"/>
      <c r="H5019" s="1410" t="s">
        <v>3712</v>
      </c>
      <c r="I5019" s="2771"/>
      <c r="J5019" s="1216"/>
      <c r="K5019" s="1410" t="s">
        <v>3712</v>
      </c>
      <c r="L5019" s="2771"/>
      <c r="M5019" s="1216"/>
    </row>
    <row r="5020" spans="1:13" s="352" customFormat="1" ht="38.25" customHeight="1">
      <c r="A5020" s="2770" t="s">
        <v>3291</v>
      </c>
      <c r="B5020" s="1410" t="s">
        <v>5133</v>
      </c>
      <c r="C5020" s="2771"/>
      <c r="D5020" s="1216"/>
      <c r="E5020" s="1410" t="s">
        <v>5133</v>
      </c>
      <c r="F5020" s="2771"/>
      <c r="G5020" s="1216"/>
      <c r="H5020" s="1410" t="s">
        <v>5133</v>
      </c>
      <c r="I5020" s="2771"/>
      <c r="J5020" s="1216"/>
      <c r="K5020" s="1410" t="s">
        <v>5133</v>
      </c>
      <c r="L5020" s="2771"/>
      <c r="M5020" s="1216"/>
    </row>
    <row r="5021" spans="1:13" s="352" customFormat="1" ht="27" customHeight="1">
      <c r="A5021" s="2770" t="s">
        <v>3294</v>
      </c>
      <c r="B5021" s="1410" t="s">
        <v>3337</v>
      </c>
      <c r="C5021" s="2771"/>
      <c r="D5021" s="1216"/>
      <c r="E5021" s="1410" t="s">
        <v>3337</v>
      </c>
      <c r="F5021" s="2771"/>
      <c r="G5021" s="1216"/>
      <c r="H5021" s="1410" t="s">
        <v>3337</v>
      </c>
      <c r="I5021" s="2771"/>
      <c r="J5021" s="1216"/>
      <c r="K5021" s="1410" t="s">
        <v>3337</v>
      </c>
      <c r="L5021" s="2771"/>
      <c r="M5021" s="1216"/>
    </row>
    <row r="5022" spans="1:13" s="2765" customFormat="1" ht="28.5" customHeight="1">
      <c r="A5022" s="2770" t="s">
        <v>3295</v>
      </c>
      <c r="B5022" s="1410" t="s">
        <v>5078</v>
      </c>
      <c r="C5022" s="2771"/>
      <c r="D5022" s="1216"/>
      <c r="E5022" s="1410" t="s">
        <v>5078</v>
      </c>
      <c r="F5022" s="2771"/>
      <c r="G5022" s="1216"/>
      <c r="H5022" s="1410" t="s">
        <v>5078</v>
      </c>
      <c r="I5022" s="2771"/>
      <c r="J5022" s="1216"/>
      <c r="K5022" s="1410" t="s">
        <v>5078</v>
      </c>
      <c r="L5022" s="2771"/>
      <c r="M5022" s="1216"/>
    </row>
    <row r="5023" spans="1:13" s="352" customFormat="1" ht="50.25" customHeight="1">
      <c r="A5023" s="2770" t="s">
        <v>3298</v>
      </c>
      <c r="B5023" s="1410" t="s">
        <v>5079</v>
      </c>
      <c r="C5023" s="1410"/>
      <c r="D5023" s="1410"/>
      <c r="E5023" s="1410" t="s">
        <v>5079</v>
      </c>
      <c r="F5023" s="1410"/>
      <c r="G5023" s="1410"/>
      <c r="H5023" s="1410" t="s">
        <v>5079</v>
      </c>
      <c r="I5023" s="1410"/>
      <c r="J5023" s="1410"/>
      <c r="K5023" s="1410" t="s">
        <v>5079</v>
      </c>
      <c r="L5023" s="2771"/>
      <c r="M5023" s="1216"/>
    </row>
    <row r="5024" spans="1:13" s="352" customFormat="1" ht="44.25" customHeight="1">
      <c r="A5024" s="2770" t="s">
        <v>4376</v>
      </c>
      <c r="B5024" s="1410" t="s">
        <v>5125</v>
      </c>
      <c r="C5024" s="2771"/>
      <c r="D5024" s="1216"/>
      <c r="E5024" s="1410" t="s">
        <v>5125</v>
      </c>
      <c r="F5024" s="2771"/>
      <c r="G5024" s="1216"/>
      <c r="H5024" s="1410" t="s">
        <v>5125</v>
      </c>
      <c r="I5024" s="2771"/>
      <c r="J5024" s="1216"/>
      <c r="K5024" s="1410" t="s">
        <v>5125</v>
      </c>
      <c r="L5024" s="2771"/>
      <c r="M5024" s="1216"/>
    </row>
    <row r="5025" spans="1:13" s="352" customFormat="1" ht="29.25" customHeight="1">
      <c r="A5025" s="2770" t="s">
        <v>5134</v>
      </c>
      <c r="B5025" s="2163">
        <v>5</v>
      </c>
      <c r="C5025" s="2820">
        <v>1500</v>
      </c>
      <c r="D5025" s="2821">
        <f>C5025*B5025</f>
        <v>7500</v>
      </c>
      <c r="E5025" s="2822" t="s">
        <v>3099</v>
      </c>
      <c r="F5025" s="2820">
        <v>1500</v>
      </c>
      <c r="G5025" s="2821">
        <f>F5025*E5025</f>
        <v>7500</v>
      </c>
      <c r="H5025" s="2822" t="s">
        <v>3099</v>
      </c>
      <c r="I5025" s="2820">
        <v>1500</v>
      </c>
      <c r="J5025" s="2821">
        <f>I5025*H5025</f>
        <v>7500</v>
      </c>
      <c r="K5025" s="2822" t="s">
        <v>3099</v>
      </c>
      <c r="L5025" s="2820">
        <v>1500</v>
      </c>
      <c r="M5025" s="2821">
        <f>L5025*K5025</f>
        <v>7500</v>
      </c>
    </row>
    <row r="5026" spans="1:13" s="352" customFormat="1" ht="39" customHeight="1">
      <c r="A5026" s="1394" t="s">
        <v>5136</v>
      </c>
      <c r="B5026" s="2162"/>
      <c r="C5026" s="2163"/>
      <c r="D5026" s="1216"/>
      <c r="E5026" s="2162"/>
      <c r="F5026" s="2163"/>
      <c r="G5026" s="1216"/>
      <c r="H5026" s="2162"/>
      <c r="I5026" s="2163"/>
      <c r="J5026" s="1216"/>
      <c r="K5026" s="2162"/>
      <c r="L5026" s="2163"/>
      <c r="M5026" s="1216"/>
    </row>
    <row r="5027" spans="1:13" s="352" customFormat="1" ht="33.75" customHeight="1">
      <c r="A5027" s="2770" t="s">
        <v>4378</v>
      </c>
      <c r="B5027" s="2162"/>
      <c r="C5027" s="2163"/>
      <c r="D5027" s="1216"/>
      <c r="E5027" s="2162"/>
      <c r="F5027" s="2163"/>
      <c r="G5027" s="1216"/>
      <c r="H5027" s="2162"/>
      <c r="I5027" s="2163"/>
      <c r="J5027" s="1216"/>
      <c r="K5027" s="2162"/>
      <c r="L5027" s="2163"/>
      <c r="M5027" s="1216"/>
    </row>
    <row r="5028" spans="1:13" s="352" customFormat="1" ht="30.75" customHeight="1">
      <c r="A5028" s="2770" t="s">
        <v>4379</v>
      </c>
      <c r="B5028" s="1214"/>
      <c r="C5028" s="1492"/>
      <c r="D5028" s="1216"/>
      <c r="E5028" s="1214"/>
      <c r="F5028" s="1492"/>
      <c r="G5028" s="1216"/>
      <c r="H5028" s="1214"/>
      <c r="I5028" s="1492"/>
      <c r="J5028" s="1216"/>
      <c r="K5028" s="1214"/>
      <c r="L5028" s="1492"/>
      <c r="M5028" s="1216"/>
    </row>
    <row r="5029" spans="1:13" s="352" customFormat="1" ht="28.5" customHeight="1" thickBot="1">
      <c r="A5029" s="2781" t="s">
        <v>29</v>
      </c>
      <c r="B5029" s="1496"/>
      <c r="C5029" s="1496"/>
      <c r="D5029" s="1498">
        <f>D5025</f>
        <v>7500</v>
      </c>
      <c r="E5029" s="1496"/>
      <c r="F5029" s="1496"/>
      <c r="G5029" s="1498">
        <f>G5025</f>
        <v>7500</v>
      </c>
      <c r="H5029" s="1496"/>
      <c r="I5029" s="1496"/>
      <c r="J5029" s="1498">
        <f>J5025</f>
        <v>7500</v>
      </c>
      <c r="K5029" s="1496"/>
      <c r="L5029" s="1496"/>
      <c r="M5029" s="1498">
        <f>M5025</f>
        <v>7500</v>
      </c>
    </row>
    <row r="5030" spans="1:13" s="352" customFormat="1" ht="42" customHeight="1">
      <c r="A5030" s="2769" t="s">
        <v>3278</v>
      </c>
      <c r="B5030" s="1209" t="s">
        <v>5132</v>
      </c>
      <c r="C5030" s="1209"/>
      <c r="D5030" s="1212"/>
      <c r="E5030" s="1209" t="s">
        <v>5132</v>
      </c>
      <c r="F5030" s="1209"/>
      <c r="G5030" s="1212"/>
      <c r="H5030" s="1209" t="s">
        <v>5132</v>
      </c>
      <c r="I5030" s="1209"/>
      <c r="J5030" s="1212"/>
      <c r="K5030" s="1209" t="s">
        <v>5132</v>
      </c>
      <c r="L5030" s="1209"/>
      <c r="M5030" s="1212"/>
    </row>
    <row r="5031" spans="1:13" s="352" customFormat="1" ht="30" customHeight="1">
      <c r="A5031" s="2770" t="s">
        <v>4228</v>
      </c>
      <c r="B5031" s="1214" t="s">
        <v>5119</v>
      </c>
      <c r="C5031" s="1214"/>
      <c r="D5031" s="1216"/>
      <c r="E5031" s="1214" t="s">
        <v>5119</v>
      </c>
      <c r="F5031" s="1214"/>
      <c r="G5031" s="1216"/>
      <c r="H5031" s="1214" t="s">
        <v>5119</v>
      </c>
      <c r="I5031" s="1214"/>
      <c r="J5031" s="1216"/>
      <c r="K5031" s="1214" t="s">
        <v>5119</v>
      </c>
      <c r="L5031" s="1214"/>
      <c r="M5031" s="1216"/>
    </row>
    <row r="5032" spans="1:13" s="352" customFormat="1" ht="30" customHeight="1">
      <c r="A5032" s="2770" t="s">
        <v>3284</v>
      </c>
      <c r="B5032" s="1410" t="s">
        <v>21</v>
      </c>
      <c r="C5032" s="2771"/>
      <c r="D5032" s="1216"/>
      <c r="E5032" s="1410" t="s">
        <v>24</v>
      </c>
      <c r="F5032" s="2771"/>
      <c r="G5032" s="1216"/>
      <c r="H5032" s="1410" t="s">
        <v>25</v>
      </c>
      <c r="I5032" s="2771"/>
      <c r="J5032" s="1216"/>
      <c r="K5032" s="1410" t="s">
        <v>27</v>
      </c>
      <c r="L5032" s="2771"/>
      <c r="M5032" s="1216"/>
    </row>
    <row r="5033" spans="1:13" s="352" customFormat="1" ht="31.5" customHeight="1">
      <c r="A5033" s="2770" t="s">
        <v>4375</v>
      </c>
      <c r="B5033" s="1410" t="s">
        <v>3712</v>
      </c>
      <c r="C5033" s="2771"/>
      <c r="D5033" s="1216"/>
      <c r="E5033" s="1410" t="s">
        <v>3712</v>
      </c>
      <c r="F5033" s="2771"/>
      <c r="G5033" s="1216"/>
      <c r="H5033" s="1410" t="s">
        <v>3712</v>
      </c>
      <c r="I5033" s="2771"/>
      <c r="J5033" s="1216"/>
      <c r="K5033" s="1410" t="s">
        <v>3712</v>
      </c>
      <c r="L5033" s="2771"/>
      <c r="M5033" s="1216"/>
    </row>
    <row r="5034" spans="1:13" s="352" customFormat="1" ht="38.25" customHeight="1">
      <c r="A5034" s="2770" t="s">
        <v>3291</v>
      </c>
      <c r="B5034" s="1410" t="s">
        <v>5133</v>
      </c>
      <c r="C5034" s="2771"/>
      <c r="D5034" s="1216"/>
      <c r="E5034" s="1410" t="s">
        <v>5133</v>
      </c>
      <c r="F5034" s="2771"/>
      <c r="G5034" s="1216"/>
      <c r="H5034" s="1410" t="s">
        <v>5133</v>
      </c>
      <c r="I5034" s="2771"/>
      <c r="J5034" s="1216"/>
      <c r="K5034" s="1410" t="s">
        <v>5133</v>
      </c>
      <c r="L5034" s="2771"/>
      <c r="M5034" s="1216"/>
    </row>
    <row r="5035" spans="1:13" s="352" customFormat="1" ht="27" customHeight="1">
      <c r="A5035" s="2770" t="s">
        <v>3294</v>
      </c>
      <c r="B5035" s="1410" t="s">
        <v>3337</v>
      </c>
      <c r="C5035" s="2771"/>
      <c r="D5035" s="1216"/>
      <c r="E5035" s="1410" t="s">
        <v>3337</v>
      </c>
      <c r="F5035" s="2771"/>
      <c r="G5035" s="1216"/>
      <c r="H5035" s="1410" t="s">
        <v>3337</v>
      </c>
      <c r="I5035" s="2771"/>
      <c r="J5035" s="1216"/>
      <c r="K5035" s="1410" t="s">
        <v>3337</v>
      </c>
      <c r="L5035" s="2771"/>
      <c r="M5035" s="1216"/>
    </row>
    <row r="5036" spans="1:13" s="2765" customFormat="1" ht="28.5" customHeight="1">
      <c r="A5036" s="2770" t="s">
        <v>3295</v>
      </c>
      <c r="B5036" s="1410" t="s">
        <v>5078</v>
      </c>
      <c r="C5036" s="2771"/>
      <c r="D5036" s="1216"/>
      <c r="E5036" s="1410" t="s">
        <v>5078</v>
      </c>
      <c r="F5036" s="2771"/>
      <c r="G5036" s="1216"/>
      <c r="H5036" s="1410" t="s">
        <v>5078</v>
      </c>
      <c r="I5036" s="2771"/>
      <c r="J5036" s="1216"/>
      <c r="K5036" s="1410" t="s">
        <v>5078</v>
      </c>
      <c r="L5036" s="2771"/>
      <c r="M5036" s="1216"/>
    </row>
    <row r="5037" spans="1:13" s="352" customFormat="1" ht="50.25" customHeight="1">
      <c r="A5037" s="2770" t="s">
        <v>3298</v>
      </c>
      <c r="B5037" s="1410" t="s">
        <v>5079</v>
      </c>
      <c r="C5037" s="1410"/>
      <c r="D5037" s="1410"/>
      <c r="E5037" s="1410" t="s">
        <v>5079</v>
      </c>
      <c r="F5037" s="1410"/>
      <c r="G5037" s="1410"/>
      <c r="H5037" s="1410" t="s">
        <v>5079</v>
      </c>
      <c r="I5037" s="1410"/>
      <c r="J5037" s="1410"/>
      <c r="K5037" s="1410" t="s">
        <v>5079</v>
      </c>
      <c r="L5037" s="2771"/>
      <c r="M5037" s="1216"/>
    </row>
    <row r="5038" spans="1:13" s="352" customFormat="1" ht="44.25" customHeight="1">
      <c r="A5038" s="2770" t="s">
        <v>4376</v>
      </c>
      <c r="B5038" s="1410" t="s">
        <v>5125</v>
      </c>
      <c r="C5038" s="2771"/>
      <c r="D5038" s="1216"/>
      <c r="E5038" s="1410" t="s">
        <v>5125</v>
      </c>
      <c r="F5038" s="2771"/>
      <c r="G5038" s="1216"/>
      <c r="H5038" s="1410" t="s">
        <v>5125</v>
      </c>
      <c r="I5038" s="2771"/>
      <c r="J5038" s="1216"/>
      <c r="K5038" s="1410" t="s">
        <v>5125</v>
      </c>
      <c r="L5038" s="2771"/>
      <c r="M5038" s="1216"/>
    </row>
    <row r="5039" spans="1:13" s="352" customFormat="1" ht="30.75" customHeight="1">
      <c r="A5039" s="2770" t="s">
        <v>5134</v>
      </c>
      <c r="B5039" s="2822"/>
      <c r="C5039" s="2820"/>
      <c r="D5039" s="2821"/>
      <c r="E5039" s="2822"/>
      <c r="F5039" s="2820"/>
      <c r="G5039" s="2821"/>
      <c r="H5039" s="2822"/>
      <c r="I5039" s="2820"/>
      <c r="J5039" s="2821"/>
      <c r="K5039" s="2822"/>
      <c r="L5039" s="2820"/>
      <c r="M5039" s="2821"/>
    </row>
    <row r="5040" spans="1:13" s="352" customFormat="1" ht="39" customHeight="1">
      <c r="A5040" s="1394" t="s">
        <v>5136</v>
      </c>
      <c r="B5040" s="2162">
        <v>1</v>
      </c>
      <c r="C5040" s="2163">
        <v>350</v>
      </c>
      <c r="D5040" s="1216">
        <f>C5040*B5040*B5042</f>
        <v>175000</v>
      </c>
      <c r="E5040" s="2162">
        <v>1</v>
      </c>
      <c r="F5040" s="2163">
        <v>350</v>
      </c>
      <c r="G5040" s="1216">
        <f>F5040*E5040*E5042</f>
        <v>87500</v>
      </c>
      <c r="H5040" s="2162">
        <v>1</v>
      </c>
      <c r="I5040" s="2163">
        <v>350</v>
      </c>
      <c r="J5040" s="1216">
        <f>I5040*H5040*H5042</f>
        <v>87500</v>
      </c>
      <c r="K5040" s="2162">
        <v>1</v>
      </c>
      <c r="L5040" s="2163">
        <v>350</v>
      </c>
      <c r="M5040" s="1216">
        <f>L5040*K5040*K5042</f>
        <v>87500</v>
      </c>
    </row>
    <row r="5041" spans="1:13" s="352" customFormat="1" ht="27" customHeight="1">
      <c r="A5041" s="2770" t="s">
        <v>4378</v>
      </c>
      <c r="B5041" s="2162">
        <v>1</v>
      </c>
      <c r="C5041" s="2163">
        <v>120</v>
      </c>
      <c r="D5041" s="1216">
        <f>C5041*B5041*B5042</f>
        <v>60000</v>
      </c>
      <c r="E5041" s="2162">
        <v>1</v>
      </c>
      <c r="F5041" s="2163">
        <v>120</v>
      </c>
      <c r="G5041" s="1216">
        <f>E5042*F5041</f>
        <v>30000</v>
      </c>
      <c r="H5041" s="2162">
        <v>1</v>
      </c>
      <c r="I5041" s="2163">
        <v>120</v>
      </c>
      <c r="J5041" s="1216">
        <f>H5042*I5041</f>
        <v>30000</v>
      </c>
      <c r="K5041" s="2162">
        <v>1</v>
      </c>
      <c r="L5041" s="2163">
        <v>120</v>
      </c>
      <c r="M5041" s="1216">
        <f>K5042*L5041</f>
        <v>30000</v>
      </c>
    </row>
    <row r="5042" spans="1:13" s="352" customFormat="1" ht="30.75" customHeight="1">
      <c r="A5042" s="2770" t="s">
        <v>4379</v>
      </c>
      <c r="B5042" s="1214">
        <v>500</v>
      </c>
      <c r="C5042" s="1492"/>
      <c r="D5042" s="1216"/>
      <c r="E5042" s="1214">
        <v>250</v>
      </c>
      <c r="F5042" s="1492"/>
      <c r="G5042" s="1216"/>
      <c r="H5042" s="1214">
        <v>250</v>
      </c>
      <c r="I5042" s="1492"/>
      <c r="J5042" s="1216"/>
      <c r="K5042" s="1214">
        <v>250</v>
      </c>
      <c r="L5042" s="1492"/>
      <c r="M5042" s="1216"/>
    </row>
    <row r="5043" spans="1:13" s="352" customFormat="1" ht="28.5" customHeight="1" thickBot="1">
      <c r="A5043" s="2781" t="s">
        <v>29</v>
      </c>
      <c r="B5043" s="1496"/>
      <c r="C5043" s="1496"/>
      <c r="D5043" s="1498">
        <f>SUM(D5040:D5042)</f>
        <v>235000</v>
      </c>
      <c r="E5043" s="1496"/>
      <c r="F5043" s="1496"/>
      <c r="G5043" s="1498">
        <f>SUM(G5040:G5042)</f>
        <v>117500</v>
      </c>
      <c r="H5043" s="1496"/>
      <c r="I5043" s="1496"/>
      <c r="J5043" s="1498">
        <f>SUM(J5040:J5042)</f>
        <v>117500</v>
      </c>
      <c r="K5043" s="1496"/>
      <c r="L5043" s="1496"/>
      <c r="M5043" s="1498">
        <f>SUM(M5040:M5042)</f>
        <v>117500</v>
      </c>
    </row>
    <row r="5044" spans="1:13" ht="31.5">
      <c r="A5044" s="2769" t="s">
        <v>3278</v>
      </c>
      <c r="B5044" s="1209" t="s">
        <v>5132</v>
      </c>
      <c r="C5044" s="1209"/>
      <c r="D5044" s="1212"/>
      <c r="E5044" s="1209" t="s">
        <v>5132</v>
      </c>
      <c r="F5044" s="1209"/>
      <c r="G5044" s="1212"/>
      <c r="H5044" s="1209" t="s">
        <v>5132</v>
      </c>
      <c r="I5044" s="1209"/>
      <c r="J5044" s="1212"/>
      <c r="K5044" s="1209" t="s">
        <v>5132</v>
      </c>
      <c r="L5044" s="1209"/>
      <c r="M5044" s="1212"/>
    </row>
    <row r="5045" spans="1:13" ht="15.75">
      <c r="A5045" s="2770" t="s">
        <v>4228</v>
      </c>
      <c r="B5045" s="1214" t="s">
        <v>5119</v>
      </c>
      <c r="C5045" s="1214"/>
      <c r="D5045" s="1216"/>
      <c r="E5045" s="1214" t="s">
        <v>5119</v>
      </c>
      <c r="F5045" s="1214"/>
      <c r="G5045" s="1216"/>
      <c r="H5045" s="1214" t="s">
        <v>5119</v>
      </c>
      <c r="I5045" s="1214"/>
      <c r="J5045" s="1216"/>
      <c r="K5045" s="1214" t="s">
        <v>5119</v>
      </c>
      <c r="L5045" s="1214"/>
      <c r="M5045" s="1216"/>
    </row>
    <row r="5046" spans="1:13" ht="15.75">
      <c r="A5046" s="2770" t="s">
        <v>3284</v>
      </c>
      <c r="B5046" s="1410" t="s">
        <v>21</v>
      </c>
      <c r="C5046" s="2771"/>
      <c r="D5046" s="1216"/>
      <c r="E5046" s="1410" t="s">
        <v>24</v>
      </c>
      <c r="F5046" s="2771"/>
      <c r="G5046" s="1216"/>
      <c r="H5046" s="1410" t="s">
        <v>25</v>
      </c>
      <c r="I5046" s="2771"/>
      <c r="J5046" s="1216"/>
      <c r="K5046" s="1410" t="s">
        <v>27</v>
      </c>
      <c r="L5046" s="2771"/>
      <c r="M5046" s="1216"/>
    </row>
    <row r="5047" spans="1:13" ht="15.75">
      <c r="A5047" s="2770" t="s">
        <v>4375</v>
      </c>
      <c r="B5047" s="1410" t="s">
        <v>3712</v>
      </c>
      <c r="C5047" s="2771"/>
      <c r="D5047" s="1216"/>
      <c r="E5047" s="1410" t="s">
        <v>3712</v>
      </c>
      <c r="F5047" s="2771"/>
      <c r="G5047" s="1216"/>
      <c r="H5047" s="1410" t="s">
        <v>3712</v>
      </c>
      <c r="I5047" s="2771"/>
      <c r="J5047" s="1216"/>
      <c r="K5047" s="1410" t="s">
        <v>3712</v>
      </c>
      <c r="L5047" s="2771"/>
      <c r="M5047" s="1216"/>
    </row>
    <row r="5048" spans="1:13" ht="31.5">
      <c r="A5048" s="2770" t="s">
        <v>3291</v>
      </c>
      <c r="B5048" s="1410" t="s">
        <v>5133</v>
      </c>
      <c r="C5048" s="2771"/>
      <c r="D5048" s="1216"/>
      <c r="E5048" s="1410" t="s">
        <v>5133</v>
      </c>
      <c r="F5048" s="2771"/>
      <c r="G5048" s="1216"/>
      <c r="H5048" s="1410" t="s">
        <v>5133</v>
      </c>
      <c r="I5048" s="2771"/>
      <c r="J5048" s="1216"/>
      <c r="K5048" s="1410" t="s">
        <v>5133</v>
      </c>
      <c r="L5048" s="2771"/>
      <c r="M5048" s="1216"/>
    </row>
    <row r="5049" spans="1:13" ht="15.75">
      <c r="A5049" s="2770" t="s">
        <v>3294</v>
      </c>
      <c r="B5049" s="1410" t="s">
        <v>3337</v>
      </c>
      <c r="C5049" s="2771"/>
      <c r="D5049" s="1216"/>
      <c r="E5049" s="1410" t="s">
        <v>3337</v>
      </c>
      <c r="F5049" s="2771"/>
      <c r="G5049" s="1216"/>
      <c r="H5049" s="1410" t="s">
        <v>3337</v>
      </c>
      <c r="I5049" s="2771"/>
      <c r="J5049" s="1216"/>
      <c r="K5049" s="1410" t="s">
        <v>3337</v>
      </c>
      <c r="L5049" s="2771"/>
      <c r="M5049" s="1216"/>
    </row>
    <row r="5050" spans="1:13" ht="15.75">
      <c r="A5050" s="2770" t="s">
        <v>3295</v>
      </c>
      <c r="B5050" s="1410" t="s">
        <v>5078</v>
      </c>
      <c r="C5050" s="2771"/>
      <c r="D5050" s="1216"/>
      <c r="E5050" s="1410" t="s">
        <v>5078</v>
      </c>
      <c r="F5050" s="2771"/>
      <c r="G5050" s="1216"/>
      <c r="H5050" s="1410" t="s">
        <v>5078</v>
      </c>
      <c r="I5050" s="2771"/>
      <c r="J5050" s="1216"/>
      <c r="K5050" s="1410" t="s">
        <v>5078</v>
      </c>
      <c r="L5050" s="2771"/>
      <c r="M5050" s="1216"/>
    </row>
    <row r="5051" spans="1:13" ht="63">
      <c r="A5051" s="2770" t="s">
        <v>3298</v>
      </c>
      <c r="B5051" s="1410" t="s">
        <v>5079</v>
      </c>
      <c r="C5051" s="1410"/>
      <c r="D5051" s="1410"/>
      <c r="E5051" s="1410" t="s">
        <v>5079</v>
      </c>
      <c r="F5051" s="1410"/>
      <c r="G5051" s="1410"/>
      <c r="H5051" s="1410" t="s">
        <v>5079</v>
      </c>
      <c r="I5051" s="1410"/>
      <c r="J5051" s="1410"/>
      <c r="K5051" s="1410" t="s">
        <v>5079</v>
      </c>
      <c r="L5051" s="2771"/>
      <c r="M5051" s="1216"/>
    </row>
    <row r="5052" spans="1:13" ht="31.5">
      <c r="A5052" s="2770" t="s">
        <v>4376</v>
      </c>
      <c r="B5052" s="1410" t="s">
        <v>5125</v>
      </c>
      <c r="C5052" s="2771"/>
      <c r="D5052" s="1216"/>
      <c r="E5052" s="1410" t="s">
        <v>5125</v>
      </c>
      <c r="F5052" s="2771"/>
      <c r="G5052" s="1216"/>
      <c r="H5052" s="1410" t="s">
        <v>5125</v>
      </c>
      <c r="I5052" s="2771"/>
      <c r="J5052" s="1216"/>
      <c r="K5052" s="1410" t="s">
        <v>5125</v>
      </c>
      <c r="L5052" s="2771"/>
      <c r="M5052" s="1216"/>
    </row>
    <row r="5053" spans="1:13" ht="15.75">
      <c r="A5053" s="2770" t="s">
        <v>5134</v>
      </c>
      <c r="B5053" s="2822"/>
      <c r="C5053" s="2820"/>
      <c r="D5053" s="2821"/>
      <c r="E5053" s="2822"/>
      <c r="F5053" s="2820"/>
      <c r="G5053" s="2821"/>
      <c r="H5053" s="2822"/>
      <c r="I5053" s="2820"/>
      <c r="J5053" s="2821"/>
      <c r="K5053" s="2822"/>
      <c r="L5053" s="2820"/>
      <c r="M5053" s="2821"/>
    </row>
    <row r="5054" spans="1:13" ht="31.5">
      <c r="A5054" s="1394" t="s">
        <v>5136</v>
      </c>
      <c r="B5054" s="1492">
        <v>1</v>
      </c>
      <c r="C5054" s="2163">
        <v>200</v>
      </c>
      <c r="D5054" s="1216">
        <f>C5054*B5054*B5056</f>
        <v>100000</v>
      </c>
      <c r="E5054" s="1492">
        <v>1</v>
      </c>
      <c r="F5054" s="2163">
        <v>200</v>
      </c>
      <c r="G5054" s="1216">
        <f>E5056*F5054</f>
        <v>50000</v>
      </c>
      <c r="H5054" s="1492">
        <v>1</v>
      </c>
      <c r="I5054" s="2163">
        <v>200</v>
      </c>
      <c r="J5054" s="1216">
        <f>H5056*I5054</f>
        <v>50000</v>
      </c>
      <c r="K5054" s="1492">
        <v>1</v>
      </c>
      <c r="L5054" s="2163">
        <v>200</v>
      </c>
      <c r="M5054" s="1216">
        <f>K5056*L5054</f>
        <v>50000</v>
      </c>
    </row>
    <row r="5055" spans="1:13" ht="15.75">
      <c r="A5055" s="2770" t="s">
        <v>4378</v>
      </c>
      <c r="B5055" s="1492">
        <v>1</v>
      </c>
      <c r="C5055" s="2163">
        <v>75</v>
      </c>
      <c r="D5055" s="1216">
        <f>B5056*C5055</f>
        <v>37500</v>
      </c>
      <c r="E5055" s="1492">
        <v>1</v>
      </c>
      <c r="F5055" s="2163">
        <v>75</v>
      </c>
      <c r="G5055" s="1216">
        <f>E5056*F5055</f>
        <v>18750</v>
      </c>
      <c r="H5055" s="1492">
        <v>1</v>
      </c>
      <c r="I5055" s="2163">
        <v>75</v>
      </c>
      <c r="J5055" s="1216">
        <f>H5056*I5055</f>
        <v>18750</v>
      </c>
      <c r="K5055" s="1492">
        <v>1</v>
      </c>
      <c r="L5055" s="2163">
        <v>75</v>
      </c>
      <c r="M5055" s="1216">
        <f>K5056*L5055</f>
        <v>18750</v>
      </c>
    </row>
    <row r="5056" spans="1:13" ht="15.75">
      <c r="A5056" s="2770" t="s">
        <v>4379</v>
      </c>
      <c r="B5056" s="1214">
        <v>500</v>
      </c>
      <c r="C5056" s="1492"/>
      <c r="D5056" s="1216"/>
      <c r="E5056" s="1214">
        <v>250</v>
      </c>
      <c r="F5056" s="1492"/>
      <c r="G5056" s="1216"/>
      <c r="H5056" s="1214">
        <v>250</v>
      </c>
      <c r="I5056" s="1492"/>
      <c r="J5056" s="1216"/>
      <c r="K5056" s="1214">
        <v>250</v>
      </c>
      <c r="L5056" s="1492"/>
      <c r="M5056" s="1216"/>
    </row>
    <row r="5057" spans="1:15" ht="16.5" thickBot="1">
      <c r="A5057" s="2781" t="s">
        <v>29</v>
      </c>
      <c r="B5057" s="1496"/>
      <c r="C5057" s="1496"/>
      <c r="D5057" s="1498">
        <f>SUM(D5054:D5056)</f>
        <v>137500</v>
      </c>
      <c r="E5057" s="1496"/>
      <c r="F5057" s="1496"/>
      <c r="G5057" s="1498">
        <f>SUM(G5054:G5056)</f>
        <v>68750</v>
      </c>
      <c r="H5057" s="1496"/>
      <c r="I5057" s="1496"/>
      <c r="J5057" s="1498">
        <f>SUM(J5054:J5056)</f>
        <v>68750</v>
      </c>
      <c r="K5057" s="1496"/>
      <c r="L5057" s="1496"/>
      <c r="M5057" s="1498">
        <f>SUM(M5054:M5056)</f>
        <v>68750</v>
      </c>
    </row>
    <row r="5058" spans="1:15" ht="23.25" customHeight="1" thickBot="1">
      <c r="A5058" s="2588" t="s">
        <v>5109</v>
      </c>
      <c r="B5058" s="2564"/>
      <c r="C5058" s="2564"/>
      <c r="D5058" s="2774">
        <f>D5057+D5043+D5029+D5015</f>
        <v>392500</v>
      </c>
      <c r="E5058" s="2564"/>
      <c r="F5058" s="2564"/>
      <c r="G5058" s="2774">
        <f>G5057+G5043+G5029+G5015</f>
        <v>206250</v>
      </c>
      <c r="H5058" s="2564"/>
      <c r="I5058" s="2564"/>
      <c r="J5058" s="2774">
        <f>J5057+J5043+J5029+J5015</f>
        <v>206250</v>
      </c>
      <c r="K5058" s="2564"/>
      <c r="L5058" s="2564"/>
      <c r="M5058" s="2774">
        <f>M5057+M5043+M5029+M5015</f>
        <v>206250</v>
      </c>
      <c r="N5058" s="2667">
        <f>M5058+J5058+G5058+D5058</f>
        <v>1011250</v>
      </c>
    </row>
    <row r="5059" spans="1:15" ht="20.25" customHeight="1" thickBot="1">
      <c r="A5059" s="2823" t="s">
        <v>4371</v>
      </c>
      <c r="B5059" s="1302"/>
      <c r="C5059" s="1302"/>
      <c r="D5059" s="2824">
        <f>D5057+D5043+D5029+D5015+D4999+D4986+D4972+D4956+D4940+D4926+D4912+D4898+D4882+D4868+D4854</f>
        <v>2599750</v>
      </c>
      <c r="E5059" s="1302"/>
      <c r="F5059" s="1302"/>
      <c r="G5059" s="2824">
        <f>G5057+G5043+G5029+G5015+G4999+G4986+G4972+G4956+G4940+G4926+G4912+G4898+G4882+G4868+G4854</f>
        <v>979250</v>
      </c>
      <c r="H5059" s="1302"/>
      <c r="I5059" s="1302"/>
      <c r="J5059" s="2824">
        <f>J5057+J5043+J5029+J5015+J4999+J4986+J4972+J4956+J4940+J4926+J4912+J4898+J4882+J4868+J4854</f>
        <v>1803750</v>
      </c>
      <c r="K5059" s="1302"/>
      <c r="L5059" s="1302"/>
      <c r="M5059" s="2824">
        <f>M5057+M5043+M5029+M5015+M4999+M4986+M4972+M4956+M4940+M4926+M4912+M4898+M4882+M4868+M4854</f>
        <v>937250</v>
      </c>
      <c r="O5059" s="2825">
        <f>M5059+J5059+G5059+D5059</f>
        <v>6320000</v>
      </c>
    </row>
    <row r="5060" spans="1:15" ht="15.75" thickBot="1">
      <c r="A5060" s="2826" t="s">
        <v>5137</v>
      </c>
      <c r="B5060" s="2827"/>
      <c r="C5060" s="2827"/>
      <c r="D5060" s="2827"/>
      <c r="E5060" s="2827"/>
      <c r="F5060" s="2827"/>
      <c r="G5060" s="2827"/>
      <c r="H5060" s="2827"/>
      <c r="I5060" s="2827"/>
      <c r="J5060" s="2827"/>
      <c r="K5060" s="2827"/>
      <c r="L5060" s="2827"/>
      <c r="M5060" s="2828"/>
    </row>
    <row r="5061" spans="1:15" ht="30">
      <c r="A5061" s="1153" t="s">
        <v>3278</v>
      </c>
      <c r="B5061" s="2829" t="s">
        <v>5138</v>
      </c>
      <c r="C5061" s="2830"/>
      <c r="D5061" s="2831"/>
      <c r="E5061" s="2832" t="s">
        <v>5139</v>
      </c>
      <c r="F5061" s="2833"/>
      <c r="G5061" s="2834"/>
      <c r="H5061" s="2829" t="s">
        <v>5140</v>
      </c>
      <c r="I5061" s="2835"/>
      <c r="J5061" s="2836"/>
      <c r="K5061" s="2832" t="s">
        <v>5141</v>
      </c>
      <c r="L5061" s="2833"/>
      <c r="M5061" s="2834"/>
    </row>
    <row r="5062" spans="1:15">
      <c r="A5062" s="1163" t="s">
        <v>4228</v>
      </c>
      <c r="B5062" s="2837" t="s">
        <v>5142</v>
      </c>
      <c r="C5062" s="2835"/>
      <c r="D5062" s="2836"/>
      <c r="E5062" s="2838" t="s">
        <v>5142</v>
      </c>
      <c r="F5062" s="2833"/>
      <c r="G5062" s="2834"/>
      <c r="H5062" s="2837" t="s">
        <v>5143</v>
      </c>
      <c r="I5062" s="2835"/>
      <c r="J5062" s="2836"/>
      <c r="K5062" s="2838" t="s">
        <v>5142</v>
      </c>
      <c r="L5062" s="2833"/>
      <c r="M5062" s="2834"/>
    </row>
    <row r="5063" spans="1:15">
      <c r="A5063" s="1163" t="s">
        <v>3284</v>
      </c>
      <c r="B5063" s="2837" t="s">
        <v>5144</v>
      </c>
      <c r="C5063" s="2839"/>
      <c r="D5063" s="2836"/>
      <c r="E5063" s="2838" t="s">
        <v>5145</v>
      </c>
      <c r="F5063" s="2840"/>
      <c r="G5063" s="2834"/>
      <c r="H5063" s="2837" t="s">
        <v>3318</v>
      </c>
      <c r="I5063" s="2839"/>
      <c r="J5063" s="2836"/>
      <c r="K5063" s="2838" t="s">
        <v>5146</v>
      </c>
      <c r="L5063" s="2840"/>
      <c r="M5063" s="2834"/>
    </row>
    <row r="5064" spans="1:15">
      <c r="A5064" s="1163" t="s">
        <v>4375</v>
      </c>
      <c r="B5064" s="2837" t="s">
        <v>5147</v>
      </c>
      <c r="C5064" s="2839"/>
      <c r="D5064" s="2836"/>
      <c r="E5064" s="2838" t="s">
        <v>5148</v>
      </c>
      <c r="F5064" s="2840"/>
      <c r="G5064" s="2834"/>
      <c r="H5064" s="2837" t="s">
        <v>5149</v>
      </c>
      <c r="I5064" s="2839"/>
      <c r="J5064" s="2836"/>
      <c r="K5064" s="2838" t="s">
        <v>3290</v>
      </c>
      <c r="L5064" s="2840"/>
      <c r="M5064" s="2834"/>
    </row>
    <row r="5065" spans="1:15">
      <c r="A5065" s="1163" t="s">
        <v>3291</v>
      </c>
      <c r="B5065" s="2841" t="s">
        <v>5150</v>
      </c>
      <c r="C5065" s="2839"/>
      <c r="D5065" s="2836"/>
      <c r="E5065" s="2838" t="s">
        <v>5151</v>
      </c>
      <c r="F5065" s="2840"/>
      <c r="G5065" s="2834"/>
      <c r="H5065" s="2837" t="s">
        <v>5152</v>
      </c>
      <c r="I5065" s="2839"/>
      <c r="J5065" s="2836"/>
      <c r="K5065" s="2838" t="s">
        <v>5151</v>
      </c>
      <c r="L5065" s="2840"/>
      <c r="M5065" s="2834"/>
    </row>
    <row r="5066" spans="1:15">
      <c r="A5066" s="1163" t="s">
        <v>3294</v>
      </c>
      <c r="B5066" s="2837" t="s">
        <v>3484</v>
      </c>
      <c r="C5066" s="2839"/>
      <c r="D5066" s="2836"/>
      <c r="E5066" s="2838" t="s">
        <v>3484</v>
      </c>
      <c r="F5066" s="2840"/>
      <c r="G5066" s="2834"/>
      <c r="H5066" s="2837" t="s">
        <v>3484</v>
      </c>
      <c r="I5066" s="2839"/>
      <c r="J5066" s="2836"/>
      <c r="K5066" s="2838" t="s">
        <v>3484</v>
      </c>
      <c r="L5066" s="2840"/>
      <c r="M5066" s="2834"/>
    </row>
    <row r="5067" spans="1:15">
      <c r="A5067" s="1163" t="s">
        <v>3295</v>
      </c>
      <c r="B5067" s="2837" t="s">
        <v>1521</v>
      </c>
      <c r="C5067" s="2839"/>
      <c r="D5067" s="2836"/>
      <c r="E5067" s="2838" t="s">
        <v>3394</v>
      </c>
      <c r="F5067" s="2840"/>
      <c r="G5067" s="2834"/>
      <c r="H5067" s="2837" t="s">
        <v>1521</v>
      </c>
      <c r="I5067" s="2839"/>
      <c r="J5067" s="2836"/>
      <c r="K5067" s="2838" t="s">
        <v>3394</v>
      </c>
      <c r="L5067" s="2840"/>
      <c r="M5067" s="2834"/>
    </row>
    <row r="5068" spans="1:15" ht="30">
      <c r="A5068" s="1163" t="s">
        <v>3298</v>
      </c>
      <c r="B5068" s="2837" t="s">
        <v>3484</v>
      </c>
      <c r="C5068" s="2839"/>
      <c r="D5068" s="2836"/>
      <c r="E5068" s="2838" t="s">
        <v>5153</v>
      </c>
      <c r="F5068" s="2840"/>
      <c r="G5068" s="2834"/>
      <c r="H5068" s="2837"/>
      <c r="I5068" s="2839"/>
      <c r="J5068" s="2836"/>
      <c r="K5068" s="2838" t="s">
        <v>5153</v>
      </c>
      <c r="L5068" s="2840"/>
      <c r="M5068" s="2834"/>
    </row>
    <row r="5069" spans="1:15" ht="45">
      <c r="A5069" s="1163" t="s">
        <v>4376</v>
      </c>
      <c r="B5069" s="2837" t="s">
        <v>3484</v>
      </c>
      <c r="C5069" s="2839"/>
      <c r="D5069" s="2836"/>
      <c r="E5069" s="2838" t="s">
        <v>5154</v>
      </c>
      <c r="F5069" s="2840"/>
      <c r="G5069" s="2834"/>
      <c r="H5069" s="2837" t="s">
        <v>5155</v>
      </c>
      <c r="I5069" s="2839"/>
      <c r="J5069" s="2836"/>
      <c r="K5069" s="2838" t="s">
        <v>5154</v>
      </c>
      <c r="L5069" s="2840"/>
      <c r="M5069" s="2834"/>
    </row>
    <row r="5070" spans="1:15">
      <c r="A5070" s="1163" t="s">
        <v>3304</v>
      </c>
      <c r="B5070" s="2837" t="s">
        <v>3484</v>
      </c>
      <c r="C5070" s="2839"/>
      <c r="D5070" s="2836"/>
      <c r="E5070" s="2838" t="s">
        <v>5156</v>
      </c>
      <c r="F5070" s="2840">
        <v>1112.5</v>
      </c>
      <c r="G5070" s="2835">
        <f>F5070*E5073*2</f>
        <v>111250</v>
      </c>
      <c r="H5070" s="2837" t="s">
        <v>3484</v>
      </c>
      <c r="I5070" s="2839"/>
      <c r="J5070" s="2836"/>
      <c r="K5070" s="2838" t="s">
        <v>3484</v>
      </c>
      <c r="L5070" s="2840"/>
      <c r="M5070" s="2834"/>
    </row>
    <row r="5071" spans="1:15">
      <c r="A5071" s="1163" t="s">
        <v>4377</v>
      </c>
      <c r="B5071" s="2837" t="s">
        <v>3484</v>
      </c>
      <c r="C5071" s="2835"/>
      <c r="D5071" s="2836"/>
      <c r="E5071" s="2838">
        <v>4</v>
      </c>
      <c r="F5071" s="2842"/>
      <c r="G5071" s="2835"/>
      <c r="H5071" s="2837">
        <v>1</v>
      </c>
      <c r="I5071" s="2835">
        <v>200</v>
      </c>
      <c r="J5071" s="2836">
        <f>I5071*H5071*H5073</f>
        <v>300000</v>
      </c>
      <c r="K5071" s="2838">
        <v>2</v>
      </c>
      <c r="L5071" s="2833">
        <v>275</v>
      </c>
      <c r="M5071" s="2835">
        <f>L5071*K5071*K5073</f>
        <v>27500</v>
      </c>
    </row>
    <row r="5072" spans="1:15">
      <c r="A5072" s="1153" t="s">
        <v>4378</v>
      </c>
      <c r="B5072" s="2829">
        <v>3</v>
      </c>
      <c r="C5072" s="2830">
        <v>200</v>
      </c>
      <c r="D5072" s="2843">
        <f>C5072*B5072*B5073</f>
        <v>9000</v>
      </c>
      <c r="E5072" s="2832">
        <v>4</v>
      </c>
      <c r="F5072" s="2843"/>
      <c r="G5072" s="2844"/>
      <c r="H5072" s="2829" t="s">
        <v>3484</v>
      </c>
      <c r="I5072" s="2830"/>
      <c r="J5072" s="2831"/>
      <c r="K5072" s="2832">
        <v>2</v>
      </c>
      <c r="L5072" s="2843">
        <v>100</v>
      </c>
      <c r="M5072" s="2830">
        <f>K5072*L5072*K5073</f>
        <v>10000</v>
      </c>
    </row>
    <row r="5073" spans="1:13">
      <c r="A5073" s="1153" t="s">
        <v>4379</v>
      </c>
      <c r="B5073" s="2829">
        <v>15</v>
      </c>
      <c r="C5073" s="2830"/>
      <c r="D5073" s="2831"/>
      <c r="E5073" s="2832">
        <v>50</v>
      </c>
      <c r="F5073" s="2843"/>
      <c r="G5073" s="2844"/>
      <c r="H5073" s="2829">
        <v>1500</v>
      </c>
      <c r="I5073" s="2830"/>
      <c r="J5073" s="2843"/>
      <c r="K5073" s="2832">
        <v>50</v>
      </c>
      <c r="L5073" s="2843"/>
      <c r="M5073" s="2844"/>
    </row>
    <row r="5074" spans="1:13" ht="15.75" thickBot="1">
      <c r="A5074" s="1171" t="s">
        <v>29</v>
      </c>
      <c r="B5074" s="2845"/>
      <c r="C5074" s="2846"/>
      <c r="D5074" s="2847">
        <f>SUM(D5072:D5073)</f>
        <v>9000</v>
      </c>
      <c r="E5074" s="2848"/>
      <c r="F5074" s="2847"/>
      <c r="G5074" s="2846">
        <f>SUM(G5070:G5073)</f>
        <v>111250</v>
      </c>
      <c r="H5074" s="2845"/>
      <c r="I5074" s="2846"/>
      <c r="J5074" s="2847">
        <f>J5071</f>
        <v>300000</v>
      </c>
      <c r="K5074" s="2848"/>
      <c r="L5074" s="2847"/>
      <c r="M5074" s="2846">
        <f>SUM(M5071:M5073)</f>
        <v>37500</v>
      </c>
    </row>
    <row r="5075" spans="1:13" ht="30">
      <c r="A5075" s="1153" t="s">
        <v>3278</v>
      </c>
      <c r="B5075" s="2829" t="s">
        <v>5157</v>
      </c>
      <c r="C5075" s="2830"/>
      <c r="D5075" s="2831"/>
      <c r="E5075" s="2849" t="s">
        <v>5158</v>
      </c>
      <c r="F5075" s="2843"/>
      <c r="G5075" s="2844"/>
      <c r="H5075" s="2829" t="s">
        <v>5159</v>
      </c>
      <c r="I5075" s="2830"/>
      <c r="J5075" s="2831"/>
      <c r="K5075" s="2832" t="s">
        <v>5160</v>
      </c>
      <c r="L5075" s="2843"/>
      <c r="M5075" s="2844"/>
    </row>
    <row r="5076" spans="1:13" ht="60">
      <c r="A5076" s="1163" t="s">
        <v>4228</v>
      </c>
      <c r="B5076" s="2837" t="s">
        <v>5142</v>
      </c>
      <c r="C5076" s="2835"/>
      <c r="D5076" s="2836"/>
      <c r="E5076" s="2838" t="s">
        <v>5161</v>
      </c>
      <c r="F5076" s="2833"/>
      <c r="G5076" s="2834"/>
      <c r="H5076" s="2837" t="s">
        <v>5143</v>
      </c>
      <c r="I5076" s="2835"/>
      <c r="J5076" s="2836"/>
      <c r="K5076" s="2838" t="s">
        <v>5161</v>
      </c>
      <c r="L5076" s="2833"/>
      <c r="M5076" s="2834"/>
    </row>
    <row r="5077" spans="1:13">
      <c r="A5077" s="1163" t="s">
        <v>3284</v>
      </c>
      <c r="B5077" s="2837" t="s">
        <v>5144</v>
      </c>
      <c r="C5077" s="2839"/>
      <c r="D5077" s="2836"/>
      <c r="E5077" s="2838" t="s">
        <v>5162</v>
      </c>
      <c r="F5077" s="2840"/>
      <c r="G5077" s="2834"/>
      <c r="H5077" s="2837" t="s">
        <v>5163</v>
      </c>
      <c r="I5077" s="2839"/>
      <c r="J5077" s="2836"/>
      <c r="K5077" s="2838" t="s">
        <v>5164</v>
      </c>
      <c r="L5077" s="2840"/>
      <c r="M5077" s="2834"/>
    </row>
    <row r="5078" spans="1:13">
      <c r="A5078" s="1163" t="s">
        <v>4375</v>
      </c>
      <c r="B5078" s="2837" t="s">
        <v>5147</v>
      </c>
      <c r="C5078" s="2839"/>
      <c r="D5078" s="2836"/>
      <c r="E5078" s="2838" t="s">
        <v>5165</v>
      </c>
      <c r="F5078" s="2840"/>
      <c r="G5078" s="2834"/>
      <c r="H5078" s="2837" t="s">
        <v>3362</v>
      </c>
      <c r="I5078" s="2839"/>
      <c r="J5078" s="2836"/>
      <c r="K5078" s="2838" t="s">
        <v>3290</v>
      </c>
      <c r="L5078" s="2840"/>
      <c r="M5078" s="2834"/>
    </row>
    <row r="5079" spans="1:13">
      <c r="A5079" s="1163" t="s">
        <v>3291</v>
      </c>
      <c r="B5079" s="2841" t="s">
        <v>5166</v>
      </c>
      <c r="C5079" s="2839"/>
      <c r="D5079" s="2836"/>
      <c r="E5079" s="2850" t="s">
        <v>5167</v>
      </c>
      <c r="F5079" s="2840"/>
      <c r="G5079" s="2834"/>
      <c r="H5079" s="2837" t="s">
        <v>5152</v>
      </c>
      <c r="I5079" s="2839"/>
      <c r="J5079" s="2836"/>
      <c r="K5079" s="2838" t="s">
        <v>5168</v>
      </c>
      <c r="L5079" s="2840"/>
      <c r="M5079" s="2834"/>
    </row>
    <row r="5080" spans="1:13">
      <c r="A5080" s="1163" t="s">
        <v>3294</v>
      </c>
      <c r="B5080" s="2837" t="s">
        <v>3484</v>
      </c>
      <c r="C5080" s="2839"/>
      <c r="D5080" s="2836"/>
      <c r="E5080" s="2838" t="s">
        <v>3484</v>
      </c>
      <c r="F5080" s="2840"/>
      <c r="G5080" s="2834"/>
      <c r="H5080" s="2837" t="s">
        <v>3484</v>
      </c>
      <c r="I5080" s="2839"/>
      <c r="J5080" s="2836"/>
      <c r="K5080" s="2838" t="s">
        <v>5169</v>
      </c>
      <c r="L5080" s="2840"/>
      <c r="M5080" s="2834"/>
    </row>
    <row r="5081" spans="1:13">
      <c r="A5081" s="1163" t="s">
        <v>3295</v>
      </c>
      <c r="B5081" s="2837" t="s">
        <v>946</v>
      </c>
      <c r="C5081" s="2839"/>
      <c r="D5081" s="2836"/>
      <c r="E5081" s="2838" t="s">
        <v>3434</v>
      </c>
      <c r="F5081" s="2840"/>
      <c r="G5081" s="2834"/>
      <c r="H5081" s="2837" t="s">
        <v>1521</v>
      </c>
      <c r="I5081" s="2839"/>
      <c r="J5081" s="2836"/>
      <c r="K5081" s="2838" t="s">
        <v>3394</v>
      </c>
      <c r="L5081" s="2840"/>
      <c r="M5081" s="2834"/>
    </row>
    <row r="5082" spans="1:13" ht="30">
      <c r="A5082" s="1163" t="s">
        <v>3298</v>
      </c>
      <c r="B5082" s="2837" t="s">
        <v>3484</v>
      </c>
      <c r="C5082" s="2839"/>
      <c r="D5082" s="2836"/>
      <c r="E5082" s="2838" t="s">
        <v>5153</v>
      </c>
      <c r="F5082" s="2840"/>
      <c r="G5082" s="2834"/>
      <c r="H5082" s="2837" t="s">
        <v>3484</v>
      </c>
      <c r="I5082" s="2839"/>
      <c r="J5082" s="2836"/>
      <c r="K5082" s="2838" t="s">
        <v>5153</v>
      </c>
      <c r="L5082" s="2840"/>
      <c r="M5082" s="2834"/>
    </row>
    <row r="5083" spans="1:13" ht="30">
      <c r="A5083" s="1163" t="s">
        <v>4376</v>
      </c>
      <c r="B5083" s="2837" t="s">
        <v>3484</v>
      </c>
      <c r="C5083" s="2839"/>
      <c r="D5083" s="2836"/>
      <c r="E5083" s="2838" t="s">
        <v>5153</v>
      </c>
      <c r="F5083" s="2840"/>
      <c r="G5083" s="2834"/>
      <c r="H5083" s="2837" t="s">
        <v>3484</v>
      </c>
      <c r="I5083" s="2839"/>
      <c r="J5083" s="2836"/>
      <c r="K5083" s="2838" t="s">
        <v>5153</v>
      </c>
      <c r="L5083" s="2840"/>
      <c r="M5083" s="2834"/>
    </row>
    <row r="5084" spans="1:13">
      <c r="A5084" s="1163" t="s">
        <v>3304</v>
      </c>
      <c r="B5084" s="2837" t="s">
        <v>3484</v>
      </c>
      <c r="C5084" s="2839"/>
      <c r="D5084" s="2836"/>
      <c r="E5084" s="2838" t="s">
        <v>3484</v>
      </c>
      <c r="F5084" s="2840"/>
      <c r="G5084" s="2834"/>
      <c r="H5084" s="2837" t="s">
        <v>3484</v>
      </c>
      <c r="I5084" s="2839"/>
      <c r="J5084" s="2836"/>
      <c r="K5084" s="2838" t="s">
        <v>3484</v>
      </c>
      <c r="L5084" s="2840"/>
      <c r="M5084" s="2834"/>
    </row>
    <row r="5085" spans="1:13">
      <c r="A5085" s="1163" t="s">
        <v>4377</v>
      </c>
      <c r="B5085" s="2837">
        <v>3</v>
      </c>
      <c r="C5085" s="2835">
        <v>275</v>
      </c>
      <c r="D5085" s="2833">
        <f>C5085*B5085*B5087</f>
        <v>16500</v>
      </c>
      <c r="E5085" s="2838">
        <v>3</v>
      </c>
      <c r="F5085" s="2833">
        <v>275</v>
      </c>
      <c r="G5085" s="2835">
        <f>F5085*E5085*E5087</f>
        <v>37125</v>
      </c>
      <c r="H5085" s="2837">
        <v>1</v>
      </c>
      <c r="I5085" s="2835">
        <v>275</v>
      </c>
      <c r="J5085" s="2833">
        <f>I5085*H5085*H5087</f>
        <v>20625</v>
      </c>
      <c r="K5085" s="2838">
        <v>3</v>
      </c>
      <c r="L5085" s="2833">
        <v>275</v>
      </c>
      <c r="M5085" s="2835">
        <f>L5085*K5085*K5087</f>
        <v>29700</v>
      </c>
    </row>
    <row r="5086" spans="1:13">
      <c r="A5086" s="1153" t="s">
        <v>4378</v>
      </c>
      <c r="B5086" s="2837">
        <v>6</v>
      </c>
      <c r="C5086" s="2830">
        <v>100</v>
      </c>
      <c r="D5086" s="2833">
        <f>C5086*B5086*B5087</f>
        <v>12000</v>
      </c>
      <c r="E5086" s="2832">
        <v>6</v>
      </c>
      <c r="F5086" s="2843">
        <v>100</v>
      </c>
      <c r="G5086" s="2830">
        <f>F5086*E5086*E5087</f>
        <v>27000</v>
      </c>
      <c r="H5086" s="2829">
        <v>2</v>
      </c>
      <c r="I5086" s="2830">
        <v>100</v>
      </c>
      <c r="J5086" s="2843">
        <f>I5086*H5086*H5087</f>
        <v>15000</v>
      </c>
      <c r="K5086" s="2832">
        <v>6</v>
      </c>
      <c r="L5086" s="2843">
        <v>100</v>
      </c>
      <c r="M5086" s="2830">
        <f>L5086*K5086*K5087</f>
        <v>21600</v>
      </c>
    </row>
    <row r="5087" spans="1:13">
      <c r="A5087" s="1153" t="s">
        <v>4379</v>
      </c>
      <c r="B5087" s="2837">
        <v>20</v>
      </c>
      <c r="C5087" s="2835"/>
      <c r="D5087" s="2836"/>
      <c r="E5087" s="2832">
        <v>45</v>
      </c>
      <c r="F5087" s="2843"/>
      <c r="G5087" s="2844"/>
      <c r="H5087" s="2829">
        <v>75</v>
      </c>
      <c r="I5087" s="2830"/>
      <c r="J5087" s="2831"/>
      <c r="K5087" s="2832">
        <v>36</v>
      </c>
      <c r="L5087" s="2843"/>
      <c r="M5087" s="2844"/>
    </row>
    <row r="5088" spans="1:13" ht="15.75" thickBot="1">
      <c r="A5088" s="1171" t="s">
        <v>29</v>
      </c>
      <c r="B5088" s="2845"/>
      <c r="C5088" s="2846"/>
      <c r="D5088" s="2847">
        <f>SUM(D5085:D5087)</f>
        <v>28500</v>
      </c>
      <c r="E5088" s="2848"/>
      <c r="F5088" s="2847"/>
      <c r="G5088" s="2846">
        <f>SUM(G5085:G5087)</f>
        <v>64125</v>
      </c>
      <c r="H5088" s="2845"/>
      <c r="I5088" s="2846"/>
      <c r="J5088" s="2851">
        <f>SUM(J5085:J5087)</f>
        <v>35625</v>
      </c>
      <c r="K5088" s="2848"/>
      <c r="L5088" s="2847"/>
      <c r="M5088" s="2846">
        <f>SUM(M5085:M5087)</f>
        <v>51300</v>
      </c>
    </row>
    <row r="5089" spans="1:13" ht="45">
      <c r="A5089" s="1153" t="s">
        <v>3278</v>
      </c>
      <c r="B5089" s="2829" t="s">
        <v>5170</v>
      </c>
      <c r="C5089" s="2830"/>
      <c r="D5089" s="2831"/>
      <c r="E5089" s="2849" t="s">
        <v>5171</v>
      </c>
      <c r="F5089" s="2843"/>
      <c r="G5089" s="2844"/>
      <c r="H5089" s="2829" t="s">
        <v>5172</v>
      </c>
      <c r="I5089" s="2830"/>
      <c r="J5089" s="2852"/>
      <c r="K5089" s="2853" t="s">
        <v>5173</v>
      </c>
      <c r="L5089" s="2854"/>
      <c r="M5089" s="2855"/>
    </row>
    <row r="5090" spans="1:13" ht="60">
      <c r="A5090" s="1163" t="s">
        <v>4228</v>
      </c>
      <c r="B5090" s="2837" t="s">
        <v>5174</v>
      </c>
      <c r="C5090" s="2835"/>
      <c r="D5090" s="2836"/>
      <c r="E5090" s="2838" t="s">
        <v>5161</v>
      </c>
      <c r="F5090" s="2833"/>
      <c r="G5090" s="2834"/>
      <c r="H5090" s="2837" t="s">
        <v>5161</v>
      </c>
      <c r="I5090" s="2835"/>
      <c r="J5090" s="2834"/>
      <c r="K5090" s="2856" t="s">
        <v>5161</v>
      </c>
      <c r="L5090" s="2835"/>
      <c r="M5090" s="2857"/>
    </row>
    <row r="5091" spans="1:13">
      <c r="A5091" s="1163" t="s">
        <v>3284</v>
      </c>
      <c r="B5091" s="2837" t="s">
        <v>5175</v>
      </c>
      <c r="C5091" s="2839"/>
      <c r="D5091" s="2836"/>
      <c r="E5091" s="2838" t="s">
        <v>5162</v>
      </c>
      <c r="F5091" s="2833"/>
      <c r="G5091" s="2834"/>
      <c r="H5091" s="2837" t="s">
        <v>5176</v>
      </c>
      <c r="I5091" s="2839"/>
      <c r="J5091" s="2834"/>
      <c r="K5091" s="2856" t="s">
        <v>5177</v>
      </c>
      <c r="L5091" s="2839"/>
      <c r="M5091" s="2857"/>
    </row>
    <row r="5092" spans="1:13">
      <c r="A5092" s="1163" t="s">
        <v>4375</v>
      </c>
      <c r="B5092" s="2837" t="s">
        <v>3290</v>
      </c>
      <c r="C5092" s="2839"/>
      <c r="D5092" s="2836"/>
      <c r="E5092" s="2838" t="s">
        <v>5165</v>
      </c>
      <c r="F5092" s="2840"/>
      <c r="G5092" s="2834"/>
      <c r="H5092" s="2837" t="s">
        <v>5178</v>
      </c>
      <c r="I5092" s="2839"/>
      <c r="J5092" s="2834"/>
      <c r="K5092" s="2856" t="s">
        <v>5178</v>
      </c>
      <c r="L5092" s="2839"/>
      <c r="M5092" s="2857"/>
    </row>
    <row r="5093" spans="1:13">
      <c r="A5093" s="1163" t="s">
        <v>3291</v>
      </c>
      <c r="B5093" s="2841" t="s">
        <v>5179</v>
      </c>
      <c r="C5093" s="2839"/>
      <c r="D5093" s="2836"/>
      <c r="E5093" s="2838" t="s">
        <v>5167</v>
      </c>
      <c r="F5093" s="2840"/>
      <c r="G5093" s="2834"/>
      <c r="H5093" s="2837" t="s">
        <v>5167</v>
      </c>
      <c r="I5093" s="2839"/>
      <c r="J5093" s="2834"/>
      <c r="K5093" s="2856" t="s">
        <v>5167</v>
      </c>
      <c r="L5093" s="2839"/>
      <c r="M5093" s="2857"/>
    </row>
    <row r="5094" spans="1:13" ht="30">
      <c r="A5094" s="1163" t="s">
        <v>3294</v>
      </c>
      <c r="B5094" s="2837" t="s">
        <v>3484</v>
      </c>
      <c r="C5094" s="2839"/>
      <c r="D5094" s="2836"/>
      <c r="E5094" s="2838" t="s">
        <v>5180</v>
      </c>
      <c r="F5094" s="2840"/>
      <c r="G5094" s="2834"/>
      <c r="H5094" s="2837" t="s">
        <v>3484</v>
      </c>
      <c r="I5094" s="2839"/>
      <c r="J5094" s="2834"/>
      <c r="K5094" s="2856" t="s">
        <v>3484</v>
      </c>
      <c r="L5094" s="2839"/>
      <c r="M5094" s="2857"/>
    </row>
    <row r="5095" spans="1:13">
      <c r="A5095" s="1163" t="s">
        <v>3295</v>
      </c>
      <c r="B5095" s="2837" t="s">
        <v>5181</v>
      </c>
      <c r="C5095" s="2839"/>
      <c r="D5095" s="2836"/>
      <c r="E5095" s="2858" t="s">
        <v>3434</v>
      </c>
      <c r="F5095" s="2840"/>
      <c r="G5095" s="2834"/>
      <c r="H5095" s="2837" t="s">
        <v>3394</v>
      </c>
      <c r="I5095" s="2839"/>
      <c r="J5095" s="2834"/>
      <c r="K5095" s="2856" t="s">
        <v>1521</v>
      </c>
      <c r="L5095" s="2839"/>
      <c r="M5095" s="2857"/>
    </row>
    <row r="5096" spans="1:13" ht="30">
      <c r="A5096" s="1163" t="s">
        <v>3298</v>
      </c>
      <c r="B5096" s="2837" t="s">
        <v>5182</v>
      </c>
      <c r="C5096" s="2839"/>
      <c r="D5096" s="2836"/>
      <c r="E5096" s="2838" t="s">
        <v>5153</v>
      </c>
      <c r="F5096" s="2840"/>
      <c r="G5096" s="2834"/>
      <c r="H5096" s="2837" t="s">
        <v>5153</v>
      </c>
      <c r="I5096" s="2839"/>
      <c r="J5096" s="2834"/>
      <c r="K5096" s="2856" t="s">
        <v>3484</v>
      </c>
      <c r="L5096" s="2839"/>
      <c r="M5096" s="2857"/>
    </row>
    <row r="5097" spans="1:13" ht="30">
      <c r="A5097" s="1163" t="s">
        <v>4376</v>
      </c>
      <c r="B5097" s="2837" t="s">
        <v>3484</v>
      </c>
      <c r="C5097" s="2839"/>
      <c r="D5097" s="2836"/>
      <c r="E5097" s="2838" t="s">
        <v>5153</v>
      </c>
      <c r="F5097" s="2840"/>
      <c r="G5097" s="2834"/>
      <c r="H5097" s="2837" t="s">
        <v>5183</v>
      </c>
      <c r="I5097" s="2839"/>
      <c r="J5097" s="2834"/>
      <c r="K5097" s="2856" t="s">
        <v>3484</v>
      </c>
      <c r="L5097" s="2839"/>
      <c r="M5097" s="2857"/>
    </row>
    <row r="5098" spans="1:13">
      <c r="A5098" s="1163" t="s">
        <v>3304</v>
      </c>
      <c r="B5098" s="2837" t="s">
        <v>3484</v>
      </c>
      <c r="C5098" s="2839"/>
      <c r="D5098" s="2836"/>
      <c r="E5098" s="2838" t="s">
        <v>3484</v>
      </c>
      <c r="F5098" s="2840"/>
      <c r="G5098" s="2834"/>
      <c r="H5098" s="2837" t="s">
        <v>3484</v>
      </c>
      <c r="I5098" s="2839"/>
      <c r="J5098" s="2834"/>
      <c r="K5098" s="2856" t="s">
        <v>3484</v>
      </c>
      <c r="L5098" s="2839"/>
      <c r="M5098" s="2857"/>
    </row>
    <row r="5099" spans="1:13">
      <c r="A5099" s="1163" t="s">
        <v>4377</v>
      </c>
      <c r="B5099" s="2829">
        <v>6</v>
      </c>
      <c r="C5099" s="2830">
        <v>275</v>
      </c>
      <c r="D5099" s="2843">
        <f>C5099*B5099*B5101</f>
        <v>99000</v>
      </c>
      <c r="E5099" s="2838">
        <v>1</v>
      </c>
      <c r="F5099" s="2840">
        <v>275</v>
      </c>
      <c r="G5099" s="2834">
        <f>F5099*E5099*E5101</f>
        <v>14575</v>
      </c>
      <c r="H5099" s="2837">
        <v>5</v>
      </c>
      <c r="I5099" s="2859">
        <v>275</v>
      </c>
      <c r="J5099" s="2859">
        <f>I5099*H5099*H5101</f>
        <v>13750</v>
      </c>
      <c r="K5099" s="2856">
        <v>5</v>
      </c>
      <c r="L5099" s="2835">
        <v>275</v>
      </c>
      <c r="M5099" s="2860">
        <f>L5099*K5099*K5100</f>
        <v>13750</v>
      </c>
    </row>
    <row r="5100" spans="1:13">
      <c r="A5100" s="1163" t="s">
        <v>4378</v>
      </c>
      <c r="B5100" s="2837">
        <v>12</v>
      </c>
      <c r="C5100" s="2835">
        <v>100</v>
      </c>
      <c r="D5100" s="2833">
        <f>C5100*B5100*B5101</f>
        <v>72000</v>
      </c>
      <c r="E5100" s="2838">
        <v>2</v>
      </c>
      <c r="F5100" s="2833">
        <v>100</v>
      </c>
      <c r="G5100" s="2835">
        <f>F5100*E5100*E5101</f>
        <v>10600</v>
      </c>
      <c r="H5100" s="2837">
        <v>10</v>
      </c>
      <c r="I5100" s="2859">
        <v>100</v>
      </c>
      <c r="J5100" s="2859">
        <f>I5100*H5100*H5101</f>
        <v>10000</v>
      </c>
      <c r="K5100" s="2861">
        <v>10</v>
      </c>
      <c r="L5100" s="2830">
        <v>100</v>
      </c>
      <c r="M5100" s="2862">
        <f>L5100*K5100*K5101</f>
        <v>10000</v>
      </c>
    </row>
    <row r="5101" spans="1:13">
      <c r="A5101" s="1163" t="s">
        <v>4379</v>
      </c>
      <c r="B5101" s="2829">
        <v>60</v>
      </c>
      <c r="C5101" s="2830"/>
      <c r="D5101" s="2843"/>
      <c r="E5101" s="2832">
        <v>53</v>
      </c>
      <c r="F5101" s="2843"/>
      <c r="G5101" s="2844"/>
      <c r="H5101" s="2837">
        <v>10</v>
      </c>
      <c r="I5101" s="2835"/>
      <c r="J5101" s="2834"/>
      <c r="K5101" s="2861">
        <v>10</v>
      </c>
      <c r="L5101" s="2830"/>
      <c r="M5101" s="2863"/>
    </row>
    <row r="5102" spans="1:13" ht="15.75" thickBot="1">
      <c r="A5102" s="1171" t="s">
        <v>29</v>
      </c>
      <c r="B5102" s="2864"/>
      <c r="C5102" s="2865"/>
      <c r="D5102" s="2866">
        <f>SUM(D5099:D5101)</f>
        <v>171000</v>
      </c>
      <c r="E5102" s="2848"/>
      <c r="F5102" s="2847"/>
      <c r="G5102" s="2867">
        <f>SUM(G5099:G5101)</f>
        <v>25175</v>
      </c>
      <c r="H5102" s="2845"/>
      <c r="I5102" s="2846"/>
      <c r="J5102" s="2846">
        <f>SUM(J5099:J5101)</f>
        <v>23750</v>
      </c>
      <c r="K5102" s="2868"/>
      <c r="L5102" s="2846"/>
      <c r="M5102" s="2869">
        <f>SUM(M5099:M5101)</f>
        <v>23750</v>
      </c>
    </row>
    <row r="5103" spans="1:13" ht="30">
      <c r="A5103" s="1153" t="s">
        <v>3278</v>
      </c>
      <c r="B5103" s="2829"/>
      <c r="C5103" s="2830"/>
      <c r="D5103" s="2831"/>
      <c r="E5103" s="2832" t="s">
        <v>5184</v>
      </c>
      <c r="F5103" s="2843"/>
      <c r="G5103" s="2844"/>
      <c r="H5103" s="2832" t="s">
        <v>5185</v>
      </c>
      <c r="I5103" s="2843"/>
      <c r="J5103" s="2844"/>
      <c r="K5103" s="2861" t="s">
        <v>5138</v>
      </c>
      <c r="L5103" s="2830"/>
      <c r="M5103" s="2863"/>
    </row>
    <row r="5104" spans="1:13" ht="60">
      <c r="A5104" s="1163" t="s">
        <v>4228</v>
      </c>
      <c r="B5104" s="2837"/>
      <c r="C5104" s="2835"/>
      <c r="D5104" s="2836"/>
      <c r="E5104" s="2838" t="s">
        <v>5161</v>
      </c>
      <c r="F5104" s="2833"/>
      <c r="G5104" s="2834"/>
      <c r="H5104" s="2838" t="s">
        <v>5161</v>
      </c>
      <c r="I5104" s="2833"/>
      <c r="J5104" s="2834"/>
      <c r="K5104" s="2856" t="s">
        <v>5142</v>
      </c>
      <c r="L5104" s="2835"/>
      <c r="M5104" s="2857"/>
    </row>
    <row r="5105" spans="1:13">
      <c r="A5105" s="1163" t="s">
        <v>3284</v>
      </c>
      <c r="B5105" s="2837"/>
      <c r="C5105" s="2839"/>
      <c r="D5105" s="2836"/>
      <c r="E5105" s="2838" t="s">
        <v>5186</v>
      </c>
      <c r="F5105" s="2840"/>
      <c r="G5105" s="2834"/>
      <c r="H5105" s="2838" t="s">
        <v>5187</v>
      </c>
      <c r="I5105" s="2840"/>
      <c r="J5105" s="2834"/>
      <c r="K5105" s="2856" t="s">
        <v>5144</v>
      </c>
      <c r="L5105" s="2839"/>
      <c r="M5105" s="2857"/>
    </row>
    <row r="5106" spans="1:13">
      <c r="A5106" s="1163" t="s">
        <v>4375</v>
      </c>
      <c r="B5106" s="2837"/>
      <c r="C5106" s="2839"/>
      <c r="D5106" s="2836"/>
      <c r="E5106" s="2838" t="s">
        <v>5188</v>
      </c>
      <c r="F5106" s="2840"/>
      <c r="G5106" s="2834"/>
      <c r="H5106" s="2838" t="s">
        <v>5178</v>
      </c>
      <c r="I5106" s="2840"/>
      <c r="J5106" s="2834"/>
      <c r="K5106" s="2856" t="s">
        <v>5147</v>
      </c>
      <c r="L5106" s="2839"/>
      <c r="M5106" s="2857"/>
    </row>
    <row r="5107" spans="1:13">
      <c r="A5107" s="1163" t="s">
        <v>3291</v>
      </c>
      <c r="B5107" s="2841"/>
      <c r="C5107" s="2839"/>
      <c r="D5107" s="2836"/>
      <c r="E5107" s="2838" t="s">
        <v>5152</v>
      </c>
      <c r="F5107" s="2840"/>
      <c r="G5107" s="2834"/>
      <c r="H5107" s="2838" t="s">
        <v>5167</v>
      </c>
      <c r="I5107" s="2840"/>
      <c r="J5107" s="2834"/>
      <c r="K5107" s="2870" t="s">
        <v>5150</v>
      </c>
      <c r="L5107" s="2839"/>
      <c r="M5107" s="2857"/>
    </row>
    <row r="5108" spans="1:13">
      <c r="A5108" s="1163" t="s">
        <v>3294</v>
      </c>
      <c r="B5108" s="2837"/>
      <c r="C5108" s="2839"/>
      <c r="D5108" s="2836"/>
      <c r="E5108" s="2838" t="s">
        <v>3484</v>
      </c>
      <c r="F5108" s="2840"/>
      <c r="G5108" s="2834"/>
      <c r="H5108" s="2838" t="s">
        <v>5189</v>
      </c>
      <c r="I5108" s="2840"/>
      <c r="J5108" s="2834"/>
      <c r="K5108" s="2856" t="s">
        <v>3484</v>
      </c>
      <c r="L5108" s="2839"/>
      <c r="M5108" s="2857"/>
    </row>
    <row r="5109" spans="1:13">
      <c r="A5109" s="1163" t="s">
        <v>3295</v>
      </c>
      <c r="B5109" s="2837"/>
      <c r="C5109" s="2839"/>
      <c r="D5109" s="2836"/>
      <c r="E5109" s="2838" t="s">
        <v>1521</v>
      </c>
      <c r="F5109" s="2840"/>
      <c r="G5109" s="2834"/>
      <c r="H5109" s="2838" t="s">
        <v>3394</v>
      </c>
      <c r="I5109" s="2840"/>
      <c r="J5109" s="2834"/>
      <c r="K5109" s="2856" t="s">
        <v>1521</v>
      </c>
      <c r="L5109" s="2839"/>
      <c r="M5109" s="2857"/>
    </row>
    <row r="5110" spans="1:13" ht="30">
      <c r="A5110" s="1163" t="s">
        <v>3298</v>
      </c>
      <c r="B5110" s="2837"/>
      <c r="C5110" s="2839"/>
      <c r="D5110" s="2836"/>
      <c r="E5110" s="2838" t="s">
        <v>3484</v>
      </c>
      <c r="F5110" s="2840"/>
      <c r="G5110" s="2834"/>
      <c r="H5110" s="2838" t="s">
        <v>5153</v>
      </c>
      <c r="I5110" s="2840"/>
      <c r="J5110" s="2834"/>
      <c r="K5110" s="2856" t="s">
        <v>3484</v>
      </c>
      <c r="L5110" s="2839"/>
      <c r="M5110" s="2857"/>
    </row>
    <row r="5111" spans="1:13" ht="30">
      <c r="A5111" s="1163" t="s">
        <v>4376</v>
      </c>
      <c r="B5111" s="2837"/>
      <c r="C5111" s="2839"/>
      <c r="D5111" s="2836"/>
      <c r="E5111" s="2838" t="s">
        <v>5155</v>
      </c>
      <c r="F5111" s="2840"/>
      <c r="G5111" s="2834"/>
      <c r="H5111" s="2838" t="s">
        <v>5183</v>
      </c>
      <c r="I5111" s="2840"/>
      <c r="J5111" s="2834"/>
      <c r="K5111" s="2856" t="s">
        <v>3484</v>
      </c>
      <c r="L5111" s="2839"/>
      <c r="M5111" s="2857"/>
    </row>
    <row r="5112" spans="1:13">
      <c r="A5112" s="1163" t="s">
        <v>3304</v>
      </c>
      <c r="B5112" s="2837"/>
      <c r="C5112" s="2839"/>
      <c r="D5112" s="2836"/>
      <c r="E5112" s="2838" t="s">
        <v>3484</v>
      </c>
      <c r="F5112" s="2840"/>
      <c r="G5112" s="2834"/>
      <c r="H5112" s="2838">
        <v>0</v>
      </c>
      <c r="I5112" s="2840"/>
      <c r="J5112" s="2835">
        <f>I5112*H5115*2</f>
        <v>0</v>
      </c>
      <c r="K5112" s="2856" t="s">
        <v>3484</v>
      </c>
      <c r="L5112" s="2839"/>
      <c r="M5112" s="2857"/>
    </row>
    <row r="5113" spans="1:13">
      <c r="A5113" s="1163" t="s">
        <v>4377</v>
      </c>
      <c r="B5113" s="2837"/>
      <c r="C5113" s="2835"/>
      <c r="D5113" s="2833"/>
      <c r="E5113" s="2838">
        <v>1</v>
      </c>
      <c r="F5113" s="2833">
        <v>200</v>
      </c>
      <c r="G5113" s="2835">
        <f>F5113*E5115</f>
        <v>300000</v>
      </c>
      <c r="H5113" s="2838">
        <v>2</v>
      </c>
      <c r="I5113" s="2833">
        <v>275</v>
      </c>
      <c r="J5113" s="2835">
        <f>I5113*H5113*H5115</f>
        <v>19800</v>
      </c>
      <c r="K5113" s="2856" t="s">
        <v>3484</v>
      </c>
      <c r="L5113" s="2835"/>
      <c r="M5113" s="2857"/>
    </row>
    <row r="5114" spans="1:13">
      <c r="A5114" s="1153" t="s">
        <v>4378</v>
      </c>
      <c r="B5114" s="2829"/>
      <c r="C5114" s="2830"/>
      <c r="D5114" s="2843"/>
      <c r="E5114" s="2832">
        <v>1</v>
      </c>
      <c r="F5114" s="2843">
        <v>50</v>
      </c>
      <c r="G5114" s="2830">
        <f>F5114*E5115</f>
        <v>75000</v>
      </c>
      <c r="H5114" s="2838">
        <v>4</v>
      </c>
      <c r="I5114" s="2833">
        <v>100</v>
      </c>
      <c r="J5114" s="2835">
        <f>I5114*H5114*H5115</f>
        <v>14400</v>
      </c>
      <c r="K5114" s="2861">
        <v>3</v>
      </c>
      <c r="L5114" s="2830">
        <v>200</v>
      </c>
      <c r="M5114" s="2862">
        <f>L5114*K5114*K5115</f>
        <v>9000</v>
      </c>
    </row>
    <row r="5115" spans="1:13">
      <c r="A5115" s="1153" t="s">
        <v>4379</v>
      </c>
      <c r="B5115" s="2829"/>
      <c r="C5115" s="2830"/>
      <c r="D5115" s="2831"/>
      <c r="E5115" s="2832">
        <v>1500</v>
      </c>
      <c r="F5115" s="2871"/>
      <c r="G5115" s="2844"/>
      <c r="H5115" s="2838">
        <v>36</v>
      </c>
      <c r="I5115" s="2833"/>
      <c r="J5115" s="2834"/>
      <c r="K5115" s="2861">
        <v>15</v>
      </c>
      <c r="L5115" s="2830"/>
      <c r="M5115" s="2863"/>
    </row>
    <row r="5116" spans="1:13" ht="15.75" thickBot="1">
      <c r="A5116" s="1171" t="s">
        <v>29</v>
      </c>
      <c r="B5116" s="2845"/>
      <c r="C5116" s="2846"/>
      <c r="D5116" s="2847"/>
      <c r="E5116" s="2848"/>
      <c r="F5116" s="2847"/>
      <c r="G5116" s="2846">
        <v>375000</v>
      </c>
      <c r="H5116" s="2848"/>
      <c r="I5116" s="2847"/>
      <c r="J5116" s="2846">
        <f>SUM(J5112:J5115)</f>
        <v>34200</v>
      </c>
      <c r="K5116" s="2868"/>
      <c r="L5116" s="2846"/>
      <c r="M5116" s="2869">
        <f>SUM(M5114:M5115)</f>
        <v>9000</v>
      </c>
    </row>
    <row r="5117" spans="1:13" ht="45">
      <c r="A5117" s="1142" t="s">
        <v>3278</v>
      </c>
      <c r="B5117" s="2088"/>
      <c r="C5117" s="2088"/>
      <c r="D5117" s="2088"/>
      <c r="E5117" s="2829" t="s">
        <v>5138</v>
      </c>
      <c r="F5117" s="2830"/>
      <c r="G5117" s="2831"/>
      <c r="H5117" s="2832" t="s">
        <v>5190</v>
      </c>
      <c r="I5117" s="2843"/>
      <c r="J5117" s="2844"/>
      <c r="K5117" s="2861" t="s">
        <v>5157</v>
      </c>
      <c r="L5117" s="2830"/>
      <c r="M5117" s="2863"/>
    </row>
    <row r="5118" spans="1:13" ht="60">
      <c r="A5118" s="1163" t="s">
        <v>4228</v>
      </c>
      <c r="B5118" s="2838"/>
      <c r="C5118" s="2838"/>
      <c r="D5118" s="2838"/>
      <c r="E5118" s="2837" t="s">
        <v>5142</v>
      </c>
      <c r="F5118" s="2835"/>
      <c r="G5118" s="2836"/>
      <c r="H5118" s="2838" t="s">
        <v>5161</v>
      </c>
      <c r="I5118" s="2833"/>
      <c r="J5118" s="2834"/>
      <c r="K5118" s="2856" t="s">
        <v>5142</v>
      </c>
      <c r="L5118" s="2835"/>
      <c r="M5118" s="2857"/>
    </row>
    <row r="5119" spans="1:13">
      <c r="A5119" s="1163" t="s">
        <v>3284</v>
      </c>
      <c r="B5119" s="2838"/>
      <c r="C5119" s="2838"/>
      <c r="D5119" s="2838"/>
      <c r="E5119" s="2837" t="s">
        <v>5144</v>
      </c>
      <c r="F5119" s="2839"/>
      <c r="G5119" s="2836"/>
      <c r="H5119" s="2838" t="s">
        <v>5187</v>
      </c>
      <c r="I5119" s="2840"/>
      <c r="J5119" s="2834"/>
      <c r="K5119" s="2856" t="s">
        <v>5144</v>
      </c>
      <c r="L5119" s="2839"/>
      <c r="M5119" s="2857"/>
    </row>
    <row r="5120" spans="1:13">
      <c r="A5120" s="1163" t="s">
        <v>4375</v>
      </c>
      <c r="B5120" s="2838"/>
      <c r="C5120" s="2838"/>
      <c r="D5120" s="2838"/>
      <c r="E5120" s="2837" t="s">
        <v>5147</v>
      </c>
      <c r="F5120" s="2839"/>
      <c r="G5120" s="2836"/>
      <c r="H5120" s="2838" t="s">
        <v>5178</v>
      </c>
      <c r="I5120" s="2840"/>
      <c r="J5120" s="2834"/>
      <c r="K5120" s="2856" t="s">
        <v>5147</v>
      </c>
      <c r="L5120" s="2839"/>
      <c r="M5120" s="2857"/>
    </row>
    <row r="5121" spans="1:13">
      <c r="A5121" s="1163" t="s">
        <v>3291</v>
      </c>
      <c r="B5121" s="2838"/>
      <c r="C5121" s="2838"/>
      <c r="D5121" s="2838"/>
      <c r="E5121" s="2841" t="s">
        <v>5150</v>
      </c>
      <c r="F5121" s="2839"/>
      <c r="G5121" s="2836"/>
      <c r="H5121" s="2838" t="s">
        <v>5167</v>
      </c>
      <c r="I5121" s="2840"/>
      <c r="J5121" s="2834"/>
      <c r="K5121" s="2870" t="s">
        <v>5166</v>
      </c>
      <c r="L5121" s="2839"/>
      <c r="M5121" s="2857"/>
    </row>
    <row r="5122" spans="1:13">
      <c r="A5122" s="1163" t="s">
        <v>3294</v>
      </c>
      <c r="B5122" s="2838"/>
      <c r="C5122" s="2838"/>
      <c r="D5122" s="2838"/>
      <c r="E5122" s="2837" t="s">
        <v>3484</v>
      </c>
      <c r="F5122" s="2839"/>
      <c r="G5122" s="2836"/>
      <c r="H5122" s="2838" t="s">
        <v>5191</v>
      </c>
      <c r="I5122" s="2840"/>
      <c r="J5122" s="2834"/>
      <c r="K5122" s="2856" t="s">
        <v>3484</v>
      </c>
      <c r="L5122" s="2839"/>
      <c r="M5122" s="2857"/>
    </row>
    <row r="5123" spans="1:13">
      <c r="A5123" s="1163" t="s">
        <v>3295</v>
      </c>
      <c r="B5123" s="2838"/>
      <c r="C5123" s="2838"/>
      <c r="D5123" s="2838"/>
      <c r="E5123" s="2837" t="s">
        <v>1521</v>
      </c>
      <c r="F5123" s="2839"/>
      <c r="G5123" s="2836"/>
      <c r="H5123" s="2838" t="s">
        <v>3394</v>
      </c>
      <c r="I5123" s="2840"/>
      <c r="J5123" s="2834"/>
      <c r="K5123" s="2856" t="s">
        <v>946</v>
      </c>
      <c r="L5123" s="2839"/>
      <c r="M5123" s="2857"/>
    </row>
    <row r="5124" spans="1:13" ht="30">
      <c r="A5124" s="1163" t="s">
        <v>3298</v>
      </c>
      <c r="B5124" s="2838"/>
      <c r="C5124" s="2838"/>
      <c r="D5124" s="2838"/>
      <c r="E5124" s="2837" t="s">
        <v>3484</v>
      </c>
      <c r="F5124" s="2839"/>
      <c r="G5124" s="2836"/>
      <c r="H5124" s="2838" t="s">
        <v>5153</v>
      </c>
      <c r="I5124" s="2840"/>
      <c r="J5124" s="2834"/>
      <c r="K5124" s="2856" t="s">
        <v>3484</v>
      </c>
      <c r="L5124" s="2839"/>
      <c r="M5124" s="2857"/>
    </row>
    <row r="5125" spans="1:13" ht="30">
      <c r="A5125" s="1163" t="s">
        <v>4376</v>
      </c>
      <c r="B5125" s="2838"/>
      <c r="C5125" s="2838"/>
      <c r="D5125" s="2838"/>
      <c r="E5125" s="2837" t="s">
        <v>3484</v>
      </c>
      <c r="F5125" s="2839"/>
      <c r="G5125" s="2836"/>
      <c r="H5125" s="2838" t="s">
        <v>5183</v>
      </c>
      <c r="I5125" s="2840"/>
      <c r="J5125" s="2834"/>
      <c r="K5125" s="2856" t="s">
        <v>3484</v>
      </c>
      <c r="L5125" s="2839"/>
      <c r="M5125" s="2857"/>
    </row>
    <row r="5126" spans="1:13" ht="30">
      <c r="A5126" s="1163" t="s">
        <v>3294</v>
      </c>
      <c r="B5126" s="2838"/>
      <c r="C5126" s="2838"/>
      <c r="D5126" s="2838"/>
      <c r="E5126" s="2837" t="s">
        <v>3484</v>
      </c>
      <c r="F5126" s="2839"/>
      <c r="G5126" s="2836"/>
      <c r="H5126" s="2838" t="s">
        <v>5192</v>
      </c>
      <c r="I5126" s="2840"/>
      <c r="J5126" s="2835">
        <f>I5126*H5129*2</f>
        <v>0</v>
      </c>
      <c r="K5126" s="2856" t="s">
        <v>3484</v>
      </c>
      <c r="L5126" s="2839"/>
      <c r="M5126" s="2857"/>
    </row>
    <row r="5127" spans="1:13">
      <c r="A5127" s="1163" t="s">
        <v>4377</v>
      </c>
      <c r="B5127" s="2838"/>
      <c r="C5127" s="2838"/>
      <c r="D5127" s="2838"/>
      <c r="E5127" s="2837" t="s">
        <v>3484</v>
      </c>
      <c r="F5127" s="2835"/>
      <c r="G5127" s="2836"/>
      <c r="H5127" s="2838">
        <v>1</v>
      </c>
      <c r="I5127" s="2833">
        <v>275</v>
      </c>
      <c r="J5127" s="2835">
        <f>I5127*H5127*H5129</f>
        <v>12100</v>
      </c>
      <c r="K5127" s="2856">
        <v>3</v>
      </c>
      <c r="L5127" s="2835">
        <v>275</v>
      </c>
      <c r="M5127" s="2860">
        <f>L5127*K5127*K5129</f>
        <v>16500</v>
      </c>
    </row>
    <row r="5128" spans="1:13">
      <c r="A5128" s="1163" t="s">
        <v>4378</v>
      </c>
      <c r="B5128" s="2838"/>
      <c r="C5128" s="2838"/>
      <c r="D5128" s="2838"/>
      <c r="E5128" s="2829">
        <v>3</v>
      </c>
      <c r="F5128" s="2830">
        <v>200</v>
      </c>
      <c r="G5128" s="2843">
        <f>F5128*E5128*E5129</f>
        <v>9000</v>
      </c>
      <c r="H5128" s="2838">
        <v>2</v>
      </c>
      <c r="I5128" s="2833">
        <v>100</v>
      </c>
      <c r="J5128" s="2835">
        <f>I5128*H5128*H5129</f>
        <v>8800</v>
      </c>
      <c r="K5128" s="2856">
        <v>6</v>
      </c>
      <c r="L5128" s="2830">
        <v>100</v>
      </c>
      <c r="M5128" s="2860">
        <f>L5128*K5128*K5129</f>
        <v>12000</v>
      </c>
    </row>
    <row r="5129" spans="1:13">
      <c r="A5129" s="1163" t="s">
        <v>4379</v>
      </c>
      <c r="B5129" s="2838"/>
      <c r="C5129" s="2838"/>
      <c r="D5129" s="2838"/>
      <c r="E5129" s="2829">
        <v>15</v>
      </c>
      <c r="F5129" s="2830"/>
      <c r="G5129" s="2831"/>
      <c r="H5129" s="2838">
        <v>44</v>
      </c>
      <c r="I5129" s="2833"/>
      <c r="J5129" s="2834"/>
      <c r="K5129" s="2856">
        <v>20</v>
      </c>
      <c r="L5129" s="2835"/>
      <c r="M5129" s="2857"/>
    </row>
    <row r="5130" spans="1:13" ht="15.75" thickBot="1">
      <c r="A5130" s="1171" t="s">
        <v>29</v>
      </c>
      <c r="B5130" s="2848"/>
      <c r="C5130" s="2848"/>
      <c r="D5130" s="2848"/>
      <c r="E5130" s="2845"/>
      <c r="F5130" s="2846"/>
      <c r="G5130" s="2847">
        <f>SUM(G5128:G5129)</f>
        <v>9000</v>
      </c>
      <c r="H5130" s="2848"/>
      <c r="I5130" s="2847"/>
      <c r="J5130" s="2846">
        <f>SUM(J5127:J5129)</f>
        <v>20900</v>
      </c>
      <c r="K5130" s="2868"/>
      <c r="L5130" s="2846"/>
      <c r="M5130" s="2869">
        <f>SUM(M5127:M5129)</f>
        <v>28500</v>
      </c>
    </row>
    <row r="5131" spans="1:13" ht="30">
      <c r="A5131" s="1153" t="s">
        <v>3278</v>
      </c>
      <c r="B5131" s="2832"/>
      <c r="C5131" s="2830"/>
      <c r="D5131" s="2844"/>
      <c r="E5131" s="2829" t="s">
        <v>5157</v>
      </c>
      <c r="F5131" s="2830"/>
      <c r="G5131" s="2852"/>
      <c r="H5131" s="2829" t="s">
        <v>5193</v>
      </c>
      <c r="I5131" s="2830"/>
      <c r="J5131" s="2831"/>
      <c r="K5131" s="2832" t="s">
        <v>5194</v>
      </c>
      <c r="L5131" s="2843"/>
      <c r="M5131" s="2844"/>
    </row>
    <row r="5132" spans="1:13" ht="60">
      <c r="A5132" s="1163" t="s">
        <v>4228</v>
      </c>
      <c r="B5132" s="2838"/>
      <c r="C5132" s="2835"/>
      <c r="D5132" s="2834"/>
      <c r="E5132" s="2837" t="s">
        <v>5142</v>
      </c>
      <c r="F5132" s="2835"/>
      <c r="G5132" s="2834"/>
      <c r="H5132" s="2837" t="s">
        <v>5161</v>
      </c>
      <c r="I5132" s="2835"/>
      <c r="J5132" s="2836"/>
      <c r="K5132" s="2838" t="s">
        <v>5161</v>
      </c>
      <c r="L5132" s="2833"/>
      <c r="M5132" s="2834"/>
    </row>
    <row r="5133" spans="1:13">
      <c r="A5133" s="1163" t="s">
        <v>3284</v>
      </c>
      <c r="B5133" s="2838"/>
      <c r="C5133" s="2839"/>
      <c r="D5133" s="2834"/>
      <c r="E5133" s="2837" t="s">
        <v>5144</v>
      </c>
      <c r="F5133" s="2839"/>
      <c r="G5133" s="2834"/>
      <c r="H5133" s="2837" t="s">
        <v>5195</v>
      </c>
      <c r="I5133" s="2839"/>
      <c r="J5133" s="2836"/>
      <c r="K5133" s="2838" t="s">
        <v>5177</v>
      </c>
      <c r="L5133" s="2840"/>
      <c r="M5133" s="2834"/>
    </row>
    <row r="5134" spans="1:13">
      <c r="A5134" s="1163" t="s">
        <v>4375</v>
      </c>
      <c r="B5134" s="2838"/>
      <c r="C5134" s="2839"/>
      <c r="D5134" s="2834"/>
      <c r="E5134" s="2837" t="s">
        <v>5147</v>
      </c>
      <c r="F5134" s="2839"/>
      <c r="G5134" s="2834"/>
      <c r="H5134" s="2837" t="s">
        <v>5178</v>
      </c>
      <c r="I5134" s="2839"/>
      <c r="J5134" s="2836"/>
      <c r="K5134" s="2838" t="s">
        <v>3333</v>
      </c>
      <c r="L5134" s="2840"/>
      <c r="M5134" s="2834"/>
    </row>
    <row r="5135" spans="1:13">
      <c r="A5135" s="1163" t="s">
        <v>3291</v>
      </c>
      <c r="B5135" s="2858"/>
      <c r="C5135" s="2839"/>
      <c r="D5135" s="2834"/>
      <c r="E5135" s="2841" t="s">
        <v>5166</v>
      </c>
      <c r="F5135" s="2839"/>
      <c r="G5135" s="2834"/>
      <c r="H5135" s="2837" t="s">
        <v>5196</v>
      </c>
      <c r="I5135" s="2839"/>
      <c r="J5135" s="2836"/>
      <c r="K5135" s="2838" t="s">
        <v>5197</v>
      </c>
      <c r="L5135" s="2840"/>
      <c r="M5135" s="2834"/>
    </row>
    <row r="5136" spans="1:13">
      <c r="A5136" s="1163" t="s">
        <v>3294</v>
      </c>
      <c r="B5136" s="2838"/>
      <c r="C5136" s="2839"/>
      <c r="D5136" s="2834"/>
      <c r="E5136" s="2837" t="s">
        <v>3484</v>
      </c>
      <c r="F5136" s="2839"/>
      <c r="G5136" s="2834"/>
      <c r="H5136" s="2837" t="s">
        <v>5198</v>
      </c>
      <c r="I5136" s="2839"/>
      <c r="J5136" s="2836"/>
      <c r="K5136" s="2838" t="s">
        <v>3671</v>
      </c>
      <c r="L5136" s="2840"/>
      <c r="M5136" s="2834"/>
    </row>
    <row r="5137" spans="1:13">
      <c r="A5137" s="1163" t="s">
        <v>3295</v>
      </c>
      <c r="B5137" s="2838"/>
      <c r="C5137" s="2839"/>
      <c r="D5137" s="2834"/>
      <c r="E5137" s="2837" t="s">
        <v>946</v>
      </c>
      <c r="F5137" s="2839"/>
      <c r="G5137" s="2834"/>
      <c r="H5137" s="2837" t="s">
        <v>3394</v>
      </c>
      <c r="I5137" s="2839"/>
      <c r="J5137" s="2836"/>
      <c r="K5137" s="2838" t="s">
        <v>3394</v>
      </c>
      <c r="L5137" s="2840"/>
      <c r="M5137" s="2834"/>
    </row>
    <row r="5138" spans="1:13" ht="30">
      <c r="A5138" s="1163" t="s">
        <v>3298</v>
      </c>
      <c r="B5138" s="2838"/>
      <c r="C5138" s="2839"/>
      <c r="D5138" s="2834"/>
      <c r="E5138" s="2837" t="s">
        <v>3484</v>
      </c>
      <c r="F5138" s="2839"/>
      <c r="G5138" s="2834"/>
      <c r="H5138" s="2837" t="s">
        <v>5199</v>
      </c>
      <c r="I5138" s="2839"/>
      <c r="J5138" s="2836"/>
      <c r="K5138" s="2838" t="s">
        <v>5200</v>
      </c>
      <c r="L5138" s="2840"/>
      <c r="M5138" s="2834"/>
    </row>
    <row r="5139" spans="1:13">
      <c r="A5139" s="1163" t="s">
        <v>4376</v>
      </c>
      <c r="B5139" s="2838"/>
      <c r="C5139" s="2839"/>
      <c r="D5139" s="2834"/>
      <c r="E5139" s="2837" t="s">
        <v>3484</v>
      </c>
      <c r="F5139" s="2839"/>
      <c r="G5139" s="2834"/>
      <c r="H5139" s="2837" t="s">
        <v>3484</v>
      </c>
      <c r="I5139" s="2839"/>
      <c r="J5139" s="2836"/>
      <c r="K5139" s="2838" t="s">
        <v>5201</v>
      </c>
      <c r="L5139" s="2840"/>
      <c r="M5139" s="2834"/>
    </row>
    <row r="5140" spans="1:13">
      <c r="A5140" s="1163" t="s">
        <v>3304</v>
      </c>
      <c r="B5140" s="2838"/>
      <c r="C5140" s="2839"/>
      <c r="D5140" s="2834"/>
      <c r="E5140" s="2837" t="s">
        <v>3484</v>
      </c>
      <c r="F5140" s="2839"/>
      <c r="G5140" s="2834"/>
      <c r="H5140" s="2837" t="s">
        <v>3484</v>
      </c>
      <c r="I5140" s="2839"/>
      <c r="J5140" s="2840"/>
      <c r="K5140" s="2838" t="s">
        <v>3484</v>
      </c>
      <c r="L5140" s="2840"/>
      <c r="M5140" s="2834"/>
    </row>
    <row r="5141" spans="1:13">
      <c r="A5141" s="1163" t="s">
        <v>4377</v>
      </c>
      <c r="B5141" s="2838"/>
      <c r="C5141" s="2835"/>
      <c r="D5141" s="2834"/>
      <c r="E5141" s="2837">
        <v>3</v>
      </c>
      <c r="F5141" s="2835">
        <v>275</v>
      </c>
      <c r="G5141" s="2835">
        <f>F5141*E5141*E5143</f>
        <v>16500</v>
      </c>
      <c r="H5141" s="2837">
        <v>1</v>
      </c>
      <c r="I5141" s="2835">
        <v>275</v>
      </c>
      <c r="J5141" s="2833">
        <f>I5141*H5143</f>
        <v>27500</v>
      </c>
      <c r="K5141" s="2838">
        <v>1</v>
      </c>
      <c r="L5141" s="2833">
        <v>275</v>
      </c>
      <c r="M5141" s="2834">
        <f>L5141*K5141*K5143</f>
        <v>27500</v>
      </c>
    </row>
    <row r="5142" spans="1:13">
      <c r="A5142" s="1163" t="s">
        <v>4378</v>
      </c>
      <c r="B5142" s="2838"/>
      <c r="C5142" s="2835"/>
      <c r="D5142" s="2835"/>
      <c r="E5142" s="2837">
        <v>6</v>
      </c>
      <c r="F5142" s="2830">
        <v>100</v>
      </c>
      <c r="G5142" s="2835">
        <f>F5142*E5142*E5143</f>
        <v>12000</v>
      </c>
      <c r="H5142" s="2837">
        <v>2</v>
      </c>
      <c r="I5142" s="2830">
        <v>100</v>
      </c>
      <c r="J5142" s="2833">
        <f>I5142*H5142*H5143</f>
        <v>20000</v>
      </c>
      <c r="K5142" s="2838">
        <v>2</v>
      </c>
      <c r="L5142" s="2833">
        <v>100</v>
      </c>
      <c r="M5142" s="2834">
        <f>L5142*K5142*K5143</f>
        <v>20000</v>
      </c>
    </row>
    <row r="5143" spans="1:13">
      <c r="A5143" s="1153" t="s">
        <v>4379</v>
      </c>
      <c r="B5143" s="2832"/>
      <c r="C5143" s="2830"/>
      <c r="D5143" s="2830"/>
      <c r="E5143" s="2837">
        <v>20</v>
      </c>
      <c r="F5143" s="2835"/>
      <c r="G5143" s="2834"/>
      <c r="H5143" s="2837">
        <v>100</v>
      </c>
      <c r="I5143" s="2835"/>
      <c r="J5143" s="2836"/>
      <c r="K5143" s="2838">
        <v>100</v>
      </c>
      <c r="L5143" s="2833"/>
      <c r="M5143" s="2834"/>
    </row>
    <row r="5144" spans="1:13" ht="15.75" thickBot="1">
      <c r="A5144" s="1171" t="s">
        <v>29</v>
      </c>
      <c r="B5144" s="2848"/>
      <c r="C5144" s="2846"/>
      <c r="D5144" s="2846"/>
      <c r="E5144" s="2845"/>
      <c r="F5144" s="2846"/>
      <c r="G5144" s="2846">
        <f>SUM(G5141:G5143)</f>
        <v>28500</v>
      </c>
      <c r="H5144" s="2845"/>
      <c r="I5144" s="2846"/>
      <c r="J5144" s="2847">
        <f>SUM(J5141:J5143)</f>
        <v>47500</v>
      </c>
      <c r="K5144" s="2848"/>
      <c r="L5144" s="2847"/>
      <c r="M5144" s="2846">
        <f>M5141+M5142</f>
        <v>47500</v>
      </c>
    </row>
    <row r="5145" spans="1:13" ht="30">
      <c r="A5145" s="1153" t="s">
        <v>3278</v>
      </c>
      <c r="B5145" s="2829"/>
      <c r="C5145" s="2830"/>
      <c r="D5145" s="2852"/>
      <c r="E5145" s="2088"/>
      <c r="F5145" s="2088"/>
      <c r="G5145" s="2088"/>
      <c r="H5145" s="2829" t="s">
        <v>5202</v>
      </c>
      <c r="I5145" s="2830"/>
      <c r="J5145" s="2852"/>
      <c r="K5145" s="2088"/>
      <c r="L5145" s="2088"/>
      <c r="M5145" s="2088"/>
    </row>
    <row r="5146" spans="1:13">
      <c r="A5146" s="1163" t="s">
        <v>4228</v>
      </c>
      <c r="B5146" s="2837"/>
      <c r="C5146" s="2835"/>
      <c r="D5146" s="2834"/>
      <c r="E5146" s="2838"/>
      <c r="F5146" s="2838"/>
      <c r="G5146" s="2838"/>
      <c r="H5146" s="2837" t="s">
        <v>5143</v>
      </c>
      <c r="I5146" s="2835"/>
      <c r="J5146" s="2834"/>
      <c r="K5146" s="2838"/>
      <c r="L5146" s="2838"/>
      <c r="M5146" s="2838"/>
    </row>
    <row r="5147" spans="1:13">
      <c r="A5147" s="1163" t="s">
        <v>3284</v>
      </c>
      <c r="B5147" s="2837"/>
      <c r="C5147" s="2839"/>
      <c r="D5147" s="2834"/>
      <c r="E5147" s="2838"/>
      <c r="F5147" s="2838"/>
      <c r="G5147" s="2838"/>
      <c r="H5147" s="2837" t="s">
        <v>5163</v>
      </c>
      <c r="I5147" s="2839"/>
      <c r="J5147" s="2834"/>
      <c r="K5147" s="2838"/>
      <c r="L5147" s="2838"/>
      <c r="M5147" s="2838"/>
    </row>
    <row r="5148" spans="1:13">
      <c r="A5148" s="1163" t="s">
        <v>4375</v>
      </c>
      <c r="B5148" s="2837"/>
      <c r="C5148" s="2839"/>
      <c r="D5148" s="2834"/>
      <c r="E5148" s="2838"/>
      <c r="F5148" s="2838"/>
      <c r="G5148" s="2838"/>
      <c r="H5148" s="2837" t="s">
        <v>5203</v>
      </c>
      <c r="I5148" s="2839"/>
      <c r="J5148" s="2834"/>
      <c r="K5148" s="2838"/>
      <c r="L5148" s="2838"/>
      <c r="M5148" s="2838"/>
    </row>
    <row r="5149" spans="1:13">
      <c r="A5149" s="1163" t="s">
        <v>3291</v>
      </c>
      <c r="B5149" s="2841"/>
      <c r="C5149" s="2839"/>
      <c r="D5149" s="2834"/>
      <c r="E5149" s="2838"/>
      <c r="F5149" s="2838"/>
      <c r="G5149" s="2838"/>
      <c r="H5149" s="2837" t="s">
        <v>5204</v>
      </c>
      <c r="I5149" s="2839"/>
      <c r="J5149" s="2834"/>
      <c r="K5149" s="2838"/>
      <c r="L5149" s="2838"/>
      <c r="M5149" s="2838"/>
    </row>
    <row r="5150" spans="1:13">
      <c r="A5150" s="1163" t="s">
        <v>3294</v>
      </c>
      <c r="B5150" s="2837"/>
      <c r="C5150" s="2839"/>
      <c r="D5150" s="2834"/>
      <c r="E5150" s="2838"/>
      <c r="F5150" s="2838"/>
      <c r="G5150" s="2838"/>
      <c r="H5150" s="2837" t="s">
        <v>3484</v>
      </c>
      <c r="I5150" s="2839"/>
      <c r="J5150" s="2834"/>
      <c r="K5150" s="2838"/>
      <c r="L5150" s="2838"/>
      <c r="M5150" s="2838"/>
    </row>
    <row r="5151" spans="1:13">
      <c r="A5151" s="1163" t="s">
        <v>3295</v>
      </c>
      <c r="B5151" s="2837"/>
      <c r="C5151" s="2839"/>
      <c r="D5151" s="2834"/>
      <c r="E5151" s="2838"/>
      <c r="F5151" s="2838"/>
      <c r="G5151" s="2838"/>
      <c r="H5151" s="2837" t="s">
        <v>1521</v>
      </c>
      <c r="I5151" s="2839"/>
      <c r="J5151" s="2834"/>
      <c r="K5151" s="2838"/>
      <c r="L5151" s="2838"/>
      <c r="M5151" s="2838"/>
    </row>
    <row r="5152" spans="1:13" ht="30">
      <c r="A5152" s="1163" t="s">
        <v>3298</v>
      </c>
      <c r="B5152" s="2837"/>
      <c r="C5152" s="2839"/>
      <c r="D5152" s="2834"/>
      <c r="E5152" s="2838"/>
      <c r="F5152" s="2838"/>
      <c r="G5152" s="2838"/>
      <c r="H5152" s="2837" t="s">
        <v>3484</v>
      </c>
      <c r="I5152" s="2839"/>
      <c r="J5152" s="2834"/>
      <c r="K5152" s="2838"/>
      <c r="L5152" s="2838"/>
      <c r="M5152" s="2838"/>
    </row>
    <row r="5153" spans="1:13">
      <c r="A5153" s="1163" t="s">
        <v>4376</v>
      </c>
      <c r="B5153" s="2837"/>
      <c r="C5153" s="2839"/>
      <c r="D5153" s="2834" t="s">
        <v>896</v>
      </c>
      <c r="E5153" s="2838"/>
      <c r="F5153" s="2838"/>
      <c r="G5153" s="2838"/>
      <c r="H5153" s="2837" t="s">
        <v>3484</v>
      </c>
      <c r="I5153" s="2839"/>
      <c r="J5153" s="2834"/>
      <c r="K5153" s="2838"/>
      <c r="L5153" s="2838"/>
      <c r="M5153" s="2838"/>
    </row>
    <row r="5154" spans="1:13">
      <c r="A5154" s="1163" t="s">
        <v>3304</v>
      </c>
      <c r="B5154" s="2837"/>
      <c r="C5154" s="2839"/>
      <c r="D5154" s="2834"/>
      <c r="E5154" s="2838"/>
      <c r="F5154" s="2838"/>
      <c r="G5154" s="2838"/>
      <c r="H5154" s="2837" t="s">
        <v>3484</v>
      </c>
      <c r="I5154" s="2839"/>
      <c r="J5154" s="2839"/>
      <c r="K5154" s="2838"/>
      <c r="L5154" s="2838"/>
      <c r="M5154" s="2838"/>
    </row>
    <row r="5155" spans="1:13">
      <c r="A5155" s="1163" t="s">
        <v>4377</v>
      </c>
      <c r="B5155" s="2837"/>
      <c r="C5155" s="2835"/>
      <c r="D5155" s="2834"/>
      <c r="E5155" s="2838"/>
      <c r="F5155" s="2838"/>
      <c r="G5155" s="2838"/>
      <c r="H5155" s="2837">
        <v>1</v>
      </c>
      <c r="I5155" s="2872">
        <v>275</v>
      </c>
      <c r="J5155" s="2835">
        <f>I5155*H5155*H5157</f>
        <v>13750</v>
      </c>
      <c r="K5155" s="2838"/>
      <c r="L5155" s="2838"/>
      <c r="M5155" s="2838"/>
    </row>
    <row r="5156" spans="1:13">
      <c r="A5156" s="1163" t="s">
        <v>4378</v>
      </c>
      <c r="B5156" s="2837"/>
      <c r="C5156" s="2835"/>
      <c r="D5156" s="2835"/>
      <c r="E5156" s="2838"/>
      <c r="F5156" s="2838"/>
      <c r="G5156" s="2838"/>
      <c r="H5156" s="2837">
        <v>1</v>
      </c>
      <c r="I5156" s="2835">
        <v>100</v>
      </c>
      <c r="J5156" s="2844">
        <f>I5156*H5156*H5157</f>
        <v>5000</v>
      </c>
      <c r="K5156" s="2838"/>
      <c r="L5156" s="2838"/>
      <c r="M5156" s="2838"/>
    </row>
    <row r="5157" spans="1:13">
      <c r="A5157" s="1163" t="s">
        <v>4379</v>
      </c>
      <c r="B5157" s="2837"/>
      <c r="C5157" s="2835"/>
      <c r="D5157" s="2835"/>
      <c r="E5157" s="2838"/>
      <c r="F5157" s="2838"/>
      <c r="G5157" s="2838"/>
      <c r="H5157" s="2837">
        <v>50</v>
      </c>
      <c r="I5157" s="2835"/>
      <c r="J5157" s="2834"/>
      <c r="K5157" s="2838"/>
      <c r="L5157" s="2838"/>
      <c r="M5157" s="2838"/>
    </row>
    <row r="5158" spans="1:13" ht="15.75" thickBot="1">
      <c r="A5158" s="1171" t="s">
        <v>29</v>
      </c>
      <c r="B5158" s="2845"/>
      <c r="C5158" s="2846"/>
      <c r="D5158" s="2846"/>
      <c r="E5158" s="2848"/>
      <c r="F5158" s="2848"/>
      <c r="G5158" s="2848"/>
      <c r="H5158" s="2845"/>
      <c r="I5158" s="2846"/>
      <c r="J5158" s="2846">
        <f>SUM(J5155:J5157)</f>
        <v>18750</v>
      </c>
      <c r="K5158" s="2848"/>
      <c r="L5158" s="2848"/>
      <c r="M5158" s="2848"/>
    </row>
    <row r="5159" spans="1:13" ht="30">
      <c r="A5159" s="1153" t="s">
        <v>3278</v>
      </c>
      <c r="B5159" s="2829"/>
      <c r="C5159" s="2830"/>
      <c r="D5159" s="2844"/>
      <c r="E5159" s="2832"/>
      <c r="F5159" s="2832"/>
      <c r="G5159" s="2832"/>
      <c r="H5159" s="2829" t="s">
        <v>5138</v>
      </c>
      <c r="I5159" s="2830"/>
      <c r="J5159" s="2844"/>
      <c r="K5159" s="2832"/>
      <c r="L5159" s="2830"/>
      <c r="M5159" s="2844"/>
    </row>
    <row r="5160" spans="1:13">
      <c r="A5160" s="1163" t="s">
        <v>4228</v>
      </c>
      <c r="B5160" s="2837"/>
      <c r="C5160" s="2835"/>
      <c r="D5160" s="2834"/>
      <c r="E5160" s="2838"/>
      <c r="F5160" s="2838"/>
      <c r="G5160" s="2838"/>
      <c r="H5160" s="2837" t="s">
        <v>5142</v>
      </c>
      <c r="I5160" s="2835"/>
      <c r="J5160" s="2834"/>
      <c r="K5160" s="2838"/>
      <c r="L5160" s="2835"/>
      <c r="M5160" s="2834"/>
    </row>
    <row r="5161" spans="1:13">
      <c r="A5161" s="1163" t="s">
        <v>3284</v>
      </c>
      <c r="B5161" s="2837"/>
      <c r="C5161" s="2839"/>
      <c r="D5161" s="2834"/>
      <c r="E5161" s="2838"/>
      <c r="F5161" s="2838"/>
      <c r="G5161" s="2838"/>
      <c r="H5161" s="2837" t="s">
        <v>5144</v>
      </c>
      <c r="I5161" s="2839"/>
      <c r="J5161" s="2834"/>
      <c r="K5161" s="2838"/>
      <c r="L5161" s="2839"/>
      <c r="M5161" s="2834"/>
    </row>
    <row r="5162" spans="1:13">
      <c r="A5162" s="1163" t="s">
        <v>4375</v>
      </c>
      <c r="B5162" s="2837"/>
      <c r="C5162" s="2839"/>
      <c r="D5162" s="2834"/>
      <c r="E5162" s="2838"/>
      <c r="F5162" s="2838"/>
      <c r="G5162" s="2838"/>
      <c r="H5162" s="2837" t="s">
        <v>5147</v>
      </c>
      <c r="I5162" s="2839"/>
      <c r="J5162" s="2834"/>
      <c r="K5162" s="2838"/>
      <c r="L5162" s="2839"/>
      <c r="M5162" s="2834"/>
    </row>
    <row r="5163" spans="1:13">
      <c r="A5163" s="1163" t="s">
        <v>3291</v>
      </c>
      <c r="B5163" s="2841"/>
      <c r="C5163" s="2839"/>
      <c r="D5163" s="2834"/>
      <c r="E5163" s="2838"/>
      <c r="F5163" s="2838"/>
      <c r="G5163" s="2838"/>
      <c r="H5163" s="2841" t="s">
        <v>5150</v>
      </c>
      <c r="I5163" s="2839"/>
      <c r="J5163" s="2834"/>
      <c r="K5163" s="2858"/>
      <c r="L5163" s="2839"/>
      <c r="M5163" s="2834"/>
    </row>
    <row r="5164" spans="1:13">
      <c r="A5164" s="1163" t="s">
        <v>3294</v>
      </c>
      <c r="B5164" s="2837"/>
      <c r="C5164" s="2839"/>
      <c r="D5164" s="2834"/>
      <c r="E5164" s="2838"/>
      <c r="F5164" s="2838"/>
      <c r="G5164" s="2838"/>
      <c r="H5164" s="2837" t="s">
        <v>3484</v>
      </c>
      <c r="I5164" s="2839"/>
      <c r="J5164" s="2834"/>
      <c r="K5164" s="2838"/>
      <c r="L5164" s="2839"/>
      <c r="M5164" s="2834"/>
    </row>
    <row r="5165" spans="1:13">
      <c r="A5165" s="1163" t="s">
        <v>3295</v>
      </c>
      <c r="B5165" s="2837"/>
      <c r="C5165" s="2839"/>
      <c r="D5165" s="2834"/>
      <c r="E5165" s="2838"/>
      <c r="F5165" s="2838"/>
      <c r="G5165" s="2838"/>
      <c r="H5165" s="2837" t="s">
        <v>1521</v>
      </c>
      <c r="I5165" s="2839"/>
      <c r="J5165" s="2834"/>
      <c r="K5165" s="2838"/>
      <c r="L5165" s="2839"/>
      <c r="M5165" s="2834"/>
    </row>
    <row r="5166" spans="1:13" ht="30">
      <c r="A5166" s="1163" t="s">
        <v>3298</v>
      </c>
      <c r="B5166" s="2837"/>
      <c r="C5166" s="2839"/>
      <c r="D5166" s="2834"/>
      <c r="E5166" s="2838"/>
      <c r="F5166" s="2838"/>
      <c r="G5166" s="2838"/>
      <c r="H5166" s="2837" t="s">
        <v>3484</v>
      </c>
      <c r="I5166" s="2839"/>
      <c r="J5166" s="2834"/>
      <c r="K5166" s="2838"/>
      <c r="L5166" s="2839"/>
      <c r="M5166" s="2834"/>
    </row>
    <row r="5167" spans="1:13">
      <c r="A5167" s="1163" t="s">
        <v>4376</v>
      </c>
      <c r="B5167" s="2837"/>
      <c r="C5167" s="2839"/>
      <c r="D5167" s="2834"/>
      <c r="E5167" s="2838"/>
      <c r="F5167" s="2838"/>
      <c r="G5167" s="2838"/>
      <c r="H5167" s="2837" t="s">
        <v>3484</v>
      </c>
      <c r="I5167" s="2839"/>
      <c r="J5167" s="2834"/>
      <c r="K5167" s="2838"/>
      <c r="L5167" s="2839"/>
      <c r="M5167" s="2834"/>
    </row>
    <row r="5168" spans="1:13">
      <c r="A5168" s="1163" t="s">
        <v>3304</v>
      </c>
      <c r="B5168" s="2837"/>
      <c r="C5168" s="2839"/>
      <c r="D5168" s="2834"/>
      <c r="E5168" s="2838"/>
      <c r="F5168" s="2838"/>
      <c r="G5168" s="2838"/>
      <c r="H5168" s="2837" t="s">
        <v>3484</v>
      </c>
      <c r="I5168" s="2839"/>
      <c r="J5168" s="2834"/>
      <c r="K5168" s="2838"/>
      <c r="L5168" s="2839"/>
      <c r="M5168" s="2834"/>
    </row>
    <row r="5169" spans="1:13">
      <c r="A5169" s="1163" t="s">
        <v>4377</v>
      </c>
      <c r="B5169" s="2837"/>
      <c r="C5169" s="2835"/>
      <c r="D5169" s="2834"/>
      <c r="E5169" s="2838"/>
      <c r="F5169" s="2838"/>
      <c r="G5169" s="2838"/>
      <c r="H5169" s="2837" t="s">
        <v>3484</v>
      </c>
      <c r="I5169" s="2835"/>
      <c r="J5169" s="2834"/>
      <c r="K5169" s="2838"/>
      <c r="L5169" s="2835"/>
      <c r="M5169" s="2835"/>
    </row>
    <row r="5170" spans="1:13">
      <c r="A5170" s="1163" t="s">
        <v>4378</v>
      </c>
      <c r="B5170" s="2837"/>
      <c r="C5170" s="2835"/>
      <c r="D5170" s="2835"/>
      <c r="E5170" s="2838"/>
      <c r="F5170" s="2838"/>
      <c r="G5170" s="2838"/>
      <c r="H5170" s="2829">
        <v>3</v>
      </c>
      <c r="I5170" s="2830">
        <v>200</v>
      </c>
      <c r="J5170" s="2830">
        <f>I5170*H5170*H5171</f>
        <v>9000</v>
      </c>
      <c r="K5170" s="2838"/>
      <c r="L5170" s="2830"/>
      <c r="M5170" s="2835"/>
    </row>
    <row r="5171" spans="1:13">
      <c r="A5171" s="1163" t="s">
        <v>4379</v>
      </c>
      <c r="B5171" s="2837"/>
      <c r="C5171" s="2835"/>
      <c r="D5171" s="2835"/>
      <c r="E5171" s="2838"/>
      <c r="F5171" s="2838"/>
      <c r="G5171" s="2838"/>
      <c r="H5171" s="2829">
        <v>15</v>
      </c>
      <c r="I5171" s="2830"/>
      <c r="J5171" s="2844"/>
      <c r="K5171" s="2838"/>
      <c r="L5171" s="2835"/>
      <c r="M5171" s="2834"/>
    </row>
    <row r="5172" spans="1:13" ht="15.75" thickBot="1">
      <c r="A5172" s="1171" t="s">
        <v>29</v>
      </c>
      <c r="B5172" s="2845"/>
      <c r="C5172" s="2846"/>
      <c r="D5172" s="2846"/>
      <c r="E5172" s="2848"/>
      <c r="F5172" s="2848"/>
      <c r="G5172" s="2848"/>
      <c r="H5172" s="2845"/>
      <c r="I5172" s="2846"/>
      <c r="J5172" s="2846">
        <f>SUM(J5170:J5171)</f>
        <v>9000</v>
      </c>
      <c r="K5172" s="2848"/>
      <c r="L5172" s="2846"/>
      <c r="M5172" s="2846"/>
    </row>
    <row r="5173" spans="1:13" ht="30">
      <c r="A5173" s="1153" t="s">
        <v>3278</v>
      </c>
      <c r="B5173" s="2829"/>
      <c r="C5173" s="2830"/>
      <c r="D5173" s="2852"/>
      <c r="E5173" s="2088"/>
      <c r="F5173" s="2088"/>
      <c r="G5173" s="2088"/>
      <c r="H5173" s="2829" t="s">
        <v>5157</v>
      </c>
      <c r="I5173" s="2830"/>
      <c r="J5173" s="2852"/>
      <c r="K5173" s="2088"/>
      <c r="L5173" s="2088"/>
      <c r="M5173" s="2088"/>
    </row>
    <row r="5174" spans="1:13">
      <c r="A5174" s="1163" t="s">
        <v>4228</v>
      </c>
      <c r="B5174" s="2837"/>
      <c r="C5174" s="2835"/>
      <c r="D5174" s="2834"/>
      <c r="E5174" s="2838"/>
      <c r="F5174" s="2838"/>
      <c r="G5174" s="2838"/>
      <c r="H5174" s="2837" t="s">
        <v>5142</v>
      </c>
      <c r="I5174" s="2835"/>
      <c r="J5174" s="2834"/>
      <c r="K5174" s="2838"/>
      <c r="L5174" s="2838"/>
      <c r="M5174" s="2838"/>
    </row>
    <row r="5175" spans="1:13">
      <c r="A5175" s="1163" t="s">
        <v>3284</v>
      </c>
      <c r="B5175" s="2837"/>
      <c r="C5175" s="2839"/>
      <c r="D5175" s="2834"/>
      <c r="E5175" s="2838"/>
      <c r="F5175" s="2838"/>
      <c r="G5175" s="2838"/>
      <c r="H5175" s="2837" t="s">
        <v>5144</v>
      </c>
      <c r="I5175" s="2839"/>
      <c r="J5175" s="2834"/>
      <c r="K5175" s="2838"/>
      <c r="L5175" s="2838"/>
      <c r="M5175" s="2838"/>
    </row>
    <row r="5176" spans="1:13">
      <c r="A5176" s="1163" t="s">
        <v>4375</v>
      </c>
      <c r="B5176" s="2837"/>
      <c r="C5176" s="2839"/>
      <c r="D5176" s="2834"/>
      <c r="E5176" s="2838"/>
      <c r="F5176" s="2838"/>
      <c r="G5176" s="2838"/>
      <c r="H5176" s="2837" t="s">
        <v>5147</v>
      </c>
      <c r="I5176" s="2839"/>
      <c r="J5176" s="2834"/>
      <c r="K5176" s="2838"/>
      <c r="L5176" s="2838"/>
      <c r="M5176" s="2838"/>
    </row>
    <row r="5177" spans="1:13">
      <c r="A5177" s="1163" t="s">
        <v>3291</v>
      </c>
      <c r="B5177" s="2841"/>
      <c r="C5177" s="2839"/>
      <c r="D5177" s="2834"/>
      <c r="E5177" s="2838"/>
      <c r="F5177" s="2838"/>
      <c r="G5177" s="2838"/>
      <c r="H5177" s="2841" t="s">
        <v>5166</v>
      </c>
      <c r="I5177" s="2839"/>
      <c r="J5177" s="2834"/>
      <c r="K5177" s="2838"/>
      <c r="L5177" s="2838"/>
      <c r="M5177" s="2838"/>
    </row>
    <row r="5178" spans="1:13">
      <c r="A5178" s="1163" t="s">
        <v>3294</v>
      </c>
      <c r="B5178" s="2837"/>
      <c r="C5178" s="2839"/>
      <c r="D5178" s="2834"/>
      <c r="E5178" s="2838"/>
      <c r="F5178" s="2838"/>
      <c r="G5178" s="2838"/>
      <c r="H5178" s="2837" t="s">
        <v>3484</v>
      </c>
      <c r="I5178" s="2839"/>
      <c r="J5178" s="2834"/>
      <c r="K5178" s="2838"/>
      <c r="L5178" s="2838"/>
      <c r="M5178" s="2838"/>
    </row>
    <row r="5179" spans="1:13">
      <c r="A5179" s="1163" t="s">
        <v>3295</v>
      </c>
      <c r="B5179" s="2837"/>
      <c r="C5179" s="2839"/>
      <c r="D5179" s="2834"/>
      <c r="E5179" s="2838"/>
      <c r="F5179" s="2838"/>
      <c r="G5179" s="2838"/>
      <c r="H5179" s="2837" t="s">
        <v>946</v>
      </c>
      <c r="I5179" s="2839"/>
      <c r="J5179" s="2834"/>
      <c r="K5179" s="2838"/>
      <c r="L5179" s="2838"/>
      <c r="M5179" s="2838"/>
    </row>
    <row r="5180" spans="1:13" ht="30">
      <c r="A5180" s="1163" t="s">
        <v>3298</v>
      </c>
      <c r="B5180" s="2837"/>
      <c r="C5180" s="2839"/>
      <c r="D5180" s="2834"/>
      <c r="E5180" s="2838"/>
      <c r="F5180" s="2838"/>
      <c r="G5180" s="2838"/>
      <c r="H5180" s="2837" t="s">
        <v>3484</v>
      </c>
      <c r="I5180" s="2839"/>
      <c r="J5180" s="2834"/>
      <c r="K5180" s="2838"/>
      <c r="L5180" s="2838"/>
      <c r="M5180" s="2838"/>
    </row>
    <row r="5181" spans="1:13">
      <c r="A5181" s="1163" t="s">
        <v>4376</v>
      </c>
      <c r="B5181" s="2837"/>
      <c r="C5181" s="2839"/>
      <c r="D5181" s="2834"/>
      <c r="E5181" s="2838"/>
      <c r="F5181" s="2838"/>
      <c r="G5181" s="2838"/>
      <c r="H5181" s="2837" t="s">
        <v>3484</v>
      </c>
      <c r="I5181" s="2839"/>
      <c r="J5181" s="2834"/>
      <c r="K5181" s="2838"/>
      <c r="L5181" s="2838"/>
      <c r="M5181" s="2838"/>
    </row>
    <row r="5182" spans="1:13">
      <c r="A5182" s="1163" t="s">
        <v>3304</v>
      </c>
      <c r="B5182" s="2837"/>
      <c r="C5182" s="2839"/>
      <c r="D5182" s="2834"/>
      <c r="E5182" s="2838"/>
      <c r="F5182" s="2838"/>
      <c r="G5182" s="2838"/>
      <c r="H5182" s="2837" t="s">
        <v>3484</v>
      </c>
      <c r="I5182" s="2839"/>
      <c r="J5182" s="2834"/>
      <c r="K5182" s="2838"/>
      <c r="L5182" s="2838"/>
      <c r="M5182" s="2838"/>
    </row>
    <row r="5183" spans="1:13">
      <c r="A5183" s="1163" t="s">
        <v>4377</v>
      </c>
      <c r="B5183" s="2837"/>
      <c r="C5183" s="2835"/>
      <c r="D5183" s="2834"/>
      <c r="E5183" s="2838"/>
      <c r="F5183" s="2838"/>
      <c r="G5183" s="2838"/>
      <c r="H5183" s="2837">
        <v>3</v>
      </c>
      <c r="I5183" s="2835">
        <v>275</v>
      </c>
      <c r="J5183" s="2835">
        <f>I5183*H5183*H5185</f>
        <v>16500</v>
      </c>
      <c r="K5183" s="2838"/>
      <c r="L5183" s="2838"/>
      <c r="M5183" s="2838"/>
    </row>
    <row r="5184" spans="1:13">
      <c r="A5184" s="1163" t="s">
        <v>4378</v>
      </c>
      <c r="B5184" s="2837"/>
      <c r="C5184" s="2835"/>
      <c r="D5184" s="2835"/>
      <c r="E5184" s="2838"/>
      <c r="F5184" s="2838"/>
      <c r="G5184" s="2838"/>
      <c r="H5184" s="2837">
        <v>6</v>
      </c>
      <c r="I5184" s="2830">
        <v>100</v>
      </c>
      <c r="J5184" s="2835">
        <f>I5184*H5184*H5185</f>
        <v>12000</v>
      </c>
      <c r="K5184" s="2838"/>
      <c r="L5184" s="2838"/>
      <c r="M5184" s="2838"/>
    </row>
    <row r="5185" spans="1:14">
      <c r="A5185" s="1163" t="s">
        <v>4379</v>
      </c>
      <c r="B5185" s="2837"/>
      <c r="C5185" s="2835"/>
      <c r="D5185" s="2835"/>
      <c r="E5185" s="2838"/>
      <c r="F5185" s="2838"/>
      <c r="G5185" s="2838"/>
      <c r="H5185" s="2837">
        <v>20</v>
      </c>
      <c r="I5185" s="2835"/>
      <c r="J5185" s="2834"/>
      <c r="K5185" s="2838"/>
      <c r="L5185" s="2838"/>
      <c r="M5185" s="2838"/>
    </row>
    <row r="5186" spans="1:14" ht="15.75" thickBot="1">
      <c r="A5186" s="1171" t="s">
        <v>29</v>
      </c>
      <c r="B5186" s="2845"/>
      <c r="C5186" s="2846"/>
      <c r="D5186" s="2846"/>
      <c r="E5186" s="2848"/>
      <c r="F5186" s="2848"/>
      <c r="G5186" s="2848"/>
      <c r="H5186" s="2845" t="s">
        <v>5205</v>
      </c>
      <c r="I5186" s="2846"/>
      <c r="J5186" s="2846">
        <f>SUM(J5183:J5185)</f>
        <v>28500</v>
      </c>
      <c r="K5186" s="2848"/>
      <c r="L5186" s="2848"/>
      <c r="M5186" s="2848"/>
    </row>
    <row r="5187" spans="1:14" ht="15.75" thickBot="1">
      <c r="A5187" s="1336"/>
      <c r="B5187" s="2873"/>
      <c r="C5187" s="2874"/>
      <c r="D5187" s="2875">
        <f>D5074+D5088+D5102</f>
        <v>208500</v>
      </c>
      <c r="E5187" s="2876"/>
      <c r="F5187" s="2875"/>
      <c r="G5187" s="2874">
        <f>G5074+G5088+G5102+G5116+G5130+G5144</f>
        <v>613050</v>
      </c>
      <c r="H5187" s="2873"/>
      <c r="I5187" s="2874"/>
      <c r="J5187" s="2875">
        <f>J5074+J5088+J5102+J5116+J5130+J5144+J5158+J5172+J5186</f>
        <v>518225</v>
      </c>
      <c r="K5187" s="2876"/>
      <c r="L5187" s="2875"/>
      <c r="M5187" s="2874">
        <f>M5074+M5088+M5102+M5116+M5130+M5144</f>
        <v>197550</v>
      </c>
      <c r="N5187" s="2600">
        <f>M5187+J5187+G5187+D5187</f>
        <v>1537325</v>
      </c>
    </row>
    <row r="5188" spans="1:14" ht="15.75" thickBot="1">
      <c r="A5188" s="4326" t="s">
        <v>5206</v>
      </c>
      <c r="B5188" s="4316"/>
      <c r="C5188" s="4316"/>
      <c r="D5188" s="4316"/>
      <c r="E5188" s="4316"/>
      <c r="F5188" s="4316"/>
      <c r="G5188" s="4316"/>
      <c r="H5188" s="4316"/>
      <c r="I5188" s="4316"/>
      <c r="J5188" s="4316"/>
      <c r="K5188" s="4316"/>
      <c r="L5188" s="4316"/>
      <c r="M5188" s="4317"/>
    </row>
    <row r="5189" spans="1:14">
      <c r="A5189" s="1142" t="s">
        <v>3278</v>
      </c>
      <c r="B5189" s="1306" t="s">
        <v>5207</v>
      </c>
      <c r="C5189" s="1307"/>
      <c r="D5189" s="1145"/>
      <c r="E5189" s="1306" t="s">
        <v>3416</v>
      </c>
      <c r="F5189" s="1307"/>
      <c r="G5189" s="1145"/>
      <c r="H5189" s="1306" t="s">
        <v>5208</v>
      </c>
      <c r="I5189" s="1307"/>
      <c r="J5189" s="1145"/>
      <c r="K5189" s="1306" t="s">
        <v>3326</v>
      </c>
      <c r="L5189" s="1307"/>
      <c r="M5189" s="1145"/>
    </row>
    <row r="5190" spans="1:14">
      <c r="A5190" s="1163" t="s">
        <v>4228</v>
      </c>
      <c r="B5190" s="1276" t="s">
        <v>5209</v>
      </c>
      <c r="C5190" s="1310"/>
      <c r="D5190" s="1156"/>
      <c r="E5190" s="1276" t="s">
        <v>5209</v>
      </c>
      <c r="F5190" s="1310"/>
      <c r="G5190" s="1156"/>
      <c r="H5190" s="1276" t="s">
        <v>5209</v>
      </c>
      <c r="I5190" s="1310"/>
      <c r="J5190" s="1156"/>
      <c r="K5190" s="1276" t="s">
        <v>5209</v>
      </c>
      <c r="L5190" s="1310"/>
      <c r="M5190" s="1156"/>
    </row>
    <row r="5191" spans="1:14" ht="30">
      <c r="A5191" s="1163" t="s">
        <v>3284</v>
      </c>
      <c r="B5191" s="1276" t="s">
        <v>5210</v>
      </c>
      <c r="C5191" s="2268"/>
      <c r="D5191" s="1156"/>
      <c r="E5191" s="2877">
        <v>43983</v>
      </c>
      <c r="F5191" s="2268"/>
      <c r="G5191" s="1156"/>
      <c r="H5191" s="1276" t="s">
        <v>5211</v>
      </c>
      <c r="I5191" s="2268"/>
      <c r="J5191" s="1156"/>
      <c r="K5191" s="1276" t="s">
        <v>5212</v>
      </c>
      <c r="L5191" s="2268"/>
      <c r="M5191" s="1156"/>
    </row>
    <row r="5192" spans="1:14">
      <c r="A5192" s="1163" t="s">
        <v>4375</v>
      </c>
      <c r="B5192" s="1276" t="s">
        <v>5213</v>
      </c>
      <c r="C5192" s="2268"/>
      <c r="D5192" s="1156"/>
      <c r="E5192" s="1276" t="s">
        <v>3333</v>
      </c>
      <c r="F5192" s="2268"/>
      <c r="G5192" s="1156"/>
      <c r="H5192" s="1276" t="s">
        <v>5214</v>
      </c>
      <c r="I5192" s="2268"/>
      <c r="J5192" s="1156"/>
      <c r="K5192" s="1276" t="s">
        <v>3333</v>
      </c>
      <c r="L5192" s="2268"/>
      <c r="M5192" s="1156"/>
    </row>
    <row r="5193" spans="1:14">
      <c r="A5193" s="1163" t="s">
        <v>3291</v>
      </c>
      <c r="B5193" s="1276" t="s">
        <v>5215</v>
      </c>
      <c r="C5193" s="2268"/>
      <c r="D5193" s="1156"/>
      <c r="E5193" s="1276" t="s">
        <v>5216</v>
      </c>
      <c r="F5193" s="2268"/>
      <c r="G5193" s="1156"/>
      <c r="H5193" s="1276" t="s">
        <v>5216</v>
      </c>
      <c r="I5193" s="2268"/>
      <c r="J5193" s="1156"/>
      <c r="K5193" s="1276" t="s">
        <v>5216</v>
      </c>
      <c r="L5193" s="2268"/>
      <c r="M5193" s="1156"/>
    </row>
    <row r="5194" spans="1:14" ht="30">
      <c r="A5194" s="1163" t="s">
        <v>3294</v>
      </c>
      <c r="B5194" s="1276" t="s">
        <v>5217</v>
      </c>
      <c r="C5194" s="2268"/>
      <c r="D5194" s="1156"/>
      <c r="E5194" s="1276" t="s">
        <v>3337</v>
      </c>
      <c r="F5194" s="2268"/>
      <c r="G5194" s="1156"/>
      <c r="H5194" s="1276" t="s">
        <v>5218</v>
      </c>
      <c r="I5194" s="2268"/>
      <c r="J5194" s="1156"/>
      <c r="K5194" s="1276" t="s">
        <v>3337</v>
      </c>
      <c r="L5194" s="2268"/>
      <c r="M5194" s="1156"/>
    </row>
    <row r="5195" spans="1:14">
      <c r="A5195" s="1163" t="s">
        <v>3295</v>
      </c>
      <c r="B5195" s="1276" t="s">
        <v>5219</v>
      </c>
      <c r="C5195" s="2268"/>
      <c r="D5195" s="1156"/>
      <c r="E5195" s="1276" t="s">
        <v>3394</v>
      </c>
      <c r="F5195" s="2268"/>
      <c r="G5195" s="1156"/>
      <c r="H5195" s="1276" t="s">
        <v>3426</v>
      </c>
      <c r="I5195" s="2268"/>
      <c r="J5195" s="1156"/>
      <c r="K5195" s="1276" t="s">
        <v>3394</v>
      </c>
      <c r="L5195" s="2268"/>
      <c r="M5195" s="1156"/>
    </row>
    <row r="5196" spans="1:14" ht="45">
      <c r="A5196" s="1163" t="s">
        <v>3298</v>
      </c>
      <c r="B5196" s="1276" t="s">
        <v>5220</v>
      </c>
      <c r="C5196" s="2268"/>
      <c r="D5196" s="1156"/>
      <c r="E5196" s="1276" t="s">
        <v>3315</v>
      </c>
      <c r="F5196" s="2268"/>
      <c r="G5196" s="1156"/>
      <c r="H5196" s="1276" t="s">
        <v>5221</v>
      </c>
      <c r="I5196" s="2268"/>
      <c r="J5196" s="1156"/>
      <c r="K5196" s="1276" t="s">
        <v>3315</v>
      </c>
      <c r="L5196" s="2268"/>
      <c r="M5196" s="1156"/>
    </row>
    <row r="5197" spans="1:14" ht="30">
      <c r="A5197" s="1163" t="s">
        <v>4376</v>
      </c>
      <c r="B5197" s="1276" t="s">
        <v>5222</v>
      </c>
      <c r="C5197" s="2268"/>
      <c r="D5197" s="1156"/>
      <c r="E5197" s="1276" t="s">
        <v>5223</v>
      </c>
      <c r="F5197" s="2268"/>
      <c r="G5197" s="1156"/>
      <c r="H5197" s="1276" t="s">
        <v>5224</v>
      </c>
      <c r="I5197" s="2268"/>
      <c r="J5197" s="1156"/>
      <c r="K5197" s="1276" t="s">
        <v>5223</v>
      </c>
      <c r="L5197" s="2268"/>
      <c r="M5197" s="1156"/>
    </row>
    <row r="5198" spans="1:14">
      <c r="A5198" s="1163" t="s">
        <v>3304</v>
      </c>
      <c r="B5198" s="1276" t="s">
        <v>3337</v>
      </c>
      <c r="C5198" s="2268"/>
      <c r="D5198" s="1156"/>
      <c r="E5198" s="1276" t="s">
        <v>3337</v>
      </c>
      <c r="F5198" s="2268"/>
      <c r="G5198" s="1156"/>
      <c r="H5198" s="1276" t="s">
        <v>3337</v>
      </c>
      <c r="I5198" s="2268"/>
      <c r="J5198" s="1156"/>
      <c r="K5198" s="1276" t="s">
        <v>3337</v>
      </c>
      <c r="L5198" s="2268"/>
      <c r="M5198" s="1156"/>
    </row>
    <row r="5199" spans="1:14">
      <c r="A5199" s="1163" t="s">
        <v>4377</v>
      </c>
      <c r="B5199" s="1276">
        <v>3</v>
      </c>
      <c r="C5199" s="1310">
        <v>275</v>
      </c>
      <c r="D5199" s="1156">
        <f>B5199*C5199*B5201</f>
        <v>86625</v>
      </c>
      <c r="E5199" s="1276">
        <v>4</v>
      </c>
      <c r="F5199" s="1310">
        <v>275</v>
      </c>
      <c r="G5199" s="1156">
        <f>E5201*E5199*F5199</f>
        <v>115500</v>
      </c>
      <c r="H5199" s="1276">
        <v>4</v>
      </c>
      <c r="I5199" s="1310">
        <v>275</v>
      </c>
      <c r="J5199" s="1156">
        <f>H5201*H5199*I5199</f>
        <v>115500</v>
      </c>
      <c r="K5199" s="1276">
        <v>2</v>
      </c>
      <c r="L5199" s="1310">
        <v>275</v>
      </c>
      <c r="M5199" s="1156">
        <f>K5201*K5199*L5199</f>
        <v>57750</v>
      </c>
    </row>
    <row r="5200" spans="1:14">
      <c r="A5200" s="1163" t="s">
        <v>4378</v>
      </c>
      <c r="B5200" s="1276">
        <v>3</v>
      </c>
      <c r="C5200" s="1310">
        <v>100</v>
      </c>
      <c r="D5200" s="1156">
        <f>B5200*C5200*B5201</f>
        <v>31500</v>
      </c>
      <c r="E5200" s="1276">
        <v>4</v>
      </c>
      <c r="F5200" s="1310">
        <v>100</v>
      </c>
      <c r="G5200" s="1156">
        <f>E5201*E5200*F5200</f>
        <v>42000</v>
      </c>
      <c r="H5200" s="1276">
        <v>4</v>
      </c>
      <c r="I5200" s="1310">
        <v>100</v>
      </c>
      <c r="J5200" s="1156">
        <f>H5201*H5200*I5200</f>
        <v>42000</v>
      </c>
      <c r="K5200" s="1276">
        <v>2</v>
      </c>
      <c r="L5200" s="1310">
        <v>100</v>
      </c>
      <c r="M5200" s="1156">
        <f>K5201*K5200*L5200</f>
        <v>21000</v>
      </c>
    </row>
    <row r="5201" spans="1:13">
      <c r="A5201" s="1163" t="s">
        <v>4379</v>
      </c>
      <c r="B5201" s="1276">
        <v>105</v>
      </c>
      <c r="C5201" s="1310"/>
      <c r="D5201" s="1156"/>
      <c r="E5201" s="1276">
        <v>105</v>
      </c>
      <c r="F5201" s="1310"/>
      <c r="G5201" s="1156"/>
      <c r="H5201" s="1276">
        <v>105</v>
      </c>
      <c r="I5201" s="1310"/>
      <c r="J5201" s="1156"/>
      <c r="K5201" s="1276">
        <v>105</v>
      </c>
      <c r="L5201" s="1310"/>
      <c r="M5201" s="1156"/>
    </row>
    <row r="5202" spans="1:13" ht="15.75" thickBot="1">
      <c r="A5202" s="1171" t="s">
        <v>29</v>
      </c>
      <c r="B5202" s="1313"/>
      <c r="C5202" s="1314"/>
      <c r="D5202" s="1314">
        <f>SUM(D5198:D5200)</f>
        <v>118125</v>
      </c>
      <c r="E5202" s="1313"/>
      <c r="F5202" s="1314"/>
      <c r="G5202" s="1314">
        <f>SUM(G5198:G5201)</f>
        <v>157500</v>
      </c>
      <c r="H5202" s="1313"/>
      <c r="I5202" s="1314"/>
      <c r="J5202" s="1314">
        <f>SUM(J5198:J5201)</f>
        <v>157500</v>
      </c>
      <c r="K5202" s="1313"/>
      <c r="L5202" s="1314"/>
      <c r="M5202" s="1314">
        <f>SUM(M5198:M5201)</f>
        <v>78750</v>
      </c>
    </row>
    <row r="5203" spans="1:13">
      <c r="A5203" s="1142" t="s">
        <v>3278</v>
      </c>
      <c r="B5203" s="1306"/>
      <c r="C5203" s="1307"/>
      <c r="D5203" s="1145"/>
      <c r="E5203" s="1306" t="s">
        <v>5207</v>
      </c>
      <c r="F5203" s="1307"/>
      <c r="G5203" s="1145"/>
      <c r="H5203" s="1306" t="s">
        <v>3369</v>
      </c>
      <c r="I5203" s="1307"/>
      <c r="J5203" s="1145"/>
      <c r="K5203" s="1306" t="s">
        <v>5207</v>
      </c>
      <c r="L5203" s="1307"/>
      <c r="M5203" s="1145"/>
    </row>
    <row r="5204" spans="1:13">
      <c r="A5204" s="1163" t="s">
        <v>4228</v>
      </c>
      <c r="B5204" s="1276"/>
      <c r="C5204" s="1310"/>
      <c r="D5204" s="1156"/>
      <c r="E5204" s="1276" t="s">
        <v>5209</v>
      </c>
      <c r="F5204" s="1310"/>
      <c r="G5204" s="1156"/>
      <c r="H5204" s="1276" t="s">
        <v>5209</v>
      </c>
      <c r="I5204" s="1310"/>
      <c r="J5204" s="1156"/>
      <c r="K5204" s="1276" t="s">
        <v>5209</v>
      </c>
      <c r="L5204" s="1310"/>
      <c r="M5204" s="1156"/>
    </row>
    <row r="5205" spans="1:13">
      <c r="A5205" s="1163" t="s">
        <v>3284</v>
      </c>
      <c r="B5205" s="1276"/>
      <c r="C5205" s="2268"/>
      <c r="D5205" s="1156"/>
      <c r="E5205" s="1276" t="s">
        <v>5225</v>
      </c>
      <c r="F5205" s="2268"/>
      <c r="G5205" s="1156"/>
      <c r="H5205" s="2878" t="s">
        <v>5226</v>
      </c>
      <c r="I5205" s="2268"/>
      <c r="J5205" s="1156"/>
      <c r="K5205" s="1276" t="s">
        <v>5227</v>
      </c>
      <c r="L5205" s="2268"/>
      <c r="M5205" s="1156"/>
    </row>
    <row r="5206" spans="1:13">
      <c r="A5206" s="1163" t="s">
        <v>4375</v>
      </c>
      <c r="B5206" s="1276"/>
      <c r="C5206" s="2268"/>
      <c r="D5206" s="1156"/>
      <c r="E5206" s="1276" t="s">
        <v>5213</v>
      </c>
      <c r="F5206" s="2268"/>
      <c r="G5206" s="1156"/>
      <c r="H5206" s="1276" t="s">
        <v>3372</v>
      </c>
      <c r="I5206" s="2268"/>
      <c r="J5206" s="1156"/>
      <c r="K5206" s="1276" t="s">
        <v>5228</v>
      </c>
      <c r="L5206" s="2268"/>
      <c r="M5206" s="1156"/>
    </row>
    <row r="5207" spans="1:13">
      <c r="A5207" s="1163" t="s">
        <v>3291</v>
      </c>
      <c r="B5207" s="1276"/>
      <c r="C5207" s="2268"/>
      <c r="D5207" s="1156"/>
      <c r="E5207" s="1276" t="s">
        <v>5215</v>
      </c>
      <c r="F5207" s="2268"/>
      <c r="G5207" s="1156"/>
      <c r="H5207" s="1276" t="s">
        <v>5216</v>
      </c>
      <c r="I5207" s="2268"/>
      <c r="J5207" s="1156"/>
      <c r="K5207" s="1276" t="s">
        <v>5216</v>
      </c>
      <c r="L5207" s="2268"/>
      <c r="M5207" s="1156"/>
    </row>
    <row r="5208" spans="1:13">
      <c r="A5208" s="1163" t="s">
        <v>3294</v>
      </c>
      <c r="B5208" s="1276"/>
      <c r="C5208" s="2268"/>
      <c r="D5208" s="1156"/>
      <c r="E5208" s="1276" t="s">
        <v>5217</v>
      </c>
      <c r="F5208" s="2268"/>
      <c r="G5208" s="1156"/>
      <c r="H5208" s="1276" t="s">
        <v>3337</v>
      </c>
      <c r="I5208" s="2268"/>
      <c r="J5208" s="1156"/>
      <c r="K5208" s="1276" t="s">
        <v>5229</v>
      </c>
      <c r="L5208" s="2268"/>
      <c r="M5208" s="1156"/>
    </row>
    <row r="5209" spans="1:13">
      <c r="A5209" s="1163" t="s">
        <v>3295</v>
      </c>
      <c r="B5209" s="1276"/>
      <c r="C5209" s="2268"/>
      <c r="D5209" s="1156"/>
      <c r="E5209" s="1276" t="s">
        <v>5219</v>
      </c>
      <c r="F5209" s="2268"/>
      <c r="G5209" s="1156"/>
      <c r="H5209" s="1276" t="s">
        <v>3426</v>
      </c>
      <c r="I5209" s="2268"/>
      <c r="J5209" s="1156"/>
      <c r="K5209" s="1276" t="s">
        <v>3365</v>
      </c>
      <c r="L5209" s="2268"/>
      <c r="M5209" s="1156"/>
    </row>
    <row r="5210" spans="1:13" ht="30">
      <c r="A5210" s="1163" t="s">
        <v>3298</v>
      </c>
      <c r="B5210" s="1276"/>
      <c r="C5210" s="2268"/>
      <c r="D5210" s="1156"/>
      <c r="E5210" s="1276" t="s">
        <v>5220</v>
      </c>
      <c r="F5210" s="2268"/>
      <c r="G5210" s="1156"/>
      <c r="H5210" s="1276" t="s">
        <v>3337</v>
      </c>
      <c r="I5210" s="2268"/>
      <c r="J5210" s="1156"/>
      <c r="K5210" s="1276"/>
      <c r="L5210" s="2268"/>
      <c r="M5210" s="1156"/>
    </row>
    <row r="5211" spans="1:13">
      <c r="A5211" s="1163" t="s">
        <v>4376</v>
      </c>
      <c r="B5211" s="1276"/>
      <c r="C5211" s="2268"/>
      <c r="D5211" s="1156"/>
      <c r="E5211" s="1276" t="s">
        <v>5222</v>
      </c>
      <c r="F5211" s="2268"/>
      <c r="G5211" s="1156"/>
      <c r="H5211" s="1276" t="s">
        <v>5230</v>
      </c>
      <c r="I5211" s="2268"/>
      <c r="J5211" s="1156"/>
      <c r="K5211" s="1276" t="s">
        <v>5231</v>
      </c>
      <c r="L5211" s="2268"/>
      <c r="M5211" s="1156"/>
    </row>
    <row r="5212" spans="1:13">
      <c r="A5212" s="1163" t="s">
        <v>3304</v>
      </c>
      <c r="B5212" s="1276"/>
      <c r="C5212" s="2268"/>
      <c r="D5212" s="1156"/>
      <c r="E5212" s="1276" t="s">
        <v>3306</v>
      </c>
      <c r="F5212" s="2268"/>
      <c r="G5212" s="1156"/>
      <c r="H5212" s="1276" t="s">
        <v>3337</v>
      </c>
      <c r="I5212" s="2268"/>
      <c r="J5212" s="1156"/>
      <c r="K5212" s="1276" t="s">
        <v>3337</v>
      </c>
      <c r="L5212" s="2268"/>
      <c r="M5212" s="1156"/>
    </row>
    <row r="5213" spans="1:13">
      <c r="A5213" s="1163" t="s">
        <v>4377</v>
      </c>
      <c r="B5213" s="1276"/>
      <c r="C5213" s="1310"/>
      <c r="D5213" s="1156"/>
      <c r="E5213" s="1276">
        <v>3</v>
      </c>
      <c r="F5213" s="1310">
        <v>275</v>
      </c>
      <c r="G5213" s="1156">
        <f>E5213*F5213*E5215</f>
        <v>86625</v>
      </c>
      <c r="H5213" s="1276">
        <v>1</v>
      </c>
      <c r="I5213" s="1310">
        <v>250</v>
      </c>
      <c r="J5213" s="1156">
        <f>H5215*H5213*I5213</f>
        <v>26250</v>
      </c>
      <c r="K5213" s="1276">
        <v>3</v>
      </c>
      <c r="L5213" s="1310">
        <v>275</v>
      </c>
      <c r="M5213" s="1156">
        <f>K5213*L5213*K5215</f>
        <v>86625</v>
      </c>
    </row>
    <row r="5214" spans="1:13">
      <c r="A5214" s="1163" t="s">
        <v>4378</v>
      </c>
      <c r="B5214" s="1276"/>
      <c r="C5214" s="1310"/>
      <c r="D5214" s="1156"/>
      <c r="E5214" s="1276">
        <v>3</v>
      </c>
      <c r="F5214" s="1310">
        <v>100</v>
      </c>
      <c r="G5214" s="1156">
        <f>E5214*F5214*E5215</f>
        <v>31500</v>
      </c>
      <c r="H5214" s="1276">
        <v>2</v>
      </c>
      <c r="I5214" s="1310">
        <v>100</v>
      </c>
      <c r="J5214" s="1156">
        <f>H5215*H5214*I5214</f>
        <v>21000</v>
      </c>
      <c r="K5214" s="1276">
        <v>3</v>
      </c>
      <c r="L5214" s="1310">
        <v>100</v>
      </c>
      <c r="M5214" s="1156">
        <f>K5214*L5214*K5215</f>
        <v>31500</v>
      </c>
    </row>
    <row r="5215" spans="1:13">
      <c r="A5215" s="1163" t="s">
        <v>4379</v>
      </c>
      <c r="B5215" s="1276"/>
      <c r="C5215" s="1310"/>
      <c r="D5215" s="1156"/>
      <c r="E5215" s="1276">
        <v>105</v>
      </c>
      <c r="F5215" s="1310"/>
      <c r="G5215" s="1156"/>
      <c r="H5215" s="1276">
        <v>105</v>
      </c>
      <c r="I5215" s="1310"/>
      <c r="J5215" s="1156"/>
      <c r="K5215" s="1276">
        <v>105</v>
      </c>
      <c r="L5215" s="1310"/>
      <c r="M5215" s="1156"/>
    </row>
    <row r="5216" spans="1:13" ht="15.75" thickBot="1">
      <c r="A5216" s="1171" t="s">
        <v>29</v>
      </c>
      <c r="B5216" s="1313"/>
      <c r="C5216" s="1314"/>
      <c r="D5216" s="1314"/>
      <c r="E5216" s="1313"/>
      <c r="F5216" s="1314"/>
      <c r="G5216" s="1314">
        <f>SUM(G5212:G5214)</f>
        <v>118125</v>
      </c>
      <c r="H5216" s="1313"/>
      <c r="I5216" s="1314"/>
      <c r="J5216" s="1174">
        <f>J5213+J5214</f>
        <v>47250</v>
      </c>
      <c r="K5216" s="1313"/>
      <c r="L5216" s="1314"/>
      <c r="M5216" s="1314">
        <f>SUM(M5212:M5214)</f>
        <v>118125</v>
      </c>
    </row>
    <row r="5217" spans="1:13" ht="30">
      <c r="A5217" s="1142" t="s">
        <v>3278</v>
      </c>
      <c r="B5217" s="1306"/>
      <c r="C5217" s="1307"/>
      <c r="D5217" s="1145"/>
      <c r="E5217" s="1306"/>
      <c r="F5217" s="1307"/>
      <c r="G5217" s="1145"/>
      <c r="H5217" s="1306" t="s">
        <v>5232</v>
      </c>
      <c r="I5217" s="1307"/>
      <c r="J5217" s="1145"/>
      <c r="K5217" s="1306"/>
      <c r="L5217" s="1307"/>
      <c r="M5217" s="1145"/>
    </row>
    <row r="5218" spans="1:13">
      <c r="A5218" s="1163" t="s">
        <v>4228</v>
      </c>
      <c r="B5218" s="1276"/>
      <c r="C5218" s="1310"/>
      <c r="D5218" s="1156"/>
      <c r="E5218" s="1276"/>
      <c r="F5218" s="1310"/>
      <c r="G5218" s="1156"/>
      <c r="H5218" s="1276" t="s">
        <v>5209</v>
      </c>
      <c r="I5218" s="1310"/>
      <c r="J5218" s="1156"/>
      <c r="K5218" s="1276"/>
      <c r="L5218" s="1310"/>
      <c r="M5218" s="1156"/>
    </row>
    <row r="5219" spans="1:13">
      <c r="A5219" s="1163" t="s">
        <v>3284</v>
      </c>
      <c r="B5219" s="1276"/>
      <c r="C5219" s="2268"/>
      <c r="D5219" s="1156"/>
      <c r="E5219" s="1276"/>
      <c r="F5219" s="2268"/>
      <c r="G5219" s="1156"/>
      <c r="H5219" s="2879" t="s">
        <v>5226</v>
      </c>
      <c r="I5219" s="2268"/>
      <c r="J5219" s="1156"/>
      <c r="K5219" s="1276"/>
      <c r="L5219" s="2268"/>
      <c r="M5219" s="1156"/>
    </row>
    <row r="5220" spans="1:13">
      <c r="A5220" s="1163" t="s">
        <v>4375</v>
      </c>
      <c r="B5220" s="1276"/>
      <c r="C5220" s="2268"/>
      <c r="D5220" s="1156"/>
      <c r="E5220" s="1276"/>
      <c r="F5220" s="2268"/>
      <c r="G5220" s="1156"/>
      <c r="H5220" s="1276" t="s">
        <v>3372</v>
      </c>
      <c r="I5220" s="2268"/>
      <c r="J5220" s="1156"/>
      <c r="K5220" s="1276"/>
      <c r="L5220" s="2268"/>
      <c r="M5220" s="1156"/>
    </row>
    <row r="5221" spans="1:13">
      <c r="A5221" s="1163" t="s">
        <v>3291</v>
      </c>
      <c r="B5221" s="1276"/>
      <c r="C5221" s="2268"/>
      <c r="D5221" s="1156"/>
      <c r="E5221" s="1276"/>
      <c r="F5221" s="2268"/>
      <c r="G5221" s="1156"/>
      <c r="H5221" s="1276" t="s">
        <v>5233</v>
      </c>
      <c r="I5221" s="2268"/>
      <c r="J5221" s="1156"/>
      <c r="K5221" s="1276"/>
      <c r="L5221" s="2268"/>
      <c r="M5221" s="1156"/>
    </row>
    <row r="5222" spans="1:13">
      <c r="A5222" s="1163" t="s">
        <v>3294</v>
      </c>
      <c r="B5222" s="1276"/>
      <c r="C5222" s="2268"/>
      <c r="D5222" s="1156"/>
      <c r="E5222" s="1276"/>
      <c r="F5222" s="2268"/>
      <c r="G5222" s="1156"/>
      <c r="H5222" s="1276" t="s">
        <v>3337</v>
      </c>
      <c r="I5222" s="2268"/>
      <c r="J5222" s="1156"/>
      <c r="K5222" s="1276"/>
      <c r="L5222" s="2268"/>
      <c r="M5222" s="1156"/>
    </row>
    <row r="5223" spans="1:13">
      <c r="A5223" s="1163" t="s">
        <v>3295</v>
      </c>
      <c r="B5223" s="1276"/>
      <c r="C5223" s="2268"/>
      <c r="D5223" s="1156"/>
      <c r="E5223" s="1276"/>
      <c r="F5223" s="2268"/>
      <c r="G5223" s="1156"/>
      <c r="H5223" s="1276" t="s">
        <v>3365</v>
      </c>
      <c r="I5223" s="2268"/>
      <c r="J5223" s="1156"/>
      <c r="K5223" s="1276"/>
      <c r="L5223" s="2268"/>
      <c r="M5223" s="1156"/>
    </row>
    <row r="5224" spans="1:13" ht="30">
      <c r="A5224" s="1163" t="s">
        <v>3298</v>
      </c>
      <c r="B5224" s="1276"/>
      <c r="C5224" s="2268"/>
      <c r="D5224" s="1156"/>
      <c r="E5224" s="1276"/>
      <c r="F5224" s="2268"/>
      <c r="G5224" s="1156"/>
      <c r="H5224" s="1276" t="s">
        <v>3337</v>
      </c>
      <c r="I5224" s="2268"/>
      <c r="J5224" s="1156"/>
      <c r="K5224" s="1276"/>
      <c r="L5224" s="2268"/>
      <c r="M5224" s="1156"/>
    </row>
    <row r="5225" spans="1:13" ht="30">
      <c r="A5225" s="1163" t="s">
        <v>4376</v>
      </c>
      <c r="B5225" s="1276"/>
      <c r="C5225" s="2268"/>
      <c r="D5225" s="1156"/>
      <c r="E5225" s="1276"/>
      <c r="F5225" s="2268"/>
      <c r="G5225" s="1156"/>
      <c r="H5225" s="1276" t="s">
        <v>5234</v>
      </c>
      <c r="I5225" s="2268"/>
      <c r="J5225" s="1156"/>
      <c r="K5225" s="1276"/>
      <c r="L5225" s="2268"/>
      <c r="M5225" s="1156"/>
    </row>
    <row r="5226" spans="1:13">
      <c r="A5226" s="1163" t="s">
        <v>3304</v>
      </c>
      <c r="B5226" s="1276"/>
      <c r="C5226" s="2268"/>
      <c r="D5226" s="1156"/>
      <c r="E5226" s="1276"/>
      <c r="F5226" s="2268"/>
      <c r="G5226" s="1156"/>
      <c r="H5226" s="1276" t="s">
        <v>3337</v>
      </c>
      <c r="I5226" s="2268"/>
      <c r="J5226" s="1156"/>
      <c r="K5226" s="1276"/>
      <c r="L5226" s="2268"/>
      <c r="M5226" s="1156"/>
    </row>
    <row r="5227" spans="1:13">
      <c r="A5227" s="1163" t="s">
        <v>4377</v>
      </c>
      <c r="B5227" s="1276"/>
      <c r="C5227" s="1310"/>
      <c r="D5227" s="1156"/>
      <c r="E5227" s="1276"/>
      <c r="F5227" s="1310"/>
      <c r="G5227" s="1156"/>
      <c r="H5227" s="1276">
        <v>1</v>
      </c>
      <c r="I5227" s="1310">
        <v>250</v>
      </c>
      <c r="J5227" s="1156">
        <f>(H5229*H5227*I5227)</f>
        <v>26250</v>
      </c>
      <c r="K5227" s="1276"/>
      <c r="L5227" s="1310"/>
      <c r="M5227" s="1156"/>
    </row>
    <row r="5228" spans="1:13">
      <c r="A5228" s="1163" t="s">
        <v>4378</v>
      </c>
      <c r="B5228" s="1276"/>
      <c r="C5228" s="1310"/>
      <c r="D5228" s="1156"/>
      <c r="E5228" s="1276"/>
      <c r="F5228" s="1310"/>
      <c r="G5228" s="1156"/>
      <c r="H5228" s="1276">
        <v>2</v>
      </c>
      <c r="I5228" s="1310">
        <v>100</v>
      </c>
      <c r="J5228" s="1156">
        <f>(H5229*H5228*I5228)</f>
        <v>21000</v>
      </c>
      <c r="K5228" s="1276"/>
      <c r="L5228" s="1310"/>
      <c r="M5228" s="1156"/>
    </row>
    <row r="5229" spans="1:13">
      <c r="A5229" s="1163" t="s">
        <v>4379</v>
      </c>
      <c r="B5229" s="1276"/>
      <c r="C5229" s="1310"/>
      <c r="D5229" s="1156"/>
      <c r="E5229" s="1276"/>
      <c r="F5229" s="1310"/>
      <c r="G5229" s="1156"/>
      <c r="H5229" s="1276">
        <v>105</v>
      </c>
      <c r="I5229" s="1310"/>
      <c r="J5229" s="1156"/>
      <c r="K5229" s="1276"/>
      <c r="L5229" s="1310"/>
      <c r="M5229" s="1156"/>
    </row>
    <row r="5230" spans="1:13" ht="15.75" thickBot="1">
      <c r="A5230" s="1171" t="s">
        <v>29</v>
      </c>
      <c r="B5230" s="1313"/>
      <c r="C5230" s="1314"/>
      <c r="D5230" s="1314"/>
      <c r="E5230" s="1313"/>
      <c r="F5230" s="1314"/>
      <c r="G5230" s="1314"/>
      <c r="H5230" s="1313"/>
      <c r="I5230" s="1314"/>
      <c r="J5230" s="1174">
        <f>(J5227+J5228)</f>
        <v>47250</v>
      </c>
      <c r="K5230" s="1313"/>
      <c r="L5230" s="1314"/>
      <c r="M5230" s="1314"/>
    </row>
    <row r="5231" spans="1:13">
      <c r="A5231" s="1153" t="s">
        <v>3278</v>
      </c>
      <c r="B5231" s="1331"/>
      <c r="C5231" s="1329"/>
      <c r="D5231" s="1258"/>
      <c r="E5231" s="1331"/>
      <c r="F5231" s="1329"/>
      <c r="G5231" s="1258"/>
      <c r="H5231" s="1331" t="s">
        <v>5207</v>
      </c>
      <c r="I5231" s="1329"/>
      <c r="J5231" s="1258"/>
      <c r="K5231" s="1331"/>
      <c r="L5231" s="1329"/>
      <c r="M5231" s="1258"/>
    </row>
    <row r="5232" spans="1:13">
      <c r="A5232" s="1163" t="s">
        <v>4228</v>
      </c>
      <c r="B5232" s="1276"/>
      <c r="C5232" s="1310"/>
      <c r="D5232" s="1156"/>
      <c r="E5232" s="1276"/>
      <c r="F5232" s="1310"/>
      <c r="G5232" s="1156"/>
      <c r="H5232" s="1276" t="s">
        <v>5209</v>
      </c>
      <c r="I5232" s="1310"/>
      <c r="J5232" s="1156"/>
      <c r="K5232" s="1276"/>
      <c r="L5232" s="1310"/>
      <c r="M5232" s="1156"/>
    </row>
    <row r="5233" spans="1:15">
      <c r="A5233" s="1163" t="s">
        <v>3284</v>
      </c>
      <c r="B5233" s="1276"/>
      <c r="C5233" s="2268"/>
      <c r="D5233" s="1156"/>
      <c r="E5233" s="1276"/>
      <c r="F5233" s="2268"/>
      <c r="G5233" s="1156"/>
      <c r="H5233" s="1276" t="s">
        <v>5235</v>
      </c>
      <c r="I5233" s="2268"/>
      <c r="J5233" s="1156"/>
      <c r="K5233" s="1276"/>
      <c r="L5233" s="2268"/>
      <c r="M5233" s="1156"/>
    </row>
    <row r="5234" spans="1:15">
      <c r="A5234" s="1163" t="s">
        <v>4375</v>
      </c>
      <c r="B5234" s="1276"/>
      <c r="C5234" s="2268"/>
      <c r="D5234" s="1156"/>
      <c r="E5234" s="1276"/>
      <c r="F5234" s="2268"/>
      <c r="G5234" s="1156"/>
      <c r="H5234" s="1276" t="s">
        <v>5213</v>
      </c>
      <c r="I5234" s="2268"/>
      <c r="J5234" s="1156"/>
      <c r="K5234" s="1276"/>
      <c r="L5234" s="2268"/>
      <c r="M5234" s="1156"/>
    </row>
    <row r="5235" spans="1:15">
      <c r="A5235" s="1163" t="s">
        <v>3291</v>
      </c>
      <c r="B5235" s="1276"/>
      <c r="C5235" s="2268"/>
      <c r="D5235" s="1156"/>
      <c r="E5235" s="1276"/>
      <c r="F5235" s="2268"/>
      <c r="G5235" s="1156"/>
      <c r="H5235" s="1276" t="s">
        <v>5215</v>
      </c>
      <c r="I5235" s="2268"/>
      <c r="J5235" s="1156"/>
      <c r="K5235" s="1276"/>
      <c r="L5235" s="2268"/>
      <c r="M5235" s="1156"/>
    </row>
    <row r="5236" spans="1:15">
      <c r="A5236" s="1163" t="s">
        <v>3294</v>
      </c>
      <c r="B5236" s="1276"/>
      <c r="C5236" s="2268"/>
      <c r="D5236" s="1156"/>
      <c r="E5236" s="1276"/>
      <c r="F5236" s="2268"/>
      <c r="G5236" s="1156"/>
      <c r="H5236" s="1276" t="s">
        <v>5217</v>
      </c>
      <c r="I5236" s="2268"/>
      <c r="J5236" s="1156"/>
      <c r="K5236" s="1276"/>
      <c r="L5236" s="2268"/>
      <c r="M5236" s="1156"/>
    </row>
    <row r="5237" spans="1:15">
      <c r="A5237" s="1163" t="s">
        <v>3295</v>
      </c>
      <c r="B5237" s="1276"/>
      <c r="C5237" s="2268"/>
      <c r="D5237" s="1156"/>
      <c r="E5237" s="1276"/>
      <c r="F5237" s="2268"/>
      <c r="G5237" s="1156"/>
      <c r="H5237" s="1276" t="s">
        <v>5219</v>
      </c>
      <c r="I5237" s="2268"/>
      <c r="J5237" s="1156"/>
      <c r="K5237" s="1276"/>
      <c r="L5237" s="2268"/>
      <c r="M5237" s="1156"/>
    </row>
    <row r="5238" spans="1:15" ht="45">
      <c r="A5238" s="1163" t="s">
        <v>3298</v>
      </c>
      <c r="B5238" s="1276"/>
      <c r="C5238" s="2268"/>
      <c r="D5238" s="1156"/>
      <c r="E5238" s="1276"/>
      <c r="F5238" s="2268"/>
      <c r="G5238" s="1156"/>
      <c r="H5238" s="1276" t="s">
        <v>5220</v>
      </c>
      <c r="I5238" s="2268"/>
      <c r="J5238" s="1156"/>
      <c r="K5238" s="1276"/>
      <c r="L5238" s="2268"/>
      <c r="M5238" s="1156"/>
    </row>
    <row r="5239" spans="1:15">
      <c r="A5239" s="1163" t="s">
        <v>4376</v>
      </c>
      <c r="B5239" s="1276"/>
      <c r="C5239" s="2268"/>
      <c r="D5239" s="1156"/>
      <c r="E5239" s="1276"/>
      <c r="F5239" s="2268"/>
      <c r="G5239" s="1156"/>
      <c r="H5239" s="1276" t="s">
        <v>5222</v>
      </c>
      <c r="I5239" s="2268"/>
      <c r="J5239" s="1156"/>
      <c r="K5239" s="1276"/>
      <c r="L5239" s="2268"/>
      <c r="M5239" s="1156"/>
    </row>
    <row r="5240" spans="1:15">
      <c r="A5240" s="1163" t="s">
        <v>3304</v>
      </c>
      <c r="B5240" s="1276"/>
      <c r="C5240" s="2268"/>
      <c r="D5240" s="1156"/>
      <c r="E5240" s="1276"/>
      <c r="F5240" s="2268"/>
      <c r="G5240" s="1156"/>
      <c r="H5240" s="1276" t="s">
        <v>3337</v>
      </c>
      <c r="I5240" s="2268"/>
      <c r="J5240" s="1156"/>
      <c r="K5240" s="1276"/>
      <c r="L5240" s="2268"/>
      <c r="M5240" s="1156"/>
    </row>
    <row r="5241" spans="1:15">
      <c r="A5241" s="1163" t="s">
        <v>4377</v>
      </c>
      <c r="B5241" s="1276"/>
      <c r="C5241" s="1310"/>
      <c r="D5241" s="1156"/>
      <c r="E5241" s="1276"/>
      <c r="F5241" s="1310"/>
      <c r="G5241" s="1156"/>
      <c r="H5241" s="1276">
        <v>3</v>
      </c>
      <c r="I5241" s="1310">
        <v>275</v>
      </c>
      <c r="J5241" s="1156">
        <f>H5241*I5241*H5243</f>
        <v>86625</v>
      </c>
      <c r="K5241" s="1276"/>
      <c r="L5241" s="1310"/>
      <c r="M5241" s="1156"/>
    </row>
    <row r="5242" spans="1:15">
      <c r="A5242" s="1163" t="s">
        <v>4378</v>
      </c>
      <c r="B5242" s="1276"/>
      <c r="C5242" s="1310"/>
      <c r="D5242" s="1156"/>
      <c r="E5242" s="1276"/>
      <c r="F5242" s="1310"/>
      <c r="G5242" s="1156"/>
      <c r="H5242" s="1276">
        <v>3</v>
      </c>
      <c r="I5242" s="1310">
        <v>100</v>
      </c>
      <c r="J5242" s="1156">
        <f>H5242*I5242*H5243</f>
        <v>31500</v>
      </c>
      <c r="K5242" s="1276"/>
      <c r="L5242" s="1310"/>
      <c r="M5242" s="1156"/>
    </row>
    <row r="5243" spans="1:15">
      <c r="A5243" s="1163" t="s">
        <v>4379</v>
      </c>
      <c r="B5243" s="1276"/>
      <c r="C5243" s="1310"/>
      <c r="D5243" s="1156"/>
      <c r="E5243" s="1276"/>
      <c r="F5243" s="1310"/>
      <c r="G5243" s="1156"/>
      <c r="H5243" s="1276">
        <v>105</v>
      </c>
      <c r="I5243" s="1310"/>
      <c r="J5243" s="1156"/>
      <c r="K5243" s="1276"/>
      <c r="L5243" s="1310"/>
      <c r="M5243" s="1156"/>
    </row>
    <row r="5244" spans="1:15" ht="15.75" thickBot="1">
      <c r="A5244" s="1171" t="s">
        <v>29</v>
      </c>
      <c r="B5244" s="1313"/>
      <c r="C5244" s="1314"/>
      <c r="D5244" s="1314"/>
      <c r="E5244" s="1313"/>
      <c r="F5244" s="1314"/>
      <c r="G5244" s="1314"/>
      <c r="H5244" s="1313"/>
      <c r="I5244" s="1314"/>
      <c r="J5244" s="1314">
        <f>SUM(J5240:J5242)</f>
        <v>118125</v>
      </c>
      <c r="K5244" s="1313"/>
      <c r="L5244" s="1314"/>
      <c r="M5244" s="1314"/>
    </row>
    <row r="5245" spans="1:15" ht="15.75" thickBot="1">
      <c r="A5245" s="2880" t="s">
        <v>4371</v>
      </c>
      <c r="B5245" s="1337"/>
      <c r="C5245" s="1338"/>
      <c r="D5245" s="1339">
        <f>D5202</f>
        <v>118125</v>
      </c>
      <c r="E5245" s="1130"/>
      <c r="F5245" s="1339"/>
      <c r="G5245" s="1338">
        <f>G5202+G5216</f>
        <v>275625</v>
      </c>
      <c r="H5245" s="1337"/>
      <c r="I5245" s="1338"/>
      <c r="J5245" s="2881">
        <f>J5202+J5216+J5230+J5244</f>
        <v>370125</v>
      </c>
      <c r="K5245" s="1130"/>
      <c r="L5245" s="1339"/>
      <c r="M5245" s="1338">
        <f>(M5202+M5216)</f>
        <v>196875</v>
      </c>
      <c r="O5245" s="2600">
        <f>M5245+J5245+G5245+D5245</f>
        <v>960750</v>
      </c>
    </row>
    <row r="5246" spans="1:15" ht="15.75" thickBot="1">
      <c r="A5246" s="4326" t="s">
        <v>5236</v>
      </c>
      <c r="B5246" s="4316"/>
      <c r="C5246" s="4316"/>
      <c r="D5246" s="4316"/>
      <c r="E5246" s="4316"/>
      <c r="F5246" s="4316"/>
      <c r="G5246" s="4316"/>
      <c r="H5246" s="4316"/>
      <c r="I5246" s="4316"/>
      <c r="J5246" s="4316"/>
      <c r="K5246" s="4316"/>
      <c r="L5246" s="4316"/>
      <c r="M5246" s="4317"/>
    </row>
    <row r="5247" spans="1:15" ht="51.75">
      <c r="A5247" s="1142" t="s">
        <v>3278</v>
      </c>
      <c r="B5247" s="2882" t="s">
        <v>5237</v>
      </c>
      <c r="C5247" s="2883"/>
      <c r="D5247" s="2884"/>
      <c r="E5247" s="1181" t="s">
        <v>5238</v>
      </c>
      <c r="F5247" s="2883"/>
      <c r="G5247" s="2884"/>
      <c r="H5247" s="1181" t="s">
        <v>5239</v>
      </c>
      <c r="I5247" s="2883"/>
      <c r="J5247" s="2884"/>
      <c r="K5247" s="2885" t="s">
        <v>5240</v>
      </c>
      <c r="L5247" s="2883"/>
      <c r="M5247" s="2884"/>
    </row>
    <row r="5248" spans="1:15" ht="42.75">
      <c r="A5248" s="1163" t="s">
        <v>4228</v>
      </c>
      <c r="B5248" s="1186" t="s">
        <v>3283</v>
      </c>
      <c r="C5248" s="2886"/>
      <c r="D5248" s="2887"/>
      <c r="E5248" s="1186" t="s">
        <v>5241</v>
      </c>
      <c r="F5248" s="2886"/>
      <c r="G5248" s="2887"/>
      <c r="H5248" s="1186" t="s">
        <v>5241</v>
      </c>
      <c r="I5248" s="2886"/>
      <c r="J5248" s="2887"/>
      <c r="K5248" s="1186" t="s">
        <v>3283</v>
      </c>
      <c r="L5248" s="2886"/>
      <c r="M5248" s="2887"/>
    </row>
    <row r="5249" spans="1:13">
      <c r="A5249" s="1163" t="s">
        <v>3284</v>
      </c>
      <c r="B5249" s="1186" t="s">
        <v>3647</v>
      </c>
      <c r="C5249" s="2886"/>
      <c r="D5249" s="2888"/>
      <c r="E5249" s="2889">
        <v>43983</v>
      </c>
      <c r="F5249" s="2886"/>
      <c r="G5249" s="2888"/>
      <c r="H5249" s="2889">
        <v>44075</v>
      </c>
      <c r="I5249" s="2886"/>
      <c r="J5249" s="2888"/>
      <c r="K5249" s="2889">
        <v>44166</v>
      </c>
      <c r="L5249" s="2886"/>
      <c r="M5249" s="2888"/>
    </row>
    <row r="5250" spans="1:13">
      <c r="A5250" s="1163" t="s">
        <v>4375</v>
      </c>
      <c r="B5250" s="1186" t="s">
        <v>5242</v>
      </c>
      <c r="C5250" s="2886"/>
      <c r="D5250" s="2888"/>
      <c r="E5250" s="1186" t="s">
        <v>3289</v>
      </c>
      <c r="F5250" s="2886"/>
      <c r="G5250" s="2888"/>
      <c r="H5250" s="1186" t="s">
        <v>3290</v>
      </c>
      <c r="I5250" s="2886"/>
      <c r="J5250" s="2888"/>
      <c r="K5250" s="1186" t="s">
        <v>4666</v>
      </c>
      <c r="L5250" s="2886"/>
      <c r="M5250" s="2888"/>
    </row>
    <row r="5251" spans="1:13" ht="28.5">
      <c r="A5251" s="1163" t="s">
        <v>3291</v>
      </c>
      <c r="B5251" s="1190" t="s">
        <v>5243</v>
      </c>
      <c r="C5251" s="2890"/>
      <c r="D5251" s="2891"/>
      <c r="E5251" s="1190" t="s">
        <v>5244</v>
      </c>
      <c r="F5251" s="2890"/>
      <c r="G5251" s="2891"/>
      <c r="H5251" s="1190" t="s">
        <v>3293</v>
      </c>
      <c r="I5251" s="2890"/>
      <c r="J5251" s="2891"/>
      <c r="K5251" s="1190">
        <v>175</v>
      </c>
      <c r="L5251" s="2890"/>
      <c r="M5251" s="2891"/>
    </row>
    <row r="5252" spans="1:13">
      <c r="A5252" s="1163" t="s">
        <v>3294</v>
      </c>
      <c r="B5252" s="1190"/>
      <c r="C5252" s="2890"/>
      <c r="D5252" s="2891"/>
      <c r="E5252" s="1190"/>
      <c r="F5252" s="2890"/>
      <c r="G5252" s="2891"/>
      <c r="H5252" s="1190"/>
      <c r="I5252" s="2890"/>
      <c r="J5252" s="2891"/>
      <c r="K5252" s="1190"/>
      <c r="L5252" s="2890"/>
      <c r="M5252" s="2891"/>
    </row>
    <row r="5253" spans="1:13">
      <c r="A5253" s="1163" t="s">
        <v>3295</v>
      </c>
      <c r="B5253" s="1190" t="s">
        <v>3297</v>
      </c>
      <c r="C5253" s="2890"/>
      <c r="D5253" s="2891"/>
      <c r="E5253" s="1190" t="s">
        <v>3296</v>
      </c>
      <c r="F5253" s="2890"/>
      <c r="G5253" s="2891"/>
      <c r="H5253" s="1190" t="s">
        <v>3455</v>
      </c>
      <c r="I5253" s="2890"/>
      <c r="J5253" s="2891"/>
      <c r="K5253" s="1190" t="s">
        <v>3434</v>
      </c>
      <c r="L5253" s="2890"/>
      <c r="M5253" s="2891"/>
    </row>
    <row r="5254" spans="1:13" ht="42.75">
      <c r="A5254" s="1163" t="s">
        <v>3298</v>
      </c>
      <c r="B5254" s="1190" t="s">
        <v>3299</v>
      </c>
      <c r="C5254" s="2890"/>
      <c r="D5254" s="2891"/>
      <c r="E5254" s="1190" t="s">
        <v>3299</v>
      </c>
      <c r="F5254" s="2890"/>
      <c r="G5254" s="2891"/>
      <c r="H5254" s="1190" t="s">
        <v>5245</v>
      </c>
      <c r="I5254" s="2890"/>
      <c r="J5254" s="2891"/>
      <c r="K5254" s="1190" t="s">
        <v>3299</v>
      </c>
      <c r="L5254" s="2890"/>
      <c r="M5254" s="2891"/>
    </row>
    <row r="5255" spans="1:13" ht="28.5">
      <c r="A5255" s="1163" t="s">
        <v>4376</v>
      </c>
      <c r="B5255" s="1190" t="s">
        <v>3303</v>
      </c>
      <c r="C5255" s="2890"/>
      <c r="D5255" s="2891"/>
      <c r="E5255" s="1190" t="s">
        <v>3301</v>
      </c>
      <c r="F5255" s="2890"/>
      <c r="G5255" s="2891"/>
      <c r="H5255" s="1190" t="s">
        <v>3302</v>
      </c>
      <c r="I5255" s="2890"/>
      <c r="J5255" s="2891"/>
      <c r="K5255" s="1190" t="s">
        <v>3302</v>
      </c>
      <c r="L5255" s="2890"/>
      <c r="M5255" s="2891"/>
    </row>
    <row r="5256" spans="1:13">
      <c r="A5256" s="1163" t="s">
        <v>3304</v>
      </c>
      <c r="B5256" s="1190" t="s">
        <v>3306</v>
      </c>
      <c r="C5256" s="2890"/>
      <c r="D5256" s="2891"/>
      <c r="E5256" s="1190" t="s">
        <v>3305</v>
      </c>
      <c r="F5256" s="2890">
        <v>2500</v>
      </c>
      <c r="G5256" s="2891">
        <f>E5259*F5256</f>
        <v>187500</v>
      </c>
      <c r="H5256" s="1186" t="s">
        <v>3306</v>
      </c>
      <c r="I5256" s="2886"/>
      <c r="J5256" s="2888"/>
      <c r="K5256" s="1190" t="s">
        <v>3661</v>
      </c>
      <c r="L5256" s="2890"/>
      <c r="M5256" s="2891"/>
    </row>
    <row r="5257" spans="1:13">
      <c r="A5257" s="1163" t="s">
        <v>4377</v>
      </c>
      <c r="B5257" s="1190">
        <v>1</v>
      </c>
      <c r="C5257" s="2890">
        <v>200</v>
      </c>
      <c r="D5257" s="2891">
        <f>B5257*C5257*B5259</f>
        <v>20000</v>
      </c>
      <c r="E5257" s="1190">
        <v>4</v>
      </c>
      <c r="F5257" s="2890"/>
      <c r="G5257" s="2891"/>
      <c r="H5257" s="1186">
        <v>1</v>
      </c>
      <c r="I5257" s="2886">
        <v>200</v>
      </c>
      <c r="J5257" s="2888">
        <f>H5257*I5257*H5259</f>
        <v>35000</v>
      </c>
      <c r="K5257" s="1190">
        <v>2</v>
      </c>
      <c r="L5257" s="2890">
        <v>750</v>
      </c>
      <c r="M5257" s="2891">
        <v>131250</v>
      </c>
    </row>
    <row r="5258" spans="1:13">
      <c r="A5258" s="1163" t="s">
        <v>4378</v>
      </c>
      <c r="B5258" s="1190">
        <v>2</v>
      </c>
      <c r="C5258" s="2890">
        <v>100</v>
      </c>
      <c r="D5258" s="2891">
        <f>B5258*C5258*B5259</f>
        <v>20000</v>
      </c>
      <c r="E5258" s="1190">
        <v>4</v>
      </c>
      <c r="F5258" s="2890"/>
      <c r="G5258" s="2891"/>
      <c r="H5258" s="1190">
        <v>2</v>
      </c>
      <c r="I5258" s="2890">
        <v>100</v>
      </c>
      <c r="J5258" s="2891">
        <f>H5258*I5258*H5259</f>
        <v>35000</v>
      </c>
      <c r="K5258" s="1190">
        <v>2</v>
      </c>
      <c r="L5258" s="2890"/>
      <c r="M5258" s="2891">
        <f>K5258*L5258*K5259</f>
        <v>0</v>
      </c>
    </row>
    <row r="5259" spans="1:13">
      <c r="A5259" s="1163" t="s">
        <v>4379</v>
      </c>
      <c r="B5259" s="1190">
        <v>100</v>
      </c>
      <c r="C5259" s="2890"/>
      <c r="D5259" s="2891"/>
      <c r="E5259" s="1190">
        <v>75</v>
      </c>
      <c r="F5259" s="2890"/>
      <c r="G5259" s="2891"/>
      <c r="H5259" s="1190">
        <v>175</v>
      </c>
      <c r="I5259" s="2890"/>
      <c r="J5259" s="2891"/>
      <c r="K5259" s="1190">
        <v>175</v>
      </c>
      <c r="L5259" s="2890"/>
      <c r="M5259" s="2891"/>
    </row>
    <row r="5260" spans="1:13" ht="15.75" thickBot="1">
      <c r="A5260" s="1193" t="s">
        <v>29</v>
      </c>
      <c r="B5260" s="2892"/>
      <c r="C5260" s="2892"/>
      <c r="D5260" s="2893">
        <f>SUM(D5256:D5259)</f>
        <v>40000</v>
      </c>
      <c r="E5260" s="2892"/>
      <c r="F5260" s="2892"/>
      <c r="G5260" s="2893">
        <f>SUM(G5256:G5259)</f>
        <v>187500</v>
      </c>
      <c r="H5260" s="2892"/>
      <c r="I5260" s="2892"/>
      <c r="J5260" s="2893">
        <f>SUM(J5256:J5259)</f>
        <v>70000</v>
      </c>
      <c r="K5260" s="2892"/>
      <c r="L5260" s="2892"/>
      <c r="M5260" s="2893">
        <f>SUM(M5256:M5259)</f>
        <v>131250</v>
      </c>
    </row>
    <row r="5261" spans="1:13" ht="38.25">
      <c r="A5261" s="1142" t="s">
        <v>3278</v>
      </c>
      <c r="B5261" s="2882" t="s">
        <v>5246</v>
      </c>
      <c r="C5261" s="2883"/>
      <c r="D5261" s="2884"/>
      <c r="E5261" s="2882" t="s">
        <v>5247</v>
      </c>
      <c r="F5261" s="2883"/>
      <c r="G5261" s="2884"/>
      <c r="H5261" s="1181" t="s">
        <v>3684</v>
      </c>
      <c r="I5261" s="2883"/>
      <c r="J5261" s="2884"/>
      <c r="K5261" s="2882" t="s">
        <v>5247</v>
      </c>
      <c r="L5261" s="2883"/>
      <c r="M5261" s="2884"/>
    </row>
    <row r="5262" spans="1:13" ht="42.75">
      <c r="A5262" s="1163" t="s">
        <v>4228</v>
      </c>
      <c r="B5262" s="1186" t="s">
        <v>3283</v>
      </c>
      <c r="C5262" s="2886"/>
      <c r="D5262" s="2887"/>
      <c r="E5262" s="1186" t="s">
        <v>3283</v>
      </c>
      <c r="F5262" s="2886"/>
      <c r="G5262" s="2887"/>
      <c r="H5262" s="1186" t="s">
        <v>3283</v>
      </c>
      <c r="I5262" s="2886"/>
      <c r="J5262" s="2887"/>
      <c r="K5262" s="1186" t="s">
        <v>3283</v>
      </c>
      <c r="L5262" s="2886"/>
      <c r="M5262" s="2887"/>
    </row>
    <row r="5263" spans="1:13">
      <c r="A5263" s="1163" t="s">
        <v>3284</v>
      </c>
      <c r="B5263" s="1186" t="s">
        <v>3647</v>
      </c>
      <c r="C5263" s="2886"/>
      <c r="D5263" s="2888"/>
      <c r="E5263" s="2889">
        <v>43983</v>
      </c>
      <c r="F5263" s="2886"/>
      <c r="G5263" s="2888"/>
      <c r="H5263" s="1186" t="s">
        <v>3318</v>
      </c>
      <c r="I5263" s="2886"/>
      <c r="J5263" s="2888"/>
      <c r="K5263" s="2889">
        <v>44166</v>
      </c>
      <c r="L5263" s="2886"/>
      <c r="M5263" s="2888"/>
    </row>
    <row r="5264" spans="1:13">
      <c r="A5264" s="1163" t="s">
        <v>4375</v>
      </c>
      <c r="B5264" s="1186" t="s">
        <v>5242</v>
      </c>
      <c r="C5264" s="2886"/>
      <c r="D5264" s="2888"/>
      <c r="E5264" s="1186" t="s">
        <v>5248</v>
      </c>
      <c r="F5264" s="2886"/>
      <c r="G5264" s="2888"/>
      <c r="H5264" s="1186" t="s">
        <v>3290</v>
      </c>
      <c r="I5264" s="2886"/>
      <c r="J5264" s="2888"/>
      <c r="K5264" s="1186" t="s">
        <v>5248</v>
      </c>
      <c r="L5264" s="2886"/>
      <c r="M5264" s="2888"/>
    </row>
    <row r="5265" spans="1:13">
      <c r="A5265" s="1163" t="s">
        <v>3291</v>
      </c>
      <c r="B5265" s="1190" t="s">
        <v>5243</v>
      </c>
      <c r="C5265" s="2890"/>
      <c r="D5265" s="2891"/>
      <c r="E5265" s="1190" t="s">
        <v>3293</v>
      </c>
      <c r="F5265" s="2890"/>
      <c r="G5265" s="2891"/>
      <c r="H5265" s="1190" t="s">
        <v>3293</v>
      </c>
      <c r="I5265" s="2890"/>
      <c r="J5265" s="2891"/>
      <c r="K5265" s="1190" t="s">
        <v>3293</v>
      </c>
      <c r="L5265" s="2890"/>
      <c r="M5265" s="2891"/>
    </row>
    <row r="5266" spans="1:13">
      <c r="A5266" s="1163" t="s">
        <v>3294</v>
      </c>
      <c r="B5266" s="1190"/>
      <c r="C5266" s="2890"/>
      <c r="D5266" s="2891"/>
      <c r="E5266" s="1190"/>
      <c r="F5266" s="2890"/>
      <c r="G5266" s="2891"/>
      <c r="H5266" s="1190"/>
      <c r="I5266" s="2890"/>
      <c r="J5266" s="2891"/>
      <c r="K5266" s="1190"/>
      <c r="L5266" s="2890"/>
      <c r="M5266" s="2891"/>
    </row>
    <row r="5267" spans="1:13">
      <c r="A5267" s="1163" t="s">
        <v>3295</v>
      </c>
      <c r="B5267" s="1190" t="s">
        <v>3297</v>
      </c>
      <c r="C5267" s="2890"/>
      <c r="D5267" s="2891"/>
      <c r="E5267" s="1190" t="s">
        <v>3455</v>
      </c>
      <c r="F5267" s="2890"/>
      <c r="G5267" s="2891"/>
      <c r="H5267" s="1190" t="s">
        <v>3455</v>
      </c>
      <c r="I5267" s="2890"/>
      <c r="J5267" s="2891"/>
      <c r="K5267" s="1190" t="s">
        <v>3455</v>
      </c>
      <c r="L5267" s="2890"/>
      <c r="M5267" s="2891"/>
    </row>
    <row r="5268" spans="1:13" ht="42.75">
      <c r="A5268" s="1163" t="s">
        <v>3298</v>
      </c>
      <c r="B5268" s="1190" t="s">
        <v>3299</v>
      </c>
      <c r="C5268" s="2890"/>
      <c r="D5268" s="2891"/>
      <c r="E5268" s="1190"/>
      <c r="F5268" s="2890"/>
      <c r="G5268" s="2891"/>
      <c r="H5268" s="1190" t="s">
        <v>3302</v>
      </c>
      <c r="I5268" s="2890"/>
      <c r="J5268" s="2891"/>
      <c r="K5268" s="1190"/>
      <c r="L5268" s="2890"/>
      <c r="M5268" s="2891"/>
    </row>
    <row r="5269" spans="1:13">
      <c r="A5269" s="1163" t="s">
        <v>4376</v>
      </c>
      <c r="B5269" s="1190" t="s">
        <v>3303</v>
      </c>
      <c r="C5269" s="2890"/>
      <c r="D5269" s="2891"/>
      <c r="E5269" s="1190"/>
      <c r="F5269" s="2890"/>
      <c r="G5269" s="2891"/>
      <c r="H5269" s="1190" t="s">
        <v>3661</v>
      </c>
      <c r="I5269" s="2890"/>
      <c r="J5269" s="2891"/>
      <c r="K5269" s="1190"/>
      <c r="L5269" s="2890"/>
      <c r="M5269" s="2891"/>
    </row>
    <row r="5270" spans="1:13">
      <c r="A5270" s="1163" t="s">
        <v>3304</v>
      </c>
      <c r="B5270" s="1190" t="s">
        <v>3306</v>
      </c>
      <c r="C5270" s="2890"/>
      <c r="D5270" s="2891"/>
      <c r="E5270" s="1190"/>
      <c r="F5270" s="2890"/>
      <c r="G5270" s="2891"/>
      <c r="H5270" s="1190">
        <v>1</v>
      </c>
      <c r="I5270" s="2890">
        <v>250</v>
      </c>
      <c r="J5270" s="2891">
        <f>H5270*I5270*H5272</f>
        <v>50000</v>
      </c>
      <c r="K5270" s="1190"/>
      <c r="L5270" s="2890"/>
      <c r="M5270" s="2891"/>
    </row>
    <row r="5271" spans="1:13">
      <c r="A5271" s="1163" t="s">
        <v>4377</v>
      </c>
      <c r="B5271" s="1190">
        <v>1</v>
      </c>
      <c r="C5271" s="2890">
        <v>200</v>
      </c>
      <c r="D5271" s="2891">
        <f>B5271*C5271*B5273</f>
        <v>14000</v>
      </c>
      <c r="E5271" s="1190">
        <v>1</v>
      </c>
      <c r="F5271" s="2890">
        <v>200</v>
      </c>
      <c r="G5271" s="2891">
        <f>E5271*F5271*E5273</f>
        <v>35000</v>
      </c>
      <c r="H5271" s="1190"/>
      <c r="I5271" s="2890"/>
      <c r="J5271" s="2891">
        <f>H5271*I5271*H5272</f>
        <v>0</v>
      </c>
      <c r="K5271" s="1190">
        <v>1</v>
      </c>
      <c r="L5271" s="2890">
        <v>200</v>
      </c>
      <c r="M5271" s="2891">
        <f>K5271*L5271*K5273</f>
        <v>35000</v>
      </c>
    </row>
    <row r="5272" spans="1:13">
      <c r="A5272" s="1163" t="s">
        <v>4378</v>
      </c>
      <c r="B5272" s="1190">
        <v>2</v>
      </c>
      <c r="C5272" s="2890">
        <v>100</v>
      </c>
      <c r="D5272" s="2891">
        <f>B5272*C5272*B5273</f>
        <v>14000</v>
      </c>
      <c r="E5272" s="1190"/>
      <c r="F5272" s="2890"/>
      <c r="G5272" s="2891">
        <f>E5272*F5272*E5273</f>
        <v>0</v>
      </c>
      <c r="H5272" s="1190">
        <v>200</v>
      </c>
      <c r="I5272" s="2890"/>
      <c r="J5272" s="2891"/>
      <c r="K5272" s="1190"/>
      <c r="L5272" s="2890"/>
      <c r="M5272" s="2891">
        <f>K5272*L5272*K5273</f>
        <v>0</v>
      </c>
    </row>
    <row r="5273" spans="1:13">
      <c r="A5273" s="1163" t="s">
        <v>4379</v>
      </c>
      <c r="B5273" s="1190">
        <v>70</v>
      </c>
      <c r="C5273" s="2890"/>
      <c r="D5273" s="2891"/>
      <c r="E5273" s="1190">
        <v>175</v>
      </c>
      <c r="F5273" s="2890"/>
      <c r="G5273" s="2891"/>
      <c r="H5273" s="2894"/>
      <c r="I5273" s="2894"/>
      <c r="J5273" s="2887"/>
      <c r="K5273" s="1190">
        <v>175</v>
      </c>
      <c r="L5273" s="2890"/>
      <c r="M5273" s="2891"/>
    </row>
    <row r="5274" spans="1:13" ht="15.75" thickBot="1">
      <c r="A5274" s="1171" t="s">
        <v>29</v>
      </c>
      <c r="B5274" s="2895"/>
      <c r="C5274" s="2895"/>
      <c r="D5274" s="2896">
        <f>SUM(D5270:D5273)</f>
        <v>28000</v>
      </c>
      <c r="E5274" s="2584"/>
      <c r="F5274" s="2897"/>
      <c r="G5274" s="2897">
        <f>SUM(G5270:G5272)</f>
        <v>35000</v>
      </c>
      <c r="H5274" s="2584"/>
      <c r="I5274" s="2897"/>
      <c r="J5274" s="2898">
        <f>J5270</f>
        <v>50000</v>
      </c>
      <c r="K5274" s="2584"/>
      <c r="L5274" s="2897"/>
      <c r="M5274" s="2897">
        <f>SUM(M5270:M5272)</f>
        <v>35000</v>
      </c>
    </row>
    <row r="5275" spans="1:13" ht="62.25" customHeight="1">
      <c r="A5275" s="1153" t="s">
        <v>3278</v>
      </c>
      <c r="B5275" s="2899"/>
      <c r="C5275" s="2900"/>
      <c r="D5275" s="2901"/>
      <c r="E5275" s="2899" t="s">
        <v>5249</v>
      </c>
      <c r="F5275" s="2900"/>
      <c r="G5275" s="2901"/>
      <c r="H5275" s="2899"/>
      <c r="I5275" s="2900"/>
      <c r="J5275" s="2901"/>
      <c r="K5275" s="2899"/>
      <c r="L5275" s="2900"/>
      <c r="M5275" s="2901"/>
    </row>
    <row r="5276" spans="1:13" ht="42.75">
      <c r="A5276" s="1163" t="s">
        <v>4228</v>
      </c>
      <c r="B5276" s="1186"/>
      <c r="C5276" s="2886"/>
      <c r="D5276" s="2887"/>
      <c r="E5276" s="1186" t="s">
        <v>3283</v>
      </c>
      <c r="F5276" s="2886"/>
      <c r="G5276" s="2887"/>
      <c r="H5276" s="1186"/>
      <c r="I5276" s="2886"/>
      <c r="J5276" s="2887"/>
      <c r="K5276" s="1186"/>
      <c r="L5276" s="2886"/>
      <c r="M5276" s="2887"/>
    </row>
    <row r="5277" spans="1:13">
      <c r="A5277" s="1163" t="s">
        <v>3284</v>
      </c>
      <c r="B5277" s="1186"/>
      <c r="C5277" s="2886"/>
      <c r="D5277" s="2888"/>
      <c r="E5277" s="2902" t="s">
        <v>3874</v>
      </c>
      <c r="F5277" s="2886"/>
      <c r="G5277" s="2888"/>
      <c r="H5277" s="2889"/>
      <c r="I5277" s="2886"/>
      <c r="J5277" s="2888"/>
      <c r="K5277" s="1186"/>
      <c r="L5277" s="2886"/>
      <c r="M5277" s="2888"/>
    </row>
    <row r="5278" spans="1:13" ht="28.5">
      <c r="A5278" s="1163" t="s">
        <v>4375</v>
      </c>
      <c r="B5278" s="1186"/>
      <c r="C5278" s="2886"/>
      <c r="D5278" s="2888"/>
      <c r="E5278" s="1186" t="s">
        <v>5250</v>
      </c>
      <c r="F5278" s="2886"/>
      <c r="G5278" s="2888"/>
      <c r="H5278" s="1186"/>
      <c r="I5278" s="2886"/>
      <c r="J5278" s="2888"/>
      <c r="K5278" s="1186"/>
      <c r="L5278" s="2886"/>
      <c r="M5278" s="2888"/>
    </row>
    <row r="5279" spans="1:13">
      <c r="A5279" s="1163" t="s">
        <v>3291</v>
      </c>
      <c r="B5279" s="1190"/>
      <c r="C5279" s="2890"/>
      <c r="D5279" s="2891"/>
      <c r="E5279" s="1190" t="s">
        <v>5251</v>
      </c>
      <c r="F5279" s="2890"/>
      <c r="G5279" s="2891"/>
      <c r="H5279" s="1190"/>
      <c r="I5279" s="2890"/>
      <c r="J5279" s="2891"/>
      <c r="K5279" s="1190"/>
      <c r="L5279" s="2890"/>
      <c r="M5279" s="2891"/>
    </row>
    <row r="5280" spans="1:13">
      <c r="A5280" s="1163" t="s">
        <v>3294</v>
      </c>
      <c r="B5280" s="1190"/>
      <c r="C5280" s="2890"/>
      <c r="D5280" s="2891"/>
      <c r="E5280" s="1190">
        <v>1</v>
      </c>
      <c r="F5280" s="2890"/>
      <c r="G5280" s="2891"/>
      <c r="H5280" s="1190"/>
      <c r="I5280" s="2890"/>
      <c r="J5280" s="2891"/>
      <c r="K5280" s="1190"/>
      <c r="L5280" s="2890"/>
      <c r="M5280" s="2891"/>
    </row>
    <row r="5281" spans="1:13">
      <c r="A5281" s="1163" t="s">
        <v>3295</v>
      </c>
      <c r="B5281" s="1190"/>
      <c r="C5281" s="2890"/>
      <c r="D5281" s="2891"/>
      <c r="E5281" s="1190" t="s">
        <v>3296</v>
      </c>
      <c r="F5281" s="2890"/>
      <c r="G5281" s="2891"/>
      <c r="H5281" s="1190"/>
      <c r="I5281" s="2890"/>
      <c r="J5281" s="2891"/>
      <c r="K5281" s="1190"/>
      <c r="L5281" s="2890"/>
      <c r="M5281" s="2891"/>
    </row>
    <row r="5282" spans="1:13" ht="30">
      <c r="A5282" s="1163" t="s">
        <v>3298</v>
      </c>
      <c r="B5282" s="1190"/>
      <c r="C5282" s="2890"/>
      <c r="D5282" s="2891"/>
      <c r="E5282" s="1190" t="s">
        <v>3315</v>
      </c>
      <c r="F5282" s="2890"/>
      <c r="G5282" s="2891"/>
      <c r="H5282" s="1190"/>
      <c r="I5282" s="2890"/>
      <c r="J5282" s="2891"/>
      <c r="K5282" s="1190"/>
      <c r="L5282" s="2890"/>
      <c r="M5282" s="2891"/>
    </row>
    <row r="5283" spans="1:13">
      <c r="A5283" s="1163" t="s">
        <v>4376</v>
      </c>
      <c r="B5283" s="1190"/>
      <c r="C5283" s="2890"/>
      <c r="D5283" s="2891"/>
      <c r="E5283" s="1190" t="s">
        <v>3303</v>
      </c>
      <c r="F5283" s="2890"/>
      <c r="G5283" s="2891"/>
      <c r="H5283" s="1190"/>
      <c r="I5283" s="2890"/>
      <c r="J5283" s="2891"/>
      <c r="K5283" s="1190"/>
      <c r="L5283" s="2890"/>
      <c r="M5283" s="2891"/>
    </row>
    <row r="5284" spans="1:13">
      <c r="A5284" s="1163" t="s">
        <v>3304</v>
      </c>
      <c r="B5284" s="1190"/>
      <c r="C5284" s="2890"/>
      <c r="D5284" s="2891"/>
      <c r="E5284" s="1190" t="s">
        <v>3306</v>
      </c>
      <c r="F5284" s="2890"/>
      <c r="G5284" s="2891"/>
      <c r="H5284" s="1190"/>
      <c r="I5284" s="2890"/>
      <c r="J5284" s="2891"/>
      <c r="K5284" s="1190"/>
      <c r="L5284" s="2890"/>
      <c r="M5284" s="2891"/>
    </row>
    <row r="5285" spans="1:13">
      <c r="A5285" s="1163" t="s">
        <v>4377</v>
      </c>
      <c r="B5285" s="1190"/>
      <c r="C5285" s="2890"/>
      <c r="D5285" s="2891"/>
      <c r="E5285" s="1190">
        <v>1</v>
      </c>
      <c r="F5285" s="2903">
        <v>275</v>
      </c>
      <c r="G5285" s="2891">
        <f>F5285*E5285*E5287</f>
        <v>6875</v>
      </c>
      <c r="H5285" s="1190"/>
      <c r="I5285" s="2903"/>
      <c r="J5285" s="2891"/>
      <c r="K5285" s="1190"/>
      <c r="L5285" s="2903"/>
      <c r="M5285" s="2891"/>
    </row>
    <row r="5286" spans="1:13">
      <c r="A5286" s="1163" t="s">
        <v>4378</v>
      </c>
      <c r="B5286" s="1190"/>
      <c r="C5286" s="2890"/>
      <c r="D5286" s="2891"/>
      <c r="E5286" s="1190">
        <v>2</v>
      </c>
      <c r="F5286" s="2890">
        <v>100</v>
      </c>
      <c r="G5286" s="2891">
        <f>E5286*F5286*E5287</f>
        <v>5000</v>
      </c>
      <c r="H5286" s="1190"/>
      <c r="I5286" s="2890"/>
      <c r="J5286" s="2891"/>
      <c r="K5286" s="1190"/>
      <c r="L5286" s="2890"/>
      <c r="M5286" s="2891"/>
    </row>
    <row r="5287" spans="1:13">
      <c r="A5287" s="1163" t="s">
        <v>4379</v>
      </c>
      <c r="B5287" s="1190"/>
      <c r="C5287" s="2890"/>
      <c r="D5287" s="2891"/>
      <c r="E5287" s="1190">
        <v>25</v>
      </c>
      <c r="F5287" s="2890"/>
      <c r="G5287" s="2891">
        <f>E5287*F5287</f>
        <v>0</v>
      </c>
      <c r="H5287" s="1190"/>
      <c r="I5287" s="2890"/>
      <c r="J5287" s="2891"/>
      <c r="K5287" s="1190"/>
      <c r="L5287" s="2890"/>
      <c r="M5287" s="2891"/>
    </row>
    <row r="5288" spans="1:13" ht="15.75" thickBot="1">
      <c r="A5288" s="1171" t="s">
        <v>29</v>
      </c>
      <c r="B5288" s="2895"/>
      <c r="C5288" s="2895"/>
      <c r="D5288" s="2896"/>
      <c r="E5288" s="2895"/>
      <c r="F5288" s="2895"/>
      <c r="G5288" s="2896">
        <f>SUM(G5284:G5287)</f>
        <v>11875</v>
      </c>
      <c r="H5288" s="2895"/>
      <c r="I5288" s="2895"/>
      <c r="J5288" s="2896"/>
      <c r="K5288" s="2895"/>
      <c r="L5288" s="2895"/>
      <c r="M5288" s="2896"/>
    </row>
    <row r="5289" spans="1:13" ht="62.25" customHeight="1">
      <c r="A5289" s="1153" t="s">
        <v>3278</v>
      </c>
      <c r="B5289" s="2899"/>
      <c r="C5289" s="2900"/>
      <c r="D5289" s="2901"/>
      <c r="E5289" s="2899" t="s">
        <v>5249</v>
      </c>
      <c r="F5289" s="2900"/>
      <c r="G5289" s="2901"/>
      <c r="H5289" s="2899"/>
      <c r="I5289" s="2900"/>
      <c r="J5289" s="2901"/>
      <c r="K5289" s="2899"/>
      <c r="L5289" s="2900"/>
      <c r="M5289" s="2901"/>
    </row>
    <row r="5290" spans="1:13" ht="42.75">
      <c r="A5290" s="1163" t="s">
        <v>4228</v>
      </c>
      <c r="B5290" s="1186"/>
      <c r="C5290" s="2886"/>
      <c r="D5290" s="2887"/>
      <c r="E5290" s="1186" t="s">
        <v>3283</v>
      </c>
      <c r="F5290" s="2886"/>
      <c r="G5290" s="2887"/>
      <c r="H5290" s="1186"/>
      <c r="I5290" s="2886"/>
      <c r="J5290" s="2887"/>
      <c r="K5290" s="1186"/>
      <c r="L5290" s="2886"/>
      <c r="M5290" s="2887"/>
    </row>
    <row r="5291" spans="1:13">
      <c r="A5291" s="1163" t="s">
        <v>3284</v>
      </c>
      <c r="B5291" s="1186"/>
      <c r="C5291" s="2886"/>
      <c r="D5291" s="2888"/>
      <c r="E5291" s="2902" t="s">
        <v>3874</v>
      </c>
      <c r="F5291" s="2886"/>
      <c r="G5291" s="2888"/>
      <c r="H5291" s="2889"/>
      <c r="I5291" s="2886"/>
      <c r="J5291" s="2888"/>
      <c r="K5291" s="1186"/>
      <c r="L5291" s="2886"/>
      <c r="M5291" s="2888"/>
    </row>
    <row r="5292" spans="1:13" ht="28.5">
      <c r="A5292" s="1163" t="s">
        <v>4375</v>
      </c>
      <c r="B5292" s="1186"/>
      <c r="C5292" s="2886"/>
      <c r="D5292" s="2888"/>
      <c r="E5292" s="1186" t="s">
        <v>5250</v>
      </c>
      <c r="F5292" s="2886"/>
      <c r="G5292" s="2888"/>
      <c r="H5292" s="1186"/>
      <c r="I5292" s="2886"/>
      <c r="J5292" s="2888"/>
      <c r="K5292" s="1186"/>
      <c r="L5292" s="2886"/>
      <c r="M5292" s="2888"/>
    </row>
    <row r="5293" spans="1:13">
      <c r="A5293" s="1163" t="s">
        <v>3291</v>
      </c>
      <c r="B5293" s="1190"/>
      <c r="C5293" s="2890"/>
      <c r="D5293" s="2891"/>
      <c r="E5293" s="1190" t="s">
        <v>5251</v>
      </c>
      <c r="F5293" s="2890"/>
      <c r="G5293" s="2891"/>
      <c r="H5293" s="1190"/>
      <c r="I5293" s="2890"/>
      <c r="J5293" s="2891"/>
      <c r="K5293" s="1190"/>
      <c r="L5293" s="2890"/>
      <c r="M5293" s="2891"/>
    </row>
    <row r="5294" spans="1:13">
      <c r="A5294" s="1163" t="s">
        <v>3294</v>
      </c>
      <c r="B5294" s="1190"/>
      <c r="C5294" s="2890"/>
      <c r="D5294" s="2891"/>
      <c r="E5294" s="1190">
        <v>1</v>
      </c>
      <c r="F5294" s="2890"/>
      <c r="G5294" s="2891"/>
      <c r="H5294" s="1190"/>
      <c r="I5294" s="2890"/>
      <c r="J5294" s="2891"/>
      <c r="K5294" s="1190"/>
      <c r="L5294" s="2890"/>
      <c r="M5294" s="2891"/>
    </row>
    <row r="5295" spans="1:13">
      <c r="A5295" s="1163" t="s">
        <v>3295</v>
      </c>
      <c r="B5295" s="1190"/>
      <c r="C5295" s="2890"/>
      <c r="D5295" s="2891"/>
      <c r="E5295" s="1190" t="s">
        <v>3296</v>
      </c>
      <c r="F5295" s="2890"/>
      <c r="G5295" s="2891"/>
      <c r="H5295" s="1190"/>
      <c r="I5295" s="2890"/>
      <c r="J5295" s="2891"/>
      <c r="K5295" s="1190"/>
      <c r="L5295" s="2890"/>
      <c r="M5295" s="2891"/>
    </row>
    <row r="5296" spans="1:13" ht="30">
      <c r="A5296" s="1163" t="s">
        <v>3298</v>
      </c>
      <c r="B5296" s="1190"/>
      <c r="C5296" s="2890"/>
      <c r="D5296" s="2891"/>
      <c r="E5296" s="1190" t="s">
        <v>3315</v>
      </c>
      <c r="F5296" s="2890"/>
      <c r="G5296" s="2891"/>
      <c r="H5296" s="1190"/>
      <c r="I5296" s="2890"/>
      <c r="J5296" s="2891"/>
      <c r="K5296" s="1190"/>
      <c r="L5296" s="2890"/>
      <c r="M5296" s="2891"/>
    </row>
    <row r="5297" spans="1:13">
      <c r="A5297" s="1163" t="s">
        <v>4376</v>
      </c>
      <c r="B5297" s="1190"/>
      <c r="C5297" s="2890"/>
      <c r="D5297" s="2891"/>
      <c r="E5297" s="1190" t="s">
        <v>3303</v>
      </c>
      <c r="F5297" s="2890"/>
      <c r="G5297" s="2891"/>
      <c r="H5297" s="1190"/>
      <c r="I5297" s="2890"/>
      <c r="J5297" s="2891"/>
      <c r="K5297" s="1190"/>
      <c r="L5297" s="2890"/>
      <c r="M5297" s="2891"/>
    </row>
    <row r="5298" spans="1:13">
      <c r="A5298" s="1163" t="s">
        <v>3304</v>
      </c>
      <c r="B5298" s="1190"/>
      <c r="C5298" s="2890"/>
      <c r="D5298" s="2891"/>
      <c r="E5298" s="1190" t="s">
        <v>3306</v>
      </c>
      <c r="F5298" s="2890"/>
      <c r="G5298" s="2891"/>
      <c r="H5298" s="1190"/>
      <c r="I5298" s="2890"/>
      <c r="J5298" s="2891"/>
      <c r="K5298" s="1190"/>
      <c r="L5298" s="2890"/>
      <c r="M5298" s="2891"/>
    </row>
    <row r="5299" spans="1:13">
      <c r="A5299" s="1163" t="s">
        <v>4377</v>
      </c>
      <c r="B5299" s="1190"/>
      <c r="C5299" s="2890"/>
      <c r="D5299" s="2891"/>
      <c r="E5299" s="1190">
        <v>1</v>
      </c>
      <c r="F5299" s="2903">
        <v>275</v>
      </c>
      <c r="G5299" s="2891">
        <f>F5299*E5299*E5301</f>
        <v>6875</v>
      </c>
      <c r="H5299" s="1190"/>
      <c r="I5299" s="2903"/>
      <c r="J5299" s="2891"/>
      <c r="K5299" s="1190"/>
      <c r="L5299" s="2903"/>
      <c r="M5299" s="2891"/>
    </row>
    <row r="5300" spans="1:13">
      <c r="A5300" s="1163" t="s">
        <v>4378</v>
      </c>
      <c r="B5300" s="1190"/>
      <c r="C5300" s="2890"/>
      <c r="D5300" s="2891"/>
      <c r="E5300" s="1190">
        <v>2</v>
      </c>
      <c r="F5300" s="2890">
        <v>100</v>
      </c>
      <c r="G5300" s="2891">
        <f>E5300*F5300*E5301</f>
        <v>5000</v>
      </c>
      <c r="H5300" s="1190"/>
      <c r="I5300" s="2890"/>
      <c r="J5300" s="2891"/>
      <c r="K5300" s="1190"/>
      <c r="L5300" s="2890"/>
      <c r="M5300" s="2891"/>
    </row>
    <row r="5301" spans="1:13">
      <c r="A5301" s="1163" t="s">
        <v>4379</v>
      </c>
      <c r="B5301" s="1190"/>
      <c r="C5301" s="2890"/>
      <c r="D5301" s="2891"/>
      <c r="E5301" s="1190">
        <v>25</v>
      </c>
      <c r="F5301" s="2890"/>
      <c r="G5301" s="2891">
        <f>E5301*F5301</f>
        <v>0</v>
      </c>
      <c r="H5301" s="1190"/>
      <c r="I5301" s="2890"/>
      <c r="J5301" s="2891"/>
      <c r="K5301" s="1190"/>
      <c r="L5301" s="2890"/>
      <c r="M5301" s="2891"/>
    </row>
    <row r="5302" spans="1:13" ht="15.75" thickBot="1">
      <c r="A5302" s="1171" t="s">
        <v>29</v>
      </c>
      <c r="B5302" s="2895"/>
      <c r="C5302" s="2895"/>
      <c r="D5302" s="2896"/>
      <c r="E5302" s="2895"/>
      <c r="F5302" s="2895"/>
      <c r="G5302" s="2896">
        <f>SUM(G5298:G5301)</f>
        <v>11875</v>
      </c>
      <c r="H5302" s="2895"/>
      <c r="I5302" s="2895"/>
      <c r="J5302" s="2896"/>
      <c r="K5302" s="2895"/>
      <c r="L5302" s="2895"/>
      <c r="M5302" s="2896"/>
    </row>
    <row r="5303" spans="1:13" ht="68.25" customHeight="1">
      <c r="A5303" s="1153" t="s">
        <v>3278</v>
      </c>
      <c r="B5303" s="2899"/>
      <c r="C5303" s="2900"/>
      <c r="D5303" s="2901"/>
      <c r="E5303" s="2899" t="s">
        <v>5252</v>
      </c>
      <c r="F5303" s="2900"/>
      <c r="G5303" s="2901"/>
      <c r="H5303" s="2899" t="s">
        <v>5253</v>
      </c>
      <c r="I5303" s="2900"/>
      <c r="J5303" s="2901"/>
      <c r="K5303" s="2899"/>
      <c r="L5303" s="2900"/>
      <c r="M5303" s="2901"/>
    </row>
    <row r="5304" spans="1:13" ht="42.75">
      <c r="A5304" s="1163" t="s">
        <v>4228</v>
      </c>
      <c r="B5304" s="1186"/>
      <c r="C5304" s="2886"/>
      <c r="D5304" s="2887"/>
      <c r="E5304" s="1186" t="s">
        <v>3283</v>
      </c>
      <c r="F5304" s="2886"/>
      <c r="G5304" s="2887"/>
      <c r="H5304" s="1186" t="s">
        <v>3283</v>
      </c>
      <c r="I5304" s="2886"/>
      <c r="J5304" s="2887"/>
      <c r="K5304" s="1186"/>
      <c r="L5304" s="2886"/>
      <c r="M5304" s="2887"/>
    </row>
    <row r="5305" spans="1:13">
      <c r="A5305" s="1163" t="s">
        <v>3284</v>
      </c>
      <c r="B5305" s="1186"/>
      <c r="C5305" s="2886"/>
      <c r="D5305" s="2888"/>
      <c r="E5305" s="2902" t="s">
        <v>24</v>
      </c>
      <c r="F5305" s="2886"/>
      <c r="G5305" s="2888"/>
      <c r="H5305" s="1186" t="s">
        <v>3318</v>
      </c>
      <c r="I5305" s="2886"/>
      <c r="J5305" s="2888"/>
      <c r="K5305" s="1186"/>
      <c r="L5305" s="2886"/>
      <c r="M5305" s="2888"/>
    </row>
    <row r="5306" spans="1:13" ht="28.5">
      <c r="A5306" s="1163" t="s">
        <v>4375</v>
      </c>
      <c r="B5306" s="1186"/>
      <c r="C5306" s="2886"/>
      <c r="D5306" s="2888"/>
      <c r="E5306" s="1186" t="s">
        <v>5250</v>
      </c>
      <c r="F5306" s="2886"/>
      <c r="G5306" s="2888"/>
      <c r="H5306" s="1186" t="s">
        <v>5250</v>
      </c>
      <c r="I5306" s="2886"/>
      <c r="J5306" s="2888"/>
      <c r="K5306" s="1186"/>
      <c r="L5306" s="2886"/>
      <c r="M5306" s="2888"/>
    </row>
    <row r="5307" spans="1:13">
      <c r="A5307" s="1163" t="s">
        <v>3291</v>
      </c>
      <c r="B5307" s="1190"/>
      <c r="C5307" s="2890"/>
      <c r="D5307" s="2891"/>
      <c r="E5307" s="1190" t="s">
        <v>5251</v>
      </c>
      <c r="F5307" s="2890"/>
      <c r="G5307" s="2891"/>
      <c r="H5307" s="1190" t="s">
        <v>5251</v>
      </c>
      <c r="I5307" s="2890"/>
      <c r="J5307" s="2891"/>
      <c r="K5307" s="1190"/>
      <c r="L5307" s="2890"/>
      <c r="M5307" s="2891"/>
    </row>
    <row r="5308" spans="1:13">
      <c r="A5308" s="1163" t="s">
        <v>3294</v>
      </c>
      <c r="B5308" s="1190"/>
      <c r="C5308" s="2890"/>
      <c r="D5308" s="2891"/>
      <c r="E5308" s="1190">
        <v>1</v>
      </c>
      <c r="F5308" s="2890"/>
      <c r="G5308" s="2891"/>
      <c r="H5308" s="1190">
        <v>1</v>
      </c>
      <c r="I5308" s="2890"/>
      <c r="J5308" s="2891"/>
      <c r="K5308" s="1190"/>
      <c r="L5308" s="2890"/>
      <c r="M5308" s="2891"/>
    </row>
    <row r="5309" spans="1:13">
      <c r="A5309" s="1163" t="s">
        <v>3295</v>
      </c>
      <c r="B5309" s="1190"/>
      <c r="C5309" s="2890"/>
      <c r="D5309" s="2891"/>
      <c r="E5309" s="1190" t="s">
        <v>3296</v>
      </c>
      <c r="F5309" s="2890"/>
      <c r="G5309" s="2891"/>
      <c r="H5309" s="1190" t="s">
        <v>3296</v>
      </c>
      <c r="I5309" s="2890"/>
      <c r="J5309" s="2891"/>
      <c r="K5309" s="1190"/>
      <c r="L5309" s="2890"/>
      <c r="M5309" s="2891"/>
    </row>
    <row r="5310" spans="1:13" ht="42.75">
      <c r="A5310" s="1163" t="s">
        <v>3298</v>
      </c>
      <c r="B5310" s="1190"/>
      <c r="C5310" s="2890"/>
      <c r="D5310" s="2891"/>
      <c r="E5310" s="1190" t="s">
        <v>3315</v>
      </c>
      <c r="F5310" s="2890"/>
      <c r="G5310" s="2891"/>
      <c r="H5310" s="1190" t="s">
        <v>3315</v>
      </c>
      <c r="I5310" s="2890"/>
      <c r="J5310" s="2891"/>
      <c r="K5310" s="1190"/>
      <c r="L5310" s="2890"/>
      <c r="M5310" s="2891"/>
    </row>
    <row r="5311" spans="1:13">
      <c r="A5311" s="1163" t="s">
        <v>4376</v>
      </c>
      <c r="B5311" s="1190"/>
      <c r="C5311" s="2890"/>
      <c r="D5311" s="2891"/>
      <c r="E5311" s="1190" t="s">
        <v>3303</v>
      </c>
      <c r="F5311" s="2890"/>
      <c r="G5311" s="2891"/>
      <c r="H5311" s="1190" t="s">
        <v>3303</v>
      </c>
      <c r="I5311" s="2890"/>
      <c r="J5311" s="2891"/>
      <c r="K5311" s="1190"/>
      <c r="L5311" s="2890"/>
      <c r="M5311" s="2891"/>
    </row>
    <row r="5312" spans="1:13">
      <c r="A5312" s="1163" t="s">
        <v>3304</v>
      </c>
      <c r="B5312" s="1190"/>
      <c r="C5312" s="2890"/>
      <c r="D5312" s="2891"/>
      <c r="E5312" s="1190" t="s">
        <v>4916</v>
      </c>
      <c r="F5312" s="2890">
        <v>2500</v>
      </c>
      <c r="G5312" s="2891">
        <f>F5312*E5315</f>
        <v>62500</v>
      </c>
      <c r="H5312" s="1190" t="s">
        <v>4916</v>
      </c>
      <c r="I5312" s="2890">
        <v>2500</v>
      </c>
      <c r="J5312" s="2891">
        <f>I5312*H5315</f>
        <v>62500</v>
      </c>
      <c r="K5312" s="1190"/>
      <c r="L5312" s="2890"/>
      <c r="M5312" s="2891"/>
    </row>
    <row r="5313" spans="1:15">
      <c r="A5313" s="1163" t="s">
        <v>4377</v>
      </c>
      <c r="B5313" s="1190"/>
      <c r="C5313" s="2890"/>
      <c r="D5313" s="2891"/>
      <c r="E5313" s="1190">
        <v>4</v>
      </c>
      <c r="F5313" s="2903"/>
      <c r="G5313" s="2891"/>
      <c r="H5313" s="1190">
        <v>4</v>
      </c>
      <c r="I5313" s="2903"/>
      <c r="J5313" s="2891"/>
      <c r="K5313" s="1190"/>
      <c r="L5313" s="2903"/>
      <c r="M5313" s="2891"/>
    </row>
    <row r="5314" spans="1:15">
      <c r="A5314" s="1163" t="s">
        <v>4378</v>
      </c>
      <c r="B5314" s="1190"/>
      <c r="C5314" s="2890"/>
      <c r="D5314" s="2891"/>
      <c r="E5314" s="1190">
        <v>4</v>
      </c>
      <c r="F5314" s="2890"/>
      <c r="G5314" s="2891">
        <f>E5314*F5314*E5315</f>
        <v>0</v>
      </c>
      <c r="H5314" s="1190">
        <v>4</v>
      </c>
      <c r="I5314" s="2890"/>
      <c r="J5314" s="2891">
        <f>H5314*I5314*H5315</f>
        <v>0</v>
      </c>
      <c r="K5314" s="1190"/>
      <c r="L5314" s="2890"/>
      <c r="M5314" s="2891"/>
    </row>
    <row r="5315" spans="1:15">
      <c r="A5315" s="1163" t="s">
        <v>4379</v>
      </c>
      <c r="B5315" s="1190"/>
      <c r="C5315" s="2890"/>
      <c r="D5315" s="2891"/>
      <c r="E5315" s="1190">
        <v>25</v>
      </c>
      <c r="F5315" s="2890"/>
      <c r="G5315" s="2891">
        <f>E5315*F5315</f>
        <v>0</v>
      </c>
      <c r="H5315" s="1190">
        <v>25</v>
      </c>
      <c r="I5315" s="2890"/>
      <c r="J5315" s="2891">
        <f>H5315*I5315</f>
        <v>0</v>
      </c>
      <c r="K5315" s="1190"/>
      <c r="L5315" s="2890"/>
      <c r="M5315" s="2891"/>
    </row>
    <row r="5316" spans="1:15" ht="15.75" thickBot="1">
      <c r="A5316" s="1171" t="s">
        <v>29</v>
      </c>
      <c r="B5316" s="2895"/>
      <c r="C5316" s="2895"/>
      <c r="D5316" s="2896"/>
      <c r="E5316" s="2895"/>
      <c r="F5316" s="2895"/>
      <c r="G5316" s="2896">
        <f>SUM(G5312:G5315)</f>
        <v>62500</v>
      </c>
      <c r="H5316" s="2895"/>
      <c r="I5316" s="2895"/>
      <c r="J5316" s="2896">
        <f>SUM(J5312:J5315)</f>
        <v>62500</v>
      </c>
      <c r="K5316" s="2895"/>
      <c r="L5316" s="2895"/>
      <c r="M5316" s="2896"/>
    </row>
    <row r="5317" spans="1:15" ht="15.75" thickBot="1">
      <c r="A5317" s="2904" t="s">
        <v>4371</v>
      </c>
      <c r="B5317" s="1302"/>
      <c r="C5317" s="1302"/>
      <c r="D5317" s="2606">
        <f>D5260+D5274</f>
        <v>68000</v>
      </c>
      <c r="E5317" s="1302"/>
      <c r="F5317" s="1302"/>
      <c r="G5317" s="2606">
        <f>G5316+G5302+G5288+G5274+G5260</f>
        <v>308750</v>
      </c>
      <c r="H5317" s="1302"/>
      <c r="I5317" s="1302"/>
      <c r="J5317" s="2606">
        <f>J5316+J5288+J5274+J5260</f>
        <v>182500</v>
      </c>
      <c r="K5317" s="1302"/>
      <c r="L5317" s="1302"/>
      <c r="M5317" s="2607">
        <f>M5260+M5274</f>
        <v>166250</v>
      </c>
      <c r="O5317" s="2518">
        <f>M5317+J5317++G5317+D5317</f>
        <v>725500</v>
      </c>
    </row>
    <row r="5318" spans="1:15" ht="15.75" thickBot="1">
      <c r="A5318" s="4334" t="s">
        <v>5254</v>
      </c>
      <c r="B5318" s="4335"/>
      <c r="C5318" s="4335"/>
      <c r="D5318" s="4335"/>
      <c r="E5318" s="4335"/>
      <c r="F5318" s="4335"/>
      <c r="G5318" s="4335"/>
      <c r="H5318" s="4335"/>
      <c r="I5318" s="4335"/>
      <c r="J5318" s="4336"/>
      <c r="K5318" s="2905"/>
      <c r="L5318" s="2906"/>
      <c r="M5318" s="2907"/>
    </row>
    <row r="5319" spans="1:15">
      <c r="A5319" s="1265" t="s">
        <v>3278</v>
      </c>
      <c r="B5319" s="2578" t="s">
        <v>5255</v>
      </c>
      <c r="C5319" s="2578"/>
      <c r="D5319" s="2287"/>
      <c r="E5319" s="2578" t="s">
        <v>5255</v>
      </c>
      <c r="F5319" s="2578"/>
      <c r="G5319" s="2287"/>
      <c r="H5319" s="2578" t="s">
        <v>5255</v>
      </c>
      <c r="I5319" s="2578"/>
      <c r="J5319" s="2287"/>
      <c r="K5319" s="2578" t="s">
        <v>5255</v>
      </c>
      <c r="L5319" s="1306"/>
      <c r="M5319" s="2908"/>
    </row>
    <row r="5320" spans="1:15">
      <c r="A5320" s="1272" t="s">
        <v>3284</v>
      </c>
      <c r="B5320" s="2909" t="s">
        <v>5256</v>
      </c>
      <c r="C5320" s="2288"/>
      <c r="D5320" s="2910"/>
      <c r="E5320" s="2909" t="s">
        <v>4267</v>
      </c>
      <c r="F5320" s="2288"/>
      <c r="G5320" s="2910"/>
      <c r="H5320" s="2909" t="s">
        <v>4268</v>
      </c>
      <c r="I5320" s="2288"/>
      <c r="J5320" s="2910"/>
      <c r="K5320" s="2290" t="s">
        <v>5257</v>
      </c>
      <c r="L5320" s="2288"/>
      <c r="M5320" s="2910"/>
    </row>
    <row r="5321" spans="1:15">
      <c r="A5321" s="1272" t="s">
        <v>3288</v>
      </c>
      <c r="B5321" s="2290" t="s">
        <v>5258</v>
      </c>
      <c r="C5321" s="2288"/>
      <c r="D5321" s="2910"/>
      <c r="E5321" s="2290"/>
      <c r="F5321" s="2288"/>
      <c r="G5321" s="2910"/>
      <c r="H5321" s="2290"/>
      <c r="I5321" s="2288"/>
      <c r="J5321" s="2910"/>
      <c r="K5321" s="2290"/>
      <c r="L5321" s="2288"/>
      <c r="M5321" s="2910"/>
    </row>
    <row r="5322" spans="1:15" ht="75">
      <c r="A5322" s="1272" t="s">
        <v>3291</v>
      </c>
      <c r="B5322" s="2909" t="s">
        <v>5259</v>
      </c>
      <c r="C5322" s="2288"/>
      <c r="D5322" s="2910"/>
      <c r="E5322" s="2909" t="s">
        <v>5259</v>
      </c>
      <c r="F5322" s="2288"/>
      <c r="G5322" s="2910"/>
      <c r="H5322" s="2909" t="s">
        <v>5259</v>
      </c>
      <c r="I5322" s="2288"/>
      <c r="J5322" s="2910"/>
      <c r="K5322" s="2909" t="s">
        <v>5259</v>
      </c>
      <c r="L5322" s="2288"/>
      <c r="M5322" s="2910"/>
    </row>
    <row r="5323" spans="1:15">
      <c r="A5323" s="1272" t="s">
        <v>3294</v>
      </c>
      <c r="B5323" s="2911">
        <v>15</v>
      </c>
      <c r="C5323" s="2288"/>
      <c r="D5323" s="2910"/>
      <c r="E5323" s="2911">
        <v>17</v>
      </c>
      <c r="F5323" s="2288"/>
      <c r="G5323" s="2910"/>
      <c r="H5323" s="2911">
        <v>15</v>
      </c>
      <c r="I5323" s="2288"/>
      <c r="J5323" s="2910"/>
      <c r="K5323" s="2911">
        <v>15</v>
      </c>
      <c r="L5323" s="2288"/>
      <c r="M5323" s="2910"/>
    </row>
    <row r="5324" spans="1:15">
      <c r="A5324" s="2912" t="s">
        <v>5260</v>
      </c>
      <c r="B5324" s="2909" t="s">
        <v>1521</v>
      </c>
      <c r="C5324" s="2288"/>
      <c r="D5324" s="2910"/>
      <c r="E5324" s="2909" t="s">
        <v>3306</v>
      </c>
      <c r="F5324" s="2288"/>
      <c r="G5324" s="2910"/>
      <c r="H5324" s="2909" t="s">
        <v>1521</v>
      </c>
      <c r="I5324" s="2288"/>
      <c r="J5324" s="2910"/>
      <c r="K5324" s="2909" t="s">
        <v>1521</v>
      </c>
      <c r="L5324" s="2288"/>
      <c r="M5324" s="2910"/>
    </row>
    <row r="5325" spans="1:15" ht="30">
      <c r="A5325" s="2711" t="s">
        <v>5261</v>
      </c>
      <c r="B5325" s="2909" t="s">
        <v>5262</v>
      </c>
      <c r="C5325" s="2288"/>
      <c r="D5325" s="2910"/>
      <c r="E5325" s="2909" t="s">
        <v>5262</v>
      </c>
      <c r="F5325" s="2288"/>
      <c r="G5325" s="2910"/>
      <c r="H5325" s="2909" t="s">
        <v>5262</v>
      </c>
      <c r="I5325" s="2288"/>
      <c r="J5325" s="2910"/>
      <c r="K5325" s="2909" t="s">
        <v>5262</v>
      </c>
      <c r="L5325" s="2288"/>
      <c r="M5325" s="2910"/>
    </row>
    <row r="5326" spans="1:15">
      <c r="A5326" s="2711" t="s">
        <v>3300</v>
      </c>
      <c r="B5326" s="2909" t="s">
        <v>5263</v>
      </c>
      <c r="C5326" s="2288"/>
      <c r="D5326" s="2910"/>
      <c r="E5326" s="2909" t="s">
        <v>5263</v>
      </c>
      <c r="F5326" s="2288"/>
      <c r="G5326" s="2910"/>
      <c r="H5326" s="2909" t="s">
        <v>5263</v>
      </c>
      <c r="I5326" s="2288"/>
      <c r="J5326" s="2910"/>
      <c r="K5326" s="2909" t="s">
        <v>5263</v>
      </c>
      <c r="L5326" s="2288"/>
      <c r="M5326" s="2910"/>
    </row>
    <row r="5327" spans="1:15">
      <c r="A5327" s="1272" t="s">
        <v>3304</v>
      </c>
      <c r="B5327" s="2290" t="s">
        <v>3306</v>
      </c>
      <c r="C5327" s="2291"/>
      <c r="D5327" s="2910"/>
      <c r="E5327" s="2290" t="s">
        <v>3306</v>
      </c>
      <c r="F5327" s="2291"/>
      <c r="G5327" s="2910"/>
      <c r="H5327" s="2290" t="s">
        <v>3306</v>
      </c>
      <c r="I5327" s="2291"/>
      <c r="J5327" s="2910"/>
      <c r="K5327" s="2290" t="s">
        <v>3306</v>
      </c>
      <c r="L5327" s="2291"/>
      <c r="M5327" s="2910"/>
    </row>
    <row r="5328" spans="1:15">
      <c r="A5328" s="1272" t="s">
        <v>3307</v>
      </c>
      <c r="B5328" s="1276">
        <v>15</v>
      </c>
      <c r="C5328" s="1276">
        <v>180</v>
      </c>
      <c r="D5328" s="2292">
        <f>C5328*B5328*B5330</f>
        <v>108000</v>
      </c>
      <c r="E5328" s="2581">
        <v>17</v>
      </c>
      <c r="F5328" s="2581">
        <v>180</v>
      </c>
      <c r="G5328" s="2292">
        <f>F5328*E5328*E5330</f>
        <v>122400</v>
      </c>
      <c r="H5328" s="2581">
        <v>15</v>
      </c>
      <c r="I5328" s="2581">
        <v>180</v>
      </c>
      <c r="J5328" s="2292">
        <f>I5328*H5328*H5330</f>
        <v>108000</v>
      </c>
      <c r="K5328" s="2581">
        <v>15</v>
      </c>
      <c r="L5328" s="2581">
        <v>180</v>
      </c>
      <c r="M5328" s="2292">
        <f>L5328*K5328*K5330</f>
        <v>108000</v>
      </c>
    </row>
    <row r="5329" spans="1:13">
      <c r="A5329" s="1272" t="s">
        <v>3308</v>
      </c>
      <c r="B5329" s="1276"/>
      <c r="C5329" s="1276"/>
      <c r="D5329" s="2292"/>
      <c r="E5329" s="2581"/>
      <c r="F5329" s="2581"/>
      <c r="G5329" s="2292"/>
      <c r="H5329" s="2581"/>
      <c r="I5329" s="2581"/>
      <c r="J5329" s="2292"/>
      <c r="K5329" s="2581"/>
      <c r="L5329" s="2581"/>
      <c r="M5329" s="2292"/>
    </row>
    <row r="5330" spans="1:13">
      <c r="A5330" s="1272" t="s">
        <v>3309</v>
      </c>
      <c r="B5330" s="2913">
        <v>40</v>
      </c>
      <c r="C5330" s="1281"/>
      <c r="D5330" s="2292"/>
      <c r="E5330" s="2914">
        <v>40</v>
      </c>
      <c r="F5330" s="2903"/>
      <c r="G5330" s="2292"/>
      <c r="H5330" s="2914">
        <v>40</v>
      </c>
      <c r="I5330" s="2903"/>
      <c r="J5330" s="2292"/>
      <c r="K5330" s="2914">
        <v>40</v>
      </c>
      <c r="L5330" s="2903"/>
      <c r="M5330" s="2292"/>
    </row>
    <row r="5331" spans="1:13" ht="15.75" thickBot="1">
      <c r="A5331" s="1419" t="s">
        <v>29</v>
      </c>
      <c r="B5331" s="2915"/>
      <c r="C5331" s="1803"/>
      <c r="D5331" s="2916">
        <f>D5328</f>
        <v>108000</v>
      </c>
      <c r="E5331" s="2917"/>
      <c r="F5331" s="2918"/>
      <c r="G5331" s="2916">
        <f>G5328</f>
        <v>122400</v>
      </c>
      <c r="H5331" s="2917"/>
      <c r="I5331" s="2918"/>
      <c r="J5331" s="2916">
        <f>J5328</f>
        <v>108000</v>
      </c>
      <c r="K5331" s="2917"/>
      <c r="L5331" s="2918"/>
      <c r="M5331" s="2916">
        <f>M5328</f>
        <v>108000</v>
      </c>
    </row>
    <row r="5332" spans="1:13" ht="30">
      <c r="A5332" s="2060" t="s">
        <v>3278</v>
      </c>
      <c r="B5332" s="2919" t="s">
        <v>5264</v>
      </c>
      <c r="C5332" s="2578"/>
      <c r="D5332" s="2287"/>
      <c r="E5332" s="2919" t="s">
        <v>5264</v>
      </c>
      <c r="F5332" s="2578"/>
      <c r="G5332" s="2287"/>
      <c r="H5332" s="2919" t="s">
        <v>5264</v>
      </c>
      <c r="I5332" s="2578"/>
      <c r="J5332" s="2287"/>
      <c r="K5332" s="2919" t="s">
        <v>5264</v>
      </c>
      <c r="L5332" s="2578"/>
      <c r="M5332" s="2287"/>
    </row>
    <row r="5333" spans="1:13">
      <c r="A5333" s="2062" t="s">
        <v>3284</v>
      </c>
      <c r="B5333" s="2920" t="s">
        <v>5265</v>
      </c>
      <c r="C5333" s="2921"/>
      <c r="D5333" s="2289"/>
      <c r="E5333" s="2920" t="s">
        <v>5265</v>
      </c>
      <c r="F5333" s="2921"/>
      <c r="G5333" s="2289"/>
      <c r="H5333" s="2920" t="s">
        <v>5265</v>
      </c>
      <c r="I5333" s="2921"/>
      <c r="J5333" s="2289"/>
      <c r="K5333" s="2920" t="s">
        <v>5265</v>
      </c>
      <c r="L5333" s="2921"/>
      <c r="M5333" s="2289"/>
    </row>
    <row r="5334" spans="1:13">
      <c r="A5334" s="2062" t="s">
        <v>3288</v>
      </c>
      <c r="B5334" s="2922" t="s">
        <v>5266</v>
      </c>
      <c r="C5334" s="2921"/>
      <c r="D5334" s="2289"/>
      <c r="E5334" s="2922" t="s">
        <v>5266</v>
      </c>
      <c r="F5334" s="2921"/>
      <c r="G5334" s="2289"/>
      <c r="H5334" s="2922" t="s">
        <v>5266</v>
      </c>
      <c r="I5334" s="2921"/>
      <c r="J5334" s="2289"/>
      <c r="K5334" s="2922" t="s">
        <v>5266</v>
      </c>
      <c r="L5334" s="2921"/>
      <c r="M5334" s="2289"/>
    </row>
    <row r="5335" spans="1:13" ht="30">
      <c r="A5335" s="2062" t="s">
        <v>3291</v>
      </c>
      <c r="B5335" s="2920" t="s">
        <v>5267</v>
      </c>
      <c r="C5335" s="2921"/>
      <c r="D5335" s="2289"/>
      <c r="E5335" s="2920" t="s">
        <v>5267</v>
      </c>
      <c r="F5335" s="2921"/>
      <c r="G5335" s="2289"/>
      <c r="H5335" s="2920" t="s">
        <v>5267</v>
      </c>
      <c r="I5335" s="2921"/>
      <c r="J5335" s="2289"/>
      <c r="K5335" s="2920" t="s">
        <v>5267</v>
      </c>
      <c r="L5335" s="2921"/>
      <c r="M5335" s="2289"/>
    </row>
    <row r="5336" spans="1:13">
      <c r="A5336" s="2062" t="s">
        <v>3294</v>
      </c>
      <c r="B5336" s="2923">
        <v>3</v>
      </c>
      <c r="C5336" s="2921"/>
      <c r="D5336" s="2289"/>
      <c r="E5336" s="2923">
        <v>3</v>
      </c>
      <c r="F5336" s="2921"/>
      <c r="G5336" s="2289"/>
      <c r="H5336" s="2923">
        <v>3</v>
      </c>
      <c r="I5336" s="2921"/>
      <c r="J5336" s="2289"/>
      <c r="K5336" s="2923">
        <v>3</v>
      </c>
      <c r="L5336" s="2921"/>
      <c r="M5336" s="2289"/>
    </row>
    <row r="5337" spans="1:13">
      <c r="A5337" s="2711" t="s">
        <v>5260</v>
      </c>
      <c r="B5337" s="2920" t="s">
        <v>946</v>
      </c>
      <c r="C5337" s="2921"/>
      <c r="D5337" s="2289"/>
      <c r="E5337" s="2920" t="s">
        <v>946</v>
      </c>
      <c r="F5337" s="2921"/>
      <c r="G5337" s="2289"/>
      <c r="H5337" s="2920" t="s">
        <v>946</v>
      </c>
      <c r="I5337" s="2921"/>
      <c r="J5337" s="2289"/>
      <c r="K5337" s="2920" t="s">
        <v>946</v>
      </c>
      <c r="L5337" s="2921"/>
      <c r="M5337" s="2289"/>
    </row>
    <row r="5338" spans="1:13">
      <c r="A5338" s="2924" t="s">
        <v>5261</v>
      </c>
      <c r="B5338" s="2920" t="s">
        <v>3306</v>
      </c>
      <c r="C5338" s="2921"/>
      <c r="D5338" s="2289"/>
      <c r="E5338" s="2920" t="s">
        <v>3306</v>
      </c>
      <c r="F5338" s="2921"/>
      <c r="G5338" s="2289"/>
      <c r="H5338" s="2920" t="s">
        <v>3306</v>
      </c>
      <c r="I5338" s="2921"/>
      <c r="J5338" s="2289"/>
      <c r="K5338" s="2920" t="s">
        <v>3306</v>
      </c>
      <c r="L5338" s="2921"/>
      <c r="M5338" s="2289"/>
    </row>
    <row r="5339" spans="1:13">
      <c r="A5339" s="2924" t="s">
        <v>3300</v>
      </c>
      <c r="B5339" s="2920" t="s">
        <v>3306</v>
      </c>
      <c r="C5339" s="2921"/>
      <c r="D5339" s="2289"/>
      <c r="E5339" s="2920" t="s">
        <v>3306</v>
      </c>
      <c r="F5339" s="2921"/>
      <c r="G5339" s="2289"/>
      <c r="H5339" s="2920" t="s">
        <v>3306</v>
      </c>
      <c r="I5339" s="2921"/>
      <c r="J5339" s="2289"/>
      <c r="K5339" s="2920" t="s">
        <v>3306</v>
      </c>
      <c r="L5339" s="2921"/>
      <c r="M5339" s="2289"/>
    </row>
    <row r="5340" spans="1:13">
      <c r="A5340" s="2062" t="s">
        <v>3304</v>
      </c>
      <c r="B5340" s="2925" t="s">
        <v>3306</v>
      </c>
      <c r="C5340" s="2926"/>
      <c r="D5340" s="2289"/>
      <c r="E5340" s="2925" t="s">
        <v>3306</v>
      </c>
      <c r="F5340" s="2926"/>
      <c r="G5340" s="2289"/>
      <c r="H5340" s="2925" t="s">
        <v>3306</v>
      </c>
      <c r="I5340" s="2926"/>
      <c r="J5340" s="2289"/>
      <c r="K5340" s="2925" t="s">
        <v>3306</v>
      </c>
      <c r="L5340" s="2926"/>
      <c r="M5340" s="2289"/>
    </row>
    <row r="5341" spans="1:13">
      <c r="A5341" s="2062" t="s">
        <v>3307</v>
      </c>
      <c r="B5341" s="2581">
        <v>1</v>
      </c>
      <c r="C5341" s="2581">
        <v>180</v>
      </c>
      <c r="D5341" s="2292">
        <v>8100</v>
      </c>
      <c r="E5341" s="2581">
        <v>1</v>
      </c>
      <c r="F5341" s="2581">
        <v>180</v>
      </c>
      <c r="G5341" s="2292">
        <v>8100</v>
      </c>
      <c r="H5341" s="2581">
        <v>1</v>
      </c>
      <c r="I5341" s="2581">
        <v>180</v>
      </c>
      <c r="J5341" s="2292">
        <v>8100</v>
      </c>
      <c r="K5341" s="2581">
        <v>1</v>
      </c>
      <c r="L5341" s="2581">
        <v>180</v>
      </c>
      <c r="M5341" s="2292">
        <v>8100</v>
      </c>
    </row>
    <row r="5342" spans="1:13">
      <c r="A5342" s="2062" t="s">
        <v>3308</v>
      </c>
      <c r="B5342" s="2581"/>
      <c r="C5342" s="2581"/>
      <c r="D5342" s="2292"/>
      <c r="E5342" s="2581"/>
      <c r="F5342" s="2581"/>
      <c r="G5342" s="2292"/>
      <c r="H5342" s="2581"/>
      <c r="I5342" s="2581"/>
      <c r="J5342" s="2292"/>
      <c r="K5342" s="2581"/>
      <c r="L5342" s="2581"/>
      <c r="M5342" s="2292"/>
    </row>
    <row r="5343" spans="1:13">
      <c r="A5343" s="2062" t="s">
        <v>3309</v>
      </c>
      <c r="B5343" s="2914">
        <v>45</v>
      </c>
      <c r="C5343" s="2903"/>
      <c r="D5343" s="2292"/>
      <c r="E5343" s="2914">
        <v>45</v>
      </c>
      <c r="F5343" s="2903"/>
      <c r="G5343" s="2292"/>
      <c r="H5343" s="2914">
        <v>45</v>
      </c>
      <c r="I5343" s="2903"/>
      <c r="J5343" s="2292"/>
      <c r="K5343" s="2914">
        <v>45</v>
      </c>
      <c r="L5343" s="2903"/>
      <c r="M5343" s="2292"/>
    </row>
    <row r="5344" spans="1:13" ht="15.75" thickBot="1">
      <c r="A5344" s="2087" t="s">
        <v>29</v>
      </c>
      <c r="B5344" s="2927"/>
      <c r="C5344" s="2918"/>
      <c r="D5344" s="2916">
        <f>D5341</f>
        <v>8100</v>
      </c>
      <c r="E5344" s="2927"/>
      <c r="F5344" s="2918"/>
      <c r="G5344" s="2916">
        <f>G5341</f>
        <v>8100</v>
      </c>
      <c r="H5344" s="2927"/>
      <c r="I5344" s="2918"/>
      <c r="J5344" s="2916">
        <f>J5341</f>
        <v>8100</v>
      </c>
      <c r="K5344" s="2927"/>
      <c r="L5344" s="2918"/>
      <c r="M5344" s="2916">
        <f>M5341</f>
        <v>8100</v>
      </c>
    </row>
    <row r="5345" spans="1:13" ht="30">
      <c r="A5345" s="1265" t="s">
        <v>3278</v>
      </c>
      <c r="B5345" s="2578" t="s">
        <v>5268</v>
      </c>
      <c r="C5345" s="2578"/>
      <c r="D5345" s="2287"/>
      <c r="E5345" s="2578" t="s">
        <v>5268</v>
      </c>
      <c r="F5345" s="2578"/>
      <c r="G5345" s="2287"/>
      <c r="H5345" s="2578" t="s">
        <v>5268</v>
      </c>
      <c r="I5345" s="2578"/>
      <c r="J5345" s="2287"/>
      <c r="K5345" s="2578" t="s">
        <v>5268</v>
      </c>
      <c r="L5345" s="2928"/>
      <c r="M5345" s="2929"/>
    </row>
    <row r="5346" spans="1:13">
      <c r="A5346" s="1272" t="s">
        <v>3284</v>
      </c>
      <c r="B5346" s="2909" t="s">
        <v>5269</v>
      </c>
      <c r="C5346" s="2288"/>
      <c r="D5346" s="2910"/>
      <c r="E5346" s="2909" t="s">
        <v>5269</v>
      </c>
      <c r="F5346" s="2288"/>
      <c r="G5346" s="2910"/>
      <c r="H5346" s="2909" t="s">
        <v>5269</v>
      </c>
      <c r="I5346" s="2288"/>
      <c r="J5346" s="2910"/>
      <c r="K5346" s="2909" t="s">
        <v>5269</v>
      </c>
      <c r="L5346" s="2288"/>
      <c r="M5346" s="2910"/>
    </row>
    <row r="5347" spans="1:13">
      <c r="A5347" s="1272" t="s">
        <v>3288</v>
      </c>
      <c r="B5347" s="2290" t="s">
        <v>5270</v>
      </c>
      <c r="C5347" s="2288"/>
      <c r="D5347" s="2910"/>
      <c r="E5347" s="2290" t="s">
        <v>5270</v>
      </c>
      <c r="F5347" s="2288"/>
      <c r="G5347" s="2910"/>
      <c r="H5347" s="2290" t="s">
        <v>5270</v>
      </c>
      <c r="I5347" s="2288"/>
      <c r="J5347" s="2910"/>
      <c r="K5347" s="2290" t="s">
        <v>5270</v>
      </c>
      <c r="L5347" s="2288"/>
      <c r="M5347" s="2910"/>
    </row>
    <row r="5348" spans="1:13">
      <c r="A5348" s="1272" t="s">
        <v>3291</v>
      </c>
      <c r="B5348" s="2909" t="s">
        <v>5271</v>
      </c>
      <c r="C5348" s="2288"/>
      <c r="D5348" s="2910"/>
      <c r="E5348" s="2909" t="s">
        <v>5271</v>
      </c>
      <c r="F5348" s="2288"/>
      <c r="G5348" s="2910"/>
      <c r="H5348" s="2909" t="s">
        <v>5271</v>
      </c>
      <c r="I5348" s="2288"/>
      <c r="J5348" s="2910"/>
      <c r="K5348" s="2909" t="s">
        <v>5271</v>
      </c>
      <c r="L5348" s="2288"/>
      <c r="M5348" s="2910"/>
    </row>
    <row r="5349" spans="1:13">
      <c r="A5349" s="1272" t="s">
        <v>3294</v>
      </c>
      <c r="B5349" s="2909" t="s">
        <v>3306</v>
      </c>
      <c r="C5349" s="2288"/>
      <c r="D5349" s="2910"/>
      <c r="E5349" s="2909" t="s">
        <v>3306</v>
      </c>
      <c r="F5349" s="2288"/>
      <c r="G5349" s="2910"/>
      <c r="H5349" s="2909" t="s">
        <v>3306</v>
      </c>
      <c r="I5349" s="2288"/>
      <c r="J5349" s="2910"/>
      <c r="K5349" s="2909" t="s">
        <v>3306</v>
      </c>
      <c r="L5349" s="2288"/>
      <c r="M5349" s="2910"/>
    </row>
    <row r="5350" spans="1:13">
      <c r="A5350" s="2912" t="s">
        <v>5260</v>
      </c>
      <c r="B5350" s="2909" t="s">
        <v>3394</v>
      </c>
      <c r="C5350" s="2288"/>
      <c r="D5350" s="2910"/>
      <c r="E5350" s="2909" t="s">
        <v>3394</v>
      </c>
      <c r="F5350" s="2288"/>
      <c r="G5350" s="2910"/>
      <c r="H5350" s="2909" t="s">
        <v>3394</v>
      </c>
      <c r="I5350" s="2288"/>
      <c r="J5350" s="2910"/>
      <c r="K5350" s="2909" t="s">
        <v>3394</v>
      </c>
      <c r="L5350" s="2288"/>
      <c r="M5350" s="2910"/>
    </row>
    <row r="5351" spans="1:13" ht="45">
      <c r="A5351" s="2711" t="s">
        <v>5261</v>
      </c>
      <c r="B5351" s="2930" t="s">
        <v>5272</v>
      </c>
      <c r="C5351" s="2288"/>
      <c r="D5351" s="2910"/>
      <c r="E5351" s="2930" t="s">
        <v>5272</v>
      </c>
      <c r="F5351" s="2288"/>
      <c r="G5351" s="2910"/>
      <c r="H5351" s="2930" t="s">
        <v>5272</v>
      </c>
      <c r="I5351" s="2288"/>
      <c r="J5351" s="2910"/>
      <c r="K5351" s="2930" t="s">
        <v>5272</v>
      </c>
      <c r="L5351" s="2288"/>
      <c r="M5351" s="2910"/>
    </row>
    <row r="5352" spans="1:13">
      <c r="A5352" s="2711" t="s">
        <v>3300</v>
      </c>
      <c r="B5352" s="2909" t="s">
        <v>5273</v>
      </c>
      <c r="C5352" s="2288"/>
      <c r="D5352" s="2910"/>
      <c r="E5352" s="2909" t="s">
        <v>5273</v>
      </c>
      <c r="F5352" s="2288"/>
      <c r="G5352" s="2910"/>
      <c r="H5352" s="2909" t="s">
        <v>5273</v>
      </c>
      <c r="I5352" s="2288"/>
      <c r="J5352" s="2910"/>
      <c r="K5352" s="2909" t="s">
        <v>5273</v>
      </c>
      <c r="L5352" s="2288"/>
      <c r="M5352" s="2910"/>
    </row>
    <row r="5353" spans="1:13">
      <c r="A5353" s="1272" t="s">
        <v>3304</v>
      </c>
      <c r="B5353" s="2290" t="s">
        <v>3306</v>
      </c>
      <c r="C5353" s="2291"/>
      <c r="D5353" s="2910"/>
      <c r="E5353" s="2290" t="s">
        <v>3306</v>
      </c>
      <c r="F5353" s="2291"/>
      <c r="G5353" s="2910"/>
      <c r="H5353" s="2290" t="s">
        <v>3306</v>
      </c>
      <c r="I5353" s="2291"/>
      <c r="J5353" s="2910"/>
      <c r="K5353" s="2290" t="s">
        <v>3306</v>
      </c>
      <c r="L5353" s="2291"/>
      <c r="M5353" s="2910"/>
    </row>
    <row r="5354" spans="1:13">
      <c r="A5354" s="1272" t="s">
        <v>3307</v>
      </c>
      <c r="B5354" s="1276">
        <v>1</v>
      </c>
      <c r="C5354" s="1276">
        <v>200</v>
      </c>
      <c r="D5354" s="2931">
        <v>8000</v>
      </c>
      <c r="E5354" s="1276">
        <v>1</v>
      </c>
      <c r="F5354" s="1276">
        <v>200</v>
      </c>
      <c r="G5354" s="2931">
        <v>8000</v>
      </c>
      <c r="H5354" s="1276">
        <v>1</v>
      </c>
      <c r="I5354" s="1276">
        <v>200</v>
      </c>
      <c r="J5354" s="2931">
        <v>8000</v>
      </c>
      <c r="K5354" s="1276">
        <v>1</v>
      </c>
      <c r="L5354" s="1276">
        <v>200</v>
      </c>
      <c r="M5354" s="2931">
        <v>8000</v>
      </c>
    </row>
    <row r="5355" spans="1:13">
      <c r="A5355" s="1272" t="s">
        <v>3308</v>
      </c>
      <c r="B5355" s="1276">
        <v>2</v>
      </c>
      <c r="C5355" s="1276">
        <v>75</v>
      </c>
      <c r="D5355" s="2931">
        <v>6000</v>
      </c>
      <c r="E5355" s="1276">
        <v>2</v>
      </c>
      <c r="F5355" s="1276">
        <v>75</v>
      </c>
      <c r="G5355" s="2931">
        <v>6000</v>
      </c>
      <c r="H5355" s="1276">
        <v>2</v>
      </c>
      <c r="I5355" s="1276">
        <v>75</v>
      </c>
      <c r="J5355" s="2931">
        <v>6000</v>
      </c>
      <c r="K5355" s="1276">
        <v>2</v>
      </c>
      <c r="L5355" s="1276">
        <v>75</v>
      </c>
      <c r="M5355" s="2931">
        <v>6000</v>
      </c>
    </row>
    <row r="5356" spans="1:13">
      <c r="A5356" s="1272" t="s">
        <v>3309</v>
      </c>
      <c r="B5356" s="2913">
        <v>40</v>
      </c>
      <c r="C5356" s="1281"/>
      <c r="D5356" s="2932"/>
      <c r="E5356" s="2913">
        <v>40</v>
      </c>
      <c r="F5356" s="1281"/>
      <c r="G5356" s="2932"/>
      <c r="H5356" s="2913">
        <v>40</v>
      </c>
      <c r="I5356" s="1281"/>
      <c r="J5356" s="2932"/>
      <c r="K5356" s="2913">
        <v>40</v>
      </c>
      <c r="L5356" s="1281"/>
      <c r="M5356" s="2932"/>
    </row>
    <row r="5357" spans="1:13" ht="15.75" thickBot="1">
      <c r="A5357" s="1293"/>
      <c r="B5357" s="2933"/>
      <c r="C5357" s="1296"/>
      <c r="D5357" s="2934">
        <f>D5354+D5355</f>
        <v>14000</v>
      </c>
      <c r="E5357" s="2935"/>
      <c r="F5357" s="2936"/>
      <c r="G5357" s="2934">
        <f>G5354+G5355</f>
        <v>14000</v>
      </c>
      <c r="H5357" s="2935"/>
      <c r="I5357" s="2936"/>
      <c r="J5357" s="2934">
        <f>J5354+J5355</f>
        <v>14000</v>
      </c>
      <c r="K5357" s="2935"/>
      <c r="L5357" s="2936"/>
      <c r="M5357" s="2934">
        <f>M5354+M5355</f>
        <v>14000</v>
      </c>
    </row>
    <row r="5358" spans="1:13" ht="30">
      <c r="A5358" s="1265" t="s">
        <v>3278</v>
      </c>
      <c r="B5358" s="2937"/>
      <c r="C5358" s="2928"/>
      <c r="D5358" s="2929"/>
      <c r="E5358" s="2919" t="s">
        <v>5274</v>
      </c>
      <c r="F5358" s="2578"/>
      <c r="G5358" s="2287"/>
      <c r="H5358" s="2919" t="s">
        <v>5275</v>
      </c>
      <c r="I5358" s="2578"/>
      <c r="J5358" s="2287"/>
      <c r="K5358" s="2919" t="s">
        <v>5276</v>
      </c>
      <c r="L5358" s="2578"/>
      <c r="M5358" s="2287"/>
    </row>
    <row r="5359" spans="1:13">
      <c r="A5359" s="1272" t="s">
        <v>3284</v>
      </c>
      <c r="B5359" s="2909"/>
      <c r="C5359" s="2288"/>
      <c r="D5359" s="2910"/>
      <c r="E5359" s="2909" t="s">
        <v>4079</v>
      </c>
      <c r="F5359" s="2288"/>
      <c r="G5359" s="2910"/>
      <c r="H5359" s="2909" t="s">
        <v>5277</v>
      </c>
      <c r="I5359" s="2288"/>
      <c r="J5359" s="2910"/>
      <c r="K5359" s="2909" t="s">
        <v>5278</v>
      </c>
      <c r="L5359" s="2288"/>
      <c r="M5359" s="2910"/>
    </row>
    <row r="5360" spans="1:13">
      <c r="A5360" s="1272" t="s">
        <v>3288</v>
      </c>
      <c r="B5360" s="2290"/>
      <c r="C5360" s="2288"/>
      <c r="D5360" s="2910"/>
      <c r="E5360" s="2290" t="s">
        <v>5279</v>
      </c>
      <c r="F5360" s="2288"/>
      <c r="G5360" s="2910"/>
      <c r="H5360" s="2290" t="s">
        <v>3726</v>
      </c>
      <c r="I5360" s="2288"/>
      <c r="J5360" s="2910"/>
      <c r="K5360" s="2290" t="s">
        <v>3406</v>
      </c>
      <c r="L5360" s="2288"/>
      <c r="M5360" s="2910"/>
    </row>
    <row r="5361" spans="1:13" ht="30">
      <c r="A5361" s="1272" t="s">
        <v>3291</v>
      </c>
      <c r="B5361" s="2909"/>
      <c r="C5361" s="2288"/>
      <c r="D5361" s="2910"/>
      <c r="E5361" s="2909" t="s">
        <v>5280</v>
      </c>
      <c r="F5361" s="2288"/>
      <c r="G5361" s="2910"/>
      <c r="H5361" s="2909" t="s">
        <v>5281</v>
      </c>
      <c r="I5361" s="2288"/>
      <c r="J5361" s="2910"/>
      <c r="K5361" s="2909" t="s">
        <v>5280</v>
      </c>
      <c r="L5361" s="2288"/>
      <c r="M5361" s="2910"/>
    </row>
    <row r="5362" spans="1:13">
      <c r="A5362" s="1272" t="s">
        <v>3294</v>
      </c>
      <c r="B5362" s="2909"/>
      <c r="C5362" s="2288"/>
      <c r="D5362" s="2910"/>
      <c r="E5362" s="2909" t="s">
        <v>3306</v>
      </c>
      <c r="F5362" s="2288"/>
      <c r="G5362" s="2910"/>
      <c r="H5362" s="2909" t="s">
        <v>3306</v>
      </c>
      <c r="I5362" s="2288"/>
      <c r="J5362" s="2910"/>
      <c r="K5362" s="2909" t="s">
        <v>3306</v>
      </c>
      <c r="L5362" s="2288"/>
      <c r="M5362" s="2910"/>
    </row>
    <row r="5363" spans="1:13">
      <c r="A5363" s="2912" t="s">
        <v>5260</v>
      </c>
      <c r="B5363" s="2909"/>
      <c r="C5363" s="2288"/>
      <c r="D5363" s="2910"/>
      <c r="E5363" s="2909" t="s">
        <v>3394</v>
      </c>
      <c r="F5363" s="2288"/>
      <c r="G5363" s="2910"/>
      <c r="H5363" s="2909" t="s">
        <v>1521</v>
      </c>
      <c r="I5363" s="2288"/>
      <c r="J5363" s="2910"/>
      <c r="K5363" s="2909" t="s">
        <v>3394</v>
      </c>
      <c r="L5363" s="2288"/>
      <c r="M5363" s="2910"/>
    </row>
    <row r="5364" spans="1:13" ht="45">
      <c r="A5364" s="2711" t="s">
        <v>5261</v>
      </c>
      <c r="B5364" s="2909"/>
      <c r="C5364" s="2288"/>
      <c r="D5364" s="2910"/>
      <c r="E5364" s="2930" t="s">
        <v>5272</v>
      </c>
      <c r="F5364" s="2288"/>
      <c r="G5364" s="2910"/>
      <c r="H5364" s="2593" t="s">
        <v>3306</v>
      </c>
      <c r="I5364" s="2288"/>
      <c r="J5364" s="2910"/>
      <c r="K5364" s="2930" t="s">
        <v>5272</v>
      </c>
      <c r="L5364" s="2288"/>
      <c r="M5364" s="2910"/>
    </row>
    <row r="5365" spans="1:13">
      <c r="A5365" s="2711" t="s">
        <v>3300</v>
      </c>
      <c r="B5365" s="2909"/>
      <c r="C5365" s="2288"/>
      <c r="D5365" s="2910"/>
      <c r="E5365" s="2909" t="s">
        <v>3306</v>
      </c>
      <c r="F5365" s="2288"/>
      <c r="G5365" s="2910"/>
      <c r="H5365" s="2909">
        <v>275</v>
      </c>
      <c r="I5365" s="2288"/>
      <c r="J5365" s="2910"/>
      <c r="K5365" s="2909" t="s">
        <v>3306</v>
      </c>
      <c r="L5365" s="2288"/>
      <c r="M5365" s="2910"/>
    </row>
    <row r="5366" spans="1:13">
      <c r="A5366" s="1272" t="s">
        <v>3304</v>
      </c>
      <c r="B5366" s="2290"/>
      <c r="C5366" s="2291"/>
      <c r="D5366" s="2910"/>
      <c r="E5366" s="2290" t="s">
        <v>5282</v>
      </c>
      <c r="F5366" s="2291">
        <v>1900</v>
      </c>
      <c r="G5366" s="2910">
        <v>152000</v>
      </c>
      <c r="H5366" s="2290" t="s">
        <v>3306</v>
      </c>
      <c r="I5366" s="2291"/>
      <c r="J5366" s="2910"/>
      <c r="K5366" s="2290" t="s">
        <v>3306</v>
      </c>
      <c r="L5366" s="2291"/>
      <c r="M5366" s="2910"/>
    </row>
    <row r="5367" spans="1:13">
      <c r="A5367" s="1272" t="s">
        <v>3307</v>
      </c>
      <c r="B5367" s="1276"/>
      <c r="C5367" s="1276"/>
      <c r="D5367" s="2931"/>
      <c r="E5367" s="1276">
        <v>4</v>
      </c>
      <c r="F5367" s="1276"/>
      <c r="G5367" s="2931"/>
      <c r="H5367" s="1276">
        <v>1</v>
      </c>
      <c r="I5367" s="2938">
        <v>200</v>
      </c>
      <c r="J5367" s="2931">
        <f>I5367*H5367*H5369</f>
        <v>8000</v>
      </c>
      <c r="K5367" s="1276">
        <v>2</v>
      </c>
      <c r="L5367" s="2939">
        <v>275</v>
      </c>
      <c r="M5367" s="2931">
        <v>22000</v>
      </c>
    </row>
    <row r="5368" spans="1:13">
      <c r="A5368" s="1272" t="s">
        <v>3308</v>
      </c>
      <c r="B5368" s="1276"/>
      <c r="C5368" s="1276"/>
      <c r="D5368" s="2931"/>
      <c r="E5368" s="1276">
        <v>4</v>
      </c>
      <c r="F5368" s="1276"/>
      <c r="G5368" s="2931"/>
      <c r="H5368" s="1276">
        <v>2</v>
      </c>
      <c r="I5368" s="2938">
        <v>50</v>
      </c>
      <c r="J5368" s="2931">
        <f>I5368*H5368*H5369</f>
        <v>4000</v>
      </c>
      <c r="K5368" s="1276">
        <v>2</v>
      </c>
      <c r="L5368" s="2940">
        <v>100</v>
      </c>
      <c r="M5368" s="2931">
        <v>8000</v>
      </c>
    </row>
    <row r="5369" spans="1:13">
      <c r="A5369" s="1272" t="s">
        <v>3309</v>
      </c>
      <c r="B5369" s="2913"/>
      <c r="C5369" s="1281"/>
      <c r="D5369" s="2932"/>
      <c r="E5369" s="2913">
        <v>40</v>
      </c>
      <c r="F5369" s="1281"/>
      <c r="G5369" s="2932"/>
      <c r="H5369" s="2913">
        <v>40</v>
      </c>
      <c r="I5369" s="1281"/>
      <c r="J5369" s="2932"/>
      <c r="K5369" s="2913">
        <v>40</v>
      </c>
      <c r="L5369" s="1281"/>
      <c r="M5369" s="2932"/>
    </row>
    <row r="5370" spans="1:13" ht="15.75" thickBot="1">
      <c r="A5370" s="1293" t="s">
        <v>29</v>
      </c>
      <c r="B5370" s="2933"/>
      <c r="C5370" s="1296"/>
      <c r="D5370" s="2941"/>
      <c r="E5370" s="2933"/>
      <c r="F5370" s="1296"/>
      <c r="G5370" s="2934">
        <f>G5366</f>
        <v>152000</v>
      </c>
      <c r="H5370" s="2935"/>
      <c r="I5370" s="2936"/>
      <c r="J5370" s="2934">
        <f>J5367+J5368</f>
        <v>12000</v>
      </c>
      <c r="K5370" s="2935"/>
      <c r="L5370" s="2936"/>
      <c r="M5370" s="2934">
        <f>M5367+M5368</f>
        <v>30000</v>
      </c>
    </row>
    <row r="5371" spans="1:13" ht="30">
      <c r="A5371" s="1265" t="s">
        <v>3278</v>
      </c>
      <c r="B5371" s="2942"/>
      <c r="C5371" s="2578"/>
      <c r="D5371" s="2908"/>
      <c r="E5371" s="2942"/>
      <c r="F5371" s="2578"/>
      <c r="G5371" s="2908"/>
      <c r="H5371" s="2943" t="s">
        <v>5283</v>
      </c>
      <c r="I5371" s="2578"/>
      <c r="J5371" s="2287"/>
      <c r="K5371" s="2919" t="s">
        <v>5284</v>
      </c>
      <c r="L5371" s="2578"/>
      <c r="M5371" s="2908"/>
    </row>
    <row r="5372" spans="1:13">
      <c r="A5372" s="1272" t="s">
        <v>3284</v>
      </c>
      <c r="B5372" s="2909"/>
      <c r="C5372" s="2288"/>
      <c r="D5372" s="2910"/>
      <c r="E5372" s="2909"/>
      <c r="F5372" s="2288"/>
      <c r="G5372" s="2910"/>
      <c r="H5372" s="2944"/>
      <c r="I5372" s="2288"/>
      <c r="J5372" s="2910"/>
      <c r="K5372" s="2909" t="s">
        <v>5285</v>
      </c>
      <c r="L5372" s="2288"/>
      <c r="M5372" s="2910"/>
    </row>
    <row r="5373" spans="1:13">
      <c r="A5373" s="1272" t="s">
        <v>3288</v>
      </c>
      <c r="B5373" s="2290"/>
      <c r="C5373" s="2288"/>
      <c r="D5373" s="2910"/>
      <c r="E5373" s="2290"/>
      <c r="F5373" s="2288"/>
      <c r="G5373" s="2910"/>
      <c r="H5373" s="2290" t="s">
        <v>4284</v>
      </c>
      <c r="I5373" s="2288"/>
      <c r="J5373" s="2910"/>
      <c r="K5373" s="2290" t="s">
        <v>5286</v>
      </c>
      <c r="L5373" s="2288"/>
      <c r="M5373" s="2910"/>
    </row>
    <row r="5374" spans="1:13" ht="45">
      <c r="A5374" s="1272" t="s">
        <v>3291</v>
      </c>
      <c r="B5374" s="2909"/>
      <c r="C5374" s="2288"/>
      <c r="D5374" s="2910"/>
      <c r="E5374" s="2909"/>
      <c r="F5374" s="2288"/>
      <c r="G5374" s="2910"/>
      <c r="H5374" s="2909" t="s">
        <v>5287</v>
      </c>
      <c r="I5374" s="2288"/>
      <c r="J5374" s="2910"/>
      <c r="K5374" s="2909" t="s">
        <v>5288</v>
      </c>
      <c r="L5374" s="2288"/>
      <c r="M5374" s="2910"/>
    </row>
    <row r="5375" spans="1:13">
      <c r="A5375" s="1272" t="s">
        <v>3294</v>
      </c>
      <c r="B5375" s="2909"/>
      <c r="C5375" s="2288"/>
      <c r="D5375" s="2910"/>
      <c r="E5375" s="2909"/>
      <c r="F5375" s="2288"/>
      <c r="G5375" s="2910"/>
      <c r="H5375" s="2909" t="s">
        <v>3306</v>
      </c>
      <c r="I5375" s="2288"/>
      <c r="J5375" s="2910"/>
      <c r="K5375" s="2909" t="s">
        <v>3306</v>
      </c>
      <c r="L5375" s="2288"/>
      <c r="M5375" s="2910"/>
    </row>
    <row r="5376" spans="1:13">
      <c r="A5376" s="2912" t="s">
        <v>5260</v>
      </c>
      <c r="B5376" s="2909"/>
      <c r="C5376" s="2288"/>
      <c r="D5376" s="2910"/>
      <c r="E5376" s="2909"/>
      <c r="F5376" s="2288"/>
      <c r="G5376" s="2910"/>
      <c r="H5376" s="2909" t="s">
        <v>1453</v>
      </c>
      <c r="I5376" s="2288"/>
      <c r="J5376" s="2910"/>
      <c r="K5376" s="2909" t="s">
        <v>3969</v>
      </c>
      <c r="L5376" s="2288"/>
      <c r="M5376" s="2910"/>
    </row>
    <row r="5377" spans="1:13" ht="30">
      <c r="A5377" s="2711" t="s">
        <v>5261</v>
      </c>
      <c r="B5377" s="2909"/>
      <c r="C5377" s="2288"/>
      <c r="D5377" s="2910"/>
      <c r="E5377" s="2909"/>
      <c r="F5377" s="2288"/>
      <c r="G5377" s="2910"/>
      <c r="H5377" s="2909" t="s">
        <v>3306</v>
      </c>
      <c r="I5377" s="2288"/>
      <c r="J5377" s="2910"/>
      <c r="K5377" s="2909" t="s">
        <v>5289</v>
      </c>
      <c r="L5377" s="2288"/>
      <c r="M5377" s="2910"/>
    </row>
    <row r="5378" spans="1:13">
      <c r="A5378" s="2711" t="s">
        <v>3300</v>
      </c>
      <c r="B5378" s="2909"/>
      <c r="C5378" s="2288"/>
      <c r="D5378" s="2910"/>
      <c r="E5378" s="2909"/>
      <c r="F5378" s="2288"/>
      <c r="G5378" s="2910"/>
      <c r="H5378" s="2909" t="s">
        <v>3306</v>
      </c>
      <c r="I5378" s="2288"/>
      <c r="J5378" s="2910"/>
      <c r="K5378" s="2909" t="s">
        <v>5290</v>
      </c>
      <c r="L5378" s="2288"/>
      <c r="M5378" s="2910"/>
    </row>
    <row r="5379" spans="1:13">
      <c r="A5379" s="1272" t="s">
        <v>3304</v>
      </c>
      <c r="B5379" s="2290"/>
      <c r="C5379" s="2291"/>
      <c r="D5379" s="2910"/>
      <c r="E5379" s="2290"/>
      <c r="F5379" s="2291"/>
      <c r="G5379" s="2910"/>
      <c r="H5379" s="2290" t="s">
        <v>3306</v>
      </c>
      <c r="I5379" s="2291"/>
      <c r="J5379" s="2910"/>
      <c r="K5379" s="2290"/>
      <c r="L5379" s="2291"/>
      <c r="M5379" s="2910"/>
    </row>
    <row r="5380" spans="1:13">
      <c r="A5380" s="1272" t="s">
        <v>3307</v>
      </c>
      <c r="B5380" s="1276"/>
      <c r="C5380" s="1276"/>
      <c r="D5380" s="2931"/>
      <c r="E5380" s="1276"/>
      <c r="F5380" s="1276"/>
      <c r="G5380" s="2931"/>
      <c r="H5380" s="1276">
        <v>1</v>
      </c>
      <c r="I5380" s="2945">
        <v>250</v>
      </c>
      <c r="J5380" s="2931">
        <f>I5380*H5380*H5382</f>
        <v>10000</v>
      </c>
      <c r="K5380" s="1276">
        <v>1</v>
      </c>
      <c r="L5380" s="1276">
        <v>275</v>
      </c>
      <c r="M5380" s="2931">
        <v>27500</v>
      </c>
    </row>
    <row r="5381" spans="1:13">
      <c r="A5381" s="1272" t="s">
        <v>3308</v>
      </c>
      <c r="B5381" s="1276"/>
      <c r="C5381" s="1276"/>
      <c r="D5381" s="2931"/>
      <c r="E5381" s="1276"/>
      <c r="F5381" s="1276"/>
      <c r="G5381" s="2931"/>
      <c r="H5381" s="1276">
        <v>2</v>
      </c>
      <c r="I5381" s="2945">
        <v>50</v>
      </c>
      <c r="J5381" s="2931">
        <f>I5381*H5381*H5382</f>
        <v>4000</v>
      </c>
      <c r="K5381" s="1276">
        <v>1</v>
      </c>
      <c r="L5381" s="1276">
        <v>75</v>
      </c>
      <c r="M5381" s="2931">
        <v>7500</v>
      </c>
    </row>
    <row r="5382" spans="1:13">
      <c r="A5382" s="1272" t="s">
        <v>3309</v>
      </c>
      <c r="B5382" s="2913"/>
      <c r="C5382" s="1281"/>
      <c r="D5382" s="2932"/>
      <c r="E5382" s="2913"/>
      <c r="F5382" s="1281"/>
      <c r="G5382" s="2932"/>
      <c r="H5382" s="2913">
        <v>40</v>
      </c>
      <c r="I5382" s="1281"/>
      <c r="J5382" s="2292"/>
      <c r="K5382" s="2914">
        <v>100</v>
      </c>
      <c r="L5382" s="2903"/>
      <c r="M5382" s="2292"/>
    </row>
    <row r="5383" spans="1:13" ht="15.75" thickBot="1">
      <c r="A5383" s="1293" t="s">
        <v>29</v>
      </c>
      <c r="B5383" s="2933"/>
      <c r="C5383" s="1296"/>
      <c r="D5383" s="2941"/>
      <c r="E5383" s="2933"/>
      <c r="F5383" s="1296"/>
      <c r="G5383" s="2941"/>
      <c r="H5383" s="2933"/>
      <c r="I5383" s="1296"/>
      <c r="J5383" s="2934">
        <f>J5380+J5381</f>
        <v>14000</v>
      </c>
      <c r="K5383" s="2935"/>
      <c r="L5383" s="2936"/>
      <c r="M5383" s="2934">
        <f>M5380+M5381</f>
        <v>35000</v>
      </c>
    </row>
    <row r="5384" spans="1:13" ht="30">
      <c r="A5384" s="2060" t="s">
        <v>3278</v>
      </c>
      <c r="B5384" s="2919" t="s">
        <v>5291</v>
      </c>
      <c r="C5384" s="2578"/>
      <c r="D5384" s="2287"/>
      <c r="E5384" s="2919" t="s">
        <v>5291</v>
      </c>
      <c r="F5384" s="2578"/>
      <c r="G5384" s="2287"/>
      <c r="H5384" s="2919" t="s">
        <v>5291</v>
      </c>
      <c r="I5384" s="2578"/>
      <c r="J5384" s="2287"/>
      <c r="K5384" s="2919" t="s">
        <v>5291</v>
      </c>
      <c r="L5384" s="2578"/>
      <c r="M5384" s="2929"/>
    </row>
    <row r="5385" spans="1:13">
      <c r="A5385" s="2062" t="s">
        <v>3284</v>
      </c>
      <c r="B5385" s="2920" t="s">
        <v>5269</v>
      </c>
      <c r="C5385" s="2921"/>
      <c r="D5385" s="2289"/>
      <c r="E5385" s="2920" t="s">
        <v>5269</v>
      </c>
      <c r="F5385" s="2921"/>
      <c r="G5385" s="2289"/>
      <c r="H5385" s="2920" t="s">
        <v>5269</v>
      </c>
      <c r="I5385" s="2921"/>
      <c r="J5385" s="2289"/>
      <c r="K5385" s="2920" t="s">
        <v>5269</v>
      </c>
      <c r="L5385" s="2921"/>
      <c r="M5385" s="2289"/>
    </row>
    <row r="5386" spans="1:13">
      <c r="A5386" s="2062" t="s">
        <v>3288</v>
      </c>
      <c r="B5386" s="2925" t="s">
        <v>5292</v>
      </c>
      <c r="C5386" s="2921"/>
      <c r="D5386" s="2289"/>
      <c r="E5386" s="2925" t="s">
        <v>5292</v>
      </c>
      <c r="F5386" s="2921"/>
      <c r="G5386" s="2289"/>
      <c r="H5386" s="2925" t="s">
        <v>5292</v>
      </c>
      <c r="I5386" s="2921"/>
      <c r="J5386" s="2289"/>
      <c r="K5386" s="2925" t="s">
        <v>5292</v>
      </c>
      <c r="L5386" s="2921"/>
      <c r="M5386" s="2289"/>
    </row>
    <row r="5387" spans="1:13">
      <c r="A5387" s="2062" t="s">
        <v>3291</v>
      </c>
      <c r="B5387" s="2923" t="s">
        <v>5293</v>
      </c>
      <c r="C5387" s="2921"/>
      <c r="D5387" s="2289"/>
      <c r="E5387" s="2923" t="s">
        <v>5293</v>
      </c>
      <c r="F5387" s="2921"/>
      <c r="G5387" s="2289"/>
      <c r="H5387" s="2923" t="s">
        <v>5293</v>
      </c>
      <c r="I5387" s="2921"/>
      <c r="J5387" s="2289"/>
      <c r="K5387" s="2923" t="s">
        <v>5293</v>
      </c>
      <c r="L5387" s="2921"/>
      <c r="M5387" s="2289"/>
    </row>
    <row r="5388" spans="1:13">
      <c r="A5388" s="2062" t="s">
        <v>3294</v>
      </c>
      <c r="B5388" s="2920" t="s">
        <v>3306</v>
      </c>
      <c r="C5388" s="2921"/>
      <c r="D5388" s="2289"/>
      <c r="E5388" s="2920" t="s">
        <v>3306</v>
      </c>
      <c r="F5388" s="2921"/>
      <c r="G5388" s="2289"/>
      <c r="H5388" s="2920" t="s">
        <v>3306</v>
      </c>
      <c r="I5388" s="2921"/>
      <c r="J5388" s="2289"/>
      <c r="K5388" s="2920" t="s">
        <v>3306</v>
      </c>
      <c r="L5388" s="2921"/>
      <c r="M5388" s="2289"/>
    </row>
    <row r="5389" spans="1:13">
      <c r="A5389" s="2711" t="s">
        <v>5260</v>
      </c>
      <c r="B5389" s="2920" t="s">
        <v>5294</v>
      </c>
      <c r="C5389" s="2921"/>
      <c r="D5389" s="2289"/>
      <c r="E5389" s="2920" t="s">
        <v>5294</v>
      </c>
      <c r="F5389" s="2921"/>
      <c r="G5389" s="2289"/>
      <c r="H5389" s="2920" t="s">
        <v>5294</v>
      </c>
      <c r="I5389" s="2921"/>
      <c r="J5389" s="2289"/>
      <c r="K5389" s="2920" t="s">
        <v>5294</v>
      </c>
      <c r="L5389" s="2921"/>
      <c r="M5389" s="2289"/>
    </row>
    <row r="5390" spans="1:13" ht="45">
      <c r="A5390" s="2946" t="s">
        <v>5261</v>
      </c>
      <c r="B5390" s="2947" t="s">
        <v>5272</v>
      </c>
      <c r="C5390" s="2921"/>
      <c r="D5390" s="2289"/>
      <c r="E5390" s="2947" t="s">
        <v>5272</v>
      </c>
      <c r="F5390" s="2921"/>
      <c r="G5390" s="2289"/>
      <c r="H5390" s="2947" t="s">
        <v>5272</v>
      </c>
      <c r="I5390" s="2921"/>
      <c r="J5390" s="2289"/>
      <c r="K5390" s="2947" t="s">
        <v>5272</v>
      </c>
      <c r="L5390" s="2921"/>
      <c r="M5390" s="2289"/>
    </row>
    <row r="5391" spans="1:13">
      <c r="A5391" s="2711" t="s">
        <v>3300</v>
      </c>
      <c r="B5391" s="2920" t="s">
        <v>5295</v>
      </c>
      <c r="C5391" s="2921"/>
      <c r="D5391" s="2289"/>
      <c r="E5391" s="2920" t="s">
        <v>5295</v>
      </c>
      <c r="F5391" s="2921"/>
      <c r="G5391" s="2289"/>
      <c r="H5391" s="2920" t="s">
        <v>5295</v>
      </c>
      <c r="I5391" s="2921"/>
      <c r="J5391" s="2289"/>
      <c r="K5391" s="2920" t="s">
        <v>5295</v>
      </c>
      <c r="L5391" s="2921"/>
      <c r="M5391" s="2289"/>
    </row>
    <row r="5392" spans="1:13">
      <c r="A5392" s="2062" t="s">
        <v>3304</v>
      </c>
      <c r="B5392" s="2925" t="s">
        <v>3306</v>
      </c>
      <c r="C5392" s="2926"/>
      <c r="D5392" s="2289"/>
      <c r="E5392" s="2925" t="s">
        <v>3306</v>
      </c>
      <c r="F5392" s="2926"/>
      <c r="G5392" s="2289"/>
      <c r="H5392" s="2925" t="s">
        <v>3306</v>
      </c>
      <c r="I5392" s="2926"/>
      <c r="J5392" s="2289"/>
      <c r="K5392" s="2925" t="s">
        <v>3306</v>
      </c>
      <c r="L5392" s="2926"/>
      <c r="M5392" s="2289"/>
    </row>
    <row r="5393" spans="1:13">
      <c r="A5393" s="2062" t="s">
        <v>3307</v>
      </c>
      <c r="B5393" s="2581">
        <v>1</v>
      </c>
      <c r="C5393" s="2948">
        <v>275</v>
      </c>
      <c r="D5393" s="2292">
        <v>11000</v>
      </c>
      <c r="E5393" s="2581">
        <v>1</v>
      </c>
      <c r="F5393" s="2948">
        <v>275</v>
      </c>
      <c r="G5393" s="2292">
        <v>11000</v>
      </c>
      <c r="H5393" s="2581">
        <v>1</v>
      </c>
      <c r="I5393" s="2948">
        <v>275</v>
      </c>
      <c r="J5393" s="2292">
        <v>11000</v>
      </c>
      <c r="K5393" s="2581">
        <v>1</v>
      </c>
      <c r="L5393" s="2948">
        <v>275</v>
      </c>
      <c r="M5393" s="2292">
        <v>11000</v>
      </c>
    </row>
    <row r="5394" spans="1:13">
      <c r="A5394" s="2062" t="s">
        <v>3308</v>
      </c>
      <c r="B5394" s="2581">
        <v>2</v>
      </c>
      <c r="C5394" s="2948">
        <v>100</v>
      </c>
      <c r="D5394" s="2292">
        <v>8000</v>
      </c>
      <c r="E5394" s="2581">
        <v>2</v>
      </c>
      <c r="F5394" s="2948">
        <v>100</v>
      </c>
      <c r="G5394" s="2292">
        <v>8000</v>
      </c>
      <c r="H5394" s="2581">
        <v>2</v>
      </c>
      <c r="I5394" s="2948">
        <v>100</v>
      </c>
      <c r="J5394" s="2292">
        <v>8000</v>
      </c>
      <c r="K5394" s="2581">
        <v>2</v>
      </c>
      <c r="L5394" s="2948">
        <v>100</v>
      </c>
      <c r="M5394" s="2292">
        <v>8000</v>
      </c>
    </row>
    <row r="5395" spans="1:13">
      <c r="A5395" s="2062" t="s">
        <v>3309</v>
      </c>
      <c r="B5395" s="2914">
        <v>40</v>
      </c>
      <c r="C5395" s="2903"/>
      <c r="D5395" s="2292"/>
      <c r="E5395" s="2914">
        <v>40</v>
      </c>
      <c r="F5395" s="2903"/>
      <c r="G5395" s="2292"/>
      <c r="H5395" s="2914">
        <v>40</v>
      </c>
      <c r="I5395" s="2903"/>
      <c r="J5395" s="2292"/>
      <c r="K5395" s="2914">
        <v>40</v>
      </c>
      <c r="L5395" s="2903"/>
      <c r="M5395" s="2292"/>
    </row>
    <row r="5396" spans="1:13" ht="15.75" thickBot="1">
      <c r="A5396" s="2071" t="s">
        <v>29</v>
      </c>
      <c r="B5396" s="2935"/>
      <c r="C5396" s="2936"/>
      <c r="D5396" s="2934">
        <v>19000</v>
      </c>
      <c r="E5396" s="2935"/>
      <c r="F5396" s="2936"/>
      <c r="G5396" s="2934">
        <v>19000</v>
      </c>
      <c r="H5396" s="2935"/>
      <c r="I5396" s="2936"/>
      <c r="J5396" s="2934">
        <v>19000</v>
      </c>
      <c r="K5396" s="2935"/>
      <c r="L5396" s="2936"/>
      <c r="M5396" s="2934">
        <v>19000</v>
      </c>
    </row>
    <row r="5397" spans="1:13" ht="45">
      <c r="A5397" s="2060" t="s">
        <v>3278</v>
      </c>
      <c r="B5397" s="2919" t="s">
        <v>5296</v>
      </c>
      <c r="C5397" s="2578"/>
      <c r="D5397" s="2287"/>
      <c r="E5397" s="2919" t="s">
        <v>5296</v>
      </c>
      <c r="F5397" s="2578"/>
      <c r="G5397" s="2287"/>
      <c r="H5397" s="2919" t="s">
        <v>5296</v>
      </c>
      <c r="I5397" s="2578"/>
      <c r="J5397" s="2287"/>
      <c r="K5397" s="2919" t="s">
        <v>5296</v>
      </c>
      <c r="L5397" s="2928"/>
      <c r="M5397" s="2929"/>
    </row>
    <row r="5398" spans="1:13">
      <c r="A5398" s="2062" t="s">
        <v>3284</v>
      </c>
      <c r="B5398" s="2920" t="s">
        <v>5269</v>
      </c>
      <c r="C5398" s="2921"/>
      <c r="D5398" s="2289"/>
      <c r="E5398" s="2920" t="s">
        <v>5269</v>
      </c>
      <c r="F5398" s="2921"/>
      <c r="G5398" s="2289"/>
      <c r="H5398" s="2920" t="s">
        <v>5269</v>
      </c>
      <c r="I5398" s="2921"/>
      <c r="J5398" s="2289"/>
      <c r="K5398" s="2920" t="s">
        <v>5269</v>
      </c>
      <c r="L5398" s="2921"/>
      <c r="M5398" s="2289"/>
    </row>
    <row r="5399" spans="1:13">
      <c r="A5399" s="2062" t="s">
        <v>3288</v>
      </c>
      <c r="B5399" s="2925" t="s">
        <v>5292</v>
      </c>
      <c r="C5399" s="2921"/>
      <c r="D5399" s="2289"/>
      <c r="E5399" s="2925" t="s">
        <v>5292</v>
      </c>
      <c r="F5399" s="2921"/>
      <c r="G5399" s="2289"/>
      <c r="H5399" s="2925" t="s">
        <v>5292</v>
      </c>
      <c r="I5399" s="2921"/>
      <c r="J5399" s="2289"/>
      <c r="K5399" s="2925" t="s">
        <v>5292</v>
      </c>
      <c r="L5399" s="2921"/>
      <c r="M5399" s="2289"/>
    </row>
    <row r="5400" spans="1:13">
      <c r="A5400" s="2062" t="s">
        <v>3291</v>
      </c>
      <c r="B5400" s="2923" t="s">
        <v>5293</v>
      </c>
      <c r="C5400" s="2921"/>
      <c r="D5400" s="2289"/>
      <c r="E5400" s="2923" t="s">
        <v>5293</v>
      </c>
      <c r="F5400" s="2921"/>
      <c r="G5400" s="2289"/>
      <c r="H5400" s="2923" t="s">
        <v>5293</v>
      </c>
      <c r="I5400" s="2921"/>
      <c r="J5400" s="2289"/>
      <c r="K5400" s="2923" t="s">
        <v>5293</v>
      </c>
      <c r="L5400" s="2921"/>
      <c r="M5400" s="2289"/>
    </row>
    <row r="5401" spans="1:13">
      <c r="A5401" s="2062" t="s">
        <v>3294</v>
      </c>
      <c r="B5401" s="2920" t="s">
        <v>3306</v>
      </c>
      <c r="C5401" s="2921"/>
      <c r="D5401" s="2289"/>
      <c r="E5401" s="2920" t="s">
        <v>3306</v>
      </c>
      <c r="F5401" s="2921"/>
      <c r="G5401" s="2289"/>
      <c r="H5401" s="2920" t="s">
        <v>3306</v>
      </c>
      <c r="I5401" s="2921"/>
      <c r="J5401" s="2289"/>
      <c r="K5401" s="2920" t="s">
        <v>3306</v>
      </c>
      <c r="L5401" s="2921"/>
      <c r="M5401" s="2289"/>
    </row>
    <row r="5402" spans="1:13">
      <c r="A5402" s="2711" t="s">
        <v>5260</v>
      </c>
      <c r="B5402" s="2920" t="s">
        <v>5294</v>
      </c>
      <c r="C5402" s="2921"/>
      <c r="D5402" s="2289"/>
      <c r="E5402" s="2920" t="s">
        <v>5294</v>
      </c>
      <c r="F5402" s="2921"/>
      <c r="G5402" s="2289"/>
      <c r="H5402" s="2920" t="s">
        <v>5294</v>
      </c>
      <c r="I5402" s="2921"/>
      <c r="J5402" s="2289"/>
      <c r="K5402" s="2920" t="s">
        <v>5294</v>
      </c>
      <c r="L5402" s="2921"/>
      <c r="M5402" s="2289"/>
    </row>
    <row r="5403" spans="1:13" ht="45">
      <c r="A5403" s="2946" t="s">
        <v>5261</v>
      </c>
      <c r="B5403" s="2947" t="s">
        <v>5272</v>
      </c>
      <c r="C5403" s="2921"/>
      <c r="D5403" s="2289"/>
      <c r="E5403" s="2947" t="s">
        <v>5272</v>
      </c>
      <c r="F5403" s="2921"/>
      <c r="G5403" s="2289"/>
      <c r="H5403" s="2947" t="s">
        <v>5272</v>
      </c>
      <c r="I5403" s="2921"/>
      <c r="J5403" s="2289"/>
      <c r="K5403" s="2947" t="s">
        <v>5272</v>
      </c>
      <c r="L5403" s="2921"/>
      <c r="M5403" s="2289"/>
    </row>
    <row r="5404" spans="1:13">
      <c r="A5404" s="2711" t="s">
        <v>3300</v>
      </c>
      <c r="B5404" s="2920" t="s">
        <v>5295</v>
      </c>
      <c r="C5404" s="2921"/>
      <c r="D5404" s="2289"/>
      <c r="E5404" s="2920" t="s">
        <v>5295</v>
      </c>
      <c r="F5404" s="2921"/>
      <c r="G5404" s="2289"/>
      <c r="H5404" s="2920" t="s">
        <v>5295</v>
      </c>
      <c r="I5404" s="2921"/>
      <c r="J5404" s="2289"/>
      <c r="K5404" s="2920" t="s">
        <v>5295</v>
      </c>
      <c r="L5404" s="2921"/>
      <c r="M5404" s="2289"/>
    </row>
    <row r="5405" spans="1:13">
      <c r="A5405" s="2062" t="s">
        <v>3304</v>
      </c>
      <c r="B5405" s="2925" t="s">
        <v>3306</v>
      </c>
      <c r="C5405" s="2926"/>
      <c r="D5405" s="2289"/>
      <c r="E5405" s="2925" t="s">
        <v>3306</v>
      </c>
      <c r="F5405" s="2926"/>
      <c r="G5405" s="2289"/>
      <c r="H5405" s="2925" t="s">
        <v>3306</v>
      </c>
      <c r="I5405" s="2926"/>
      <c r="J5405" s="2289"/>
      <c r="K5405" s="2925" t="s">
        <v>3306</v>
      </c>
      <c r="L5405" s="2926"/>
      <c r="M5405" s="2289"/>
    </row>
    <row r="5406" spans="1:13">
      <c r="A5406" s="2062" t="s">
        <v>5297</v>
      </c>
      <c r="B5406" s="2581">
        <v>1</v>
      </c>
      <c r="C5406" s="2948">
        <v>275</v>
      </c>
      <c r="D5406" s="2292">
        <v>11000</v>
      </c>
      <c r="E5406" s="2581">
        <v>1</v>
      </c>
      <c r="F5406" s="2948">
        <v>275</v>
      </c>
      <c r="G5406" s="2292">
        <v>11000</v>
      </c>
      <c r="H5406" s="2581">
        <v>1</v>
      </c>
      <c r="I5406" s="2948">
        <v>275</v>
      </c>
      <c r="J5406" s="2292">
        <v>11000</v>
      </c>
      <c r="K5406" s="2581">
        <v>1</v>
      </c>
      <c r="L5406" s="2948">
        <v>275</v>
      </c>
      <c r="M5406" s="2292">
        <v>11000</v>
      </c>
    </row>
    <row r="5407" spans="1:13">
      <c r="A5407" s="2062" t="s">
        <v>3308</v>
      </c>
      <c r="B5407" s="2581">
        <v>2</v>
      </c>
      <c r="C5407" s="2948">
        <v>100</v>
      </c>
      <c r="D5407" s="2292">
        <v>8000</v>
      </c>
      <c r="E5407" s="2581">
        <v>2</v>
      </c>
      <c r="F5407" s="2948">
        <v>100</v>
      </c>
      <c r="G5407" s="2292">
        <v>8000</v>
      </c>
      <c r="H5407" s="2581">
        <v>2</v>
      </c>
      <c r="I5407" s="2948">
        <v>100</v>
      </c>
      <c r="J5407" s="2292">
        <v>8000</v>
      </c>
      <c r="K5407" s="2581">
        <v>2</v>
      </c>
      <c r="L5407" s="2948">
        <v>100</v>
      </c>
      <c r="M5407" s="2292">
        <v>8000</v>
      </c>
    </row>
    <row r="5408" spans="1:13">
      <c r="A5408" s="2062" t="s">
        <v>3309</v>
      </c>
      <c r="B5408" s="2914">
        <v>40</v>
      </c>
      <c r="C5408" s="2903"/>
      <c r="D5408" s="2292"/>
      <c r="E5408" s="2914">
        <v>40</v>
      </c>
      <c r="F5408" s="2903"/>
      <c r="G5408" s="2292"/>
      <c r="H5408" s="2914">
        <v>40</v>
      </c>
      <c r="I5408" s="2903"/>
      <c r="J5408" s="2292"/>
      <c r="K5408" s="2914">
        <v>40</v>
      </c>
      <c r="L5408" s="2903"/>
      <c r="M5408" s="2292"/>
    </row>
    <row r="5409" spans="1:14" ht="15.75" thickBot="1">
      <c r="A5409" s="2071" t="s">
        <v>29</v>
      </c>
      <c r="B5409" s="2935"/>
      <c r="C5409" s="2936"/>
      <c r="D5409" s="2934">
        <f>D5406+D5407</f>
        <v>19000</v>
      </c>
      <c r="E5409" s="2935"/>
      <c r="F5409" s="2936"/>
      <c r="G5409" s="2934">
        <f>G5406+G5407</f>
        <v>19000</v>
      </c>
      <c r="H5409" s="2935"/>
      <c r="I5409" s="2936"/>
      <c r="J5409" s="2934">
        <f>J5406+J5407</f>
        <v>19000</v>
      </c>
      <c r="K5409" s="2935"/>
      <c r="L5409" s="2936"/>
      <c r="M5409" s="2934">
        <f>M5406+M5407</f>
        <v>19000</v>
      </c>
    </row>
    <row r="5410" spans="1:14" ht="60">
      <c r="A5410" s="1444" t="s">
        <v>3278</v>
      </c>
      <c r="B5410" s="2949" t="s">
        <v>5298</v>
      </c>
      <c r="C5410" s="2950"/>
      <c r="D5410" s="2951"/>
      <c r="E5410" s="2949" t="s">
        <v>5298</v>
      </c>
      <c r="F5410" s="2950"/>
      <c r="G5410" s="2951"/>
      <c r="H5410" s="2949" t="s">
        <v>5298</v>
      </c>
      <c r="I5410" s="2950"/>
      <c r="J5410" s="2951"/>
      <c r="K5410" s="2949" t="s">
        <v>5298</v>
      </c>
      <c r="L5410" s="2952"/>
      <c r="M5410" s="2953"/>
    </row>
    <row r="5411" spans="1:14">
      <c r="A5411" s="1272" t="s">
        <v>3284</v>
      </c>
      <c r="B5411" s="2909" t="s">
        <v>5269</v>
      </c>
      <c r="C5411" s="2288"/>
      <c r="D5411" s="2910"/>
      <c r="E5411" s="2909" t="s">
        <v>5269</v>
      </c>
      <c r="F5411" s="2288"/>
      <c r="G5411" s="2910"/>
      <c r="H5411" s="2909" t="s">
        <v>5269</v>
      </c>
      <c r="I5411" s="2288"/>
      <c r="J5411" s="2910"/>
      <c r="K5411" s="2909" t="s">
        <v>5269</v>
      </c>
      <c r="L5411" s="2288"/>
      <c r="M5411" s="2910"/>
    </row>
    <row r="5412" spans="1:14">
      <c r="A5412" s="1272" t="s">
        <v>3288</v>
      </c>
      <c r="B5412" s="2290" t="s">
        <v>5292</v>
      </c>
      <c r="C5412" s="2288"/>
      <c r="D5412" s="2910"/>
      <c r="E5412" s="2290" t="s">
        <v>5292</v>
      </c>
      <c r="F5412" s="2288"/>
      <c r="G5412" s="2910"/>
      <c r="H5412" s="2290" t="s">
        <v>5292</v>
      </c>
      <c r="I5412" s="2288"/>
      <c r="J5412" s="2910"/>
      <c r="K5412" s="2290" t="s">
        <v>5292</v>
      </c>
      <c r="L5412" s="2288"/>
      <c r="M5412" s="2910"/>
    </row>
    <row r="5413" spans="1:14" ht="30">
      <c r="A5413" s="1272" t="s">
        <v>3291</v>
      </c>
      <c r="B5413" s="2911" t="s">
        <v>5299</v>
      </c>
      <c r="C5413" s="2288"/>
      <c r="D5413" s="2910"/>
      <c r="E5413" s="2911" t="s">
        <v>5299</v>
      </c>
      <c r="F5413" s="2288"/>
      <c r="G5413" s="2910"/>
      <c r="H5413" s="2911" t="s">
        <v>5300</v>
      </c>
      <c r="I5413" s="2288"/>
      <c r="J5413" s="2910"/>
      <c r="K5413" s="2911" t="s">
        <v>5300</v>
      </c>
      <c r="L5413" s="2288"/>
      <c r="M5413" s="2910"/>
    </row>
    <row r="5414" spans="1:14">
      <c r="A5414" s="1272" t="s">
        <v>3294</v>
      </c>
      <c r="B5414" s="2909" t="s">
        <v>3306</v>
      </c>
      <c r="C5414" s="2288"/>
      <c r="D5414" s="2910"/>
      <c r="E5414" s="2909" t="s">
        <v>3306</v>
      </c>
      <c r="F5414" s="2288"/>
      <c r="G5414" s="2910"/>
      <c r="H5414" s="2909" t="s">
        <v>3306</v>
      </c>
      <c r="I5414" s="2288"/>
      <c r="J5414" s="2910"/>
      <c r="K5414" s="2909" t="s">
        <v>3306</v>
      </c>
      <c r="L5414" s="2288"/>
      <c r="M5414" s="2910"/>
    </row>
    <row r="5415" spans="1:14">
      <c r="A5415" s="2912" t="s">
        <v>5260</v>
      </c>
      <c r="B5415" s="2909" t="s">
        <v>5294</v>
      </c>
      <c r="C5415" s="2288"/>
      <c r="D5415" s="2910"/>
      <c r="E5415" s="2909" t="s">
        <v>5294</v>
      </c>
      <c r="F5415" s="2288"/>
      <c r="G5415" s="2910"/>
      <c r="H5415" s="2909" t="s">
        <v>5294</v>
      </c>
      <c r="I5415" s="2288"/>
      <c r="J5415" s="2910"/>
      <c r="K5415" s="2909" t="s">
        <v>5294</v>
      </c>
      <c r="L5415" s="2288"/>
      <c r="M5415" s="2910"/>
    </row>
    <row r="5416" spans="1:14" ht="45">
      <c r="A5416" s="2946" t="s">
        <v>5261</v>
      </c>
      <c r="B5416" s="2930" t="s">
        <v>5272</v>
      </c>
      <c r="C5416" s="2288"/>
      <c r="D5416" s="2910"/>
      <c r="E5416" s="2930" t="s">
        <v>5272</v>
      </c>
      <c r="F5416" s="2288"/>
      <c r="G5416" s="2910"/>
      <c r="H5416" s="2930" t="s">
        <v>5272</v>
      </c>
      <c r="I5416" s="2288"/>
      <c r="J5416" s="2910"/>
      <c r="K5416" s="2930" t="s">
        <v>5272</v>
      </c>
      <c r="L5416" s="2288"/>
      <c r="M5416" s="2910"/>
    </row>
    <row r="5417" spans="1:14">
      <c r="A5417" s="2711" t="s">
        <v>3300</v>
      </c>
      <c r="B5417" s="2909" t="s">
        <v>5295</v>
      </c>
      <c r="C5417" s="2288"/>
      <c r="D5417" s="2910"/>
      <c r="E5417" s="2909" t="s">
        <v>5295</v>
      </c>
      <c r="F5417" s="2288"/>
      <c r="G5417" s="2910"/>
      <c r="H5417" s="2909" t="s">
        <v>5295</v>
      </c>
      <c r="I5417" s="2288"/>
      <c r="J5417" s="2910"/>
      <c r="K5417" s="2909" t="s">
        <v>5295</v>
      </c>
      <c r="L5417" s="2288"/>
      <c r="M5417" s="2910"/>
    </row>
    <row r="5418" spans="1:14">
      <c r="A5418" s="1272" t="s">
        <v>3304</v>
      </c>
      <c r="B5418" s="2290" t="s">
        <v>3306</v>
      </c>
      <c r="C5418" s="2291"/>
      <c r="D5418" s="2910"/>
      <c r="E5418" s="2290" t="s">
        <v>3306</v>
      </c>
      <c r="F5418" s="2291"/>
      <c r="G5418" s="2910"/>
      <c r="H5418" s="2290" t="s">
        <v>3306</v>
      </c>
      <c r="I5418" s="2291"/>
      <c r="J5418" s="2910"/>
      <c r="K5418" s="2290" t="s">
        <v>3306</v>
      </c>
      <c r="L5418" s="2291"/>
      <c r="M5418" s="2910"/>
    </row>
    <row r="5419" spans="1:14">
      <c r="A5419" s="1272" t="s">
        <v>3307</v>
      </c>
      <c r="B5419" s="1276">
        <v>1</v>
      </c>
      <c r="C5419" s="2945">
        <v>200</v>
      </c>
      <c r="D5419" s="2931">
        <f>C5419*B5419*B5421</f>
        <v>12000</v>
      </c>
      <c r="E5419" s="1276">
        <v>1</v>
      </c>
      <c r="F5419" s="2945">
        <v>200</v>
      </c>
      <c r="G5419" s="2931">
        <f>F5419*E5419*E5421</f>
        <v>12000</v>
      </c>
      <c r="H5419" s="1276">
        <v>1</v>
      </c>
      <c r="I5419" s="2945">
        <v>200</v>
      </c>
      <c r="J5419" s="2931">
        <f>I5419*H5419*H5421</f>
        <v>20000</v>
      </c>
      <c r="K5419" s="1276">
        <v>1</v>
      </c>
      <c r="L5419" s="2945">
        <v>200</v>
      </c>
      <c r="M5419" s="2931">
        <f>L5419*K5419*K5421</f>
        <v>20000</v>
      </c>
    </row>
    <row r="5420" spans="1:14">
      <c r="A5420" s="1272" t="s">
        <v>3308</v>
      </c>
      <c r="B5420" s="1276">
        <v>2</v>
      </c>
      <c r="C5420" s="2945">
        <v>50</v>
      </c>
      <c r="D5420" s="2931">
        <f>C5420*B5420*B5421</f>
        <v>6000</v>
      </c>
      <c r="E5420" s="1276">
        <v>2</v>
      </c>
      <c r="F5420" s="2945">
        <v>50</v>
      </c>
      <c r="G5420" s="2931">
        <f>F5420*E5420*E5421</f>
        <v>6000</v>
      </c>
      <c r="H5420" s="1276">
        <v>2</v>
      </c>
      <c r="I5420" s="2945">
        <v>50</v>
      </c>
      <c r="J5420" s="2931">
        <f>I5420*H5420*H5421</f>
        <v>10000</v>
      </c>
      <c r="K5420" s="1276">
        <v>2</v>
      </c>
      <c r="L5420" s="2945">
        <v>50</v>
      </c>
      <c r="M5420" s="2931">
        <f>L5420*K5420*K5421</f>
        <v>10000</v>
      </c>
    </row>
    <row r="5421" spans="1:14">
      <c r="A5421" s="1272" t="s">
        <v>3309</v>
      </c>
      <c r="B5421" s="2913">
        <v>60</v>
      </c>
      <c r="C5421" s="1281"/>
      <c r="D5421" s="2932"/>
      <c r="E5421" s="2913">
        <v>60</v>
      </c>
      <c r="F5421" s="1281"/>
      <c r="G5421" s="2932"/>
      <c r="H5421" s="2913">
        <v>100</v>
      </c>
      <c r="I5421" s="1281"/>
      <c r="J5421" s="2932"/>
      <c r="K5421" s="2913">
        <v>100</v>
      </c>
      <c r="L5421" s="1281"/>
      <c r="M5421" s="2932"/>
    </row>
    <row r="5422" spans="1:14" ht="15.75" thickBot="1">
      <c r="A5422" s="2954" t="s">
        <v>29</v>
      </c>
      <c r="B5422" s="2955"/>
      <c r="C5422" s="1293"/>
      <c r="D5422" s="2956">
        <f>D5419+D5420</f>
        <v>18000</v>
      </c>
      <c r="E5422" s="2955"/>
      <c r="F5422" s="1293"/>
      <c r="G5422" s="2956">
        <f>G5419+G5420</f>
        <v>18000</v>
      </c>
      <c r="H5422" s="2955"/>
      <c r="I5422" s="1293"/>
      <c r="J5422" s="2956">
        <f>J5419+J5420</f>
        <v>30000</v>
      </c>
      <c r="K5422" s="2955"/>
      <c r="L5422" s="1293"/>
      <c r="M5422" s="2956">
        <f>M5419+M5420</f>
        <v>30000</v>
      </c>
    </row>
    <row r="5423" spans="1:14" ht="15.75" thickBot="1">
      <c r="A5423" s="2957" t="s">
        <v>4371</v>
      </c>
      <c r="B5423" s="2958"/>
      <c r="C5423" s="1302"/>
      <c r="D5423" s="2959">
        <f>D5422+D5409+D5396+D5383+D5370+D5357+D5344+D5331</f>
        <v>186100</v>
      </c>
      <c r="E5423" s="2958"/>
      <c r="F5423" s="1302"/>
      <c r="G5423" s="2959">
        <f>G5422+G5409+G5396+G5383+G5370+G5357+G5344+G5331</f>
        <v>352500</v>
      </c>
      <c r="H5423" s="2958"/>
      <c r="I5423" s="1302"/>
      <c r="J5423" s="2959">
        <f>J5422+J5409+J5396+J5383+J5370+J5357+J5344+J5331</f>
        <v>224100</v>
      </c>
      <c r="K5423" s="2958"/>
      <c r="L5423" s="1302"/>
      <c r="M5423" s="2959">
        <f>M5422+M5409+M5396+M5383+M5370+M5357+M5344+M5331</f>
        <v>263100</v>
      </c>
      <c r="N5423" s="2406">
        <f>M5423+J5423+G5423+D5423</f>
        <v>1025800</v>
      </c>
    </row>
    <row r="5424" spans="1:14" ht="15.75" thickBot="1">
      <c r="A5424" s="2960" t="s">
        <v>5301</v>
      </c>
      <c r="B5424" s="2960"/>
      <c r="C5424" s="2961"/>
      <c r="D5424" s="2961"/>
      <c r="E5424" s="2961"/>
      <c r="F5424" s="2961"/>
      <c r="G5424" s="2961"/>
      <c r="H5424" s="2961"/>
      <c r="I5424" s="2961"/>
      <c r="J5424" s="2961"/>
      <c r="K5424" s="2961"/>
      <c r="L5424" s="2961"/>
      <c r="M5424" s="2961"/>
    </row>
    <row r="5425" spans="1:13" ht="30">
      <c r="A5425" s="1142" t="s">
        <v>4747</v>
      </c>
      <c r="B5425" s="1318" t="s">
        <v>5302</v>
      </c>
      <c r="C5425" s="1307"/>
      <c r="D5425" s="1308"/>
      <c r="E5425" s="1306" t="s">
        <v>5303</v>
      </c>
      <c r="F5425" s="1307"/>
      <c r="G5425" s="1307"/>
      <c r="H5425" s="1324" t="s">
        <v>3369</v>
      </c>
      <c r="I5425" s="1310"/>
      <c r="J5425" s="1311"/>
      <c r="K5425" s="1306" t="s">
        <v>3326</v>
      </c>
      <c r="L5425" s="1308"/>
      <c r="M5425" s="1307"/>
    </row>
    <row r="5426" spans="1:13">
      <c r="A5426" s="1163" t="s">
        <v>4228</v>
      </c>
      <c r="B5426" s="1324" t="s">
        <v>4796</v>
      </c>
      <c r="C5426" s="1310"/>
      <c r="D5426" s="1311"/>
      <c r="E5426" s="1276" t="s">
        <v>4796</v>
      </c>
      <c r="F5426" s="1310"/>
      <c r="G5426" s="1310"/>
      <c r="H5426" s="1324" t="s">
        <v>4796</v>
      </c>
      <c r="I5426" s="1310"/>
      <c r="J5426" s="1311"/>
      <c r="K5426" s="1276" t="s">
        <v>4796</v>
      </c>
      <c r="L5426" s="1311"/>
      <c r="M5426" s="1310"/>
    </row>
    <row r="5427" spans="1:13">
      <c r="A5427" s="1163" t="s">
        <v>3284</v>
      </c>
      <c r="B5427" s="2608" t="s">
        <v>3866</v>
      </c>
      <c r="C5427" s="1310"/>
      <c r="D5427" s="1311"/>
      <c r="E5427" s="1327" t="s">
        <v>3874</v>
      </c>
      <c r="F5427" s="1310"/>
      <c r="G5427" s="1310"/>
      <c r="H5427" s="2608" t="s">
        <v>3371</v>
      </c>
      <c r="I5427" s="1310"/>
      <c r="J5427" s="1311"/>
      <c r="K5427" s="1327" t="s">
        <v>3361</v>
      </c>
      <c r="L5427" s="1311"/>
      <c r="M5427" s="1310"/>
    </row>
    <row r="5428" spans="1:13">
      <c r="A5428" s="1163" t="s">
        <v>4375</v>
      </c>
      <c r="B5428" s="1324" t="s">
        <v>3333</v>
      </c>
      <c r="C5428" s="1310"/>
      <c r="D5428" s="1311"/>
      <c r="E5428" s="1276" t="s">
        <v>5304</v>
      </c>
      <c r="F5428" s="1310"/>
      <c r="G5428" s="1310"/>
      <c r="H5428" s="1324" t="s">
        <v>3372</v>
      </c>
      <c r="I5428" s="1310"/>
      <c r="J5428" s="1311"/>
      <c r="K5428" s="1276" t="s">
        <v>3333</v>
      </c>
      <c r="L5428" s="1311"/>
      <c r="M5428" s="1310"/>
    </row>
    <row r="5429" spans="1:13">
      <c r="A5429" s="1163" t="s">
        <v>3291</v>
      </c>
      <c r="B5429" s="1324" t="s">
        <v>5305</v>
      </c>
      <c r="C5429" s="1310"/>
      <c r="D5429" s="1311"/>
      <c r="E5429" s="1276" t="s">
        <v>5306</v>
      </c>
      <c r="F5429" s="1310"/>
      <c r="G5429" s="1310"/>
      <c r="H5429" s="1324" t="s">
        <v>5307</v>
      </c>
      <c r="I5429" s="1310"/>
      <c r="J5429" s="1311"/>
      <c r="K5429" s="1276" t="s">
        <v>5307</v>
      </c>
      <c r="L5429" s="1311"/>
      <c r="M5429" s="1310"/>
    </row>
    <row r="5430" spans="1:13">
      <c r="A5430" s="1163" t="s">
        <v>3294</v>
      </c>
      <c r="B5430" s="1324" t="s">
        <v>3306</v>
      </c>
      <c r="C5430" s="1310"/>
      <c r="D5430" s="1311"/>
      <c r="E5430" s="1276">
        <v>4</v>
      </c>
      <c r="F5430" s="1310"/>
      <c r="G5430" s="1310"/>
      <c r="H5430" s="1324" t="s">
        <v>3306</v>
      </c>
      <c r="I5430" s="1310"/>
      <c r="J5430" s="1311"/>
      <c r="K5430" s="1276" t="s">
        <v>3306</v>
      </c>
      <c r="L5430" s="1311"/>
      <c r="M5430" s="1310"/>
    </row>
    <row r="5431" spans="1:13">
      <c r="A5431" s="1163" t="s">
        <v>3295</v>
      </c>
      <c r="B5431" s="1324" t="s">
        <v>3426</v>
      </c>
      <c r="C5431" s="1310"/>
      <c r="D5431" s="1311"/>
      <c r="E5431" s="1276" t="s">
        <v>3426</v>
      </c>
      <c r="F5431" s="1310"/>
      <c r="G5431" s="1310"/>
      <c r="H5431" s="1324" t="s">
        <v>3426</v>
      </c>
      <c r="I5431" s="1310"/>
      <c r="J5431" s="1311"/>
      <c r="K5431" s="1276" t="s">
        <v>3394</v>
      </c>
      <c r="L5431" s="1311"/>
      <c r="M5431" s="1310"/>
    </row>
    <row r="5432" spans="1:13" ht="45">
      <c r="A5432" s="1163" t="s">
        <v>5308</v>
      </c>
      <c r="B5432" s="1324" t="s">
        <v>3306</v>
      </c>
      <c r="C5432" s="1310"/>
      <c r="D5432" s="1311"/>
      <c r="E5432" s="1276" t="s">
        <v>3306</v>
      </c>
      <c r="F5432" s="1310"/>
      <c r="G5432" s="1310"/>
      <c r="H5432" s="1324" t="s">
        <v>3306</v>
      </c>
      <c r="I5432" s="1310"/>
      <c r="J5432" s="1311"/>
      <c r="K5432" s="1276" t="s">
        <v>3451</v>
      </c>
      <c r="L5432" s="1311"/>
      <c r="M5432" s="1310"/>
    </row>
    <row r="5433" spans="1:13">
      <c r="A5433" s="1163" t="s">
        <v>4376</v>
      </c>
      <c r="B5433" s="1324" t="s">
        <v>3306</v>
      </c>
      <c r="C5433" s="1310"/>
      <c r="D5433" s="1311"/>
      <c r="E5433" s="1276" t="s">
        <v>3306</v>
      </c>
      <c r="F5433" s="1310"/>
      <c r="G5433" s="1310"/>
      <c r="H5433" s="1324" t="s">
        <v>3306</v>
      </c>
      <c r="I5433" s="1310"/>
      <c r="J5433" s="1311"/>
      <c r="K5433" s="1276" t="s">
        <v>5309</v>
      </c>
      <c r="L5433" s="1311"/>
      <c r="M5433" s="1310"/>
    </row>
    <row r="5434" spans="1:13">
      <c r="A5434" s="1163" t="s">
        <v>3304</v>
      </c>
      <c r="B5434" s="1324" t="s">
        <v>3306</v>
      </c>
      <c r="C5434" s="1310"/>
      <c r="D5434" s="1311"/>
      <c r="E5434" s="1276" t="s">
        <v>3306</v>
      </c>
      <c r="F5434" s="1310"/>
      <c r="G5434" s="1310"/>
      <c r="H5434" s="1324" t="s">
        <v>3306</v>
      </c>
      <c r="I5434" s="1310"/>
      <c r="J5434" s="1311"/>
      <c r="K5434" s="1276" t="s">
        <v>3306</v>
      </c>
      <c r="L5434" s="1311"/>
      <c r="M5434" s="1310"/>
    </row>
    <row r="5435" spans="1:13">
      <c r="A5435" s="1163" t="s">
        <v>4377</v>
      </c>
      <c r="B5435" s="1324">
        <v>1</v>
      </c>
      <c r="C5435" s="1310">
        <v>200</v>
      </c>
      <c r="D5435" s="1311">
        <f>C5435*B5435*B5437</f>
        <v>54000</v>
      </c>
      <c r="E5435" s="1276">
        <v>1</v>
      </c>
      <c r="F5435" s="1310">
        <v>200</v>
      </c>
      <c r="G5435" s="1310">
        <f>E5435*E5437*F5435</f>
        <v>6000</v>
      </c>
      <c r="H5435" s="1324">
        <v>1</v>
      </c>
      <c r="I5435" s="1310">
        <v>200</v>
      </c>
      <c r="J5435" s="1311">
        <f>I5435*H5435*H5437</f>
        <v>3000</v>
      </c>
      <c r="K5435" s="1276">
        <v>1</v>
      </c>
      <c r="L5435" s="1311">
        <v>275</v>
      </c>
      <c r="M5435" s="1310">
        <f>L5435*K5435*K5437</f>
        <v>4125</v>
      </c>
    </row>
    <row r="5436" spans="1:13">
      <c r="A5436" s="1163" t="s">
        <v>4378</v>
      </c>
      <c r="B5436" s="1324">
        <v>1</v>
      </c>
      <c r="C5436" s="1310">
        <v>50</v>
      </c>
      <c r="D5436" s="1311">
        <f>C5436*B5436*B5437</f>
        <v>13500</v>
      </c>
      <c r="E5436" s="1276">
        <v>2</v>
      </c>
      <c r="F5436" s="1310">
        <v>50</v>
      </c>
      <c r="G5436" s="1310">
        <f>E5436*E5437*F5436</f>
        <v>3000</v>
      </c>
      <c r="H5436" s="1324">
        <v>2</v>
      </c>
      <c r="I5436" s="1310">
        <v>50</v>
      </c>
      <c r="J5436" s="1311">
        <f>I5436*H5437*H5436</f>
        <v>1500</v>
      </c>
      <c r="K5436" s="1276">
        <v>2</v>
      </c>
      <c r="L5436" s="1311">
        <v>100</v>
      </c>
      <c r="M5436" s="1310">
        <f>L5436*K5436*K5437</f>
        <v>3000</v>
      </c>
    </row>
    <row r="5437" spans="1:13">
      <c r="A5437" s="1163" t="s">
        <v>4379</v>
      </c>
      <c r="B5437" s="1324">
        <v>270</v>
      </c>
      <c r="C5437" s="1310"/>
      <c r="D5437" s="2962"/>
      <c r="E5437" s="2581">
        <v>30</v>
      </c>
      <c r="F5437" s="2963"/>
      <c r="G5437" s="2963"/>
      <c r="H5437" s="2964">
        <v>15</v>
      </c>
      <c r="I5437" s="2963"/>
      <c r="J5437" s="2962"/>
      <c r="K5437" s="2581">
        <v>15</v>
      </c>
      <c r="L5437" s="2962"/>
      <c r="M5437" s="2963"/>
    </row>
    <row r="5438" spans="1:13" ht="15.75" thickBot="1">
      <c r="A5438" s="1171" t="s">
        <v>29</v>
      </c>
      <c r="B5438" s="1326"/>
      <c r="C5438" s="1314"/>
      <c r="D5438" s="2965">
        <f>D5435+D5436</f>
        <v>67500</v>
      </c>
      <c r="E5438" s="2584"/>
      <c r="F5438" s="2966"/>
      <c r="G5438" s="2966">
        <f>SUM(G5435:G5436)</f>
        <v>9000</v>
      </c>
      <c r="H5438" s="2967"/>
      <c r="I5438" s="2966"/>
      <c r="J5438" s="2965">
        <f>SUM(J5435:J5437)</f>
        <v>4500</v>
      </c>
      <c r="K5438" s="2584"/>
      <c r="L5438" s="2965"/>
      <c r="M5438" s="2966">
        <f>SUM(M5435:M5437)</f>
        <v>7125</v>
      </c>
    </row>
    <row r="5439" spans="1:13">
      <c r="A5439" s="1163" t="s">
        <v>4747</v>
      </c>
      <c r="B5439" s="1306"/>
      <c r="C5439" s="1307"/>
      <c r="D5439" s="1307"/>
      <c r="E5439" s="1276" t="s">
        <v>5310</v>
      </c>
      <c r="F5439" s="1311"/>
      <c r="G5439" s="1310"/>
      <c r="H5439" s="1324"/>
      <c r="I5439" s="1310"/>
      <c r="J5439" s="1311"/>
      <c r="K5439" s="1276"/>
      <c r="L5439" s="1311"/>
      <c r="M5439" s="1310"/>
    </row>
    <row r="5440" spans="1:13">
      <c r="A5440" s="1163" t="s">
        <v>4228</v>
      </c>
      <c r="B5440" s="1324"/>
      <c r="C5440" s="1310"/>
      <c r="D5440" s="1310"/>
      <c r="E5440" s="1276" t="s">
        <v>4796</v>
      </c>
      <c r="F5440" s="1311"/>
      <c r="G5440" s="1310"/>
      <c r="H5440" s="1324"/>
      <c r="I5440" s="1310"/>
      <c r="J5440" s="1311"/>
      <c r="K5440" s="1276"/>
      <c r="L5440" s="1311"/>
      <c r="M5440" s="1310"/>
    </row>
    <row r="5441" spans="1:13">
      <c r="A5441" s="1163" t="s">
        <v>3284</v>
      </c>
      <c r="B5441" s="1327"/>
      <c r="C5441" s="1310"/>
      <c r="D5441" s="1310"/>
      <c r="E5441" s="2877" t="s">
        <v>3874</v>
      </c>
      <c r="F5441" s="1311"/>
      <c r="G5441" s="1310"/>
      <c r="H5441" s="2608"/>
      <c r="I5441" s="1310"/>
      <c r="J5441" s="1311"/>
      <c r="K5441" s="1276"/>
      <c r="L5441" s="1311"/>
      <c r="M5441" s="1310"/>
    </row>
    <row r="5442" spans="1:13">
      <c r="A5442" s="1163" t="s">
        <v>4375</v>
      </c>
      <c r="B5442" s="1324"/>
      <c r="C5442" s="1310"/>
      <c r="D5442" s="1310"/>
      <c r="E5442" s="1276" t="s">
        <v>5304</v>
      </c>
      <c r="F5442" s="1311"/>
      <c r="G5442" s="1310"/>
      <c r="H5442" s="1324"/>
      <c r="I5442" s="1310"/>
      <c r="J5442" s="1311"/>
      <c r="K5442" s="1276"/>
      <c r="L5442" s="1311"/>
      <c r="M5442" s="1310"/>
    </row>
    <row r="5443" spans="1:13">
      <c r="A5443" s="1163" t="s">
        <v>3291</v>
      </c>
      <c r="B5443" s="1324"/>
      <c r="C5443" s="1310"/>
      <c r="D5443" s="1310"/>
      <c r="E5443" s="1276" t="s">
        <v>5311</v>
      </c>
      <c r="F5443" s="1311"/>
      <c r="G5443" s="1310"/>
      <c r="H5443" s="1276"/>
      <c r="I5443" s="1310"/>
      <c r="J5443" s="1311"/>
      <c r="K5443" s="1276"/>
      <c r="L5443" s="1311"/>
      <c r="M5443" s="1310"/>
    </row>
    <row r="5444" spans="1:13">
      <c r="A5444" s="1163" t="s">
        <v>3294</v>
      </c>
      <c r="B5444" s="1276"/>
      <c r="C5444" s="1310"/>
      <c r="D5444" s="1310"/>
      <c r="E5444" s="1276">
        <v>4</v>
      </c>
      <c r="F5444" s="1311"/>
      <c r="G5444" s="1310"/>
      <c r="H5444" s="1324"/>
      <c r="I5444" s="1310"/>
      <c r="J5444" s="1311"/>
      <c r="K5444" s="1276"/>
      <c r="L5444" s="1311"/>
      <c r="M5444" s="1310"/>
    </row>
    <row r="5445" spans="1:13">
      <c r="A5445" s="1163" t="s">
        <v>3295</v>
      </c>
      <c r="B5445" s="1324"/>
      <c r="C5445" s="1310"/>
      <c r="D5445" s="1310"/>
      <c r="E5445" s="1276" t="s">
        <v>3426</v>
      </c>
      <c r="F5445" s="1311"/>
      <c r="G5445" s="1310"/>
      <c r="H5445" s="1276"/>
      <c r="I5445" s="1310"/>
      <c r="J5445" s="1311"/>
      <c r="K5445" s="1276"/>
      <c r="L5445" s="1311"/>
      <c r="M5445" s="1310"/>
    </row>
    <row r="5446" spans="1:13" ht="30">
      <c r="A5446" s="1163" t="s">
        <v>5308</v>
      </c>
      <c r="B5446" s="1276"/>
      <c r="C5446" s="1310"/>
      <c r="D5446" s="1310"/>
      <c r="E5446" s="1276" t="s">
        <v>3306</v>
      </c>
      <c r="F5446" s="1311"/>
      <c r="G5446" s="1310"/>
      <c r="H5446" s="1276"/>
      <c r="I5446" s="1310"/>
      <c r="J5446" s="1311"/>
      <c r="K5446" s="1276"/>
      <c r="L5446" s="1311"/>
      <c r="M5446" s="1310"/>
    </row>
    <row r="5447" spans="1:13">
      <c r="A5447" s="1163" t="s">
        <v>4376</v>
      </c>
      <c r="B5447" s="1276"/>
      <c r="C5447" s="1310"/>
      <c r="D5447" s="1310"/>
      <c r="E5447" s="1276" t="s">
        <v>3306</v>
      </c>
      <c r="F5447" s="1311"/>
      <c r="G5447" s="1310"/>
      <c r="H5447" s="1276"/>
      <c r="I5447" s="1310"/>
      <c r="J5447" s="1311"/>
      <c r="K5447" s="1276"/>
      <c r="L5447" s="1311"/>
      <c r="M5447" s="1310"/>
    </row>
    <row r="5448" spans="1:13">
      <c r="A5448" s="1163" t="s">
        <v>3304</v>
      </c>
      <c r="B5448" s="1276"/>
      <c r="C5448" s="1310"/>
      <c r="D5448" s="1310"/>
      <c r="E5448" s="1276" t="s">
        <v>3306</v>
      </c>
      <c r="F5448" s="1311"/>
      <c r="G5448" s="1310"/>
      <c r="H5448" s="1324"/>
      <c r="I5448" s="1310"/>
      <c r="J5448" s="1311"/>
      <c r="K5448" s="1276"/>
      <c r="L5448" s="1311"/>
      <c r="M5448" s="1310"/>
    </row>
    <row r="5449" spans="1:13">
      <c r="A5449" s="1163" t="s">
        <v>4377</v>
      </c>
      <c r="B5449" s="1276"/>
      <c r="C5449" s="1310"/>
      <c r="D5449" s="1310"/>
      <c r="E5449" s="1276">
        <v>1</v>
      </c>
      <c r="F5449" s="1311">
        <v>200</v>
      </c>
      <c r="G5449" s="1310">
        <f>E5449*E5451*F5449</f>
        <v>12000</v>
      </c>
      <c r="H5449" s="1324"/>
      <c r="I5449" s="1310"/>
      <c r="J5449" s="1311"/>
      <c r="K5449" s="1276"/>
      <c r="L5449" s="1311"/>
      <c r="M5449" s="1310"/>
    </row>
    <row r="5450" spans="1:13">
      <c r="A5450" s="1163" t="s">
        <v>4378</v>
      </c>
      <c r="B5450" s="1276"/>
      <c r="C5450" s="1310"/>
      <c r="D5450" s="1310"/>
      <c r="E5450" s="1276">
        <v>2</v>
      </c>
      <c r="F5450" s="1311">
        <v>50</v>
      </c>
      <c r="G5450" s="1310">
        <f>E5450*E5451*F5450</f>
        <v>6000</v>
      </c>
      <c r="H5450" s="1324"/>
      <c r="I5450" s="1310"/>
      <c r="J5450" s="1311"/>
      <c r="K5450" s="1276"/>
      <c r="L5450" s="1311"/>
      <c r="M5450" s="1310"/>
    </row>
    <row r="5451" spans="1:13">
      <c r="A5451" s="1163" t="s">
        <v>4379</v>
      </c>
      <c r="B5451" s="1276"/>
      <c r="C5451" s="1310"/>
      <c r="D5451" s="1310"/>
      <c r="E5451" s="1276">
        <v>60</v>
      </c>
      <c r="F5451" s="1311"/>
      <c r="G5451" s="1310"/>
      <c r="H5451" s="1324"/>
      <c r="I5451" s="1310"/>
      <c r="J5451" s="1311"/>
      <c r="K5451" s="1276"/>
      <c r="L5451" s="1311"/>
      <c r="M5451" s="1310"/>
    </row>
    <row r="5452" spans="1:13" ht="15.75" thickBot="1">
      <c r="A5452" s="1171" t="s">
        <v>29</v>
      </c>
      <c r="B5452" s="1313"/>
      <c r="C5452" s="1314"/>
      <c r="D5452" s="1314"/>
      <c r="E5452" s="1313"/>
      <c r="F5452" s="1315"/>
      <c r="G5452" s="2966">
        <f>SUM(G5449:G5450)</f>
        <v>18000</v>
      </c>
      <c r="H5452" s="2967"/>
      <c r="I5452" s="2966"/>
      <c r="J5452" s="2965"/>
      <c r="K5452" s="2584"/>
      <c r="L5452" s="2965"/>
      <c r="M5452" s="2966"/>
    </row>
    <row r="5453" spans="1:13" ht="30">
      <c r="A5453" s="1163" t="s">
        <v>4747</v>
      </c>
      <c r="B5453" s="1306"/>
      <c r="C5453" s="1307"/>
      <c r="D5453" s="1307"/>
      <c r="E5453" s="1306" t="s">
        <v>5312</v>
      </c>
      <c r="F5453" s="1311"/>
      <c r="G5453" s="2963"/>
      <c r="H5453" s="2964"/>
      <c r="I5453" s="2963"/>
      <c r="J5453" s="2962"/>
      <c r="K5453" s="2581"/>
      <c r="L5453" s="2962"/>
      <c r="M5453" s="2963"/>
    </row>
    <row r="5454" spans="1:13">
      <c r="A5454" s="1163" t="s">
        <v>4228</v>
      </c>
      <c r="B5454" s="1324"/>
      <c r="C5454" s="1310"/>
      <c r="D5454" s="1310"/>
      <c r="E5454" s="1276" t="s">
        <v>4796</v>
      </c>
      <c r="F5454" s="1311"/>
      <c r="G5454" s="2963"/>
      <c r="H5454" s="2964"/>
      <c r="I5454" s="2963"/>
      <c r="J5454" s="2962"/>
      <c r="K5454" s="2581"/>
      <c r="L5454" s="2962"/>
      <c r="M5454" s="2963"/>
    </row>
    <row r="5455" spans="1:13">
      <c r="A5455" s="1163" t="s">
        <v>3284</v>
      </c>
      <c r="B5455" s="1327"/>
      <c r="C5455" s="1310"/>
      <c r="D5455" s="1310"/>
      <c r="E5455" s="1327" t="s">
        <v>3480</v>
      </c>
      <c r="F5455" s="1311"/>
      <c r="G5455" s="2963"/>
      <c r="H5455" s="2968"/>
      <c r="I5455" s="2963"/>
      <c r="J5455" s="2962"/>
      <c r="K5455" s="2581"/>
      <c r="L5455" s="2962"/>
      <c r="M5455" s="2963"/>
    </row>
    <row r="5456" spans="1:13">
      <c r="A5456" s="1163" t="s">
        <v>4375</v>
      </c>
      <c r="B5456" s="1324"/>
      <c r="C5456" s="1310"/>
      <c r="D5456" s="1310"/>
      <c r="E5456" s="1276" t="s">
        <v>3334</v>
      </c>
      <c r="F5456" s="1311"/>
      <c r="G5456" s="2963"/>
      <c r="H5456" s="2964"/>
      <c r="I5456" s="2963"/>
      <c r="J5456" s="2962"/>
      <c r="K5456" s="2581"/>
      <c r="L5456" s="2962"/>
      <c r="M5456" s="2963"/>
    </row>
    <row r="5457" spans="1:14">
      <c r="A5457" s="1163" t="s">
        <v>3291</v>
      </c>
      <c r="B5457" s="1324"/>
      <c r="C5457" s="1310"/>
      <c r="D5457" s="1310"/>
      <c r="E5457" s="1276" t="s">
        <v>5307</v>
      </c>
      <c r="F5457" s="1311"/>
      <c r="G5457" s="2963"/>
      <c r="H5457" s="2964"/>
      <c r="I5457" s="2963"/>
      <c r="J5457" s="2962"/>
      <c r="K5457" s="2581"/>
      <c r="L5457" s="2962"/>
      <c r="M5457" s="2963"/>
    </row>
    <row r="5458" spans="1:14">
      <c r="A5458" s="1163" t="s">
        <v>3294</v>
      </c>
      <c r="B5458" s="1276"/>
      <c r="C5458" s="1310"/>
      <c r="D5458" s="1310"/>
      <c r="E5458" s="1276" t="s">
        <v>3306</v>
      </c>
      <c r="F5458" s="1311"/>
      <c r="G5458" s="2963"/>
      <c r="H5458" s="2964"/>
      <c r="I5458" s="2963"/>
      <c r="J5458" s="2962"/>
      <c r="K5458" s="2581"/>
      <c r="L5458" s="2962"/>
      <c r="M5458" s="2963"/>
    </row>
    <row r="5459" spans="1:14">
      <c r="A5459" s="1163" t="s">
        <v>3295</v>
      </c>
      <c r="B5459" s="1324"/>
      <c r="C5459" s="1310"/>
      <c r="D5459" s="1310"/>
      <c r="E5459" s="1276" t="s">
        <v>3394</v>
      </c>
      <c r="F5459" s="1311"/>
      <c r="G5459" s="2963"/>
      <c r="H5459" s="2964"/>
      <c r="I5459" s="2963"/>
      <c r="J5459" s="2962"/>
      <c r="K5459" s="2581"/>
      <c r="L5459" s="2962"/>
      <c r="M5459" s="2963"/>
    </row>
    <row r="5460" spans="1:14" ht="45">
      <c r="A5460" s="1163" t="s">
        <v>5308</v>
      </c>
      <c r="B5460" s="1276"/>
      <c r="C5460" s="1310"/>
      <c r="D5460" s="1310"/>
      <c r="E5460" s="1276" t="s">
        <v>3451</v>
      </c>
      <c r="F5460" s="1311"/>
      <c r="G5460" s="2963"/>
      <c r="H5460" s="2964"/>
      <c r="I5460" s="2963"/>
      <c r="J5460" s="2962"/>
      <c r="K5460" s="2581"/>
      <c r="L5460" s="2962"/>
      <c r="M5460" s="2963"/>
    </row>
    <row r="5461" spans="1:14">
      <c r="A5461" s="1163" t="s">
        <v>4376</v>
      </c>
      <c r="B5461" s="1276"/>
      <c r="C5461" s="1310"/>
      <c r="D5461" s="1310"/>
      <c r="E5461" s="1276" t="s">
        <v>5309</v>
      </c>
      <c r="F5461" s="1311"/>
      <c r="G5461" s="2963"/>
      <c r="H5461" s="2964"/>
      <c r="I5461" s="2963"/>
      <c r="J5461" s="2962"/>
      <c r="K5461" s="2581"/>
      <c r="L5461" s="2962"/>
      <c r="M5461" s="2963"/>
    </row>
    <row r="5462" spans="1:14">
      <c r="A5462" s="1163" t="s">
        <v>3304</v>
      </c>
      <c r="B5462" s="1276"/>
      <c r="C5462" s="1310"/>
      <c r="D5462" s="1310"/>
      <c r="E5462" s="1276" t="s">
        <v>4800</v>
      </c>
      <c r="F5462" s="1311">
        <v>1200</v>
      </c>
      <c r="G5462" s="2963">
        <f>F5462*E5465*2</f>
        <v>36000</v>
      </c>
      <c r="H5462" s="2964"/>
      <c r="I5462" s="2963"/>
      <c r="J5462" s="2962"/>
      <c r="K5462" s="2581"/>
      <c r="L5462" s="2962"/>
      <c r="M5462" s="2963"/>
    </row>
    <row r="5463" spans="1:14">
      <c r="A5463" s="1163" t="s">
        <v>4377</v>
      </c>
      <c r="B5463" s="1276"/>
      <c r="C5463" s="1310"/>
      <c r="D5463" s="1310"/>
      <c r="E5463" s="1276">
        <v>4</v>
      </c>
      <c r="F5463" s="1311"/>
      <c r="G5463" s="2963"/>
      <c r="H5463" s="2964"/>
      <c r="I5463" s="2963"/>
      <c r="J5463" s="2962"/>
      <c r="K5463" s="2581"/>
      <c r="L5463" s="2962"/>
      <c r="M5463" s="2963"/>
    </row>
    <row r="5464" spans="1:14">
      <c r="A5464" s="1163" t="s">
        <v>4378</v>
      </c>
      <c r="B5464" s="1276"/>
      <c r="C5464" s="1310"/>
      <c r="D5464" s="1310"/>
      <c r="E5464" s="1276">
        <v>4</v>
      </c>
      <c r="F5464" s="1311"/>
      <c r="G5464" s="2963"/>
      <c r="H5464" s="2964"/>
      <c r="I5464" s="2963"/>
      <c r="J5464" s="2962"/>
      <c r="K5464" s="2581"/>
      <c r="L5464" s="2962"/>
      <c r="M5464" s="2963"/>
    </row>
    <row r="5465" spans="1:14">
      <c r="A5465" s="1163" t="s">
        <v>4379</v>
      </c>
      <c r="B5465" s="1276"/>
      <c r="C5465" s="1310"/>
      <c r="D5465" s="1310"/>
      <c r="E5465" s="1276">
        <v>15</v>
      </c>
      <c r="F5465" s="1311"/>
      <c r="G5465" s="2963"/>
      <c r="H5465" s="2964"/>
      <c r="I5465" s="2963"/>
      <c r="J5465" s="2962"/>
      <c r="K5465" s="2581"/>
      <c r="L5465" s="2962"/>
      <c r="M5465" s="2963"/>
    </row>
    <row r="5466" spans="1:14" ht="15.75" thickBot="1">
      <c r="A5466" s="1171" t="s">
        <v>29</v>
      </c>
      <c r="B5466" s="1313"/>
      <c r="C5466" s="1314"/>
      <c r="D5466" s="1314"/>
      <c r="E5466" s="1313"/>
      <c r="F5466" s="1315"/>
      <c r="G5466" s="2966">
        <f>SUM(G5462:G5464)</f>
        <v>36000</v>
      </c>
      <c r="H5466" s="2967"/>
      <c r="I5466" s="2966"/>
      <c r="J5466" s="2965"/>
      <c r="K5466" s="2584"/>
      <c r="L5466" s="2965"/>
      <c r="M5466" s="2966"/>
    </row>
    <row r="5467" spans="1:14" ht="15.75" thickBot="1">
      <c r="A5467" s="2609" t="s">
        <v>29</v>
      </c>
      <c r="B5467" s="1302"/>
      <c r="C5467" s="1302"/>
      <c r="D5467" s="2969">
        <f>D5438+D5452+D5466</f>
        <v>67500</v>
      </c>
      <c r="E5467" s="1302"/>
      <c r="F5467" s="1302"/>
      <c r="G5467" s="2970">
        <f>G5438+G5452+G5466</f>
        <v>63000</v>
      </c>
      <c r="H5467" s="2100"/>
      <c r="I5467" s="2100"/>
      <c r="J5467" s="2970">
        <f>J5438+J5452+J5466</f>
        <v>4500</v>
      </c>
      <c r="K5467" s="2100"/>
      <c r="L5467" s="2100"/>
      <c r="M5467" s="2970">
        <f>M5438+M5452+M5466</f>
        <v>7125</v>
      </c>
      <c r="N5467" s="2600">
        <f>M5467+J5467+G5467+D5467</f>
        <v>142125</v>
      </c>
    </row>
    <row r="5468" spans="1:14" ht="15.75" thickBot="1">
      <c r="A5468" s="4331" t="s">
        <v>5313</v>
      </c>
      <c r="B5468" s="4332"/>
      <c r="C5468" s="4332"/>
      <c r="D5468" s="4332"/>
      <c r="E5468" s="4332"/>
      <c r="F5468" s="4332"/>
      <c r="G5468" s="4332"/>
      <c r="H5468" s="4332"/>
      <c r="I5468" s="4332"/>
      <c r="J5468" s="4332"/>
      <c r="K5468" s="4332"/>
      <c r="L5468" s="4332"/>
      <c r="M5468" s="4333"/>
    </row>
    <row r="5469" spans="1:14" ht="45">
      <c r="A5469" s="1142" t="s">
        <v>4747</v>
      </c>
      <c r="B5469" s="1318"/>
      <c r="C5469" s="1307"/>
      <c r="D5469" s="1308"/>
      <c r="E5469" s="1306" t="s">
        <v>5314</v>
      </c>
      <c r="F5469" s="1307"/>
      <c r="G5469" s="1307"/>
      <c r="H5469" s="1324" t="s">
        <v>3369</v>
      </c>
      <c r="I5469" s="1310"/>
      <c r="J5469" s="1311"/>
      <c r="K5469" s="1306" t="s">
        <v>5314</v>
      </c>
      <c r="L5469" s="1307"/>
      <c r="M5469" s="1307"/>
    </row>
    <row r="5470" spans="1:14" ht="30">
      <c r="A5470" s="1163" t="s">
        <v>4228</v>
      </c>
      <c r="B5470" s="1324"/>
      <c r="C5470" s="1310"/>
      <c r="D5470" s="1311"/>
      <c r="E5470" s="1276" t="s">
        <v>5315</v>
      </c>
      <c r="F5470" s="1310"/>
      <c r="G5470" s="1310"/>
      <c r="H5470" s="1324" t="s">
        <v>4796</v>
      </c>
      <c r="I5470" s="1310"/>
      <c r="J5470" s="1311"/>
      <c r="K5470" s="1276" t="s">
        <v>5315</v>
      </c>
      <c r="L5470" s="1310"/>
      <c r="M5470" s="1310"/>
    </row>
    <row r="5471" spans="1:14">
      <c r="A5471" s="1163" t="s">
        <v>3284</v>
      </c>
      <c r="B5471" s="2608"/>
      <c r="C5471" s="1310"/>
      <c r="D5471" s="1311"/>
      <c r="E5471" s="1327" t="s">
        <v>3359</v>
      </c>
      <c r="F5471" s="1310"/>
      <c r="G5471" s="1310"/>
      <c r="H5471" s="2608" t="s">
        <v>3371</v>
      </c>
      <c r="I5471" s="1310"/>
      <c r="J5471" s="1311"/>
      <c r="K5471" s="1327" t="s">
        <v>3359</v>
      </c>
      <c r="L5471" s="1310"/>
      <c r="M5471" s="1310"/>
    </row>
    <row r="5472" spans="1:14">
      <c r="A5472" s="1163" t="s">
        <v>4375</v>
      </c>
      <c r="B5472" s="1324"/>
      <c r="C5472" s="1310"/>
      <c r="D5472" s="1311"/>
      <c r="E5472" s="1276" t="s">
        <v>3334</v>
      </c>
      <c r="F5472" s="1310"/>
      <c r="G5472" s="1310"/>
      <c r="H5472" s="1324" t="s">
        <v>3372</v>
      </c>
      <c r="I5472" s="1310"/>
      <c r="J5472" s="1311"/>
      <c r="K5472" s="1276" t="s">
        <v>3334</v>
      </c>
      <c r="L5472" s="1310"/>
      <c r="M5472" s="1310"/>
    </row>
    <row r="5473" spans="1:13" ht="45">
      <c r="A5473" s="1163" t="s">
        <v>3291</v>
      </c>
      <c r="B5473" s="1324"/>
      <c r="C5473" s="1310"/>
      <c r="D5473" s="1311"/>
      <c r="E5473" s="1276" t="s">
        <v>5316</v>
      </c>
      <c r="F5473" s="1310"/>
      <c r="G5473" s="1310"/>
      <c r="H5473" s="1324" t="s">
        <v>5317</v>
      </c>
      <c r="I5473" s="1310"/>
      <c r="J5473" s="1311"/>
      <c r="K5473" s="1276" t="s">
        <v>5316</v>
      </c>
      <c r="L5473" s="1310"/>
      <c r="M5473" s="1310"/>
    </row>
    <row r="5474" spans="1:13">
      <c r="A5474" s="1163" t="s">
        <v>3294</v>
      </c>
      <c r="B5474" s="1324"/>
      <c r="C5474" s="1310"/>
      <c r="D5474" s="1311"/>
      <c r="E5474" s="1276" t="s">
        <v>3337</v>
      </c>
      <c r="F5474" s="1310"/>
      <c r="G5474" s="1310"/>
      <c r="H5474" s="1324" t="s">
        <v>3337</v>
      </c>
      <c r="I5474" s="1310"/>
      <c r="J5474" s="1311"/>
      <c r="K5474" s="1276" t="s">
        <v>3337</v>
      </c>
      <c r="L5474" s="1310"/>
      <c r="M5474" s="1310"/>
    </row>
    <row r="5475" spans="1:13">
      <c r="A5475" s="1163" t="s">
        <v>3295</v>
      </c>
      <c r="B5475" s="1324"/>
      <c r="C5475" s="1310"/>
      <c r="D5475" s="1311"/>
      <c r="E5475" s="1276" t="s">
        <v>3296</v>
      </c>
      <c r="F5475" s="1310"/>
      <c r="G5475" s="1310"/>
      <c r="H5475" s="1324" t="s">
        <v>3296</v>
      </c>
      <c r="I5475" s="1310"/>
      <c r="J5475" s="1311"/>
      <c r="K5475" s="1276" t="s">
        <v>3296</v>
      </c>
      <c r="L5475" s="1310"/>
      <c r="M5475" s="1310"/>
    </row>
    <row r="5476" spans="1:13" ht="45">
      <c r="A5476" s="1163" t="s">
        <v>3298</v>
      </c>
      <c r="B5476" s="1324"/>
      <c r="C5476" s="1310"/>
      <c r="D5476" s="1311"/>
      <c r="E5476" s="1276" t="s">
        <v>3451</v>
      </c>
      <c r="F5476" s="1310"/>
      <c r="G5476" s="1310"/>
      <c r="H5476" s="1324" t="s">
        <v>3337</v>
      </c>
      <c r="I5476" s="1310"/>
      <c r="J5476" s="1311"/>
      <c r="K5476" s="1276" t="s">
        <v>3451</v>
      </c>
      <c r="L5476" s="1310"/>
      <c r="M5476" s="1310"/>
    </row>
    <row r="5477" spans="1:13" ht="30">
      <c r="A5477" s="1163" t="s">
        <v>4376</v>
      </c>
      <c r="B5477" s="1324"/>
      <c r="C5477" s="1310"/>
      <c r="D5477" s="1311"/>
      <c r="E5477" s="1276" t="s">
        <v>5318</v>
      </c>
      <c r="F5477" s="1310"/>
      <c r="G5477" s="1310"/>
      <c r="H5477" s="1324" t="s">
        <v>3337</v>
      </c>
      <c r="I5477" s="1310"/>
      <c r="J5477" s="1311"/>
      <c r="K5477" s="1276" t="s">
        <v>5318</v>
      </c>
      <c r="L5477" s="1310"/>
      <c r="M5477" s="1310"/>
    </row>
    <row r="5478" spans="1:13">
      <c r="A5478" s="1163" t="s">
        <v>3304</v>
      </c>
      <c r="B5478" s="1324"/>
      <c r="C5478" s="1310"/>
      <c r="D5478" s="1311"/>
      <c r="E5478" s="1276" t="s">
        <v>5319</v>
      </c>
      <c r="F5478" s="1310">
        <f>G5478/E5481/2</f>
        <v>1209.6774193548388</v>
      </c>
      <c r="G5478" s="1310">
        <v>75000</v>
      </c>
      <c r="H5478" s="1324" t="s">
        <v>3337</v>
      </c>
      <c r="I5478" s="1310"/>
      <c r="J5478" s="1311"/>
      <c r="K5478" s="1276"/>
      <c r="L5478" s="1310"/>
      <c r="M5478" s="1310"/>
    </row>
    <row r="5479" spans="1:13">
      <c r="A5479" s="1163" t="s">
        <v>4377</v>
      </c>
      <c r="B5479" s="1324"/>
      <c r="C5479" s="1310"/>
      <c r="D5479" s="1311"/>
      <c r="E5479" s="1276">
        <v>4</v>
      </c>
      <c r="F5479" s="1310"/>
      <c r="G5479" s="1310"/>
      <c r="H5479" s="1324">
        <v>1</v>
      </c>
      <c r="I5479" s="1310">
        <v>275</v>
      </c>
      <c r="J5479" s="1311">
        <f>I5479*H5479*H5481</f>
        <v>13200</v>
      </c>
      <c r="K5479" s="1276">
        <v>2</v>
      </c>
      <c r="L5479" s="1310">
        <v>275</v>
      </c>
      <c r="M5479" s="1310">
        <f>L5479*K5479*K5481</f>
        <v>26400</v>
      </c>
    </row>
    <row r="5480" spans="1:13">
      <c r="A5480" s="1163" t="s">
        <v>4378</v>
      </c>
      <c r="B5480" s="1324"/>
      <c r="C5480" s="1310"/>
      <c r="D5480" s="1311"/>
      <c r="E5480" s="1276">
        <v>4</v>
      </c>
      <c r="F5480" s="1310"/>
      <c r="G5480" s="1310">
        <v>0</v>
      </c>
      <c r="H5480" s="1324">
        <v>2</v>
      </c>
      <c r="I5480" s="1310">
        <v>100</v>
      </c>
      <c r="J5480" s="1311">
        <f>I5480*H5481*H5480</f>
        <v>9600</v>
      </c>
      <c r="K5480" s="1276">
        <v>2</v>
      </c>
      <c r="L5480" s="1310">
        <v>100</v>
      </c>
      <c r="M5480" s="1310">
        <f>L5480*K5480*K5481</f>
        <v>9600</v>
      </c>
    </row>
    <row r="5481" spans="1:13">
      <c r="A5481" s="1163" t="s">
        <v>4379</v>
      </c>
      <c r="B5481" s="1324"/>
      <c r="C5481" s="1310"/>
      <c r="D5481" s="1311"/>
      <c r="E5481" s="1276">
        <v>31</v>
      </c>
      <c r="F5481" s="1310"/>
      <c r="G5481" s="1310"/>
      <c r="H5481" s="1324">
        <v>48</v>
      </c>
      <c r="I5481" s="1310"/>
      <c r="J5481" s="1311"/>
      <c r="K5481" s="1276">
        <v>48</v>
      </c>
      <c r="L5481" s="1310"/>
      <c r="M5481" s="1310"/>
    </row>
    <row r="5482" spans="1:13" ht="15.75" thickBot="1">
      <c r="A5482" s="1171" t="s">
        <v>29</v>
      </c>
      <c r="B5482" s="1326"/>
      <c r="C5482" s="1314"/>
      <c r="D5482" s="1315"/>
      <c r="E5482" s="1313"/>
      <c r="F5482" s="1314"/>
      <c r="G5482" s="1314">
        <f>G5478</f>
        <v>75000</v>
      </c>
      <c r="H5482" s="1326"/>
      <c r="I5482" s="1314"/>
      <c r="J5482" s="1315">
        <f>SUM(J5479:J5481)</f>
        <v>22800</v>
      </c>
      <c r="K5482" s="1313"/>
      <c r="L5482" s="1314"/>
      <c r="M5482" s="1314">
        <f>M5479+M5480</f>
        <v>36000</v>
      </c>
    </row>
    <row r="5483" spans="1:13" ht="75">
      <c r="A5483" s="1163" t="s">
        <v>4747</v>
      </c>
      <c r="B5483" s="1306"/>
      <c r="C5483" s="1307"/>
      <c r="D5483" s="1307"/>
      <c r="E5483" s="1276"/>
      <c r="F5483" s="1311"/>
      <c r="G5483" s="1310"/>
      <c r="H5483" s="1324" t="s">
        <v>5320</v>
      </c>
      <c r="I5483" s="1310"/>
      <c r="J5483" s="1311"/>
      <c r="K5483" s="1276"/>
      <c r="L5483" s="1311"/>
      <c r="M5483" s="1310"/>
    </row>
    <row r="5484" spans="1:13" ht="45">
      <c r="A5484" s="1163" t="s">
        <v>4228</v>
      </c>
      <c r="B5484" s="1324"/>
      <c r="C5484" s="1310"/>
      <c r="D5484" s="1310"/>
      <c r="E5484" s="1276"/>
      <c r="F5484" s="1311"/>
      <c r="G5484" s="1310"/>
      <c r="H5484" s="1276" t="s">
        <v>5315</v>
      </c>
      <c r="I5484" s="1310"/>
      <c r="J5484" s="1311"/>
      <c r="K5484" s="1276"/>
      <c r="L5484" s="1311"/>
      <c r="M5484" s="1310"/>
    </row>
    <row r="5485" spans="1:13">
      <c r="A5485" s="1163" t="s">
        <v>3284</v>
      </c>
      <c r="B5485" s="1327"/>
      <c r="C5485" s="1310"/>
      <c r="D5485" s="1310"/>
      <c r="E5485" s="1276"/>
      <c r="F5485" s="1311"/>
      <c r="G5485" s="1310"/>
      <c r="H5485" s="2608" t="s">
        <v>3371</v>
      </c>
      <c r="I5485" s="1310"/>
      <c r="J5485" s="1311"/>
      <c r="K5485" s="1276"/>
      <c r="L5485" s="1311"/>
      <c r="M5485" s="1310"/>
    </row>
    <row r="5486" spans="1:13">
      <c r="A5486" s="1163" t="s">
        <v>4375</v>
      </c>
      <c r="B5486" s="1324"/>
      <c r="C5486" s="1310"/>
      <c r="D5486" s="1310"/>
      <c r="E5486" s="1276"/>
      <c r="F5486" s="1311"/>
      <c r="G5486" s="1310"/>
      <c r="H5486" s="1324" t="s">
        <v>3333</v>
      </c>
      <c r="I5486" s="1310"/>
      <c r="J5486" s="1311"/>
      <c r="K5486" s="1276"/>
      <c r="L5486" s="1311"/>
      <c r="M5486" s="1310"/>
    </row>
    <row r="5487" spans="1:13" ht="47.25" customHeight="1">
      <c r="A5487" s="1163" t="s">
        <v>3291</v>
      </c>
      <c r="B5487" s="1324"/>
      <c r="C5487" s="1310"/>
      <c r="D5487" s="1310"/>
      <c r="E5487" s="1276"/>
      <c r="F5487" s="1311"/>
      <c r="G5487" s="1310"/>
      <c r="H5487" s="1276" t="s">
        <v>5321</v>
      </c>
      <c r="I5487" s="1310"/>
      <c r="J5487" s="1311"/>
      <c r="K5487" s="1276"/>
      <c r="L5487" s="1311"/>
      <c r="M5487" s="1310"/>
    </row>
    <row r="5488" spans="1:13">
      <c r="A5488" s="1163" t="s">
        <v>3294</v>
      </c>
      <c r="B5488" s="1276"/>
      <c r="C5488" s="1310"/>
      <c r="D5488" s="1310"/>
      <c r="E5488" s="1276"/>
      <c r="F5488" s="1311"/>
      <c r="G5488" s="1310"/>
      <c r="H5488" s="1324" t="s">
        <v>3337</v>
      </c>
      <c r="I5488" s="1310"/>
      <c r="J5488" s="1311"/>
      <c r="K5488" s="1276"/>
      <c r="L5488" s="1311"/>
      <c r="M5488" s="1310"/>
    </row>
    <row r="5489" spans="1:14">
      <c r="A5489" s="1163" t="s">
        <v>3295</v>
      </c>
      <c r="B5489" s="1324"/>
      <c r="C5489" s="1310"/>
      <c r="D5489" s="1310"/>
      <c r="E5489" s="1276"/>
      <c r="F5489" s="1311"/>
      <c r="G5489" s="1310"/>
      <c r="H5489" s="1276" t="s">
        <v>3296</v>
      </c>
      <c r="I5489" s="1310"/>
      <c r="J5489" s="1311"/>
      <c r="K5489" s="1276"/>
      <c r="L5489" s="1311"/>
      <c r="M5489" s="1310"/>
    </row>
    <row r="5490" spans="1:14" ht="45">
      <c r="A5490" s="1163" t="s">
        <v>3298</v>
      </c>
      <c r="B5490" s="1276"/>
      <c r="C5490" s="1310"/>
      <c r="D5490" s="1310"/>
      <c r="E5490" s="1276"/>
      <c r="F5490" s="1311"/>
      <c r="G5490" s="1310"/>
      <c r="H5490" s="1276" t="s">
        <v>3451</v>
      </c>
      <c r="I5490" s="1310"/>
      <c r="J5490" s="1311"/>
      <c r="K5490" s="1276"/>
      <c r="L5490" s="1311"/>
      <c r="M5490" s="1310"/>
    </row>
    <row r="5491" spans="1:14" ht="30">
      <c r="A5491" s="1163" t="s">
        <v>4376</v>
      </c>
      <c r="B5491" s="1276"/>
      <c r="C5491" s="1310"/>
      <c r="D5491" s="1310"/>
      <c r="E5491" s="1276"/>
      <c r="F5491" s="1311"/>
      <c r="G5491" s="1310"/>
      <c r="H5491" s="1276" t="s">
        <v>5318</v>
      </c>
      <c r="I5491" s="1310"/>
      <c r="J5491" s="1311"/>
      <c r="K5491" s="1276"/>
      <c r="L5491" s="1311"/>
      <c r="M5491" s="1310"/>
    </row>
    <row r="5492" spans="1:14" ht="25.5" customHeight="1">
      <c r="A5492" s="1163" t="s">
        <v>3304</v>
      </c>
      <c r="B5492" s="1276"/>
      <c r="C5492" s="1310"/>
      <c r="D5492" s="1310"/>
      <c r="E5492" s="1276"/>
      <c r="F5492" s="1311"/>
      <c r="G5492" s="1310"/>
      <c r="H5492" s="1324" t="s">
        <v>3337</v>
      </c>
      <c r="I5492" s="1310"/>
      <c r="J5492" s="1311"/>
      <c r="K5492" s="1276"/>
      <c r="L5492" s="1311"/>
      <c r="M5492" s="1310"/>
    </row>
    <row r="5493" spans="1:14">
      <c r="A5493" s="1163" t="s">
        <v>4377</v>
      </c>
      <c r="B5493" s="1276"/>
      <c r="C5493" s="1310"/>
      <c r="D5493" s="1310"/>
      <c r="E5493" s="1276"/>
      <c r="F5493" s="1311"/>
      <c r="G5493" s="1310">
        <v>0</v>
      </c>
      <c r="H5493" s="1324">
        <v>1</v>
      </c>
      <c r="I5493" s="1310">
        <v>275</v>
      </c>
      <c r="J5493" s="1311">
        <f>I5493*H5493*H5495</f>
        <v>16500</v>
      </c>
      <c r="K5493" s="1276"/>
      <c r="L5493" s="1311"/>
      <c r="M5493" s="1310">
        <v>0</v>
      </c>
    </row>
    <row r="5494" spans="1:14">
      <c r="A5494" s="1163" t="s">
        <v>4378</v>
      </c>
      <c r="B5494" s="1276"/>
      <c r="C5494" s="1310"/>
      <c r="D5494" s="1310"/>
      <c r="E5494" s="1276"/>
      <c r="F5494" s="1311"/>
      <c r="G5494" s="1310">
        <v>0</v>
      </c>
      <c r="H5494" s="1324">
        <v>2</v>
      </c>
      <c r="I5494" s="1310">
        <v>100</v>
      </c>
      <c r="J5494" s="1311">
        <f>I5494*H5495*H5494</f>
        <v>12000</v>
      </c>
      <c r="K5494" s="1276"/>
      <c r="L5494" s="1311"/>
      <c r="M5494" s="1310">
        <v>0</v>
      </c>
    </row>
    <row r="5495" spans="1:14">
      <c r="A5495" s="1163" t="s">
        <v>4379</v>
      </c>
      <c r="B5495" s="1276"/>
      <c r="C5495" s="1310"/>
      <c r="D5495" s="1310"/>
      <c r="E5495" s="1276"/>
      <c r="F5495" s="1311"/>
      <c r="G5495" s="1310"/>
      <c r="H5495" s="1324">
        <v>60</v>
      </c>
      <c r="I5495" s="1310"/>
      <c r="J5495" s="1311"/>
      <c r="K5495" s="1276"/>
      <c r="L5495" s="1311"/>
      <c r="M5495" s="1310"/>
    </row>
    <row r="5496" spans="1:14" ht="15.75" thickBot="1">
      <c r="A5496" s="1171" t="s">
        <v>29</v>
      </c>
      <c r="B5496" s="1313"/>
      <c r="C5496" s="1314"/>
      <c r="D5496" s="1314"/>
      <c r="E5496" s="1313"/>
      <c r="F5496" s="1315"/>
      <c r="G5496" s="1314">
        <f>G5495+G5482</f>
        <v>75000</v>
      </c>
      <c r="H5496" s="1326"/>
      <c r="I5496" s="1314"/>
      <c r="J5496" s="1315">
        <v>80000</v>
      </c>
      <c r="K5496" s="1313"/>
      <c r="L5496" s="1315"/>
      <c r="M5496" s="1314">
        <v>0</v>
      </c>
    </row>
    <row r="5497" spans="1:14" ht="15.75" thickBot="1">
      <c r="A5497" s="2609" t="s">
        <v>4805</v>
      </c>
      <c r="B5497" s="1302"/>
      <c r="C5497" s="1302"/>
      <c r="D5497" s="2610">
        <f>D5496+D5482</f>
        <v>0</v>
      </c>
      <c r="E5497" s="1302"/>
      <c r="F5497" s="1302"/>
      <c r="G5497" s="2610">
        <f>G5482</f>
        <v>75000</v>
      </c>
      <c r="H5497" s="1302"/>
      <c r="I5497" s="1302"/>
      <c r="J5497" s="2610">
        <f>J5496+J5482</f>
        <v>102800</v>
      </c>
      <c r="K5497" s="1302"/>
      <c r="L5497" s="1302"/>
      <c r="M5497" s="2611">
        <f>M5496+M5482</f>
        <v>36000</v>
      </c>
      <c r="N5497" s="2600">
        <f>M5497+J5497+G5497+D5497</f>
        <v>213800</v>
      </c>
    </row>
    <row r="5498" spans="1:14" ht="15.75" thickBot="1">
      <c r="A5498" s="2971" t="s">
        <v>5322</v>
      </c>
      <c r="B5498" s="2972"/>
      <c r="C5498" s="2972"/>
      <c r="D5498" s="2973"/>
      <c r="E5498" s="2972"/>
      <c r="F5498" s="2972"/>
      <c r="G5498" s="2973"/>
      <c r="H5498" s="2972"/>
      <c r="I5498" s="2972"/>
      <c r="J5498" s="2973"/>
      <c r="K5498" s="2972"/>
      <c r="L5498" s="2972"/>
      <c r="M5498" s="2974"/>
    </row>
    <row r="5499" spans="1:14" ht="30">
      <c r="A5499" s="2975" t="s">
        <v>3278</v>
      </c>
      <c r="B5499" s="2976"/>
      <c r="C5499" s="2976"/>
      <c r="D5499" s="2977"/>
      <c r="E5499" s="2978" t="s">
        <v>5323</v>
      </c>
      <c r="F5499" s="2976"/>
      <c r="G5499" s="2977"/>
      <c r="H5499" s="2976" t="s">
        <v>5324</v>
      </c>
      <c r="I5499" s="2976"/>
      <c r="J5499" s="2977"/>
      <c r="K5499" s="2976" t="s">
        <v>3326</v>
      </c>
      <c r="L5499" s="2976"/>
      <c r="M5499" s="2977"/>
    </row>
    <row r="5500" spans="1:14" ht="30">
      <c r="A5500" s="2979" t="s">
        <v>4228</v>
      </c>
      <c r="B5500" s="2980"/>
      <c r="C5500" s="2850"/>
      <c r="D5500" s="2981"/>
      <c r="E5500" s="2850" t="s">
        <v>5325</v>
      </c>
      <c r="F5500" s="2850"/>
      <c r="G5500" s="2981"/>
      <c r="H5500" s="2850" t="s">
        <v>5325</v>
      </c>
      <c r="I5500" s="2850"/>
      <c r="J5500" s="2981"/>
      <c r="K5500" s="2850" t="s">
        <v>5325</v>
      </c>
      <c r="L5500" s="2850"/>
      <c r="M5500" s="2981"/>
    </row>
    <row r="5501" spans="1:14">
      <c r="A5501" s="2979" t="s">
        <v>3284</v>
      </c>
      <c r="B5501" s="2982"/>
      <c r="C5501" s="2983"/>
      <c r="D5501" s="2984"/>
      <c r="E5501" s="2985" t="s">
        <v>3285</v>
      </c>
      <c r="F5501" s="2983"/>
      <c r="G5501" s="2984"/>
      <c r="H5501" s="2985" t="s">
        <v>3371</v>
      </c>
      <c r="I5501" s="2983"/>
      <c r="J5501" s="2984"/>
      <c r="K5501" s="2985" t="s">
        <v>3361</v>
      </c>
      <c r="L5501" s="2983"/>
      <c r="M5501" s="2984"/>
    </row>
    <row r="5502" spans="1:14">
      <c r="A5502" s="2979" t="s">
        <v>4375</v>
      </c>
      <c r="B5502" s="2982"/>
      <c r="C5502" s="2983"/>
      <c r="D5502" s="2984"/>
      <c r="E5502" s="2982" t="s">
        <v>3334</v>
      </c>
      <c r="F5502" s="2983"/>
      <c r="G5502" s="2984"/>
      <c r="H5502" s="2982" t="s">
        <v>5326</v>
      </c>
      <c r="I5502" s="2983"/>
      <c r="J5502" s="2984"/>
      <c r="K5502" s="2982" t="s">
        <v>5326</v>
      </c>
      <c r="L5502" s="2983"/>
      <c r="M5502" s="2984"/>
    </row>
    <row r="5503" spans="1:14">
      <c r="A5503" s="2979" t="s">
        <v>3291</v>
      </c>
      <c r="B5503" s="2982"/>
      <c r="C5503" s="2983"/>
      <c r="D5503" s="2984"/>
      <c r="E5503" s="2982" t="s">
        <v>5327</v>
      </c>
      <c r="F5503" s="2983"/>
      <c r="G5503" s="2984"/>
      <c r="H5503" s="2982" t="s">
        <v>5328</v>
      </c>
      <c r="I5503" s="2983"/>
      <c r="J5503" s="2984"/>
      <c r="K5503" s="2982" t="s">
        <v>5328</v>
      </c>
      <c r="L5503" s="2983"/>
      <c r="M5503" s="2984"/>
    </row>
    <row r="5504" spans="1:14">
      <c r="A5504" s="2979" t="s">
        <v>3294</v>
      </c>
      <c r="B5504" s="2982"/>
      <c r="C5504" s="2983"/>
      <c r="D5504" s="2984"/>
      <c r="E5504" s="2982" t="s">
        <v>3337</v>
      </c>
      <c r="F5504" s="2983"/>
      <c r="G5504" s="2984"/>
      <c r="H5504" s="2982" t="s">
        <v>3337</v>
      </c>
      <c r="I5504" s="2983"/>
      <c r="J5504" s="2984"/>
      <c r="K5504" s="2982" t="s">
        <v>3337</v>
      </c>
      <c r="L5504" s="2983"/>
      <c r="M5504" s="2984"/>
    </row>
    <row r="5505" spans="1:13">
      <c r="A5505" s="2979" t="s">
        <v>3295</v>
      </c>
      <c r="B5505" s="2982"/>
      <c r="C5505" s="2983"/>
      <c r="D5505" s="2984"/>
      <c r="E5505" s="2982" t="s">
        <v>3394</v>
      </c>
      <c r="F5505" s="2983"/>
      <c r="G5505" s="2984"/>
      <c r="H5505" s="2982" t="s">
        <v>3426</v>
      </c>
      <c r="I5505" s="2983"/>
      <c r="J5505" s="2984"/>
      <c r="K5505" s="2982" t="s">
        <v>3394</v>
      </c>
      <c r="L5505" s="2983"/>
      <c r="M5505" s="2984"/>
    </row>
    <row r="5506" spans="1:13" ht="60">
      <c r="A5506" s="2979" t="s">
        <v>3298</v>
      </c>
      <c r="B5506" s="2982"/>
      <c r="C5506" s="2983"/>
      <c r="D5506" s="2984"/>
      <c r="E5506" s="2982" t="s">
        <v>5329</v>
      </c>
      <c r="F5506" s="2983"/>
      <c r="G5506" s="2984"/>
      <c r="H5506" s="2982" t="s">
        <v>3337</v>
      </c>
      <c r="I5506" s="2983"/>
      <c r="J5506" s="2984"/>
      <c r="K5506" s="2982" t="s">
        <v>5330</v>
      </c>
      <c r="L5506" s="2983"/>
      <c r="M5506" s="2984"/>
    </row>
    <row r="5507" spans="1:13" ht="30">
      <c r="A5507" s="2979" t="s">
        <v>4376</v>
      </c>
      <c r="B5507" s="2982"/>
      <c r="C5507" s="2983"/>
      <c r="D5507" s="2984"/>
      <c r="E5507" s="2982" t="s">
        <v>5331</v>
      </c>
      <c r="F5507" s="2983"/>
      <c r="G5507" s="2984"/>
      <c r="H5507" s="2982" t="s">
        <v>3337</v>
      </c>
      <c r="I5507" s="2983"/>
      <c r="J5507" s="2984"/>
      <c r="K5507" s="2982" t="s">
        <v>5332</v>
      </c>
      <c r="L5507" s="2983"/>
      <c r="M5507" s="2984"/>
    </row>
    <row r="5508" spans="1:13">
      <c r="A5508" s="2979" t="s">
        <v>3304</v>
      </c>
      <c r="B5508" s="2982"/>
      <c r="C5508" s="2986"/>
      <c r="D5508" s="2984"/>
      <c r="E5508" s="2982" t="s">
        <v>3343</v>
      </c>
      <c r="F5508" s="2986">
        <v>875</v>
      </c>
      <c r="G5508" s="2987">
        <f>SUM(F5508*E5511)</f>
        <v>19250</v>
      </c>
      <c r="H5508" s="2982" t="s">
        <v>3337</v>
      </c>
      <c r="I5508" s="2986"/>
      <c r="J5508" s="2984"/>
      <c r="K5508" s="2982" t="s">
        <v>3337</v>
      </c>
      <c r="L5508" s="2986"/>
      <c r="M5508" s="2984"/>
    </row>
    <row r="5509" spans="1:13">
      <c r="A5509" s="2979" t="s">
        <v>4377</v>
      </c>
      <c r="B5509" s="2988"/>
      <c r="C5509" s="2989"/>
      <c r="D5509" s="2984"/>
      <c r="E5509" s="2988">
        <v>4</v>
      </c>
      <c r="F5509" s="2989">
        <v>275</v>
      </c>
      <c r="G5509" s="2987">
        <f>SUM(E5509*F5509*E5511)</f>
        <v>24200</v>
      </c>
      <c r="H5509" s="2988">
        <v>1</v>
      </c>
      <c r="I5509" s="2989">
        <v>200</v>
      </c>
      <c r="J5509" s="2984">
        <f>H5511*H5509*I5509</f>
        <v>4400</v>
      </c>
      <c r="K5509" s="2988">
        <v>1</v>
      </c>
      <c r="L5509" s="2989">
        <v>275</v>
      </c>
      <c r="M5509" s="2984">
        <f>K5511*K5509*L5509</f>
        <v>6050</v>
      </c>
    </row>
    <row r="5510" spans="1:13">
      <c r="A5510" s="2979" t="s">
        <v>4378</v>
      </c>
      <c r="B5510" s="2988"/>
      <c r="C5510" s="2989"/>
      <c r="D5510" s="2987"/>
      <c r="E5510" s="2988">
        <v>4</v>
      </c>
      <c r="F5510" s="2989">
        <v>100</v>
      </c>
      <c r="G5510" s="2987">
        <f>SUM(E5510*F5510*E5511)</f>
        <v>8800</v>
      </c>
      <c r="H5510" s="2988">
        <v>2</v>
      </c>
      <c r="I5510" s="2989">
        <v>50</v>
      </c>
      <c r="J5510" s="2984">
        <f>H5511*H5510*I5510</f>
        <v>2200</v>
      </c>
      <c r="K5510" s="2988">
        <v>2</v>
      </c>
      <c r="L5510" s="2989">
        <v>100</v>
      </c>
      <c r="M5510" s="2984">
        <f>K5511*K5510*L5510</f>
        <v>4400</v>
      </c>
    </row>
    <row r="5511" spans="1:13">
      <c r="A5511" s="2979" t="s">
        <v>4379</v>
      </c>
      <c r="B5511" s="2980"/>
      <c r="C5511" s="2990"/>
      <c r="D5511" s="2984"/>
      <c r="E5511" s="2980">
        <v>22</v>
      </c>
      <c r="F5511" s="2990"/>
      <c r="G5511" s="2987"/>
      <c r="H5511" s="2980">
        <v>22</v>
      </c>
      <c r="I5511" s="2990"/>
      <c r="J5511" s="2984"/>
      <c r="K5511" s="2980">
        <v>22</v>
      </c>
      <c r="L5511" s="2990"/>
      <c r="M5511" s="2984"/>
    </row>
    <row r="5512" spans="1:13" ht="15.75" thickBot="1">
      <c r="A5512" s="2991" t="s">
        <v>29</v>
      </c>
      <c r="B5512" s="2992"/>
      <c r="C5512" s="2992"/>
      <c r="D5512" s="2992"/>
      <c r="E5512" s="2992"/>
      <c r="F5512" s="2992"/>
      <c r="G5512" s="2992">
        <f>SUM(G5508:G5511)</f>
        <v>52250</v>
      </c>
      <c r="H5512" s="2992"/>
      <c r="I5512" s="2992"/>
      <c r="J5512" s="2992">
        <f>SUM(J5508:J5510)</f>
        <v>6600</v>
      </c>
      <c r="K5512" s="2992"/>
      <c r="L5512" s="2992"/>
      <c r="M5512" s="2992">
        <f>SUM(M5509:M5511)</f>
        <v>10450</v>
      </c>
    </row>
    <row r="5513" spans="1:13">
      <c r="A5513" s="2975" t="s">
        <v>3278</v>
      </c>
      <c r="B5513" s="2993" t="s">
        <v>5333</v>
      </c>
      <c r="C5513" s="2993"/>
      <c r="D5513" s="2994"/>
      <c r="E5513" s="2993" t="s">
        <v>5333</v>
      </c>
      <c r="F5513" s="2993"/>
      <c r="G5513" s="2994"/>
      <c r="H5513" s="2993" t="s">
        <v>5333</v>
      </c>
      <c r="I5513" s="2993"/>
      <c r="J5513" s="2994"/>
      <c r="K5513" s="2993" t="s">
        <v>5333</v>
      </c>
      <c r="L5513" s="2993"/>
      <c r="M5513" s="2994"/>
    </row>
    <row r="5514" spans="1:13" ht="30">
      <c r="A5514" s="2979" t="s">
        <v>4228</v>
      </c>
      <c r="B5514" s="2980" t="s">
        <v>5334</v>
      </c>
      <c r="C5514" s="2990"/>
      <c r="D5514" s="2995"/>
      <c r="E5514" s="2980" t="s">
        <v>5334</v>
      </c>
      <c r="F5514" s="2990"/>
      <c r="G5514" s="2995"/>
      <c r="H5514" s="2980" t="s">
        <v>5334</v>
      </c>
      <c r="I5514" s="2990"/>
      <c r="J5514" s="2995"/>
      <c r="K5514" s="2980" t="s">
        <v>5334</v>
      </c>
      <c r="L5514" s="2990"/>
      <c r="M5514" s="2995"/>
    </row>
    <row r="5515" spans="1:13">
      <c r="A5515" s="2979" t="s">
        <v>3284</v>
      </c>
      <c r="B5515" s="2990" t="s">
        <v>3453</v>
      </c>
      <c r="C5515" s="2990"/>
      <c r="D5515" s="2995"/>
      <c r="E5515" s="2990" t="s">
        <v>3453</v>
      </c>
      <c r="F5515" s="2990"/>
      <c r="G5515" s="2995"/>
      <c r="H5515" s="2990" t="s">
        <v>3453</v>
      </c>
      <c r="I5515" s="2990"/>
      <c r="J5515" s="2995"/>
      <c r="K5515" s="2990" t="s">
        <v>3453</v>
      </c>
      <c r="L5515" s="2990"/>
      <c r="M5515" s="2995"/>
    </row>
    <row r="5516" spans="1:13">
      <c r="A5516" s="2979" t="s">
        <v>4375</v>
      </c>
      <c r="B5516" s="2990" t="s">
        <v>3337</v>
      </c>
      <c r="C5516" s="2990"/>
      <c r="D5516" s="2995"/>
      <c r="E5516" s="2990" t="s">
        <v>3337</v>
      </c>
      <c r="F5516" s="2990"/>
      <c r="G5516" s="2995"/>
      <c r="H5516" s="2990" t="s">
        <v>3337</v>
      </c>
      <c r="I5516" s="2990"/>
      <c r="J5516" s="2995"/>
      <c r="K5516" s="2990" t="s">
        <v>3337</v>
      </c>
      <c r="L5516" s="2990"/>
      <c r="M5516" s="2995"/>
    </row>
    <row r="5517" spans="1:13">
      <c r="A5517" s="2979" t="s">
        <v>3291</v>
      </c>
      <c r="B5517" s="2990" t="s">
        <v>5335</v>
      </c>
      <c r="C5517" s="2990"/>
      <c r="D5517" s="2995"/>
      <c r="E5517" s="2990" t="s">
        <v>5335</v>
      </c>
      <c r="F5517" s="2990"/>
      <c r="G5517" s="2995"/>
      <c r="H5517" s="2990" t="s">
        <v>5335</v>
      </c>
      <c r="I5517" s="2990"/>
      <c r="J5517" s="2995"/>
      <c r="K5517" s="2990" t="s">
        <v>5335</v>
      </c>
      <c r="L5517" s="2990"/>
      <c r="M5517" s="2995"/>
    </row>
    <row r="5518" spans="1:13">
      <c r="A5518" s="2979" t="s">
        <v>3294</v>
      </c>
      <c r="B5518" s="2990" t="s">
        <v>5336</v>
      </c>
      <c r="C5518" s="2990"/>
      <c r="D5518" s="2995"/>
      <c r="E5518" s="2990" t="s">
        <v>5336</v>
      </c>
      <c r="F5518" s="2990"/>
      <c r="G5518" s="2995"/>
      <c r="H5518" s="2990" t="s">
        <v>5336</v>
      </c>
      <c r="I5518" s="2990"/>
      <c r="J5518" s="2995"/>
      <c r="K5518" s="2990" t="s">
        <v>5336</v>
      </c>
      <c r="L5518" s="2990"/>
      <c r="M5518" s="2995"/>
    </row>
    <row r="5519" spans="1:13">
      <c r="A5519" s="2979" t="s">
        <v>3295</v>
      </c>
      <c r="B5519" s="2990" t="s">
        <v>3426</v>
      </c>
      <c r="C5519" s="2990"/>
      <c r="D5519" s="2995"/>
      <c r="E5519" s="2990" t="s">
        <v>3426</v>
      </c>
      <c r="F5519" s="2990"/>
      <c r="G5519" s="2995"/>
      <c r="H5519" s="2990" t="s">
        <v>3426</v>
      </c>
      <c r="I5519" s="2990"/>
      <c r="J5519" s="2995"/>
      <c r="K5519" s="2990" t="s">
        <v>3426</v>
      </c>
      <c r="L5519" s="2990"/>
      <c r="M5519" s="2995"/>
    </row>
    <row r="5520" spans="1:13" ht="30">
      <c r="A5520" s="2979" t="s">
        <v>3298</v>
      </c>
      <c r="B5520" s="2980" t="s">
        <v>3337</v>
      </c>
      <c r="C5520" s="2990"/>
      <c r="D5520" s="2995"/>
      <c r="E5520" s="2980" t="s">
        <v>3337</v>
      </c>
      <c r="F5520" s="2990"/>
      <c r="G5520" s="2995"/>
      <c r="H5520" s="2980" t="s">
        <v>3337</v>
      </c>
      <c r="I5520" s="2990"/>
      <c r="J5520" s="2995"/>
      <c r="K5520" s="2980" t="s">
        <v>3337</v>
      </c>
      <c r="L5520" s="2990"/>
      <c r="M5520" s="2995"/>
    </row>
    <row r="5521" spans="1:13">
      <c r="A5521" s="2979" t="s">
        <v>4376</v>
      </c>
      <c r="B5521" s="2990" t="s">
        <v>3337</v>
      </c>
      <c r="C5521" s="2990"/>
      <c r="D5521" s="2995"/>
      <c r="E5521" s="2990" t="s">
        <v>3337</v>
      </c>
      <c r="F5521" s="2990"/>
      <c r="G5521" s="2995"/>
      <c r="H5521" s="2990" t="s">
        <v>3337</v>
      </c>
      <c r="I5521" s="2990"/>
      <c r="J5521" s="2995"/>
      <c r="K5521" s="2990" t="s">
        <v>3337</v>
      </c>
      <c r="L5521" s="2990"/>
      <c r="M5521" s="2995"/>
    </row>
    <row r="5522" spans="1:13">
      <c r="A5522" s="2979" t="s">
        <v>3304</v>
      </c>
      <c r="B5522" s="2990" t="s">
        <v>3337</v>
      </c>
      <c r="C5522" s="2990"/>
      <c r="D5522" s="2995"/>
      <c r="E5522" s="2990" t="s">
        <v>3337</v>
      </c>
      <c r="F5522" s="2990"/>
      <c r="G5522" s="2995"/>
      <c r="H5522" s="2990" t="s">
        <v>3337</v>
      </c>
      <c r="I5522" s="2990"/>
      <c r="J5522" s="2995"/>
      <c r="K5522" s="2990" t="s">
        <v>3337</v>
      </c>
      <c r="L5522" s="2990"/>
      <c r="M5522" s="2995"/>
    </row>
    <row r="5523" spans="1:13">
      <c r="A5523" s="2979" t="s">
        <v>4377</v>
      </c>
      <c r="B5523" s="2990">
        <v>1</v>
      </c>
      <c r="C5523" s="2990">
        <v>200</v>
      </c>
      <c r="D5523" s="2995">
        <f>SUM(B5525*B5523*C5523)</f>
        <v>5600</v>
      </c>
      <c r="E5523" s="2990">
        <v>1</v>
      </c>
      <c r="F5523" s="2990">
        <v>200</v>
      </c>
      <c r="G5523" s="2995">
        <f>SUM(E5525*E5523*F5523)</f>
        <v>5600</v>
      </c>
      <c r="H5523" s="2990">
        <v>1</v>
      </c>
      <c r="I5523" s="2990">
        <v>200</v>
      </c>
      <c r="J5523" s="2995">
        <f>SUM(H5525*H5523*I5523)</f>
        <v>5600</v>
      </c>
      <c r="K5523" s="2990">
        <v>1</v>
      </c>
      <c r="L5523" s="2990">
        <v>200</v>
      </c>
      <c r="M5523" s="2995">
        <f>SUM(K5525*K5523*L5523)</f>
        <v>5600</v>
      </c>
    </row>
    <row r="5524" spans="1:13">
      <c r="A5524" s="2979" t="s">
        <v>4378</v>
      </c>
      <c r="B5524" s="2990">
        <v>2</v>
      </c>
      <c r="C5524" s="2990">
        <v>50</v>
      </c>
      <c r="D5524" s="2995">
        <f>SUM(B5525*B5524*C5524)</f>
        <v>2800</v>
      </c>
      <c r="E5524" s="2990">
        <v>2</v>
      </c>
      <c r="F5524" s="2990">
        <v>50</v>
      </c>
      <c r="G5524" s="2995">
        <f>SUM(E5525*E5524*F5524)</f>
        <v>2800</v>
      </c>
      <c r="H5524" s="2990">
        <v>2</v>
      </c>
      <c r="I5524" s="2990">
        <v>50</v>
      </c>
      <c r="J5524" s="2995">
        <f>SUM(H5525*H5524*I5524)</f>
        <v>2800</v>
      </c>
      <c r="K5524" s="2990">
        <v>2</v>
      </c>
      <c r="L5524" s="2990">
        <v>50</v>
      </c>
      <c r="M5524" s="2995">
        <f>SUM(K5525*K5524*L5524)</f>
        <v>2800</v>
      </c>
    </row>
    <row r="5525" spans="1:13">
      <c r="A5525" s="2979" t="s">
        <v>4379</v>
      </c>
      <c r="B5525" s="2990">
        <v>28</v>
      </c>
      <c r="C5525" s="2990"/>
      <c r="D5525" s="2995"/>
      <c r="E5525" s="2990">
        <v>28</v>
      </c>
      <c r="F5525" s="2990"/>
      <c r="G5525" s="2995"/>
      <c r="H5525" s="2990">
        <v>28</v>
      </c>
      <c r="I5525" s="2990"/>
      <c r="J5525" s="2995"/>
      <c r="K5525" s="2990">
        <v>28</v>
      </c>
      <c r="L5525" s="2990"/>
      <c r="M5525" s="2995"/>
    </row>
    <row r="5526" spans="1:13" ht="15.75" thickBot="1">
      <c r="A5526" s="2991" t="s">
        <v>29</v>
      </c>
      <c r="B5526" s="2992"/>
      <c r="C5526" s="2992"/>
      <c r="D5526" s="2992">
        <f>SUM(D5523:D5525)</f>
        <v>8400</v>
      </c>
      <c r="E5526" s="2992"/>
      <c r="F5526" s="2992"/>
      <c r="G5526" s="2992">
        <f>SUM(G5523:G5525)</f>
        <v>8400</v>
      </c>
      <c r="H5526" s="2992"/>
      <c r="I5526" s="2992"/>
      <c r="J5526" s="2992">
        <f>SUM(J5523:J5525)</f>
        <v>8400</v>
      </c>
      <c r="K5526" s="2992"/>
      <c r="L5526" s="2992"/>
      <c r="M5526" s="2992">
        <f>SUM(M5523:M5525)</f>
        <v>8400</v>
      </c>
    </row>
    <row r="5527" spans="1:13" ht="45">
      <c r="A5527" s="2975" t="s">
        <v>3278</v>
      </c>
      <c r="B5527" s="2976" t="s">
        <v>5337</v>
      </c>
      <c r="C5527" s="2976"/>
      <c r="D5527" s="2977"/>
      <c r="E5527" s="2976"/>
      <c r="F5527" s="2976"/>
      <c r="G5527" s="2977"/>
      <c r="H5527" s="2978" t="s">
        <v>5338</v>
      </c>
      <c r="I5527" s="2978"/>
      <c r="J5527" s="2996"/>
      <c r="K5527" s="2976"/>
      <c r="L5527" s="2976"/>
      <c r="M5527" s="2977"/>
    </row>
    <row r="5528" spans="1:13" ht="45">
      <c r="A5528" s="2979" t="s">
        <v>4228</v>
      </c>
      <c r="B5528" s="2850" t="s">
        <v>5339</v>
      </c>
      <c r="C5528" s="2850"/>
      <c r="D5528" s="2981"/>
      <c r="E5528" s="2850"/>
      <c r="F5528" s="2850"/>
      <c r="G5528" s="2981"/>
      <c r="H5528" s="2850" t="s">
        <v>5339</v>
      </c>
      <c r="I5528" s="2980"/>
      <c r="J5528" s="2997"/>
      <c r="K5528" s="2850"/>
      <c r="L5528" s="2850"/>
      <c r="M5528" s="2981"/>
    </row>
    <row r="5529" spans="1:13">
      <c r="A5529" s="2979" t="s">
        <v>3284</v>
      </c>
      <c r="B5529" s="2985" t="s">
        <v>3866</v>
      </c>
      <c r="C5529" s="2983"/>
      <c r="D5529" s="2984"/>
      <c r="E5529" s="2985"/>
      <c r="F5529" s="2983"/>
      <c r="G5529" s="2984"/>
      <c r="H5529" s="2985" t="s">
        <v>3371</v>
      </c>
      <c r="I5529" s="2980"/>
      <c r="J5529" s="2997"/>
      <c r="K5529" s="2985"/>
      <c r="L5529" s="2983"/>
      <c r="M5529" s="2984"/>
    </row>
    <row r="5530" spans="1:13">
      <c r="A5530" s="2979" t="s">
        <v>4375</v>
      </c>
      <c r="B5530" s="2980" t="s">
        <v>3334</v>
      </c>
      <c r="C5530" s="2983"/>
      <c r="D5530" s="2984"/>
      <c r="E5530" s="2982"/>
      <c r="F5530" s="2983"/>
      <c r="G5530" s="2984"/>
      <c r="H5530" s="2980" t="s">
        <v>3411</v>
      </c>
      <c r="I5530" s="2980"/>
      <c r="J5530" s="2997"/>
      <c r="K5530" s="2982"/>
      <c r="L5530" s="2983"/>
      <c r="M5530" s="2984"/>
    </row>
    <row r="5531" spans="1:13" ht="45">
      <c r="A5531" s="2979" t="s">
        <v>3291</v>
      </c>
      <c r="B5531" s="2982" t="s">
        <v>5340</v>
      </c>
      <c r="C5531" s="2983"/>
      <c r="D5531" s="2984"/>
      <c r="E5531" s="2982"/>
      <c r="F5531" s="2983"/>
      <c r="G5531" s="2984"/>
      <c r="H5531" s="2980" t="s">
        <v>5341</v>
      </c>
      <c r="I5531" s="2980"/>
      <c r="J5531" s="2997"/>
      <c r="K5531" s="2982"/>
      <c r="L5531" s="2983"/>
      <c r="M5531" s="2984"/>
    </row>
    <row r="5532" spans="1:13">
      <c r="A5532" s="2979" t="s">
        <v>3294</v>
      </c>
      <c r="B5532" s="2985" t="s">
        <v>3699</v>
      </c>
      <c r="C5532" s="2983"/>
      <c r="D5532" s="2984"/>
      <c r="E5532" s="2982"/>
      <c r="F5532" s="2983"/>
      <c r="G5532" s="2984"/>
      <c r="H5532" s="2985" t="s">
        <v>3699</v>
      </c>
      <c r="I5532" s="2980"/>
      <c r="J5532" s="2997"/>
      <c r="K5532" s="2982"/>
      <c r="L5532" s="2983"/>
      <c r="M5532" s="2984"/>
    </row>
    <row r="5533" spans="1:13">
      <c r="A5533" s="2979" t="s">
        <v>3295</v>
      </c>
      <c r="B5533" s="2982" t="s">
        <v>3394</v>
      </c>
      <c r="C5533" s="2983"/>
      <c r="D5533" s="2984"/>
      <c r="E5533" s="2982"/>
      <c r="F5533" s="2983"/>
      <c r="G5533" s="2984"/>
      <c r="H5533" s="2980" t="s">
        <v>3426</v>
      </c>
      <c r="I5533" s="2980"/>
      <c r="J5533" s="2997"/>
      <c r="K5533" s="2982"/>
      <c r="L5533" s="2983"/>
      <c r="M5533" s="2984"/>
    </row>
    <row r="5534" spans="1:13" ht="45">
      <c r="A5534" s="2979" t="s">
        <v>3298</v>
      </c>
      <c r="B5534" s="2982" t="s">
        <v>5342</v>
      </c>
      <c r="C5534" s="2983"/>
      <c r="D5534" s="2984"/>
      <c r="E5534" s="2982"/>
      <c r="F5534" s="2983"/>
      <c r="G5534" s="2984"/>
      <c r="H5534" s="2980" t="s">
        <v>3337</v>
      </c>
      <c r="I5534" s="2980"/>
      <c r="J5534" s="2997"/>
      <c r="K5534" s="2982"/>
      <c r="L5534" s="2983"/>
      <c r="M5534" s="2984"/>
    </row>
    <row r="5535" spans="1:13" ht="60">
      <c r="A5535" s="2979" t="s">
        <v>4376</v>
      </c>
      <c r="B5535" s="2982" t="s">
        <v>5343</v>
      </c>
      <c r="C5535" s="2983"/>
      <c r="D5535" s="2984"/>
      <c r="E5535" s="2982"/>
      <c r="F5535" s="2983"/>
      <c r="G5535" s="2984"/>
      <c r="H5535" s="2980" t="s">
        <v>3337</v>
      </c>
      <c r="I5535" s="2980"/>
      <c r="J5535" s="2997"/>
      <c r="K5535" s="2982"/>
      <c r="L5535" s="2983"/>
      <c r="M5535" s="2984"/>
    </row>
    <row r="5536" spans="1:13">
      <c r="A5536" s="2979" t="s">
        <v>3304</v>
      </c>
      <c r="B5536" s="2982" t="s">
        <v>3337</v>
      </c>
      <c r="C5536" s="2986"/>
      <c r="D5536" s="2984"/>
      <c r="E5536" s="2982"/>
      <c r="F5536" s="2986"/>
      <c r="G5536" s="2984"/>
      <c r="H5536" s="2980" t="s">
        <v>3337</v>
      </c>
      <c r="I5536" s="2980"/>
      <c r="J5536" s="2997"/>
      <c r="K5536" s="2982"/>
      <c r="L5536" s="2986"/>
      <c r="M5536" s="2984"/>
    </row>
    <row r="5537" spans="1:13">
      <c r="A5537" s="2979" t="s">
        <v>4377</v>
      </c>
      <c r="B5537" s="2988">
        <v>1</v>
      </c>
      <c r="C5537" s="2989">
        <v>500</v>
      </c>
      <c r="D5537" s="2984">
        <f>SUM(B5539*B5537*C5537)</f>
        <v>75000</v>
      </c>
      <c r="E5537" s="2988"/>
      <c r="F5537" s="2989"/>
      <c r="G5537" s="2984"/>
      <c r="H5537" s="2980">
        <v>1</v>
      </c>
      <c r="I5537" s="2980">
        <v>200</v>
      </c>
      <c r="J5537" s="2997">
        <f>SUM(H5537*I5537*H5539)</f>
        <v>24000</v>
      </c>
      <c r="K5537" s="2988"/>
      <c r="L5537" s="2989"/>
      <c r="M5537" s="2984"/>
    </row>
    <row r="5538" spans="1:13">
      <c r="A5538" s="2979" t="s">
        <v>4378</v>
      </c>
      <c r="B5538" s="2988">
        <v>2</v>
      </c>
      <c r="C5538" s="2989">
        <v>200</v>
      </c>
      <c r="D5538" s="2984">
        <f>SUM(B5539*B5538*C5538)</f>
        <v>60000</v>
      </c>
      <c r="E5538" s="2988"/>
      <c r="F5538" s="2989"/>
      <c r="G5538" s="2984"/>
      <c r="H5538" s="2980">
        <v>2</v>
      </c>
      <c r="I5538" s="2980">
        <v>50</v>
      </c>
      <c r="J5538" s="2997">
        <f>SUM(H5538*I5538*H5539)</f>
        <v>12000</v>
      </c>
      <c r="K5538" s="2988"/>
      <c r="L5538" s="2989"/>
      <c r="M5538" s="2984"/>
    </row>
    <row r="5539" spans="1:13">
      <c r="A5539" s="2979" t="s">
        <v>4379</v>
      </c>
      <c r="B5539" s="2980">
        <v>150</v>
      </c>
      <c r="C5539" s="2990"/>
      <c r="D5539" s="2984"/>
      <c r="E5539" s="2980"/>
      <c r="F5539" s="2990"/>
      <c r="G5539" s="2984"/>
      <c r="H5539" s="2980">
        <v>120</v>
      </c>
      <c r="I5539" s="2980"/>
      <c r="J5539" s="2997"/>
      <c r="K5539" s="2980"/>
      <c r="L5539" s="2990"/>
      <c r="M5539" s="2984"/>
    </row>
    <row r="5540" spans="1:13" ht="15.75" thickBot="1">
      <c r="A5540" s="2991" t="s">
        <v>29</v>
      </c>
      <c r="B5540" s="2992"/>
      <c r="C5540" s="2992"/>
      <c r="D5540" s="2992">
        <f>SUM(D5537:D5539)</f>
        <v>135000</v>
      </c>
      <c r="E5540" s="2992"/>
      <c r="F5540" s="2992"/>
      <c r="G5540" s="2992"/>
      <c r="H5540" s="2998"/>
      <c r="I5540" s="2998"/>
      <c r="J5540" s="2998">
        <f>SUM(J5537:J5539)</f>
        <v>36000</v>
      </c>
      <c r="K5540" s="2992"/>
      <c r="L5540" s="2992"/>
      <c r="M5540" s="2992"/>
    </row>
    <row r="5541" spans="1:13" ht="30">
      <c r="A5541" s="2975" t="s">
        <v>3278</v>
      </c>
      <c r="B5541" s="2976" t="s">
        <v>5344</v>
      </c>
      <c r="C5541" s="2976"/>
      <c r="D5541" s="2977"/>
      <c r="E5541" s="2976"/>
      <c r="F5541" s="2976"/>
      <c r="G5541" s="2977"/>
      <c r="H5541" s="2976" t="s">
        <v>5344</v>
      </c>
      <c r="I5541" s="2976"/>
      <c r="J5541" s="2977"/>
      <c r="K5541" s="2976"/>
      <c r="L5541" s="2976"/>
      <c r="M5541" s="2977"/>
    </row>
    <row r="5542" spans="1:13" ht="45">
      <c r="A5542" s="2979" t="s">
        <v>4228</v>
      </c>
      <c r="B5542" s="2850" t="s">
        <v>5339</v>
      </c>
      <c r="C5542" s="2850"/>
      <c r="D5542" s="2981"/>
      <c r="E5542" s="2850"/>
      <c r="F5542" s="2850"/>
      <c r="G5542" s="2981"/>
      <c r="H5542" s="2850" t="s">
        <v>5339</v>
      </c>
      <c r="I5542" s="2850"/>
      <c r="J5542" s="2981"/>
      <c r="K5542" s="2850"/>
      <c r="L5542" s="2850"/>
      <c r="M5542" s="2981"/>
    </row>
    <row r="5543" spans="1:13">
      <c r="A5543" s="2979" t="s">
        <v>3284</v>
      </c>
      <c r="B5543" s="2985" t="s">
        <v>5345</v>
      </c>
      <c r="C5543" s="2983"/>
      <c r="D5543" s="2984"/>
      <c r="E5543" s="2985"/>
      <c r="F5543" s="2983"/>
      <c r="G5543" s="2984"/>
      <c r="H5543" s="2985" t="s">
        <v>5346</v>
      </c>
      <c r="I5543" s="2983"/>
      <c r="J5543" s="2984"/>
      <c r="K5543" s="2985"/>
      <c r="L5543" s="2983"/>
      <c r="M5543" s="2984"/>
    </row>
    <row r="5544" spans="1:13">
      <c r="A5544" s="2979" t="s">
        <v>4375</v>
      </c>
      <c r="B5544" s="2982" t="s">
        <v>3712</v>
      </c>
      <c r="C5544" s="2983"/>
      <c r="D5544" s="2984"/>
      <c r="E5544" s="2982"/>
      <c r="F5544" s="2983"/>
      <c r="G5544" s="2984"/>
      <c r="H5544" s="2982" t="s">
        <v>3712</v>
      </c>
      <c r="I5544" s="2983"/>
      <c r="J5544" s="2984"/>
      <c r="K5544" s="2982"/>
      <c r="L5544" s="2983"/>
      <c r="M5544" s="2984"/>
    </row>
    <row r="5545" spans="1:13" ht="60">
      <c r="A5545" s="2979" t="s">
        <v>3291</v>
      </c>
      <c r="B5545" s="2982" t="s">
        <v>5347</v>
      </c>
      <c r="C5545" s="2983"/>
      <c r="D5545" s="2984"/>
      <c r="E5545" s="2982"/>
      <c r="F5545" s="2983"/>
      <c r="G5545" s="2984"/>
      <c r="H5545" s="2982" t="s">
        <v>5347</v>
      </c>
      <c r="I5545" s="2983"/>
      <c r="J5545" s="2984"/>
      <c r="K5545" s="2982"/>
      <c r="L5545" s="2983"/>
      <c r="M5545" s="2984"/>
    </row>
    <row r="5546" spans="1:13">
      <c r="A5546" s="2979" t="s">
        <v>3294</v>
      </c>
      <c r="B5546" s="2982" t="s">
        <v>5348</v>
      </c>
      <c r="C5546" s="2983"/>
      <c r="D5546" s="2984"/>
      <c r="E5546" s="2982"/>
      <c r="F5546" s="2983"/>
      <c r="G5546" s="2984"/>
      <c r="H5546" s="2982" t="s">
        <v>5348</v>
      </c>
      <c r="I5546" s="2983"/>
      <c r="J5546" s="2984"/>
      <c r="K5546" s="2982"/>
      <c r="L5546" s="2983"/>
      <c r="M5546" s="2984"/>
    </row>
    <row r="5547" spans="1:13">
      <c r="A5547" s="2979" t="s">
        <v>3295</v>
      </c>
      <c r="B5547" s="2982" t="s">
        <v>3394</v>
      </c>
      <c r="C5547" s="2983"/>
      <c r="D5547" s="2984"/>
      <c r="E5547" s="2982"/>
      <c r="F5547" s="2983"/>
      <c r="G5547" s="2984"/>
      <c r="H5547" s="2982" t="s">
        <v>3394</v>
      </c>
      <c r="I5547" s="2983"/>
      <c r="J5547" s="2984"/>
      <c r="K5547" s="2982"/>
      <c r="L5547" s="2983"/>
      <c r="M5547" s="2984"/>
    </row>
    <row r="5548" spans="1:13" ht="60">
      <c r="A5548" s="2979" t="s">
        <v>3298</v>
      </c>
      <c r="B5548" s="2982" t="s">
        <v>5342</v>
      </c>
      <c r="C5548" s="2983"/>
      <c r="D5548" s="2984"/>
      <c r="E5548" s="2982"/>
      <c r="F5548" s="2983"/>
      <c r="G5548" s="2984"/>
      <c r="H5548" s="2982" t="s">
        <v>5342</v>
      </c>
      <c r="I5548" s="2983"/>
      <c r="J5548" s="2984"/>
      <c r="K5548" s="2982"/>
      <c r="L5548" s="2983"/>
      <c r="M5548" s="2984"/>
    </row>
    <row r="5549" spans="1:13" ht="30">
      <c r="A5549" s="2999" t="s">
        <v>4376</v>
      </c>
      <c r="B5549" s="2982" t="s">
        <v>5349</v>
      </c>
      <c r="C5549" s="2983"/>
      <c r="D5549" s="2984"/>
      <c r="E5549" s="2982"/>
      <c r="F5549" s="2983"/>
      <c r="G5549" s="2984"/>
      <c r="H5549" s="2982" t="s">
        <v>5349</v>
      </c>
      <c r="I5549" s="2983"/>
      <c r="J5549" s="2984"/>
      <c r="K5549" s="2982"/>
      <c r="L5549" s="2983"/>
      <c r="M5549" s="2984"/>
    </row>
    <row r="5550" spans="1:13">
      <c r="A5550" s="2999" t="s">
        <v>3304</v>
      </c>
      <c r="B5550" s="2982" t="s">
        <v>3337</v>
      </c>
      <c r="C5550" s="2986"/>
      <c r="D5550" s="2984"/>
      <c r="E5550" s="2982"/>
      <c r="F5550" s="2986"/>
      <c r="G5550" s="2984"/>
      <c r="H5550" s="2982" t="s">
        <v>3337</v>
      </c>
      <c r="I5550" s="2986"/>
      <c r="J5550" s="2984"/>
      <c r="K5550" s="2982"/>
      <c r="L5550" s="2986"/>
      <c r="M5550" s="2984"/>
    </row>
    <row r="5551" spans="1:13">
      <c r="A5551" s="2999" t="s">
        <v>4377</v>
      </c>
      <c r="B5551" s="2988">
        <v>115</v>
      </c>
      <c r="C5551" s="2989">
        <v>275</v>
      </c>
      <c r="D5551" s="2984">
        <f>SUM(B5551*C5551)</f>
        <v>31625</v>
      </c>
      <c r="E5551" s="2988"/>
      <c r="F5551" s="2989"/>
      <c r="G5551" s="2984"/>
      <c r="H5551" s="2988">
        <v>110</v>
      </c>
      <c r="I5551" s="2989">
        <v>275</v>
      </c>
      <c r="J5551" s="2984">
        <f>SUM(H5551*I5551)</f>
        <v>30250</v>
      </c>
      <c r="K5551" s="2988"/>
      <c r="L5551" s="2989"/>
      <c r="M5551" s="2984"/>
    </row>
    <row r="5552" spans="1:13">
      <c r="A5552" s="2999" t="s">
        <v>4378</v>
      </c>
      <c r="B5552" s="2988">
        <v>315</v>
      </c>
      <c r="C5552" s="2989">
        <v>100</v>
      </c>
      <c r="D5552" s="2984">
        <f>SUM(B5552*C5552)</f>
        <v>31500</v>
      </c>
      <c r="E5552" s="2988"/>
      <c r="F5552" s="2989"/>
      <c r="G5552" s="2984"/>
      <c r="H5552" s="2988">
        <v>315</v>
      </c>
      <c r="I5552" s="2989">
        <v>100</v>
      </c>
      <c r="J5552" s="2984">
        <f>SUM(H5552*I5552)</f>
        <v>31500</v>
      </c>
      <c r="K5552" s="2988"/>
      <c r="L5552" s="2989"/>
      <c r="M5552" s="2984"/>
    </row>
    <row r="5553" spans="1:13">
      <c r="A5553" s="2999" t="s">
        <v>4379</v>
      </c>
      <c r="B5553" s="2980"/>
      <c r="C5553" s="2990"/>
      <c r="D5553" s="2984"/>
      <c r="E5553" s="2980"/>
      <c r="F5553" s="2990"/>
      <c r="G5553" s="2984"/>
      <c r="H5553" s="2980"/>
      <c r="I5553" s="2990"/>
      <c r="J5553" s="2984"/>
      <c r="K5553" s="2980"/>
      <c r="L5553" s="2990"/>
      <c r="M5553" s="2984"/>
    </row>
    <row r="5554" spans="1:13" ht="15.75" thickBot="1">
      <c r="A5554" s="3000" t="s">
        <v>29</v>
      </c>
      <c r="B5554" s="2992"/>
      <c r="C5554" s="2992"/>
      <c r="D5554" s="2992">
        <f>SUM(D5551:D5553)</f>
        <v>63125</v>
      </c>
      <c r="E5554" s="2992"/>
      <c r="F5554" s="2992"/>
      <c r="G5554" s="2992"/>
      <c r="H5554" s="2992"/>
      <c r="I5554" s="2992"/>
      <c r="J5554" s="2992">
        <f>SUM(J5551:J5553)</f>
        <v>61750</v>
      </c>
      <c r="K5554" s="2992"/>
      <c r="L5554" s="2992"/>
      <c r="M5554" s="2992"/>
    </row>
    <row r="5555" spans="1:13">
      <c r="A5555" s="3001" t="s">
        <v>3278</v>
      </c>
      <c r="B5555" s="2976" t="s">
        <v>5350</v>
      </c>
      <c r="C5555" s="2976"/>
      <c r="D5555" s="2977"/>
      <c r="E5555" s="2976" t="s">
        <v>5350</v>
      </c>
      <c r="F5555" s="2976"/>
      <c r="G5555" s="2977"/>
      <c r="H5555" s="2976" t="s">
        <v>5350</v>
      </c>
      <c r="I5555" s="2976"/>
      <c r="J5555" s="2977"/>
      <c r="K5555" s="2976" t="s">
        <v>5350</v>
      </c>
      <c r="L5555" s="2976"/>
      <c r="M5555" s="2977"/>
    </row>
    <row r="5556" spans="1:13" ht="45">
      <c r="A5556" s="2999" t="s">
        <v>4228</v>
      </c>
      <c r="B5556" s="2850" t="s">
        <v>5339</v>
      </c>
      <c r="C5556" s="2850"/>
      <c r="D5556" s="2981"/>
      <c r="E5556" s="2850" t="s">
        <v>5339</v>
      </c>
      <c r="F5556" s="2850"/>
      <c r="G5556" s="2981"/>
      <c r="H5556" s="2850" t="s">
        <v>5339</v>
      </c>
      <c r="I5556" s="2850"/>
      <c r="J5556" s="2981"/>
      <c r="K5556" s="2850" t="s">
        <v>5339</v>
      </c>
      <c r="L5556" s="2850"/>
      <c r="M5556" s="2981"/>
    </row>
    <row r="5557" spans="1:13">
      <c r="A5557" s="2999" t="s">
        <v>3284</v>
      </c>
      <c r="B5557" s="2982" t="s">
        <v>5351</v>
      </c>
      <c r="C5557" s="2983"/>
      <c r="D5557" s="2984"/>
      <c r="E5557" s="2982" t="s">
        <v>5352</v>
      </c>
      <c r="F5557" s="2983"/>
      <c r="G5557" s="2984"/>
      <c r="H5557" s="2982" t="s">
        <v>5353</v>
      </c>
      <c r="I5557" s="2983"/>
      <c r="J5557" s="2984"/>
      <c r="K5557" s="2982" t="s">
        <v>5354</v>
      </c>
      <c r="L5557" s="2983"/>
      <c r="M5557" s="2984"/>
    </row>
    <row r="5558" spans="1:13">
      <c r="A5558" s="2999" t="s">
        <v>4375</v>
      </c>
      <c r="B5558" s="2982" t="s">
        <v>5355</v>
      </c>
      <c r="C5558" s="2983"/>
      <c r="D5558" s="2984"/>
      <c r="E5558" s="2982" t="s">
        <v>5355</v>
      </c>
      <c r="F5558" s="2983"/>
      <c r="G5558" s="2984"/>
      <c r="H5558" s="2982" t="s">
        <v>5355</v>
      </c>
      <c r="I5558" s="2983"/>
      <c r="J5558" s="2984"/>
      <c r="K5558" s="2982" t="s">
        <v>5355</v>
      </c>
      <c r="L5558" s="2983"/>
      <c r="M5558" s="2984"/>
    </row>
    <row r="5559" spans="1:13" ht="60">
      <c r="A5559" s="2999" t="s">
        <v>3291</v>
      </c>
      <c r="B5559" s="2982" t="s">
        <v>5340</v>
      </c>
      <c r="C5559" s="2983"/>
      <c r="D5559" s="2984"/>
      <c r="E5559" s="2982" t="s">
        <v>5340</v>
      </c>
      <c r="F5559" s="2983"/>
      <c r="G5559" s="2984"/>
      <c r="H5559" s="2982" t="s">
        <v>5340</v>
      </c>
      <c r="I5559" s="2983"/>
      <c r="J5559" s="2984"/>
      <c r="K5559" s="2982" t="s">
        <v>5340</v>
      </c>
      <c r="L5559" s="2983"/>
      <c r="M5559" s="2984"/>
    </row>
    <row r="5560" spans="1:13" ht="30">
      <c r="A5560" s="2979" t="s">
        <v>3294</v>
      </c>
      <c r="B5560" s="2982" t="s">
        <v>5356</v>
      </c>
      <c r="C5560" s="2983"/>
      <c r="D5560" s="2984"/>
      <c r="E5560" s="2982" t="s">
        <v>5356</v>
      </c>
      <c r="F5560" s="2983"/>
      <c r="G5560" s="2984"/>
      <c r="H5560" s="2982" t="s">
        <v>5356</v>
      </c>
      <c r="I5560" s="2983"/>
      <c r="J5560" s="2984"/>
      <c r="K5560" s="2982" t="s">
        <v>5356</v>
      </c>
      <c r="L5560" s="2983"/>
      <c r="M5560" s="2984"/>
    </row>
    <row r="5561" spans="1:13">
      <c r="A5561" s="2979" t="s">
        <v>3295</v>
      </c>
      <c r="B5561" s="2982" t="s">
        <v>3394</v>
      </c>
      <c r="C5561" s="2983"/>
      <c r="D5561" s="2984"/>
      <c r="E5561" s="2982" t="s">
        <v>3394</v>
      </c>
      <c r="F5561" s="2983"/>
      <c r="G5561" s="2984"/>
      <c r="H5561" s="2982" t="s">
        <v>3394</v>
      </c>
      <c r="I5561" s="2983"/>
      <c r="J5561" s="2984"/>
      <c r="K5561" s="2982" t="s">
        <v>3394</v>
      </c>
      <c r="L5561" s="2983"/>
      <c r="M5561" s="2984"/>
    </row>
    <row r="5562" spans="1:13" ht="60">
      <c r="A5562" s="2979" t="s">
        <v>3298</v>
      </c>
      <c r="B5562" s="2982" t="s">
        <v>5357</v>
      </c>
      <c r="C5562" s="2983"/>
      <c r="D5562" s="2984"/>
      <c r="E5562" s="2982" t="s">
        <v>5357</v>
      </c>
      <c r="F5562" s="2983"/>
      <c r="G5562" s="2984"/>
      <c r="H5562" s="2982" t="s">
        <v>5357</v>
      </c>
      <c r="I5562" s="2983"/>
      <c r="J5562" s="2984"/>
      <c r="K5562" s="2982" t="s">
        <v>5357</v>
      </c>
      <c r="L5562" s="2983"/>
      <c r="M5562" s="2984"/>
    </row>
    <row r="5563" spans="1:13" ht="60">
      <c r="A5563" s="2979" t="s">
        <v>4376</v>
      </c>
      <c r="B5563" s="2982" t="s">
        <v>5358</v>
      </c>
      <c r="C5563" s="2983"/>
      <c r="D5563" s="2984"/>
      <c r="E5563" s="2982" t="s">
        <v>5358</v>
      </c>
      <c r="F5563" s="2983"/>
      <c r="G5563" s="2984"/>
      <c r="H5563" s="2982" t="s">
        <v>5358</v>
      </c>
      <c r="I5563" s="2983"/>
      <c r="J5563" s="2984"/>
      <c r="K5563" s="2982" t="s">
        <v>5358</v>
      </c>
      <c r="L5563" s="2983"/>
      <c r="M5563" s="2984"/>
    </row>
    <row r="5564" spans="1:13">
      <c r="A5564" s="2979" t="s">
        <v>3304</v>
      </c>
      <c r="B5564" s="2982" t="s">
        <v>3337</v>
      </c>
      <c r="C5564" s="2986"/>
      <c r="D5564" s="2984"/>
      <c r="E5564" s="2982" t="s">
        <v>3337</v>
      </c>
      <c r="F5564" s="2986"/>
      <c r="G5564" s="2984"/>
      <c r="H5564" s="2982" t="s">
        <v>3337</v>
      </c>
      <c r="I5564" s="2986"/>
      <c r="J5564" s="2984"/>
      <c r="K5564" s="2982" t="s">
        <v>3337</v>
      </c>
      <c r="L5564" s="2986"/>
      <c r="M5564" s="2984"/>
    </row>
    <row r="5565" spans="1:13">
      <c r="A5565" s="2979" t="s">
        <v>4377</v>
      </c>
      <c r="B5565" s="2988">
        <v>1</v>
      </c>
      <c r="C5565" s="2989">
        <v>350</v>
      </c>
      <c r="D5565" s="2984">
        <f>SUM(B5567*B5565*C5565)</f>
        <v>17500</v>
      </c>
      <c r="E5565" s="2988">
        <v>1</v>
      </c>
      <c r="F5565" s="2989">
        <v>350</v>
      </c>
      <c r="G5565" s="2984">
        <f>SUM(E5567*E5565*F5565)</f>
        <v>17500</v>
      </c>
      <c r="H5565" s="2988">
        <v>1</v>
      </c>
      <c r="I5565" s="2989">
        <v>350</v>
      </c>
      <c r="J5565" s="2984">
        <f>SUM(H5567*H5565*I5565)</f>
        <v>17500</v>
      </c>
      <c r="K5565" s="2988">
        <v>1</v>
      </c>
      <c r="L5565" s="2989">
        <v>350</v>
      </c>
      <c r="M5565" s="2984">
        <f>SUM(K5567*K5565*L5565)</f>
        <v>17500</v>
      </c>
    </row>
    <row r="5566" spans="1:13">
      <c r="A5566" s="2979" t="s">
        <v>4378</v>
      </c>
      <c r="B5566" s="2988">
        <v>2</v>
      </c>
      <c r="C5566" s="2989">
        <v>150</v>
      </c>
      <c r="D5566" s="2984">
        <f>SUM(B5567*B5566*C5566)</f>
        <v>15000</v>
      </c>
      <c r="E5566" s="2988">
        <v>2</v>
      </c>
      <c r="F5566" s="2989">
        <v>150</v>
      </c>
      <c r="G5566" s="2984">
        <f>SUM(E5567*E5566*F5566)</f>
        <v>15000</v>
      </c>
      <c r="H5566" s="2988">
        <v>2</v>
      </c>
      <c r="I5566" s="2989">
        <v>150</v>
      </c>
      <c r="J5566" s="2984">
        <f>SUM(H5567*H5566*I5566)</f>
        <v>15000</v>
      </c>
      <c r="K5566" s="2988">
        <v>2</v>
      </c>
      <c r="L5566" s="2989">
        <v>150</v>
      </c>
      <c r="M5566" s="2984">
        <f>SUM(K5567*K5566*L5566)</f>
        <v>15000</v>
      </c>
    </row>
    <row r="5567" spans="1:13">
      <c r="A5567" s="2979" t="s">
        <v>4379</v>
      </c>
      <c r="B5567" s="2980">
        <v>50</v>
      </c>
      <c r="C5567" s="2990"/>
      <c r="D5567" s="2984"/>
      <c r="E5567" s="2980">
        <v>50</v>
      </c>
      <c r="F5567" s="2990"/>
      <c r="G5567" s="2984"/>
      <c r="H5567" s="2980">
        <v>50</v>
      </c>
      <c r="I5567" s="2990"/>
      <c r="J5567" s="2984"/>
      <c r="K5567" s="2980">
        <v>50</v>
      </c>
      <c r="L5567" s="2990"/>
      <c r="M5567" s="2984"/>
    </row>
    <row r="5568" spans="1:13" ht="15.75" thickBot="1">
      <c r="A5568" s="2991" t="s">
        <v>29</v>
      </c>
      <c r="B5568" s="2992"/>
      <c r="C5568" s="2992"/>
      <c r="D5568" s="2992">
        <f>SUM(D5565:D5567)</f>
        <v>32500</v>
      </c>
      <c r="E5568" s="2992"/>
      <c r="F5568" s="2992"/>
      <c r="G5568" s="2992">
        <f>SUM(G5565:G5567)</f>
        <v>32500</v>
      </c>
      <c r="H5568" s="2992"/>
      <c r="I5568" s="2992"/>
      <c r="J5568" s="2992">
        <f>SUM(J5565:J5567)</f>
        <v>32500</v>
      </c>
      <c r="K5568" s="2992"/>
      <c r="L5568" s="2992"/>
      <c r="M5568" s="2992">
        <f>SUM(M5565:M5567)</f>
        <v>32500</v>
      </c>
    </row>
    <row r="5569" spans="1:13">
      <c r="A5569" s="3002" t="s">
        <v>3278</v>
      </c>
      <c r="B5569" s="3003" t="s">
        <v>5359</v>
      </c>
      <c r="C5569" s="3003"/>
      <c r="D5569" s="3004"/>
      <c r="E5569" s="3003"/>
      <c r="F5569" s="3003"/>
      <c r="G5569" s="3004"/>
      <c r="H5569" s="3003" t="s">
        <v>5359</v>
      </c>
      <c r="I5569" s="3003"/>
      <c r="J5569" s="3004"/>
      <c r="K5569" s="3003"/>
      <c r="L5569" s="3003"/>
      <c r="M5569" s="3004"/>
    </row>
    <row r="5570" spans="1:13" ht="45">
      <c r="A5570" s="2979" t="s">
        <v>4228</v>
      </c>
      <c r="B5570" s="2850" t="s">
        <v>5339</v>
      </c>
      <c r="C5570" s="2850"/>
      <c r="D5570" s="2981"/>
      <c r="E5570" s="2850"/>
      <c r="F5570" s="2850"/>
      <c r="G5570" s="2981"/>
      <c r="H5570" s="2850" t="s">
        <v>5339</v>
      </c>
      <c r="I5570" s="2850"/>
      <c r="J5570" s="2981"/>
      <c r="K5570" s="2850"/>
      <c r="L5570" s="2850"/>
      <c r="M5570" s="2981"/>
    </row>
    <row r="5571" spans="1:13">
      <c r="A5571" s="2999" t="s">
        <v>3284</v>
      </c>
      <c r="B5571" s="2982" t="s">
        <v>5360</v>
      </c>
      <c r="C5571" s="2983"/>
      <c r="D5571" s="2984"/>
      <c r="E5571" s="2985"/>
      <c r="F5571" s="2983"/>
      <c r="G5571" s="2984"/>
      <c r="H5571" s="2982" t="s">
        <v>5361</v>
      </c>
      <c r="I5571" s="2983"/>
      <c r="J5571" s="2984"/>
      <c r="K5571" s="2985"/>
      <c r="L5571" s="2983"/>
      <c r="M5571" s="2984"/>
    </row>
    <row r="5572" spans="1:13">
      <c r="A5572" s="2999" t="s">
        <v>4375</v>
      </c>
      <c r="B5572" s="2982" t="s">
        <v>3362</v>
      </c>
      <c r="C5572" s="2983"/>
      <c r="D5572" s="2984"/>
      <c r="E5572" s="2982"/>
      <c r="F5572" s="2983"/>
      <c r="G5572" s="2984"/>
      <c r="H5572" s="2982" t="s">
        <v>3362</v>
      </c>
      <c r="I5572" s="2983"/>
      <c r="J5572" s="2984"/>
      <c r="K5572" s="2982"/>
      <c r="L5572" s="2983"/>
      <c r="M5572" s="2984"/>
    </row>
    <row r="5573" spans="1:13" ht="30">
      <c r="A5573" s="2999" t="s">
        <v>3291</v>
      </c>
      <c r="B5573" s="2982" t="s">
        <v>5362</v>
      </c>
      <c r="C5573" s="2983"/>
      <c r="D5573" s="2984"/>
      <c r="E5573" s="2982"/>
      <c r="F5573" s="2983"/>
      <c r="G5573" s="2984"/>
      <c r="H5573" s="2982" t="s">
        <v>5362</v>
      </c>
      <c r="I5573" s="2983"/>
      <c r="J5573" s="2984"/>
      <c r="K5573" s="2982"/>
      <c r="L5573" s="2983"/>
      <c r="M5573" s="2984"/>
    </row>
    <row r="5574" spans="1:13">
      <c r="A5574" s="2979" t="s">
        <v>3294</v>
      </c>
      <c r="B5574" s="2982" t="s">
        <v>5363</v>
      </c>
      <c r="C5574" s="2983"/>
      <c r="D5574" s="2984"/>
      <c r="E5574" s="2982"/>
      <c r="F5574" s="2983"/>
      <c r="G5574" s="2984"/>
      <c r="H5574" s="2982" t="s">
        <v>5364</v>
      </c>
      <c r="I5574" s="2983"/>
      <c r="J5574" s="2984"/>
      <c r="K5574" s="2982"/>
      <c r="L5574" s="2983"/>
      <c r="M5574" s="2984"/>
    </row>
    <row r="5575" spans="1:13">
      <c r="A5575" s="2979" t="s">
        <v>3295</v>
      </c>
      <c r="B5575" s="2982" t="s">
        <v>3394</v>
      </c>
      <c r="C5575" s="2983"/>
      <c r="D5575" s="2984"/>
      <c r="E5575" s="2982"/>
      <c r="F5575" s="2983"/>
      <c r="G5575" s="2984"/>
      <c r="H5575" s="2982" t="s">
        <v>3394</v>
      </c>
      <c r="I5575" s="2983"/>
      <c r="J5575" s="2984"/>
      <c r="K5575" s="2982"/>
      <c r="L5575" s="2983"/>
      <c r="M5575" s="2984"/>
    </row>
    <row r="5576" spans="1:13" ht="60">
      <c r="A5576" s="2979" t="s">
        <v>3298</v>
      </c>
      <c r="B5576" s="2982" t="s">
        <v>5365</v>
      </c>
      <c r="C5576" s="2983"/>
      <c r="D5576" s="2984"/>
      <c r="E5576" s="2982"/>
      <c r="F5576" s="2983"/>
      <c r="G5576" s="2984"/>
      <c r="H5576" s="2982" t="s">
        <v>5365</v>
      </c>
      <c r="I5576" s="2983"/>
      <c r="J5576" s="2984"/>
      <c r="K5576" s="2982"/>
      <c r="L5576" s="2983"/>
      <c r="M5576" s="2984"/>
    </row>
    <row r="5577" spans="1:13" ht="45">
      <c r="A5577" s="2979" t="s">
        <v>4376</v>
      </c>
      <c r="B5577" s="2982" t="s">
        <v>5366</v>
      </c>
      <c r="C5577" s="2983"/>
      <c r="D5577" s="2984"/>
      <c r="E5577" s="2982"/>
      <c r="F5577" s="2983"/>
      <c r="G5577" s="2984"/>
      <c r="H5577" s="2982" t="s">
        <v>5366</v>
      </c>
      <c r="I5577" s="2983"/>
      <c r="J5577" s="2984"/>
      <c r="K5577" s="2982"/>
      <c r="L5577" s="2983"/>
      <c r="M5577" s="2984"/>
    </row>
    <row r="5578" spans="1:13">
      <c r="A5578" s="2979" t="s">
        <v>3304</v>
      </c>
      <c r="B5578" s="2982" t="s">
        <v>3337</v>
      </c>
      <c r="C5578" s="2986"/>
      <c r="D5578" s="2984"/>
      <c r="E5578" s="2982"/>
      <c r="F5578" s="2986"/>
      <c r="G5578" s="2984"/>
      <c r="H5578" s="2982" t="s">
        <v>3337</v>
      </c>
      <c r="I5578" s="2986"/>
      <c r="J5578" s="2984"/>
      <c r="K5578" s="2982"/>
      <c r="L5578" s="2986"/>
      <c r="M5578" s="2984"/>
    </row>
    <row r="5579" spans="1:13">
      <c r="A5579" s="2979" t="s">
        <v>4377</v>
      </c>
      <c r="B5579" s="2988">
        <v>1</v>
      </c>
      <c r="C5579" s="2989">
        <v>350</v>
      </c>
      <c r="D5579" s="2984">
        <f>SUM(B5581*B5579*C5579)</f>
        <v>14000</v>
      </c>
      <c r="E5579" s="2988"/>
      <c r="F5579" s="2989"/>
      <c r="G5579" s="2984"/>
      <c r="H5579" s="2988">
        <v>1</v>
      </c>
      <c r="I5579" s="2989">
        <v>350</v>
      </c>
      <c r="J5579" s="2984">
        <f>SUM(H5581*H5579*I5579)</f>
        <v>14000</v>
      </c>
      <c r="K5579" s="2988"/>
      <c r="L5579" s="2989"/>
      <c r="M5579" s="2984"/>
    </row>
    <row r="5580" spans="1:13">
      <c r="A5580" s="2979" t="s">
        <v>4378</v>
      </c>
      <c r="B5580" s="2988">
        <v>2</v>
      </c>
      <c r="C5580" s="2989">
        <v>125</v>
      </c>
      <c r="D5580" s="2984">
        <f>SUM(B5581*B5580*C5580)</f>
        <v>10000</v>
      </c>
      <c r="E5580" s="2988"/>
      <c r="F5580" s="2989"/>
      <c r="G5580" s="2984"/>
      <c r="H5580" s="2988">
        <v>2</v>
      </c>
      <c r="I5580" s="2989">
        <v>125</v>
      </c>
      <c r="J5580" s="2984">
        <f>SUM(H5581*H5580*I5580)</f>
        <v>10000</v>
      </c>
      <c r="K5580" s="2988"/>
      <c r="L5580" s="2989"/>
      <c r="M5580" s="2984"/>
    </row>
    <row r="5581" spans="1:13">
      <c r="A5581" s="2999" t="s">
        <v>4379</v>
      </c>
      <c r="B5581" s="2980">
        <v>40</v>
      </c>
      <c r="C5581" s="2990"/>
      <c r="D5581" s="2984"/>
      <c r="E5581" s="2980"/>
      <c r="F5581" s="2990"/>
      <c r="G5581" s="2984"/>
      <c r="H5581" s="2980">
        <v>40</v>
      </c>
      <c r="I5581" s="2990"/>
      <c r="J5581" s="2984"/>
      <c r="K5581" s="2980"/>
      <c r="L5581" s="2990"/>
      <c r="M5581" s="2984"/>
    </row>
    <row r="5582" spans="1:13" ht="15.75" thickBot="1">
      <c r="A5582" s="3005" t="s">
        <v>29</v>
      </c>
      <c r="B5582" s="3006"/>
      <c r="C5582" s="3006"/>
      <c r="D5582" s="3006">
        <f>SUM(D5579:D5581)</f>
        <v>24000</v>
      </c>
      <c r="E5582" s="3006"/>
      <c r="F5582" s="3006"/>
      <c r="G5582" s="3006"/>
      <c r="H5582" s="3006"/>
      <c r="I5582" s="3006"/>
      <c r="J5582" s="3006">
        <f>SUM(J5579:J5581)</f>
        <v>24000</v>
      </c>
      <c r="K5582" s="3006"/>
      <c r="L5582" s="3006"/>
      <c r="M5582" s="3006"/>
    </row>
    <row r="5583" spans="1:13">
      <c r="A5583" s="2975" t="s">
        <v>3278</v>
      </c>
      <c r="B5583" s="2976" t="s">
        <v>5367</v>
      </c>
      <c r="C5583" s="2976"/>
      <c r="D5583" s="2977"/>
      <c r="E5583" s="2976" t="s">
        <v>5367</v>
      </c>
      <c r="F5583" s="2976"/>
      <c r="G5583" s="2977"/>
      <c r="H5583" s="2976" t="s">
        <v>5367</v>
      </c>
      <c r="I5583" s="2976"/>
      <c r="J5583" s="2977"/>
      <c r="K5583" s="2976" t="s">
        <v>5367</v>
      </c>
      <c r="L5583" s="2976"/>
      <c r="M5583" s="2977"/>
    </row>
    <row r="5584" spans="1:13" ht="30">
      <c r="A5584" s="2979" t="s">
        <v>4228</v>
      </c>
      <c r="B5584" s="2980" t="s">
        <v>5334</v>
      </c>
      <c r="C5584" s="2850"/>
      <c r="D5584" s="2981"/>
      <c r="E5584" s="2980" t="s">
        <v>5334</v>
      </c>
      <c r="F5584" s="2850"/>
      <c r="G5584" s="2981"/>
      <c r="H5584" s="2980" t="s">
        <v>5334</v>
      </c>
      <c r="I5584" s="2850"/>
      <c r="J5584" s="2981"/>
      <c r="K5584" s="2980" t="s">
        <v>5334</v>
      </c>
      <c r="L5584" s="2850"/>
      <c r="M5584" s="2981"/>
    </row>
    <row r="5585" spans="1:13">
      <c r="A5585" s="2979" t="s">
        <v>3284</v>
      </c>
      <c r="B5585" s="2982" t="s">
        <v>5368</v>
      </c>
      <c r="C5585" s="2983"/>
      <c r="D5585" s="2984"/>
      <c r="E5585" s="2982" t="s">
        <v>5369</v>
      </c>
      <c r="F5585" s="2983"/>
      <c r="G5585" s="2984"/>
      <c r="H5585" s="2982" t="s">
        <v>5370</v>
      </c>
      <c r="I5585" s="2983"/>
      <c r="J5585" s="2984"/>
      <c r="K5585" s="2982" t="s">
        <v>5371</v>
      </c>
      <c r="L5585" s="2983"/>
      <c r="M5585" s="2984"/>
    </row>
    <row r="5586" spans="1:13">
      <c r="A5586" s="2979" t="s">
        <v>4375</v>
      </c>
      <c r="B5586" s="2982" t="s">
        <v>3411</v>
      </c>
      <c r="C5586" s="2983"/>
      <c r="D5586" s="2984"/>
      <c r="E5586" s="2982" t="s">
        <v>3411</v>
      </c>
      <c r="F5586" s="2983"/>
      <c r="G5586" s="2984"/>
      <c r="H5586" s="2982" t="s">
        <v>3411</v>
      </c>
      <c r="I5586" s="2983"/>
      <c r="J5586" s="2984"/>
      <c r="K5586" s="2982" t="s">
        <v>3411</v>
      </c>
      <c r="L5586" s="2983"/>
      <c r="M5586" s="2984"/>
    </row>
    <row r="5587" spans="1:13" ht="30">
      <c r="A5587" s="2979" t="s">
        <v>3291</v>
      </c>
      <c r="B5587" s="2982" t="s">
        <v>5372</v>
      </c>
      <c r="C5587" s="2983"/>
      <c r="D5587" s="2984"/>
      <c r="E5587" s="2982" t="s">
        <v>5372</v>
      </c>
      <c r="F5587" s="2983"/>
      <c r="G5587" s="2984"/>
      <c r="H5587" s="2982" t="s">
        <v>5372</v>
      </c>
      <c r="I5587" s="2983"/>
      <c r="J5587" s="2984"/>
      <c r="K5587" s="2982" t="s">
        <v>5372</v>
      </c>
      <c r="L5587" s="2983"/>
      <c r="M5587" s="2984"/>
    </row>
    <row r="5588" spans="1:13">
      <c r="A5588" s="2979" t="s">
        <v>3294</v>
      </c>
      <c r="B5588" s="2982" t="s">
        <v>5373</v>
      </c>
      <c r="C5588" s="2983"/>
      <c r="D5588" s="2984"/>
      <c r="E5588" s="2982" t="s">
        <v>5373</v>
      </c>
      <c r="F5588" s="2983"/>
      <c r="G5588" s="2984"/>
      <c r="H5588" s="2982" t="s">
        <v>5373</v>
      </c>
      <c r="I5588" s="2983"/>
      <c r="J5588" s="2984"/>
      <c r="K5588" s="2982" t="s">
        <v>5373</v>
      </c>
      <c r="L5588" s="2983"/>
      <c r="M5588" s="2984"/>
    </row>
    <row r="5589" spans="1:13">
      <c r="A5589" s="2979" t="s">
        <v>3295</v>
      </c>
      <c r="B5589" s="2982" t="s">
        <v>3426</v>
      </c>
      <c r="C5589" s="2983"/>
      <c r="D5589" s="2984"/>
      <c r="E5589" s="2982" t="s">
        <v>3426</v>
      </c>
      <c r="F5589" s="2983"/>
      <c r="G5589" s="2984"/>
      <c r="H5589" s="2982" t="s">
        <v>3426</v>
      </c>
      <c r="I5589" s="2983"/>
      <c r="J5589" s="2984"/>
      <c r="K5589" s="2982" t="s">
        <v>3426</v>
      </c>
      <c r="L5589" s="2983"/>
      <c r="M5589" s="2984"/>
    </row>
    <row r="5590" spans="1:13" ht="45">
      <c r="A5590" s="2979" t="s">
        <v>3298</v>
      </c>
      <c r="B5590" s="2982" t="s">
        <v>5374</v>
      </c>
      <c r="C5590" s="2983"/>
      <c r="D5590" s="2984"/>
      <c r="E5590" s="2982" t="s">
        <v>5374</v>
      </c>
      <c r="F5590" s="2983"/>
      <c r="G5590" s="2984"/>
      <c r="H5590" s="2982" t="s">
        <v>5374</v>
      </c>
      <c r="I5590" s="2983"/>
      <c r="J5590" s="2984"/>
      <c r="K5590" s="2982" t="s">
        <v>5374</v>
      </c>
      <c r="L5590" s="2983"/>
      <c r="M5590" s="2984"/>
    </row>
    <row r="5591" spans="1:13" ht="45">
      <c r="A5591" s="2979" t="s">
        <v>4376</v>
      </c>
      <c r="B5591" s="2982" t="s">
        <v>5375</v>
      </c>
      <c r="C5591" s="2983"/>
      <c r="D5591" s="2984"/>
      <c r="E5591" s="2982" t="s">
        <v>5375</v>
      </c>
      <c r="F5591" s="2983"/>
      <c r="G5591" s="2984"/>
      <c r="H5591" s="2982" t="s">
        <v>5375</v>
      </c>
      <c r="I5591" s="2983"/>
      <c r="J5591" s="2984"/>
      <c r="K5591" s="2982" t="s">
        <v>5375</v>
      </c>
      <c r="L5591" s="2983"/>
      <c r="M5591" s="2984"/>
    </row>
    <row r="5592" spans="1:13">
      <c r="A5592" s="2979" t="s">
        <v>3304</v>
      </c>
      <c r="B5592" s="2982" t="s">
        <v>4194</v>
      </c>
      <c r="C5592" s="2986"/>
      <c r="D5592" s="2984"/>
      <c r="E5592" s="2982" t="s">
        <v>4194</v>
      </c>
      <c r="F5592" s="2986"/>
      <c r="G5592" s="2984"/>
      <c r="H5592" s="2982" t="s">
        <v>4194</v>
      </c>
      <c r="I5592" s="2986"/>
      <c r="J5592" s="2984"/>
      <c r="K5592" s="2982" t="s">
        <v>4194</v>
      </c>
      <c r="L5592" s="2986"/>
      <c r="M5592" s="2984"/>
    </row>
    <row r="5593" spans="1:13">
      <c r="A5593" s="2979" t="s">
        <v>4377</v>
      </c>
      <c r="B5593" s="2988" t="s">
        <v>3337</v>
      </c>
      <c r="C5593" s="2989"/>
      <c r="D5593" s="2984"/>
      <c r="E5593" s="2988" t="s">
        <v>3337</v>
      </c>
      <c r="F5593" s="2989"/>
      <c r="G5593" s="2984"/>
      <c r="H5593" s="2988" t="s">
        <v>3337</v>
      </c>
      <c r="I5593" s="2989"/>
      <c r="J5593" s="2984"/>
      <c r="K5593" s="2988" t="s">
        <v>3337</v>
      </c>
      <c r="L5593" s="2989"/>
      <c r="M5593" s="2984"/>
    </row>
    <row r="5594" spans="1:13">
      <c r="A5594" s="2979" t="s">
        <v>4378</v>
      </c>
      <c r="B5594" s="2988">
        <v>1</v>
      </c>
      <c r="C5594" s="2989">
        <v>100</v>
      </c>
      <c r="D5594" s="2987">
        <f>SUM(B5595*B5594*C5594)</f>
        <v>7500</v>
      </c>
      <c r="E5594" s="2988">
        <v>1</v>
      </c>
      <c r="F5594" s="2989">
        <v>100</v>
      </c>
      <c r="G5594" s="2987">
        <f>SUM(E5595*E5594*F5594)</f>
        <v>7500</v>
      </c>
      <c r="H5594" s="2988">
        <v>1</v>
      </c>
      <c r="I5594" s="2989">
        <v>100</v>
      </c>
      <c r="J5594" s="2987">
        <f>SUM(H5595*H5594*I5594)</f>
        <v>7500</v>
      </c>
      <c r="K5594" s="2988">
        <v>1</v>
      </c>
      <c r="L5594" s="2989">
        <v>100</v>
      </c>
      <c r="M5594" s="2987">
        <f>SUM(K5595*K5594*L5594)</f>
        <v>7500</v>
      </c>
    </row>
    <row r="5595" spans="1:13">
      <c r="A5595" s="2979" t="s">
        <v>4379</v>
      </c>
      <c r="B5595" s="2980">
        <v>75</v>
      </c>
      <c r="C5595" s="2990"/>
      <c r="D5595" s="2984"/>
      <c r="E5595" s="2980">
        <v>75</v>
      </c>
      <c r="F5595" s="2990"/>
      <c r="G5595" s="2984"/>
      <c r="H5595" s="2980">
        <v>75</v>
      </c>
      <c r="I5595" s="2990"/>
      <c r="J5595" s="2984"/>
      <c r="K5595" s="2980">
        <v>75</v>
      </c>
      <c r="L5595" s="2990"/>
      <c r="M5595" s="2984"/>
    </row>
    <row r="5596" spans="1:13" ht="15.75" thickBot="1">
      <c r="A5596" s="2991" t="s">
        <v>29</v>
      </c>
      <c r="B5596" s="3007"/>
      <c r="C5596" s="3007"/>
      <c r="D5596" s="3008">
        <f>SUM(D5594:D5595)</f>
        <v>7500</v>
      </c>
      <c r="E5596" s="3008"/>
      <c r="F5596" s="3008"/>
      <c r="G5596" s="3008">
        <f>SUM(G5594:G5595)</f>
        <v>7500</v>
      </c>
      <c r="H5596" s="3008"/>
      <c r="I5596" s="3008"/>
      <c r="J5596" s="3008">
        <f>SUM(J5593:J5595)</f>
        <v>7500</v>
      </c>
      <c r="K5596" s="3008"/>
      <c r="L5596" s="3008"/>
      <c r="M5596" s="3008">
        <f>SUM(M5593:M5595)</f>
        <v>7500</v>
      </c>
    </row>
    <row r="5597" spans="1:13">
      <c r="A5597" s="3002" t="s">
        <v>3278</v>
      </c>
      <c r="B5597" s="3009" t="s">
        <v>5376</v>
      </c>
      <c r="C5597" s="3009"/>
      <c r="D5597" s="3010"/>
      <c r="E5597" s="3009" t="s">
        <v>5376</v>
      </c>
      <c r="F5597" s="3009"/>
      <c r="G5597" s="3010"/>
      <c r="H5597" s="3009" t="s">
        <v>5376</v>
      </c>
      <c r="I5597" s="3009"/>
      <c r="J5597" s="3010"/>
      <c r="K5597" s="3009" t="s">
        <v>5376</v>
      </c>
      <c r="L5597" s="3009"/>
      <c r="M5597" s="3010"/>
    </row>
    <row r="5598" spans="1:13" ht="45">
      <c r="A5598" s="2979" t="s">
        <v>4228</v>
      </c>
      <c r="B5598" s="2850" t="s">
        <v>5339</v>
      </c>
      <c r="C5598" s="2990"/>
      <c r="D5598" s="2995"/>
      <c r="E5598" s="2850" t="s">
        <v>5339</v>
      </c>
      <c r="F5598" s="2990"/>
      <c r="G5598" s="2995"/>
      <c r="H5598" s="2850" t="s">
        <v>5339</v>
      </c>
      <c r="I5598" s="2990"/>
      <c r="J5598" s="2995"/>
      <c r="K5598" s="2850" t="s">
        <v>5339</v>
      </c>
      <c r="L5598" s="2990"/>
      <c r="M5598" s="2995"/>
    </row>
    <row r="5599" spans="1:13">
      <c r="A5599" s="2979" t="s">
        <v>3284</v>
      </c>
      <c r="B5599" s="2990" t="s">
        <v>5377</v>
      </c>
      <c r="C5599" s="2990"/>
      <c r="D5599" s="2995"/>
      <c r="E5599" s="2990" t="s">
        <v>5378</v>
      </c>
      <c r="F5599" s="2990"/>
      <c r="G5599" s="2995"/>
      <c r="H5599" s="2990" t="s">
        <v>5353</v>
      </c>
      <c r="I5599" s="2990"/>
      <c r="J5599" s="2995"/>
      <c r="K5599" s="2990" t="s">
        <v>5379</v>
      </c>
      <c r="L5599" s="2990"/>
      <c r="M5599" s="2995"/>
    </row>
    <row r="5600" spans="1:13">
      <c r="A5600" s="2979" t="s">
        <v>4375</v>
      </c>
      <c r="B5600" s="2990"/>
      <c r="C5600" s="2990"/>
      <c r="D5600" s="2995"/>
      <c r="E5600" s="2990"/>
      <c r="F5600" s="2990"/>
      <c r="G5600" s="2995"/>
      <c r="H5600" s="2990"/>
      <c r="I5600" s="2990"/>
      <c r="J5600" s="2995"/>
      <c r="K5600" s="2990"/>
      <c r="L5600" s="2990"/>
      <c r="M5600" s="2995"/>
    </row>
    <row r="5601" spans="1:13" ht="30">
      <c r="A5601" s="2979" t="s">
        <v>3291</v>
      </c>
      <c r="B5601" s="2980" t="s">
        <v>5380</v>
      </c>
      <c r="C5601" s="2980"/>
      <c r="D5601" s="2997"/>
      <c r="E5601" s="2980" t="s">
        <v>5380</v>
      </c>
      <c r="F5601" s="2980"/>
      <c r="G5601" s="2997"/>
      <c r="H5601" s="2980" t="s">
        <v>5380</v>
      </c>
      <c r="I5601" s="2980"/>
      <c r="J5601" s="2997"/>
      <c r="K5601" s="2980" t="s">
        <v>5380</v>
      </c>
      <c r="L5601" s="2980"/>
      <c r="M5601" s="2997"/>
    </row>
    <row r="5602" spans="1:13">
      <c r="A5602" s="2979" t="s">
        <v>3294</v>
      </c>
      <c r="B5602" s="2990" t="s">
        <v>3338</v>
      </c>
      <c r="C5602" s="2990"/>
      <c r="D5602" s="2995"/>
      <c r="E5602" s="2990" t="s">
        <v>3699</v>
      </c>
      <c r="F5602" s="2990"/>
      <c r="G5602" s="2995"/>
      <c r="H5602" s="2990" t="s">
        <v>3699</v>
      </c>
      <c r="I5602" s="2990"/>
      <c r="J5602" s="2995"/>
      <c r="K5602" s="2990" t="s">
        <v>5381</v>
      </c>
      <c r="L5602" s="2990"/>
      <c r="M5602" s="2995"/>
    </row>
    <row r="5603" spans="1:13">
      <c r="A5603" s="2979" t="s">
        <v>3295</v>
      </c>
      <c r="B5603" s="2990" t="s">
        <v>3394</v>
      </c>
      <c r="C5603" s="2990"/>
      <c r="D5603" s="2995"/>
      <c r="E5603" s="2990" t="s">
        <v>3394</v>
      </c>
      <c r="F5603" s="2990"/>
      <c r="G5603" s="2995"/>
      <c r="H5603" s="2990" t="s">
        <v>3394</v>
      </c>
      <c r="I5603" s="2990"/>
      <c r="J5603" s="2995"/>
      <c r="K5603" s="2990" t="s">
        <v>3394</v>
      </c>
      <c r="L5603" s="2990"/>
      <c r="M5603" s="2995"/>
    </row>
    <row r="5604" spans="1:13" ht="60">
      <c r="A5604" s="2979" t="s">
        <v>3298</v>
      </c>
      <c r="B5604" s="2982" t="s">
        <v>5382</v>
      </c>
      <c r="C5604" s="2990"/>
      <c r="D5604" s="2995"/>
      <c r="E5604" s="2982" t="s">
        <v>5382</v>
      </c>
      <c r="F5604" s="2990"/>
      <c r="G5604" s="2995"/>
      <c r="H5604" s="2982" t="s">
        <v>5382</v>
      </c>
      <c r="I5604" s="2990"/>
      <c r="J5604" s="2995"/>
      <c r="K5604" s="2982" t="s">
        <v>5382</v>
      </c>
      <c r="L5604" s="2990"/>
      <c r="M5604" s="2995"/>
    </row>
    <row r="5605" spans="1:13" ht="45">
      <c r="A5605" s="2979" t="s">
        <v>4376</v>
      </c>
      <c r="B5605" s="2982" t="s">
        <v>5366</v>
      </c>
      <c r="C5605" s="2990"/>
      <c r="D5605" s="2995"/>
      <c r="E5605" s="2982" t="s">
        <v>5366</v>
      </c>
      <c r="F5605" s="2990"/>
      <c r="G5605" s="2995"/>
      <c r="H5605" s="2982" t="s">
        <v>5366</v>
      </c>
      <c r="I5605" s="2990"/>
      <c r="J5605" s="2995"/>
      <c r="K5605" s="2982" t="s">
        <v>5366</v>
      </c>
      <c r="L5605" s="2990"/>
      <c r="M5605" s="2995"/>
    </row>
    <row r="5606" spans="1:13">
      <c r="A5606" s="2979" t="s">
        <v>3304</v>
      </c>
      <c r="B5606" s="2990" t="s">
        <v>3337</v>
      </c>
      <c r="C5606" s="2990"/>
      <c r="D5606" s="2995"/>
      <c r="E5606" s="2990" t="s">
        <v>3337</v>
      </c>
      <c r="F5606" s="2990"/>
      <c r="G5606" s="2995"/>
      <c r="H5606" s="2990" t="s">
        <v>3337</v>
      </c>
      <c r="I5606" s="2990"/>
      <c r="J5606" s="2995"/>
      <c r="K5606" s="2990" t="s">
        <v>3337</v>
      </c>
      <c r="L5606" s="2990"/>
      <c r="M5606" s="2995"/>
    </row>
    <row r="5607" spans="1:13">
      <c r="A5607" s="2979" t="s">
        <v>4377</v>
      </c>
      <c r="B5607" s="2990">
        <v>1</v>
      </c>
      <c r="C5607" s="2990">
        <v>275</v>
      </c>
      <c r="D5607" s="2995">
        <f>SUM(B5609*B5607*C5607)</f>
        <v>11000</v>
      </c>
      <c r="E5607" s="2990">
        <v>1</v>
      </c>
      <c r="F5607" s="2990">
        <v>275</v>
      </c>
      <c r="G5607" s="2995">
        <f>SUM(E5609*E5607*F5607)</f>
        <v>11000</v>
      </c>
      <c r="H5607" s="2990">
        <v>1</v>
      </c>
      <c r="I5607" s="2990">
        <v>275</v>
      </c>
      <c r="J5607" s="2995">
        <f>SUM(H5609*H5607*I5607)</f>
        <v>11000</v>
      </c>
      <c r="K5607" s="2990">
        <v>1</v>
      </c>
      <c r="L5607" s="2990">
        <v>275</v>
      </c>
      <c r="M5607" s="2995">
        <f>SUM(K5609*K5607*L5607)</f>
        <v>11000</v>
      </c>
    </row>
    <row r="5608" spans="1:13">
      <c r="A5608" s="2979" t="s">
        <v>4378</v>
      </c>
      <c r="B5608" s="2990">
        <v>2</v>
      </c>
      <c r="C5608" s="2990">
        <v>100</v>
      </c>
      <c r="D5608" s="2995">
        <f>SUM(B5609*B5608*C5608)</f>
        <v>8000</v>
      </c>
      <c r="E5608" s="2990">
        <v>2</v>
      </c>
      <c r="F5608" s="2990">
        <v>100</v>
      </c>
      <c r="G5608" s="2995">
        <f>SUM(E5609*E5608*F5608)</f>
        <v>8000</v>
      </c>
      <c r="H5608" s="2990">
        <v>2</v>
      </c>
      <c r="I5608" s="2990">
        <v>100</v>
      </c>
      <c r="J5608" s="2995">
        <f>SUM(H5609*H5608*I5608)</f>
        <v>8000</v>
      </c>
      <c r="K5608" s="2990">
        <v>2</v>
      </c>
      <c r="L5608" s="2990">
        <v>100</v>
      </c>
      <c r="M5608" s="2995">
        <f>SUM(K5609*K5608*L5608)</f>
        <v>8000</v>
      </c>
    </row>
    <row r="5609" spans="1:13">
      <c r="A5609" s="2979" t="s">
        <v>4379</v>
      </c>
      <c r="B5609" s="2990">
        <v>40</v>
      </c>
      <c r="C5609" s="2990"/>
      <c r="D5609" s="2995"/>
      <c r="E5609" s="2990">
        <v>40</v>
      </c>
      <c r="F5609" s="2990"/>
      <c r="G5609" s="2995"/>
      <c r="H5609" s="2990">
        <v>40</v>
      </c>
      <c r="I5609" s="2990"/>
      <c r="J5609" s="2995"/>
      <c r="K5609" s="2990">
        <v>40</v>
      </c>
      <c r="L5609" s="2990"/>
      <c r="M5609" s="2995"/>
    </row>
    <row r="5610" spans="1:13" ht="15.75" thickBot="1">
      <c r="A5610" s="3011" t="s">
        <v>29</v>
      </c>
      <c r="B5610" s="3006"/>
      <c r="C5610" s="3006"/>
      <c r="D5610" s="3006">
        <f>SUM(D5607:D5609)</f>
        <v>19000</v>
      </c>
      <c r="E5610" s="3006"/>
      <c r="F5610" s="3006"/>
      <c r="G5610" s="3006">
        <f>SUM(G5607:G5609)</f>
        <v>19000</v>
      </c>
      <c r="H5610" s="3006"/>
      <c r="I5610" s="3006"/>
      <c r="J5610" s="3006">
        <f>SUM(J5607:J5609)</f>
        <v>19000</v>
      </c>
      <c r="K5610" s="3006"/>
      <c r="L5610" s="3006"/>
      <c r="M5610" s="3006">
        <f>SUM(M5607:M5609)</f>
        <v>19000</v>
      </c>
    </row>
    <row r="5611" spans="1:13" ht="45">
      <c r="A5611" s="2975" t="s">
        <v>3278</v>
      </c>
      <c r="B5611" s="2976" t="s">
        <v>5383</v>
      </c>
      <c r="C5611" s="2976"/>
      <c r="D5611" s="2977"/>
      <c r="E5611" s="2976" t="s">
        <v>5384</v>
      </c>
      <c r="F5611" s="2976"/>
      <c r="G5611" s="2977"/>
      <c r="H5611" s="2976" t="s">
        <v>5383</v>
      </c>
      <c r="I5611" s="2976"/>
      <c r="J5611" s="2977"/>
      <c r="K5611" s="2976" t="s">
        <v>5384</v>
      </c>
      <c r="L5611" s="2976"/>
      <c r="M5611" s="2977"/>
    </row>
    <row r="5612" spans="1:13" ht="45">
      <c r="A5612" s="2979" t="s">
        <v>4228</v>
      </c>
      <c r="B5612" s="2850" t="s">
        <v>5339</v>
      </c>
      <c r="C5612" s="2850"/>
      <c r="D5612" s="2981"/>
      <c r="E5612" s="2850" t="s">
        <v>5339</v>
      </c>
      <c r="F5612" s="2850"/>
      <c r="G5612" s="2981"/>
      <c r="H5612" s="2850" t="s">
        <v>5339</v>
      </c>
      <c r="I5612" s="2850"/>
      <c r="J5612" s="2981"/>
      <c r="K5612" s="2850" t="s">
        <v>5339</v>
      </c>
      <c r="L5612" s="2850"/>
      <c r="M5612" s="2981"/>
    </row>
    <row r="5613" spans="1:13">
      <c r="A5613" s="2979" t="s">
        <v>3284</v>
      </c>
      <c r="B5613" s="2982" t="s">
        <v>5385</v>
      </c>
      <c r="C5613" s="2983"/>
      <c r="D5613" s="2984"/>
      <c r="E5613" s="2985" t="s">
        <v>5386</v>
      </c>
      <c r="F5613" s="2983"/>
      <c r="G5613" s="2984"/>
      <c r="H5613" s="2982" t="s">
        <v>5387</v>
      </c>
      <c r="I5613" s="2983"/>
      <c r="J5613" s="2984"/>
      <c r="K5613" s="2985" t="s">
        <v>5386</v>
      </c>
      <c r="L5613" s="2983"/>
      <c r="M5613" s="2984"/>
    </row>
    <row r="5614" spans="1:13">
      <c r="A5614" s="2979" t="s">
        <v>4375</v>
      </c>
      <c r="B5614" s="2982" t="s">
        <v>5388</v>
      </c>
      <c r="C5614" s="2983"/>
      <c r="D5614" s="2984"/>
      <c r="E5614" s="2982" t="s">
        <v>3333</v>
      </c>
      <c r="F5614" s="2983"/>
      <c r="G5614" s="2984"/>
      <c r="H5614" s="2982" t="s">
        <v>5388</v>
      </c>
      <c r="I5614" s="2983"/>
      <c r="J5614" s="2984"/>
      <c r="K5614" s="2982" t="s">
        <v>3333</v>
      </c>
      <c r="L5614" s="2983"/>
      <c r="M5614" s="2984"/>
    </row>
    <row r="5615" spans="1:13" ht="45">
      <c r="A5615" s="2979" t="s">
        <v>3291</v>
      </c>
      <c r="B5615" s="2982" t="s">
        <v>5389</v>
      </c>
      <c r="C5615" s="2983"/>
      <c r="D5615" s="2984"/>
      <c r="E5615" s="2982" t="s">
        <v>5390</v>
      </c>
      <c r="F5615" s="2983"/>
      <c r="G5615" s="2984"/>
      <c r="H5615" s="2982" t="s">
        <v>5389</v>
      </c>
      <c r="I5615" s="2983"/>
      <c r="J5615" s="2984"/>
      <c r="K5615" s="2982" t="s">
        <v>5390</v>
      </c>
      <c r="L5615" s="2983"/>
      <c r="M5615" s="2984"/>
    </row>
    <row r="5616" spans="1:13">
      <c r="A5616" s="2979" t="s">
        <v>3294</v>
      </c>
      <c r="B5616" s="2982" t="s">
        <v>5391</v>
      </c>
      <c r="C5616" s="2983"/>
      <c r="D5616" s="2984"/>
      <c r="E5616" s="2982" t="s">
        <v>5392</v>
      </c>
      <c r="F5616" s="2983"/>
      <c r="G5616" s="2984"/>
      <c r="H5616" s="2982" t="s">
        <v>5391</v>
      </c>
      <c r="I5616" s="2983"/>
      <c r="J5616" s="2984"/>
      <c r="K5616" s="2982" t="s">
        <v>5392</v>
      </c>
      <c r="L5616" s="2983"/>
      <c r="M5616" s="2984"/>
    </row>
    <row r="5617" spans="1:13">
      <c r="A5617" s="2979" t="s">
        <v>3295</v>
      </c>
      <c r="B5617" s="2982" t="s">
        <v>3740</v>
      </c>
      <c r="C5617" s="2983"/>
      <c r="D5617" s="2984"/>
      <c r="E5617" s="2982" t="s">
        <v>3394</v>
      </c>
      <c r="F5617" s="2983"/>
      <c r="G5617" s="2984"/>
      <c r="H5617" s="2982" t="s">
        <v>3740</v>
      </c>
      <c r="I5617" s="2983"/>
      <c r="J5617" s="2984"/>
      <c r="K5617" s="2982" t="s">
        <v>3394</v>
      </c>
      <c r="L5617" s="2983"/>
      <c r="M5617" s="2984"/>
    </row>
    <row r="5618" spans="1:13" ht="45">
      <c r="A5618" s="2979" t="s">
        <v>3298</v>
      </c>
      <c r="B5618" s="2982" t="s">
        <v>5393</v>
      </c>
      <c r="C5618" s="2983"/>
      <c r="D5618" s="2984"/>
      <c r="E5618" s="2982" t="s">
        <v>5394</v>
      </c>
      <c r="F5618" s="2983"/>
      <c r="G5618" s="2984"/>
      <c r="H5618" s="2982" t="s">
        <v>5393</v>
      </c>
      <c r="I5618" s="2983"/>
      <c r="J5618" s="2984"/>
      <c r="K5618" s="2982" t="s">
        <v>5394</v>
      </c>
      <c r="L5618" s="2983"/>
      <c r="M5618" s="2984"/>
    </row>
    <row r="5619" spans="1:13" ht="45">
      <c r="A5619" s="2979" t="s">
        <v>4376</v>
      </c>
      <c r="B5619" s="2982" t="s">
        <v>5395</v>
      </c>
      <c r="C5619" s="2983"/>
      <c r="D5619" s="2984"/>
      <c r="E5619" s="2982" t="s">
        <v>5396</v>
      </c>
      <c r="F5619" s="2983"/>
      <c r="G5619" s="2984"/>
      <c r="H5619" s="2982" t="s">
        <v>5395</v>
      </c>
      <c r="I5619" s="2983"/>
      <c r="J5619" s="2984"/>
      <c r="K5619" s="2982" t="s">
        <v>5397</v>
      </c>
      <c r="L5619" s="2983"/>
      <c r="M5619" s="2984"/>
    </row>
    <row r="5620" spans="1:13">
      <c r="A5620" s="2979" t="s">
        <v>3304</v>
      </c>
      <c r="B5620" s="2982" t="s">
        <v>3337</v>
      </c>
      <c r="C5620" s="2986"/>
      <c r="D5620" s="2984"/>
      <c r="E5620" s="2982" t="s">
        <v>3337</v>
      </c>
      <c r="F5620" s="2986"/>
      <c r="G5620" s="2984"/>
      <c r="H5620" s="2982" t="s">
        <v>3337</v>
      </c>
      <c r="I5620" s="2986"/>
      <c r="J5620" s="2984"/>
      <c r="K5620" s="2982" t="s">
        <v>3337</v>
      </c>
      <c r="L5620" s="2986"/>
      <c r="M5620" s="2984"/>
    </row>
    <row r="5621" spans="1:13">
      <c r="A5621" s="2979" t="s">
        <v>4377</v>
      </c>
      <c r="B5621" s="2988" t="s">
        <v>3337</v>
      </c>
      <c r="C5621" s="2989"/>
      <c r="D5621" s="2984"/>
      <c r="E5621" s="2988">
        <v>1</v>
      </c>
      <c r="F5621" s="2989">
        <v>275</v>
      </c>
      <c r="G5621" s="2984">
        <f>SUM(E5623*E5621*F5621)</f>
        <v>11000</v>
      </c>
      <c r="H5621" s="2988" t="s">
        <v>3337</v>
      </c>
      <c r="I5621" s="2989"/>
      <c r="J5621" s="2984"/>
      <c r="K5621" s="2988">
        <v>1</v>
      </c>
      <c r="L5621" s="2989">
        <v>275</v>
      </c>
      <c r="M5621" s="2984">
        <f>SUM(K5623*K5621*L5621)</f>
        <v>11000</v>
      </c>
    </row>
    <row r="5622" spans="1:13">
      <c r="A5622" s="2979" t="s">
        <v>4378</v>
      </c>
      <c r="B5622" s="2988">
        <v>1</v>
      </c>
      <c r="C5622" s="2989">
        <v>100</v>
      </c>
      <c r="D5622" s="2984">
        <f>SUM(B5623*B5622*C5622)</f>
        <v>36000</v>
      </c>
      <c r="E5622" s="2988">
        <v>1</v>
      </c>
      <c r="F5622" s="2989">
        <v>100</v>
      </c>
      <c r="G5622" s="2984">
        <f>SUM(E5623*E5622*F5622)</f>
        <v>4000</v>
      </c>
      <c r="H5622" s="2988">
        <v>1</v>
      </c>
      <c r="I5622" s="2989">
        <v>100</v>
      </c>
      <c r="J5622" s="2984">
        <f>SUM(H5623*H5622*I5622)</f>
        <v>36000</v>
      </c>
      <c r="K5622" s="2988">
        <v>1</v>
      </c>
      <c r="L5622" s="2989">
        <v>100</v>
      </c>
      <c r="M5622" s="2984">
        <f>SUM(K5623*K5622*L5622)</f>
        <v>4000</v>
      </c>
    </row>
    <row r="5623" spans="1:13">
      <c r="A5623" s="2979" t="s">
        <v>4379</v>
      </c>
      <c r="B5623" s="2980">
        <v>360</v>
      </c>
      <c r="C5623" s="2990"/>
      <c r="D5623" s="2984"/>
      <c r="E5623" s="2980">
        <v>40</v>
      </c>
      <c r="F5623" s="2990"/>
      <c r="G5623" s="2984"/>
      <c r="H5623" s="2980">
        <v>360</v>
      </c>
      <c r="I5623" s="2990"/>
      <c r="J5623" s="2984"/>
      <c r="K5623" s="2980">
        <v>40</v>
      </c>
      <c r="L5623" s="2990"/>
      <c r="M5623" s="2984"/>
    </row>
    <row r="5624" spans="1:13" ht="15.75" thickBot="1">
      <c r="A5624" s="2991" t="s">
        <v>29</v>
      </c>
      <c r="B5624" s="2992"/>
      <c r="C5624" s="2992"/>
      <c r="D5624" s="2992">
        <f>SUM(D5622:D5623)</f>
        <v>36000</v>
      </c>
      <c r="E5624" s="2992"/>
      <c r="F5624" s="2992"/>
      <c r="G5624" s="2992">
        <f>SUM(G5620:G5622)</f>
        <v>15000</v>
      </c>
      <c r="H5624" s="2992"/>
      <c r="I5624" s="2992"/>
      <c r="J5624" s="2992">
        <f>SUM(J5622:J5623)</f>
        <v>36000</v>
      </c>
      <c r="K5624" s="2992"/>
      <c r="L5624" s="2992"/>
      <c r="M5624" s="2992">
        <f>SUM(M5620:M5622)</f>
        <v>15000</v>
      </c>
    </row>
    <row r="5625" spans="1:13" ht="30">
      <c r="A5625" s="3002" t="s">
        <v>3278</v>
      </c>
      <c r="B5625" s="3003" t="s">
        <v>5398</v>
      </c>
      <c r="C5625" s="3003"/>
      <c r="D5625" s="3004"/>
      <c r="E5625" s="3003"/>
      <c r="F5625" s="3003"/>
      <c r="G5625" s="3004"/>
      <c r="H5625" s="3003" t="s">
        <v>5399</v>
      </c>
      <c r="I5625" s="3003"/>
      <c r="J5625" s="3004"/>
      <c r="K5625" s="3003"/>
      <c r="L5625" s="3003"/>
      <c r="M5625" s="3004"/>
    </row>
    <row r="5626" spans="1:13" ht="30">
      <c r="A5626" s="2979" t="s">
        <v>4228</v>
      </c>
      <c r="B5626" s="2850" t="s">
        <v>5339</v>
      </c>
      <c r="C5626" s="2850"/>
      <c r="D5626" s="2981"/>
      <c r="E5626" s="2850"/>
      <c r="F5626" s="2850"/>
      <c r="G5626" s="2981"/>
      <c r="H5626" s="2980" t="s">
        <v>5400</v>
      </c>
      <c r="I5626" s="2980"/>
      <c r="J5626" s="2997"/>
      <c r="K5626" s="2850"/>
      <c r="L5626" s="2850"/>
      <c r="M5626" s="2981"/>
    </row>
    <row r="5627" spans="1:13">
      <c r="A5627" s="2979" t="s">
        <v>3284</v>
      </c>
      <c r="B5627" s="2985" t="s">
        <v>3866</v>
      </c>
      <c r="C5627" s="2983"/>
      <c r="D5627" s="2984"/>
      <c r="E5627" s="2985"/>
      <c r="F5627" s="2983"/>
      <c r="G5627" s="2984"/>
      <c r="H5627" s="2985" t="s">
        <v>3519</v>
      </c>
      <c r="I5627" s="2980"/>
      <c r="J5627" s="2997"/>
      <c r="K5627" s="2985"/>
      <c r="L5627" s="2983"/>
      <c r="M5627" s="2984"/>
    </row>
    <row r="5628" spans="1:13">
      <c r="A5628" s="2979" t="s">
        <v>4375</v>
      </c>
      <c r="B5628" s="2982" t="s">
        <v>3712</v>
      </c>
      <c r="C5628" s="2983"/>
      <c r="D5628" s="2984"/>
      <c r="E5628" s="2982"/>
      <c r="F5628" s="2983"/>
      <c r="G5628" s="2984"/>
      <c r="H5628" s="2980" t="s">
        <v>3362</v>
      </c>
      <c r="I5628" s="2980"/>
      <c r="J5628" s="2997"/>
      <c r="K5628" s="2982"/>
      <c r="L5628" s="2983"/>
      <c r="M5628" s="2984"/>
    </row>
    <row r="5629" spans="1:13" ht="30">
      <c r="A5629" s="2979" t="s">
        <v>3291</v>
      </c>
      <c r="B5629" s="2982" t="s">
        <v>5401</v>
      </c>
      <c r="C5629" s="2983"/>
      <c r="D5629" s="2984"/>
      <c r="E5629" s="2982"/>
      <c r="F5629" s="2983"/>
      <c r="G5629" s="2984"/>
      <c r="H5629" s="2980" t="s">
        <v>5402</v>
      </c>
      <c r="I5629" s="2980"/>
      <c r="J5629" s="2997"/>
      <c r="K5629" s="2982"/>
      <c r="L5629" s="2983"/>
      <c r="M5629" s="2984"/>
    </row>
    <row r="5630" spans="1:13">
      <c r="A5630" s="2979" t="s">
        <v>3294</v>
      </c>
      <c r="B5630" s="2982" t="s">
        <v>3699</v>
      </c>
      <c r="C5630" s="2983"/>
      <c r="D5630" s="2984"/>
      <c r="E5630" s="2982"/>
      <c r="F5630" s="2983"/>
      <c r="G5630" s="2984"/>
      <c r="H5630" s="2980" t="s">
        <v>5403</v>
      </c>
      <c r="I5630" s="2980"/>
      <c r="J5630" s="2997"/>
      <c r="K5630" s="2982"/>
      <c r="L5630" s="2983"/>
      <c r="M5630" s="2984"/>
    </row>
    <row r="5631" spans="1:13">
      <c r="A5631" s="2979" t="s">
        <v>3295</v>
      </c>
      <c r="B5631" s="2982" t="s">
        <v>5404</v>
      </c>
      <c r="C5631" s="2983"/>
      <c r="D5631" s="2984"/>
      <c r="E5631" s="2982"/>
      <c r="F5631" s="2983"/>
      <c r="G5631" s="2984"/>
      <c r="H5631" s="2980" t="s">
        <v>3394</v>
      </c>
      <c r="I5631" s="2980"/>
      <c r="J5631" s="2997"/>
      <c r="K5631" s="2982"/>
      <c r="L5631" s="2983"/>
      <c r="M5631" s="2984"/>
    </row>
    <row r="5632" spans="1:13" ht="45">
      <c r="A5632" s="2979" t="s">
        <v>3298</v>
      </c>
      <c r="B5632" s="2982" t="s">
        <v>5405</v>
      </c>
      <c r="C5632" s="2983"/>
      <c r="D5632" s="2984"/>
      <c r="E5632" s="2982"/>
      <c r="F5632" s="2983"/>
      <c r="G5632" s="2984"/>
      <c r="H5632" s="2982" t="s">
        <v>3315</v>
      </c>
      <c r="I5632" s="2980"/>
      <c r="J5632" s="2997"/>
      <c r="K5632" s="2982"/>
      <c r="L5632" s="2983"/>
      <c r="M5632" s="2984"/>
    </row>
    <row r="5633" spans="1:13" ht="45">
      <c r="A5633" s="2979" t="s">
        <v>4376</v>
      </c>
      <c r="B5633" s="2982" t="s">
        <v>5395</v>
      </c>
      <c r="C5633" s="2983"/>
      <c r="D5633" s="2984"/>
      <c r="E5633" s="2982"/>
      <c r="F5633" s="2983"/>
      <c r="G5633" s="2984"/>
      <c r="H5633" s="2982" t="s">
        <v>5406</v>
      </c>
      <c r="I5633" s="2980"/>
      <c r="J5633" s="2997"/>
      <c r="K5633" s="2982"/>
      <c r="L5633" s="2983"/>
      <c r="M5633" s="2984"/>
    </row>
    <row r="5634" spans="1:13">
      <c r="A5634" s="2979" t="s">
        <v>3304</v>
      </c>
      <c r="B5634" s="2982" t="s">
        <v>3337</v>
      </c>
      <c r="C5634" s="2986"/>
      <c r="D5634" s="2984"/>
      <c r="E5634" s="2982"/>
      <c r="F5634" s="2986"/>
      <c r="G5634" s="2984"/>
      <c r="H5634" s="2980" t="s">
        <v>3337</v>
      </c>
      <c r="I5634" s="2980"/>
      <c r="J5634" s="2997"/>
      <c r="K5634" s="2982"/>
      <c r="L5634" s="2986"/>
      <c r="M5634" s="2984"/>
    </row>
    <row r="5635" spans="1:13">
      <c r="A5635" s="2979" t="s">
        <v>4377</v>
      </c>
      <c r="B5635" s="2988">
        <v>1</v>
      </c>
      <c r="C5635" s="2989">
        <v>275</v>
      </c>
      <c r="D5635" s="2984">
        <f>SUM(B5637*B5635*C5635)</f>
        <v>8250</v>
      </c>
      <c r="E5635" s="2988"/>
      <c r="F5635" s="2989"/>
      <c r="G5635" s="2984"/>
      <c r="H5635" s="2980">
        <v>1</v>
      </c>
      <c r="I5635" s="2980">
        <v>275</v>
      </c>
      <c r="J5635" s="2997">
        <f>SUM(H5635*I5635*H5637)</f>
        <v>8250</v>
      </c>
      <c r="K5635" s="2988"/>
      <c r="L5635" s="2989"/>
      <c r="M5635" s="2984"/>
    </row>
    <row r="5636" spans="1:13">
      <c r="A5636" s="2979" t="s">
        <v>4378</v>
      </c>
      <c r="B5636" s="2988">
        <v>2</v>
      </c>
      <c r="C5636" s="2989">
        <v>100</v>
      </c>
      <c r="D5636" s="2984">
        <f>SUM(B5637*B5636*C5636)</f>
        <v>6000</v>
      </c>
      <c r="E5636" s="2988"/>
      <c r="F5636" s="2989"/>
      <c r="G5636" s="2984"/>
      <c r="H5636" s="2980">
        <v>2</v>
      </c>
      <c r="I5636" s="2980">
        <v>100</v>
      </c>
      <c r="J5636" s="2997">
        <f>SUM(H5636*I5636*H5637)</f>
        <v>6000</v>
      </c>
      <c r="K5636" s="2988"/>
      <c r="L5636" s="2989"/>
      <c r="M5636" s="2984"/>
    </row>
    <row r="5637" spans="1:13">
      <c r="A5637" s="2979" t="s">
        <v>4379</v>
      </c>
      <c r="B5637" s="2980">
        <v>30</v>
      </c>
      <c r="C5637" s="2990"/>
      <c r="D5637" s="2984"/>
      <c r="E5637" s="2980"/>
      <c r="F5637" s="2990"/>
      <c r="G5637" s="2984"/>
      <c r="H5637" s="2980">
        <v>30</v>
      </c>
      <c r="I5637" s="2980"/>
      <c r="J5637" s="2997"/>
      <c r="K5637" s="2980"/>
      <c r="L5637" s="2990"/>
      <c r="M5637" s="2984"/>
    </row>
    <row r="5638" spans="1:13" ht="15.75" thickBot="1">
      <c r="A5638" s="3011" t="s">
        <v>29</v>
      </c>
      <c r="B5638" s="3012"/>
      <c r="C5638" s="3012"/>
      <c r="D5638" s="3012">
        <f>SUM(D5635:D5637)</f>
        <v>14250</v>
      </c>
      <c r="E5638" s="3012"/>
      <c r="F5638" s="3012"/>
      <c r="G5638" s="3012"/>
      <c r="H5638" s="3013"/>
      <c r="I5638" s="3013"/>
      <c r="J5638" s="3013">
        <f>SUM(J5635:J5637)</f>
        <v>14250</v>
      </c>
      <c r="K5638" s="3012"/>
      <c r="L5638" s="3012"/>
      <c r="M5638" s="3012"/>
    </row>
    <row r="5639" spans="1:13" ht="30">
      <c r="A5639" s="2975" t="s">
        <v>3278</v>
      </c>
      <c r="B5639" s="2976" t="s">
        <v>5407</v>
      </c>
      <c r="C5639" s="2976"/>
      <c r="D5639" s="2977"/>
      <c r="E5639" s="2976"/>
      <c r="F5639" s="2976"/>
      <c r="G5639" s="2977"/>
      <c r="H5639" s="2976" t="s">
        <v>5408</v>
      </c>
      <c r="I5639" s="2976"/>
      <c r="J5639" s="2977"/>
      <c r="K5639" s="2976"/>
      <c r="L5639" s="2976"/>
      <c r="M5639" s="2977"/>
    </row>
    <row r="5640" spans="1:13" ht="30">
      <c r="A5640" s="2979" t="s">
        <v>4228</v>
      </c>
      <c r="B5640" s="2850" t="s">
        <v>5339</v>
      </c>
      <c r="C5640" s="2850"/>
      <c r="D5640" s="2981"/>
      <c r="E5640" s="2850"/>
      <c r="F5640" s="2850"/>
      <c r="G5640" s="2981"/>
      <c r="H5640" s="2980" t="s">
        <v>5400</v>
      </c>
      <c r="I5640" s="2980"/>
      <c r="J5640" s="2997"/>
      <c r="K5640" s="2850"/>
      <c r="L5640" s="2850"/>
      <c r="M5640" s="2981"/>
    </row>
    <row r="5641" spans="1:13">
      <c r="A5641" s="2979" t="s">
        <v>3284</v>
      </c>
      <c r="B5641" s="2985" t="s">
        <v>3866</v>
      </c>
      <c r="C5641" s="2983"/>
      <c r="D5641" s="2984"/>
      <c r="E5641" s="2985"/>
      <c r="F5641" s="2983"/>
      <c r="G5641" s="2984"/>
      <c r="H5641" s="2985" t="s">
        <v>3371</v>
      </c>
      <c r="I5641" s="2980"/>
      <c r="J5641" s="2997"/>
      <c r="K5641" s="2985"/>
      <c r="L5641" s="2983"/>
      <c r="M5641" s="2984"/>
    </row>
    <row r="5642" spans="1:13">
      <c r="A5642" s="2979" t="s">
        <v>4375</v>
      </c>
      <c r="B5642" s="2982" t="s">
        <v>3712</v>
      </c>
      <c r="C5642" s="2983"/>
      <c r="D5642" s="2984"/>
      <c r="E5642" s="2982"/>
      <c r="F5642" s="2983"/>
      <c r="G5642" s="2984"/>
      <c r="H5642" s="2980" t="s">
        <v>3362</v>
      </c>
      <c r="I5642" s="2980"/>
      <c r="J5642" s="2997"/>
      <c r="K5642" s="2982"/>
      <c r="L5642" s="2983"/>
      <c r="M5642" s="2984"/>
    </row>
    <row r="5643" spans="1:13" ht="30">
      <c r="A5643" s="2979" t="s">
        <v>3291</v>
      </c>
      <c r="B5643" s="2982" t="s">
        <v>5401</v>
      </c>
      <c r="C5643" s="2983"/>
      <c r="D5643" s="2984"/>
      <c r="E5643" s="2982"/>
      <c r="F5643" s="2983"/>
      <c r="G5643" s="2984"/>
      <c r="H5643" s="2980" t="s">
        <v>5402</v>
      </c>
      <c r="I5643" s="2980"/>
      <c r="J5643" s="2997"/>
      <c r="K5643" s="2982"/>
      <c r="L5643" s="2983"/>
      <c r="M5643" s="2984"/>
    </row>
    <row r="5644" spans="1:13">
      <c r="A5644" s="2979" t="s">
        <v>3294</v>
      </c>
      <c r="B5644" s="2982" t="s">
        <v>5409</v>
      </c>
      <c r="C5644" s="2983"/>
      <c r="D5644" s="2984"/>
      <c r="E5644" s="2982"/>
      <c r="F5644" s="2983"/>
      <c r="G5644" s="2984"/>
      <c r="H5644" s="2980" t="s">
        <v>5410</v>
      </c>
      <c r="I5644" s="2980"/>
      <c r="J5644" s="2997"/>
      <c r="K5644" s="2982"/>
      <c r="L5644" s="2983"/>
      <c r="M5644" s="2984"/>
    </row>
    <row r="5645" spans="1:13">
      <c r="A5645" s="2979" t="s">
        <v>3295</v>
      </c>
      <c r="B5645" s="2982" t="s">
        <v>5404</v>
      </c>
      <c r="C5645" s="2983"/>
      <c r="D5645" s="2984"/>
      <c r="E5645" s="2982"/>
      <c r="F5645" s="2983"/>
      <c r="G5645" s="2984"/>
      <c r="H5645" s="2980" t="s">
        <v>3394</v>
      </c>
      <c r="I5645" s="2980"/>
      <c r="J5645" s="2997"/>
      <c r="K5645" s="2982"/>
      <c r="L5645" s="2983"/>
      <c r="M5645" s="2984"/>
    </row>
    <row r="5646" spans="1:13" ht="45">
      <c r="A5646" s="2979" t="s">
        <v>3298</v>
      </c>
      <c r="B5646" s="2982" t="s">
        <v>5405</v>
      </c>
      <c r="C5646" s="2983"/>
      <c r="D5646" s="2984"/>
      <c r="E5646" s="2982"/>
      <c r="F5646" s="2983"/>
      <c r="G5646" s="2984"/>
      <c r="H5646" s="2982" t="s">
        <v>3315</v>
      </c>
      <c r="I5646" s="2980"/>
      <c r="J5646" s="2997"/>
      <c r="K5646" s="2982"/>
      <c r="L5646" s="2983"/>
      <c r="M5646" s="2984"/>
    </row>
    <row r="5647" spans="1:13" ht="45">
      <c r="A5647" s="2979" t="s">
        <v>4376</v>
      </c>
      <c r="B5647" s="2982" t="s">
        <v>5395</v>
      </c>
      <c r="C5647" s="2983"/>
      <c r="D5647" s="2984"/>
      <c r="E5647" s="2982"/>
      <c r="F5647" s="2983"/>
      <c r="G5647" s="2984"/>
      <c r="H5647" s="2982" t="s">
        <v>5411</v>
      </c>
      <c r="I5647" s="2980"/>
      <c r="J5647" s="2997"/>
      <c r="K5647" s="2982"/>
      <c r="L5647" s="2983"/>
      <c r="M5647" s="2984"/>
    </row>
    <row r="5648" spans="1:13">
      <c r="A5648" s="2979" t="s">
        <v>3304</v>
      </c>
      <c r="B5648" s="2982" t="s">
        <v>3337</v>
      </c>
      <c r="C5648" s="2986"/>
      <c r="D5648" s="2984"/>
      <c r="E5648" s="2982"/>
      <c r="F5648" s="2986"/>
      <c r="G5648" s="2984"/>
      <c r="H5648" s="2980" t="s">
        <v>3337</v>
      </c>
      <c r="I5648" s="2980"/>
      <c r="J5648" s="2997"/>
      <c r="K5648" s="2982"/>
      <c r="L5648" s="2986"/>
      <c r="M5648" s="2984"/>
    </row>
    <row r="5649" spans="1:14">
      <c r="A5649" s="2979" t="s">
        <v>4377</v>
      </c>
      <c r="B5649" s="2988" t="s">
        <v>3337</v>
      </c>
      <c r="C5649" s="2989"/>
      <c r="D5649" s="2984"/>
      <c r="E5649" s="2988"/>
      <c r="F5649" s="2989"/>
      <c r="G5649" s="2984"/>
      <c r="H5649" s="2980">
        <v>1</v>
      </c>
      <c r="I5649" s="2980">
        <v>275</v>
      </c>
      <c r="J5649" s="2997">
        <f>SUM(H5649*I5649*H5651)</f>
        <v>68750</v>
      </c>
      <c r="K5649" s="2988"/>
      <c r="L5649" s="2989"/>
      <c r="M5649" s="2984"/>
    </row>
    <row r="5650" spans="1:14">
      <c r="A5650" s="2979" t="s">
        <v>4378</v>
      </c>
      <c r="B5650" s="2988">
        <v>1</v>
      </c>
      <c r="C5650" s="2989">
        <v>150</v>
      </c>
      <c r="D5650" s="2984">
        <f>SUM(B5651*B5650*C5650)</f>
        <v>13500</v>
      </c>
      <c r="E5650" s="2988"/>
      <c r="F5650" s="2989"/>
      <c r="G5650" s="2984"/>
      <c r="H5650" s="2980">
        <v>2</v>
      </c>
      <c r="I5650" s="2980">
        <v>100</v>
      </c>
      <c r="J5650" s="2997">
        <f>SUM(H5650*I5650*H5651)</f>
        <v>50000</v>
      </c>
      <c r="K5650" s="2988"/>
      <c r="L5650" s="2989"/>
      <c r="M5650" s="2984"/>
    </row>
    <row r="5651" spans="1:14">
      <c r="A5651" s="2979" t="s">
        <v>4379</v>
      </c>
      <c r="B5651" s="2980">
        <v>90</v>
      </c>
      <c r="C5651" s="2990"/>
      <c r="D5651" s="2984"/>
      <c r="E5651" s="2980"/>
      <c r="F5651" s="2990"/>
      <c r="G5651" s="2984"/>
      <c r="H5651" s="2980">
        <v>250</v>
      </c>
      <c r="I5651" s="2980"/>
      <c r="J5651" s="2997"/>
      <c r="K5651" s="2980"/>
      <c r="L5651" s="2990"/>
      <c r="M5651" s="2984"/>
    </row>
    <row r="5652" spans="1:14" ht="15.75" thickBot="1">
      <c r="A5652" s="2991" t="s">
        <v>29</v>
      </c>
      <c r="B5652" s="3007"/>
      <c r="C5652" s="3007"/>
      <c r="D5652" s="3014">
        <f>SUM(D5649:D5651)</f>
        <v>13500</v>
      </c>
      <c r="E5652" s="3007"/>
      <c r="F5652" s="3007"/>
      <c r="G5652" s="3014"/>
      <c r="H5652" s="3015"/>
      <c r="I5652" s="3015"/>
      <c r="J5652" s="3016">
        <f>SUM(J5649:J5651)</f>
        <v>118750</v>
      </c>
      <c r="K5652" s="3007"/>
      <c r="L5652" s="3007"/>
      <c r="M5652" s="3014"/>
    </row>
    <row r="5653" spans="1:14" ht="15.75" thickBot="1">
      <c r="A5653" s="3017" t="s">
        <v>4371</v>
      </c>
      <c r="B5653" s="3018"/>
      <c r="C5653" s="3018"/>
      <c r="D5653" s="3019">
        <f>SUM(D5652+D5638+D5624+D5610+D5596+D5582+D5568+D5554+D5540+D5526)</f>
        <v>353275</v>
      </c>
      <c r="E5653" s="3018"/>
      <c r="F5653" s="3018"/>
      <c r="G5653" s="3020">
        <f>SUM(G5624+G5610+G5596+G5568+G5526+G5512)</f>
        <v>134650</v>
      </c>
      <c r="H5653" s="3018"/>
      <c r="I5653" s="3018"/>
      <c r="J5653" s="3020">
        <f>SUM(J5652+J5638+J5624+J5610+J5596+J5582+J5568+J5554+J5540+J5526+J5512)</f>
        <v>364750</v>
      </c>
      <c r="K5653" s="3018"/>
      <c r="L5653" s="3018"/>
      <c r="M5653" s="3020">
        <f>SUM(M5624+M5610+M5596+M5568+M5526+M5512)</f>
        <v>92850</v>
      </c>
      <c r="N5653" s="2518">
        <f>M5653+J5653+G5653+D5653</f>
        <v>945525</v>
      </c>
    </row>
    <row r="5654" spans="1:14" ht="15.75" thickBot="1">
      <c r="A5654" s="4331" t="s">
        <v>5412</v>
      </c>
      <c r="B5654" s="4332"/>
      <c r="C5654" s="4332"/>
      <c r="D5654" s="4332"/>
      <c r="E5654" s="4332"/>
      <c r="F5654" s="4332"/>
      <c r="G5654" s="4332"/>
      <c r="H5654" s="4332"/>
      <c r="I5654" s="4332"/>
      <c r="J5654" s="4332"/>
      <c r="K5654" s="4332"/>
      <c r="L5654" s="4332"/>
      <c r="M5654" s="4333"/>
    </row>
    <row r="5655" spans="1:14" ht="30">
      <c r="A5655" s="1142" t="s">
        <v>4747</v>
      </c>
      <c r="B5655" s="1318"/>
      <c r="C5655" s="1307"/>
      <c r="D5655" s="1308"/>
      <c r="E5655" s="3021" t="s">
        <v>5413</v>
      </c>
      <c r="F5655" s="3022"/>
      <c r="G5655" s="3022"/>
      <c r="H5655" s="3022" t="s">
        <v>5414</v>
      </c>
      <c r="I5655" s="1269"/>
      <c r="J5655" s="1269"/>
      <c r="K5655" s="3022" t="s">
        <v>5415</v>
      </c>
      <c r="L5655" s="1269"/>
      <c r="M5655" s="1269"/>
    </row>
    <row r="5656" spans="1:14" ht="45">
      <c r="A5656" s="1163" t="s">
        <v>4228</v>
      </c>
      <c r="B5656" s="1324"/>
      <c r="C5656" s="1310"/>
      <c r="D5656" s="1311"/>
      <c r="E5656" s="1283" t="s">
        <v>5416</v>
      </c>
      <c r="F5656" s="1283"/>
      <c r="G5656" s="1283"/>
      <c r="H5656" s="1283" t="s">
        <v>5416</v>
      </c>
      <c r="I5656" s="1281"/>
      <c r="J5656" s="1281"/>
      <c r="K5656" s="1283" t="s">
        <v>5416</v>
      </c>
      <c r="L5656" s="1281"/>
      <c r="M5656" s="1281"/>
    </row>
    <row r="5657" spans="1:14">
      <c r="A5657" s="1163" t="s">
        <v>3284</v>
      </c>
      <c r="B5657" s="2608"/>
      <c r="C5657" s="1310"/>
      <c r="D5657" s="1311"/>
      <c r="E5657" s="1279" t="s">
        <v>3480</v>
      </c>
      <c r="F5657" s="1279"/>
      <c r="G5657" s="1279"/>
      <c r="H5657" s="1279" t="s">
        <v>3360</v>
      </c>
      <c r="I5657" s="1281"/>
      <c r="J5657" s="1281"/>
      <c r="K5657" s="1279" t="s">
        <v>3361</v>
      </c>
      <c r="L5657" s="1281"/>
      <c r="M5657" s="1281"/>
    </row>
    <row r="5658" spans="1:14">
      <c r="A5658" s="1163" t="s">
        <v>4375</v>
      </c>
      <c r="B5658" s="1324"/>
      <c r="C5658" s="1310"/>
      <c r="D5658" s="1311"/>
      <c r="E5658" s="1281" t="s">
        <v>3319</v>
      </c>
      <c r="F5658" s="1281"/>
      <c r="G5658" s="1281"/>
      <c r="H5658" s="1281" t="s">
        <v>3319</v>
      </c>
      <c r="I5658" s="1281"/>
      <c r="J5658" s="1281"/>
      <c r="K5658" s="1281" t="s">
        <v>3319</v>
      </c>
      <c r="L5658" s="1281"/>
      <c r="M5658" s="1281"/>
    </row>
    <row r="5659" spans="1:14">
      <c r="A5659" s="1163" t="s">
        <v>3291</v>
      </c>
      <c r="B5659" s="1324"/>
      <c r="C5659" s="1310"/>
      <c r="D5659" s="1311"/>
      <c r="E5659" s="1281" t="s">
        <v>3293</v>
      </c>
      <c r="F5659" s="1281"/>
      <c r="G5659" s="1281"/>
      <c r="H5659" s="1281" t="s">
        <v>3293</v>
      </c>
      <c r="I5659" s="1281"/>
      <c r="J5659" s="1281"/>
      <c r="K5659" s="1281" t="s">
        <v>5417</v>
      </c>
      <c r="L5659" s="1281"/>
      <c r="M5659" s="1281"/>
    </row>
    <row r="5660" spans="1:14">
      <c r="A5660" s="1163" t="s">
        <v>3294</v>
      </c>
      <c r="B5660" s="1324"/>
      <c r="C5660" s="1310"/>
      <c r="D5660" s="1311"/>
      <c r="E5660" s="1281" t="s">
        <v>5418</v>
      </c>
      <c r="F5660" s="1281"/>
      <c r="G5660" s="1281"/>
      <c r="H5660" s="1281" t="s">
        <v>5418</v>
      </c>
      <c r="I5660" s="1281"/>
      <c r="J5660" s="1281"/>
      <c r="K5660" s="1281" t="s">
        <v>5418</v>
      </c>
      <c r="L5660" s="1281"/>
      <c r="M5660" s="1281"/>
    </row>
    <row r="5661" spans="1:14">
      <c r="A5661" s="1163" t="s">
        <v>3295</v>
      </c>
      <c r="B5661" s="1324"/>
      <c r="C5661" s="1310"/>
      <c r="D5661" s="1311"/>
      <c r="E5661" s="1281" t="s">
        <v>3366</v>
      </c>
      <c r="F5661" s="1281"/>
      <c r="G5661" s="1281"/>
      <c r="H5661" s="1281" t="s">
        <v>3366</v>
      </c>
      <c r="I5661" s="1281"/>
      <c r="J5661" s="1281"/>
      <c r="K5661" s="1281" t="s">
        <v>3366</v>
      </c>
      <c r="L5661" s="1281"/>
      <c r="M5661" s="1281"/>
    </row>
    <row r="5662" spans="1:14" ht="30">
      <c r="A5662" s="1163" t="s">
        <v>3298</v>
      </c>
      <c r="B5662" s="1324"/>
      <c r="C5662" s="1310"/>
      <c r="D5662" s="1311"/>
      <c r="E5662" s="1283" t="s">
        <v>5419</v>
      </c>
      <c r="F5662" s="1283"/>
      <c r="G5662" s="1283"/>
      <c r="H5662" s="1283" t="s">
        <v>5419</v>
      </c>
      <c r="I5662" s="1281"/>
      <c r="J5662" s="1281"/>
      <c r="K5662" s="1283" t="s">
        <v>5419</v>
      </c>
      <c r="L5662" s="1281"/>
      <c r="M5662" s="1281"/>
    </row>
    <row r="5663" spans="1:14" ht="30">
      <c r="A5663" s="1163" t="s">
        <v>4376</v>
      </c>
      <c r="B5663" s="1324"/>
      <c r="C5663" s="1310"/>
      <c r="D5663" s="1311"/>
      <c r="E5663" s="3023" t="s">
        <v>5420</v>
      </c>
      <c r="F5663" s="3023"/>
      <c r="G5663" s="3023"/>
      <c r="H5663" s="1283" t="s">
        <v>5421</v>
      </c>
      <c r="I5663" s="1281"/>
      <c r="J5663" s="1281"/>
      <c r="K5663" s="1283" t="s">
        <v>5422</v>
      </c>
      <c r="L5663" s="1281"/>
      <c r="M5663" s="1281"/>
    </row>
    <row r="5664" spans="1:14">
      <c r="A5664" s="1163" t="s">
        <v>3304</v>
      </c>
      <c r="B5664" s="1324"/>
      <c r="C5664" s="1310"/>
      <c r="D5664" s="1311"/>
      <c r="E5664" s="3024"/>
      <c r="F5664" s="3025"/>
      <c r="G5664" s="3025"/>
      <c r="H5664" s="1281" t="s">
        <v>3539</v>
      </c>
      <c r="I5664" s="1281">
        <v>1600</v>
      </c>
      <c r="J5664" s="1284">
        <f>2*I5664*H5667</f>
        <v>246400</v>
      </c>
      <c r="K5664" s="1281"/>
      <c r="L5664" s="1284"/>
      <c r="M5664" s="1284"/>
    </row>
    <row r="5665" spans="1:13">
      <c r="A5665" s="1163" t="s">
        <v>4377</v>
      </c>
      <c r="B5665" s="1324"/>
      <c r="C5665" s="1310"/>
      <c r="D5665" s="1311"/>
      <c r="E5665" s="3024">
        <v>2</v>
      </c>
      <c r="F5665" s="3024">
        <v>275</v>
      </c>
      <c r="G5665" s="3025">
        <f>E5665*F5665*E5667</f>
        <v>33000</v>
      </c>
      <c r="H5665" s="1281">
        <v>4</v>
      </c>
      <c r="I5665" s="1281"/>
      <c r="J5665" s="1284"/>
      <c r="K5665" s="1281">
        <v>2</v>
      </c>
      <c r="L5665" s="1281">
        <v>275</v>
      </c>
      <c r="M5665" s="1281">
        <f>K5665*L5665*K5667</f>
        <v>11000</v>
      </c>
    </row>
    <row r="5666" spans="1:13">
      <c r="A5666" s="1163" t="s">
        <v>4378</v>
      </c>
      <c r="B5666" s="1324"/>
      <c r="C5666" s="1310"/>
      <c r="D5666" s="1311"/>
      <c r="E5666" s="3024">
        <v>4</v>
      </c>
      <c r="F5666" s="3024">
        <v>100</v>
      </c>
      <c r="G5666" s="3025">
        <f>E5666*F5666*E5667</f>
        <v>24000</v>
      </c>
      <c r="H5666" s="1281">
        <v>4</v>
      </c>
      <c r="I5666" s="1281"/>
      <c r="J5666" s="1284"/>
      <c r="K5666" s="1281">
        <v>2</v>
      </c>
      <c r="L5666" s="1281">
        <v>100</v>
      </c>
      <c r="M5666" s="1281">
        <f>K5666*L5666*K5667</f>
        <v>4000</v>
      </c>
    </row>
    <row r="5667" spans="1:13">
      <c r="A5667" s="1163" t="s">
        <v>4379</v>
      </c>
      <c r="B5667" s="1324"/>
      <c r="C5667" s="1310"/>
      <c r="D5667" s="1311"/>
      <c r="E5667" s="3024">
        <v>60</v>
      </c>
      <c r="F5667" s="3024"/>
      <c r="G5667" s="3024"/>
      <c r="H5667" s="1281">
        <v>77</v>
      </c>
      <c r="I5667" s="1281"/>
      <c r="J5667" s="1284"/>
      <c r="K5667" s="1281">
        <v>20</v>
      </c>
      <c r="L5667" s="1281"/>
      <c r="M5667" s="1281"/>
    </row>
    <row r="5668" spans="1:13" ht="15.75" thickBot="1">
      <c r="A5668" s="1171" t="s">
        <v>29</v>
      </c>
      <c r="B5668" s="1326"/>
      <c r="C5668" s="1314"/>
      <c r="D5668" s="1315"/>
      <c r="E5668" s="3026"/>
      <c r="F5668" s="3026"/>
      <c r="G5668" s="3026">
        <f>G5665+G5666</f>
        <v>57000</v>
      </c>
      <c r="H5668" s="3027"/>
      <c r="I5668" s="1296"/>
      <c r="J5668" s="3027">
        <f>J5664</f>
        <v>246400</v>
      </c>
      <c r="K5668" s="3027"/>
      <c r="L5668" s="1296"/>
      <c r="M5668" s="3028">
        <f>M5665+M5666</f>
        <v>15000</v>
      </c>
    </row>
    <row r="5669" spans="1:13" ht="30">
      <c r="A5669" s="1163" t="s">
        <v>4747</v>
      </c>
      <c r="B5669" s="1306"/>
      <c r="C5669" s="1307"/>
      <c r="D5669" s="1307"/>
      <c r="E5669" s="1331"/>
      <c r="F5669" s="1330"/>
      <c r="G5669" s="1329"/>
      <c r="H5669" s="3022" t="s">
        <v>5423</v>
      </c>
      <c r="I5669" s="1269"/>
      <c r="J5669" s="1269"/>
      <c r="K5669" s="1306"/>
      <c r="L5669" s="1307"/>
      <c r="M5669" s="1307"/>
    </row>
    <row r="5670" spans="1:13" ht="45">
      <c r="A5670" s="1163" t="s">
        <v>4228</v>
      </c>
      <c r="B5670" s="1324"/>
      <c r="C5670" s="1310"/>
      <c r="D5670" s="1310"/>
      <c r="E5670" s="1276"/>
      <c r="F5670" s="1311"/>
      <c r="G5670" s="1310"/>
      <c r="H5670" s="1283" t="s">
        <v>5416</v>
      </c>
      <c r="I5670" s="1281"/>
      <c r="J5670" s="1281"/>
      <c r="K5670" s="1276"/>
      <c r="L5670" s="1310"/>
      <c r="M5670" s="1310"/>
    </row>
    <row r="5671" spans="1:13">
      <c r="A5671" s="1163" t="s">
        <v>3284</v>
      </c>
      <c r="B5671" s="1327"/>
      <c r="C5671" s="1310"/>
      <c r="D5671" s="1310"/>
      <c r="E5671" s="1276"/>
      <c r="F5671" s="1311"/>
      <c r="G5671" s="1310"/>
      <c r="H5671" s="1279" t="s">
        <v>3360</v>
      </c>
      <c r="I5671" s="1281"/>
      <c r="J5671" s="1281"/>
      <c r="K5671" s="1276"/>
      <c r="L5671" s="1310"/>
      <c r="M5671" s="1310"/>
    </row>
    <row r="5672" spans="1:13">
      <c r="A5672" s="1163" t="s">
        <v>4375</v>
      </c>
      <c r="B5672" s="1324"/>
      <c r="C5672" s="1310"/>
      <c r="D5672" s="1310"/>
      <c r="E5672" s="1276"/>
      <c r="F5672" s="1311"/>
      <c r="G5672" s="1310"/>
      <c r="H5672" s="1281" t="s">
        <v>3319</v>
      </c>
      <c r="I5672" s="1281"/>
      <c r="J5672" s="1281"/>
      <c r="K5672" s="1276"/>
      <c r="L5672" s="1310"/>
      <c r="M5672" s="1310"/>
    </row>
    <row r="5673" spans="1:13">
      <c r="A5673" s="1163" t="s">
        <v>3291</v>
      </c>
      <c r="B5673" s="1324"/>
      <c r="C5673" s="1310"/>
      <c r="D5673" s="1310"/>
      <c r="E5673" s="1276"/>
      <c r="F5673" s="1311"/>
      <c r="G5673" s="1310"/>
      <c r="H5673" s="1281" t="s">
        <v>3293</v>
      </c>
      <c r="I5673" s="1281"/>
      <c r="J5673" s="1281"/>
      <c r="K5673" s="1276"/>
      <c r="L5673" s="1310"/>
      <c r="M5673" s="1310"/>
    </row>
    <row r="5674" spans="1:13">
      <c r="A5674" s="1163" t="s">
        <v>3294</v>
      </c>
      <c r="B5674" s="1276"/>
      <c r="C5674" s="1310"/>
      <c r="D5674" s="1310"/>
      <c r="E5674" s="1276"/>
      <c r="F5674" s="1311"/>
      <c r="G5674" s="1310"/>
      <c r="H5674" s="1281" t="s">
        <v>5418</v>
      </c>
      <c r="I5674" s="1281"/>
      <c r="J5674" s="1281"/>
      <c r="K5674" s="1276"/>
      <c r="L5674" s="1310"/>
      <c r="M5674" s="1310"/>
    </row>
    <row r="5675" spans="1:13">
      <c r="A5675" s="1163" t="s">
        <v>3295</v>
      </c>
      <c r="B5675" s="1324"/>
      <c r="C5675" s="1310"/>
      <c r="D5675" s="1310"/>
      <c r="E5675" s="1276"/>
      <c r="F5675" s="1311"/>
      <c r="G5675" s="1310"/>
      <c r="H5675" s="1281" t="s">
        <v>3366</v>
      </c>
      <c r="I5675" s="1281"/>
      <c r="J5675" s="1281"/>
      <c r="K5675" s="1276"/>
      <c r="L5675" s="1310"/>
      <c r="M5675" s="1310"/>
    </row>
    <row r="5676" spans="1:13" ht="30">
      <c r="A5676" s="1163" t="s">
        <v>3298</v>
      </c>
      <c r="B5676" s="1276"/>
      <c r="C5676" s="1310"/>
      <c r="D5676" s="1310"/>
      <c r="E5676" s="1276"/>
      <c r="F5676" s="1311"/>
      <c r="G5676" s="1310"/>
      <c r="H5676" s="1283" t="s">
        <v>5419</v>
      </c>
      <c r="I5676" s="1281"/>
      <c r="J5676" s="1281"/>
      <c r="K5676" s="1276"/>
      <c r="L5676" s="1310"/>
      <c r="M5676" s="1310"/>
    </row>
    <row r="5677" spans="1:13" ht="30">
      <c r="A5677" s="1163" t="s">
        <v>4376</v>
      </c>
      <c r="B5677" s="1276"/>
      <c r="C5677" s="1310"/>
      <c r="D5677" s="1310"/>
      <c r="E5677" s="1276"/>
      <c r="F5677" s="1311"/>
      <c r="G5677" s="1310"/>
      <c r="H5677" s="1283" t="s">
        <v>5424</v>
      </c>
      <c r="I5677" s="1281"/>
      <c r="J5677" s="1281"/>
      <c r="K5677" s="1276"/>
      <c r="L5677" s="1310"/>
      <c r="M5677" s="1310"/>
    </row>
    <row r="5678" spans="1:13">
      <c r="A5678" s="1163" t="s">
        <v>3304</v>
      </c>
      <c r="B5678" s="1276"/>
      <c r="C5678" s="1310"/>
      <c r="D5678" s="1310"/>
      <c r="E5678" s="1276"/>
      <c r="F5678" s="1311"/>
      <c r="G5678" s="1310"/>
      <c r="H5678" s="1281" t="s">
        <v>3349</v>
      </c>
      <c r="I5678" s="1281"/>
      <c r="J5678" s="1281"/>
      <c r="K5678" s="1276"/>
      <c r="L5678" s="1310"/>
      <c r="M5678" s="1310"/>
    </row>
    <row r="5679" spans="1:13">
      <c r="A5679" s="1163" t="s">
        <v>4377</v>
      </c>
      <c r="B5679" s="1276"/>
      <c r="C5679" s="1310"/>
      <c r="D5679" s="1310"/>
      <c r="E5679" s="1276"/>
      <c r="F5679" s="1311"/>
      <c r="G5679" s="1310"/>
      <c r="H5679" s="1281">
        <v>1</v>
      </c>
      <c r="I5679" s="1281">
        <v>275</v>
      </c>
      <c r="J5679" s="1284">
        <f>H5679*I5679*H5681</f>
        <v>27500</v>
      </c>
      <c r="K5679" s="1276"/>
      <c r="L5679" s="1310"/>
      <c r="M5679" s="1310"/>
    </row>
    <row r="5680" spans="1:13">
      <c r="A5680" s="1163" t="s">
        <v>4378</v>
      </c>
      <c r="B5680" s="1276"/>
      <c r="C5680" s="1310"/>
      <c r="D5680" s="1310"/>
      <c r="E5680" s="1276"/>
      <c r="F5680" s="1311"/>
      <c r="G5680" s="1310"/>
      <c r="H5680" s="1281">
        <v>2</v>
      </c>
      <c r="I5680" s="1281">
        <v>100</v>
      </c>
      <c r="J5680" s="1284">
        <f>H5680*I5680*H5681</f>
        <v>20000</v>
      </c>
      <c r="K5680" s="1276"/>
      <c r="L5680" s="1310"/>
      <c r="M5680" s="1310"/>
    </row>
    <row r="5681" spans="1:13">
      <c r="A5681" s="1163" t="s">
        <v>4379</v>
      </c>
      <c r="B5681" s="1276"/>
      <c r="C5681" s="1310"/>
      <c r="D5681" s="1310"/>
      <c r="E5681" s="1276"/>
      <c r="F5681" s="1311"/>
      <c r="G5681" s="1310"/>
      <c r="H5681" s="1281">
        <v>100</v>
      </c>
      <c r="I5681" s="1281"/>
      <c r="J5681" s="1284"/>
      <c r="K5681" s="1276"/>
      <c r="L5681" s="1310"/>
      <c r="M5681" s="1310"/>
    </row>
    <row r="5682" spans="1:13" ht="15.75" thickBot="1">
      <c r="A5682" s="1171" t="s">
        <v>29</v>
      </c>
      <c r="B5682" s="1313"/>
      <c r="C5682" s="1314"/>
      <c r="D5682" s="1314"/>
      <c r="E5682" s="1313"/>
      <c r="F5682" s="1315"/>
      <c r="G5682" s="1314"/>
      <c r="H5682" s="3027"/>
      <c r="I5682" s="1296"/>
      <c r="J5682" s="3027">
        <f>J5679+J5680</f>
        <v>47500</v>
      </c>
      <c r="K5682" s="1313"/>
      <c r="L5682" s="1314"/>
      <c r="M5682" s="1314"/>
    </row>
    <row r="5683" spans="1:13" ht="30">
      <c r="A5683" s="1163" t="s">
        <v>4747</v>
      </c>
      <c r="B5683" s="1306"/>
      <c r="C5683" s="1307"/>
      <c r="D5683" s="1307"/>
      <c r="E5683" s="1276"/>
      <c r="F5683" s="1311"/>
      <c r="G5683" s="1310"/>
      <c r="H5683" s="3029" t="s">
        <v>4032</v>
      </c>
      <c r="I5683" s="3030"/>
      <c r="J5683" s="3030"/>
      <c r="K5683" s="1331"/>
      <c r="L5683" s="1329"/>
      <c r="M5683" s="1329"/>
    </row>
    <row r="5684" spans="1:13" ht="45">
      <c r="A5684" s="1163" t="s">
        <v>4228</v>
      </c>
      <c r="B5684" s="1324"/>
      <c r="C5684" s="1310"/>
      <c r="D5684" s="1310"/>
      <c r="E5684" s="1276"/>
      <c r="F5684" s="1311"/>
      <c r="G5684" s="1310"/>
      <c r="H5684" s="1283" t="s">
        <v>5425</v>
      </c>
      <c r="I5684" s="1281"/>
      <c r="J5684" s="1281"/>
      <c r="K5684" s="1276"/>
      <c r="L5684" s="1310"/>
      <c r="M5684" s="1310"/>
    </row>
    <row r="5685" spans="1:13">
      <c r="A5685" s="1163" t="s">
        <v>3284</v>
      </c>
      <c r="B5685" s="1327"/>
      <c r="C5685" s="1310"/>
      <c r="D5685" s="1310"/>
      <c r="E5685" s="1276"/>
      <c r="F5685" s="1311"/>
      <c r="G5685" s="1310"/>
      <c r="H5685" s="1279" t="s">
        <v>3371</v>
      </c>
      <c r="I5685" s="1281"/>
      <c r="J5685" s="1281"/>
      <c r="K5685" s="1276"/>
      <c r="L5685" s="1310"/>
      <c r="M5685" s="1310"/>
    </row>
    <row r="5686" spans="1:13">
      <c r="A5686" s="1163" t="s">
        <v>4375</v>
      </c>
      <c r="B5686" s="1324"/>
      <c r="C5686" s="1310"/>
      <c r="D5686" s="1310"/>
      <c r="E5686" s="1276"/>
      <c r="F5686" s="1311"/>
      <c r="G5686" s="1310"/>
      <c r="H5686" s="1281" t="s">
        <v>3319</v>
      </c>
      <c r="I5686" s="1281"/>
      <c r="J5686" s="1281"/>
      <c r="K5686" s="1276"/>
      <c r="L5686" s="1310"/>
      <c r="M5686" s="1310"/>
    </row>
    <row r="5687" spans="1:13">
      <c r="A5687" s="1163" t="s">
        <v>3291</v>
      </c>
      <c r="B5687" s="1324"/>
      <c r="C5687" s="1310"/>
      <c r="D5687" s="1310"/>
      <c r="E5687" s="1276"/>
      <c r="F5687" s="1311"/>
      <c r="G5687" s="1310"/>
      <c r="H5687" s="1281" t="s">
        <v>3293</v>
      </c>
      <c r="I5687" s="1281"/>
      <c r="J5687" s="1281"/>
      <c r="K5687" s="1276"/>
      <c r="L5687" s="1310"/>
      <c r="M5687" s="1310"/>
    </row>
    <row r="5688" spans="1:13">
      <c r="A5688" s="1163" t="s">
        <v>3294</v>
      </c>
      <c r="B5688" s="1276"/>
      <c r="C5688" s="1310"/>
      <c r="D5688" s="1310"/>
      <c r="E5688" s="1276"/>
      <c r="F5688" s="1311"/>
      <c r="G5688" s="1310"/>
      <c r="H5688" s="1281" t="s">
        <v>5418</v>
      </c>
      <c r="I5688" s="1281"/>
      <c r="J5688" s="1281"/>
      <c r="K5688" s="1276"/>
      <c r="L5688" s="1310"/>
      <c r="M5688" s="1310"/>
    </row>
    <row r="5689" spans="1:13">
      <c r="A5689" s="1163" t="s">
        <v>3295</v>
      </c>
      <c r="B5689" s="1324"/>
      <c r="C5689" s="1310"/>
      <c r="D5689" s="1310"/>
      <c r="E5689" s="1276"/>
      <c r="F5689" s="1311"/>
      <c r="G5689" s="1310"/>
      <c r="H5689" s="1281" t="s">
        <v>3426</v>
      </c>
      <c r="I5689" s="1281"/>
      <c r="J5689" s="1281"/>
      <c r="K5689" s="1276"/>
      <c r="L5689" s="1310"/>
      <c r="M5689" s="1310"/>
    </row>
    <row r="5690" spans="1:13" ht="30">
      <c r="A5690" s="1163" t="s">
        <v>3298</v>
      </c>
      <c r="B5690" s="1276"/>
      <c r="C5690" s="1310"/>
      <c r="D5690" s="1310"/>
      <c r="E5690" s="1276"/>
      <c r="F5690" s="1311"/>
      <c r="G5690" s="1310"/>
      <c r="H5690" s="1283" t="s">
        <v>5426</v>
      </c>
      <c r="I5690" s="1281"/>
      <c r="J5690" s="1281"/>
      <c r="K5690" s="1276"/>
      <c r="L5690" s="1310"/>
      <c r="M5690" s="1310"/>
    </row>
    <row r="5691" spans="1:13" ht="30">
      <c r="A5691" s="1163" t="s">
        <v>4376</v>
      </c>
      <c r="B5691" s="1276"/>
      <c r="C5691" s="1310"/>
      <c r="D5691" s="1310"/>
      <c r="E5691" s="1276"/>
      <c r="F5691" s="1311"/>
      <c r="G5691" s="1310"/>
      <c r="H5691" s="1283" t="s">
        <v>5427</v>
      </c>
      <c r="I5691" s="1281"/>
      <c r="J5691" s="1281"/>
      <c r="K5691" s="1276"/>
      <c r="L5691" s="1310"/>
      <c r="M5691" s="1310"/>
    </row>
    <row r="5692" spans="1:13">
      <c r="A5692" s="1163" t="s">
        <v>3304</v>
      </c>
      <c r="B5692" s="1276"/>
      <c r="C5692" s="1310"/>
      <c r="D5692" s="1310"/>
      <c r="E5692" s="1276"/>
      <c r="F5692" s="1311"/>
      <c r="G5692" s="1310"/>
      <c r="H5692" s="1281" t="s">
        <v>3349</v>
      </c>
      <c r="I5692" s="1281"/>
      <c r="J5692" s="1281"/>
      <c r="K5692" s="1276"/>
      <c r="L5692" s="1310"/>
      <c r="M5692" s="1310"/>
    </row>
    <row r="5693" spans="1:13">
      <c r="A5693" s="1163" t="s">
        <v>4377</v>
      </c>
      <c r="B5693" s="1276"/>
      <c r="C5693" s="1310"/>
      <c r="D5693" s="1310"/>
      <c r="E5693" s="1276"/>
      <c r="F5693" s="1311"/>
      <c r="G5693" s="1310"/>
      <c r="H5693" s="1281">
        <v>1</v>
      </c>
      <c r="I5693" s="1281">
        <v>250</v>
      </c>
      <c r="J5693" s="1284">
        <f>H5693*I5693*H5695</f>
        <v>28750</v>
      </c>
      <c r="K5693" s="1276"/>
      <c r="L5693" s="1310"/>
      <c r="M5693" s="1310"/>
    </row>
    <row r="5694" spans="1:13">
      <c r="A5694" s="1163" t="s">
        <v>4378</v>
      </c>
      <c r="B5694" s="1276"/>
      <c r="C5694" s="1310"/>
      <c r="D5694" s="1310"/>
      <c r="E5694" s="1276"/>
      <c r="F5694" s="1311"/>
      <c r="G5694" s="1310"/>
      <c r="H5694" s="1281">
        <v>2</v>
      </c>
      <c r="I5694" s="1281">
        <v>50</v>
      </c>
      <c r="J5694" s="1284">
        <f>H5694*I5694*H5695</f>
        <v>11500</v>
      </c>
      <c r="K5694" s="1276"/>
      <c r="L5694" s="1310"/>
      <c r="M5694" s="1310"/>
    </row>
    <row r="5695" spans="1:13">
      <c r="A5695" s="1163" t="s">
        <v>4379</v>
      </c>
      <c r="B5695" s="1276"/>
      <c r="C5695" s="1310"/>
      <c r="D5695" s="1310"/>
      <c r="E5695" s="1276"/>
      <c r="F5695" s="1311"/>
      <c r="G5695" s="1310"/>
      <c r="H5695" s="1281">
        <v>115</v>
      </c>
      <c r="I5695" s="1281"/>
      <c r="J5695" s="1284"/>
      <c r="K5695" s="1276"/>
      <c r="L5695" s="1310"/>
      <c r="M5695" s="1310"/>
    </row>
    <row r="5696" spans="1:13" ht="15.75" thickBot="1">
      <c r="A5696" s="1171" t="s">
        <v>29</v>
      </c>
      <c r="B5696" s="1313"/>
      <c r="C5696" s="1314"/>
      <c r="D5696" s="1314"/>
      <c r="E5696" s="1313"/>
      <c r="F5696" s="1315"/>
      <c r="G5696" s="1314"/>
      <c r="H5696" s="3027"/>
      <c r="I5696" s="1296"/>
      <c r="J5696" s="3027">
        <f>J5693+J5694</f>
        <v>40250</v>
      </c>
      <c r="K5696" s="1313"/>
      <c r="L5696" s="1314"/>
      <c r="M5696" s="1314"/>
    </row>
    <row r="5697" spans="1:14" ht="15.75" thickBot="1">
      <c r="A5697" s="2609" t="s">
        <v>4805</v>
      </c>
      <c r="B5697" s="1302"/>
      <c r="C5697" s="1302"/>
      <c r="D5697" s="2610">
        <f>D5682+D5668</f>
        <v>0</v>
      </c>
      <c r="E5697" s="1302"/>
      <c r="F5697" s="1302"/>
      <c r="G5697" s="2610">
        <f>G5668</f>
        <v>57000</v>
      </c>
      <c r="H5697" s="1302"/>
      <c r="I5697" s="1302"/>
      <c r="J5697" s="2610">
        <f>J5696+J5682+J5668</f>
        <v>334150</v>
      </c>
      <c r="K5697" s="1302"/>
      <c r="L5697" s="1302"/>
      <c r="M5697" s="2611">
        <f>M5668</f>
        <v>15000</v>
      </c>
      <c r="N5697" s="2600">
        <f>M5697+J5697+G5697+D5697</f>
        <v>406150</v>
      </c>
    </row>
    <row r="5698" spans="1:14" ht="15.75" thickBot="1">
      <c r="A5698" s="4326" t="s">
        <v>5428</v>
      </c>
      <c r="B5698" s="4316"/>
      <c r="C5698" s="4316"/>
      <c r="D5698" s="4316"/>
      <c r="E5698" s="4316"/>
      <c r="F5698" s="4316"/>
      <c r="G5698" s="4316"/>
      <c r="H5698" s="4316"/>
      <c r="I5698" s="4316"/>
      <c r="J5698" s="4316"/>
      <c r="K5698" s="4316"/>
      <c r="L5698" s="4316"/>
      <c r="M5698" s="4317"/>
    </row>
    <row r="5699" spans="1:14">
      <c r="A5699" s="1153" t="s">
        <v>3278</v>
      </c>
      <c r="B5699" s="3031" t="s">
        <v>4794</v>
      </c>
      <c r="C5699" s="3032"/>
      <c r="D5699" s="3033"/>
      <c r="E5699" s="3034" t="s">
        <v>5429</v>
      </c>
      <c r="F5699" s="3032"/>
      <c r="G5699" s="3035"/>
      <c r="H5699" s="3031" t="s">
        <v>5430</v>
      </c>
      <c r="I5699" s="3032"/>
      <c r="J5699" s="3033"/>
      <c r="K5699" s="3036" t="s">
        <v>3794</v>
      </c>
      <c r="L5699" s="1311"/>
      <c r="M5699" s="1156"/>
    </row>
    <row r="5700" spans="1:14">
      <c r="A5700" s="1163" t="s">
        <v>4228</v>
      </c>
      <c r="B5700" s="3037" t="s">
        <v>5431</v>
      </c>
      <c r="C5700" s="3032"/>
      <c r="D5700" s="3033"/>
      <c r="E5700" s="3038" t="s">
        <v>5432</v>
      </c>
      <c r="F5700" s="3032"/>
      <c r="G5700" s="3039"/>
      <c r="H5700" s="3037" t="s">
        <v>5431</v>
      </c>
      <c r="I5700" s="3032"/>
      <c r="J5700" s="3033"/>
      <c r="K5700" s="3038" t="s">
        <v>5431</v>
      </c>
      <c r="L5700" s="1311"/>
      <c r="M5700" s="1156"/>
    </row>
    <row r="5701" spans="1:14">
      <c r="A5701" s="1163" t="s">
        <v>3284</v>
      </c>
      <c r="B5701" s="3040">
        <v>43466</v>
      </c>
      <c r="C5701" s="3041"/>
      <c r="D5701" s="3033"/>
      <c r="E5701" s="3042">
        <v>43647</v>
      </c>
      <c r="F5701" s="3041"/>
      <c r="G5701" s="3039"/>
      <c r="H5701" s="3040">
        <v>43709</v>
      </c>
      <c r="I5701" s="3041"/>
      <c r="J5701" s="3033"/>
      <c r="K5701" s="3042">
        <v>43556</v>
      </c>
      <c r="L5701" s="2269"/>
      <c r="M5701" s="1156"/>
    </row>
    <row r="5702" spans="1:14">
      <c r="A5702" s="1163" t="s">
        <v>4375</v>
      </c>
      <c r="B5702" s="3037" t="s">
        <v>3290</v>
      </c>
      <c r="C5702" s="3041"/>
      <c r="D5702" s="3033"/>
      <c r="E5702" s="3038" t="s">
        <v>5433</v>
      </c>
      <c r="F5702" s="3041"/>
      <c r="G5702" s="3039"/>
      <c r="H5702" s="3037"/>
      <c r="I5702" s="3041"/>
      <c r="J5702" s="3033"/>
      <c r="K5702" s="3038" t="s">
        <v>5433</v>
      </c>
      <c r="L5702" s="2269"/>
      <c r="M5702" s="1156"/>
    </row>
    <row r="5703" spans="1:14">
      <c r="A5703" s="1163" t="s">
        <v>3291</v>
      </c>
      <c r="B5703" s="3037" t="s">
        <v>5434</v>
      </c>
      <c r="C5703" s="3041"/>
      <c r="D5703" s="3033"/>
      <c r="E5703" s="3038" t="s">
        <v>5435</v>
      </c>
      <c r="F5703" s="3041"/>
      <c r="G5703" s="3039"/>
      <c r="H5703" s="3037" t="s">
        <v>5435</v>
      </c>
      <c r="I5703" s="3041"/>
      <c r="J5703" s="3033"/>
      <c r="K5703" s="3038" t="s">
        <v>5435</v>
      </c>
      <c r="L5703" s="2269"/>
      <c r="M5703" s="1156"/>
    </row>
    <row r="5704" spans="1:14">
      <c r="A5704" s="1163" t="s">
        <v>3294</v>
      </c>
      <c r="B5704" s="3037" t="s">
        <v>4199</v>
      </c>
      <c r="C5704" s="3041"/>
      <c r="D5704" s="3033"/>
      <c r="E5704" s="3038">
        <v>1</v>
      </c>
      <c r="F5704" s="3041"/>
      <c r="G5704" s="3039"/>
      <c r="H5704" s="3037">
        <v>1</v>
      </c>
      <c r="I5704" s="3041"/>
      <c r="J5704" s="3033"/>
      <c r="K5704" s="3038">
        <v>1</v>
      </c>
      <c r="L5704" s="2269"/>
      <c r="M5704" s="1156"/>
    </row>
    <row r="5705" spans="1:14">
      <c r="A5705" s="1163" t="s">
        <v>3295</v>
      </c>
      <c r="B5705" s="3037" t="s">
        <v>3394</v>
      </c>
      <c r="C5705" s="3041"/>
      <c r="D5705" s="3033"/>
      <c r="E5705" s="3038" t="s">
        <v>3394</v>
      </c>
      <c r="F5705" s="3041"/>
      <c r="G5705" s="3039"/>
      <c r="H5705" s="3037" t="s">
        <v>3394</v>
      </c>
      <c r="I5705" s="3041"/>
      <c r="J5705" s="3033"/>
      <c r="K5705" s="3038" t="s">
        <v>5436</v>
      </c>
      <c r="L5705" s="2269"/>
      <c r="M5705" s="1156"/>
    </row>
    <row r="5706" spans="1:14" ht="45">
      <c r="A5706" s="1163" t="s">
        <v>3298</v>
      </c>
      <c r="B5706" s="3037" t="s">
        <v>3315</v>
      </c>
      <c r="C5706" s="3041"/>
      <c r="D5706" s="3033"/>
      <c r="E5706" s="3038" t="s">
        <v>3315</v>
      </c>
      <c r="F5706" s="3041"/>
      <c r="G5706" s="3039"/>
      <c r="H5706" s="3037" t="s">
        <v>3315</v>
      </c>
      <c r="I5706" s="3041"/>
      <c r="J5706" s="3033"/>
      <c r="K5706" s="3038" t="s">
        <v>3315</v>
      </c>
      <c r="L5706" s="2269"/>
      <c r="M5706" s="1156"/>
    </row>
    <row r="5707" spans="1:14" ht="30">
      <c r="A5707" s="1163" t="s">
        <v>4376</v>
      </c>
      <c r="B5707" s="3037" t="s">
        <v>4595</v>
      </c>
      <c r="C5707" s="3041"/>
      <c r="D5707" s="3033"/>
      <c r="E5707" s="3038" t="s">
        <v>3701</v>
      </c>
      <c r="F5707" s="3041"/>
      <c r="G5707" s="3039"/>
      <c r="H5707" s="3037" t="s">
        <v>4519</v>
      </c>
      <c r="I5707" s="3041"/>
      <c r="J5707" s="3033"/>
      <c r="K5707" s="3038" t="s">
        <v>3736</v>
      </c>
      <c r="L5707" s="2269"/>
      <c r="M5707" s="1156"/>
    </row>
    <row r="5708" spans="1:14">
      <c r="A5708" s="1163" t="s">
        <v>3304</v>
      </c>
      <c r="B5708" s="3037" t="s">
        <v>5437</v>
      </c>
      <c r="C5708" s="3041"/>
      <c r="D5708" s="3033"/>
      <c r="E5708" s="3038" t="s">
        <v>5438</v>
      </c>
      <c r="F5708" s="3041"/>
      <c r="G5708" s="3039" t="s">
        <v>896</v>
      </c>
      <c r="H5708" s="3037" t="s">
        <v>5439</v>
      </c>
      <c r="I5708" s="3041"/>
      <c r="J5708" s="3033" t="s">
        <v>896</v>
      </c>
      <c r="K5708" s="3038"/>
      <c r="L5708" s="2269"/>
      <c r="M5708" s="1156" t="s">
        <v>896</v>
      </c>
    </row>
    <row r="5709" spans="1:14">
      <c r="A5709" s="1163" t="s">
        <v>4377</v>
      </c>
      <c r="B5709" s="3037">
        <v>1</v>
      </c>
      <c r="C5709" s="3032">
        <v>275</v>
      </c>
      <c r="D5709" s="3033">
        <f>B5711*B5709*C5709</f>
        <v>6875</v>
      </c>
      <c r="E5709" s="3038">
        <v>1</v>
      </c>
      <c r="F5709" s="3032">
        <v>275</v>
      </c>
      <c r="G5709" s="3039">
        <f>E5711*E5709*F5709</f>
        <v>13750</v>
      </c>
      <c r="H5709" s="3037">
        <v>1</v>
      </c>
      <c r="I5709" s="3032">
        <v>275</v>
      </c>
      <c r="J5709" s="3033">
        <f>H5711*H5709*I5709</f>
        <v>20625</v>
      </c>
      <c r="K5709" s="3038">
        <v>2</v>
      </c>
      <c r="L5709" s="1311">
        <v>275</v>
      </c>
      <c r="M5709" s="1156">
        <f>K5711*K5709*L5709</f>
        <v>22000</v>
      </c>
    </row>
    <row r="5710" spans="1:14">
      <c r="A5710" s="1163" t="s">
        <v>4378</v>
      </c>
      <c r="B5710" s="3037">
        <v>2</v>
      </c>
      <c r="C5710" s="3032">
        <v>100</v>
      </c>
      <c r="D5710" s="3033">
        <f>B5711*B5710*C5710</f>
        <v>5000</v>
      </c>
      <c r="E5710" s="3038">
        <v>2</v>
      </c>
      <c r="F5710" s="3032">
        <v>100</v>
      </c>
      <c r="G5710" s="3039">
        <f>E5711*E5710*F5710</f>
        <v>10000</v>
      </c>
      <c r="H5710" s="3037">
        <v>2</v>
      </c>
      <c r="I5710" s="3032">
        <v>100</v>
      </c>
      <c r="J5710" s="3033">
        <f>H5711*H5710*I5710</f>
        <v>15000</v>
      </c>
      <c r="K5710" s="3038">
        <v>4</v>
      </c>
      <c r="L5710" s="1311">
        <v>100</v>
      </c>
      <c r="M5710" s="1156">
        <f>K5711*K5710*L5710</f>
        <v>16000</v>
      </c>
    </row>
    <row r="5711" spans="1:14">
      <c r="A5711" s="1163" t="s">
        <v>4379</v>
      </c>
      <c r="B5711" s="3037">
        <v>25</v>
      </c>
      <c r="C5711" s="3032"/>
      <c r="D5711" s="3033"/>
      <c r="E5711" s="3038">
        <v>50</v>
      </c>
      <c r="F5711" s="3032"/>
      <c r="G5711" s="3039"/>
      <c r="H5711" s="3037">
        <v>75</v>
      </c>
      <c r="I5711" s="3032"/>
      <c r="J5711" s="3033"/>
      <c r="K5711" s="3038">
        <v>40</v>
      </c>
      <c r="L5711" s="1311"/>
      <c r="M5711" s="1156"/>
    </row>
    <row r="5712" spans="1:14" ht="15.75" thickBot="1">
      <c r="A5712" s="1171" t="s">
        <v>29</v>
      </c>
      <c r="B5712" s="3043"/>
      <c r="C5712" s="3044"/>
      <c r="D5712" s="3045">
        <f>SUM(D5709:D5711)</f>
        <v>11875</v>
      </c>
      <c r="E5712" s="3046"/>
      <c r="F5712" s="3044"/>
      <c r="G5712" s="3044">
        <f>SUM(G5709:G5711)</f>
        <v>23750</v>
      </c>
      <c r="H5712" s="3043"/>
      <c r="I5712" s="3044"/>
      <c r="J5712" s="3045">
        <f>SUM(J5709:J5711)</f>
        <v>35625</v>
      </c>
      <c r="K5712" s="3046"/>
      <c r="L5712" s="1315"/>
      <c r="M5712" s="1314">
        <f>SUM(M5709:M5711)</f>
        <v>38000</v>
      </c>
    </row>
    <row r="5713" spans="1:13">
      <c r="A5713" s="1153" t="s">
        <v>3278</v>
      </c>
      <c r="B5713" s="3031" t="s">
        <v>5440</v>
      </c>
      <c r="C5713" s="3032"/>
      <c r="D5713" s="3033"/>
      <c r="E5713" s="3036" t="s">
        <v>5441</v>
      </c>
      <c r="F5713" s="3047"/>
      <c r="G5713" s="3039"/>
      <c r="H5713" s="3036" t="s">
        <v>5442</v>
      </c>
      <c r="I5713" s="3047"/>
      <c r="J5713" s="3039"/>
      <c r="K5713" s="3036"/>
      <c r="L5713" s="1311"/>
      <c r="M5713" s="1156"/>
    </row>
    <row r="5714" spans="1:13">
      <c r="A5714" s="1163" t="s">
        <v>4228</v>
      </c>
      <c r="B5714" s="3037" t="s">
        <v>5443</v>
      </c>
      <c r="C5714" s="3032"/>
      <c r="D5714" s="3033"/>
      <c r="E5714" s="3038" t="s">
        <v>5431</v>
      </c>
      <c r="F5714" s="3047"/>
      <c r="G5714" s="3039"/>
      <c r="H5714" s="3038" t="s">
        <v>5444</v>
      </c>
      <c r="I5714" s="3047"/>
      <c r="J5714" s="3039"/>
      <c r="K5714" s="3038"/>
      <c r="L5714" s="1311"/>
      <c r="M5714" s="1156"/>
    </row>
    <row r="5715" spans="1:13">
      <c r="A5715" s="1163" t="s">
        <v>3284</v>
      </c>
      <c r="B5715" s="3040">
        <v>43466</v>
      </c>
      <c r="C5715" s="3041"/>
      <c r="D5715" s="3033"/>
      <c r="E5715" s="3042">
        <v>43556</v>
      </c>
      <c r="F5715" s="3048"/>
      <c r="G5715" s="3039"/>
      <c r="H5715" s="3042" t="s">
        <v>24</v>
      </c>
      <c r="I5715" s="3048"/>
      <c r="J5715" s="3039"/>
      <c r="K5715" s="3038"/>
      <c r="L5715" s="2269"/>
      <c r="M5715" s="1156"/>
    </row>
    <row r="5716" spans="1:13">
      <c r="A5716" s="1163" t="s">
        <v>4375</v>
      </c>
      <c r="B5716" s="3037" t="s">
        <v>5433</v>
      </c>
      <c r="C5716" s="3041"/>
      <c r="D5716" s="3033"/>
      <c r="E5716" s="3038" t="s">
        <v>5433</v>
      </c>
      <c r="F5716" s="3048"/>
      <c r="G5716" s="3039"/>
      <c r="H5716" s="3038" t="s">
        <v>3290</v>
      </c>
      <c r="I5716" s="3048"/>
      <c r="J5716" s="3039"/>
      <c r="K5716" s="3038"/>
      <c r="L5716" s="2269"/>
      <c r="M5716" s="1156"/>
    </row>
    <row r="5717" spans="1:13">
      <c r="A5717" s="1163" t="s">
        <v>3291</v>
      </c>
      <c r="B5717" s="3037" t="s">
        <v>5435</v>
      </c>
      <c r="C5717" s="3041"/>
      <c r="D5717" s="3033"/>
      <c r="E5717" s="3038" t="s">
        <v>5435</v>
      </c>
      <c r="F5717" s="3048"/>
      <c r="G5717" s="3039"/>
      <c r="H5717" s="3038" t="s">
        <v>5435</v>
      </c>
      <c r="I5717" s="3048"/>
      <c r="J5717" s="3039"/>
      <c r="K5717" s="3038"/>
      <c r="L5717" s="2269"/>
      <c r="M5717" s="1156"/>
    </row>
    <row r="5718" spans="1:13">
      <c r="A5718" s="1163" t="s">
        <v>3294</v>
      </c>
      <c r="B5718" s="3037">
        <v>1</v>
      </c>
      <c r="C5718" s="3041"/>
      <c r="D5718" s="3033"/>
      <c r="E5718" s="3038">
        <v>1</v>
      </c>
      <c r="F5718" s="3048"/>
      <c r="G5718" s="3039"/>
      <c r="H5718" s="3038">
        <v>1</v>
      </c>
      <c r="I5718" s="3048"/>
      <c r="J5718" s="3039"/>
      <c r="K5718" s="3038"/>
      <c r="L5718" s="2269"/>
      <c r="M5718" s="1156"/>
    </row>
    <row r="5719" spans="1:13">
      <c r="A5719" s="1163" t="s">
        <v>3295</v>
      </c>
      <c r="B5719" s="3037" t="s">
        <v>3394</v>
      </c>
      <c r="C5719" s="3041"/>
      <c r="D5719" s="3033"/>
      <c r="E5719" s="3038" t="s">
        <v>3394</v>
      </c>
      <c r="F5719" s="3048"/>
      <c r="G5719" s="3039"/>
      <c r="H5719" s="3038" t="s">
        <v>3394</v>
      </c>
      <c r="I5719" s="3048"/>
      <c r="J5719" s="3039"/>
      <c r="K5719" s="3038"/>
      <c r="L5719" s="2269"/>
      <c r="M5719" s="1156"/>
    </row>
    <row r="5720" spans="1:13" ht="45">
      <c r="A5720" s="1163" t="s">
        <v>3298</v>
      </c>
      <c r="B5720" s="3037" t="s">
        <v>3315</v>
      </c>
      <c r="C5720" s="3041"/>
      <c r="D5720" s="3033"/>
      <c r="E5720" s="3038" t="s">
        <v>3315</v>
      </c>
      <c r="F5720" s="3048"/>
      <c r="G5720" s="3039"/>
      <c r="H5720" s="3038" t="s">
        <v>3315</v>
      </c>
      <c r="I5720" s="3048"/>
      <c r="J5720" s="3039"/>
      <c r="K5720" s="3038"/>
      <c r="L5720" s="2269"/>
      <c r="M5720" s="1156"/>
    </row>
    <row r="5721" spans="1:13" ht="30">
      <c r="A5721" s="1163" t="s">
        <v>4376</v>
      </c>
      <c r="B5721" s="3037" t="s">
        <v>4519</v>
      </c>
      <c r="C5721" s="3041"/>
      <c r="D5721" s="3033"/>
      <c r="E5721" s="3038" t="s">
        <v>3736</v>
      </c>
      <c r="F5721" s="3048"/>
      <c r="G5721" s="3039"/>
      <c r="H5721" s="3038" t="s">
        <v>4595</v>
      </c>
      <c r="I5721" s="3048"/>
      <c r="J5721" s="3039"/>
      <c r="K5721" s="3038"/>
      <c r="L5721" s="2269"/>
      <c r="M5721" s="1156"/>
    </row>
    <row r="5722" spans="1:13" ht="30">
      <c r="A5722" s="1163" t="s">
        <v>3304</v>
      </c>
      <c r="B5722" s="3037" t="s">
        <v>5445</v>
      </c>
      <c r="C5722" s="3041">
        <v>1200</v>
      </c>
      <c r="D5722" s="3033">
        <f>C5722*B5725*2</f>
        <v>24000</v>
      </c>
      <c r="E5722" s="3038" t="s">
        <v>5446</v>
      </c>
      <c r="F5722" s="3048"/>
      <c r="G5722" s="3039" t="s">
        <v>896</v>
      </c>
      <c r="H5722" s="3038" t="s">
        <v>5447</v>
      </c>
      <c r="I5722" s="3048">
        <v>1200</v>
      </c>
      <c r="J5722" s="3039">
        <f>I5722*H5725*3</f>
        <v>18000</v>
      </c>
      <c r="K5722" s="3038"/>
      <c r="L5722" s="2269"/>
      <c r="M5722" s="1156"/>
    </row>
    <row r="5723" spans="1:13">
      <c r="A5723" s="1163" t="s">
        <v>4377</v>
      </c>
      <c r="B5723" s="3037">
        <v>1</v>
      </c>
      <c r="C5723" s="3032"/>
      <c r="D5723" s="3033">
        <f>B5725*B5723*C5723</f>
        <v>0</v>
      </c>
      <c r="E5723" s="3038">
        <v>1</v>
      </c>
      <c r="F5723" s="3047">
        <v>275</v>
      </c>
      <c r="G5723" s="3039">
        <f>E5725*E5723*F5723</f>
        <v>8250</v>
      </c>
      <c r="H5723" s="3038">
        <v>4</v>
      </c>
      <c r="I5723" s="3047"/>
      <c r="J5723" s="3039"/>
      <c r="K5723" s="3038"/>
      <c r="L5723" s="1311"/>
      <c r="M5723" s="1156"/>
    </row>
    <row r="5724" spans="1:13">
      <c r="A5724" s="1163" t="s">
        <v>4378</v>
      </c>
      <c r="B5724" s="3037">
        <v>2</v>
      </c>
      <c r="C5724" s="3032"/>
      <c r="D5724" s="3033"/>
      <c r="E5724" s="3038">
        <v>2</v>
      </c>
      <c r="F5724" s="3047">
        <v>100</v>
      </c>
      <c r="G5724" s="3039">
        <f>E5725*E5724*F5724</f>
        <v>6000</v>
      </c>
      <c r="H5724" s="3038">
        <v>4</v>
      </c>
      <c r="I5724" s="3047"/>
      <c r="J5724" s="3039"/>
      <c r="K5724" s="3038"/>
      <c r="L5724" s="1311"/>
      <c r="M5724" s="1156"/>
    </row>
    <row r="5725" spans="1:13">
      <c r="A5725" s="1163" t="s">
        <v>4379</v>
      </c>
      <c r="B5725" s="3037">
        <v>10</v>
      </c>
      <c r="C5725" s="3032"/>
      <c r="D5725" s="3033"/>
      <c r="E5725" s="3038">
        <v>30</v>
      </c>
      <c r="F5725" s="3047"/>
      <c r="G5725" s="3039"/>
      <c r="H5725" s="3038">
        <v>5</v>
      </c>
      <c r="I5725" s="3047"/>
      <c r="J5725" s="3039"/>
      <c r="K5725" s="3038"/>
      <c r="L5725" s="1311"/>
      <c r="M5725" s="1156"/>
    </row>
    <row r="5726" spans="1:13" ht="15.75" thickBot="1">
      <c r="A5726" s="1171" t="s">
        <v>29</v>
      </c>
      <c r="B5726" s="3043"/>
      <c r="C5726" s="3044"/>
      <c r="D5726" s="3045">
        <f>SUM(D5722:D5724)</f>
        <v>24000</v>
      </c>
      <c r="E5726" s="3046"/>
      <c r="F5726" s="3045"/>
      <c r="G5726" s="3044">
        <f>SUM(G5723:G5725)</f>
        <v>14250</v>
      </c>
      <c r="H5726" s="3046"/>
      <c r="I5726" s="3045"/>
      <c r="J5726" s="3044">
        <f>J5722</f>
        <v>18000</v>
      </c>
      <c r="K5726" s="3046"/>
      <c r="L5726" s="1315"/>
      <c r="M5726" s="1314"/>
    </row>
    <row r="5727" spans="1:13">
      <c r="A5727" s="1153" t="s">
        <v>3278</v>
      </c>
      <c r="B5727" s="3031"/>
      <c r="C5727" s="3032"/>
      <c r="D5727" s="3033"/>
      <c r="E5727" s="3036" t="s">
        <v>5448</v>
      </c>
      <c r="F5727" s="3047"/>
      <c r="G5727" s="3039"/>
      <c r="H5727" s="3036"/>
      <c r="I5727" s="3047"/>
      <c r="J5727" s="3039"/>
      <c r="K5727" s="3036"/>
      <c r="L5727" s="1311"/>
      <c r="M5727" s="1156"/>
    </row>
    <row r="5728" spans="1:13">
      <c r="A5728" s="1163" t="s">
        <v>4228</v>
      </c>
      <c r="B5728" s="3037"/>
      <c r="C5728" s="3032"/>
      <c r="D5728" s="3033"/>
      <c r="E5728" s="3038" t="s">
        <v>5431</v>
      </c>
      <c r="F5728" s="3047"/>
      <c r="G5728" s="3039"/>
      <c r="H5728" s="3038"/>
      <c r="I5728" s="3047"/>
      <c r="J5728" s="3039"/>
      <c r="K5728" s="3038"/>
      <c r="L5728" s="1311"/>
      <c r="M5728" s="1156"/>
    </row>
    <row r="5729" spans="1:13">
      <c r="A5729" s="1163" t="s">
        <v>3284</v>
      </c>
      <c r="B5729" s="3040"/>
      <c r="C5729" s="3041"/>
      <c r="D5729" s="3033"/>
      <c r="E5729" s="3042">
        <v>43556</v>
      </c>
      <c r="F5729" s="3048"/>
      <c r="G5729" s="3039"/>
      <c r="H5729" s="3042"/>
      <c r="I5729" s="3048"/>
      <c r="J5729" s="3039"/>
      <c r="K5729" s="3038"/>
      <c r="L5729" s="2269"/>
      <c r="M5729" s="1156"/>
    </row>
    <row r="5730" spans="1:13">
      <c r="A5730" s="1163" t="s">
        <v>4375</v>
      </c>
      <c r="B5730" s="3037"/>
      <c r="C5730" s="3041"/>
      <c r="D5730" s="3033"/>
      <c r="E5730" s="3038"/>
      <c r="F5730" s="3048"/>
      <c r="G5730" s="3039"/>
      <c r="H5730" s="3038"/>
      <c r="I5730" s="3048"/>
      <c r="J5730" s="3039"/>
      <c r="K5730" s="3038"/>
      <c r="L5730" s="2269"/>
      <c r="M5730" s="1156"/>
    </row>
    <row r="5731" spans="1:13">
      <c r="A5731" s="1163" t="s">
        <v>3291</v>
      </c>
      <c r="B5731" s="3037"/>
      <c r="C5731" s="3041"/>
      <c r="D5731" s="3033"/>
      <c r="E5731" s="3038" t="s">
        <v>5435</v>
      </c>
      <c r="F5731" s="3048"/>
      <c r="G5731" s="3039"/>
      <c r="H5731" s="3038"/>
      <c r="I5731" s="3048"/>
      <c r="J5731" s="3039"/>
      <c r="K5731" s="3038"/>
      <c r="L5731" s="2269"/>
      <c r="M5731" s="1156"/>
    </row>
    <row r="5732" spans="1:13">
      <c r="A5732" s="1163" t="s">
        <v>3294</v>
      </c>
      <c r="B5732" s="3037"/>
      <c r="C5732" s="3041"/>
      <c r="D5732" s="3033"/>
      <c r="E5732" s="3038">
        <v>1</v>
      </c>
      <c r="F5732" s="3048"/>
      <c r="G5732" s="3039"/>
      <c r="H5732" s="3038"/>
      <c r="I5732" s="3048"/>
      <c r="J5732" s="3039"/>
      <c r="K5732" s="3038"/>
      <c r="L5732" s="2269"/>
      <c r="M5732" s="1156"/>
    </row>
    <row r="5733" spans="1:13">
      <c r="A5733" s="1163" t="s">
        <v>3295</v>
      </c>
      <c r="B5733" s="3037"/>
      <c r="C5733" s="3041"/>
      <c r="D5733" s="3033"/>
      <c r="E5733" s="3038" t="s">
        <v>3394</v>
      </c>
      <c r="F5733" s="3048"/>
      <c r="G5733" s="3039"/>
      <c r="H5733" s="3038"/>
      <c r="I5733" s="3048"/>
      <c r="J5733" s="3039"/>
      <c r="K5733" s="3038"/>
      <c r="L5733" s="2269"/>
      <c r="M5733" s="1156"/>
    </row>
    <row r="5734" spans="1:13" ht="30">
      <c r="A5734" s="1163" t="s">
        <v>3298</v>
      </c>
      <c r="B5734" s="3037"/>
      <c r="C5734" s="3041"/>
      <c r="D5734" s="3033"/>
      <c r="E5734" s="3038" t="s">
        <v>3315</v>
      </c>
      <c r="F5734" s="3048"/>
      <c r="G5734" s="3039"/>
      <c r="H5734" s="3038"/>
      <c r="I5734" s="3048"/>
      <c r="J5734" s="3039"/>
      <c r="K5734" s="3038"/>
      <c r="L5734" s="2269"/>
      <c r="M5734" s="1156"/>
    </row>
    <row r="5735" spans="1:13" ht="30">
      <c r="A5735" s="1163" t="s">
        <v>4376</v>
      </c>
      <c r="B5735" s="3037"/>
      <c r="C5735" s="3041"/>
      <c r="D5735" s="3033"/>
      <c r="E5735" s="3038" t="s">
        <v>4519</v>
      </c>
      <c r="F5735" s="3048"/>
      <c r="G5735" s="3039"/>
      <c r="H5735" s="3038"/>
      <c r="I5735" s="3048"/>
      <c r="J5735" s="3039"/>
      <c r="K5735" s="3038"/>
      <c r="L5735" s="2269"/>
      <c r="M5735" s="1156"/>
    </row>
    <row r="5736" spans="1:13">
      <c r="A5736" s="1163" t="s">
        <v>3304</v>
      </c>
      <c r="B5736" s="3037"/>
      <c r="C5736" s="3049"/>
      <c r="D5736" s="3033"/>
      <c r="E5736" s="3038" t="s">
        <v>5449</v>
      </c>
      <c r="F5736" s="3048"/>
      <c r="G5736" s="3039" t="s">
        <v>896</v>
      </c>
      <c r="H5736" s="3038"/>
      <c r="I5736" s="3048"/>
      <c r="J5736" s="3039"/>
      <c r="K5736" s="3038"/>
      <c r="L5736" s="2269"/>
      <c r="M5736" s="1156"/>
    </row>
    <row r="5737" spans="1:13">
      <c r="A5737" s="1163" t="s">
        <v>4377</v>
      </c>
      <c r="B5737" s="3037"/>
      <c r="C5737" s="3032"/>
      <c r="D5737" s="3033"/>
      <c r="E5737" s="3038">
        <v>1</v>
      </c>
      <c r="F5737" s="3047">
        <v>275</v>
      </c>
      <c r="G5737" s="3039">
        <f>E5739*E5737*F5737</f>
        <v>20625</v>
      </c>
      <c r="H5737" s="3038"/>
      <c r="I5737" s="3047"/>
      <c r="J5737" s="3039"/>
      <c r="K5737" s="3038"/>
      <c r="L5737" s="1311"/>
      <c r="M5737" s="1156"/>
    </row>
    <row r="5738" spans="1:13">
      <c r="A5738" s="1163" t="s">
        <v>4378</v>
      </c>
      <c r="B5738" s="3037"/>
      <c r="C5738" s="3032"/>
      <c r="D5738" s="3033"/>
      <c r="E5738" s="3038">
        <v>2</v>
      </c>
      <c r="F5738" s="3047">
        <v>100</v>
      </c>
      <c r="G5738" s="3039">
        <f>E5739*E5738*F5738</f>
        <v>15000</v>
      </c>
      <c r="H5738" s="3038"/>
      <c r="I5738" s="3047"/>
      <c r="J5738" s="3039"/>
      <c r="K5738" s="3038"/>
      <c r="L5738" s="1311"/>
      <c r="M5738" s="1156"/>
    </row>
    <row r="5739" spans="1:13">
      <c r="A5739" s="1163" t="s">
        <v>4379</v>
      </c>
      <c r="B5739" s="3037"/>
      <c r="C5739" s="3032"/>
      <c r="D5739" s="3033"/>
      <c r="E5739" s="3038">
        <v>75</v>
      </c>
      <c r="F5739" s="3047"/>
      <c r="G5739" s="3039"/>
      <c r="H5739" s="3038"/>
      <c r="I5739" s="3047"/>
      <c r="J5739" s="3039"/>
      <c r="K5739" s="3038"/>
      <c r="L5739" s="1311"/>
      <c r="M5739" s="1156"/>
    </row>
    <row r="5740" spans="1:13" ht="15.75" thickBot="1">
      <c r="A5740" s="1171" t="s">
        <v>29</v>
      </c>
      <c r="B5740" s="3043"/>
      <c r="C5740" s="3044"/>
      <c r="D5740" s="3045"/>
      <c r="E5740" s="3046"/>
      <c r="F5740" s="3045"/>
      <c r="G5740" s="3044">
        <f>SUM(G5737:G5739)</f>
        <v>35625</v>
      </c>
      <c r="H5740" s="3046"/>
      <c r="I5740" s="3045"/>
      <c r="J5740" s="3044"/>
      <c r="K5740" s="3046"/>
      <c r="L5740" s="1315"/>
      <c r="M5740" s="1314"/>
    </row>
    <row r="5741" spans="1:13">
      <c r="A5741" s="1153" t="s">
        <v>3278</v>
      </c>
      <c r="B5741" s="3031"/>
      <c r="C5741" s="3032"/>
      <c r="D5741" s="3033"/>
      <c r="E5741" s="3034" t="s">
        <v>5450</v>
      </c>
      <c r="F5741" s="3050"/>
      <c r="G5741" s="3035"/>
      <c r="H5741" s="3031"/>
      <c r="I5741" s="3032"/>
      <c r="J5741" s="3033"/>
      <c r="K5741" s="3034" t="s">
        <v>5450</v>
      </c>
      <c r="L5741" s="1307"/>
      <c r="M5741" s="1145"/>
    </row>
    <row r="5742" spans="1:13">
      <c r="A5742" s="1163" t="s">
        <v>4228</v>
      </c>
      <c r="B5742" s="3037"/>
      <c r="C5742" s="3032"/>
      <c r="D5742" s="3033"/>
      <c r="E5742" s="3038" t="s">
        <v>5443</v>
      </c>
      <c r="F5742" s="3032"/>
      <c r="G5742" s="3039"/>
      <c r="H5742" s="3037"/>
      <c r="I5742" s="3032"/>
      <c r="J5742" s="3033"/>
      <c r="K5742" s="3038" t="s">
        <v>5443</v>
      </c>
      <c r="L5742" s="1310"/>
      <c r="M5742" s="1156"/>
    </row>
    <row r="5743" spans="1:13">
      <c r="A5743" s="1163" t="s">
        <v>3284</v>
      </c>
      <c r="B5743" s="3037"/>
      <c r="C5743" s="3041"/>
      <c r="D5743" s="3033"/>
      <c r="E5743" s="3042">
        <v>43525</v>
      </c>
      <c r="F5743" s="3041"/>
      <c r="G5743" s="3039"/>
      <c r="H5743" s="3037"/>
      <c r="I5743" s="3041"/>
      <c r="J5743" s="3033"/>
      <c r="K5743" s="3042">
        <v>43525</v>
      </c>
      <c r="L5743" s="2268"/>
      <c r="M5743" s="1156"/>
    </row>
    <row r="5744" spans="1:13">
      <c r="A5744" s="1163" t="s">
        <v>4375</v>
      </c>
      <c r="B5744" s="3037"/>
      <c r="C5744" s="3041"/>
      <c r="D5744" s="3033"/>
      <c r="E5744" s="3038" t="s">
        <v>5433</v>
      </c>
      <c r="F5744" s="3041"/>
      <c r="G5744" s="3039"/>
      <c r="H5744" s="3037"/>
      <c r="I5744" s="3041"/>
      <c r="J5744" s="3033"/>
      <c r="K5744" s="3038" t="s">
        <v>5433</v>
      </c>
      <c r="L5744" s="2268"/>
      <c r="M5744" s="1156"/>
    </row>
    <row r="5745" spans="1:13">
      <c r="A5745" s="1163" t="s">
        <v>3291</v>
      </c>
      <c r="B5745" s="3037"/>
      <c r="C5745" s="3041"/>
      <c r="D5745" s="3033"/>
      <c r="E5745" s="3038" t="s">
        <v>5435</v>
      </c>
      <c r="F5745" s="3041"/>
      <c r="G5745" s="3039"/>
      <c r="H5745" s="3037"/>
      <c r="I5745" s="3041"/>
      <c r="J5745" s="3033"/>
      <c r="K5745" s="3038" t="s">
        <v>5435</v>
      </c>
      <c r="L5745" s="2268"/>
      <c r="M5745" s="1156"/>
    </row>
    <row r="5746" spans="1:13">
      <c r="A5746" s="1163" t="s">
        <v>3294</v>
      </c>
      <c r="B5746" s="3037"/>
      <c r="C5746" s="3041"/>
      <c r="D5746" s="3033"/>
      <c r="E5746" s="3038" t="s">
        <v>5451</v>
      </c>
      <c r="F5746" s="3041"/>
      <c r="G5746" s="3039"/>
      <c r="H5746" s="3037"/>
      <c r="I5746" s="3041"/>
      <c r="J5746" s="3033"/>
      <c r="K5746" s="3038" t="s">
        <v>5451</v>
      </c>
      <c r="L5746" s="2268"/>
      <c r="M5746" s="1156"/>
    </row>
    <row r="5747" spans="1:13">
      <c r="A5747" s="1163" t="s">
        <v>3295</v>
      </c>
      <c r="B5747" s="3037"/>
      <c r="C5747" s="3041"/>
      <c r="D5747" s="3033"/>
      <c r="E5747" s="3038" t="s">
        <v>3394</v>
      </c>
      <c r="F5747" s="3041"/>
      <c r="G5747" s="3039"/>
      <c r="H5747" s="3037"/>
      <c r="I5747" s="3041"/>
      <c r="J5747" s="3033"/>
      <c r="K5747" s="3038" t="s">
        <v>3394</v>
      </c>
      <c r="L5747" s="2268"/>
      <c r="M5747" s="1156"/>
    </row>
    <row r="5748" spans="1:13" ht="45">
      <c r="A5748" s="1163" t="s">
        <v>3298</v>
      </c>
      <c r="B5748" s="3037"/>
      <c r="C5748" s="3041"/>
      <c r="D5748" s="3033"/>
      <c r="E5748" s="3038" t="s">
        <v>3315</v>
      </c>
      <c r="F5748" s="3041"/>
      <c r="G5748" s="3039"/>
      <c r="H5748" s="3037"/>
      <c r="I5748" s="3041"/>
      <c r="J5748" s="3033"/>
      <c r="K5748" s="3038" t="s">
        <v>3315</v>
      </c>
      <c r="L5748" s="2268"/>
      <c r="M5748" s="1156"/>
    </row>
    <row r="5749" spans="1:13" ht="30">
      <c r="A5749" s="1163" t="s">
        <v>4376</v>
      </c>
      <c r="B5749" s="3037"/>
      <c r="C5749" s="3041"/>
      <c r="D5749" s="3033"/>
      <c r="E5749" s="3038" t="s">
        <v>4513</v>
      </c>
      <c r="F5749" s="3041"/>
      <c r="G5749" s="3039"/>
      <c r="H5749" s="3037"/>
      <c r="I5749" s="3041"/>
      <c r="J5749" s="3033"/>
      <c r="K5749" s="3038" t="s">
        <v>4513</v>
      </c>
      <c r="L5749" s="2268"/>
      <c r="M5749" s="1156"/>
    </row>
    <row r="5750" spans="1:13">
      <c r="A5750" s="1163" t="s">
        <v>3304</v>
      </c>
      <c r="B5750" s="3037"/>
      <c r="C5750" s="3041"/>
      <c r="D5750" s="3033"/>
      <c r="E5750" s="3038"/>
      <c r="F5750" s="3041"/>
      <c r="G5750" s="3039" t="s">
        <v>896</v>
      </c>
      <c r="H5750" s="3037"/>
      <c r="I5750" s="3041"/>
      <c r="J5750" s="3033"/>
      <c r="K5750" s="3038"/>
      <c r="L5750" s="2268"/>
      <c r="M5750" s="1156" t="s">
        <v>896</v>
      </c>
    </row>
    <row r="5751" spans="1:13">
      <c r="A5751" s="1163" t="s">
        <v>4377</v>
      </c>
      <c r="B5751" s="3037"/>
      <c r="C5751" s="3032"/>
      <c r="D5751" s="3033"/>
      <c r="E5751" s="3038">
        <v>1</v>
      </c>
      <c r="F5751" s="3032">
        <v>275</v>
      </c>
      <c r="G5751" s="3039">
        <f>E5753*E5751*F5751</f>
        <v>4125</v>
      </c>
      <c r="H5751" s="3037"/>
      <c r="I5751" s="3032"/>
      <c r="J5751" s="3033"/>
      <c r="K5751" s="3038">
        <v>1</v>
      </c>
      <c r="L5751" s="1310">
        <v>275</v>
      </c>
      <c r="M5751" s="1156">
        <f>K5753*K5751*L5751</f>
        <v>2750</v>
      </c>
    </row>
    <row r="5752" spans="1:13">
      <c r="A5752" s="1163" t="s">
        <v>4378</v>
      </c>
      <c r="B5752" s="3037"/>
      <c r="C5752" s="3032"/>
      <c r="D5752" s="3033"/>
      <c r="E5752" s="3038">
        <v>2</v>
      </c>
      <c r="F5752" s="3032">
        <v>100</v>
      </c>
      <c r="G5752" s="3039">
        <f>E5753*E5752*F5752</f>
        <v>3000</v>
      </c>
      <c r="H5752" s="3037"/>
      <c r="I5752" s="3032"/>
      <c r="J5752" s="3033"/>
      <c r="K5752" s="3038">
        <v>2</v>
      </c>
      <c r="L5752" s="1310">
        <v>100</v>
      </c>
      <c r="M5752" s="1156">
        <f>K5753*K5752*L5752</f>
        <v>2000</v>
      </c>
    </row>
    <row r="5753" spans="1:13">
      <c r="A5753" s="1163" t="s">
        <v>4379</v>
      </c>
      <c r="B5753" s="3037"/>
      <c r="C5753" s="3032"/>
      <c r="D5753" s="3033"/>
      <c r="E5753" s="3038">
        <v>15</v>
      </c>
      <c r="F5753" s="3032"/>
      <c r="G5753" s="3039"/>
      <c r="H5753" s="3037"/>
      <c r="I5753" s="3032"/>
      <c r="J5753" s="3033"/>
      <c r="K5753" s="3038">
        <v>10</v>
      </c>
      <c r="L5753" s="1310"/>
      <c r="M5753" s="1156"/>
    </row>
    <row r="5754" spans="1:13" ht="15.75" thickBot="1">
      <c r="A5754" s="1171" t="s">
        <v>29</v>
      </c>
      <c r="B5754" s="3043"/>
      <c r="C5754" s="3044"/>
      <c r="D5754" s="3045"/>
      <c r="E5754" s="3046"/>
      <c r="F5754" s="3044"/>
      <c r="G5754" s="3044">
        <f>SUM(G5751:G5753)</f>
        <v>7125</v>
      </c>
      <c r="H5754" s="3043"/>
      <c r="I5754" s="3044"/>
      <c r="J5754" s="3045"/>
      <c r="K5754" s="3046"/>
      <c r="L5754" s="1314"/>
      <c r="M5754" s="1314">
        <f>SUM(M5751:M5753)</f>
        <v>4750</v>
      </c>
    </row>
    <row r="5755" spans="1:13">
      <c r="A5755" s="1153" t="s">
        <v>3278</v>
      </c>
      <c r="B5755" s="3031"/>
      <c r="C5755" s="3032"/>
      <c r="D5755" s="3033"/>
      <c r="E5755" s="3036" t="s">
        <v>5452</v>
      </c>
      <c r="F5755" s="3047"/>
      <c r="G5755" s="3039"/>
      <c r="H5755" s="3036" t="s">
        <v>5452</v>
      </c>
      <c r="I5755" s="3047"/>
      <c r="J5755" s="3039"/>
      <c r="K5755" s="3036"/>
      <c r="L5755" s="1311"/>
      <c r="M5755" s="1156"/>
    </row>
    <row r="5756" spans="1:13">
      <c r="A5756" s="1163" t="s">
        <v>4228</v>
      </c>
      <c r="B5756" s="3037"/>
      <c r="C5756" s="3032"/>
      <c r="D5756" s="3033"/>
      <c r="E5756" s="3038" t="s">
        <v>5443</v>
      </c>
      <c r="F5756" s="3047"/>
      <c r="G5756" s="3039"/>
      <c r="H5756" s="3038" t="s">
        <v>5443</v>
      </c>
      <c r="I5756" s="3047"/>
      <c r="J5756" s="3039"/>
      <c r="K5756" s="3038"/>
      <c r="L5756" s="1311"/>
      <c r="M5756" s="1156"/>
    </row>
    <row r="5757" spans="1:13">
      <c r="A5757" s="1163" t="s">
        <v>3284</v>
      </c>
      <c r="B5757" s="3037"/>
      <c r="C5757" s="3041"/>
      <c r="D5757" s="3033"/>
      <c r="E5757" s="3042">
        <v>43556</v>
      </c>
      <c r="F5757" s="3048"/>
      <c r="G5757" s="3039"/>
      <c r="H5757" s="3042">
        <v>43556</v>
      </c>
      <c r="I5757" s="3048"/>
      <c r="J5757" s="3039"/>
      <c r="K5757" s="3038"/>
      <c r="L5757" s="2269"/>
      <c r="M5757" s="1156"/>
    </row>
    <row r="5758" spans="1:13">
      <c r="A5758" s="1163" t="s">
        <v>4375</v>
      </c>
      <c r="B5758" s="3037"/>
      <c r="C5758" s="3041"/>
      <c r="D5758" s="3033"/>
      <c r="E5758" s="3038" t="s">
        <v>5433</v>
      </c>
      <c r="F5758" s="3048"/>
      <c r="G5758" s="3039"/>
      <c r="H5758" s="3038" t="s">
        <v>5433</v>
      </c>
      <c r="I5758" s="3048"/>
      <c r="J5758" s="3039"/>
      <c r="K5758" s="3038"/>
      <c r="L5758" s="2269"/>
      <c r="M5758" s="1156"/>
    </row>
    <row r="5759" spans="1:13">
      <c r="A5759" s="1163" t="s">
        <v>3291</v>
      </c>
      <c r="B5759" s="3037"/>
      <c r="C5759" s="3041"/>
      <c r="D5759" s="3033"/>
      <c r="E5759" s="3038" t="s">
        <v>5435</v>
      </c>
      <c r="F5759" s="3048"/>
      <c r="G5759" s="3039"/>
      <c r="H5759" s="3038" t="s">
        <v>5435</v>
      </c>
      <c r="I5759" s="3048"/>
      <c r="J5759" s="3039"/>
      <c r="K5759" s="3038"/>
      <c r="L5759" s="2269"/>
      <c r="M5759" s="1156"/>
    </row>
    <row r="5760" spans="1:13">
      <c r="A5760" s="1163" t="s">
        <v>3294</v>
      </c>
      <c r="B5760" s="3037"/>
      <c r="C5760" s="3041"/>
      <c r="D5760" s="3033"/>
      <c r="E5760" s="3038">
        <v>1</v>
      </c>
      <c r="F5760" s="3048"/>
      <c r="G5760" s="3039"/>
      <c r="H5760" s="3038">
        <v>1</v>
      </c>
      <c r="I5760" s="3048"/>
      <c r="J5760" s="3039"/>
      <c r="K5760" s="3038"/>
      <c r="L5760" s="2269"/>
      <c r="M5760" s="1156"/>
    </row>
    <row r="5761" spans="1:13">
      <c r="A5761" s="1163" t="s">
        <v>3295</v>
      </c>
      <c r="B5761" s="3037"/>
      <c r="C5761" s="3041"/>
      <c r="D5761" s="3033"/>
      <c r="E5761" s="3038" t="s">
        <v>3394</v>
      </c>
      <c r="F5761" s="3048"/>
      <c r="G5761" s="3039"/>
      <c r="H5761" s="3038" t="s">
        <v>3394</v>
      </c>
      <c r="I5761" s="3048"/>
      <c r="J5761" s="3039"/>
      <c r="K5761" s="3038"/>
      <c r="L5761" s="2269"/>
      <c r="M5761" s="1156"/>
    </row>
    <row r="5762" spans="1:13" ht="45">
      <c r="A5762" s="1163" t="s">
        <v>3298</v>
      </c>
      <c r="B5762" s="3037"/>
      <c r="C5762" s="3041"/>
      <c r="D5762" s="3033"/>
      <c r="E5762" s="3038" t="s">
        <v>3315</v>
      </c>
      <c r="F5762" s="3048"/>
      <c r="G5762" s="3039"/>
      <c r="H5762" s="3038" t="s">
        <v>3315</v>
      </c>
      <c r="I5762" s="3048"/>
      <c r="J5762" s="3039"/>
      <c r="K5762" s="3038"/>
      <c r="L5762" s="2269"/>
      <c r="M5762" s="1156"/>
    </row>
    <row r="5763" spans="1:13" ht="30">
      <c r="A5763" s="1163" t="s">
        <v>4376</v>
      </c>
      <c r="B5763" s="3037"/>
      <c r="C5763" s="3041"/>
      <c r="D5763" s="3033"/>
      <c r="E5763" s="3038" t="s">
        <v>4519</v>
      </c>
      <c r="F5763" s="3048"/>
      <c r="G5763" s="3039"/>
      <c r="H5763" s="3038" t="s">
        <v>4519</v>
      </c>
      <c r="I5763" s="3048"/>
      <c r="J5763" s="3039"/>
      <c r="K5763" s="3038"/>
      <c r="L5763" s="2269"/>
      <c r="M5763" s="1156"/>
    </row>
    <row r="5764" spans="1:13">
      <c r="A5764" s="1163" t="s">
        <v>3304</v>
      </c>
      <c r="B5764" s="3037"/>
      <c r="C5764" s="3041"/>
      <c r="D5764" s="3033"/>
      <c r="E5764" s="3038"/>
      <c r="F5764" s="3048"/>
      <c r="G5764" s="3039" t="s">
        <v>896</v>
      </c>
      <c r="H5764" s="3038"/>
      <c r="I5764" s="3048"/>
      <c r="J5764" s="3039" t="s">
        <v>896</v>
      </c>
      <c r="K5764" s="3038"/>
      <c r="L5764" s="2269"/>
      <c r="M5764" s="1156"/>
    </row>
    <row r="5765" spans="1:13">
      <c r="A5765" s="1163" t="s">
        <v>4377</v>
      </c>
      <c r="B5765" s="3037"/>
      <c r="C5765" s="3032"/>
      <c r="D5765" s="3033"/>
      <c r="E5765" s="3038">
        <v>1</v>
      </c>
      <c r="F5765" s="3047">
        <v>275</v>
      </c>
      <c r="G5765" s="3039">
        <f>E5767*E5765*F5765</f>
        <v>5500</v>
      </c>
      <c r="H5765" s="3038">
        <v>1</v>
      </c>
      <c r="I5765" s="3047">
        <v>275</v>
      </c>
      <c r="J5765" s="3039">
        <f>H5767*H5765*I5765</f>
        <v>5500</v>
      </c>
      <c r="K5765" s="3038"/>
      <c r="L5765" s="1311"/>
      <c r="M5765" s="1156"/>
    </row>
    <row r="5766" spans="1:13">
      <c r="A5766" s="1163" t="s">
        <v>4378</v>
      </c>
      <c r="B5766" s="3037"/>
      <c r="C5766" s="3032"/>
      <c r="D5766" s="3033"/>
      <c r="E5766" s="3038">
        <v>2</v>
      </c>
      <c r="F5766" s="3047">
        <v>100</v>
      </c>
      <c r="G5766" s="3039">
        <f>F5766*E5766*E5767</f>
        <v>4000</v>
      </c>
      <c r="H5766" s="3038">
        <v>2</v>
      </c>
      <c r="I5766" s="3047">
        <v>100</v>
      </c>
      <c r="J5766" s="3039">
        <f>I5766*H5766*H5767</f>
        <v>4000</v>
      </c>
      <c r="K5766" s="3038"/>
      <c r="L5766" s="1311"/>
      <c r="M5766" s="1156"/>
    </row>
    <row r="5767" spans="1:13">
      <c r="A5767" s="1163" t="s">
        <v>4379</v>
      </c>
      <c r="B5767" s="3037"/>
      <c r="C5767" s="3032"/>
      <c r="D5767" s="3033"/>
      <c r="E5767" s="3038">
        <v>20</v>
      </c>
      <c r="F5767" s="3047"/>
      <c r="G5767" s="3039"/>
      <c r="H5767" s="3038">
        <v>20</v>
      </c>
      <c r="I5767" s="3047"/>
      <c r="J5767" s="3039"/>
      <c r="K5767" s="3038"/>
      <c r="L5767" s="1311"/>
      <c r="M5767" s="1156"/>
    </row>
    <row r="5768" spans="1:13" ht="15.75" thickBot="1">
      <c r="A5768" s="1171" t="s">
        <v>29</v>
      </c>
      <c r="B5768" s="3043"/>
      <c r="C5768" s="3044"/>
      <c r="D5768" s="3045"/>
      <c r="E5768" s="3046"/>
      <c r="F5768" s="3045"/>
      <c r="G5768" s="3044">
        <f>SUM(G5764:G5766)</f>
        <v>9500</v>
      </c>
      <c r="H5768" s="3046"/>
      <c r="I5768" s="3045"/>
      <c r="J5768" s="3044">
        <f>SUM(J5764:J5766)</f>
        <v>9500</v>
      </c>
      <c r="K5768" s="3046"/>
      <c r="L5768" s="1315"/>
      <c r="M5768" s="1314"/>
    </row>
    <row r="5769" spans="1:13">
      <c r="A5769" s="1153" t="s">
        <v>3278</v>
      </c>
      <c r="B5769" s="3031"/>
      <c r="C5769" s="3032"/>
      <c r="D5769" s="3033"/>
      <c r="E5769" s="3036" t="s">
        <v>5453</v>
      </c>
      <c r="F5769" s="3047"/>
      <c r="G5769" s="3039"/>
      <c r="H5769" s="3031"/>
      <c r="I5769" s="3032"/>
      <c r="J5769" s="3033"/>
      <c r="K5769" s="3036"/>
      <c r="L5769" s="1311"/>
      <c r="M5769" s="1156"/>
    </row>
    <row r="5770" spans="1:13">
      <c r="A5770" s="1163" t="s">
        <v>4228</v>
      </c>
      <c r="B5770" s="3037"/>
      <c r="C5770" s="3032"/>
      <c r="D5770" s="3033"/>
      <c r="E5770" s="3038" t="s">
        <v>5444</v>
      </c>
      <c r="F5770" s="3047"/>
      <c r="G5770" s="3039"/>
      <c r="H5770" s="3037"/>
      <c r="I5770" s="3032"/>
      <c r="J5770" s="3033"/>
      <c r="K5770" s="3038"/>
      <c r="L5770" s="1311"/>
      <c r="M5770" s="1156"/>
    </row>
    <row r="5771" spans="1:13">
      <c r="A5771" s="1163" t="s">
        <v>3284</v>
      </c>
      <c r="B5771" s="3037"/>
      <c r="C5771" s="3041"/>
      <c r="D5771" s="3033"/>
      <c r="E5771" s="3042">
        <v>43617</v>
      </c>
      <c r="F5771" s="3048"/>
      <c r="G5771" s="3039"/>
      <c r="H5771" s="3037"/>
      <c r="I5771" s="3041"/>
      <c r="J5771" s="3033"/>
      <c r="K5771" s="3038"/>
      <c r="L5771" s="2269"/>
      <c r="M5771" s="1156"/>
    </row>
    <row r="5772" spans="1:13">
      <c r="A5772" s="1163" t="s">
        <v>4375</v>
      </c>
      <c r="B5772" s="3037"/>
      <c r="C5772" s="3041"/>
      <c r="D5772" s="3033"/>
      <c r="E5772" s="3038" t="s">
        <v>3290</v>
      </c>
      <c r="F5772" s="3048"/>
      <c r="G5772" s="3039"/>
      <c r="H5772" s="3037"/>
      <c r="I5772" s="3041"/>
      <c r="J5772" s="3033"/>
      <c r="K5772" s="3038"/>
      <c r="L5772" s="2269"/>
      <c r="M5772" s="1156"/>
    </row>
    <row r="5773" spans="1:13">
      <c r="A5773" s="1163" t="s">
        <v>3291</v>
      </c>
      <c r="B5773" s="3037"/>
      <c r="C5773" s="3041"/>
      <c r="D5773" s="3033"/>
      <c r="E5773" s="3038" t="s">
        <v>5435</v>
      </c>
      <c r="F5773" s="3048"/>
      <c r="G5773" s="3039"/>
      <c r="H5773" s="3037"/>
      <c r="I5773" s="3041"/>
      <c r="J5773" s="3033"/>
      <c r="K5773" s="3038"/>
      <c r="L5773" s="2269"/>
      <c r="M5773" s="1156"/>
    </row>
    <row r="5774" spans="1:13">
      <c r="A5774" s="1163" t="s">
        <v>3294</v>
      </c>
      <c r="B5774" s="3037"/>
      <c r="C5774" s="3041"/>
      <c r="D5774" s="3033"/>
      <c r="E5774" s="3038">
        <v>1</v>
      </c>
      <c r="F5774" s="3048"/>
      <c r="G5774" s="3039"/>
      <c r="H5774" s="3037"/>
      <c r="I5774" s="3041"/>
      <c r="J5774" s="3033"/>
      <c r="K5774" s="3038"/>
      <c r="L5774" s="2269"/>
      <c r="M5774" s="1156"/>
    </row>
    <row r="5775" spans="1:13">
      <c r="A5775" s="1163" t="s">
        <v>3295</v>
      </c>
      <c r="B5775" s="3037"/>
      <c r="C5775" s="3041"/>
      <c r="D5775" s="3033"/>
      <c r="E5775" s="3038" t="s">
        <v>3394</v>
      </c>
      <c r="F5775" s="3048"/>
      <c r="G5775" s="3039"/>
      <c r="H5775" s="3037"/>
      <c r="I5775" s="3041"/>
      <c r="J5775" s="3033"/>
      <c r="K5775" s="3038"/>
      <c r="L5775" s="2269"/>
      <c r="M5775" s="1156"/>
    </row>
    <row r="5776" spans="1:13" ht="30">
      <c r="A5776" s="1163" t="s">
        <v>3298</v>
      </c>
      <c r="B5776" s="3037"/>
      <c r="C5776" s="3041"/>
      <c r="D5776" s="3033"/>
      <c r="E5776" s="3038" t="s">
        <v>3315</v>
      </c>
      <c r="F5776" s="3048"/>
      <c r="G5776" s="3039"/>
      <c r="H5776" s="3037"/>
      <c r="I5776" s="3041"/>
      <c r="J5776" s="3033"/>
      <c r="K5776" s="3038"/>
      <c r="L5776" s="2269"/>
      <c r="M5776" s="1156"/>
    </row>
    <row r="5777" spans="1:13" ht="30">
      <c r="A5777" s="1163" t="s">
        <v>4376</v>
      </c>
      <c r="B5777" s="3037"/>
      <c r="C5777" s="3041"/>
      <c r="D5777" s="3033"/>
      <c r="E5777" s="3038" t="s">
        <v>4595</v>
      </c>
      <c r="F5777" s="3048"/>
      <c r="G5777" s="3039"/>
      <c r="H5777" s="3037"/>
      <c r="I5777" s="3041"/>
      <c r="J5777" s="3033"/>
      <c r="K5777" s="3038"/>
      <c r="L5777" s="2269"/>
      <c r="M5777" s="1156"/>
    </row>
    <row r="5778" spans="1:13">
      <c r="A5778" s="1163" t="s">
        <v>3304</v>
      </c>
      <c r="B5778" s="3037"/>
      <c r="C5778" s="3041"/>
      <c r="D5778" s="3033"/>
      <c r="E5778" s="3038" t="s">
        <v>5454</v>
      </c>
      <c r="F5778" s="3048">
        <v>1499</v>
      </c>
      <c r="G5778" s="3039">
        <f>F5778*E5781*2</f>
        <v>80946</v>
      </c>
      <c r="H5778" s="3037"/>
      <c r="I5778" s="3041"/>
      <c r="J5778" s="3033"/>
      <c r="K5778" s="3038"/>
      <c r="L5778" s="2269"/>
      <c r="M5778" s="1156"/>
    </row>
    <row r="5779" spans="1:13">
      <c r="A5779" s="1163" t="s">
        <v>4377</v>
      </c>
      <c r="B5779" s="3037"/>
      <c r="C5779" s="3032"/>
      <c r="D5779" s="3033"/>
      <c r="E5779" s="3038">
        <v>4</v>
      </c>
      <c r="F5779" s="3047"/>
      <c r="G5779" s="3039"/>
      <c r="H5779" s="3037"/>
      <c r="I5779" s="3032"/>
      <c r="J5779" s="3033"/>
      <c r="K5779" s="3038"/>
      <c r="L5779" s="1311"/>
      <c r="M5779" s="1156"/>
    </row>
    <row r="5780" spans="1:13">
      <c r="A5780" s="1163" t="s">
        <v>4378</v>
      </c>
      <c r="B5780" s="3037"/>
      <c r="C5780" s="3032"/>
      <c r="D5780" s="3033"/>
      <c r="E5780" s="3038">
        <v>4</v>
      </c>
      <c r="F5780" s="3047"/>
      <c r="G5780" s="3039"/>
      <c r="H5780" s="3037"/>
      <c r="I5780" s="3032"/>
      <c r="J5780" s="3033"/>
      <c r="K5780" s="3038"/>
      <c r="L5780" s="1311"/>
      <c r="M5780" s="1156"/>
    </row>
    <row r="5781" spans="1:13">
      <c r="A5781" s="1163" t="s">
        <v>4379</v>
      </c>
      <c r="B5781" s="3037"/>
      <c r="C5781" s="3032"/>
      <c r="D5781" s="3033"/>
      <c r="E5781" s="3038">
        <v>27</v>
      </c>
      <c r="F5781" s="3047"/>
      <c r="G5781" s="3039"/>
      <c r="H5781" s="3037"/>
      <c r="I5781" s="3032"/>
      <c r="J5781" s="3033"/>
      <c r="K5781" s="3038"/>
      <c r="L5781" s="1311"/>
      <c r="M5781" s="1156"/>
    </row>
    <row r="5782" spans="1:13" ht="15.75" thickBot="1">
      <c r="A5782" s="1171" t="s">
        <v>29</v>
      </c>
      <c r="B5782" s="3043"/>
      <c r="C5782" s="3044"/>
      <c r="D5782" s="3045"/>
      <c r="E5782" s="3046"/>
      <c r="F5782" s="3045"/>
      <c r="G5782" s="3044">
        <f>G5778</f>
        <v>80946</v>
      </c>
      <c r="H5782" s="3043"/>
      <c r="I5782" s="3044"/>
      <c r="J5782" s="3045"/>
      <c r="K5782" s="3046"/>
      <c r="L5782" s="1315"/>
      <c r="M5782" s="1314"/>
    </row>
    <row r="5783" spans="1:13">
      <c r="A5783" s="1153" t="s">
        <v>3278</v>
      </c>
      <c r="B5783" s="3031"/>
      <c r="C5783" s="3032"/>
      <c r="D5783" s="3033"/>
      <c r="E5783" s="3036" t="s">
        <v>5455</v>
      </c>
      <c r="F5783" s="3047"/>
      <c r="G5783" s="3039"/>
      <c r="H5783" s="3031"/>
      <c r="I5783" s="3032"/>
      <c r="J5783" s="3033"/>
      <c r="K5783" s="3036"/>
      <c r="L5783" s="1311"/>
      <c r="M5783" s="1156"/>
    </row>
    <row r="5784" spans="1:13">
      <c r="A5784" s="1163" t="s">
        <v>4228</v>
      </c>
      <c r="B5784" s="3037"/>
      <c r="C5784" s="3032"/>
      <c r="D5784" s="3033"/>
      <c r="E5784" s="3038" t="s">
        <v>5444</v>
      </c>
      <c r="F5784" s="3047"/>
      <c r="G5784" s="3039"/>
      <c r="H5784" s="3037"/>
      <c r="I5784" s="3032"/>
      <c r="J5784" s="3033"/>
      <c r="K5784" s="3038"/>
      <c r="L5784" s="1311"/>
      <c r="M5784" s="1156"/>
    </row>
    <row r="5785" spans="1:13">
      <c r="A5785" s="1163" t="s">
        <v>3284</v>
      </c>
      <c r="B5785" s="3037"/>
      <c r="C5785" s="3041"/>
      <c r="D5785" s="3033"/>
      <c r="E5785" s="3042" t="s">
        <v>24</v>
      </c>
      <c r="F5785" s="3048"/>
      <c r="G5785" s="3039"/>
      <c r="H5785" s="3040"/>
      <c r="I5785" s="3041"/>
      <c r="J5785" s="3033"/>
      <c r="K5785" s="3038"/>
      <c r="L5785" s="2269"/>
      <c r="M5785" s="1156"/>
    </row>
    <row r="5786" spans="1:13">
      <c r="A5786" s="1163" t="s">
        <v>4375</v>
      </c>
      <c r="B5786" s="3037"/>
      <c r="C5786" s="3041"/>
      <c r="D5786" s="3033"/>
      <c r="E5786" s="3038" t="s">
        <v>3290</v>
      </c>
      <c r="F5786" s="3048"/>
      <c r="G5786" s="3039"/>
      <c r="H5786" s="3037"/>
      <c r="I5786" s="3041"/>
      <c r="J5786" s="3033"/>
      <c r="K5786" s="3038"/>
      <c r="L5786" s="2269"/>
      <c r="M5786" s="1156"/>
    </row>
    <row r="5787" spans="1:13">
      <c r="A5787" s="1163" t="s">
        <v>3291</v>
      </c>
      <c r="B5787" s="3037"/>
      <c r="C5787" s="3041"/>
      <c r="D5787" s="3033"/>
      <c r="E5787" s="3038" t="s">
        <v>5435</v>
      </c>
      <c r="F5787" s="3048"/>
      <c r="G5787" s="3039"/>
      <c r="H5787" s="3037"/>
      <c r="I5787" s="3041"/>
      <c r="J5787" s="3033"/>
      <c r="K5787" s="3038"/>
      <c r="L5787" s="2269"/>
      <c r="M5787" s="1156"/>
    </row>
    <row r="5788" spans="1:13">
      <c r="A5788" s="1163" t="s">
        <v>3294</v>
      </c>
      <c r="B5788" s="3037"/>
      <c r="C5788" s="3041"/>
      <c r="D5788" s="3033"/>
      <c r="E5788" s="3038">
        <v>1</v>
      </c>
      <c r="F5788" s="3048"/>
      <c r="G5788" s="3039"/>
      <c r="H5788" s="3037"/>
      <c r="I5788" s="3041"/>
      <c r="J5788" s="3033"/>
      <c r="K5788" s="3038"/>
      <c r="L5788" s="2269"/>
      <c r="M5788" s="1156"/>
    </row>
    <row r="5789" spans="1:13">
      <c r="A5789" s="1163" t="s">
        <v>3295</v>
      </c>
      <c r="B5789" s="3037"/>
      <c r="C5789" s="3041"/>
      <c r="D5789" s="3033"/>
      <c r="E5789" s="3038" t="s">
        <v>3394</v>
      </c>
      <c r="F5789" s="3048"/>
      <c r="G5789" s="3039"/>
      <c r="H5789" s="3037"/>
      <c r="I5789" s="3041"/>
      <c r="J5789" s="3033"/>
      <c r="K5789" s="3038"/>
      <c r="L5789" s="2269"/>
      <c r="M5789" s="1156"/>
    </row>
    <row r="5790" spans="1:13" ht="30">
      <c r="A5790" s="1163" t="s">
        <v>3298</v>
      </c>
      <c r="B5790" s="3037"/>
      <c r="C5790" s="3041"/>
      <c r="D5790" s="3033"/>
      <c r="E5790" s="3038" t="s">
        <v>3315</v>
      </c>
      <c r="F5790" s="3048"/>
      <c r="G5790" s="3039"/>
      <c r="H5790" s="3037"/>
      <c r="I5790" s="3041"/>
      <c r="J5790" s="3033"/>
      <c r="K5790" s="3038"/>
      <c r="L5790" s="2269"/>
      <c r="M5790" s="1156"/>
    </row>
    <row r="5791" spans="1:13" ht="30">
      <c r="A5791" s="1163" t="s">
        <v>4376</v>
      </c>
      <c r="B5791" s="3037"/>
      <c r="C5791" s="3041"/>
      <c r="D5791" s="3033"/>
      <c r="E5791" s="3038" t="s">
        <v>4595</v>
      </c>
      <c r="F5791" s="3048"/>
      <c r="G5791" s="3039"/>
      <c r="H5791" s="3037"/>
      <c r="I5791" s="3041"/>
      <c r="J5791" s="3033"/>
      <c r="K5791" s="3038"/>
      <c r="L5791" s="2269"/>
      <c r="M5791" s="1156"/>
    </row>
    <row r="5792" spans="1:13" ht="30">
      <c r="A5792" s="1163" t="s">
        <v>3304</v>
      </c>
      <c r="B5792" s="1324"/>
      <c r="C5792" s="2268"/>
      <c r="D5792" s="2267"/>
      <c r="E5792" s="3038" t="s">
        <v>5447</v>
      </c>
      <c r="F5792" s="3048">
        <v>1200</v>
      </c>
      <c r="G5792" s="3039">
        <f>F5792*E5795*10</f>
        <v>60000</v>
      </c>
      <c r="H5792" s="1324"/>
      <c r="I5792" s="2268"/>
      <c r="J5792" s="2267"/>
      <c r="K5792" s="1276"/>
      <c r="L5792" s="2269"/>
      <c r="M5792" s="1156"/>
    </row>
    <row r="5793" spans="1:14">
      <c r="A5793" s="1163" t="s">
        <v>4377</v>
      </c>
      <c r="B5793" s="1324"/>
      <c r="C5793" s="1310"/>
      <c r="D5793" s="2267"/>
      <c r="E5793" s="3038">
        <v>4</v>
      </c>
      <c r="F5793" s="3047"/>
      <c r="G5793" s="3039"/>
      <c r="H5793" s="1324"/>
      <c r="I5793" s="1310"/>
      <c r="J5793" s="2267"/>
      <c r="K5793" s="1276"/>
      <c r="L5793" s="1311"/>
      <c r="M5793" s="1156"/>
    </row>
    <row r="5794" spans="1:14">
      <c r="A5794" s="1163" t="s">
        <v>4378</v>
      </c>
      <c r="B5794" s="1324"/>
      <c r="C5794" s="1310"/>
      <c r="D5794" s="2267"/>
      <c r="E5794" s="3038">
        <v>4</v>
      </c>
      <c r="F5794" s="3047"/>
      <c r="G5794" s="3039"/>
      <c r="H5794" s="1324"/>
      <c r="I5794" s="1310"/>
      <c r="J5794" s="2267"/>
      <c r="K5794" s="1276"/>
      <c r="L5794" s="1311"/>
      <c r="M5794" s="1156"/>
    </row>
    <row r="5795" spans="1:14">
      <c r="A5795" s="1163" t="s">
        <v>4379</v>
      </c>
      <c r="B5795" s="1324"/>
      <c r="C5795" s="1310"/>
      <c r="D5795" s="2267"/>
      <c r="E5795" s="3038">
        <v>5</v>
      </c>
      <c r="F5795" s="3047"/>
      <c r="G5795" s="3039"/>
      <c r="H5795" s="1324"/>
      <c r="I5795" s="1310"/>
      <c r="J5795" s="2267"/>
      <c r="K5795" s="1276"/>
      <c r="L5795" s="1311"/>
      <c r="M5795" s="1156"/>
    </row>
    <row r="5796" spans="1:14" ht="15.75" thickBot="1">
      <c r="A5796" s="1171" t="s">
        <v>29</v>
      </c>
      <c r="B5796" s="1326"/>
      <c r="C5796" s="1314"/>
      <c r="D5796" s="1315"/>
      <c r="E5796" s="3046"/>
      <c r="F5796" s="3045"/>
      <c r="G5796" s="3044">
        <f>G5792</f>
        <v>60000</v>
      </c>
      <c r="H5796" s="1326"/>
      <c r="I5796" s="1314"/>
      <c r="J5796" s="1315"/>
      <c r="K5796" s="1313"/>
      <c r="L5796" s="1315"/>
      <c r="M5796" s="1314"/>
    </row>
    <row r="5797" spans="1:14" ht="15.75" thickBot="1">
      <c r="A5797" s="3051" t="s">
        <v>4371</v>
      </c>
      <c r="B5797" s="2873"/>
      <c r="C5797" s="2874"/>
      <c r="D5797" s="2875">
        <f>D5796+D5782+D5768+D5754+D5740+D5726+D5712</f>
        <v>35875</v>
      </c>
      <c r="E5797" s="2876"/>
      <c r="F5797" s="2875"/>
      <c r="G5797" s="2875">
        <f>G5796+G5782+G5768+G5754+G5740+G5726+G5712</f>
        <v>231196</v>
      </c>
      <c r="H5797" s="2873"/>
      <c r="I5797" s="2874"/>
      <c r="J5797" s="2875">
        <f>J5796+J5782+J5768+J5754+J5740+J5726+J5712</f>
        <v>63125</v>
      </c>
      <c r="K5797" s="2876"/>
      <c r="L5797" s="2875"/>
      <c r="M5797" s="3052">
        <f>M5796+M5782+M5768+M5754+M5740+M5726+M5712</f>
        <v>42750</v>
      </c>
      <c r="N5797" s="2600">
        <f>M5797+J5797+G5797+D5797</f>
        <v>372946</v>
      </c>
    </row>
    <row r="5798" spans="1:14" ht="15.75" thickBot="1">
      <c r="A5798" s="3053" t="s">
        <v>5456</v>
      </c>
      <c r="B5798" s="3054"/>
      <c r="C5798" s="3055"/>
      <c r="D5798" s="3055"/>
      <c r="E5798" s="3054"/>
      <c r="F5798" s="3055"/>
      <c r="G5798" s="3055"/>
      <c r="H5798" s="3054"/>
      <c r="I5798" s="3055"/>
      <c r="J5798" s="3055"/>
      <c r="K5798" s="3054"/>
      <c r="L5798" s="3055"/>
      <c r="M5798" s="3056"/>
    </row>
    <row r="5799" spans="1:14" ht="38.25">
      <c r="A5799" s="3057" t="s">
        <v>3278</v>
      </c>
      <c r="B5799" s="3058" t="s">
        <v>5457</v>
      </c>
      <c r="C5799" s="3058"/>
      <c r="D5799" s="3058"/>
      <c r="E5799" s="3059"/>
      <c r="F5799" s="3060"/>
      <c r="G5799" s="3059"/>
      <c r="H5799" s="3058" t="s">
        <v>5457</v>
      </c>
      <c r="I5799" s="3058"/>
      <c r="J5799" s="3058"/>
      <c r="K5799" s="3058" t="s">
        <v>5458</v>
      </c>
      <c r="L5799" s="3058">
        <v>1500</v>
      </c>
      <c r="M5799" s="3061">
        <v>60000</v>
      </c>
    </row>
    <row r="5800" spans="1:14">
      <c r="A5800" s="3062" t="s">
        <v>4228</v>
      </c>
      <c r="B5800" s="1348" t="s">
        <v>4907</v>
      </c>
      <c r="C5800" s="1348"/>
      <c r="D5800" s="1348"/>
      <c r="E5800" s="3063"/>
      <c r="F5800" s="3064"/>
      <c r="G5800" s="3063"/>
      <c r="H5800" s="1348" t="s">
        <v>4907</v>
      </c>
      <c r="I5800" s="1348"/>
      <c r="J5800" s="1348"/>
      <c r="K5800" s="1348" t="s">
        <v>4907</v>
      </c>
      <c r="L5800" s="1348"/>
      <c r="M5800" s="3065"/>
    </row>
    <row r="5801" spans="1:14">
      <c r="A5801" s="3062" t="s">
        <v>3284</v>
      </c>
      <c r="B5801" s="3066" t="s">
        <v>4244</v>
      </c>
      <c r="C5801" s="3066"/>
      <c r="D5801" s="3067"/>
      <c r="E5801" s="3068"/>
      <c r="F5801" s="3069"/>
      <c r="G5801" s="3068"/>
      <c r="H5801" s="3066" t="s">
        <v>4244</v>
      </c>
      <c r="I5801" s="3066"/>
      <c r="J5801" s="3067"/>
      <c r="K5801" s="3066" t="s">
        <v>5459</v>
      </c>
      <c r="L5801" s="3067"/>
      <c r="M5801" s="3065"/>
    </row>
    <row r="5802" spans="1:14" ht="25.5">
      <c r="A5802" s="3062" t="s">
        <v>4375</v>
      </c>
      <c r="B5802" s="3066" t="s">
        <v>5076</v>
      </c>
      <c r="C5802" s="3066"/>
      <c r="D5802" s="3067"/>
      <c r="E5802" s="3063"/>
      <c r="F5802" s="3070"/>
      <c r="G5802" s="3063"/>
      <c r="H5802" s="3066" t="s">
        <v>5076</v>
      </c>
      <c r="I5802" s="3066"/>
      <c r="J5802" s="3067"/>
      <c r="K5802" s="3066"/>
      <c r="L5802" s="3067"/>
      <c r="M5802" s="3065"/>
    </row>
    <row r="5803" spans="1:14" ht="25.5">
      <c r="A5803" s="3062" t="s">
        <v>3291</v>
      </c>
      <c r="B5803" s="3066" t="s">
        <v>5460</v>
      </c>
      <c r="C5803" s="3066"/>
      <c r="D5803" s="3067"/>
      <c r="E5803" s="3063"/>
      <c r="F5803" s="3070"/>
      <c r="G5803" s="3063"/>
      <c r="H5803" s="3066" t="s">
        <v>5460</v>
      </c>
      <c r="I5803" s="3066"/>
      <c r="J5803" s="3067"/>
      <c r="K5803" s="3066" t="s">
        <v>5461</v>
      </c>
      <c r="L5803" s="3071">
        <v>40</v>
      </c>
      <c r="M5803" s="3065"/>
    </row>
    <row r="5804" spans="1:14">
      <c r="A5804" s="3062" t="s">
        <v>3294</v>
      </c>
      <c r="B5804" s="3066" t="s">
        <v>5462</v>
      </c>
      <c r="C5804" s="3066"/>
      <c r="D5804" s="3067"/>
      <c r="E5804" s="3063"/>
      <c r="F5804" s="3070"/>
      <c r="G5804" s="3063"/>
      <c r="H5804" s="3066" t="s">
        <v>5462</v>
      </c>
      <c r="I5804" s="3066"/>
      <c r="J5804" s="3067"/>
      <c r="K5804" s="3066" t="s">
        <v>3337</v>
      </c>
      <c r="L5804" s="3067"/>
      <c r="M5804" s="3065"/>
    </row>
    <row r="5805" spans="1:14">
      <c r="A5805" s="3062" t="s">
        <v>3295</v>
      </c>
      <c r="B5805" s="3066" t="s">
        <v>5078</v>
      </c>
      <c r="C5805" s="3066"/>
      <c r="D5805" s="3067"/>
      <c r="E5805" s="3063"/>
      <c r="F5805" s="3070"/>
      <c r="G5805" s="3063"/>
      <c r="H5805" s="3066" t="s">
        <v>5078</v>
      </c>
      <c r="I5805" s="3066"/>
      <c r="J5805" s="3067"/>
      <c r="K5805" s="3066" t="s">
        <v>5090</v>
      </c>
      <c r="L5805" s="3067"/>
      <c r="M5805" s="3065"/>
    </row>
    <row r="5806" spans="1:14" ht="38.25">
      <c r="A5806" s="3062" t="s">
        <v>3298</v>
      </c>
      <c r="B5806" s="3066" t="s">
        <v>3315</v>
      </c>
      <c r="C5806" s="3066"/>
      <c r="D5806" s="3067"/>
      <c r="E5806" s="3063"/>
      <c r="F5806" s="3070"/>
      <c r="G5806" s="3063"/>
      <c r="H5806" s="3066" t="s">
        <v>3315</v>
      </c>
      <c r="I5806" s="3066"/>
      <c r="J5806" s="3067"/>
      <c r="K5806" s="3066" t="s">
        <v>5091</v>
      </c>
      <c r="L5806" s="3067"/>
      <c r="M5806" s="3065"/>
    </row>
    <row r="5807" spans="1:14">
      <c r="A5807" s="3062" t="s">
        <v>4376</v>
      </c>
      <c r="B5807" s="3066"/>
      <c r="C5807" s="3066"/>
      <c r="D5807" s="3067"/>
      <c r="E5807" s="3063"/>
      <c r="F5807" s="3070"/>
      <c r="G5807" s="3063"/>
      <c r="H5807" s="3066"/>
      <c r="I5807" s="3066"/>
      <c r="J5807" s="3067"/>
      <c r="K5807" s="3066"/>
      <c r="L5807" s="3067"/>
      <c r="M5807" s="3065"/>
    </row>
    <row r="5808" spans="1:14">
      <c r="A5808" s="3062" t="s">
        <v>3304</v>
      </c>
      <c r="B5808" s="3066"/>
      <c r="C5808" s="3066"/>
      <c r="D5808" s="3072"/>
      <c r="E5808" s="3063"/>
      <c r="F5808" s="3073"/>
      <c r="G5808" s="3063"/>
      <c r="H5808" s="3066"/>
      <c r="I5808" s="3066"/>
      <c r="J5808" s="3072"/>
      <c r="K5808" s="3066" t="s">
        <v>5463</v>
      </c>
      <c r="L5808" s="3072">
        <v>1500</v>
      </c>
      <c r="M5808" s="3065">
        <f>L5808*K5811</f>
        <v>60000</v>
      </c>
    </row>
    <row r="5809" spans="1:13">
      <c r="A5809" s="3074" t="s">
        <v>4377</v>
      </c>
      <c r="B5809" s="3075">
        <v>3</v>
      </c>
      <c r="C5809" s="3076">
        <v>350</v>
      </c>
      <c r="D5809" s="3065">
        <v>10500</v>
      </c>
      <c r="E5809" s="3068"/>
      <c r="F5809" s="3077"/>
      <c r="G5809" s="3068"/>
      <c r="H5809" s="3075">
        <v>3</v>
      </c>
      <c r="I5809" s="3076">
        <v>350</v>
      </c>
      <c r="J5809" s="3065">
        <v>10500</v>
      </c>
      <c r="K5809" s="3075">
        <v>1</v>
      </c>
      <c r="L5809" s="3076"/>
      <c r="M5809" s="3065"/>
    </row>
    <row r="5810" spans="1:13">
      <c r="A5810" s="3074" t="s">
        <v>4378</v>
      </c>
      <c r="B5810" s="3075">
        <v>6</v>
      </c>
      <c r="C5810" s="3076">
        <v>80</v>
      </c>
      <c r="D5810" s="3065">
        <v>4800</v>
      </c>
      <c r="E5810" s="3068"/>
      <c r="F5810" s="3078"/>
      <c r="G5810" s="3068"/>
      <c r="H5810" s="3075">
        <v>6</v>
      </c>
      <c r="I5810" s="3076">
        <v>80</v>
      </c>
      <c r="J5810" s="3065">
        <v>4800</v>
      </c>
      <c r="K5810" s="3075">
        <v>2</v>
      </c>
      <c r="L5810" s="3076"/>
      <c r="M5810" s="3065"/>
    </row>
    <row r="5811" spans="1:13">
      <c r="A5811" s="3074" t="s">
        <v>4379</v>
      </c>
      <c r="B5811" s="1348">
        <v>10</v>
      </c>
      <c r="C5811" s="1367"/>
      <c r="D5811" s="3065"/>
      <c r="E5811" s="3063"/>
      <c r="F5811" s="3079"/>
      <c r="G5811" s="3068"/>
      <c r="H5811" s="1348">
        <v>10</v>
      </c>
      <c r="I5811" s="1367"/>
      <c r="J5811" s="3065"/>
      <c r="K5811" s="1348">
        <v>40</v>
      </c>
      <c r="L5811" s="1367"/>
      <c r="M5811" s="3065"/>
    </row>
    <row r="5812" spans="1:13" ht="15.75" thickBot="1">
      <c r="A5812" s="3080" t="s">
        <v>29</v>
      </c>
      <c r="B5812" s="1370"/>
      <c r="C5812" s="1370"/>
      <c r="D5812" s="3081">
        <v>15300</v>
      </c>
      <c r="E5812" s="3082"/>
      <c r="F5812" s="3083"/>
      <c r="G5812" s="3082"/>
      <c r="H5812" s="1370"/>
      <c r="I5812" s="1370"/>
      <c r="J5812" s="3081">
        <v>15300</v>
      </c>
      <c r="K5812" s="1370"/>
      <c r="L5812" s="1370"/>
      <c r="M5812" s="3081">
        <f>M5808</f>
        <v>60000</v>
      </c>
    </row>
    <row r="5813" spans="1:13" ht="25.5">
      <c r="A5813" s="3084" t="s">
        <v>3278</v>
      </c>
      <c r="B5813" s="2580" t="s">
        <v>5464</v>
      </c>
      <c r="C5813" s="3085">
        <v>500</v>
      </c>
      <c r="D5813" s="3086">
        <v>15000</v>
      </c>
      <c r="E5813" s="1342" t="s">
        <v>5465</v>
      </c>
      <c r="F5813" s="1342">
        <v>500</v>
      </c>
      <c r="G5813" s="3087">
        <v>10000</v>
      </c>
      <c r="H5813" s="1342" t="s">
        <v>5466</v>
      </c>
      <c r="I5813" s="3088">
        <v>1200</v>
      </c>
      <c r="J5813" s="3087">
        <v>28800</v>
      </c>
      <c r="K5813" s="3089"/>
      <c r="L5813" s="3089"/>
      <c r="M5813" s="3090"/>
    </row>
    <row r="5814" spans="1:13">
      <c r="A5814" s="3084" t="s">
        <v>4228</v>
      </c>
      <c r="B5814" s="3091" t="s">
        <v>4907</v>
      </c>
      <c r="C5814" s="3091"/>
      <c r="D5814" s="3091"/>
      <c r="E5814" s="1348" t="s">
        <v>4907</v>
      </c>
      <c r="F5814" s="1348"/>
      <c r="G5814" s="3065"/>
      <c r="H5814" s="1348" t="s">
        <v>4907</v>
      </c>
      <c r="I5814" s="1348"/>
      <c r="J5814" s="3065"/>
      <c r="K5814" s="3064"/>
      <c r="L5814" s="3064"/>
      <c r="M5814" s="3063"/>
    </row>
    <row r="5815" spans="1:13">
      <c r="A5815" s="3084" t="s">
        <v>3284</v>
      </c>
      <c r="B5815" s="3092" t="s">
        <v>5467</v>
      </c>
      <c r="C5815" s="3091"/>
      <c r="D5815" s="3091"/>
      <c r="E5815" s="3066" t="s">
        <v>5468</v>
      </c>
      <c r="F5815" s="3067"/>
      <c r="G5815" s="3065"/>
      <c r="H5815" s="3066" t="s">
        <v>7</v>
      </c>
      <c r="I5815" s="3067"/>
      <c r="J5815" s="3065"/>
      <c r="K5815" s="3093"/>
      <c r="L5815" s="3070"/>
      <c r="M5815" s="3063"/>
    </row>
    <row r="5816" spans="1:13" ht="25.5">
      <c r="A5816" s="3084" t="s">
        <v>4375</v>
      </c>
      <c r="B5816" s="3066" t="s">
        <v>5469</v>
      </c>
      <c r="C5816" s="3091"/>
      <c r="D5816" s="3091"/>
      <c r="E5816" s="3066" t="s">
        <v>5470</v>
      </c>
      <c r="F5816" s="3067"/>
      <c r="G5816" s="3065"/>
      <c r="H5816" s="3066" t="s">
        <v>5076</v>
      </c>
      <c r="I5816" s="3067"/>
      <c r="J5816" s="3065"/>
      <c r="K5816" s="3093"/>
      <c r="L5816" s="3070"/>
      <c r="M5816" s="3063"/>
    </row>
    <row r="5817" spans="1:13" ht="25.5">
      <c r="A5817" s="3084" t="s">
        <v>3291</v>
      </c>
      <c r="B5817" s="3066" t="s">
        <v>5471</v>
      </c>
      <c r="C5817" s="3067"/>
      <c r="D5817" s="3065"/>
      <c r="E5817" s="3066" t="s">
        <v>5471</v>
      </c>
      <c r="F5817" s="3067"/>
      <c r="G5817" s="3065"/>
      <c r="H5817" s="3066" t="s">
        <v>5472</v>
      </c>
      <c r="I5817" s="3067"/>
      <c r="J5817" s="3065"/>
      <c r="K5817" s="3093"/>
      <c r="L5817" s="3070"/>
      <c r="M5817" s="3063"/>
    </row>
    <row r="5818" spans="1:13">
      <c r="A5818" s="3084" t="s">
        <v>3294</v>
      </c>
      <c r="B5818" s="3066" t="s">
        <v>3337</v>
      </c>
      <c r="C5818" s="3071">
        <v>2</v>
      </c>
      <c r="D5818" s="3065"/>
      <c r="E5818" s="3066" t="s">
        <v>3337</v>
      </c>
      <c r="F5818" s="3067"/>
      <c r="G5818" s="3065"/>
      <c r="H5818" s="3075">
        <v>1</v>
      </c>
      <c r="I5818" s="3067"/>
      <c r="J5818" s="3065"/>
      <c r="K5818" s="3093"/>
      <c r="L5818" s="3070"/>
      <c r="M5818" s="3063"/>
    </row>
    <row r="5819" spans="1:13">
      <c r="A5819" s="3084" t="s">
        <v>3295</v>
      </c>
      <c r="B5819" s="3066" t="s">
        <v>5078</v>
      </c>
      <c r="C5819" s="3067"/>
      <c r="D5819" s="3065"/>
      <c r="E5819" s="3066" t="s">
        <v>5078</v>
      </c>
      <c r="F5819" s="3067"/>
      <c r="G5819" s="3065"/>
      <c r="H5819" s="3066" t="s">
        <v>5078</v>
      </c>
      <c r="I5819" s="3067"/>
      <c r="J5819" s="3065"/>
      <c r="K5819" s="3093"/>
      <c r="L5819" s="3070"/>
      <c r="M5819" s="3063"/>
    </row>
    <row r="5820" spans="1:13" ht="38.25">
      <c r="A5820" s="3084" t="s">
        <v>3298</v>
      </c>
      <c r="B5820" s="3066" t="s">
        <v>3315</v>
      </c>
      <c r="C5820" s="3067"/>
      <c r="D5820" s="3065"/>
      <c r="E5820" s="3066" t="s">
        <v>3315</v>
      </c>
      <c r="F5820" s="3067"/>
      <c r="G5820" s="3065"/>
      <c r="H5820" s="3066" t="s">
        <v>5079</v>
      </c>
      <c r="I5820" s="3067"/>
      <c r="J5820" s="3065"/>
      <c r="K5820" s="3093"/>
      <c r="L5820" s="3070"/>
      <c r="M5820" s="3063"/>
    </row>
    <row r="5821" spans="1:13">
      <c r="A5821" s="3084" t="s">
        <v>4376</v>
      </c>
      <c r="B5821" s="3066"/>
      <c r="C5821" s="3067"/>
      <c r="D5821" s="3065"/>
      <c r="E5821" s="3066"/>
      <c r="F5821" s="3067"/>
      <c r="G5821" s="3065"/>
      <c r="H5821" s="3066"/>
      <c r="I5821" s="3067"/>
      <c r="J5821" s="3065"/>
      <c r="K5821" s="3093"/>
      <c r="L5821" s="3070"/>
      <c r="M5821" s="3063"/>
    </row>
    <row r="5822" spans="1:13">
      <c r="A5822" s="3084" t="s">
        <v>3304</v>
      </c>
      <c r="B5822" s="3066" t="s">
        <v>5473</v>
      </c>
      <c r="C5822" s="3072"/>
      <c r="D5822" s="3065">
        <f>B5825*C5822*2</f>
        <v>0</v>
      </c>
      <c r="E5822" s="3066" t="s">
        <v>5473</v>
      </c>
      <c r="F5822" s="3072"/>
      <c r="G5822" s="3065"/>
      <c r="H5822" s="3066" t="s">
        <v>5474</v>
      </c>
      <c r="I5822" s="3072">
        <v>1200</v>
      </c>
      <c r="J5822" s="3065">
        <f>I5822*H5825*2</f>
        <v>28800</v>
      </c>
      <c r="K5822" s="3093"/>
      <c r="L5822" s="3073"/>
      <c r="M5822" s="3063"/>
    </row>
    <row r="5823" spans="1:13">
      <c r="A5823" s="3094" t="s">
        <v>4377</v>
      </c>
      <c r="B5823" s="3075">
        <v>2</v>
      </c>
      <c r="C5823" s="3076">
        <v>300</v>
      </c>
      <c r="D5823" s="3065">
        <f>C5823*B5823*B5825</f>
        <v>9000</v>
      </c>
      <c r="E5823" s="3075">
        <v>2</v>
      </c>
      <c r="F5823" s="3076">
        <v>300</v>
      </c>
      <c r="G5823" s="3065">
        <f>F5823*E5823*E5825</f>
        <v>6000</v>
      </c>
      <c r="H5823" s="3075">
        <v>4</v>
      </c>
      <c r="I5823" s="3076"/>
      <c r="J5823" s="3065"/>
      <c r="K5823" s="3095"/>
      <c r="L5823" s="3078"/>
      <c r="M5823" s="3063"/>
    </row>
    <row r="5824" spans="1:13">
      <c r="A5824" s="3094" t="s">
        <v>4378</v>
      </c>
      <c r="B5824" s="3075">
        <v>4</v>
      </c>
      <c r="C5824" s="3076">
        <v>100</v>
      </c>
      <c r="D5824" s="3065">
        <f>C5824*B5824*B5825</f>
        <v>6000</v>
      </c>
      <c r="E5824" s="3075">
        <v>4</v>
      </c>
      <c r="F5824" s="3076">
        <v>100</v>
      </c>
      <c r="G5824" s="3065">
        <f>F5824*E5824*E5825</f>
        <v>4000</v>
      </c>
      <c r="H5824" s="3075">
        <v>4</v>
      </c>
      <c r="I5824" s="3076"/>
      <c r="J5824" s="3065"/>
      <c r="K5824" s="3095"/>
      <c r="L5824" s="3078"/>
      <c r="M5824" s="3063"/>
    </row>
    <row r="5825" spans="1:13">
      <c r="A5825" s="3094" t="s">
        <v>4379</v>
      </c>
      <c r="B5825" s="1348">
        <v>15</v>
      </c>
      <c r="C5825" s="1367"/>
      <c r="D5825" s="3065"/>
      <c r="E5825" s="1348">
        <v>10</v>
      </c>
      <c r="F5825" s="1367"/>
      <c r="G5825" s="3065"/>
      <c r="H5825" s="1348">
        <v>12</v>
      </c>
      <c r="I5825" s="1367"/>
      <c r="J5825" s="3065"/>
      <c r="K5825" s="3064"/>
      <c r="L5825" s="3079"/>
      <c r="M5825" s="3063"/>
    </row>
    <row r="5826" spans="1:13" ht="15.75" thickBot="1">
      <c r="A5826" s="3096" t="s">
        <v>29</v>
      </c>
      <c r="B5826" s="1370"/>
      <c r="C5826" s="1370"/>
      <c r="D5826" s="3081">
        <f>SUM(D5822:D5825)</f>
        <v>15000</v>
      </c>
      <c r="E5826" s="1370"/>
      <c r="F5826" s="1370"/>
      <c r="G5826" s="3081">
        <f>SUM(G5822:G5825)</f>
        <v>10000</v>
      </c>
      <c r="H5826" s="1370"/>
      <c r="I5826" s="1370"/>
      <c r="J5826" s="3081">
        <f>J5822</f>
        <v>28800</v>
      </c>
      <c r="K5826" s="3083"/>
      <c r="L5826" s="3083"/>
      <c r="M5826" s="3097"/>
    </row>
    <row r="5827" spans="1:13" ht="38.25">
      <c r="A5827" s="3098" t="s">
        <v>3278</v>
      </c>
      <c r="B5827" s="3089"/>
      <c r="C5827" s="3099"/>
      <c r="D5827" s="3090"/>
      <c r="E5827" s="1342" t="s">
        <v>5475</v>
      </c>
      <c r="F5827" s="1342">
        <v>500</v>
      </c>
      <c r="G5827" s="3087">
        <v>12000</v>
      </c>
      <c r="H5827" s="1342" t="s">
        <v>5457</v>
      </c>
      <c r="I5827" s="1342">
        <v>1500</v>
      </c>
      <c r="J5827" s="3087">
        <v>15300</v>
      </c>
      <c r="K5827" s="3089"/>
      <c r="L5827" s="3089"/>
      <c r="M5827" s="3090"/>
    </row>
    <row r="5828" spans="1:13">
      <c r="A5828" s="3098" t="s">
        <v>4228</v>
      </c>
      <c r="B5828" s="3064"/>
      <c r="C5828" s="3064"/>
      <c r="D5828" s="3063"/>
      <c r="E5828" s="1348" t="s">
        <v>5476</v>
      </c>
      <c r="F5828" s="1348"/>
      <c r="G5828" s="3065"/>
      <c r="H5828" s="1348" t="s">
        <v>4907</v>
      </c>
      <c r="I5828" s="1348"/>
      <c r="J5828" s="3065"/>
      <c r="K5828" s="3064"/>
      <c r="L5828" s="3064"/>
      <c r="M5828" s="3063"/>
    </row>
    <row r="5829" spans="1:13">
      <c r="A5829" s="3098" t="s">
        <v>3284</v>
      </c>
      <c r="B5829" s="3093"/>
      <c r="C5829" s="3070"/>
      <c r="D5829" s="3063"/>
      <c r="E5829" s="3066" t="s">
        <v>21</v>
      </c>
      <c r="F5829" s="3067"/>
      <c r="G5829" s="3065"/>
      <c r="H5829" s="3066" t="s">
        <v>5477</v>
      </c>
      <c r="I5829" s="3067"/>
      <c r="J5829" s="3065"/>
      <c r="K5829" s="3093"/>
      <c r="L5829" s="3070"/>
      <c r="M5829" s="3063"/>
    </row>
    <row r="5830" spans="1:13" ht="25.5">
      <c r="A5830" s="3098" t="s">
        <v>4375</v>
      </c>
      <c r="B5830" s="3093"/>
      <c r="C5830" s="3070"/>
      <c r="D5830" s="3063"/>
      <c r="E5830" s="3066" t="s">
        <v>5076</v>
      </c>
      <c r="F5830" s="3067"/>
      <c r="G5830" s="3065"/>
      <c r="H5830" s="3066" t="s">
        <v>5076</v>
      </c>
      <c r="I5830" s="3067"/>
      <c r="J5830" s="3065"/>
      <c r="K5830" s="3093"/>
      <c r="L5830" s="3070"/>
      <c r="M5830" s="3063"/>
    </row>
    <row r="5831" spans="1:13" ht="25.5">
      <c r="A5831" s="3098" t="s">
        <v>3291</v>
      </c>
      <c r="B5831" s="3093"/>
      <c r="C5831" s="3070"/>
      <c r="D5831" s="3063"/>
      <c r="E5831" s="3066" t="s">
        <v>5089</v>
      </c>
      <c r="F5831" s="3067"/>
      <c r="G5831" s="3065"/>
      <c r="H5831" s="3066" t="s">
        <v>5460</v>
      </c>
      <c r="I5831" s="3067"/>
      <c r="J5831" s="3065"/>
      <c r="K5831" s="3093"/>
      <c r="L5831" s="3070"/>
      <c r="M5831" s="3063"/>
    </row>
    <row r="5832" spans="1:13">
      <c r="A5832" s="3098" t="s">
        <v>3294</v>
      </c>
      <c r="B5832" s="3093"/>
      <c r="C5832" s="3070"/>
      <c r="D5832" s="3063"/>
      <c r="E5832" s="3066" t="s">
        <v>3337</v>
      </c>
      <c r="F5832" s="3067"/>
      <c r="G5832" s="3065"/>
      <c r="H5832" s="3066" t="s">
        <v>5478</v>
      </c>
      <c r="I5832" s="3067"/>
      <c r="J5832" s="3065"/>
      <c r="K5832" s="3093"/>
      <c r="L5832" s="3070"/>
      <c r="M5832" s="3063"/>
    </row>
    <row r="5833" spans="1:13">
      <c r="A5833" s="3098" t="s">
        <v>3295</v>
      </c>
      <c r="B5833" s="3093"/>
      <c r="C5833" s="3070"/>
      <c r="D5833" s="3063"/>
      <c r="E5833" s="3066" t="s">
        <v>5090</v>
      </c>
      <c r="F5833" s="3067"/>
      <c r="G5833" s="3065"/>
      <c r="H5833" s="3066" t="s">
        <v>5078</v>
      </c>
      <c r="I5833" s="3067"/>
      <c r="J5833" s="3065"/>
      <c r="K5833" s="3093"/>
      <c r="L5833" s="3070"/>
      <c r="M5833" s="3063"/>
    </row>
    <row r="5834" spans="1:13" ht="38.25">
      <c r="A5834" s="3098" t="s">
        <v>3298</v>
      </c>
      <c r="B5834" s="3093"/>
      <c r="C5834" s="3070"/>
      <c r="D5834" s="3063"/>
      <c r="E5834" s="3066" t="s">
        <v>5091</v>
      </c>
      <c r="F5834" s="3067"/>
      <c r="G5834" s="3065"/>
      <c r="H5834" s="3066" t="s">
        <v>5079</v>
      </c>
      <c r="I5834" s="3067"/>
      <c r="J5834" s="3065"/>
      <c r="K5834" s="3093"/>
      <c r="L5834" s="3070"/>
      <c r="M5834" s="3063"/>
    </row>
    <row r="5835" spans="1:13">
      <c r="A5835" s="3098" t="s">
        <v>4376</v>
      </c>
      <c r="B5835" s="3100"/>
      <c r="C5835" s="3070"/>
      <c r="D5835" s="3063"/>
      <c r="E5835" s="3066"/>
      <c r="F5835" s="3067"/>
      <c r="G5835" s="3065"/>
      <c r="H5835" s="3066"/>
      <c r="I5835" s="3067"/>
      <c r="J5835" s="3065"/>
      <c r="K5835" s="3093"/>
      <c r="L5835" s="3070"/>
      <c r="M5835" s="3063"/>
    </row>
    <row r="5836" spans="1:13">
      <c r="A5836" s="3098" t="s">
        <v>3304</v>
      </c>
      <c r="B5836" s="3100"/>
      <c r="C5836" s="3073"/>
      <c r="D5836" s="3063"/>
      <c r="E5836" s="3066"/>
      <c r="F5836" s="3072" t="s">
        <v>896</v>
      </c>
      <c r="G5836" s="3065" t="s">
        <v>896</v>
      </c>
      <c r="H5836" s="3066"/>
      <c r="I5836" s="3072"/>
      <c r="J5836" s="3065"/>
      <c r="K5836" s="3093"/>
      <c r="L5836" s="3073"/>
      <c r="M5836" s="3063"/>
    </row>
    <row r="5837" spans="1:13">
      <c r="A5837" s="3101" t="s">
        <v>4377</v>
      </c>
      <c r="B5837" s="3102"/>
      <c r="C5837" s="3078"/>
      <c r="D5837" s="3063"/>
      <c r="E5837" s="3075">
        <v>2</v>
      </c>
      <c r="F5837" s="3076">
        <v>300</v>
      </c>
      <c r="G5837" s="3065">
        <f>F5837*E5837*E5839</f>
        <v>7200</v>
      </c>
      <c r="H5837" s="3075">
        <v>3</v>
      </c>
      <c r="I5837" s="3076">
        <v>350</v>
      </c>
      <c r="J5837" s="3065">
        <v>10500</v>
      </c>
      <c r="K5837" s="3095"/>
      <c r="L5837" s="3078"/>
      <c r="M5837" s="3063"/>
    </row>
    <row r="5838" spans="1:13">
      <c r="A5838" s="3101" t="s">
        <v>4378</v>
      </c>
      <c r="B5838" s="3102"/>
      <c r="C5838" s="3078"/>
      <c r="D5838" s="3063"/>
      <c r="E5838" s="3075">
        <v>4</v>
      </c>
      <c r="F5838" s="3076">
        <v>100</v>
      </c>
      <c r="G5838" s="3065">
        <f>F5838*E5838*E5839</f>
        <v>4800</v>
      </c>
      <c r="H5838" s="3075">
        <v>6</v>
      </c>
      <c r="I5838" s="3076">
        <v>80</v>
      </c>
      <c r="J5838" s="3065">
        <v>4800</v>
      </c>
      <c r="K5838" s="3095"/>
      <c r="L5838" s="3078"/>
      <c r="M5838" s="3063"/>
    </row>
    <row r="5839" spans="1:13">
      <c r="A5839" s="3101" t="s">
        <v>4379</v>
      </c>
      <c r="B5839" s="3103"/>
      <c r="C5839" s="3079"/>
      <c r="D5839" s="3063"/>
      <c r="E5839" s="1348">
        <v>12</v>
      </c>
      <c r="F5839" s="1367"/>
      <c r="G5839" s="3065"/>
      <c r="H5839" s="1348">
        <v>10</v>
      </c>
      <c r="I5839" s="1367"/>
      <c r="J5839" s="3065"/>
      <c r="K5839" s="3064"/>
      <c r="L5839" s="3079"/>
      <c r="M5839" s="3063"/>
    </row>
    <row r="5840" spans="1:13" ht="15.75" thickBot="1">
      <c r="A5840" s="3096" t="s">
        <v>29</v>
      </c>
      <c r="B5840" s="3083"/>
      <c r="C5840" s="3083"/>
      <c r="D5840" s="3097"/>
      <c r="E5840" s="1370"/>
      <c r="F5840" s="1370"/>
      <c r="G5840" s="3081">
        <f>G5837+G5838</f>
        <v>12000</v>
      </c>
      <c r="H5840" s="1370"/>
      <c r="I5840" s="1370"/>
      <c r="J5840" s="3081">
        <v>15300</v>
      </c>
      <c r="K5840" s="3083"/>
      <c r="L5840" s="3083"/>
      <c r="M5840" s="3097"/>
    </row>
    <row r="5841" spans="1:13">
      <c r="A5841" s="3104" t="s">
        <v>3278</v>
      </c>
      <c r="B5841" s="3089"/>
      <c r="C5841" s="3099"/>
      <c r="D5841" s="3090"/>
      <c r="E5841" s="1342" t="s">
        <v>5479</v>
      </c>
      <c r="F5841" s="1342">
        <v>1200</v>
      </c>
      <c r="G5841" s="3087">
        <v>28800</v>
      </c>
      <c r="H5841" s="3089"/>
      <c r="I5841" s="3089"/>
      <c r="J5841" s="3090"/>
      <c r="K5841" s="3089"/>
      <c r="L5841" s="3089"/>
      <c r="M5841" s="3090"/>
    </row>
    <row r="5842" spans="1:13">
      <c r="A5842" s="3084" t="s">
        <v>4228</v>
      </c>
      <c r="B5842" s="3064"/>
      <c r="C5842" s="3064"/>
      <c r="D5842" s="3063"/>
      <c r="E5842" s="1348" t="s">
        <v>5476</v>
      </c>
      <c r="F5842" s="1348"/>
      <c r="G5842" s="3065"/>
      <c r="H5842" s="3064"/>
      <c r="I5842" s="3064"/>
      <c r="J5842" s="3063"/>
      <c r="K5842" s="3064"/>
      <c r="L5842" s="3064"/>
      <c r="M5842" s="3063"/>
    </row>
    <row r="5843" spans="1:13">
      <c r="A5843" s="3084" t="s">
        <v>3284</v>
      </c>
      <c r="B5843" s="3093"/>
      <c r="C5843" s="3070"/>
      <c r="D5843" s="3063"/>
      <c r="E5843" s="3066" t="s">
        <v>6</v>
      </c>
      <c r="F5843" s="3067"/>
      <c r="G5843" s="3065"/>
      <c r="H5843" s="3093"/>
      <c r="I5843" s="3070"/>
      <c r="J5843" s="3063"/>
      <c r="K5843" s="3093"/>
      <c r="L5843" s="3070"/>
      <c r="M5843" s="3063"/>
    </row>
    <row r="5844" spans="1:13">
      <c r="A5844" s="3084" t="s">
        <v>4375</v>
      </c>
      <c r="B5844" s="3093"/>
      <c r="C5844" s="3070"/>
      <c r="D5844" s="3063"/>
      <c r="E5844" s="3066" t="s">
        <v>3334</v>
      </c>
      <c r="F5844" s="3067"/>
      <c r="G5844" s="3065"/>
      <c r="H5844" s="3093"/>
      <c r="I5844" s="3070"/>
      <c r="J5844" s="3063"/>
      <c r="K5844" s="3093"/>
      <c r="L5844" s="3070"/>
      <c r="M5844" s="3063"/>
    </row>
    <row r="5845" spans="1:13" ht="25.5">
      <c r="A5845" s="3084" t="s">
        <v>3291</v>
      </c>
      <c r="B5845" s="3093"/>
      <c r="C5845" s="3070"/>
      <c r="D5845" s="3063"/>
      <c r="E5845" s="3066" t="s">
        <v>5460</v>
      </c>
      <c r="F5845" s="3071">
        <v>12</v>
      </c>
      <c r="G5845" s="3065"/>
      <c r="H5845" s="3093"/>
      <c r="I5845" s="3070"/>
      <c r="J5845" s="3063"/>
      <c r="K5845" s="3093"/>
      <c r="L5845" s="3070"/>
      <c r="M5845" s="3063"/>
    </row>
    <row r="5846" spans="1:13">
      <c r="A5846" s="3084" t="s">
        <v>3294</v>
      </c>
      <c r="B5846" s="3093"/>
      <c r="C5846" s="3070"/>
      <c r="D5846" s="3063"/>
      <c r="E5846" s="3066" t="s">
        <v>3337</v>
      </c>
      <c r="F5846" s="3067"/>
      <c r="G5846" s="3065"/>
      <c r="H5846" s="3093"/>
      <c r="I5846" s="3070"/>
      <c r="J5846" s="3063"/>
      <c r="K5846" s="3093"/>
      <c r="L5846" s="3070"/>
      <c r="M5846" s="3063"/>
    </row>
    <row r="5847" spans="1:13">
      <c r="A5847" s="3084" t="s">
        <v>3295</v>
      </c>
      <c r="B5847" s="3093"/>
      <c r="C5847" s="3070"/>
      <c r="D5847" s="3063"/>
      <c r="E5847" s="3066" t="s">
        <v>5090</v>
      </c>
      <c r="F5847" s="3067"/>
      <c r="G5847" s="3065"/>
      <c r="H5847" s="3093"/>
      <c r="I5847" s="3070"/>
      <c r="J5847" s="3063"/>
      <c r="K5847" s="3093"/>
      <c r="L5847" s="3070"/>
      <c r="M5847" s="3063"/>
    </row>
    <row r="5848" spans="1:13" ht="25.5">
      <c r="A5848" s="3084" t="s">
        <v>3298</v>
      </c>
      <c r="B5848" s="3093"/>
      <c r="C5848" s="3070"/>
      <c r="D5848" s="3063"/>
      <c r="E5848" s="3066" t="s">
        <v>5091</v>
      </c>
      <c r="F5848" s="3067"/>
      <c r="G5848" s="3065"/>
      <c r="H5848" s="3093"/>
      <c r="I5848" s="3070"/>
      <c r="J5848" s="3063"/>
      <c r="K5848" s="3093"/>
      <c r="L5848" s="3070"/>
      <c r="M5848" s="3063"/>
    </row>
    <row r="5849" spans="1:13">
      <c r="A5849" s="3084" t="s">
        <v>4376</v>
      </c>
      <c r="B5849" s="3100"/>
      <c r="C5849" s="3070"/>
      <c r="D5849" s="3063"/>
      <c r="E5849" s="3066"/>
      <c r="F5849" s="3067"/>
      <c r="G5849" s="3065"/>
      <c r="H5849" s="3093"/>
      <c r="I5849" s="3070"/>
      <c r="J5849" s="3063"/>
      <c r="K5849" s="3093"/>
      <c r="L5849" s="3070"/>
      <c r="M5849" s="3063"/>
    </row>
    <row r="5850" spans="1:13">
      <c r="A5850" s="3062" t="s">
        <v>3304</v>
      </c>
      <c r="B5850" s="3100"/>
      <c r="C5850" s="3073" t="s">
        <v>896</v>
      </c>
      <c r="D5850" s="3063" t="s">
        <v>896</v>
      </c>
      <c r="E5850" s="3066" t="s">
        <v>5474</v>
      </c>
      <c r="F5850" s="3072">
        <v>1200</v>
      </c>
      <c r="G5850" s="3065">
        <f>F5850*E5853*2</f>
        <v>28800</v>
      </c>
      <c r="H5850" s="3093"/>
      <c r="I5850" s="3073"/>
      <c r="J5850" s="3063"/>
      <c r="K5850" s="3093"/>
      <c r="L5850" s="3073"/>
      <c r="M5850" s="3063"/>
    </row>
    <row r="5851" spans="1:13">
      <c r="A5851" s="3074" t="s">
        <v>4377</v>
      </c>
      <c r="B5851" s="3102"/>
      <c r="C5851" s="3078"/>
      <c r="D5851" s="3063">
        <f>C5851*B5851*B5853</f>
        <v>0</v>
      </c>
      <c r="E5851" s="3075">
        <v>4</v>
      </c>
      <c r="F5851" s="3076"/>
      <c r="G5851" s="3065"/>
      <c r="H5851" s="3095"/>
      <c r="I5851" s="3078"/>
      <c r="J5851" s="3063"/>
      <c r="K5851" s="3095"/>
      <c r="L5851" s="3078"/>
      <c r="M5851" s="3063"/>
    </row>
    <row r="5852" spans="1:13">
      <c r="A5852" s="3074" t="s">
        <v>4378</v>
      </c>
      <c r="B5852" s="3102"/>
      <c r="C5852" s="3078"/>
      <c r="D5852" s="3063">
        <f>C5852*B5852*B5853</f>
        <v>0</v>
      </c>
      <c r="E5852" s="3075">
        <v>4</v>
      </c>
      <c r="F5852" s="3076"/>
      <c r="G5852" s="3065"/>
      <c r="H5852" s="3095"/>
      <c r="I5852" s="3078"/>
      <c r="J5852" s="3063"/>
      <c r="K5852" s="3095"/>
      <c r="L5852" s="3078"/>
      <c r="M5852" s="3063"/>
    </row>
    <row r="5853" spans="1:13">
      <c r="A5853" s="3074" t="s">
        <v>4379</v>
      </c>
      <c r="B5853" s="3103"/>
      <c r="C5853" s="3079"/>
      <c r="D5853" s="3063"/>
      <c r="E5853" s="1348">
        <v>12</v>
      </c>
      <c r="F5853" s="1367"/>
      <c r="G5853" s="3065"/>
      <c r="H5853" s="3064"/>
      <c r="I5853" s="3079"/>
      <c r="J5853" s="3063"/>
      <c r="K5853" s="3064"/>
      <c r="L5853" s="3079"/>
      <c r="M5853" s="3063"/>
    </row>
    <row r="5854" spans="1:13" ht="15.75" thickBot="1">
      <c r="A5854" s="3080" t="s">
        <v>29</v>
      </c>
      <c r="B5854" s="3083"/>
      <c r="C5854" s="3083"/>
      <c r="D5854" s="3097"/>
      <c r="E5854" s="1370"/>
      <c r="F5854" s="1370"/>
      <c r="G5854" s="3081">
        <f>G5850</f>
        <v>28800</v>
      </c>
      <c r="H5854" s="3083"/>
      <c r="I5854" s="3083"/>
      <c r="J5854" s="3097"/>
      <c r="K5854" s="3083"/>
      <c r="L5854" s="3083"/>
      <c r="M5854" s="3097"/>
    </row>
    <row r="5855" spans="1:13" ht="25.5">
      <c r="A5855" s="3057" t="s">
        <v>3278</v>
      </c>
      <c r="B5855" s="3089"/>
      <c r="C5855" s="3099"/>
      <c r="D5855" s="3090"/>
      <c r="E5855" s="1342" t="s">
        <v>5480</v>
      </c>
      <c r="F5855" s="1342">
        <v>1500</v>
      </c>
      <c r="G5855" s="3087">
        <v>60000</v>
      </c>
      <c r="H5855" s="3089"/>
      <c r="I5855" s="3089"/>
      <c r="J5855" s="3090"/>
      <c r="K5855" s="3105"/>
      <c r="L5855" s="3106"/>
      <c r="M5855" s="3106"/>
    </row>
    <row r="5856" spans="1:13">
      <c r="A5856" s="3084" t="s">
        <v>4228</v>
      </c>
      <c r="B5856" s="3064"/>
      <c r="C5856" s="3064"/>
      <c r="D5856" s="3063"/>
      <c r="E5856" s="1348"/>
      <c r="F5856" s="1348"/>
      <c r="G5856" s="3065"/>
      <c r="H5856" s="3064"/>
      <c r="I5856" s="3064"/>
      <c r="J5856" s="3063"/>
      <c r="K5856" s="3107"/>
      <c r="L5856" s="3108"/>
      <c r="M5856" s="3108"/>
    </row>
    <row r="5857" spans="1:14">
      <c r="A5857" s="3062" t="s">
        <v>3284</v>
      </c>
      <c r="B5857" s="3093"/>
      <c r="C5857" s="3070"/>
      <c r="D5857" s="3063"/>
      <c r="E5857" s="3066" t="s">
        <v>5481</v>
      </c>
      <c r="F5857" s="3067"/>
      <c r="G5857" s="3065"/>
      <c r="H5857" s="3093"/>
      <c r="I5857" s="3070"/>
      <c r="J5857" s="3063"/>
      <c r="K5857" s="3107"/>
      <c r="L5857" s="3108"/>
      <c r="M5857" s="3108"/>
    </row>
    <row r="5858" spans="1:14">
      <c r="A5858" s="3062" t="s">
        <v>4375</v>
      </c>
      <c r="B5858" s="3093"/>
      <c r="C5858" s="3070"/>
      <c r="D5858" s="3063"/>
      <c r="E5858" s="3066"/>
      <c r="F5858" s="3067"/>
      <c r="G5858" s="3065"/>
      <c r="H5858" s="3093"/>
      <c r="I5858" s="3070"/>
      <c r="J5858" s="3063"/>
      <c r="K5858" s="3107"/>
      <c r="L5858" s="3108"/>
      <c r="M5858" s="3108"/>
    </row>
    <row r="5859" spans="1:14">
      <c r="A5859" s="3062" t="s">
        <v>3291</v>
      </c>
      <c r="B5859" s="3093"/>
      <c r="C5859" s="3070"/>
      <c r="D5859" s="3063"/>
      <c r="E5859" s="3066" t="s">
        <v>5461</v>
      </c>
      <c r="F5859" s="3071">
        <v>40</v>
      </c>
      <c r="G5859" s="3065"/>
      <c r="H5859" s="3093"/>
      <c r="I5859" s="3070"/>
      <c r="J5859" s="3063"/>
      <c r="K5859" s="3107"/>
      <c r="L5859" s="3108"/>
      <c r="M5859" s="3108"/>
    </row>
    <row r="5860" spans="1:14">
      <c r="A5860" s="3084" t="s">
        <v>3294</v>
      </c>
      <c r="B5860" s="3093"/>
      <c r="C5860" s="3070"/>
      <c r="D5860" s="3063"/>
      <c r="E5860" s="3066" t="s">
        <v>3337</v>
      </c>
      <c r="F5860" s="3067"/>
      <c r="G5860" s="3065"/>
      <c r="H5860" s="3093"/>
      <c r="I5860" s="3070"/>
      <c r="J5860" s="3063"/>
      <c r="K5860" s="3107"/>
      <c r="L5860" s="3108"/>
      <c r="M5860" s="3108"/>
    </row>
    <row r="5861" spans="1:14">
      <c r="A5861" s="3062" t="s">
        <v>3295</v>
      </c>
      <c r="B5861" s="3093"/>
      <c r="C5861" s="3070"/>
      <c r="D5861" s="3063"/>
      <c r="E5861" s="3066" t="s">
        <v>5090</v>
      </c>
      <c r="F5861" s="3067"/>
      <c r="G5861" s="3065"/>
      <c r="H5861" s="3093"/>
      <c r="I5861" s="3070"/>
      <c r="J5861" s="3063"/>
      <c r="K5861" s="3107"/>
      <c r="L5861" s="3108"/>
      <c r="M5861" s="3108"/>
    </row>
    <row r="5862" spans="1:14" ht="25.5">
      <c r="A5862" s="3062" t="s">
        <v>3298</v>
      </c>
      <c r="B5862" s="3093"/>
      <c r="C5862" s="3070"/>
      <c r="D5862" s="3063"/>
      <c r="E5862" s="3066" t="s">
        <v>5091</v>
      </c>
      <c r="F5862" s="3067"/>
      <c r="G5862" s="3065"/>
      <c r="H5862" s="3093"/>
      <c r="I5862" s="3070"/>
      <c r="J5862" s="3063"/>
      <c r="K5862" s="3107"/>
      <c r="L5862" s="3108"/>
      <c r="M5862" s="3108"/>
    </row>
    <row r="5863" spans="1:14">
      <c r="A5863" s="3062" t="s">
        <v>4376</v>
      </c>
      <c r="B5863" s="3100"/>
      <c r="C5863" s="3070"/>
      <c r="D5863" s="3063"/>
      <c r="E5863" s="3066"/>
      <c r="F5863" s="3067"/>
      <c r="G5863" s="3065"/>
      <c r="H5863" s="3093"/>
      <c r="I5863" s="3070"/>
      <c r="J5863" s="3063"/>
      <c r="K5863" s="3107"/>
      <c r="L5863" s="3108"/>
      <c r="M5863" s="3108"/>
    </row>
    <row r="5864" spans="1:14">
      <c r="A5864" s="3062" t="s">
        <v>3304</v>
      </c>
      <c r="B5864" s="3100"/>
      <c r="C5864" s="3073" t="s">
        <v>896</v>
      </c>
      <c r="D5864" s="3063" t="s">
        <v>896</v>
      </c>
      <c r="E5864" s="3066" t="s">
        <v>5463</v>
      </c>
      <c r="F5864" s="3072">
        <v>1500</v>
      </c>
      <c r="G5864" s="3065">
        <f>F5864*E5867*2</f>
        <v>60000</v>
      </c>
      <c r="H5864" s="3093"/>
      <c r="I5864" s="3073"/>
      <c r="J5864" s="3063"/>
      <c r="K5864" s="3107"/>
      <c r="L5864" s="3108"/>
      <c r="M5864" s="3108"/>
    </row>
    <row r="5865" spans="1:14">
      <c r="A5865" s="3109" t="s">
        <v>4377</v>
      </c>
      <c r="B5865" s="3102"/>
      <c r="C5865" s="3078"/>
      <c r="D5865" s="3063">
        <f>C5865*B5865*B5867</f>
        <v>0</v>
      </c>
      <c r="E5865" s="3075">
        <v>4</v>
      </c>
      <c r="F5865" s="3076"/>
      <c r="G5865" s="3065"/>
      <c r="H5865" s="3095"/>
      <c r="I5865" s="3078"/>
      <c r="J5865" s="3063"/>
      <c r="K5865" s="3107"/>
      <c r="L5865" s="3108"/>
      <c r="M5865" s="3108"/>
    </row>
    <row r="5866" spans="1:14">
      <c r="A5866" s="3109" t="s">
        <v>4378</v>
      </c>
      <c r="B5866" s="3102"/>
      <c r="C5866" s="3078"/>
      <c r="D5866" s="3063">
        <f>C5866*B5866*B5867</f>
        <v>0</v>
      </c>
      <c r="E5866" s="3075">
        <v>4</v>
      </c>
      <c r="F5866" s="3076"/>
      <c r="G5866" s="3065"/>
      <c r="H5866" s="3095"/>
      <c r="I5866" s="3078"/>
      <c r="J5866" s="3063"/>
      <c r="K5866" s="3107"/>
      <c r="L5866" s="3108"/>
      <c r="M5866" s="3108"/>
    </row>
    <row r="5867" spans="1:14">
      <c r="A5867" s="3109" t="s">
        <v>4379</v>
      </c>
      <c r="B5867" s="3103"/>
      <c r="C5867" s="3079"/>
      <c r="D5867" s="3063"/>
      <c r="E5867" s="1348">
        <v>20</v>
      </c>
      <c r="F5867" s="1367"/>
      <c r="G5867" s="3065"/>
      <c r="H5867" s="3064"/>
      <c r="I5867" s="3079"/>
      <c r="J5867" s="3063"/>
      <c r="K5867" s="3107"/>
      <c r="L5867" s="3108"/>
      <c r="M5867" s="3108"/>
    </row>
    <row r="5868" spans="1:14" ht="15.75" thickBot="1">
      <c r="A5868" s="3110" t="s">
        <v>29</v>
      </c>
      <c r="B5868" s="3083"/>
      <c r="C5868" s="3083"/>
      <c r="D5868" s="3097"/>
      <c r="E5868" s="1370"/>
      <c r="F5868" s="1370"/>
      <c r="G5868" s="3081">
        <f>G5864</f>
        <v>60000</v>
      </c>
      <c r="H5868" s="3083"/>
      <c r="I5868" s="3083"/>
      <c r="J5868" s="3097"/>
      <c r="K5868" s="3111"/>
      <c r="L5868" s="3112"/>
      <c r="M5868" s="3112"/>
    </row>
    <row r="5869" spans="1:14" ht="15.75" thickBot="1">
      <c r="A5869" s="3113" t="s">
        <v>4371</v>
      </c>
      <c r="B5869" s="3114"/>
      <c r="C5869" s="3115"/>
      <c r="D5869" s="3116">
        <f>D5868+D5854+D5840+D5826+D5812</f>
        <v>30300</v>
      </c>
      <c r="E5869" s="3114"/>
      <c r="F5869" s="3115"/>
      <c r="G5869" s="3116">
        <f>G5868+G5854+G5840+G5826+G5812</f>
        <v>110800</v>
      </c>
      <c r="H5869" s="3114"/>
      <c r="I5869" s="3115"/>
      <c r="J5869" s="3116">
        <f>J5868+J5854+J5840+J5826+J5812</f>
        <v>59400</v>
      </c>
      <c r="K5869" s="3114"/>
      <c r="L5869" s="3116">
        <f>L5868+L5854+L5840+L5826+L5812</f>
        <v>0</v>
      </c>
      <c r="M5869" s="3116">
        <f>M5868+M5854+M5840+M5826+M5812</f>
        <v>60000</v>
      </c>
      <c r="N5869" s="2406">
        <f>M5869+J5869+G5869+D5869</f>
        <v>260500</v>
      </c>
    </row>
    <row r="5870" spans="1:14" ht="15.75" thickBot="1">
      <c r="A5870" s="4331" t="s">
        <v>5482</v>
      </c>
      <c r="B5870" s="4332"/>
      <c r="C5870" s="4332"/>
      <c r="D5870" s="4332"/>
      <c r="E5870" s="4332"/>
      <c r="F5870" s="4332"/>
      <c r="G5870" s="4332"/>
      <c r="H5870" s="4332"/>
      <c r="I5870" s="4332"/>
      <c r="J5870" s="4332"/>
      <c r="K5870" s="4332"/>
      <c r="L5870" s="4332"/>
      <c r="M5870" s="4333"/>
    </row>
    <row r="5871" spans="1:14" ht="15.75" thickBot="1">
      <c r="A5871" s="3117" t="s">
        <v>5483</v>
      </c>
      <c r="B5871" s="3118"/>
      <c r="C5871" s="3118"/>
      <c r="D5871" s="3118"/>
      <c r="E5871" s="3118"/>
      <c r="F5871" s="3118"/>
      <c r="G5871" s="3118"/>
      <c r="H5871" s="3118"/>
      <c r="I5871" s="3118"/>
      <c r="J5871" s="3118"/>
      <c r="K5871" s="3118"/>
      <c r="L5871" s="3118"/>
      <c r="M5871" s="3119"/>
    </row>
    <row r="5872" spans="1:14">
      <c r="A5872" s="3120" t="s">
        <v>4747</v>
      </c>
      <c r="B5872" s="2088" t="s">
        <v>5484</v>
      </c>
      <c r="C5872" s="2618"/>
      <c r="D5872" s="2618"/>
      <c r="E5872" s="2088" t="s">
        <v>5484</v>
      </c>
      <c r="F5872" s="2088"/>
      <c r="G5872" s="3121"/>
      <c r="H5872" s="2088" t="s">
        <v>5484</v>
      </c>
      <c r="I5872" s="2088"/>
      <c r="J5872" s="3121"/>
      <c r="K5872" s="2088" t="s">
        <v>5484</v>
      </c>
      <c r="L5872" s="2088"/>
      <c r="M5872" s="3121"/>
    </row>
    <row r="5873" spans="1:13">
      <c r="A5873" s="3122" t="s">
        <v>4228</v>
      </c>
      <c r="B5873" s="3123" t="s">
        <v>5485</v>
      </c>
      <c r="C5873" s="2621"/>
      <c r="D5873" s="2621"/>
      <c r="E5873" s="3123" t="s">
        <v>5485</v>
      </c>
      <c r="F5873" s="2838"/>
      <c r="G5873" s="3124"/>
      <c r="H5873" s="3123" t="s">
        <v>5485</v>
      </c>
      <c r="I5873" s="2838"/>
      <c r="J5873" s="3124"/>
      <c r="K5873" s="3123" t="s">
        <v>5485</v>
      </c>
      <c r="L5873" s="2838"/>
      <c r="M5873" s="3124"/>
    </row>
    <row r="5874" spans="1:13">
      <c r="A5874" s="3122" t="s">
        <v>3284</v>
      </c>
      <c r="B5874" s="3123" t="s">
        <v>4244</v>
      </c>
      <c r="C5874" s="2621"/>
      <c r="D5874" s="2621"/>
      <c r="E5874" s="3125" t="s">
        <v>6</v>
      </c>
      <c r="F5874" s="3126"/>
      <c r="G5874" s="3124"/>
      <c r="H5874" s="3125" t="s">
        <v>4251</v>
      </c>
      <c r="I5874" s="3127"/>
      <c r="J5874" s="3128"/>
      <c r="K5874" s="3125" t="s">
        <v>4246</v>
      </c>
      <c r="L5874" s="3127"/>
      <c r="M5874" s="3128"/>
    </row>
    <row r="5875" spans="1:13">
      <c r="A5875" s="3122" t="s">
        <v>4375</v>
      </c>
      <c r="B5875" s="3125" t="s">
        <v>3290</v>
      </c>
      <c r="C5875" s="2621"/>
      <c r="D5875" s="2621"/>
      <c r="E5875" s="3125" t="s">
        <v>3290</v>
      </c>
      <c r="F5875" s="3126"/>
      <c r="G5875" s="3124"/>
      <c r="H5875" s="3125" t="s">
        <v>3290</v>
      </c>
      <c r="I5875" s="3127"/>
      <c r="J5875" s="3128"/>
      <c r="K5875" s="3125" t="s">
        <v>3290</v>
      </c>
      <c r="L5875" s="3127"/>
      <c r="M5875" s="3128"/>
    </row>
    <row r="5876" spans="1:13">
      <c r="A5876" s="3122" t="s">
        <v>3291</v>
      </c>
      <c r="B5876" s="3125" t="s">
        <v>5486</v>
      </c>
      <c r="C5876" s="2621"/>
      <c r="D5876" s="2621"/>
      <c r="E5876" s="3125" t="s">
        <v>5486</v>
      </c>
      <c r="F5876" s="3126"/>
      <c r="G5876" s="3124"/>
      <c r="H5876" s="3125" t="s">
        <v>5487</v>
      </c>
      <c r="I5876" s="3127"/>
      <c r="J5876" s="3128"/>
      <c r="K5876" s="3125" t="s">
        <v>5487</v>
      </c>
      <c r="L5876" s="3127"/>
      <c r="M5876" s="3128"/>
    </row>
    <row r="5877" spans="1:13">
      <c r="A5877" s="3122" t="s">
        <v>3294</v>
      </c>
      <c r="B5877" s="3129">
        <v>1</v>
      </c>
      <c r="C5877" s="2621"/>
      <c r="D5877" s="2621"/>
      <c r="E5877" s="3129">
        <v>1</v>
      </c>
      <c r="F5877" s="3126"/>
      <c r="G5877" s="3124"/>
      <c r="H5877" s="3129">
        <v>1</v>
      </c>
      <c r="I5877" s="3127"/>
      <c r="J5877" s="3128"/>
      <c r="K5877" s="3129">
        <v>1</v>
      </c>
      <c r="L5877" s="3127"/>
      <c r="M5877" s="3128"/>
    </row>
    <row r="5878" spans="1:13">
      <c r="A5878" s="3122" t="s">
        <v>3295</v>
      </c>
      <c r="B5878" s="3125" t="s">
        <v>5488</v>
      </c>
      <c r="C5878" s="2621"/>
      <c r="D5878" s="2621"/>
      <c r="E5878" s="3125" t="s">
        <v>5488</v>
      </c>
      <c r="F5878" s="3126"/>
      <c r="G5878" s="3124"/>
      <c r="H5878" s="3125" t="s">
        <v>5488</v>
      </c>
      <c r="I5878" s="3127"/>
      <c r="J5878" s="3128"/>
      <c r="K5878" s="3125" t="s">
        <v>5488</v>
      </c>
      <c r="L5878" s="3127"/>
      <c r="M5878" s="3128"/>
    </row>
    <row r="5879" spans="1:13" ht="45">
      <c r="A5879" s="3122" t="s">
        <v>3298</v>
      </c>
      <c r="B5879" s="3125" t="s">
        <v>5489</v>
      </c>
      <c r="C5879" s="2621"/>
      <c r="D5879" s="2621"/>
      <c r="E5879" s="3125" t="s">
        <v>5489</v>
      </c>
      <c r="F5879" s="3126"/>
      <c r="G5879" s="3124"/>
      <c r="H5879" s="3125" t="s">
        <v>5489</v>
      </c>
      <c r="I5879" s="3127"/>
      <c r="J5879" s="3128"/>
      <c r="K5879" s="3125" t="s">
        <v>5490</v>
      </c>
      <c r="L5879" s="3127"/>
      <c r="M5879" s="3128"/>
    </row>
    <row r="5880" spans="1:13">
      <c r="A5880" s="3122" t="s">
        <v>4376</v>
      </c>
      <c r="B5880" s="3125" t="s">
        <v>5491</v>
      </c>
      <c r="C5880" s="2621"/>
      <c r="D5880" s="2621"/>
      <c r="E5880" s="3125" t="s">
        <v>5491</v>
      </c>
      <c r="F5880" s="3126"/>
      <c r="G5880" s="3124"/>
      <c r="H5880" s="3125" t="s">
        <v>5491</v>
      </c>
      <c r="I5880" s="3127"/>
      <c r="J5880" s="3128"/>
      <c r="K5880" s="3125" t="s">
        <v>5491</v>
      </c>
      <c r="L5880" s="3127"/>
      <c r="M5880" s="3128"/>
    </row>
    <row r="5881" spans="1:13">
      <c r="A5881" s="3122" t="s">
        <v>3304</v>
      </c>
      <c r="B5881" s="3123" t="s">
        <v>3337</v>
      </c>
      <c r="C5881" s="2621"/>
      <c r="D5881" s="2621"/>
      <c r="E5881" s="3123" t="s">
        <v>3337</v>
      </c>
      <c r="F5881" s="2621"/>
      <c r="G5881" s="2621"/>
      <c r="H5881" s="3123" t="s">
        <v>3337</v>
      </c>
      <c r="I5881" s="2621"/>
      <c r="J5881" s="2621"/>
      <c r="K5881" s="3123" t="s">
        <v>3337</v>
      </c>
      <c r="L5881" s="2621"/>
      <c r="M5881" s="2621"/>
    </row>
    <row r="5882" spans="1:13">
      <c r="A5882" s="3122" t="s">
        <v>4377</v>
      </c>
      <c r="B5882" s="3123">
        <v>1</v>
      </c>
      <c r="C5882" s="3130">
        <v>250</v>
      </c>
      <c r="D5882" s="3130">
        <f>C5882*B5882*B5884</f>
        <v>7000</v>
      </c>
      <c r="E5882" s="3123">
        <v>1</v>
      </c>
      <c r="F5882" s="3130">
        <v>250</v>
      </c>
      <c r="G5882" s="3130">
        <f>F5882*E5882*E5884</f>
        <v>7000</v>
      </c>
      <c r="H5882" s="3123">
        <v>1</v>
      </c>
      <c r="I5882" s="3130">
        <v>250</v>
      </c>
      <c r="J5882" s="3130">
        <f>I5882*H5882*H5884</f>
        <v>7000</v>
      </c>
      <c r="K5882" s="3123">
        <v>1</v>
      </c>
      <c r="L5882" s="3130">
        <v>250</v>
      </c>
      <c r="M5882" s="3130">
        <f>L5882*K5882*K5884</f>
        <v>7000</v>
      </c>
    </row>
    <row r="5883" spans="1:13">
      <c r="A5883" s="3122" t="s">
        <v>4378</v>
      </c>
      <c r="B5883" s="3123">
        <v>2</v>
      </c>
      <c r="C5883" s="3130">
        <v>50</v>
      </c>
      <c r="D5883" s="3130">
        <f>C5883*B5883*B5884</f>
        <v>2800</v>
      </c>
      <c r="E5883" s="3123">
        <v>2</v>
      </c>
      <c r="F5883" s="3130">
        <v>50</v>
      </c>
      <c r="G5883" s="3130">
        <f>F5883*E5883*E5884</f>
        <v>2800</v>
      </c>
      <c r="H5883" s="3123">
        <v>2</v>
      </c>
      <c r="I5883" s="3130">
        <v>50</v>
      </c>
      <c r="J5883" s="3130">
        <f>I5883*H5883*H5884</f>
        <v>2800</v>
      </c>
      <c r="K5883" s="3123">
        <v>2</v>
      </c>
      <c r="L5883" s="3130">
        <v>50</v>
      </c>
      <c r="M5883" s="3130">
        <f>L5883*K5883*K5884</f>
        <v>2800</v>
      </c>
    </row>
    <row r="5884" spans="1:13">
      <c r="A5884" s="3122" t="s">
        <v>4379</v>
      </c>
      <c r="B5884" s="3123">
        <v>28</v>
      </c>
      <c r="C5884" s="3130"/>
      <c r="D5884" s="3130"/>
      <c r="E5884" s="3123">
        <v>28</v>
      </c>
      <c r="F5884" s="3130"/>
      <c r="G5884" s="3130"/>
      <c r="H5884" s="3123">
        <v>28</v>
      </c>
      <c r="I5884" s="3130"/>
      <c r="J5884" s="3130"/>
      <c r="K5884" s="3123">
        <v>28</v>
      </c>
      <c r="L5884" s="3130"/>
      <c r="M5884" s="3130"/>
    </row>
    <row r="5885" spans="1:13" ht="15.75" thickBot="1">
      <c r="A5885" s="3131" t="s">
        <v>29</v>
      </c>
      <c r="B5885" s="3132"/>
      <c r="C5885" s="3133"/>
      <c r="D5885" s="3134">
        <f>D5882+D5883</f>
        <v>9800</v>
      </c>
      <c r="E5885" s="3132"/>
      <c r="F5885" s="3133"/>
      <c r="G5885" s="3134">
        <f>G5882+G5883</f>
        <v>9800</v>
      </c>
      <c r="H5885" s="3132"/>
      <c r="I5885" s="3133"/>
      <c r="J5885" s="3134">
        <f>J5882+J5883</f>
        <v>9800</v>
      </c>
      <c r="K5885" s="3132"/>
      <c r="L5885" s="3133"/>
      <c r="M5885" s="3134">
        <f>M5882+M5883</f>
        <v>9800</v>
      </c>
    </row>
    <row r="5886" spans="1:13">
      <c r="A5886" s="1153" t="s">
        <v>4747</v>
      </c>
      <c r="B5886" s="2832" t="s">
        <v>5492</v>
      </c>
      <c r="C5886" s="2669"/>
      <c r="D5886" s="2669"/>
      <c r="E5886" s="2832" t="s">
        <v>5492</v>
      </c>
      <c r="F5886" s="2832"/>
      <c r="G5886" s="3135"/>
      <c r="H5886" s="2832" t="s">
        <v>5492</v>
      </c>
      <c r="I5886" s="2669"/>
      <c r="J5886" s="3135"/>
      <c r="K5886" s="2832" t="s">
        <v>5492</v>
      </c>
      <c r="L5886" s="2669"/>
      <c r="M5886" s="3135"/>
    </row>
    <row r="5887" spans="1:13">
      <c r="A5887" s="1163" t="s">
        <v>4228</v>
      </c>
      <c r="B5887" s="3123" t="s">
        <v>5485</v>
      </c>
      <c r="C5887" s="2621"/>
      <c r="D5887" s="2621"/>
      <c r="E5887" s="3123" t="s">
        <v>5485</v>
      </c>
      <c r="F5887" s="2621"/>
      <c r="G5887" s="2621"/>
      <c r="H5887" s="3123" t="s">
        <v>5485</v>
      </c>
      <c r="I5887" s="2621"/>
      <c r="J5887" s="2621"/>
      <c r="K5887" s="3123" t="s">
        <v>5485</v>
      </c>
      <c r="L5887" s="2621"/>
      <c r="M5887" s="2621"/>
    </row>
    <row r="5888" spans="1:13">
      <c r="A5888" s="1163" t="s">
        <v>3284</v>
      </c>
      <c r="B5888" s="3123" t="s">
        <v>4244</v>
      </c>
      <c r="C5888" s="2621"/>
      <c r="D5888" s="2621"/>
      <c r="E5888" s="3125" t="s">
        <v>6</v>
      </c>
      <c r="F5888" s="2621"/>
      <c r="G5888" s="2621"/>
      <c r="H5888" s="3125" t="s">
        <v>4251</v>
      </c>
      <c r="I5888" s="2621"/>
      <c r="J5888" s="2621"/>
      <c r="K5888" s="3125" t="s">
        <v>4246</v>
      </c>
      <c r="L5888" s="2621"/>
      <c r="M5888" s="2621"/>
    </row>
    <row r="5889" spans="1:13">
      <c r="A5889" s="1163" t="s">
        <v>4375</v>
      </c>
      <c r="B5889" s="3125" t="s">
        <v>3290</v>
      </c>
      <c r="C5889" s="2621"/>
      <c r="D5889" s="2621"/>
      <c r="E5889" s="3125" t="s">
        <v>3290</v>
      </c>
      <c r="F5889" s="2621"/>
      <c r="G5889" s="2621"/>
      <c r="H5889" s="3125" t="s">
        <v>3290</v>
      </c>
      <c r="I5889" s="2621"/>
      <c r="J5889" s="2621"/>
      <c r="K5889" s="3125" t="s">
        <v>3290</v>
      </c>
      <c r="L5889" s="2621"/>
      <c r="M5889" s="2621"/>
    </row>
    <row r="5890" spans="1:13">
      <c r="A5890" s="1163" t="s">
        <v>3291</v>
      </c>
      <c r="B5890" s="3125" t="s">
        <v>5486</v>
      </c>
      <c r="C5890" s="2621"/>
      <c r="D5890" s="2621"/>
      <c r="E5890" s="3125" t="s">
        <v>5486</v>
      </c>
      <c r="F5890" s="2621"/>
      <c r="G5890" s="2621"/>
      <c r="H5890" s="3125" t="s">
        <v>5486</v>
      </c>
      <c r="I5890" s="2621"/>
      <c r="J5890" s="2621"/>
      <c r="K5890" s="3125" t="s">
        <v>5486</v>
      </c>
      <c r="L5890" s="2621"/>
      <c r="M5890" s="2621"/>
    </row>
    <row r="5891" spans="1:13">
      <c r="A5891" s="1163" t="s">
        <v>3294</v>
      </c>
      <c r="B5891" s="3129">
        <v>1</v>
      </c>
      <c r="C5891" s="2621"/>
      <c r="D5891" s="2621"/>
      <c r="E5891" s="3129">
        <v>1</v>
      </c>
      <c r="F5891" s="2621"/>
      <c r="G5891" s="2621"/>
      <c r="H5891" s="3129">
        <v>1</v>
      </c>
      <c r="I5891" s="2621"/>
      <c r="J5891" s="2621"/>
      <c r="K5891" s="3129">
        <v>1</v>
      </c>
      <c r="L5891" s="2621"/>
      <c r="M5891" s="2621"/>
    </row>
    <row r="5892" spans="1:13">
      <c r="A5892" s="1163" t="s">
        <v>3295</v>
      </c>
      <c r="B5892" s="3125" t="s">
        <v>5488</v>
      </c>
      <c r="C5892" s="2621"/>
      <c r="D5892" s="2621"/>
      <c r="E5892" s="3125" t="s">
        <v>5488</v>
      </c>
      <c r="F5892" s="2621"/>
      <c r="G5892" s="2621"/>
      <c r="H5892" s="3125" t="s">
        <v>5488</v>
      </c>
      <c r="I5892" s="2621"/>
      <c r="J5892" s="2621"/>
      <c r="K5892" s="3125" t="s">
        <v>5488</v>
      </c>
      <c r="L5892" s="2621"/>
      <c r="M5892" s="2621"/>
    </row>
    <row r="5893" spans="1:13" ht="45">
      <c r="A5893" s="1163" t="s">
        <v>3298</v>
      </c>
      <c r="B5893" s="3125" t="s">
        <v>5489</v>
      </c>
      <c r="C5893" s="2621"/>
      <c r="D5893" s="2621"/>
      <c r="E5893" s="3125" t="s">
        <v>5489</v>
      </c>
      <c r="F5893" s="2621"/>
      <c r="G5893" s="2621"/>
      <c r="H5893" s="3125" t="s">
        <v>5489</v>
      </c>
      <c r="I5893" s="2621"/>
      <c r="J5893" s="2621"/>
      <c r="K5893" s="3125" t="s">
        <v>5489</v>
      </c>
      <c r="L5893" s="2621"/>
      <c r="M5893" s="2621"/>
    </row>
    <row r="5894" spans="1:13">
      <c r="A5894" s="1163" t="s">
        <v>4376</v>
      </c>
      <c r="B5894" s="3125" t="s">
        <v>5491</v>
      </c>
      <c r="C5894" s="2621"/>
      <c r="D5894" s="2621"/>
      <c r="E5894" s="3125" t="s">
        <v>5491</v>
      </c>
      <c r="F5894" s="2621"/>
      <c r="G5894" s="2621"/>
      <c r="H5894" s="3125" t="s">
        <v>5491</v>
      </c>
      <c r="I5894" s="2621"/>
      <c r="J5894" s="2621"/>
      <c r="K5894" s="3125" t="s">
        <v>5491</v>
      </c>
      <c r="L5894" s="2621"/>
      <c r="M5894" s="2621"/>
    </row>
    <row r="5895" spans="1:13">
      <c r="A5895" s="1163" t="s">
        <v>3304</v>
      </c>
      <c r="B5895" s="3123" t="s">
        <v>3337</v>
      </c>
      <c r="C5895" s="2621"/>
      <c r="D5895" s="2621"/>
      <c r="E5895" s="3123" t="s">
        <v>3337</v>
      </c>
      <c r="F5895" s="2621"/>
      <c r="G5895" s="2621"/>
      <c r="H5895" s="3123" t="s">
        <v>3337</v>
      </c>
      <c r="I5895" s="2621"/>
      <c r="J5895" s="2621"/>
      <c r="K5895" s="3123" t="s">
        <v>3337</v>
      </c>
      <c r="L5895" s="2621"/>
      <c r="M5895" s="2621"/>
    </row>
    <row r="5896" spans="1:13">
      <c r="A5896" s="1163" t="s">
        <v>4377</v>
      </c>
      <c r="B5896" s="3123">
        <v>1</v>
      </c>
      <c r="C5896" s="3130">
        <v>250</v>
      </c>
      <c r="D5896" s="3130">
        <f>C5896*B5896*B5898</f>
        <v>7000</v>
      </c>
      <c r="E5896" s="3123">
        <v>1</v>
      </c>
      <c r="F5896" s="3130">
        <v>250</v>
      </c>
      <c r="G5896" s="3130">
        <v>7000</v>
      </c>
      <c r="H5896" s="3123">
        <v>1</v>
      </c>
      <c r="I5896" s="3130">
        <v>250</v>
      </c>
      <c r="J5896" s="3130">
        <v>7000</v>
      </c>
      <c r="K5896" s="3123">
        <v>1</v>
      </c>
      <c r="L5896" s="3130">
        <v>250</v>
      </c>
      <c r="M5896" s="3130">
        <v>7000</v>
      </c>
    </row>
    <row r="5897" spans="1:13">
      <c r="A5897" s="1163" t="s">
        <v>4378</v>
      </c>
      <c r="B5897" s="3123">
        <v>2</v>
      </c>
      <c r="C5897" s="3130">
        <v>50</v>
      </c>
      <c r="D5897" s="3130">
        <f>C5897*B5897*B5898</f>
        <v>2800</v>
      </c>
      <c r="E5897" s="3123">
        <v>2</v>
      </c>
      <c r="F5897" s="3130">
        <v>50</v>
      </c>
      <c r="G5897" s="3130">
        <v>2800</v>
      </c>
      <c r="H5897" s="3123">
        <v>2</v>
      </c>
      <c r="I5897" s="3130">
        <v>50</v>
      </c>
      <c r="J5897" s="3130">
        <v>2800</v>
      </c>
      <c r="K5897" s="3123">
        <v>2</v>
      </c>
      <c r="L5897" s="3130">
        <v>50</v>
      </c>
      <c r="M5897" s="3130">
        <v>2800</v>
      </c>
    </row>
    <row r="5898" spans="1:13">
      <c r="A5898" s="1163" t="s">
        <v>4379</v>
      </c>
      <c r="B5898" s="3123">
        <v>28</v>
      </c>
      <c r="C5898" s="3130"/>
      <c r="D5898" s="3130"/>
      <c r="E5898" s="3123">
        <v>28</v>
      </c>
      <c r="F5898" s="3130"/>
      <c r="G5898" s="3130"/>
      <c r="H5898" s="3123">
        <v>28</v>
      </c>
      <c r="I5898" s="3130"/>
      <c r="J5898" s="3130"/>
      <c r="K5898" s="3123">
        <v>28</v>
      </c>
      <c r="L5898" s="3130"/>
      <c r="M5898" s="3130"/>
    </row>
    <row r="5899" spans="1:13" ht="15.75" thickBot="1">
      <c r="A5899" s="1193" t="s">
        <v>29</v>
      </c>
      <c r="B5899" s="3136"/>
      <c r="C5899" s="3137"/>
      <c r="D5899" s="3138">
        <f>D5896+D5897</f>
        <v>9800</v>
      </c>
      <c r="E5899" s="3136"/>
      <c r="F5899" s="3137"/>
      <c r="G5899" s="3138">
        <f>SUM(G5896:G5898)</f>
        <v>9800</v>
      </c>
      <c r="H5899" s="3136"/>
      <c r="I5899" s="3137"/>
      <c r="J5899" s="3138">
        <f>SUM(J5896:J5898)</f>
        <v>9800</v>
      </c>
      <c r="K5899" s="3136"/>
      <c r="L5899" s="3137"/>
      <c r="M5899" s="3138">
        <f>SUM(M5896:M5898)</f>
        <v>9800</v>
      </c>
    </row>
    <row r="5900" spans="1:13">
      <c r="A5900" s="1142" t="s">
        <v>4747</v>
      </c>
      <c r="B5900" s="3139" t="s">
        <v>5493</v>
      </c>
      <c r="C5900" s="2618"/>
      <c r="D5900" s="2618"/>
      <c r="E5900" s="3139" t="s">
        <v>5493</v>
      </c>
      <c r="F5900" s="2088"/>
      <c r="G5900" s="3121"/>
      <c r="H5900" s="3139" t="s">
        <v>5493</v>
      </c>
      <c r="I5900" s="2088"/>
      <c r="J5900" s="3121"/>
      <c r="K5900" s="3139" t="s">
        <v>5493</v>
      </c>
      <c r="L5900" s="2088"/>
      <c r="M5900" s="3121"/>
    </row>
    <row r="5901" spans="1:13">
      <c r="A5901" s="1163" t="s">
        <v>4228</v>
      </c>
      <c r="B5901" s="3123" t="s">
        <v>5485</v>
      </c>
      <c r="C5901" s="3123"/>
      <c r="D5901" s="3123"/>
      <c r="E5901" s="3123" t="s">
        <v>5485</v>
      </c>
      <c r="F5901" s="3123"/>
      <c r="G5901" s="3123"/>
      <c r="H5901" s="3123" t="s">
        <v>5485</v>
      </c>
      <c r="I5901" s="3123"/>
      <c r="J5901" s="3123"/>
      <c r="K5901" s="3123" t="s">
        <v>5485</v>
      </c>
      <c r="L5901" s="3123"/>
      <c r="M5901" s="3123"/>
    </row>
    <row r="5902" spans="1:13">
      <c r="A5902" s="1163" t="s">
        <v>3284</v>
      </c>
      <c r="B5902" s="3123" t="s">
        <v>4244</v>
      </c>
      <c r="C5902" s="3123"/>
      <c r="D5902" s="3123"/>
      <c r="E5902" s="3125" t="s">
        <v>6</v>
      </c>
      <c r="F5902" s="3123"/>
      <c r="G5902" s="3123"/>
      <c r="H5902" s="3125" t="s">
        <v>4251</v>
      </c>
      <c r="I5902" s="3123"/>
      <c r="J5902" s="3123"/>
      <c r="K5902" s="3125" t="s">
        <v>4246</v>
      </c>
      <c r="L5902" s="3123"/>
      <c r="M5902" s="3123"/>
    </row>
    <row r="5903" spans="1:13">
      <c r="A5903" s="1163" t="s">
        <v>4375</v>
      </c>
      <c r="B5903" s="3125" t="s">
        <v>3290</v>
      </c>
      <c r="C5903" s="3123"/>
      <c r="D5903" s="3123"/>
      <c r="E5903" s="3125" t="s">
        <v>3290</v>
      </c>
      <c r="F5903" s="3123"/>
      <c r="G5903" s="3123"/>
      <c r="H5903" s="3125" t="s">
        <v>3290</v>
      </c>
      <c r="I5903" s="3123"/>
      <c r="J5903" s="3123"/>
      <c r="K5903" s="3125" t="s">
        <v>3290</v>
      </c>
      <c r="L5903" s="3123"/>
      <c r="M5903" s="3123"/>
    </row>
    <row r="5904" spans="1:13">
      <c r="A5904" s="1163" t="s">
        <v>3291</v>
      </c>
      <c r="B5904" s="3125" t="s">
        <v>5486</v>
      </c>
      <c r="C5904" s="3123"/>
      <c r="D5904" s="3123"/>
      <c r="E5904" s="3125" t="s">
        <v>5486</v>
      </c>
      <c r="F5904" s="3123"/>
      <c r="G5904" s="3123"/>
      <c r="H5904" s="3125" t="s">
        <v>5486</v>
      </c>
      <c r="I5904" s="3123"/>
      <c r="J5904" s="3123"/>
      <c r="K5904" s="3125" t="s">
        <v>5486</v>
      </c>
      <c r="L5904" s="3123"/>
      <c r="M5904" s="3123"/>
    </row>
    <row r="5905" spans="1:13">
      <c r="A5905" s="1163" t="s">
        <v>3294</v>
      </c>
      <c r="B5905" s="3129">
        <v>1</v>
      </c>
      <c r="C5905" s="3123"/>
      <c r="D5905" s="3123"/>
      <c r="E5905" s="3129">
        <v>1</v>
      </c>
      <c r="F5905" s="3123"/>
      <c r="G5905" s="3123"/>
      <c r="H5905" s="3129">
        <v>1</v>
      </c>
      <c r="I5905" s="3123"/>
      <c r="J5905" s="3123"/>
      <c r="K5905" s="3129">
        <v>1</v>
      </c>
      <c r="L5905" s="3123"/>
      <c r="M5905" s="3123"/>
    </row>
    <row r="5906" spans="1:13">
      <c r="A5906" s="1163" t="s">
        <v>3295</v>
      </c>
      <c r="B5906" s="3125" t="s">
        <v>5488</v>
      </c>
      <c r="C5906" s="3123"/>
      <c r="D5906" s="3123"/>
      <c r="E5906" s="3125" t="s">
        <v>5488</v>
      </c>
      <c r="F5906" s="3123"/>
      <c r="G5906" s="3123"/>
      <c r="H5906" s="3125" t="s">
        <v>5488</v>
      </c>
      <c r="I5906" s="3123"/>
      <c r="J5906" s="3123"/>
      <c r="K5906" s="3125" t="s">
        <v>5488</v>
      </c>
      <c r="L5906" s="3123"/>
      <c r="M5906" s="3123"/>
    </row>
    <row r="5907" spans="1:13" ht="45">
      <c r="A5907" s="1163" t="s">
        <v>3298</v>
      </c>
      <c r="B5907" s="3125" t="s">
        <v>5489</v>
      </c>
      <c r="C5907" s="3123"/>
      <c r="D5907" s="3123"/>
      <c r="E5907" s="3125" t="s">
        <v>5489</v>
      </c>
      <c r="F5907" s="3123"/>
      <c r="G5907" s="3123"/>
      <c r="H5907" s="3125" t="s">
        <v>5489</v>
      </c>
      <c r="I5907" s="3123"/>
      <c r="J5907" s="3123"/>
      <c r="K5907" s="3125" t="s">
        <v>5489</v>
      </c>
      <c r="L5907" s="3123"/>
      <c r="M5907" s="3123"/>
    </row>
    <row r="5908" spans="1:13">
      <c r="A5908" s="1163" t="s">
        <v>4376</v>
      </c>
      <c r="B5908" s="3125" t="s">
        <v>5491</v>
      </c>
      <c r="C5908" s="3123"/>
      <c r="D5908" s="3123"/>
      <c r="E5908" s="3125" t="s">
        <v>5491</v>
      </c>
      <c r="F5908" s="3123"/>
      <c r="G5908" s="3123"/>
      <c r="H5908" s="3125" t="s">
        <v>5491</v>
      </c>
      <c r="I5908" s="3123"/>
      <c r="J5908" s="3123"/>
      <c r="K5908" s="3125" t="s">
        <v>5491</v>
      </c>
      <c r="L5908" s="3123"/>
      <c r="M5908" s="3123"/>
    </row>
    <row r="5909" spans="1:13">
      <c r="A5909" s="1163" t="s">
        <v>3304</v>
      </c>
      <c r="B5909" s="3123" t="s">
        <v>3337</v>
      </c>
      <c r="C5909" s="3123"/>
      <c r="D5909" s="3123"/>
      <c r="E5909" s="3123" t="s">
        <v>3337</v>
      </c>
      <c r="F5909" s="3123"/>
      <c r="G5909" s="3123"/>
      <c r="H5909" s="3123" t="s">
        <v>3337</v>
      </c>
      <c r="I5909" s="3123"/>
      <c r="J5909" s="3123"/>
      <c r="K5909" s="3123" t="s">
        <v>3337</v>
      </c>
      <c r="L5909" s="3123"/>
      <c r="M5909" s="3123"/>
    </row>
    <row r="5910" spans="1:13">
      <c r="A5910" s="1163" t="s">
        <v>4377</v>
      </c>
      <c r="B5910" s="3123">
        <v>1</v>
      </c>
      <c r="C5910" s="3140">
        <v>250</v>
      </c>
      <c r="D5910" s="3141">
        <v>12500</v>
      </c>
      <c r="E5910" s="3123">
        <v>1</v>
      </c>
      <c r="F5910" s="3140">
        <v>250</v>
      </c>
      <c r="G5910" s="3141">
        <v>12500</v>
      </c>
      <c r="H5910" s="3123">
        <v>1</v>
      </c>
      <c r="I5910" s="3140">
        <v>250</v>
      </c>
      <c r="J5910" s="3141">
        <v>12500</v>
      </c>
      <c r="K5910" s="3123">
        <v>1</v>
      </c>
      <c r="L5910" s="3140">
        <v>250</v>
      </c>
      <c r="M5910" s="3141">
        <v>12500</v>
      </c>
    </row>
    <row r="5911" spans="1:13">
      <c r="A5911" s="1163" t="s">
        <v>4378</v>
      </c>
      <c r="B5911" s="3123">
        <v>2</v>
      </c>
      <c r="C5911" s="3123">
        <v>50</v>
      </c>
      <c r="D5911" s="3141">
        <v>5000</v>
      </c>
      <c r="E5911" s="3123">
        <v>2</v>
      </c>
      <c r="F5911" s="3123">
        <v>50</v>
      </c>
      <c r="G5911" s="3141">
        <v>5000</v>
      </c>
      <c r="H5911" s="3123">
        <v>2</v>
      </c>
      <c r="I5911" s="3123">
        <v>50</v>
      </c>
      <c r="J5911" s="3141">
        <v>5000</v>
      </c>
      <c r="K5911" s="3123">
        <v>2</v>
      </c>
      <c r="L5911" s="3123">
        <v>50</v>
      </c>
      <c r="M5911" s="3141">
        <v>5000</v>
      </c>
    </row>
    <row r="5912" spans="1:13">
      <c r="A5912" s="1163" t="s">
        <v>4379</v>
      </c>
      <c r="B5912" s="2838">
        <v>50</v>
      </c>
      <c r="C5912" s="3123"/>
      <c r="D5912" s="3123"/>
      <c r="E5912" s="2838">
        <v>50</v>
      </c>
      <c r="F5912" s="3123"/>
      <c r="G5912" s="3123"/>
      <c r="H5912" s="2838">
        <v>50</v>
      </c>
      <c r="I5912" s="3123"/>
      <c r="J5912" s="3123"/>
      <c r="K5912" s="2838">
        <v>50</v>
      </c>
      <c r="L5912" s="3123"/>
      <c r="M5912" s="3123"/>
    </row>
    <row r="5913" spans="1:13" ht="15.75" thickBot="1">
      <c r="A5913" s="1171" t="s">
        <v>29</v>
      </c>
      <c r="B5913" s="3142"/>
      <c r="C5913" s="3143"/>
      <c r="D5913" s="3144">
        <f>SUM(D5910:D5912)</f>
        <v>17500</v>
      </c>
      <c r="E5913" s="3142"/>
      <c r="F5913" s="3143"/>
      <c r="G5913" s="3144">
        <f>SUM(G5910:G5912)</f>
        <v>17500</v>
      </c>
      <c r="H5913" s="3142"/>
      <c r="I5913" s="3143"/>
      <c r="J5913" s="3144">
        <f>SUM(J5910:J5912)</f>
        <v>17500</v>
      </c>
      <c r="K5913" s="3142"/>
      <c r="L5913" s="3143"/>
      <c r="M5913" s="3144">
        <f>SUM(M5910:M5912)</f>
        <v>17500</v>
      </c>
    </row>
    <row r="5914" spans="1:13">
      <c r="A5914" s="1153" t="s">
        <v>4747</v>
      </c>
      <c r="B5914" s="2832" t="s">
        <v>5494</v>
      </c>
      <c r="C5914" s="3145"/>
      <c r="D5914" s="3146"/>
      <c r="E5914" s="3147"/>
      <c r="F5914" s="2832"/>
      <c r="G5914" s="3135"/>
      <c r="H5914" s="3147"/>
      <c r="I5914" s="2832"/>
      <c r="J5914" s="3135"/>
      <c r="K5914" s="3147" t="s">
        <v>5495</v>
      </c>
      <c r="L5914" s="3148"/>
      <c r="M5914" s="3149"/>
    </row>
    <row r="5915" spans="1:13">
      <c r="A5915" s="1163" t="s">
        <v>4228</v>
      </c>
      <c r="B5915" s="3123" t="s">
        <v>5485</v>
      </c>
      <c r="C5915" s="3150"/>
      <c r="D5915" s="3151"/>
      <c r="E5915" s="3123"/>
      <c r="F5915" s="3123"/>
      <c r="G5915" s="3123"/>
      <c r="H5915" s="3123"/>
      <c r="I5915" s="3123"/>
      <c r="J5915" s="3123"/>
      <c r="K5915" s="3152" t="s">
        <v>5485</v>
      </c>
      <c r="L5915" s="3153"/>
      <c r="M5915" s="3154"/>
    </row>
    <row r="5916" spans="1:13">
      <c r="A5916" s="1163" t="s">
        <v>3284</v>
      </c>
      <c r="B5916" s="3125" t="s">
        <v>4244</v>
      </c>
      <c r="C5916" s="3155"/>
      <c r="D5916" s="3151"/>
      <c r="E5916" s="3125"/>
      <c r="F5916" s="3123"/>
      <c r="G5916" s="3123"/>
      <c r="H5916" s="3125"/>
      <c r="I5916" s="3123"/>
      <c r="J5916" s="3123"/>
      <c r="K5916" s="3125" t="s">
        <v>4246</v>
      </c>
      <c r="L5916" s="3156"/>
      <c r="M5916" s="3154"/>
    </row>
    <row r="5917" spans="1:13">
      <c r="A5917" s="1163" t="s">
        <v>4375</v>
      </c>
      <c r="B5917" s="3125" t="s">
        <v>5496</v>
      </c>
      <c r="C5917" s="3155"/>
      <c r="D5917" s="3151"/>
      <c r="E5917" s="3125"/>
      <c r="F5917" s="3123"/>
      <c r="G5917" s="3123"/>
      <c r="H5917" s="3125"/>
      <c r="I5917" s="3123"/>
      <c r="J5917" s="3123"/>
      <c r="K5917" s="3157" t="s">
        <v>5496</v>
      </c>
      <c r="L5917" s="3156"/>
      <c r="M5917" s="3154"/>
    </row>
    <row r="5918" spans="1:13" ht="30">
      <c r="A5918" s="1163" t="s">
        <v>3291</v>
      </c>
      <c r="B5918" s="3125" t="s">
        <v>5497</v>
      </c>
      <c r="C5918" s="3155"/>
      <c r="D5918" s="3151"/>
      <c r="E5918" s="3125"/>
      <c r="F5918" s="3123"/>
      <c r="G5918" s="3123"/>
      <c r="H5918" s="3125"/>
      <c r="I5918" s="3123"/>
      <c r="J5918" s="3123"/>
      <c r="K5918" s="3157" t="s">
        <v>5498</v>
      </c>
      <c r="L5918" s="3156"/>
      <c r="M5918" s="3154"/>
    </row>
    <row r="5919" spans="1:13">
      <c r="A5919" s="1163" t="s">
        <v>3294</v>
      </c>
      <c r="B5919" s="3158">
        <v>1</v>
      </c>
      <c r="C5919" s="3155"/>
      <c r="D5919" s="3151"/>
      <c r="E5919" s="3129"/>
      <c r="F5919" s="3123"/>
      <c r="G5919" s="3123"/>
      <c r="H5919" s="3129"/>
      <c r="I5919" s="3123"/>
      <c r="J5919" s="3123"/>
      <c r="K5919" s="3159">
        <v>1</v>
      </c>
      <c r="L5919" s="3156"/>
      <c r="M5919" s="3154"/>
    </row>
    <row r="5920" spans="1:13">
      <c r="A5920" s="1163" t="s">
        <v>3295</v>
      </c>
      <c r="B5920" s="3125" t="s">
        <v>3434</v>
      </c>
      <c r="C5920" s="3155"/>
      <c r="D5920" s="3151"/>
      <c r="E5920" s="3125"/>
      <c r="F5920" s="3123"/>
      <c r="G5920" s="3123"/>
      <c r="H5920" s="3125"/>
      <c r="I5920" s="3123"/>
      <c r="J5920" s="3123"/>
      <c r="K5920" s="3157" t="s">
        <v>3434</v>
      </c>
      <c r="L5920" s="3156"/>
      <c r="M5920" s="3154"/>
    </row>
    <row r="5921" spans="1:13" ht="30">
      <c r="A5921" s="1163" t="s">
        <v>3298</v>
      </c>
      <c r="B5921" s="3125" t="s">
        <v>5489</v>
      </c>
      <c r="C5921" s="3155"/>
      <c r="D5921" s="3151"/>
      <c r="E5921" s="3125"/>
      <c r="F5921" s="3123"/>
      <c r="G5921" s="3123"/>
      <c r="H5921" s="3125"/>
      <c r="I5921" s="3123"/>
      <c r="J5921" s="3123"/>
      <c r="K5921" s="3157" t="s">
        <v>5489</v>
      </c>
      <c r="L5921" s="3156"/>
      <c r="M5921" s="3154"/>
    </row>
    <row r="5922" spans="1:13" ht="30">
      <c r="A5922" s="1163" t="s">
        <v>4376</v>
      </c>
      <c r="B5922" s="3125" t="s">
        <v>5499</v>
      </c>
      <c r="C5922" s="2621"/>
      <c r="D5922" s="2621"/>
      <c r="E5922" s="3125"/>
      <c r="F5922" s="3123"/>
      <c r="G5922" s="3123"/>
      <c r="H5922" s="3125"/>
      <c r="I5922" s="3123"/>
      <c r="J5922" s="3123"/>
      <c r="K5922" s="3157" t="s">
        <v>5499</v>
      </c>
      <c r="L5922" s="3156"/>
      <c r="M5922" s="3154"/>
    </row>
    <row r="5923" spans="1:13">
      <c r="A5923" s="1163" t="s">
        <v>3304</v>
      </c>
      <c r="B5923" s="3158">
        <v>12</v>
      </c>
      <c r="C5923" s="3123">
        <v>1200</v>
      </c>
      <c r="D5923" s="3160">
        <v>14400</v>
      </c>
      <c r="E5923" s="3123"/>
      <c r="F5923" s="3123"/>
      <c r="G5923" s="3123"/>
      <c r="H5923" s="3123"/>
      <c r="I5923" s="3123"/>
      <c r="J5923" s="3123"/>
      <c r="K5923" s="3158" t="s">
        <v>3337</v>
      </c>
      <c r="L5923" s="3161"/>
      <c r="M5923" s="3154"/>
    </row>
    <row r="5924" spans="1:13">
      <c r="A5924" s="1163" t="s">
        <v>4377</v>
      </c>
      <c r="B5924" s="3158">
        <v>1</v>
      </c>
      <c r="C5924" s="3123">
        <v>250</v>
      </c>
      <c r="D5924" s="3162">
        <v>37500</v>
      </c>
      <c r="E5924" s="3123"/>
      <c r="F5924" s="3140"/>
      <c r="G5924" s="3141"/>
      <c r="H5924" s="3123"/>
      <c r="I5924" s="3140"/>
      <c r="J5924" s="3141"/>
      <c r="K5924" s="3152" t="s">
        <v>3337</v>
      </c>
      <c r="L5924" s="3163"/>
      <c r="M5924" s="3161"/>
    </row>
    <row r="5925" spans="1:13">
      <c r="A5925" s="1163" t="s">
        <v>4378</v>
      </c>
      <c r="B5925" s="3164">
        <v>2</v>
      </c>
      <c r="C5925" s="3140">
        <v>50</v>
      </c>
      <c r="D5925" s="3165">
        <v>15000</v>
      </c>
      <c r="E5925" s="3123"/>
      <c r="F5925" s="3123"/>
      <c r="G5925" s="3141"/>
      <c r="H5925" s="3123"/>
      <c r="I5925" s="3123"/>
      <c r="J5925" s="3141"/>
      <c r="K5925" s="3152">
        <v>1</v>
      </c>
      <c r="L5925" s="3166">
        <v>200</v>
      </c>
      <c r="M5925" s="3161">
        <v>20000</v>
      </c>
    </row>
    <row r="5926" spans="1:13">
      <c r="A5926" s="1163" t="s">
        <v>4379</v>
      </c>
      <c r="B5926" s="3164">
        <v>150</v>
      </c>
      <c r="C5926" s="3140"/>
      <c r="D5926" s="3124"/>
      <c r="E5926" s="2838"/>
      <c r="F5926" s="3123"/>
      <c r="G5926" s="3123"/>
      <c r="H5926" s="2838"/>
      <c r="I5926" s="3123"/>
      <c r="J5926" s="3123"/>
      <c r="K5926" s="3152">
        <v>100</v>
      </c>
      <c r="L5926" s="3166"/>
      <c r="M5926" s="3154"/>
    </row>
    <row r="5927" spans="1:13" ht="15.75" thickBot="1">
      <c r="A5927" s="1193" t="s">
        <v>29</v>
      </c>
      <c r="B5927" s="3167"/>
      <c r="C5927" s="3168"/>
      <c r="D5927" s="3169">
        <f>SUM(D5923:D5926)</f>
        <v>66900</v>
      </c>
      <c r="E5927" s="3170"/>
      <c r="F5927" s="3171"/>
      <c r="G5927" s="3172"/>
      <c r="H5927" s="3170"/>
      <c r="I5927" s="3171"/>
      <c r="J5927" s="3172"/>
      <c r="K5927" s="3173"/>
      <c r="L5927" s="3173"/>
      <c r="M5927" s="3174">
        <v>20000</v>
      </c>
    </row>
    <row r="5928" spans="1:13">
      <c r="A5928" s="1142" t="s">
        <v>4747</v>
      </c>
      <c r="B5928" s="2088" t="s">
        <v>5500</v>
      </c>
      <c r="C5928" s="2618"/>
      <c r="D5928" s="2618"/>
      <c r="E5928" s="2088" t="s">
        <v>5500</v>
      </c>
      <c r="F5928" s="2088"/>
      <c r="G5928" s="3121"/>
      <c r="H5928" s="3139"/>
      <c r="I5928" s="2088"/>
      <c r="J5928" s="3121"/>
      <c r="K5928" s="2088" t="s">
        <v>5501</v>
      </c>
      <c r="L5928" s="2618"/>
      <c r="M5928" s="3121"/>
    </row>
    <row r="5929" spans="1:13">
      <c r="A5929" s="1163" t="s">
        <v>4228</v>
      </c>
      <c r="B5929" s="3123" t="s">
        <v>5502</v>
      </c>
      <c r="C5929" s="2621"/>
      <c r="D5929" s="2621"/>
      <c r="E5929" s="3123" t="s">
        <v>5502</v>
      </c>
      <c r="F5929" s="2838"/>
      <c r="G5929" s="3124"/>
      <c r="H5929" s="3123"/>
      <c r="I5929" s="3123"/>
      <c r="J5929" s="3123"/>
      <c r="K5929" s="3123" t="s">
        <v>5485</v>
      </c>
      <c r="L5929" s="2621"/>
      <c r="M5929" s="3124"/>
    </row>
    <row r="5930" spans="1:13">
      <c r="A5930" s="1163" t="s">
        <v>3284</v>
      </c>
      <c r="B5930" s="3123" t="s">
        <v>5503</v>
      </c>
      <c r="C5930" s="2621"/>
      <c r="D5930" s="2621"/>
      <c r="E5930" s="3125" t="s">
        <v>5504</v>
      </c>
      <c r="F5930" s="3126"/>
      <c r="G5930" s="3124"/>
      <c r="H5930" s="3125"/>
      <c r="I5930" s="3123"/>
      <c r="J5930" s="3123"/>
      <c r="K5930" s="3123" t="s">
        <v>4246</v>
      </c>
      <c r="L5930" s="2621"/>
      <c r="M5930" s="3128"/>
    </row>
    <row r="5931" spans="1:13">
      <c r="A5931" s="1163" t="s">
        <v>4375</v>
      </c>
      <c r="B5931" s="3125" t="s">
        <v>3290</v>
      </c>
      <c r="C5931" s="2621"/>
      <c r="D5931" s="2621"/>
      <c r="E5931" s="3125" t="s">
        <v>3290</v>
      </c>
      <c r="F5931" s="3126"/>
      <c r="G5931" s="3124"/>
      <c r="H5931" s="3125"/>
      <c r="I5931" s="3123"/>
      <c r="J5931" s="3123"/>
      <c r="K5931" s="3125" t="s">
        <v>5496</v>
      </c>
      <c r="L5931" s="3127"/>
      <c r="M5931" s="3128"/>
    </row>
    <row r="5932" spans="1:13" ht="30">
      <c r="A5932" s="1163" t="s">
        <v>3291</v>
      </c>
      <c r="B5932" s="3125" t="s">
        <v>4950</v>
      </c>
      <c r="C5932" s="2621"/>
      <c r="D5932" s="2621"/>
      <c r="E5932" s="3125" t="s">
        <v>4950</v>
      </c>
      <c r="F5932" s="3126"/>
      <c r="G5932" s="3124"/>
      <c r="H5932" s="3125"/>
      <c r="I5932" s="3123"/>
      <c r="J5932" s="3123"/>
      <c r="K5932" s="3125" t="s">
        <v>5497</v>
      </c>
      <c r="L5932" s="3127"/>
      <c r="M5932" s="3128"/>
    </row>
    <row r="5933" spans="1:13">
      <c r="A5933" s="1163" t="s">
        <v>3294</v>
      </c>
      <c r="B5933" s="3129">
        <v>1</v>
      </c>
      <c r="C5933" s="2621"/>
      <c r="D5933" s="2621"/>
      <c r="E5933" s="3129">
        <v>1</v>
      </c>
      <c r="F5933" s="3126"/>
      <c r="G5933" s="3124"/>
      <c r="H5933" s="3129"/>
      <c r="I5933" s="3123"/>
      <c r="J5933" s="3123"/>
      <c r="K5933" s="3158">
        <v>1</v>
      </c>
      <c r="L5933" s="3127"/>
      <c r="M5933" s="3128"/>
    </row>
    <row r="5934" spans="1:13">
      <c r="A5934" s="1163" t="s">
        <v>3295</v>
      </c>
      <c r="B5934" s="3125" t="s">
        <v>5488</v>
      </c>
      <c r="C5934" s="2621"/>
      <c r="D5934" s="2621"/>
      <c r="E5934" s="3125" t="s">
        <v>5488</v>
      </c>
      <c r="F5934" s="3126"/>
      <c r="G5934" s="3124"/>
      <c r="H5934" s="3125"/>
      <c r="I5934" s="3123"/>
      <c r="J5934" s="3123"/>
      <c r="K5934" s="3125" t="s">
        <v>3434</v>
      </c>
      <c r="L5934" s="3127"/>
      <c r="M5934" s="3128"/>
    </row>
    <row r="5935" spans="1:13" ht="30">
      <c r="A5935" s="1163" t="s">
        <v>3298</v>
      </c>
      <c r="B5935" s="3125" t="s">
        <v>5489</v>
      </c>
      <c r="C5935" s="2621"/>
      <c r="D5935" s="2621"/>
      <c r="E5935" s="3125" t="s">
        <v>5489</v>
      </c>
      <c r="F5935" s="3126"/>
      <c r="G5935" s="3124"/>
      <c r="H5935" s="3125"/>
      <c r="I5935" s="3123"/>
      <c r="J5935" s="3123"/>
      <c r="K5935" s="3125" t="s">
        <v>5489</v>
      </c>
      <c r="L5935" s="3127"/>
      <c r="M5935" s="3128"/>
    </row>
    <row r="5936" spans="1:13" ht="30">
      <c r="A5936" s="1163" t="s">
        <v>4376</v>
      </c>
      <c r="B5936" s="3125" t="s">
        <v>5491</v>
      </c>
      <c r="C5936" s="2621"/>
      <c r="D5936" s="2621"/>
      <c r="E5936" s="3125" t="s">
        <v>5491</v>
      </c>
      <c r="F5936" s="3126"/>
      <c r="G5936" s="3124"/>
      <c r="H5936" s="3125"/>
      <c r="I5936" s="3123"/>
      <c r="J5936" s="3123"/>
      <c r="K5936" s="3125" t="s">
        <v>5499</v>
      </c>
      <c r="L5936" s="3127"/>
      <c r="M5936" s="3128"/>
    </row>
    <row r="5937" spans="1:13">
      <c r="A5937" s="1163" t="s">
        <v>3304</v>
      </c>
      <c r="B5937" s="3123" t="s">
        <v>3337</v>
      </c>
      <c r="C5937" s="2621"/>
      <c r="D5937" s="2621"/>
      <c r="E5937" s="3123" t="s">
        <v>3337</v>
      </c>
      <c r="F5937" s="2621"/>
      <c r="G5937" s="2621"/>
      <c r="H5937" s="3123"/>
      <c r="I5937" s="3123"/>
      <c r="J5937" s="3123"/>
      <c r="K5937" s="3125" t="s">
        <v>3337</v>
      </c>
      <c r="L5937" s="3175"/>
      <c r="M5937" s="3128"/>
    </row>
    <row r="5938" spans="1:13">
      <c r="A5938" s="1163" t="s">
        <v>4377</v>
      </c>
      <c r="B5938" s="3123">
        <v>1</v>
      </c>
      <c r="C5938" s="3130">
        <v>250</v>
      </c>
      <c r="D5938" s="3176">
        <f>C5938*B5938*B5940</f>
        <v>5000</v>
      </c>
      <c r="E5938" s="3123">
        <v>1</v>
      </c>
      <c r="F5938" s="3130">
        <v>250</v>
      </c>
      <c r="G5938" s="3176">
        <f>F5938*E5938*E5940</f>
        <v>5000</v>
      </c>
      <c r="H5938" s="3123"/>
      <c r="I5938" s="3140"/>
      <c r="J5938" s="3141"/>
      <c r="K5938" s="3158">
        <v>1</v>
      </c>
      <c r="L5938" s="3140">
        <v>250</v>
      </c>
      <c r="M5938" s="3177">
        <v>125000</v>
      </c>
    </row>
    <row r="5939" spans="1:13">
      <c r="A5939" s="1163" t="s">
        <v>4378</v>
      </c>
      <c r="B5939" s="3123">
        <v>2</v>
      </c>
      <c r="C5939" s="3130">
        <v>50</v>
      </c>
      <c r="D5939" s="3130">
        <f>C5939*B5939*B5940</f>
        <v>2000</v>
      </c>
      <c r="E5939" s="3123">
        <v>2</v>
      </c>
      <c r="F5939" s="3130">
        <v>50</v>
      </c>
      <c r="G5939" s="3130">
        <f>F5939*E5939*E5940</f>
        <v>2000</v>
      </c>
      <c r="H5939" s="3123"/>
      <c r="I5939" s="3123"/>
      <c r="J5939" s="3141"/>
      <c r="K5939" s="3158">
        <v>2</v>
      </c>
      <c r="L5939" s="3178">
        <v>50</v>
      </c>
      <c r="M5939" s="3179">
        <v>50000</v>
      </c>
    </row>
    <row r="5940" spans="1:13">
      <c r="A5940" s="1163" t="s">
        <v>4379</v>
      </c>
      <c r="B5940" s="3123">
        <v>20</v>
      </c>
      <c r="C5940" s="3130"/>
      <c r="D5940" s="3130"/>
      <c r="E5940" s="3123">
        <v>20</v>
      </c>
      <c r="F5940" s="3130"/>
      <c r="G5940" s="3130"/>
      <c r="H5940" s="2838"/>
      <c r="I5940" s="3123"/>
      <c r="J5940" s="3123"/>
      <c r="K5940" s="2838">
        <v>500</v>
      </c>
      <c r="L5940" s="2621"/>
      <c r="M5940" s="2621"/>
    </row>
    <row r="5941" spans="1:13" ht="15.75" thickBot="1">
      <c r="A5941" s="1171" t="s">
        <v>29</v>
      </c>
      <c r="B5941" s="3132"/>
      <c r="C5941" s="3133"/>
      <c r="D5941" s="3180">
        <f>SUM(D5938:D5940)</f>
        <v>7000</v>
      </c>
      <c r="E5941" s="3132"/>
      <c r="F5941" s="3133"/>
      <c r="G5941" s="3180">
        <f>SUM(G5938:G5940)</f>
        <v>7000</v>
      </c>
      <c r="H5941" s="3142"/>
      <c r="I5941" s="3143"/>
      <c r="J5941" s="3144"/>
      <c r="K5941" s="2848"/>
      <c r="L5941" s="3143"/>
      <c r="M5941" s="3181">
        <f>SUM(M5938:M5940)</f>
        <v>175000</v>
      </c>
    </row>
    <row r="5942" spans="1:13" ht="45">
      <c r="A5942" s="1153" t="s">
        <v>4747</v>
      </c>
      <c r="B5942" s="2832" t="s">
        <v>5505</v>
      </c>
      <c r="C5942" s="2669"/>
      <c r="D5942" s="2669"/>
      <c r="E5942" s="2832" t="s">
        <v>5506</v>
      </c>
      <c r="F5942" s="2669"/>
      <c r="G5942" s="2669"/>
      <c r="H5942" s="2832"/>
      <c r="I5942" s="2832"/>
      <c r="J5942" s="3135"/>
      <c r="K5942" s="3147"/>
      <c r="L5942" s="2832"/>
      <c r="M5942" s="3135"/>
    </row>
    <row r="5943" spans="1:13">
      <c r="A5943" s="1163" t="s">
        <v>4228</v>
      </c>
      <c r="B5943" s="3123" t="s">
        <v>5502</v>
      </c>
      <c r="C5943" s="2621"/>
      <c r="D5943" s="2621"/>
      <c r="E5943" s="3123" t="s">
        <v>5502</v>
      </c>
      <c r="F5943" s="2621"/>
      <c r="G5943" s="2621"/>
      <c r="H5943" s="3123"/>
      <c r="I5943" s="3123"/>
      <c r="J5943" s="3123"/>
      <c r="K5943" s="3123"/>
      <c r="L5943" s="3123"/>
      <c r="M5943" s="3123"/>
    </row>
    <row r="5944" spans="1:13">
      <c r="A5944" s="1163" t="s">
        <v>3284</v>
      </c>
      <c r="B5944" s="3123" t="s">
        <v>4244</v>
      </c>
      <c r="C5944" s="2621"/>
      <c r="D5944" s="2621"/>
      <c r="E5944" s="3123" t="s">
        <v>5507</v>
      </c>
      <c r="F5944" s="2621"/>
      <c r="G5944" s="2621"/>
      <c r="H5944" s="3125"/>
      <c r="I5944" s="3123"/>
      <c r="J5944" s="3123"/>
      <c r="K5944" s="3125"/>
      <c r="L5944" s="3123"/>
      <c r="M5944" s="3123"/>
    </row>
    <row r="5945" spans="1:13">
      <c r="A5945" s="1163" t="s">
        <v>4375</v>
      </c>
      <c r="B5945" s="3125" t="s">
        <v>3290</v>
      </c>
      <c r="C5945" s="2621"/>
      <c r="D5945" s="2621"/>
      <c r="E5945" s="3125" t="s">
        <v>3290</v>
      </c>
      <c r="F5945" s="2621"/>
      <c r="G5945" s="2621"/>
      <c r="H5945" s="3125"/>
      <c r="I5945" s="3123"/>
      <c r="J5945" s="3123"/>
      <c r="K5945" s="3125"/>
      <c r="L5945" s="3123"/>
      <c r="M5945" s="3123"/>
    </row>
    <row r="5946" spans="1:13">
      <c r="A5946" s="1163" t="s">
        <v>3291</v>
      </c>
      <c r="B5946" s="3125" t="s">
        <v>4950</v>
      </c>
      <c r="C5946" s="2621"/>
      <c r="D5946" s="2621"/>
      <c r="E5946" s="3125" t="s">
        <v>4950</v>
      </c>
      <c r="F5946" s="2621"/>
      <c r="G5946" s="2621"/>
      <c r="H5946" s="3125"/>
      <c r="I5946" s="3123"/>
      <c r="J5946" s="3123"/>
      <c r="K5946" s="3125"/>
      <c r="L5946" s="3123"/>
      <c r="M5946" s="3123"/>
    </row>
    <row r="5947" spans="1:13">
      <c r="A5947" s="1163" t="s">
        <v>3294</v>
      </c>
      <c r="B5947" s="3129">
        <v>5</v>
      </c>
      <c r="C5947" s="2621"/>
      <c r="D5947" s="2621"/>
      <c r="E5947" s="3129">
        <v>1</v>
      </c>
      <c r="F5947" s="2621"/>
      <c r="G5947" s="2621"/>
      <c r="H5947" s="3129"/>
      <c r="I5947" s="3123"/>
      <c r="J5947" s="3123"/>
      <c r="K5947" s="3129"/>
      <c r="L5947" s="3123"/>
      <c r="M5947" s="3123"/>
    </row>
    <row r="5948" spans="1:13">
      <c r="A5948" s="1163" t="s">
        <v>3295</v>
      </c>
      <c r="B5948" s="3125" t="s">
        <v>5488</v>
      </c>
      <c r="C5948" s="2621"/>
      <c r="D5948" s="2621"/>
      <c r="E5948" s="3125" t="s">
        <v>5488</v>
      </c>
      <c r="F5948" s="2621"/>
      <c r="G5948" s="2621"/>
      <c r="H5948" s="3125"/>
      <c r="I5948" s="3123"/>
      <c r="J5948" s="3123"/>
      <c r="K5948" s="3125"/>
      <c r="L5948" s="3123"/>
      <c r="M5948" s="3123"/>
    </row>
    <row r="5949" spans="1:13" ht="30">
      <c r="A5949" s="1163" t="s">
        <v>3298</v>
      </c>
      <c r="B5949" s="3125" t="s">
        <v>5489</v>
      </c>
      <c r="C5949" s="2621"/>
      <c r="D5949" s="2621"/>
      <c r="E5949" s="3125" t="s">
        <v>5489</v>
      </c>
      <c r="F5949" s="2621"/>
      <c r="G5949" s="2621"/>
      <c r="H5949" s="3125"/>
      <c r="I5949" s="3123"/>
      <c r="J5949" s="3123"/>
      <c r="K5949" s="3125"/>
      <c r="L5949" s="3123"/>
      <c r="M5949" s="3123"/>
    </row>
    <row r="5950" spans="1:13">
      <c r="A5950" s="1163" t="s">
        <v>4376</v>
      </c>
      <c r="B5950" s="3125" t="s">
        <v>5491</v>
      </c>
      <c r="C5950" s="2621"/>
      <c r="D5950" s="2621"/>
      <c r="E5950" s="3125" t="s">
        <v>5491</v>
      </c>
      <c r="F5950" s="2621"/>
      <c r="G5950" s="2621"/>
      <c r="H5950" s="3125"/>
      <c r="I5950" s="3123"/>
      <c r="J5950" s="3123"/>
      <c r="K5950" s="3125"/>
      <c r="L5950" s="3123"/>
      <c r="M5950" s="3123"/>
    </row>
    <row r="5951" spans="1:13">
      <c r="A5951" s="1163" t="s">
        <v>3304</v>
      </c>
      <c r="B5951" s="3123"/>
      <c r="C5951" s="2621"/>
      <c r="D5951" s="2621"/>
      <c r="E5951" s="3123" t="s">
        <v>5508</v>
      </c>
      <c r="F5951" s="3130">
        <v>2900</v>
      </c>
      <c r="G5951" s="3176">
        <f>E5954*F5951</f>
        <v>408900</v>
      </c>
      <c r="H5951" s="3123"/>
      <c r="I5951" s="3123"/>
      <c r="J5951" s="3123"/>
      <c r="K5951" s="3123"/>
      <c r="L5951" s="3123"/>
      <c r="M5951" s="3123"/>
    </row>
    <row r="5952" spans="1:13">
      <c r="A5952" s="1163" t="s">
        <v>4377</v>
      </c>
      <c r="B5952" s="3158">
        <v>1</v>
      </c>
      <c r="C5952" s="3130">
        <v>250</v>
      </c>
      <c r="D5952" s="3182">
        <v>10000</v>
      </c>
      <c r="E5952" s="3158" t="s">
        <v>5509</v>
      </c>
      <c r="F5952" s="3130"/>
      <c r="G5952" s="3176"/>
      <c r="H5952" s="3123"/>
      <c r="I5952" s="3140"/>
      <c r="J5952" s="3141"/>
      <c r="K5952" s="3123"/>
      <c r="L5952" s="3140"/>
      <c r="M5952" s="3141"/>
    </row>
    <row r="5953" spans="1:13">
      <c r="A5953" s="1163" t="s">
        <v>4378</v>
      </c>
      <c r="B5953" s="3164">
        <v>2</v>
      </c>
      <c r="C5953" s="3130">
        <v>50</v>
      </c>
      <c r="D5953" s="3182">
        <v>4000</v>
      </c>
      <c r="E5953" s="3164">
        <v>6</v>
      </c>
      <c r="F5953" s="3130"/>
      <c r="G5953" s="3176"/>
      <c r="H5953" s="3123"/>
      <c r="I5953" s="3123"/>
      <c r="J5953" s="3162"/>
      <c r="K5953" s="3123"/>
      <c r="L5953" s="3123"/>
      <c r="M5953" s="3141"/>
    </row>
    <row r="5954" spans="1:13">
      <c r="A5954" s="1163" t="s">
        <v>4379</v>
      </c>
      <c r="B5954" s="3123">
        <v>8</v>
      </c>
      <c r="C5954" s="3130"/>
      <c r="D5954" s="3130"/>
      <c r="E5954" s="3123">
        <v>141</v>
      </c>
      <c r="F5954" s="3130"/>
      <c r="G5954" s="3130"/>
      <c r="H5954" s="2838"/>
      <c r="I5954" s="3123"/>
      <c r="J5954" s="3123"/>
      <c r="K5954" s="2838"/>
      <c r="L5954" s="3123"/>
      <c r="M5954" s="3123"/>
    </row>
    <row r="5955" spans="1:13" ht="15.75" thickBot="1">
      <c r="A5955" s="1193" t="s">
        <v>29</v>
      </c>
      <c r="B5955" s="3136"/>
      <c r="C5955" s="3137"/>
      <c r="D5955" s="3183">
        <f>SUM(D5952:D5954)</f>
        <v>14000</v>
      </c>
      <c r="E5955" s="3136"/>
      <c r="F5955" s="3137"/>
      <c r="G5955" s="3183">
        <f>G5951</f>
        <v>408900</v>
      </c>
      <c r="H5955" s="3170"/>
      <c r="I5955" s="3171"/>
      <c r="J5955" s="3184"/>
      <c r="K5955" s="3170"/>
      <c r="L5955" s="3171"/>
      <c r="M5955" s="3172"/>
    </row>
    <row r="5956" spans="1:13" ht="30">
      <c r="A5956" s="1142" t="s">
        <v>4747</v>
      </c>
      <c r="B5956" s="2088" t="s">
        <v>5510</v>
      </c>
      <c r="C5956" s="2618"/>
      <c r="D5956" s="2618"/>
      <c r="E5956" s="2088" t="s">
        <v>5511</v>
      </c>
      <c r="F5956" s="2088"/>
      <c r="G5956" s="3121"/>
      <c r="H5956" s="3139"/>
      <c r="I5956" s="2088"/>
      <c r="J5956" s="3121"/>
      <c r="K5956" s="3139"/>
      <c r="L5956" s="2088"/>
      <c r="M5956" s="3121"/>
    </row>
    <row r="5957" spans="1:13">
      <c r="A5957" s="1163" t="s">
        <v>4228</v>
      </c>
      <c r="B5957" s="3123" t="s">
        <v>5502</v>
      </c>
      <c r="C5957" s="3123"/>
      <c r="D5957" s="3123"/>
      <c r="E5957" s="3123" t="s">
        <v>5502</v>
      </c>
      <c r="F5957" s="3123"/>
      <c r="G5957" s="3123"/>
      <c r="H5957" s="3123"/>
      <c r="I5957" s="3123"/>
      <c r="J5957" s="3123"/>
      <c r="K5957" s="3123"/>
      <c r="L5957" s="3123"/>
      <c r="M5957" s="3123"/>
    </row>
    <row r="5958" spans="1:13">
      <c r="A5958" s="1163" t="s">
        <v>3284</v>
      </c>
      <c r="B5958" s="3123" t="s">
        <v>5512</v>
      </c>
      <c r="C5958" s="3123"/>
      <c r="D5958" s="3123"/>
      <c r="E5958" s="3125" t="s">
        <v>4204</v>
      </c>
      <c r="F5958" s="3123"/>
      <c r="G5958" s="3123"/>
      <c r="H5958" s="3125"/>
      <c r="I5958" s="3123"/>
      <c r="J5958" s="3123"/>
      <c r="K5958" s="3125"/>
      <c r="L5958" s="3123"/>
      <c r="M5958" s="3123"/>
    </row>
    <row r="5959" spans="1:13">
      <c r="A5959" s="1163" t="s">
        <v>4375</v>
      </c>
      <c r="B5959" s="3125" t="s">
        <v>3290</v>
      </c>
      <c r="C5959" s="3123"/>
      <c r="D5959" s="3123"/>
      <c r="E5959" s="3125" t="s">
        <v>3290</v>
      </c>
      <c r="F5959" s="3123"/>
      <c r="G5959" s="3123"/>
      <c r="H5959" s="3125"/>
      <c r="I5959" s="3123"/>
      <c r="J5959" s="3123"/>
      <c r="K5959" s="3125"/>
      <c r="L5959" s="3123"/>
      <c r="M5959" s="3123"/>
    </row>
    <row r="5960" spans="1:13">
      <c r="A5960" s="1163" t="s">
        <v>3291</v>
      </c>
      <c r="B5960" s="3125" t="s">
        <v>4950</v>
      </c>
      <c r="C5960" s="3123"/>
      <c r="D5960" s="3123"/>
      <c r="E5960" s="3125" t="s">
        <v>4950</v>
      </c>
      <c r="F5960" s="3123"/>
      <c r="G5960" s="3123"/>
      <c r="H5960" s="3125"/>
      <c r="I5960" s="3123"/>
      <c r="J5960" s="3123"/>
      <c r="K5960" s="3125"/>
      <c r="L5960" s="3123"/>
      <c r="M5960" s="3123"/>
    </row>
    <row r="5961" spans="1:13">
      <c r="A5961" s="1163" t="s">
        <v>3294</v>
      </c>
      <c r="B5961" s="3129">
        <v>1</v>
      </c>
      <c r="C5961" s="3123"/>
      <c r="D5961" s="3123"/>
      <c r="E5961" s="3129">
        <v>4</v>
      </c>
      <c r="F5961" s="3123"/>
      <c r="G5961" s="3123"/>
      <c r="H5961" s="3129"/>
      <c r="I5961" s="3123"/>
      <c r="J5961" s="3123"/>
      <c r="K5961" s="3129"/>
      <c r="L5961" s="3123"/>
      <c r="M5961" s="3123"/>
    </row>
    <row r="5962" spans="1:13">
      <c r="A5962" s="1163" t="s">
        <v>3295</v>
      </c>
      <c r="B5962" s="3125" t="s">
        <v>5488</v>
      </c>
      <c r="C5962" s="3123"/>
      <c r="D5962" s="3123"/>
      <c r="E5962" s="3125" t="s">
        <v>5488</v>
      </c>
      <c r="F5962" s="3123"/>
      <c r="G5962" s="3123"/>
      <c r="H5962" s="3125"/>
      <c r="I5962" s="3123"/>
      <c r="J5962" s="3123"/>
      <c r="K5962" s="3125"/>
      <c r="L5962" s="3123"/>
      <c r="M5962" s="3123"/>
    </row>
    <row r="5963" spans="1:13" ht="30">
      <c r="A5963" s="1163" t="s">
        <v>3298</v>
      </c>
      <c r="B5963" s="3125" t="s">
        <v>5489</v>
      </c>
      <c r="C5963" s="3123"/>
      <c r="D5963" s="3123"/>
      <c r="E5963" s="3125" t="s">
        <v>5489</v>
      </c>
      <c r="F5963" s="3123"/>
      <c r="G5963" s="3123"/>
      <c r="H5963" s="3125"/>
      <c r="I5963" s="3123"/>
      <c r="J5963" s="3123"/>
      <c r="K5963" s="3125"/>
      <c r="L5963" s="3123"/>
      <c r="M5963" s="3123"/>
    </row>
    <row r="5964" spans="1:13">
      <c r="A5964" s="1163" t="s">
        <v>4376</v>
      </c>
      <c r="B5964" s="3125" t="s">
        <v>5491</v>
      </c>
      <c r="C5964" s="3123"/>
      <c r="D5964" s="3123"/>
      <c r="E5964" s="3125" t="s">
        <v>5491</v>
      </c>
      <c r="F5964" s="3123"/>
      <c r="G5964" s="3123"/>
      <c r="H5964" s="3125"/>
      <c r="I5964" s="3123"/>
      <c r="J5964" s="3123"/>
      <c r="K5964" s="3125"/>
      <c r="L5964" s="3123"/>
      <c r="M5964" s="3123"/>
    </row>
    <row r="5965" spans="1:13">
      <c r="A5965" s="1163" t="s">
        <v>3304</v>
      </c>
      <c r="B5965" s="3123"/>
      <c r="C5965" s="3123"/>
      <c r="D5965" s="3123"/>
      <c r="E5965" s="3123" t="s">
        <v>3337</v>
      </c>
      <c r="F5965" s="3123"/>
      <c r="G5965" s="3123"/>
      <c r="H5965" s="3123"/>
      <c r="I5965" s="3123"/>
      <c r="J5965" s="3123"/>
      <c r="K5965" s="3123"/>
      <c r="L5965" s="3123"/>
      <c r="M5965" s="3123"/>
    </row>
    <row r="5966" spans="1:13">
      <c r="A5966" s="1163" t="s">
        <v>4377</v>
      </c>
      <c r="B5966" s="3123">
        <v>1</v>
      </c>
      <c r="C5966" s="3140">
        <v>250</v>
      </c>
      <c r="D5966" s="3141">
        <v>75000</v>
      </c>
      <c r="E5966" s="3123" t="s">
        <v>3337</v>
      </c>
      <c r="F5966" s="3140"/>
      <c r="G5966" s="3141"/>
      <c r="H5966" s="3123"/>
      <c r="I5966" s="3140"/>
      <c r="J5966" s="3141"/>
      <c r="K5966" s="3123"/>
      <c r="L5966" s="3140"/>
      <c r="M5966" s="3141"/>
    </row>
    <row r="5967" spans="1:13">
      <c r="A5967" s="1163" t="s">
        <v>4378</v>
      </c>
      <c r="B5967" s="3123">
        <v>2</v>
      </c>
      <c r="C5967" s="3123">
        <v>50</v>
      </c>
      <c r="D5967" s="3141">
        <v>30000</v>
      </c>
      <c r="E5967" s="3123">
        <v>1</v>
      </c>
      <c r="F5967" s="3123">
        <v>50</v>
      </c>
      <c r="G5967" s="3162">
        <v>6400</v>
      </c>
      <c r="H5967" s="3123"/>
      <c r="I5967" s="3123"/>
      <c r="J5967" s="3141"/>
      <c r="K5967" s="3123"/>
      <c r="L5967" s="3123"/>
      <c r="M5967" s="3141"/>
    </row>
    <row r="5968" spans="1:13">
      <c r="A5968" s="1163" t="s">
        <v>4379</v>
      </c>
      <c r="B5968" s="2838">
        <v>300</v>
      </c>
      <c r="C5968" s="3123"/>
      <c r="D5968" s="3123"/>
      <c r="E5968" s="2838">
        <v>32</v>
      </c>
      <c r="F5968" s="3123"/>
      <c r="G5968" s="3123"/>
      <c r="H5968" s="2838"/>
      <c r="I5968" s="3123"/>
      <c r="J5968" s="3123"/>
      <c r="K5968" s="2838"/>
      <c r="L5968" s="3123"/>
      <c r="M5968" s="3123"/>
    </row>
    <row r="5969" spans="1:13" ht="15.75" thickBot="1">
      <c r="A5969" s="1171" t="s">
        <v>29</v>
      </c>
      <c r="B5969" s="3142"/>
      <c r="C5969" s="3143"/>
      <c r="D5969" s="3185">
        <f>SUM(D5966:D5968)</f>
        <v>105000</v>
      </c>
      <c r="E5969" s="3142"/>
      <c r="F5969" s="3143"/>
      <c r="G5969" s="3186">
        <v>6400</v>
      </c>
      <c r="H5969" s="3142"/>
      <c r="I5969" s="3143"/>
      <c r="J5969" s="3144"/>
      <c r="K5969" s="3142"/>
      <c r="L5969" s="3143"/>
      <c r="M5969" s="3144"/>
    </row>
    <row r="5970" spans="1:13" ht="30">
      <c r="A5970" s="1142" t="s">
        <v>4747</v>
      </c>
      <c r="B5970" s="2088"/>
      <c r="C5970" s="3187"/>
      <c r="D5970" s="3188"/>
      <c r="E5970" s="2088" t="s">
        <v>5513</v>
      </c>
      <c r="F5970" s="2088"/>
      <c r="G5970" s="3189"/>
      <c r="H5970" s="2088"/>
      <c r="I5970" s="2088"/>
      <c r="J5970" s="3189"/>
      <c r="K5970" s="2088"/>
      <c r="L5970" s="2618"/>
      <c r="M5970" s="3121"/>
    </row>
    <row r="5971" spans="1:13">
      <c r="A5971" s="1163" t="s">
        <v>4228</v>
      </c>
      <c r="B5971" s="3123"/>
      <c r="C5971" s="3150"/>
      <c r="D5971" s="3151"/>
      <c r="E5971" s="3123" t="s">
        <v>5502</v>
      </c>
      <c r="F5971" s="2838"/>
      <c r="G5971" s="3124"/>
      <c r="H5971" s="3123"/>
      <c r="I5971" s="2838"/>
      <c r="J5971" s="3124"/>
      <c r="K5971" s="3123"/>
      <c r="L5971" s="2621"/>
      <c r="M5971" s="3124"/>
    </row>
    <row r="5972" spans="1:13">
      <c r="A5972" s="1163" t="s">
        <v>3284</v>
      </c>
      <c r="B5972" s="3125"/>
      <c r="C5972" s="3155"/>
      <c r="D5972" s="3151"/>
      <c r="E5972" s="3125" t="s">
        <v>4204</v>
      </c>
      <c r="F5972" s="2838"/>
      <c r="G5972" s="3124"/>
      <c r="H5972" s="3125"/>
      <c r="I5972" s="2621"/>
      <c r="J5972" s="2621"/>
      <c r="K5972" s="3123"/>
      <c r="L5972" s="2621"/>
      <c r="M5972" s="3128"/>
    </row>
    <row r="5973" spans="1:13">
      <c r="A5973" s="1163" t="s">
        <v>4375</v>
      </c>
      <c r="B5973" s="3125"/>
      <c r="C5973" s="3155"/>
      <c r="D5973" s="3151"/>
      <c r="E5973" s="3125" t="s">
        <v>3290</v>
      </c>
      <c r="F5973" s="3126"/>
      <c r="G5973" s="3124"/>
      <c r="H5973" s="3125"/>
      <c r="I5973" s="2621"/>
      <c r="J5973" s="2621"/>
      <c r="K5973" s="3125"/>
      <c r="L5973" s="3127"/>
      <c r="M5973" s="3128"/>
    </row>
    <row r="5974" spans="1:13">
      <c r="A5974" s="1163" t="s">
        <v>3291</v>
      </c>
      <c r="B5974" s="3125"/>
      <c r="C5974" s="3155"/>
      <c r="D5974" s="3151"/>
      <c r="E5974" s="3125" t="s">
        <v>4950</v>
      </c>
      <c r="F5974" s="3126"/>
      <c r="G5974" s="3124"/>
      <c r="H5974" s="3125"/>
      <c r="I5974" s="2621"/>
      <c r="J5974" s="2621"/>
      <c r="K5974" s="3125"/>
      <c r="L5974" s="3127"/>
      <c r="M5974" s="3128"/>
    </row>
    <row r="5975" spans="1:13">
      <c r="A5975" s="1163" t="s">
        <v>3294</v>
      </c>
      <c r="B5975" s="3158"/>
      <c r="C5975" s="3155"/>
      <c r="D5975" s="3151"/>
      <c r="E5975" s="3129">
        <v>1</v>
      </c>
      <c r="F5975" s="3126"/>
      <c r="G5975" s="3124"/>
      <c r="H5975" s="3129"/>
      <c r="I5975" s="2621"/>
      <c r="J5975" s="2621"/>
      <c r="K5975" s="3158"/>
      <c r="L5975" s="3127"/>
      <c r="M5975" s="3128"/>
    </row>
    <row r="5976" spans="1:13">
      <c r="A5976" s="1163" t="s">
        <v>3295</v>
      </c>
      <c r="B5976" s="3125"/>
      <c r="C5976" s="3155"/>
      <c r="D5976" s="3151"/>
      <c r="E5976" s="3125" t="s">
        <v>5488</v>
      </c>
      <c r="F5976" s="3126"/>
      <c r="G5976" s="3124"/>
      <c r="H5976" s="3125"/>
      <c r="I5976" s="2621"/>
      <c r="J5976" s="2621"/>
      <c r="K5976" s="3125"/>
      <c r="L5976" s="3127"/>
      <c r="M5976" s="3128"/>
    </row>
    <row r="5977" spans="1:13" ht="30">
      <c r="A5977" s="1163" t="s">
        <v>3298</v>
      </c>
      <c r="B5977" s="3125"/>
      <c r="C5977" s="3155"/>
      <c r="D5977" s="3151"/>
      <c r="E5977" s="3125" t="s">
        <v>5489</v>
      </c>
      <c r="F5977" s="3126"/>
      <c r="G5977" s="3124"/>
      <c r="H5977" s="3125"/>
      <c r="I5977" s="2621"/>
      <c r="J5977" s="2621"/>
      <c r="K5977" s="3125"/>
      <c r="L5977" s="3127"/>
      <c r="M5977" s="3128"/>
    </row>
    <row r="5978" spans="1:13">
      <c r="A5978" s="1163" t="s">
        <v>4376</v>
      </c>
      <c r="B5978" s="3125"/>
      <c r="C5978" s="2621"/>
      <c r="D5978" s="2621"/>
      <c r="E5978" s="3125" t="s">
        <v>5491</v>
      </c>
      <c r="F5978" s="3126"/>
      <c r="G5978" s="3124"/>
      <c r="H5978" s="3125"/>
      <c r="I5978" s="2621"/>
      <c r="J5978" s="2621"/>
      <c r="K5978" s="3125"/>
      <c r="L5978" s="3127"/>
      <c r="M5978" s="3128"/>
    </row>
    <row r="5979" spans="1:13">
      <c r="A5979" s="1163" t="s">
        <v>3304</v>
      </c>
      <c r="B5979" s="3158"/>
      <c r="C5979" s="3123"/>
      <c r="D5979" s="3160"/>
      <c r="E5979" s="3125" t="s">
        <v>3337</v>
      </c>
      <c r="F5979" s="3126"/>
      <c r="G5979" s="3124"/>
      <c r="H5979" s="3125"/>
      <c r="I5979" s="4327"/>
      <c r="J5979" s="4329"/>
      <c r="K5979" s="3125"/>
      <c r="L5979" s="3175"/>
      <c r="M5979" s="3128"/>
    </row>
    <row r="5980" spans="1:13">
      <c r="A5980" s="1163" t="s">
        <v>4377</v>
      </c>
      <c r="B5980" s="3158"/>
      <c r="C5980" s="3123"/>
      <c r="D5980" s="3162"/>
      <c r="E5980" s="3123">
        <v>1</v>
      </c>
      <c r="F5980" s="2621">
        <v>250</v>
      </c>
      <c r="G5980" s="3190">
        <v>17500</v>
      </c>
      <c r="H5980" s="3123"/>
      <c r="I5980" s="4328"/>
      <c r="J5980" s="4330"/>
      <c r="K5980" s="3158"/>
      <c r="L5980" s="3140"/>
      <c r="M5980" s="3177"/>
    </row>
    <row r="5981" spans="1:13">
      <c r="A5981" s="1163" t="s">
        <v>4378</v>
      </c>
      <c r="B5981" s="3164"/>
      <c r="C5981" s="3140"/>
      <c r="D5981" s="3165"/>
      <c r="E5981" s="3123">
        <v>1</v>
      </c>
      <c r="F5981" s="3130">
        <v>50</v>
      </c>
      <c r="G5981" s="3176">
        <v>3500</v>
      </c>
      <c r="H5981" s="3123"/>
      <c r="I5981" s="4328"/>
      <c r="J5981" s="4330"/>
      <c r="K5981" s="3158"/>
      <c r="L5981" s="3178"/>
      <c r="M5981" s="3179"/>
    </row>
    <row r="5982" spans="1:13">
      <c r="A5982" s="1163" t="s">
        <v>4379</v>
      </c>
      <c r="B5982" s="3164"/>
      <c r="C5982" s="3140"/>
      <c r="D5982" s="3124"/>
      <c r="E5982" s="3123">
        <v>70</v>
      </c>
      <c r="F5982" s="3130"/>
      <c r="G5982" s="3130"/>
      <c r="H5982" s="3123"/>
      <c r="I5982" s="3130"/>
      <c r="J5982" s="3130"/>
      <c r="K5982" s="2838"/>
      <c r="L5982" s="2621"/>
      <c r="M5982" s="2621"/>
    </row>
    <row r="5983" spans="1:13" ht="15.75" thickBot="1">
      <c r="A5983" s="1171" t="s">
        <v>29</v>
      </c>
      <c r="B5983" s="3191"/>
      <c r="C5983" s="3192"/>
      <c r="D5983" s="3193"/>
      <c r="E5983" s="3143"/>
      <c r="F5983" s="3133"/>
      <c r="G5983" s="3194">
        <f>SUM(G5980:G5982)</f>
        <v>21000</v>
      </c>
      <c r="H5983" s="3143"/>
      <c r="I5983" s="3133"/>
      <c r="J5983" s="3194"/>
      <c r="K5983" s="2848"/>
      <c r="L5983" s="3143"/>
      <c r="M5983" s="3181"/>
    </row>
    <row r="5984" spans="1:13">
      <c r="A5984" s="1153" t="s">
        <v>4747</v>
      </c>
      <c r="B5984" s="2832"/>
      <c r="C5984" s="3145"/>
      <c r="D5984" s="3146"/>
      <c r="E5984" s="2832" t="s">
        <v>5514</v>
      </c>
      <c r="F5984" s="2832"/>
      <c r="G5984" s="3195"/>
      <c r="H5984" s="3147"/>
      <c r="I5984" s="2832"/>
      <c r="J5984" s="3135"/>
      <c r="K5984" s="2832"/>
      <c r="L5984" s="2669"/>
      <c r="M5984" s="3135"/>
    </row>
    <row r="5985" spans="1:13">
      <c r="A5985" s="1163" t="s">
        <v>4228</v>
      </c>
      <c r="B5985" s="3123"/>
      <c r="C5985" s="3150"/>
      <c r="D5985" s="3151"/>
      <c r="E5985" s="3123" t="s">
        <v>5502</v>
      </c>
      <c r="F5985" s="2838"/>
      <c r="G5985" s="3124"/>
      <c r="H5985" s="3123"/>
      <c r="I5985" s="3123"/>
      <c r="J5985" s="3123"/>
      <c r="K5985" s="3123"/>
      <c r="L5985" s="2621"/>
      <c r="M5985" s="3124"/>
    </row>
    <row r="5986" spans="1:13">
      <c r="A5986" s="1163" t="s">
        <v>3284</v>
      </c>
      <c r="B5986" s="3125"/>
      <c r="C5986" s="3155"/>
      <c r="D5986" s="3151"/>
      <c r="E5986" s="3125" t="s">
        <v>4204</v>
      </c>
      <c r="F5986" s="2621"/>
      <c r="G5986" s="2621"/>
      <c r="H5986" s="3125"/>
      <c r="I5986" s="3123"/>
      <c r="J5986" s="3123"/>
      <c r="K5986" s="3123"/>
      <c r="L5986" s="2621"/>
      <c r="M5986" s="3128"/>
    </row>
    <row r="5987" spans="1:13">
      <c r="A5987" s="1163" t="s">
        <v>4375</v>
      </c>
      <c r="B5987" s="3125"/>
      <c r="C5987" s="3155"/>
      <c r="D5987" s="3151"/>
      <c r="E5987" s="3125" t="s">
        <v>3290</v>
      </c>
      <c r="F5987" s="2621"/>
      <c r="G5987" s="2621"/>
      <c r="H5987" s="3125"/>
      <c r="I5987" s="3123"/>
      <c r="J5987" s="3123"/>
      <c r="K5987" s="3125"/>
      <c r="L5987" s="3127"/>
      <c r="M5987" s="3128"/>
    </row>
    <row r="5988" spans="1:13">
      <c r="A5988" s="1163" t="s">
        <v>3291</v>
      </c>
      <c r="B5988" s="3125"/>
      <c r="C5988" s="3155"/>
      <c r="D5988" s="3151"/>
      <c r="E5988" s="3125" t="s">
        <v>4950</v>
      </c>
      <c r="F5988" s="2621"/>
      <c r="G5988" s="2621"/>
      <c r="H5988" s="3125"/>
      <c r="I5988" s="3123"/>
      <c r="J5988" s="3123"/>
      <c r="K5988" s="3125"/>
      <c r="L5988" s="3127"/>
      <c r="M5988" s="3128"/>
    </row>
    <row r="5989" spans="1:13">
      <c r="A5989" s="1163" t="s">
        <v>3294</v>
      </c>
      <c r="B5989" s="3158"/>
      <c r="C5989" s="3155"/>
      <c r="D5989" s="3151"/>
      <c r="E5989" s="3129">
        <v>2</v>
      </c>
      <c r="F5989" s="2621"/>
      <c r="G5989" s="2621"/>
      <c r="H5989" s="3129"/>
      <c r="I5989" s="3123"/>
      <c r="J5989" s="3123"/>
      <c r="K5989" s="3158"/>
      <c r="L5989" s="3127"/>
      <c r="M5989" s="3128"/>
    </row>
    <row r="5990" spans="1:13">
      <c r="A5990" s="1163" t="s">
        <v>3295</v>
      </c>
      <c r="B5990" s="3125"/>
      <c r="C5990" s="3155"/>
      <c r="D5990" s="3151"/>
      <c r="E5990" s="3125" t="s">
        <v>5488</v>
      </c>
      <c r="F5990" s="2621"/>
      <c r="G5990" s="2621"/>
      <c r="H5990" s="3125"/>
      <c r="I5990" s="3123"/>
      <c r="J5990" s="3123"/>
      <c r="K5990" s="3125"/>
      <c r="L5990" s="3127"/>
      <c r="M5990" s="3128"/>
    </row>
    <row r="5991" spans="1:13" ht="30">
      <c r="A5991" s="1163" t="s">
        <v>3298</v>
      </c>
      <c r="B5991" s="3125"/>
      <c r="C5991" s="3155"/>
      <c r="D5991" s="3151"/>
      <c r="E5991" s="3125" t="s">
        <v>5489</v>
      </c>
      <c r="F5991" s="2621"/>
      <c r="G5991" s="2621"/>
      <c r="H5991" s="3125"/>
      <c r="I5991" s="3123"/>
      <c r="J5991" s="3123"/>
      <c r="K5991" s="3125"/>
      <c r="L5991" s="3127"/>
      <c r="M5991" s="3128"/>
    </row>
    <row r="5992" spans="1:13">
      <c r="A5992" s="1163" t="s">
        <v>4376</v>
      </c>
      <c r="B5992" s="3125"/>
      <c r="C5992" s="2621"/>
      <c r="D5992" s="2621"/>
      <c r="E5992" s="3125" t="s">
        <v>5491</v>
      </c>
      <c r="F5992" s="2621"/>
      <c r="G5992" s="2621"/>
      <c r="H5992" s="3125"/>
      <c r="I5992" s="3123"/>
      <c r="J5992" s="3123"/>
      <c r="K5992" s="3125"/>
      <c r="L5992" s="3127"/>
      <c r="M5992" s="3128"/>
    </row>
    <row r="5993" spans="1:13">
      <c r="A5993" s="1163" t="s">
        <v>3304</v>
      </c>
      <c r="B5993" s="3158"/>
      <c r="C5993" s="3123"/>
      <c r="D5993" s="3160"/>
      <c r="E5993" s="3125" t="s">
        <v>5515</v>
      </c>
      <c r="F5993" s="4327">
        <v>2900</v>
      </c>
      <c r="G5993" s="4329">
        <v>197200</v>
      </c>
      <c r="H5993" s="3123"/>
      <c r="I5993" s="3123"/>
      <c r="J5993" s="3123"/>
      <c r="K5993" s="3125"/>
      <c r="L5993" s="3175"/>
      <c r="M5993" s="3128"/>
    </row>
    <row r="5994" spans="1:13">
      <c r="A5994" s="1163" t="s">
        <v>4377</v>
      </c>
      <c r="B5994" s="3158"/>
      <c r="C5994" s="3123"/>
      <c r="D5994" s="3162"/>
      <c r="E5994" s="3123">
        <v>8</v>
      </c>
      <c r="F5994" s="4328"/>
      <c r="G5994" s="4330"/>
      <c r="H5994" s="3123"/>
      <c r="I5994" s="3140"/>
      <c r="J5994" s="3141"/>
      <c r="K5994" s="3158"/>
      <c r="L5994" s="3140"/>
      <c r="M5994" s="3177"/>
    </row>
    <row r="5995" spans="1:13">
      <c r="A5995" s="1163" t="s">
        <v>4378</v>
      </c>
      <c r="B5995" s="3164"/>
      <c r="C5995" s="3140"/>
      <c r="D5995" s="3165"/>
      <c r="E5995" s="3123">
        <v>6</v>
      </c>
      <c r="F5995" s="4328"/>
      <c r="G5995" s="4330"/>
      <c r="H5995" s="3123"/>
      <c r="I5995" s="3123"/>
      <c r="J5995" s="3141"/>
      <c r="K5995" s="3158"/>
      <c r="L5995" s="3178"/>
      <c r="M5995" s="3179"/>
    </row>
    <row r="5996" spans="1:13">
      <c r="A5996" s="1163" t="s">
        <v>4379</v>
      </c>
      <c r="B5996" s="3164"/>
      <c r="C5996" s="3140"/>
      <c r="D5996" s="3124"/>
      <c r="E5996" s="3123">
        <v>68</v>
      </c>
      <c r="F5996" s="3130"/>
      <c r="G5996" s="3130"/>
      <c r="H5996" s="2838"/>
      <c r="I5996" s="3123"/>
      <c r="J5996" s="3123"/>
      <c r="K5996" s="2838"/>
      <c r="L5996" s="2621"/>
      <c r="M5996" s="2621"/>
    </row>
    <row r="5997" spans="1:13" ht="15.75" thickBot="1">
      <c r="A5997" s="1193" t="s">
        <v>29</v>
      </c>
      <c r="B5997" s="3167"/>
      <c r="C5997" s="3168"/>
      <c r="D5997" s="3169"/>
      <c r="E5997" s="3171"/>
      <c r="F5997" s="3137"/>
      <c r="G5997" s="3196">
        <v>197200</v>
      </c>
      <c r="H5997" s="3170"/>
      <c r="I5997" s="3171"/>
      <c r="J5997" s="3172"/>
      <c r="K5997" s="3197"/>
      <c r="L5997" s="3171"/>
      <c r="M5997" s="3198"/>
    </row>
    <row r="5998" spans="1:13">
      <c r="A5998" s="1142" t="s">
        <v>4747</v>
      </c>
      <c r="B5998" s="2088"/>
      <c r="C5998" s="3187"/>
      <c r="D5998" s="3188"/>
      <c r="E5998" s="2088" t="s">
        <v>5516</v>
      </c>
      <c r="F5998" s="2088"/>
      <c r="G5998" s="3189"/>
      <c r="H5998" s="2088"/>
      <c r="I5998" s="2088"/>
      <c r="J5998" s="3189"/>
      <c r="K5998" s="2088"/>
      <c r="L5998" s="2618"/>
      <c r="M5998" s="3121"/>
    </row>
    <row r="5999" spans="1:13">
      <c r="A5999" s="1163" t="s">
        <v>4228</v>
      </c>
      <c r="B5999" s="3123"/>
      <c r="C5999" s="3150"/>
      <c r="D5999" s="3151"/>
      <c r="E5999" s="3123" t="s">
        <v>5502</v>
      </c>
      <c r="F5999" s="2838"/>
      <c r="G5999" s="3124"/>
      <c r="H5999" s="3123"/>
      <c r="I5999" s="2838"/>
      <c r="J5999" s="3124"/>
      <c r="K5999" s="3123"/>
      <c r="L5999" s="2621"/>
      <c r="M5999" s="3124"/>
    </row>
    <row r="6000" spans="1:13">
      <c r="A6000" s="1163" t="s">
        <v>3284</v>
      </c>
      <c r="B6000" s="3125"/>
      <c r="C6000" s="3155"/>
      <c r="D6000" s="3151"/>
      <c r="E6000" s="3125" t="s">
        <v>4204</v>
      </c>
      <c r="F6000" s="3130"/>
      <c r="G6000" s="3130"/>
      <c r="H6000" s="3125"/>
      <c r="I6000" s="2621"/>
      <c r="J6000" s="2621"/>
      <c r="K6000" s="3123"/>
      <c r="L6000" s="2621"/>
      <c r="M6000" s="3128"/>
    </row>
    <row r="6001" spans="1:13">
      <c r="A6001" s="1163" t="s">
        <v>4375</v>
      </c>
      <c r="B6001" s="3125"/>
      <c r="C6001" s="3155"/>
      <c r="D6001" s="3151"/>
      <c r="E6001" s="3125" t="s">
        <v>3290</v>
      </c>
      <c r="F6001" s="3130"/>
      <c r="G6001" s="3130"/>
      <c r="H6001" s="3125"/>
      <c r="I6001" s="2621"/>
      <c r="J6001" s="2621"/>
      <c r="K6001" s="3125"/>
      <c r="L6001" s="3127"/>
      <c r="M6001" s="3128"/>
    </row>
    <row r="6002" spans="1:13">
      <c r="A6002" s="1163" t="s">
        <v>3291</v>
      </c>
      <c r="B6002" s="3125"/>
      <c r="C6002" s="3155"/>
      <c r="D6002" s="3151"/>
      <c r="E6002" s="3125" t="s">
        <v>4950</v>
      </c>
      <c r="F6002" s="3130"/>
      <c r="G6002" s="3130"/>
      <c r="H6002" s="3125"/>
      <c r="I6002" s="2621"/>
      <c r="J6002" s="2621"/>
      <c r="K6002" s="3125"/>
      <c r="L6002" s="3127"/>
      <c r="M6002" s="3128"/>
    </row>
    <row r="6003" spans="1:13">
      <c r="A6003" s="1163" t="s">
        <v>3294</v>
      </c>
      <c r="B6003" s="3158"/>
      <c r="C6003" s="3155"/>
      <c r="D6003" s="3151"/>
      <c r="E6003" s="3129">
        <v>6</v>
      </c>
      <c r="F6003" s="3130"/>
      <c r="G6003" s="3130"/>
      <c r="H6003" s="3129"/>
      <c r="I6003" s="2621"/>
      <c r="J6003" s="2621"/>
      <c r="K6003" s="3158"/>
      <c r="L6003" s="3127"/>
      <c r="M6003" s="3128"/>
    </row>
    <row r="6004" spans="1:13">
      <c r="A6004" s="1163" t="s">
        <v>3295</v>
      </c>
      <c r="B6004" s="3125"/>
      <c r="C6004" s="3155"/>
      <c r="D6004" s="3151"/>
      <c r="E6004" s="3125" t="s">
        <v>5488</v>
      </c>
      <c r="F6004" s="3130"/>
      <c r="G6004" s="3130"/>
      <c r="H6004" s="3125"/>
      <c r="I6004" s="2621"/>
      <c r="J6004" s="2621"/>
      <c r="K6004" s="3125"/>
      <c r="L6004" s="3127"/>
      <c r="M6004" s="3128"/>
    </row>
    <row r="6005" spans="1:13" ht="30">
      <c r="A6005" s="1163" t="s">
        <v>3298</v>
      </c>
      <c r="B6005" s="3125"/>
      <c r="C6005" s="3155"/>
      <c r="D6005" s="3151"/>
      <c r="E6005" s="3125" t="s">
        <v>5489</v>
      </c>
      <c r="F6005" s="3130"/>
      <c r="G6005" s="3130"/>
      <c r="H6005" s="3125"/>
      <c r="I6005" s="2621"/>
      <c r="J6005" s="2621"/>
      <c r="K6005" s="3125"/>
      <c r="L6005" s="3127"/>
      <c r="M6005" s="3128"/>
    </row>
    <row r="6006" spans="1:13">
      <c r="A6006" s="1163" t="s">
        <v>4376</v>
      </c>
      <c r="B6006" s="3125"/>
      <c r="C6006" s="2621"/>
      <c r="D6006" s="2621"/>
      <c r="E6006" s="3125" t="s">
        <v>5491</v>
      </c>
      <c r="F6006" s="3130"/>
      <c r="G6006" s="3130"/>
      <c r="H6006" s="3125"/>
      <c r="I6006" s="2621"/>
      <c r="J6006" s="2621"/>
      <c r="K6006" s="3125"/>
      <c r="L6006" s="3127"/>
      <c r="M6006" s="3128"/>
    </row>
    <row r="6007" spans="1:13">
      <c r="A6007" s="1163" t="s">
        <v>3304</v>
      </c>
      <c r="B6007" s="3158"/>
      <c r="C6007" s="3123"/>
      <c r="D6007" s="3160"/>
      <c r="E6007" s="3125" t="s">
        <v>3337</v>
      </c>
      <c r="F6007" s="3130"/>
      <c r="G6007" s="3130"/>
      <c r="H6007" s="3125"/>
      <c r="I6007" s="2621"/>
      <c r="J6007" s="2621"/>
      <c r="K6007" s="3125"/>
      <c r="L6007" s="3175"/>
      <c r="M6007" s="3128"/>
    </row>
    <row r="6008" spans="1:13">
      <c r="A6008" s="1163" t="s">
        <v>4377</v>
      </c>
      <c r="B6008" s="3158"/>
      <c r="C6008" s="3123"/>
      <c r="D6008" s="3162"/>
      <c r="E6008" s="3123">
        <v>1</v>
      </c>
      <c r="F6008" s="3130">
        <v>250</v>
      </c>
      <c r="G6008" s="3176">
        <v>75000</v>
      </c>
      <c r="H6008" s="3123"/>
      <c r="I6008" s="2621"/>
      <c r="J6008" s="3190"/>
      <c r="K6008" s="3158"/>
      <c r="L6008" s="3140"/>
      <c r="M6008" s="3177"/>
    </row>
    <row r="6009" spans="1:13">
      <c r="A6009" s="1163" t="s">
        <v>4378</v>
      </c>
      <c r="B6009" s="3164"/>
      <c r="C6009" s="3140"/>
      <c r="D6009" s="3165"/>
      <c r="E6009" s="3123">
        <v>2</v>
      </c>
      <c r="F6009" s="3130">
        <v>50</v>
      </c>
      <c r="G6009" s="3176">
        <v>30000</v>
      </c>
      <c r="H6009" s="3123"/>
      <c r="I6009" s="3130"/>
      <c r="J6009" s="3176"/>
      <c r="K6009" s="3158"/>
      <c r="L6009" s="3178"/>
      <c r="M6009" s="3179"/>
    </row>
    <row r="6010" spans="1:13">
      <c r="A6010" s="1163" t="s">
        <v>4379</v>
      </c>
      <c r="B6010" s="3164"/>
      <c r="C6010" s="3140"/>
      <c r="D6010" s="3124"/>
      <c r="E6010" s="3123">
        <v>300</v>
      </c>
      <c r="F6010" s="3130"/>
      <c r="G6010" s="3130"/>
      <c r="H6010" s="3123"/>
      <c r="I6010" s="3130"/>
      <c r="J6010" s="3130"/>
      <c r="K6010" s="2838"/>
      <c r="L6010" s="2621"/>
      <c r="M6010" s="2621"/>
    </row>
    <row r="6011" spans="1:13" ht="15.75" thickBot="1">
      <c r="A6011" s="1171" t="s">
        <v>29</v>
      </c>
      <c r="B6011" s="3191"/>
      <c r="C6011" s="3192"/>
      <c r="D6011" s="3193"/>
      <c r="E6011" s="3143"/>
      <c r="F6011" s="3133"/>
      <c r="G6011" s="3194">
        <v>105000</v>
      </c>
      <c r="H6011" s="3143"/>
      <c r="I6011" s="3133"/>
      <c r="J6011" s="3194"/>
      <c r="K6011" s="2848"/>
      <c r="L6011" s="3143"/>
      <c r="M6011" s="3181"/>
    </row>
    <row r="6012" spans="1:13">
      <c r="A6012" s="1153" t="s">
        <v>4747</v>
      </c>
      <c r="B6012" s="3199"/>
      <c r="C6012" s="3200"/>
      <c r="D6012" s="3135"/>
      <c r="E6012" s="2832" t="s">
        <v>5517</v>
      </c>
      <c r="F6012" s="2832"/>
      <c r="G6012" s="3195"/>
      <c r="H6012" s="3147"/>
      <c r="I6012" s="3201"/>
      <c r="J6012" s="3202"/>
      <c r="K6012" s="2832"/>
      <c r="L6012" s="3147"/>
      <c r="M6012" s="3203"/>
    </row>
    <row r="6013" spans="1:13">
      <c r="A6013" s="1163" t="s">
        <v>4228</v>
      </c>
      <c r="B6013" s="3164"/>
      <c r="C6013" s="3140"/>
      <c r="D6013" s="3124"/>
      <c r="E6013" s="3123" t="s">
        <v>5502</v>
      </c>
      <c r="F6013" s="2838"/>
      <c r="G6013" s="3124"/>
      <c r="H6013" s="3123"/>
      <c r="I6013" s="3130"/>
      <c r="J6013" s="3176"/>
      <c r="K6013" s="2838"/>
      <c r="L6013" s="3123"/>
      <c r="M6013" s="3177"/>
    </row>
    <row r="6014" spans="1:13">
      <c r="A6014" s="1163" t="s">
        <v>3284</v>
      </c>
      <c r="B6014" s="3164"/>
      <c r="C6014" s="3140"/>
      <c r="D6014" s="3124"/>
      <c r="E6014" s="3125" t="s">
        <v>6</v>
      </c>
      <c r="F6014" s="2621"/>
      <c r="G6014" s="2621"/>
      <c r="H6014" s="3123"/>
      <c r="I6014" s="3130"/>
      <c r="J6014" s="3176"/>
      <c r="K6014" s="2838"/>
      <c r="L6014" s="3123"/>
      <c r="M6014" s="3177"/>
    </row>
    <row r="6015" spans="1:13">
      <c r="A6015" s="1163" t="s">
        <v>4375</v>
      </c>
      <c r="B6015" s="3164"/>
      <c r="C6015" s="3140"/>
      <c r="D6015" s="3124"/>
      <c r="E6015" s="3125" t="s">
        <v>3290</v>
      </c>
      <c r="F6015" s="2621"/>
      <c r="G6015" s="2621"/>
      <c r="H6015" s="3123"/>
      <c r="I6015" s="3130"/>
      <c r="J6015" s="3176"/>
      <c r="K6015" s="2838"/>
      <c r="L6015" s="3123"/>
      <c r="M6015" s="3177"/>
    </row>
    <row r="6016" spans="1:13">
      <c r="A6016" s="1163" t="s">
        <v>3291</v>
      </c>
      <c r="B6016" s="3164"/>
      <c r="C6016" s="3140"/>
      <c r="D6016" s="3124"/>
      <c r="E6016" s="3125" t="s">
        <v>4950</v>
      </c>
      <c r="F6016" s="2621"/>
      <c r="G6016" s="2621"/>
      <c r="H6016" s="3123"/>
      <c r="I6016" s="3130"/>
      <c r="J6016" s="3176"/>
      <c r="K6016" s="2838"/>
      <c r="L6016" s="3123"/>
      <c r="M6016" s="3177"/>
    </row>
    <row r="6017" spans="1:13">
      <c r="A6017" s="1163" t="s">
        <v>3294</v>
      </c>
      <c r="B6017" s="3164"/>
      <c r="C6017" s="3140"/>
      <c r="D6017" s="3124"/>
      <c r="E6017" s="3129">
        <v>15</v>
      </c>
      <c r="F6017" s="2621"/>
      <c r="G6017" s="2621"/>
      <c r="H6017" s="3123"/>
      <c r="I6017" s="3130"/>
      <c r="J6017" s="3176"/>
      <c r="K6017" s="2838"/>
      <c r="L6017" s="3123"/>
      <c r="M6017" s="3177"/>
    </row>
    <row r="6018" spans="1:13">
      <c r="A6018" s="1163" t="s">
        <v>3295</v>
      </c>
      <c r="B6018" s="3164"/>
      <c r="C6018" s="3140"/>
      <c r="D6018" s="3124"/>
      <c r="E6018" s="3125" t="s">
        <v>5488</v>
      </c>
      <c r="F6018" s="2621"/>
      <c r="G6018" s="2621"/>
      <c r="H6018" s="3123"/>
      <c r="I6018" s="3130"/>
      <c r="J6018" s="3176"/>
      <c r="K6018" s="2838"/>
      <c r="L6018" s="3123"/>
      <c r="M6018" s="3177"/>
    </row>
    <row r="6019" spans="1:13" ht="30">
      <c r="A6019" s="1163" t="s">
        <v>3298</v>
      </c>
      <c r="B6019" s="3164"/>
      <c r="C6019" s="3140"/>
      <c r="D6019" s="3124"/>
      <c r="E6019" s="3125" t="s">
        <v>5489</v>
      </c>
      <c r="F6019" s="2621"/>
      <c r="G6019" s="2621"/>
      <c r="H6019" s="3123"/>
      <c r="I6019" s="3130"/>
      <c r="J6019" s="3176"/>
      <c r="K6019" s="2838"/>
      <c r="L6019" s="3123"/>
      <c r="M6019" s="3177"/>
    </row>
    <row r="6020" spans="1:13">
      <c r="A6020" s="1163" t="s">
        <v>4376</v>
      </c>
      <c r="B6020" s="3164"/>
      <c r="C6020" s="3140"/>
      <c r="D6020" s="3124"/>
      <c r="E6020" s="3125" t="s">
        <v>5491</v>
      </c>
      <c r="F6020" s="2621"/>
      <c r="G6020" s="2621"/>
      <c r="H6020" s="3123"/>
      <c r="I6020" s="3130"/>
      <c r="J6020" s="3176"/>
      <c r="K6020" s="2838"/>
      <c r="L6020" s="3123"/>
      <c r="M6020" s="3177"/>
    </row>
    <row r="6021" spans="1:13">
      <c r="A6021" s="1163" t="s">
        <v>3304</v>
      </c>
      <c r="B6021" s="3164"/>
      <c r="C6021" s="3140"/>
      <c r="D6021" s="3124"/>
      <c r="E6021" s="3125" t="s">
        <v>3337</v>
      </c>
      <c r="F6021" s="2621"/>
      <c r="G6021" s="2621"/>
      <c r="H6021" s="3123"/>
      <c r="I6021" s="3130"/>
      <c r="J6021" s="3176"/>
      <c r="K6021" s="2838"/>
      <c r="L6021" s="3123"/>
      <c r="M6021" s="3177"/>
    </row>
    <row r="6022" spans="1:13">
      <c r="A6022" s="1163" t="s">
        <v>4377</v>
      </c>
      <c r="B6022" s="3164"/>
      <c r="C6022" s="3140"/>
      <c r="D6022" s="3124"/>
      <c r="E6022" s="3123">
        <v>1</v>
      </c>
      <c r="F6022" s="2621">
        <v>250</v>
      </c>
      <c r="G6022" s="3190">
        <v>100000</v>
      </c>
      <c r="H6022" s="3123"/>
      <c r="I6022" s="3130"/>
      <c r="J6022" s="3176"/>
      <c r="K6022" s="2838"/>
      <c r="L6022" s="3123"/>
      <c r="M6022" s="3177"/>
    </row>
    <row r="6023" spans="1:13">
      <c r="A6023" s="1163" t="s">
        <v>4378</v>
      </c>
      <c r="B6023" s="3164"/>
      <c r="C6023" s="3140"/>
      <c r="D6023" s="3124"/>
      <c r="E6023" s="3123">
        <v>2</v>
      </c>
      <c r="F6023" s="3130">
        <v>50</v>
      </c>
      <c r="G6023" s="3176">
        <v>40000</v>
      </c>
      <c r="H6023" s="3123"/>
      <c r="I6023" s="3130"/>
      <c r="J6023" s="3176"/>
      <c r="K6023" s="2838"/>
      <c r="L6023" s="3123"/>
      <c r="M6023" s="3177"/>
    </row>
    <row r="6024" spans="1:13">
      <c r="A6024" s="1163" t="s">
        <v>4379</v>
      </c>
      <c r="B6024" s="3164"/>
      <c r="C6024" s="3140"/>
      <c r="D6024" s="3124"/>
      <c r="E6024" s="3123">
        <v>400</v>
      </c>
      <c r="F6024" s="3130"/>
      <c r="G6024" s="3130"/>
      <c r="H6024" s="3123"/>
      <c r="I6024" s="3130"/>
      <c r="J6024" s="3176"/>
      <c r="K6024" s="2838"/>
      <c r="L6024" s="3123"/>
      <c r="M6024" s="3177"/>
    </row>
    <row r="6025" spans="1:13" ht="15.75" thickBot="1">
      <c r="A6025" s="1193" t="s">
        <v>29</v>
      </c>
      <c r="B6025" s="3167"/>
      <c r="C6025" s="3168"/>
      <c r="D6025" s="3169"/>
      <c r="E6025" s="3171"/>
      <c r="F6025" s="3137"/>
      <c r="G6025" s="3196">
        <v>140000</v>
      </c>
      <c r="H6025" s="3171"/>
      <c r="I6025" s="3137"/>
      <c r="J6025" s="3196"/>
      <c r="K6025" s="3197"/>
      <c r="L6025" s="3171"/>
      <c r="M6025" s="3198"/>
    </row>
    <row r="6026" spans="1:13">
      <c r="A6026" s="1142" t="s">
        <v>4747</v>
      </c>
      <c r="B6026" s="3204"/>
      <c r="C6026" s="3205"/>
      <c r="D6026" s="3121"/>
      <c r="E6026" s="2088" t="s">
        <v>5518</v>
      </c>
      <c r="F6026" s="2088"/>
      <c r="G6026" s="3189"/>
      <c r="H6026" s="2088" t="s">
        <v>5519</v>
      </c>
      <c r="I6026" s="2088"/>
      <c r="J6026" s="3121"/>
      <c r="K6026" s="2088" t="s">
        <v>5520</v>
      </c>
      <c r="L6026" s="2088"/>
      <c r="M6026" s="3121"/>
    </row>
    <row r="6027" spans="1:13">
      <c r="A6027" s="1163" t="s">
        <v>4228</v>
      </c>
      <c r="B6027" s="3164"/>
      <c r="C6027" s="3140"/>
      <c r="D6027" s="3124"/>
      <c r="E6027" s="3123" t="s">
        <v>5502</v>
      </c>
      <c r="F6027" s="2838"/>
      <c r="G6027" s="3124"/>
      <c r="H6027" s="3123" t="s">
        <v>5502</v>
      </c>
      <c r="I6027" s="2838"/>
      <c r="J6027" s="3124"/>
      <c r="K6027" s="3123" t="s">
        <v>5502</v>
      </c>
      <c r="L6027" s="2838"/>
      <c r="M6027" s="3124"/>
    </row>
    <row r="6028" spans="1:13">
      <c r="A6028" s="1163" t="s">
        <v>3284</v>
      </c>
      <c r="B6028" s="3164"/>
      <c r="C6028" s="3140"/>
      <c r="D6028" s="3124"/>
      <c r="E6028" s="3125" t="s">
        <v>4185</v>
      </c>
      <c r="F6028" s="2621"/>
      <c r="G6028" s="2621"/>
      <c r="H6028" s="3125" t="s">
        <v>4284</v>
      </c>
      <c r="I6028" s="3127"/>
      <c r="J6028" s="3128"/>
      <c r="K6028" s="3123" t="s">
        <v>4081</v>
      </c>
      <c r="L6028" s="3127"/>
      <c r="M6028" s="3128"/>
    </row>
    <row r="6029" spans="1:13">
      <c r="A6029" s="1163" t="s">
        <v>4375</v>
      </c>
      <c r="B6029" s="3164"/>
      <c r="C6029" s="3140"/>
      <c r="D6029" s="3124"/>
      <c r="E6029" s="3125" t="s">
        <v>3290</v>
      </c>
      <c r="F6029" s="2621"/>
      <c r="G6029" s="2621"/>
      <c r="H6029" s="3125" t="s">
        <v>3290</v>
      </c>
      <c r="I6029" s="3127"/>
      <c r="J6029" s="3128"/>
      <c r="K6029" s="3125" t="s">
        <v>3290</v>
      </c>
      <c r="L6029" s="3127"/>
      <c r="M6029" s="3128"/>
    </row>
    <row r="6030" spans="1:13">
      <c r="A6030" s="1163" t="s">
        <v>3291</v>
      </c>
      <c r="B6030" s="3164"/>
      <c r="C6030" s="3140"/>
      <c r="D6030" s="3124"/>
      <c r="E6030" s="3125" t="s">
        <v>4950</v>
      </c>
      <c r="F6030" s="2621"/>
      <c r="G6030" s="2621"/>
      <c r="H6030" s="3125" t="s">
        <v>4950</v>
      </c>
      <c r="I6030" s="3127"/>
      <c r="J6030" s="3128"/>
      <c r="K6030" s="3125" t="s">
        <v>5521</v>
      </c>
      <c r="L6030" s="3127"/>
      <c r="M6030" s="3128"/>
    </row>
    <row r="6031" spans="1:13">
      <c r="A6031" s="1163" t="s">
        <v>3294</v>
      </c>
      <c r="B6031" s="3164"/>
      <c r="C6031" s="3140"/>
      <c r="D6031" s="3124"/>
      <c r="E6031" s="3129">
        <v>1</v>
      </c>
      <c r="F6031" s="2621"/>
      <c r="G6031" s="2621"/>
      <c r="H6031" s="3129">
        <v>15</v>
      </c>
      <c r="I6031" s="3127"/>
      <c r="J6031" s="3128"/>
      <c r="K6031" s="3129"/>
      <c r="L6031" s="3127"/>
      <c r="M6031" s="3128"/>
    </row>
    <row r="6032" spans="1:13">
      <c r="A6032" s="1163" t="s">
        <v>3295</v>
      </c>
      <c r="B6032" s="3164"/>
      <c r="C6032" s="3140"/>
      <c r="D6032" s="3124"/>
      <c r="E6032" s="3125" t="s">
        <v>5488</v>
      </c>
      <c r="F6032" s="2621"/>
      <c r="G6032" s="2621"/>
      <c r="H6032" s="3125" t="s">
        <v>5488</v>
      </c>
      <c r="I6032" s="3127"/>
      <c r="J6032" s="3128"/>
      <c r="K6032" s="3125" t="s">
        <v>5488</v>
      </c>
      <c r="L6032" s="3127"/>
      <c r="M6032" s="3128"/>
    </row>
    <row r="6033" spans="1:13" ht="45">
      <c r="A6033" s="1163" t="s">
        <v>3298</v>
      </c>
      <c r="B6033" s="3164"/>
      <c r="C6033" s="3140"/>
      <c r="D6033" s="3124"/>
      <c r="E6033" s="3125" t="s">
        <v>5489</v>
      </c>
      <c r="F6033" s="2621"/>
      <c r="G6033" s="2621"/>
      <c r="H6033" s="3125" t="s">
        <v>5489</v>
      </c>
      <c r="I6033" s="3127"/>
      <c r="J6033" s="3128"/>
      <c r="K6033" s="3125" t="s">
        <v>5489</v>
      </c>
      <c r="L6033" s="3127"/>
      <c r="M6033" s="3128"/>
    </row>
    <row r="6034" spans="1:13">
      <c r="A6034" s="1163" t="s">
        <v>4376</v>
      </c>
      <c r="B6034" s="3164"/>
      <c r="C6034" s="3140"/>
      <c r="D6034" s="3124"/>
      <c r="E6034" s="3125" t="s">
        <v>5491</v>
      </c>
      <c r="F6034" s="2621"/>
      <c r="G6034" s="2621"/>
      <c r="H6034" s="3125" t="s">
        <v>5491</v>
      </c>
      <c r="I6034" s="3127"/>
      <c r="J6034" s="3128"/>
      <c r="K6034" s="3125" t="s">
        <v>5491</v>
      </c>
      <c r="L6034" s="3127"/>
      <c r="M6034" s="3128"/>
    </row>
    <row r="6035" spans="1:13">
      <c r="A6035" s="1163" t="s">
        <v>3304</v>
      </c>
      <c r="B6035" s="3164"/>
      <c r="C6035" s="3140"/>
      <c r="D6035" s="3124"/>
      <c r="E6035" s="3125" t="s">
        <v>5522</v>
      </c>
      <c r="F6035" s="4327">
        <v>2900</v>
      </c>
      <c r="G6035" s="4329">
        <f>E6038*F6035</f>
        <v>159500</v>
      </c>
      <c r="H6035" s="3125" t="s">
        <v>3337</v>
      </c>
      <c r="I6035" s="2621"/>
      <c r="J6035" s="2621"/>
      <c r="K6035" s="3125" t="s">
        <v>3337</v>
      </c>
      <c r="L6035" s="2621"/>
      <c r="M6035" s="2621"/>
    </row>
    <row r="6036" spans="1:13">
      <c r="A6036" s="1163" t="s">
        <v>4377</v>
      </c>
      <c r="B6036" s="3164"/>
      <c r="C6036" s="3140"/>
      <c r="D6036" s="3124"/>
      <c r="E6036" s="3123">
        <v>8</v>
      </c>
      <c r="F6036" s="4328"/>
      <c r="G6036" s="4330"/>
      <c r="H6036" s="3123">
        <v>1</v>
      </c>
      <c r="I6036" s="3130">
        <v>250</v>
      </c>
      <c r="J6036" s="3176">
        <v>100000</v>
      </c>
      <c r="K6036" s="3123">
        <v>1</v>
      </c>
      <c r="L6036" s="3130">
        <v>250</v>
      </c>
      <c r="M6036" s="3176">
        <v>17500</v>
      </c>
    </row>
    <row r="6037" spans="1:13">
      <c r="A6037" s="1163" t="s">
        <v>4378</v>
      </c>
      <c r="B6037" s="3164"/>
      <c r="C6037" s="3140"/>
      <c r="D6037" s="3124"/>
      <c r="E6037" s="3123">
        <v>6</v>
      </c>
      <c r="F6037" s="4328"/>
      <c r="G6037" s="4330"/>
      <c r="H6037" s="3123">
        <v>2</v>
      </c>
      <c r="I6037" s="3130">
        <v>50</v>
      </c>
      <c r="J6037" s="3176">
        <v>40000</v>
      </c>
      <c r="K6037" s="3123">
        <v>2</v>
      </c>
      <c r="L6037" s="3130">
        <v>50</v>
      </c>
      <c r="M6037" s="3176">
        <v>7000</v>
      </c>
    </row>
    <row r="6038" spans="1:13">
      <c r="A6038" s="1163" t="s">
        <v>4379</v>
      </c>
      <c r="B6038" s="3164"/>
      <c r="C6038" s="3140"/>
      <c r="D6038" s="3124"/>
      <c r="E6038" s="3123">
        <v>55</v>
      </c>
      <c r="F6038" s="3130"/>
      <c r="G6038" s="3130"/>
      <c r="H6038" s="3123">
        <v>400</v>
      </c>
      <c r="I6038" s="3130"/>
      <c r="J6038" s="3130"/>
      <c r="K6038" s="3123">
        <v>70</v>
      </c>
      <c r="L6038" s="3130"/>
      <c r="M6038" s="3130"/>
    </row>
    <row r="6039" spans="1:13" ht="15.75" thickBot="1">
      <c r="A6039" s="1171" t="s">
        <v>29</v>
      </c>
      <c r="B6039" s="3191"/>
      <c r="C6039" s="3192"/>
      <c r="D6039" s="3193"/>
      <c r="E6039" s="3143"/>
      <c r="F6039" s="3133"/>
      <c r="G6039" s="3194">
        <f>G6035</f>
        <v>159500</v>
      </c>
      <c r="H6039" s="3132"/>
      <c r="I6039" s="3133"/>
      <c r="J6039" s="3180">
        <f>SUM(J6036:J6038)</f>
        <v>140000</v>
      </c>
      <c r="K6039" s="3132"/>
      <c r="L6039" s="3133"/>
      <c r="M6039" s="3180">
        <f>SUM(M6036:M6038)</f>
        <v>24500</v>
      </c>
    </row>
    <row r="6040" spans="1:13" ht="15.75" thickBot="1">
      <c r="A6040" s="3206" t="s">
        <v>5523</v>
      </c>
      <c r="B6040" s="2100"/>
      <c r="C6040" s="2100"/>
      <c r="D6040" s="2970">
        <f>D6039+D6025+D6011+D5997+D5983+D5969+D5955+D5941+D5927+D5913+D5899+D5885</f>
        <v>230000</v>
      </c>
      <c r="E6040" s="2100"/>
      <c r="F6040" s="2100"/>
      <c r="G6040" s="2970">
        <f>G6039+G6025+G6011+G5997+G5983+G5969+G5955+G5941+G5927+G5913+G5899+G5885</f>
        <v>1082100</v>
      </c>
      <c r="H6040" s="2100"/>
      <c r="I6040" s="2100"/>
      <c r="J6040" s="2970">
        <f>J6039+J6025+J6011+J5997+J5983+J5969+J5955+J5941+J5927+J5913+J5899+J5885</f>
        <v>177100</v>
      </c>
      <c r="K6040" s="2100"/>
      <c r="L6040" s="2100"/>
      <c r="M6040" s="3207">
        <f>M6039+M6025+M6011+M5997+M5983+M5969+M5955+M5941+M5927+M5913+M5899+M5885</f>
        <v>256600</v>
      </c>
    </row>
    <row r="6041" spans="1:13" ht="15.75" thickBot="1">
      <c r="A6041" s="3208" t="s">
        <v>5524</v>
      </c>
      <c r="B6041" s="2100"/>
      <c r="C6041" s="2100"/>
      <c r="D6041" s="2100"/>
      <c r="E6041" s="2100"/>
      <c r="F6041" s="2100"/>
      <c r="G6041" s="2100"/>
      <c r="H6041" s="2100"/>
      <c r="I6041" s="2100"/>
      <c r="J6041" s="2100"/>
      <c r="K6041" s="2100"/>
      <c r="L6041" s="2100"/>
      <c r="M6041" s="2103"/>
    </row>
    <row r="6042" spans="1:13" ht="30">
      <c r="A6042" s="1142" t="s">
        <v>4747</v>
      </c>
      <c r="B6042" s="2088" t="s">
        <v>5525</v>
      </c>
      <c r="C6042" s="3209"/>
      <c r="D6042" s="3209"/>
      <c r="E6042" s="2088" t="s">
        <v>5525</v>
      </c>
      <c r="F6042" s="3209"/>
      <c r="G6042" s="3209"/>
      <c r="H6042" s="2976" t="s">
        <v>5526</v>
      </c>
      <c r="I6042" s="2088"/>
      <c r="J6042" s="3121"/>
      <c r="K6042" s="2088" t="s">
        <v>5527</v>
      </c>
      <c r="L6042" s="2088"/>
      <c r="M6042" s="3121"/>
    </row>
    <row r="6043" spans="1:13">
      <c r="A6043" s="1163" t="s">
        <v>4228</v>
      </c>
      <c r="B6043" s="3123" t="s">
        <v>5528</v>
      </c>
      <c r="C6043" s="3178"/>
      <c r="D6043" s="3178"/>
      <c r="E6043" s="3123" t="s">
        <v>5528</v>
      </c>
      <c r="F6043" s="3178"/>
      <c r="G6043" s="3178"/>
      <c r="H6043" s="3123" t="s">
        <v>5528</v>
      </c>
      <c r="I6043" s="2838"/>
      <c r="J6043" s="3124"/>
      <c r="K6043" s="3123" t="s">
        <v>5529</v>
      </c>
      <c r="L6043" s="2838"/>
      <c r="M6043" s="3124"/>
    </row>
    <row r="6044" spans="1:13">
      <c r="A6044" s="1163" t="s">
        <v>3284</v>
      </c>
      <c r="B6044" s="3210">
        <v>43917</v>
      </c>
      <c r="C6044" s="3178"/>
      <c r="D6044" s="3178"/>
      <c r="E6044" s="3210">
        <v>43994</v>
      </c>
      <c r="F6044" s="3178"/>
      <c r="G6044" s="3178"/>
      <c r="H6044" s="3123" t="s">
        <v>5530</v>
      </c>
      <c r="I6044" s="3127"/>
      <c r="J6044" s="3128"/>
      <c r="K6044" s="3125" t="s">
        <v>5531</v>
      </c>
      <c r="L6044" s="3127"/>
      <c r="M6044" s="3128"/>
    </row>
    <row r="6045" spans="1:13">
      <c r="A6045" s="1163" t="s">
        <v>4375</v>
      </c>
      <c r="B6045" s="3125" t="s">
        <v>3712</v>
      </c>
      <c r="C6045" s="3178"/>
      <c r="D6045" s="3178"/>
      <c r="E6045" s="3125" t="s">
        <v>3712</v>
      </c>
      <c r="F6045" s="3178"/>
      <c r="G6045" s="3178"/>
      <c r="H6045" s="3125" t="s">
        <v>3712</v>
      </c>
      <c r="I6045" s="3127"/>
      <c r="J6045" s="3128"/>
      <c r="K6045" s="3125" t="s">
        <v>5532</v>
      </c>
      <c r="L6045" s="3127"/>
      <c r="M6045" s="3128"/>
    </row>
    <row r="6046" spans="1:13" ht="45">
      <c r="A6046" s="1163" t="s">
        <v>3291</v>
      </c>
      <c r="B6046" s="3125" t="s">
        <v>5533</v>
      </c>
      <c r="C6046" s="3178"/>
      <c r="D6046" s="3178"/>
      <c r="E6046" s="3125" t="s">
        <v>5533</v>
      </c>
      <c r="F6046" s="3178"/>
      <c r="G6046" s="3178"/>
      <c r="H6046" s="3125" t="s">
        <v>5534</v>
      </c>
      <c r="I6046" s="3127"/>
      <c r="J6046" s="3128"/>
      <c r="K6046" s="3125" t="s">
        <v>5535</v>
      </c>
      <c r="L6046" s="3127"/>
      <c r="M6046" s="3128"/>
    </row>
    <row r="6047" spans="1:13">
      <c r="A6047" s="1163" t="s">
        <v>3294</v>
      </c>
      <c r="B6047" s="3129">
        <v>1</v>
      </c>
      <c r="C6047" s="3178"/>
      <c r="D6047" s="3178"/>
      <c r="E6047" s="3129">
        <v>1</v>
      </c>
      <c r="F6047" s="3178"/>
      <c r="G6047" s="3178"/>
      <c r="H6047" s="3129">
        <v>2</v>
      </c>
      <c r="I6047" s="3127"/>
      <c r="J6047" s="3128"/>
      <c r="K6047" s="3129">
        <v>1</v>
      </c>
      <c r="L6047" s="3127"/>
      <c r="M6047" s="3128"/>
    </row>
    <row r="6048" spans="1:13" ht="30">
      <c r="A6048" s="1163" t="s">
        <v>3295</v>
      </c>
      <c r="B6048" s="3125" t="s">
        <v>5536</v>
      </c>
      <c r="C6048" s="3178"/>
      <c r="D6048" s="3178"/>
      <c r="E6048" s="3125" t="s">
        <v>5536</v>
      </c>
      <c r="F6048" s="3178"/>
      <c r="G6048" s="3178"/>
      <c r="H6048" s="3125" t="s">
        <v>5537</v>
      </c>
      <c r="I6048" s="3127"/>
      <c r="J6048" s="3128"/>
      <c r="K6048" s="3125" t="s">
        <v>5536</v>
      </c>
      <c r="L6048" s="3127"/>
      <c r="M6048" s="3128"/>
    </row>
    <row r="6049" spans="1:13" ht="45">
      <c r="A6049" s="1163" t="s">
        <v>3298</v>
      </c>
      <c r="B6049" s="3125" t="s">
        <v>5489</v>
      </c>
      <c r="C6049" s="3178"/>
      <c r="D6049" s="3178"/>
      <c r="E6049" s="3125" t="s">
        <v>5489</v>
      </c>
      <c r="F6049" s="3178"/>
      <c r="G6049" s="3178"/>
      <c r="H6049" s="3125" t="s">
        <v>5489</v>
      </c>
      <c r="I6049" s="3127"/>
      <c r="J6049" s="3128"/>
      <c r="K6049" s="3125" t="s">
        <v>3337</v>
      </c>
      <c r="L6049" s="3127"/>
      <c r="M6049" s="3128"/>
    </row>
    <row r="6050" spans="1:13">
      <c r="A6050" s="1163" t="s">
        <v>4376</v>
      </c>
      <c r="B6050" s="3125" t="s">
        <v>5491</v>
      </c>
      <c r="C6050" s="3178"/>
      <c r="D6050" s="3178"/>
      <c r="E6050" s="3125" t="s">
        <v>5491</v>
      </c>
      <c r="F6050" s="3178"/>
      <c r="G6050" s="3178"/>
      <c r="H6050" s="3125" t="s">
        <v>5491</v>
      </c>
      <c r="I6050" s="3127"/>
      <c r="J6050" s="3128"/>
      <c r="K6050" s="3125" t="s">
        <v>3337</v>
      </c>
      <c r="L6050" s="3127"/>
      <c r="M6050" s="3128"/>
    </row>
    <row r="6051" spans="1:13">
      <c r="A6051" s="1163" t="s">
        <v>3304</v>
      </c>
      <c r="B6051" s="3123" t="s">
        <v>3337</v>
      </c>
      <c r="C6051" s="3178"/>
      <c r="D6051" s="3178"/>
      <c r="E6051" s="3123" t="s">
        <v>3337</v>
      </c>
      <c r="F6051" s="3178"/>
      <c r="G6051" s="3178"/>
      <c r="H6051" s="3123">
        <v>116</v>
      </c>
      <c r="I6051" s="4327">
        <v>1850</v>
      </c>
      <c r="J6051" s="3178"/>
      <c r="K6051" s="3123" t="s">
        <v>3337</v>
      </c>
      <c r="L6051" s="3178"/>
      <c r="M6051" s="3178"/>
    </row>
    <row r="6052" spans="1:13">
      <c r="A6052" s="1163" t="s">
        <v>4377</v>
      </c>
      <c r="B6052" s="3123">
        <v>1</v>
      </c>
      <c r="C6052" s="3123">
        <v>250</v>
      </c>
      <c r="D6052" s="3141">
        <v>17500</v>
      </c>
      <c r="E6052" s="3123">
        <v>1</v>
      </c>
      <c r="F6052" s="3123">
        <v>250</v>
      </c>
      <c r="G6052" s="3141">
        <v>17500</v>
      </c>
      <c r="H6052" s="3123">
        <v>4</v>
      </c>
      <c r="I6052" s="4328"/>
      <c r="J6052" s="3123"/>
      <c r="K6052" s="3123">
        <v>1</v>
      </c>
      <c r="L6052" s="3123">
        <v>150</v>
      </c>
      <c r="M6052" s="3123"/>
    </row>
    <row r="6053" spans="1:13">
      <c r="A6053" s="1163" t="s">
        <v>4378</v>
      </c>
      <c r="B6053" s="3123">
        <v>2</v>
      </c>
      <c r="C6053" s="3123">
        <v>100</v>
      </c>
      <c r="D6053" s="3141">
        <v>7000</v>
      </c>
      <c r="E6053" s="3123">
        <v>2</v>
      </c>
      <c r="F6053" s="3123">
        <v>100</v>
      </c>
      <c r="G6053" s="3141">
        <v>7000</v>
      </c>
      <c r="H6053" s="3123">
        <v>4</v>
      </c>
      <c r="I6053" s="4328"/>
      <c r="J6053" s="3123"/>
      <c r="K6053" s="3123">
        <v>2</v>
      </c>
      <c r="L6053" s="3123">
        <v>50</v>
      </c>
      <c r="M6053" s="3123"/>
    </row>
    <row r="6054" spans="1:13">
      <c r="A6054" s="1163" t="s">
        <v>4379</v>
      </c>
      <c r="B6054" s="3123">
        <v>70</v>
      </c>
      <c r="C6054" s="3123"/>
      <c r="D6054" s="3123"/>
      <c r="E6054" s="3123">
        <v>70</v>
      </c>
      <c r="F6054" s="3123"/>
      <c r="G6054" s="3123"/>
      <c r="H6054" s="3123">
        <v>116</v>
      </c>
      <c r="I6054" s="4328"/>
      <c r="J6054" s="3123"/>
      <c r="K6054" s="3123">
        <v>740</v>
      </c>
      <c r="L6054" s="3123"/>
      <c r="M6054" s="3123"/>
    </row>
    <row r="6055" spans="1:13" ht="15.75" thickBot="1">
      <c r="A6055" s="1171" t="s">
        <v>29</v>
      </c>
      <c r="B6055" s="3211"/>
      <c r="C6055" s="3143">
        <v>350</v>
      </c>
      <c r="D6055" s="3212">
        <f>SUM(D6052:D6054)</f>
        <v>24500</v>
      </c>
      <c r="E6055" s="3211"/>
      <c r="F6055" s="3143">
        <v>350</v>
      </c>
      <c r="G6055" s="3212">
        <f>SUM(G6052:G6054)</f>
        <v>24500</v>
      </c>
      <c r="H6055" s="3143" t="s">
        <v>29</v>
      </c>
      <c r="I6055" s="3185">
        <v>1850</v>
      </c>
      <c r="J6055" s="3212">
        <v>214600</v>
      </c>
      <c r="K6055" s="3211"/>
      <c r="L6055" s="3143">
        <v>350</v>
      </c>
      <c r="M6055" s="3185">
        <v>259000</v>
      </c>
    </row>
    <row r="6056" spans="1:13" ht="30">
      <c r="A6056" s="1153" t="s">
        <v>4747</v>
      </c>
      <c r="B6056" s="2832" t="s">
        <v>5538</v>
      </c>
      <c r="C6056" s="3213"/>
      <c r="D6056" s="3213"/>
      <c r="E6056" s="2832" t="s">
        <v>5539</v>
      </c>
      <c r="F6056" s="3213"/>
      <c r="G6056" s="3213"/>
      <c r="H6056" s="2832" t="s">
        <v>5538</v>
      </c>
      <c r="I6056" s="3213"/>
      <c r="J6056" s="3213"/>
      <c r="K6056" s="2832" t="s">
        <v>5525</v>
      </c>
      <c r="L6056" s="3213"/>
      <c r="M6056" s="3213"/>
    </row>
    <row r="6057" spans="1:13">
      <c r="A6057" s="1163" t="s">
        <v>4228</v>
      </c>
      <c r="B6057" s="3123" t="s">
        <v>5540</v>
      </c>
      <c r="C6057" s="3178"/>
      <c r="D6057" s="3178"/>
      <c r="E6057" s="3123" t="s">
        <v>5540</v>
      </c>
      <c r="F6057" s="3178"/>
      <c r="G6057" s="3178"/>
      <c r="H6057" s="3123" t="s">
        <v>5540</v>
      </c>
      <c r="I6057" s="3178"/>
      <c r="J6057" s="3178"/>
      <c r="K6057" s="3123" t="s">
        <v>5528</v>
      </c>
      <c r="L6057" s="3178"/>
      <c r="M6057" s="3178"/>
    </row>
    <row r="6058" spans="1:13">
      <c r="A6058" s="1163" t="s">
        <v>3284</v>
      </c>
      <c r="B6058" s="3210">
        <v>43887</v>
      </c>
      <c r="C6058" s="3178"/>
      <c r="D6058" s="3178"/>
      <c r="E6058" s="3210" t="s">
        <v>5541</v>
      </c>
      <c r="F6058" s="3178"/>
      <c r="G6058" s="3178"/>
      <c r="H6058" s="3210">
        <v>44069</v>
      </c>
      <c r="I6058" s="3178"/>
      <c r="J6058" s="3178"/>
      <c r="K6058" s="3210">
        <v>44176</v>
      </c>
      <c r="L6058" s="3178"/>
      <c r="M6058" s="3178"/>
    </row>
    <row r="6059" spans="1:13">
      <c r="A6059" s="1163" t="s">
        <v>4375</v>
      </c>
      <c r="B6059" s="3125" t="s">
        <v>5542</v>
      </c>
      <c r="C6059" s="3178"/>
      <c r="D6059" s="3178"/>
      <c r="E6059" s="3125" t="s">
        <v>5542</v>
      </c>
      <c r="F6059" s="3178"/>
      <c r="G6059" s="3178"/>
      <c r="H6059" s="3125" t="s">
        <v>5542</v>
      </c>
      <c r="I6059" s="3178"/>
      <c r="J6059" s="3178"/>
      <c r="K6059" s="3125" t="s">
        <v>3712</v>
      </c>
      <c r="L6059" s="3178"/>
      <c r="M6059" s="3178"/>
    </row>
    <row r="6060" spans="1:13">
      <c r="A6060" s="1163" t="s">
        <v>3291</v>
      </c>
      <c r="B6060" s="3125" t="s">
        <v>5543</v>
      </c>
      <c r="C6060" s="3178"/>
      <c r="D6060" s="3178"/>
      <c r="E6060" s="3125" t="s">
        <v>5543</v>
      </c>
      <c r="F6060" s="3178"/>
      <c r="G6060" s="3178"/>
      <c r="H6060" s="3125" t="s">
        <v>5543</v>
      </c>
      <c r="I6060" s="3178"/>
      <c r="J6060" s="3178"/>
      <c r="K6060" s="3125" t="s">
        <v>5533</v>
      </c>
      <c r="L6060" s="3178"/>
      <c r="M6060" s="3178"/>
    </row>
    <row r="6061" spans="1:13">
      <c r="A6061" s="1163" t="s">
        <v>3294</v>
      </c>
      <c r="B6061" s="3129">
        <v>1</v>
      </c>
      <c r="C6061" s="3178"/>
      <c r="D6061" s="3178"/>
      <c r="E6061" s="3129">
        <v>2</v>
      </c>
      <c r="F6061" s="3178"/>
      <c r="G6061" s="3178"/>
      <c r="H6061" s="3129">
        <v>1</v>
      </c>
      <c r="I6061" s="3178"/>
      <c r="J6061" s="3178"/>
      <c r="K6061" s="3129">
        <v>1</v>
      </c>
      <c r="L6061" s="3178"/>
      <c r="M6061" s="3178"/>
    </row>
    <row r="6062" spans="1:13">
      <c r="A6062" s="1163" t="s">
        <v>3295</v>
      </c>
      <c r="B6062" s="3125" t="s">
        <v>5536</v>
      </c>
      <c r="C6062" s="3178"/>
      <c r="D6062" s="3178"/>
      <c r="E6062" s="3125" t="s">
        <v>5536</v>
      </c>
      <c r="F6062" s="3178"/>
      <c r="G6062" s="3178"/>
      <c r="H6062" s="3125" t="s">
        <v>5536</v>
      </c>
      <c r="I6062" s="3178"/>
      <c r="J6062" s="3178"/>
      <c r="K6062" s="3125" t="s">
        <v>5536</v>
      </c>
      <c r="L6062" s="3178"/>
      <c r="M6062" s="3178"/>
    </row>
    <row r="6063" spans="1:13" ht="30">
      <c r="A6063" s="1163" t="s">
        <v>3298</v>
      </c>
      <c r="B6063" s="3125" t="s">
        <v>3337</v>
      </c>
      <c r="C6063" s="3178"/>
      <c r="D6063" s="3178"/>
      <c r="E6063" s="3125" t="s">
        <v>3337</v>
      </c>
      <c r="F6063" s="3178"/>
      <c r="G6063" s="3178"/>
      <c r="H6063" s="3125" t="s">
        <v>3337</v>
      </c>
      <c r="I6063" s="3178"/>
      <c r="J6063" s="3178"/>
      <c r="K6063" s="3125" t="s">
        <v>5489</v>
      </c>
      <c r="L6063" s="3178"/>
      <c r="M6063" s="3178"/>
    </row>
    <row r="6064" spans="1:13">
      <c r="A6064" s="1163" t="s">
        <v>4376</v>
      </c>
      <c r="B6064" s="3125" t="s">
        <v>3337</v>
      </c>
      <c r="C6064" s="3178"/>
      <c r="D6064" s="3178"/>
      <c r="E6064" s="3125" t="s">
        <v>3337</v>
      </c>
      <c r="F6064" s="3178"/>
      <c r="G6064" s="3178"/>
      <c r="H6064" s="3125" t="s">
        <v>3337</v>
      </c>
      <c r="I6064" s="3178"/>
      <c r="J6064" s="3178"/>
      <c r="K6064" s="3125" t="s">
        <v>5491</v>
      </c>
      <c r="L6064" s="3178"/>
      <c r="M6064" s="3178"/>
    </row>
    <row r="6065" spans="1:13">
      <c r="A6065" s="1163" t="s">
        <v>3304</v>
      </c>
      <c r="B6065" s="3123" t="s">
        <v>3337</v>
      </c>
      <c r="C6065" s="3178"/>
      <c r="D6065" s="3178"/>
      <c r="E6065" s="3123" t="s">
        <v>3337</v>
      </c>
      <c r="F6065" s="3178"/>
      <c r="G6065" s="3178"/>
      <c r="H6065" s="3123" t="s">
        <v>3337</v>
      </c>
      <c r="I6065" s="3178"/>
      <c r="J6065" s="3178"/>
      <c r="K6065" s="3123" t="s">
        <v>3337</v>
      </c>
      <c r="L6065" s="3178"/>
      <c r="M6065" s="3178"/>
    </row>
    <row r="6066" spans="1:13">
      <c r="A6066" s="1163" t="s">
        <v>4377</v>
      </c>
      <c r="B6066" s="3123">
        <v>1</v>
      </c>
      <c r="C6066" s="3123">
        <v>200</v>
      </c>
      <c r="D6066" s="3141">
        <v>5000</v>
      </c>
      <c r="E6066" s="3123">
        <v>2</v>
      </c>
      <c r="F6066" s="3123">
        <v>200</v>
      </c>
      <c r="G6066" s="3141">
        <v>10000</v>
      </c>
      <c r="H6066" s="3123">
        <v>1</v>
      </c>
      <c r="I6066" s="3123">
        <v>200</v>
      </c>
      <c r="J6066" s="3141">
        <v>5000</v>
      </c>
      <c r="K6066" s="3123">
        <v>1</v>
      </c>
      <c r="L6066" s="3123">
        <v>250</v>
      </c>
      <c r="M6066" s="3141">
        <v>17500</v>
      </c>
    </row>
    <row r="6067" spans="1:13">
      <c r="A6067" s="1163" t="s">
        <v>4378</v>
      </c>
      <c r="B6067" s="3123">
        <v>1</v>
      </c>
      <c r="C6067" s="3123">
        <v>50</v>
      </c>
      <c r="D6067" s="3141">
        <v>1250</v>
      </c>
      <c r="E6067" s="3123">
        <v>2</v>
      </c>
      <c r="F6067" s="3123">
        <v>50</v>
      </c>
      <c r="G6067" s="3141">
        <v>2500</v>
      </c>
      <c r="H6067" s="3123">
        <v>1</v>
      </c>
      <c r="I6067" s="3123">
        <v>50</v>
      </c>
      <c r="J6067" s="3141">
        <v>1250</v>
      </c>
      <c r="K6067" s="3123">
        <v>2</v>
      </c>
      <c r="L6067" s="3123">
        <v>100</v>
      </c>
      <c r="M6067" s="3141">
        <v>7000</v>
      </c>
    </row>
    <row r="6068" spans="1:13">
      <c r="A6068" s="1163" t="s">
        <v>4379</v>
      </c>
      <c r="B6068" s="3123">
        <v>25</v>
      </c>
      <c r="C6068" s="3123"/>
      <c r="D6068" s="3123"/>
      <c r="E6068" s="3123">
        <v>25</v>
      </c>
      <c r="F6068" s="3123"/>
      <c r="G6068" s="3178"/>
      <c r="H6068" s="3123">
        <v>25</v>
      </c>
      <c r="I6068" s="3123"/>
      <c r="J6068" s="3123"/>
      <c r="K6068" s="3123">
        <v>70</v>
      </c>
      <c r="L6068" s="3123"/>
      <c r="M6068" s="3123"/>
    </row>
    <row r="6069" spans="1:13" ht="15.75" thickBot="1">
      <c r="A6069" s="1193" t="s">
        <v>29</v>
      </c>
      <c r="B6069" s="3214"/>
      <c r="C6069" s="3171">
        <v>250</v>
      </c>
      <c r="D6069" s="3215">
        <v>6250</v>
      </c>
      <c r="E6069" s="3171" t="s">
        <v>29</v>
      </c>
      <c r="F6069" s="3171">
        <v>250</v>
      </c>
      <c r="G6069" s="3215">
        <v>12500</v>
      </c>
      <c r="H6069" s="3214"/>
      <c r="I6069" s="3171">
        <v>250</v>
      </c>
      <c r="J6069" s="3215">
        <v>6250</v>
      </c>
      <c r="K6069" s="3214"/>
      <c r="L6069" s="3171">
        <v>350</v>
      </c>
      <c r="M6069" s="3216">
        <f>SUM(M6066:M6068)</f>
        <v>24500</v>
      </c>
    </row>
    <row r="6070" spans="1:13" ht="45">
      <c r="A6070" s="1142" t="s">
        <v>4747</v>
      </c>
      <c r="B6070" s="2976" t="s">
        <v>5544</v>
      </c>
      <c r="C6070" s="3209"/>
      <c r="D6070" s="3209"/>
      <c r="E6070" s="2976" t="s">
        <v>5544</v>
      </c>
      <c r="F6070" s="3209"/>
      <c r="G6070" s="3209"/>
      <c r="H6070" s="2976" t="s">
        <v>5544</v>
      </c>
      <c r="I6070" s="3209"/>
      <c r="J6070" s="3209"/>
      <c r="K6070" s="2088" t="s">
        <v>5538</v>
      </c>
      <c r="L6070" s="3209"/>
      <c r="M6070" s="3209"/>
    </row>
    <row r="6071" spans="1:13">
      <c r="A6071" s="1163" t="s">
        <v>4228</v>
      </c>
      <c r="B6071" s="3123" t="s">
        <v>5540</v>
      </c>
      <c r="C6071" s="3178"/>
      <c r="D6071" s="3178"/>
      <c r="E6071" s="3123" t="s">
        <v>5540</v>
      </c>
      <c r="F6071" s="3178"/>
      <c r="G6071" s="3178"/>
      <c r="H6071" s="3123" t="s">
        <v>5540</v>
      </c>
      <c r="I6071" s="3178"/>
      <c r="J6071" s="3178"/>
      <c r="K6071" s="3123" t="s">
        <v>5540</v>
      </c>
      <c r="L6071" s="3178"/>
      <c r="M6071" s="3178"/>
    </row>
    <row r="6072" spans="1:13">
      <c r="A6072" s="1163" t="s">
        <v>3284</v>
      </c>
      <c r="B6072" s="3210">
        <v>43872</v>
      </c>
      <c r="C6072" s="3178"/>
      <c r="D6072" s="3178"/>
      <c r="E6072" s="3210">
        <v>43991</v>
      </c>
      <c r="F6072" s="3178"/>
      <c r="G6072" s="3178"/>
      <c r="H6072" s="3210" t="s">
        <v>5545</v>
      </c>
      <c r="I6072" s="3178"/>
      <c r="J6072" s="3178"/>
      <c r="K6072" s="3210" t="s">
        <v>5546</v>
      </c>
      <c r="L6072" s="3178"/>
      <c r="M6072" s="3178"/>
    </row>
    <row r="6073" spans="1:13">
      <c r="A6073" s="1163" t="s">
        <v>4375</v>
      </c>
      <c r="B6073" s="3125" t="s">
        <v>5547</v>
      </c>
      <c r="C6073" s="3178"/>
      <c r="D6073" s="3178"/>
      <c r="E6073" s="3125" t="s">
        <v>5547</v>
      </c>
      <c r="F6073" s="3178"/>
      <c r="G6073" s="3178"/>
      <c r="H6073" s="3125" t="s">
        <v>5547</v>
      </c>
      <c r="I6073" s="3178"/>
      <c r="J6073" s="3178"/>
      <c r="K6073" s="3125" t="s">
        <v>5542</v>
      </c>
      <c r="L6073" s="3178"/>
      <c r="M6073" s="3178"/>
    </row>
    <row r="6074" spans="1:13" ht="30">
      <c r="A6074" s="1163" t="s">
        <v>3291</v>
      </c>
      <c r="B6074" s="3125" t="s">
        <v>5548</v>
      </c>
      <c r="C6074" s="3178"/>
      <c r="D6074" s="3178"/>
      <c r="E6074" s="3125" t="s">
        <v>5548</v>
      </c>
      <c r="F6074" s="3178"/>
      <c r="G6074" s="3178"/>
      <c r="H6074" s="3125" t="s">
        <v>5548</v>
      </c>
      <c r="I6074" s="3178"/>
      <c r="J6074" s="3178"/>
      <c r="K6074" s="3125" t="s">
        <v>5543</v>
      </c>
      <c r="L6074" s="3178"/>
      <c r="M6074" s="3178"/>
    </row>
    <row r="6075" spans="1:13">
      <c r="A6075" s="1163" t="s">
        <v>3294</v>
      </c>
      <c r="B6075" s="3129">
        <v>1</v>
      </c>
      <c r="C6075" s="3178"/>
      <c r="D6075" s="3178"/>
      <c r="E6075" s="3129">
        <v>1</v>
      </c>
      <c r="F6075" s="3178"/>
      <c r="G6075" s="3178"/>
      <c r="H6075" s="3129">
        <v>1</v>
      </c>
      <c r="I6075" s="3178"/>
      <c r="J6075" s="3178"/>
      <c r="K6075" s="3129">
        <v>2</v>
      </c>
      <c r="L6075" s="3178"/>
      <c r="M6075" s="3178"/>
    </row>
    <row r="6076" spans="1:13">
      <c r="A6076" s="1163" t="s">
        <v>3295</v>
      </c>
      <c r="B6076" s="3125" t="s">
        <v>5536</v>
      </c>
      <c r="C6076" s="3178"/>
      <c r="D6076" s="3178"/>
      <c r="E6076" s="3125" t="s">
        <v>5536</v>
      </c>
      <c r="F6076" s="3178"/>
      <c r="G6076" s="3178"/>
      <c r="H6076" s="3125" t="s">
        <v>5536</v>
      </c>
      <c r="I6076" s="3178"/>
      <c r="J6076" s="3178"/>
      <c r="K6076" s="3125" t="s">
        <v>5536</v>
      </c>
      <c r="L6076" s="3178"/>
      <c r="M6076" s="3178"/>
    </row>
    <row r="6077" spans="1:13" ht="30">
      <c r="A6077" s="1163" t="s">
        <v>3298</v>
      </c>
      <c r="B6077" s="3125" t="s">
        <v>3337</v>
      </c>
      <c r="C6077" s="3178"/>
      <c r="D6077" s="3178"/>
      <c r="E6077" s="3125" t="s">
        <v>3337</v>
      </c>
      <c r="F6077" s="3178"/>
      <c r="G6077" s="3178"/>
      <c r="H6077" s="3125" t="s">
        <v>3337</v>
      </c>
      <c r="I6077" s="3178"/>
      <c r="J6077" s="3178"/>
      <c r="K6077" s="3125" t="s">
        <v>3337</v>
      </c>
      <c r="L6077" s="3178"/>
      <c r="M6077" s="3178"/>
    </row>
    <row r="6078" spans="1:13">
      <c r="A6078" s="1163" t="s">
        <v>4376</v>
      </c>
      <c r="B6078" s="3125" t="s">
        <v>3337</v>
      </c>
      <c r="C6078" s="3178"/>
      <c r="D6078" s="3178"/>
      <c r="E6078" s="3125" t="s">
        <v>3337</v>
      </c>
      <c r="F6078" s="3178"/>
      <c r="G6078" s="3178"/>
      <c r="H6078" s="3125" t="s">
        <v>3337</v>
      </c>
      <c r="I6078" s="3178"/>
      <c r="J6078" s="3178"/>
      <c r="K6078" s="3125" t="s">
        <v>3337</v>
      </c>
      <c r="L6078" s="3178"/>
      <c r="M6078" s="3178"/>
    </row>
    <row r="6079" spans="1:13">
      <c r="A6079" s="1163" t="s">
        <v>3304</v>
      </c>
      <c r="B6079" s="3123" t="s">
        <v>3337</v>
      </c>
      <c r="C6079" s="3178"/>
      <c r="D6079" s="3178"/>
      <c r="E6079" s="3123" t="s">
        <v>3337</v>
      </c>
      <c r="F6079" s="3178"/>
      <c r="G6079" s="3178"/>
      <c r="H6079" s="3123" t="s">
        <v>3337</v>
      </c>
      <c r="I6079" s="3178"/>
      <c r="J6079" s="3178"/>
      <c r="K6079" s="3123" t="s">
        <v>3337</v>
      </c>
      <c r="L6079" s="3178"/>
      <c r="M6079" s="3178"/>
    </row>
    <row r="6080" spans="1:13">
      <c r="A6080" s="1163" t="s">
        <v>4377</v>
      </c>
      <c r="B6080" s="3123">
        <v>1</v>
      </c>
      <c r="C6080" s="3123">
        <v>250</v>
      </c>
      <c r="D6080" s="3141">
        <v>6250</v>
      </c>
      <c r="E6080" s="3123">
        <v>1</v>
      </c>
      <c r="F6080" s="3123">
        <v>250</v>
      </c>
      <c r="G6080" s="3141">
        <v>6250</v>
      </c>
      <c r="H6080" s="3123">
        <v>1</v>
      </c>
      <c r="I6080" s="3123">
        <v>250</v>
      </c>
      <c r="J6080" s="3141">
        <v>6250</v>
      </c>
      <c r="K6080" s="3123">
        <v>2</v>
      </c>
      <c r="L6080" s="3123">
        <v>200</v>
      </c>
      <c r="M6080" s="3141">
        <v>10000</v>
      </c>
    </row>
    <row r="6081" spans="1:13">
      <c r="A6081" s="1163" t="s">
        <v>4378</v>
      </c>
      <c r="B6081" s="3123">
        <v>2</v>
      </c>
      <c r="C6081" s="3123">
        <v>100</v>
      </c>
      <c r="D6081" s="3141">
        <v>2500</v>
      </c>
      <c r="E6081" s="3123">
        <v>2</v>
      </c>
      <c r="F6081" s="3123">
        <v>100</v>
      </c>
      <c r="G6081" s="3141">
        <v>2500</v>
      </c>
      <c r="H6081" s="3123">
        <v>2</v>
      </c>
      <c r="I6081" s="3123">
        <v>100</v>
      </c>
      <c r="J6081" s="3141">
        <v>2500</v>
      </c>
      <c r="K6081" s="3123">
        <v>2</v>
      </c>
      <c r="L6081" s="3123">
        <v>50</v>
      </c>
      <c r="M6081" s="3141">
        <v>2500</v>
      </c>
    </row>
    <row r="6082" spans="1:13">
      <c r="A6082" s="1163" t="s">
        <v>4379</v>
      </c>
      <c r="B6082" s="3123">
        <v>25</v>
      </c>
      <c r="C6082" s="3123"/>
      <c r="D6082" s="3123"/>
      <c r="E6082" s="3123">
        <v>25</v>
      </c>
      <c r="F6082" s="3123"/>
      <c r="G6082" s="3123"/>
      <c r="H6082" s="3123">
        <v>25</v>
      </c>
      <c r="I6082" s="3123"/>
      <c r="J6082" s="3123"/>
      <c r="K6082" s="3123">
        <v>25</v>
      </c>
      <c r="L6082" s="3123"/>
      <c r="M6082" s="3178"/>
    </row>
    <row r="6083" spans="1:13" ht="15.75" thickBot="1">
      <c r="A6083" s="1171" t="s">
        <v>29</v>
      </c>
      <c r="B6083" s="3143"/>
      <c r="C6083" s="3143">
        <v>350</v>
      </c>
      <c r="D6083" s="3185">
        <v>8750</v>
      </c>
      <c r="E6083" s="3143"/>
      <c r="F6083" s="3143">
        <v>350</v>
      </c>
      <c r="G6083" s="3185">
        <v>8750</v>
      </c>
      <c r="H6083" s="3143" t="s">
        <v>29</v>
      </c>
      <c r="I6083" s="3143">
        <v>350</v>
      </c>
      <c r="J6083" s="3185">
        <v>8750</v>
      </c>
      <c r="K6083" s="3143" t="s">
        <v>29</v>
      </c>
      <c r="L6083" s="3143">
        <v>250</v>
      </c>
      <c r="M6083" s="3185">
        <v>12500</v>
      </c>
    </row>
    <row r="6084" spans="1:13" ht="45">
      <c r="A6084" s="1153" t="s">
        <v>4747</v>
      </c>
      <c r="B6084" s="2832" t="s">
        <v>5549</v>
      </c>
      <c r="C6084" s="3145"/>
      <c r="D6084" s="3146"/>
      <c r="E6084" s="2832" t="s">
        <v>5549</v>
      </c>
      <c r="F6084" s="3145"/>
      <c r="G6084" s="3146"/>
      <c r="H6084" s="2832" t="s">
        <v>5550</v>
      </c>
      <c r="I6084" s="3145"/>
      <c r="J6084" s="3146"/>
      <c r="K6084" s="3003" t="s">
        <v>5544</v>
      </c>
      <c r="L6084" s="3213"/>
      <c r="M6084" s="3213"/>
    </row>
    <row r="6085" spans="1:13">
      <c r="A6085" s="1163" t="s">
        <v>4228</v>
      </c>
      <c r="B6085" s="3123" t="s">
        <v>5540</v>
      </c>
      <c r="C6085" s="3178"/>
      <c r="D6085" s="3178"/>
      <c r="E6085" s="3123" t="s">
        <v>5540</v>
      </c>
      <c r="F6085" s="3178"/>
      <c r="G6085" s="3178"/>
      <c r="H6085" s="3123" t="s">
        <v>5540</v>
      </c>
      <c r="I6085" s="3178"/>
      <c r="J6085" s="3178"/>
      <c r="K6085" s="3123" t="s">
        <v>5540</v>
      </c>
      <c r="L6085" s="3178"/>
      <c r="M6085" s="3178"/>
    </row>
    <row r="6086" spans="1:13">
      <c r="A6086" s="1163" t="s">
        <v>3284</v>
      </c>
      <c r="B6086" s="3217" t="s">
        <v>5551</v>
      </c>
      <c r="C6086" s="3178"/>
      <c r="D6086" s="3178"/>
      <c r="E6086" s="3210" t="s">
        <v>5552</v>
      </c>
      <c r="F6086" s="3178"/>
      <c r="G6086" s="3178"/>
      <c r="H6086" s="3210" t="s">
        <v>5553</v>
      </c>
      <c r="I6086" s="3178"/>
      <c r="J6086" s="3178"/>
      <c r="K6086" s="3210" t="s">
        <v>5554</v>
      </c>
      <c r="L6086" s="3178"/>
      <c r="M6086" s="3178"/>
    </row>
    <row r="6087" spans="1:13">
      <c r="A6087" s="1163" t="s">
        <v>4375</v>
      </c>
      <c r="B6087" s="3125" t="s">
        <v>5547</v>
      </c>
      <c r="C6087" s="3178"/>
      <c r="D6087" s="3178"/>
      <c r="E6087" s="3125" t="s">
        <v>5547</v>
      </c>
      <c r="F6087" s="3178"/>
      <c r="G6087" s="3178"/>
      <c r="H6087" s="3125" t="s">
        <v>5547</v>
      </c>
      <c r="I6087" s="3178"/>
      <c r="J6087" s="3178"/>
      <c r="K6087" s="3125" t="s">
        <v>3712</v>
      </c>
      <c r="L6087" s="3178"/>
      <c r="M6087" s="3178"/>
    </row>
    <row r="6088" spans="1:13" ht="30">
      <c r="A6088" s="1163" t="s">
        <v>3291</v>
      </c>
      <c r="B6088" s="3125" t="s">
        <v>5555</v>
      </c>
      <c r="C6088" s="3178"/>
      <c r="D6088" s="3178"/>
      <c r="E6088" s="3125" t="s">
        <v>5555</v>
      </c>
      <c r="F6088" s="3178"/>
      <c r="G6088" s="3178"/>
      <c r="H6088" s="3125" t="s">
        <v>5555</v>
      </c>
      <c r="I6088" s="3178"/>
      <c r="J6088" s="3178"/>
      <c r="K6088" s="3125" t="s">
        <v>5548</v>
      </c>
      <c r="L6088" s="3178"/>
      <c r="M6088" s="3178"/>
    </row>
    <row r="6089" spans="1:13">
      <c r="A6089" s="1163" t="s">
        <v>3294</v>
      </c>
      <c r="B6089" s="3129">
        <v>4</v>
      </c>
      <c r="C6089" s="3178"/>
      <c r="D6089" s="3178"/>
      <c r="E6089" s="3129">
        <v>3</v>
      </c>
      <c r="F6089" s="3178"/>
      <c r="G6089" s="3178"/>
      <c r="H6089" s="3129">
        <v>5</v>
      </c>
      <c r="I6089" s="3178"/>
      <c r="J6089" s="3178"/>
      <c r="K6089" s="3129">
        <v>1</v>
      </c>
      <c r="L6089" s="3178"/>
      <c r="M6089" s="3178"/>
    </row>
    <row r="6090" spans="1:13">
      <c r="A6090" s="1163" t="s">
        <v>3295</v>
      </c>
      <c r="B6090" s="3125" t="s">
        <v>5536</v>
      </c>
      <c r="C6090" s="3178"/>
      <c r="D6090" s="3178"/>
      <c r="E6090" s="3125" t="s">
        <v>5536</v>
      </c>
      <c r="F6090" s="3178"/>
      <c r="G6090" s="3178"/>
      <c r="H6090" s="3125" t="s">
        <v>5536</v>
      </c>
      <c r="I6090" s="3178"/>
      <c r="J6090" s="3178"/>
      <c r="K6090" s="3125" t="s">
        <v>5536</v>
      </c>
      <c r="L6090" s="3178"/>
      <c r="M6090" s="3178"/>
    </row>
    <row r="6091" spans="1:13" ht="30">
      <c r="A6091" s="1163" t="s">
        <v>3298</v>
      </c>
      <c r="B6091" s="3125" t="s">
        <v>3337</v>
      </c>
      <c r="C6091" s="3178"/>
      <c r="D6091" s="3178"/>
      <c r="E6091" s="3125" t="s">
        <v>3337</v>
      </c>
      <c r="F6091" s="3178"/>
      <c r="G6091" s="3178"/>
      <c r="H6091" s="3125" t="s">
        <v>3337</v>
      </c>
      <c r="I6091" s="3178"/>
      <c r="J6091" s="3178"/>
      <c r="K6091" s="3125" t="s">
        <v>3337</v>
      </c>
      <c r="L6091" s="3178"/>
      <c r="M6091" s="3178"/>
    </row>
    <row r="6092" spans="1:13">
      <c r="A6092" s="1163" t="s">
        <v>4376</v>
      </c>
      <c r="B6092" s="3125" t="s">
        <v>3337</v>
      </c>
      <c r="C6092" s="3178"/>
      <c r="D6092" s="3178"/>
      <c r="E6092" s="3125" t="s">
        <v>3337</v>
      </c>
      <c r="F6092" s="3178"/>
      <c r="G6092" s="3178"/>
      <c r="H6092" s="3125" t="s">
        <v>3337</v>
      </c>
      <c r="I6092" s="3178"/>
      <c r="J6092" s="3178"/>
      <c r="K6092" s="3125" t="s">
        <v>3337</v>
      </c>
      <c r="L6092" s="3178"/>
      <c r="M6092" s="3178"/>
    </row>
    <row r="6093" spans="1:13">
      <c r="A6093" s="1163" t="s">
        <v>3304</v>
      </c>
      <c r="B6093" s="3123" t="s">
        <v>3337</v>
      </c>
      <c r="C6093" s="3178"/>
      <c r="D6093" s="3178"/>
      <c r="E6093" s="3123" t="s">
        <v>3337</v>
      </c>
      <c r="F6093" s="3178"/>
      <c r="G6093" s="3178"/>
      <c r="H6093" s="3123" t="s">
        <v>3337</v>
      </c>
      <c r="I6093" s="3178"/>
      <c r="J6093" s="3178"/>
      <c r="K6093" s="3123" t="s">
        <v>3337</v>
      </c>
      <c r="L6093" s="3178"/>
      <c r="M6093" s="3178"/>
    </row>
    <row r="6094" spans="1:13">
      <c r="A6094" s="1163" t="s">
        <v>4377</v>
      </c>
      <c r="B6094" s="3123">
        <v>1</v>
      </c>
      <c r="C6094" s="3123">
        <v>150</v>
      </c>
      <c r="D6094" s="3141">
        <v>14700</v>
      </c>
      <c r="E6094" s="3123">
        <v>1</v>
      </c>
      <c r="F6094" s="3123">
        <v>150</v>
      </c>
      <c r="G6094" s="3141">
        <v>9300</v>
      </c>
      <c r="H6094" s="3123">
        <v>1</v>
      </c>
      <c r="I6094" s="3123">
        <v>150</v>
      </c>
      <c r="J6094" s="3141">
        <v>19050</v>
      </c>
      <c r="K6094" s="3123">
        <v>1</v>
      </c>
      <c r="L6094" s="3123">
        <v>250</v>
      </c>
      <c r="M6094" s="3141">
        <v>6250</v>
      </c>
    </row>
    <row r="6095" spans="1:13">
      <c r="A6095" s="1163" t="s">
        <v>4378</v>
      </c>
      <c r="B6095" s="3123"/>
      <c r="C6095" s="3123"/>
      <c r="D6095" s="3141"/>
      <c r="E6095" s="3123"/>
      <c r="F6095" s="3123"/>
      <c r="G6095" s="3141"/>
      <c r="H6095" s="3123"/>
      <c r="I6095" s="3123"/>
      <c r="J6095" s="3141"/>
      <c r="K6095" s="3123">
        <v>2</v>
      </c>
      <c r="L6095" s="3123">
        <v>100</v>
      </c>
      <c r="M6095" s="3141">
        <v>2500</v>
      </c>
    </row>
    <row r="6096" spans="1:13">
      <c r="A6096" s="1163" t="s">
        <v>4379</v>
      </c>
      <c r="B6096" s="3123">
        <v>98</v>
      </c>
      <c r="C6096" s="3123"/>
      <c r="D6096" s="3123"/>
      <c r="E6096" s="3123">
        <v>62</v>
      </c>
      <c r="F6096" s="3123"/>
      <c r="G6096" s="3123"/>
      <c r="H6096" s="3123">
        <v>127</v>
      </c>
      <c r="I6096" s="3123"/>
      <c r="J6096" s="3123"/>
      <c r="K6096" s="3123">
        <v>25</v>
      </c>
      <c r="L6096" s="3123"/>
      <c r="M6096" s="3123"/>
    </row>
    <row r="6097" spans="1:13" ht="15.75" thickBot="1">
      <c r="A6097" s="1193" t="s">
        <v>29</v>
      </c>
      <c r="B6097" s="3167"/>
      <c r="C6097" s="3168"/>
      <c r="D6097" s="3169">
        <v>14700</v>
      </c>
      <c r="E6097" s="3214" t="s">
        <v>29</v>
      </c>
      <c r="F6097" s="3168">
        <v>150</v>
      </c>
      <c r="G6097" s="3169">
        <v>9300</v>
      </c>
      <c r="H6097" s="3214" t="s">
        <v>29</v>
      </c>
      <c r="I6097" s="3171">
        <v>150</v>
      </c>
      <c r="J6097" s="3216">
        <v>19050</v>
      </c>
      <c r="K6097" s="3171" t="s">
        <v>29</v>
      </c>
      <c r="L6097" s="3171">
        <v>350</v>
      </c>
      <c r="M6097" s="3215">
        <v>8750</v>
      </c>
    </row>
    <row r="6098" spans="1:13" ht="45">
      <c r="A6098" s="1142" t="s">
        <v>4747</v>
      </c>
      <c r="B6098" s="2088" t="s">
        <v>5556</v>
      </c>
      <c r="C6098" s="3209"/>
      <c r="D6098" s="3121"/>
      <c r="E6098" s="2088" t="s">
        <v>5557</v>
      </c>
      <c r="F6098" s="2088"/>
      <c r="G6098" s="3121"/>
      <c r="H6098" s="2088" t="s">
        <v>5558</v>
      </c>
      <c r="I6098" s="3209"/>
      <c r="J6098" s="3121"/>
      <c r="K6098" s="2088" t="s">
        <v>5550</v>
      </c>
      <c r="L6098" s="3187"/>
      <c r="M6098" s="3188"/>
    </row>
    <row r="6099" spans="1:13">
      <c r="A6099" s="1163" t="s">
        <v>4228</v>
      </c>
      <c r="B6099" s="3123" t="s">
        <v>5559</v>
      </c>
      <c r="C6099" s="3178"/>
      <c r="D6099" s="3124"/>
      <c r="E6099" s="3123" t="s">
        <v>5540</v>
      </c>
      <c r="F6099" s="3123"/>
      <c r="G6099" s="3123"/>
      <c r="H6099" s="3123" t="s">
        <v>5560</v>
      </c>
      <c r="I6099" s="3178"/>
      <c r="J6099" s="3124"/>
      <c r="K6099" s="3123" t="s">
        <v>5540</v>
      </c>
      <c r="L6099" s="3178"/>
      <c r="M6099" s="3178"/>
    </row>
    <row r="6100" spans="1:13">
      <c r="A6100" s="1163" t="s">
        <v>3284</v>
      </c>
      <c r="B6100" s="3210">
        <v>43917</v>
      </c>
      <c r="C6100" s="3178"/>
      <c r="D6100" s="3128"/>
      <c r="E6100" s="3210" t="s">
        <v>5561</v>
      </c>
      <c r="F6100" s="3123"/>
      <c r="G6100" s="3123"/>
      <c r="H6100" s="3210">
        <v>44015</v>
      </c>
      <c r="I6100" s="3178"/>
      <c r="J6100" s="3128"/>
      <c r="K6100" s="3210" t="s">
        <v>5562</v>
      </c>
      <c r="L6100" s="3178"/>
      <c r="M6100" s="3178"/>
    </row>
    <row r="6101" spans="1:13">
      <c r="A6101" s="1163" t="s">
        <v>4375</v>
      </c>
      <c r="B6101" s="3125" t="s">
        <v>5532</v>
      </c>
      <c r="C6101" s="3127"/>
      <c r="D6101" s="3128"/>
      <c r="E6101" s="3125" t="s">
        <v>5547</v>
      </c>
      <c r="F6101" s="3123"/>
      <c r="G6101" s="3123"/>
      <c r="H6101" s="3125" t="s">
        <v>5547</v>
      </c>
      <c r="I6101" s="3127"/>
      <c r="J6101" s="3128"/>
      <c r="K6101" s="3125" t="s">
        <v>5547</v>
      </c>
      <c r="L6101" s="3178"/>
      <c r="M6101" s="3178"/>
    </row>
    <row r="6102" spans="1:13" ht="30">
      <c r="A6102" s="1163" t="s">
        <v>3291</v>
      </c>
      <c r="B6102" s="3125" t="s">
        <v>5563</v>
      </c>
      <c r="C6102" s="3127"/>
      <c r="D6102" s="3128"/>
      <c r="E6102" s="3125" t="s">
        <v>5555</v>
      </c>
      <c r="F6102" s="3123"/>
      <c r="G6102" s="3123"/>
      <c r="H6102" s="3125" t="s">
        <v>5564</v>
      </c>
      <c r="I6102" s="3127"/>
      <c r="J6102" s="3128"/>
      <c r="K6102" s="3125" t="s">
        <v>5555</v>
      </c>
      <c r="L6102" s="3178"/>
      <c r="M6102" s="3178"/>
    </row>
    <row r="6103" spans="1:13">
      <c r="A6103" s="1163" t="s">
        <v>3294</v>
      </c>
      <c r="B6103" s="3158">
        <v>1</v>
      </c>
      <c r="C6103" s="3127"/>
      <c r="D6103" s="3128"/>
      <c r="E6103" s="3129">
        <v>2</v>
      </c>
      <c r="F6103" s="3123"/>
      <c r="G6103" s="3123"/>
      <c r="H6103" s="3129">
        <v>1</v>
      </c>
      <c r="I6103" s="3127"/>
      <c r="J6103" s="3128"/>
      <c r="K6103" s="3129">
        <v>1</v>
      </c>
      <c r="L6103" s="3178"/>
      <c r="M6103" s="3178"/>
    </row>
    <row r="6104" spans="1:13">
      <c r="A6104" s="1163" t="s">
        <v>3295</v>
      </c>
      <c r="B6104" s="3125" t="s">
        <v>5536</v>
      </c>
      <c r="C6104" s="3127"/>
      <c r="D6104" s="3128"/>
      <c r="E6104" s="3125" t="s">
        <v>5536</v>
      </c>
      <c r="F6104" s="3123"/>
      <c r="G6104" s="3123"/>
      <c r="H6104" s="3125" t="s">
        <v>5536</v>
      </c>
      <c r="I6104" s="3127"/>
      <c r="J6104" s="3128"/>
      <c r="K6104" s="3125" t="s">
        <v>5536</v>
      </c>
      <c r="L6104" s="3178"/>
      <c r="M6104" s="3178"/>
    </row>
    <row r="6105" spans="1:13" ht="45">
      <c r="A6105" s="1163" t="s">
        <v>3298</v>
      </c>
      <c r="B6105" s="3125" t="s">
        <v>3337</v>
      </c>
      <c r="C6105" s="3127"/>
      <c r="D6105" s="3128"/>
      <c r="E6105" s="3125" t="s">
        <v>5489</v>
      </c>
      <c r="F6105" s="3123"/>
      <c r="G6105" s="3123"/>
      <c r="H6105" s="3125" t="s">
        <v>5489</v>
      </c>
      <c r="I6105" s="3127"/>
      <c r="J6105" s="3128"/>
      <c r="K6105" s="3125" t="s">
        <v>3337</v>
      </c>
      <c r="L6105" s="3178"/>
      <c r="M6105" s="3178"/>
    </row>
    <row r="6106" spans="1:13" ht="30">
      <c r="A6106" s="1163" t="s">
        <v>4376</v>
      </c>
      <c r="B6106" s="3125" t="s">
        <v>5565</v>
      </c>
      <c r="C6106" s="3127"/>
      <c r="D6106" s="3128"/>
      <c r="E6106" s="3125" t="s">
        <v>5499</v>
      </c>
      <c r="F6106" s="3123"/>
      <c r="G6106" s="3123"/>
      <c r="H6106" s="3125" t="s">
        <v>5499</v>
      </c>
      <c r="I6106" s="3127"/>
      <c r="J6106" s="3128"/>
      <c r="K6106" s="3125" t="s">
        <v>3337</v>
      </c>
      <c r="L6106" s="3178"/>
      <c r="M6106" s="3178"/>
    </row>
    <row r="6107" spans="1:13">
      <c r="A6107" s="1163" t="s">
        <v>3304</v>
      </c>
      <c r="B6107" s="3123" t="s">
        <v>5566</v>
      </c>
      <c r="C6107" s="3175">
        <v>1500</v>
      </c>
      <c r="D6107" s="3128">
        <v>1500</v>
      </c>
      <c r="E6107" s="3123">
        <v>100</v>
      </c>
      <c r="F6107" s="4339" t="s">
        <v>5567</v>
      </c>
      <c r="G6107" s="3123"/>
      <c r="H6107" s="3123" t="s">
        <v>3337</v>
      </c>
      <c r="I6107" s="3175"/>
      <c r="J6107" s="3128"/>
      <c r="K6107" s="3123" t="s">
        <v>3337</v>
      </c>
      <c r="L6107" s="3178"/>
      <c r="M6107" s="3178"/>
    </row>
    <row r="6108" spans="1:13">
      <c r="A6108" s="1163" t="s">
        <v>4377</v>
      </c>
      <c r="B6108" s="3158">
        <v>1</v>
      </c>
      <c r="C6108" s="3140">
        <v>250</v>
      </c>
      <c r="D6108" s="3124">
        <v>300000</v>
      </c>
      <c r="E6108" s="3123">
        <v>8</v>
      </c>
      <c r="F6108" s="4339"/>
      <c r="G6108" s="3141"/>
      <c r="H6108" s="3123">
        <v>1</v>
      </c>
      <c r="I6108" s="3140">
        <v>250</v>
      </c>
      <c r="J6108" s="3124">
        <v>24000</v>
      </c>
      <c r="K6108" s="3123">
        <v>1</v>
      </c>
      <c r="L6108" s="3123">
        <v>150</v>
      </c>
      <c r="M6108" s="3141">
        <v>11700</v>
      </c>
    </row>
    <row r="6109" spans="1:13">
      <c r="A6109" s="1163" t="s">
        <v>4378</v>
      </c>
      <c r="B6109" s="3158">
        <v>2</v>
      </c>
      <c r="C6109" s="3178">
        <v>50</v>
      </c>
      <c r="D6109" s="3128">
        <v>120000</v>
      </c>
      <c r="E6109" s="3123">
        <v>8</v>
      </c>
      <c r="F6109" s="4339"/>
      <c r="G6109" s="3141"/>
      <c r="H6109" s="3123">
        <v>2</v>
      </c>
      <c r="I6109" s="3178">
        <v>50</v>
      </c>
      <c r="J6109" s="3128">
        <v>9600</v>
      </c>
      <c r="K6109" s="3123"/>
      <c r="L6109" s="3123"/>
      <c r="M6109" s="3141"/>
    </row>
    <row r="6110" spans="1:13">
      <c r="A6110" s="1163" t="s">
        <v>4379</v>
      </c>
      <c r="B6110" s="3164">
        <v>1200</v>
      </c>
      <c r="C6110" s="3178"/>
      <c r="D6110" s="3178"/>
      <c r="E6110" s="3123">
        <v>100</v>
      </c>
      <c r="F6110" s="3123"/>
      <c r="G6110" s="3178"/>
      <c r="H6110" s="3123">
        <v>96</v>
      </c>
      <c r="I6110" s="3178"/>
      <c r="J6110" s="3178"/>
      <c r="K6110" s="3123">
        <v>78</v>
      </c>
      <c r="L6110" s="3123"/>
      <c r="M6110" s="3123"/>
    </row>
    <row r="6111" spans="1:13" ht="15.75" thickBot="1">
      <c r="A6111" s="1171" t="s">
        <v>29</v>
      </c>
      <c r="B6111" s="2848"/>
      <c r="C6111" s="3143"/>
      <c r="D6111" s="3193">
        <f>SUM(D6107:D6110)</f>
        <v>421500</v>
      </c>
      <c r="E6111" s="3143" t="s">
        <v>896</v>
      </c>
      <c r="F6111" s="3143"/>
      <c r="G6111" s="3185">
        <v>165000</v>
      </c>
      <c r="H6111" s="3211"/>
      <c r="I6111" s="3143"/>
      <c r="J6111" s="3212">
        <v>33600</v>
      </c>
      <c r="K6111" s="3143" t="s">
        <v>29</v>
      </c>
      <c r="L6111" s="3143"/>
      <c r="M6111" s="3185">
        <v>11700</v>
      </c>
    </row>
    <row r="6112" spans="1:13" ht="30">
      <c r="A6112" s="1153" t="s">
        <v>4747</v>
      </c>
      <c r="B6112" s="3003" t="s">
        <v>5568</v>
      </c>
      <c r="C6112" s="3213"/>
      <c r="D6112" s="3135"/>
      <c r="E6112" s="2832" t="s">
        <v>5558</v>
      </c>
      <c r="F6112" s="3213"/>
      <c r="G6112" s="3135"/>
      <c r="H6112" s="2832" t="s">
        <v>5569</v>
      </c>
      <c r="I6112" s="3213"/>
      <c r="J6112" s="3135"/>
      <c r="K6112" s="2832" t="s">
        <v>5558</v>
      </c>
      <c r="L6112" s="3213"/>
      <c r="M6112" s="3135"/>
    </row>
    <row r="6113" spans="1:13">
      <c r="A6113" s="1163" t="s">
        <v>4228</v>
      </c>
      <c r="B6113" s="3123" t="s">
        <v>5559</v>
      </c>
      <c r="C6113" s="3178"/>
      <c r="D6113" s="3124"/>
      <c r="E6113" s="3123" t="s">
        <v>5560</v>
      </c>
      <c r="F6113" s="3178"/>
      <c r="G6113" s="3124"/>
      <c r="H6113" s="3123" t="s">
        <v>5560</v>
      </c>
      <c r="I6113" s="3178"/>
      <c r="J6113" s="3124"/>
      <c r="K6113" s="3123" t="s">
        <v>5560</v>
      </c>
      <c r="L6113" s="3178"/>
      <c r="M6113" s="3124"/>
    </row>
    <row r="6114" spans="1:13">
      <c r="A6114" s="1163" t="s">
        <v>3284</v>
      </c>
      <c r="B6114" s="3210" t="s">
        <v>5570</v>
      </c>
      <c r="C6114" s="3178"/>
      <c r="D6114" s="3128"/>
      <c r="E6114" s="3210">
        <v>43924</v>
      </c>
      <c r="F6114" s="3178"/>
      <c r="G6114" s="3128"/>
      <c r="H6114" s="3210" t="s">
        <v>5571</v>
      </c>
      <c r="I6114" s="3178"/>
      <c r="J6114" s="3128"/>
      <c r="K6114" s="3210" t="s">
        <v>5572</v>
      </c>
      <c r="L6114" s="3178"/>
      <c r="M6114" s="3128"/>
    </row>
    <row r="6115" spans="1:13">
      <c r="A6115" s="1163" t="s">
        <v>4375</v>
      </c>
      <c r="B6115" s="3125" t="s">
        <v>3712</v>
      </c>
      <c r="C6115" s="3127"/>
      <c r="D6115" s="3128"/>
      <c r="E6115" s="3125" t="s">
        <v>5547</v>
      </c>
      <c r="F6115" s="3127"/>
      <c r="G6115" s="3128"/>
      <c r="H6115" s="3125" t="s">
        <v>5547</v>
      </c>
      <c r="I6115" s="3127"/>
      <c r="J6115" s="3128"/>
      <c r="K6115" s="3125" t="s">
        <v>3712</v>
      </c>
      <c r="L6115" s="3127"/>
      <c r="M6115" s="3128"/>
    </row>
    <row r="6116" spans="1:13">
      <c r="A6116" s="1163" t="s">
        <v>3291</v>
      </c>
      <c r="B6116" s="3125" t="s">
        <v>5563</v>
      </c>
      <c r="C6116" s="3127"/>
      <c r="D6116" s="3128"/>
      <c r="E6116" s="3125" t="s">
        <v>5564</v>
      </c>
      <c r="F6116" s="3127"/>
      <c r="G6116" s="3128"/>
      <c r="H6116" s="3125" t="s">
        <v>5573</v>
      </c>
      <c r="I6116" s="3127"/>
      <c r="J6116" s="3128"/>
      <c r="K6116" s="3125" t="s">
        <v>5564</v>
      </c>
      <c r="L6116" s="3127"/>
      <c r="M6116" s="3128"/>
    </row>
    <row r="6117" spans="1:13">
      <c r="A6117" s="1163" t="s">
        <v>3294</v>
      </c>
      <c r="B6117" s="3158">
        <v>1</v>
      </c>
      <c r="C6117" s="3127"/>
      <c r="D6117" s="3128"/>
      <c r="E6117" s="3129">
        <v>1</v>
      </c>
      <c r="F6117" s="3127"/>
      <c r="G6117" s="3128"/>
      <c r="H6117" s="3129">
        <v>1</v>
      </c>
      <c r="I6117" s="3127"/>
      <c r="J6117" s="3128"/>
      <c r="K6117" s="3129">
        <v>1</v>
      </c>
      <c r="L6117" s="3127"/>
      <c r="M6117" s="3128"/>
    </row>
    <row r="6118" spans="1:13">
      <c r="A6118" s="1163" t="s">
        <v>3295</v>
      </c>
      <c r="B6118" s="3125" t="s">
        <v>5536</v>
      </c>
      <c r="C6118" s="3127"/>
      <c r="D6118" s="3128"/>
      <c r="E6118" s="3125" t="s">
        <v>5536</v>
      </c>
      <c r="F6118" s="3127"/>
      <c r="G6118" s="3128"/>
      <c r="H6118" s="3125" t="s">
        <v>5536</v>
      </c>
      <c r="I6118" s="3127"/>
      <c r="J6118" s="3128"/>
      <c r="K6118" s="3125" t="s">
        <v>5536</v>
      </c>
      <c r="L6118" s="3127"/>
      <c r="M6118" s="3128"/>
    </row>
    <row r="6119" spans="1:13" ht="30">
      <c r="A6119" s="1163" t="s">
        <v>3298</v>
      </c>
      <c r="B6119" s="3125" t="s">
        <v>3337</v>
      </c>
      <c r="C6119" s="3127"/>
      <c r="D6119" s="3128"/>
      <c r="E6119" s="3125" t="s">
        <v>5489</v>
      </c>
      <c r="F6119" s="3127"/>
      <c r="G6119" s="3128"/>
      <c r="H6119" s="3125" t="s">
        <v>3337</v>
      </c>
      <c r="I6119" s="3127"/>
      <c r="J6119" s="3128"/>
      <c r="K6119" s="3125" t="s">
        <v>5489</v>
      </c>
      <c r="L6119" s="3127"/>
      <c r="M6119" s="3128"/>
    </row>
    <row r="6120" spans="1:13" ht="30">
      <c r="A6120" s="1163" t="s">
        <v>4376</v>
      </c>
      <c r="B6120" s="3125" t="s">
        <v>5565</v>
      </c>
      <c r="C6120" s="3127"/>
      <c r="D6120" s="3128"/>
      <c r="E6120" s="3125" t="s">
        <v>5499</v>
      </c>
      <c r="F6120" s="3127"/>
      <c r="G6120" s="3128"/>
      <c r="H6120" s="3125" t="s">
        <v>3337</v>
      </c>
      <c r="I6120" s="3127"/>
      <c r="J6120" s="3128"/>
      <c r="K6120" s="3125" t="s">
        <v>5499</v>
      </c>
      <c r="L6120" s="3127"/>
      <c r="M6120" s="3128"/>
    </row>
    <row r="6121" spans="1:13">
      <c r="A6121" s="1163" t="s">
        <v>3304</v>
      </c>
      <c r="B6121" s="3123" t="s">
        <v>3337</v>
      </c>
      <c r="C6121" s="3175"/>
      <c r="D6121" s="3128"/>
      <c r="E6121" s="3123" t="s">
        <v>3337</v>
      </c>
      <c r="F6121" s="3175"/>
      <c r="G6121" s="3128"/>
      <c r="H6121" s="3123" t="s">
        <v>3337</v>
      </c>
      <c r="I6121" s="3175"/>
      <c r="J6121" s="3128"/>
      <c r="K6121" s="3123" t="s">
        <v>3337</v>
      </c>
      <c r="L6121" s="3175"/>
      <c r="M6121" s="3128"/>
    </row>
    <row r="6122" spans="1:13">
      <c r="A6122" s="1163" t="s">
        <v>4377</v>
      </c>
      <c r="B6122" s="3158">
        <v>1</v>
      </c>
      <c r="C6122" s="3140">
        <v>200</v>
      </c>
      <c r="D6122" s="3124">
        <v>6000</v>
      </c>
      <c r="E6122" s="3123">
        <v>1</v>
      </c>
      <c r="F6122" s="3140">
        <v>250</v>
      </c>
      <c r="G6122" s="3124">
        <v>24000</v>
      </c>
      <c r="H6122" s="3123">
        <v>1</v>
      </c>
      <c r="I6122" s="3218">
        <v>150</v>
      </c>
      <c r="J6122" s="3124">
        <v>37500</v>
      </c>
      <c r="K6122" s="3123">
        <v>1</v>
      </c>
      <c r="L6122" s="3140">
        <v>250</v>
      </c>
      <c r="M6122" s="3124">
        <v>24000</v>
      </c>
    </row>
    <row r="6123" spans="1:13">
      <c r="A6123" s="1163" t="s">
        <v>4378</v>
      </c>
      <c r="B6123" s="3158">
        <v>2</v>
      </c>
      <c r="C6123" s="3178">
        <v>50</v>
      </c>
      <c r="D6123" s="3128">
        <v>3000</v>
      </c>
      <c r="E6123" s="3123">
        <v>2</v>
      </c>
      <c r="F6123" s="3178">
        <v>50</v>
      </c>
      <c r="G6123" s="3128">
        <v>9600</v>
      </c>
      <c r="H6123" s="3123">
        <v>2</v>
      </c>
      <c r="I6123" s="2990">
        <v>50</v>
      </c>
      <c r="J6123" s="3128">
        <v>25000</v>
      </c>
      <c r="K6123" s="3123">
        <v>2</v>
      </c>
      <c r="L6123" s="3178">
        <v>50</v>
      </c>
      <c r="M6123" s="3128">
        <v>9600</v>
      </c>
    </row>
    <row r="6124" spans="1:13">
      <c r="A6124" s="1163" t="s">
        <v>4379</v>
      </c>
      <c r="B6124" s="3164">
        <v>10</v>
      </c>
      <c r="C6124" s="3178"/>
      <c r="D6124" s="3178"/>
      <c r="E6124" s="3123">
        <v>96</v>
      </c>
      <c r="F6124" s="3178"/>
      <c r="G6124" s="3178"/>
      <c r="H6124" s="3123">
        <v>50</v>
      </c>
      <c r="I6124" s="3178"/>
      <c r="J6124" s="3178"/>
      <c r="K6124" s="3123">
        <v>96</v>
      </c>
      <c r="L6124" s="3178"/>
      <c r="M6124" s="3178"/>
    </row>
    <row r="6125" spans="1:13" ht="15.75" thickBot="1">
      <c r="A6125" s="1193" t="s">
        <v>29</v>
      </c>
      <c r="B6125" s="3197"/>
      <c r="C6125" s="3171"/>
      <c r="D6125" s="3169">
        <f>SUM(D6122:D6124)</f>
        <v>9000</v>
      </c>
      <c r="E6125" s="3197"/>
      <c r="F6125" s="3171"/>
      <c r="G6125" s="3169">
        <f>SUM(G6122:G6124)</f>
        <v>33600</v>
      </c>
      <c r="H6125" s="3197"/>
      <c r="I6125" s="3171"/>
      <c r="J6125" s="3169">
        <f>SUM(J6122:J6124)</f>
        <v>62500</v>
      </c>
      <c r="K6125" s="3214"/>
      <c r="L6125" s="3171"/>
      <c r="M6125" s="3216">
        <v>33600</v>
      </c>
    </row>
    <row r="6126" spans="1:13" ht="30">
      <c r="A6126" s="1142" t="s">
        <v>4747</v>
      </c>
      <c r="B6126" s="2976" t="s">
        <v>5574</v>
      </c>
      <c r="C6126" s="3209"/>
      <c r="D6126" s="3121"/>
      <c r="E6126" s="2976" t="s">
        <v>5575</v>
      </c>
      <c r="F6126" s="3209"/>
      <c r="G6126" s="3121"/>
      <c r="H6126" s="2976" t="s">
        <v>5576</v>
      </c>
      <c r="I6126" s="3209"/>
      <c r="J6126" s="3121"/>
      <c r="K6126" s="2976" t="s">
        <v>5576</v>
      </c>
      <c r="L6126" s="3209"/>
      <c r="M6126" s="3121"/>
    </row>
    <row r="6127" spans="1:13">
      <c r="A6127" s="1163" t="s">
        <v>4228</v>
      </c>
      <c r="B6127" s="3123" t="s">
        <v>5559</v>
      </c>
      <c r="C6127" s="3178"/>
      <c r="D6127" s="3124"/>
      <c r="E6127" s="3123" t="s">
        <v>5560</v>
      </c>
      <c r="F6127" s="3178"/>
      <c r="G6127" s="3124"/>
      <c r="H6127" s="3123" t="s">
        <v>5559</v>
      </c>
      <c r="I6127" s="3178"/>
      <c r="J6127" s="3124"/>
      <c r="K6127" s="3123" t="s">
        <v>5559</v>
      </c>
      <c r="L6127" s="3178"/>
      <c r="M6127" s="3124"/>
    </row>
    <row r="6128" spans="1:13">
      <c r="A6128" s="1163" t="s">
        <v>3284</v>
      </c>
      <c r="B6128" s="3210" t="s">
        <v>5570</v>
      </c>
      <c r="C6128" s="3178"/>
      <c r="D6128" s="3128"/>
      <c r="E6128" s="3217" t="s">
        <v>5577</v>
      </c>
      <c r="F6128" s="3178"/>
      <c r="G6128" s="3128"/>
      <c r="H6128" s="3210">
        <v>44050</v>
      </c>
      <c r="I6128" s="3178"/>
      <c r="J6128" s="3128"/>
      <c r="K6128" s="3210" t="s">
        <v>5572</v>
      </c>
      <c r="L6128" s="3178"/>
      <c r="M6128" s="3128"/>
    </row>
    <row r="6129" spans="1:13">
      <c r="A6129" s="1163" t="s">
        <v>4375</v>
      </c>
      <c r="B6129" s="3125" t="s">
        <v>3712</v>
      </c>
      <c r="C6129" s="3127"/>
      <c r="D6129" s="3128"/>
      <c r="E6129" s="3125" t="s">
        <v>5547</v>
      </c>
      <c r="F6129" s="3127"/>
      <c r="G6129" s="3128"/>
      <c r="H6129" s="3125" t="s">
        <v>3712</v>
      </c>
      <c r="I6129" s="3127"/>
      <c r="J6129" s="3128"/>
      <c r="K6129" s="3125" t="s">
        <v>3712</v>
      </c>
      <c r="L6129" s="3127"/>
      <c r="M6129" s="3128"/>
    </row>
    <row r="6130" spans="1:13" ht="30">
      <c r="A6130" s="1163" t="s">
        <v>3291</v>
      </c>
      <c r="B6130" s="3125" t="s">
        <v>5563</v>
      </c>
      <c r="C6130" s="3127"/>
      <c r="D6130" s="3128"/>
      <c r="E6130" s="3125" t="s">
        <v>5564</v>
      </c>
      <c r="F6130" s="3127"/>
      <c r="G6130" s="3128"/>
      <c r="H6130" s="3125" t="s">
        <v>5578</v>
      </c>
      <c r="I6130" s="3127"/>
      <c r="J6130" s="3128"/>
      <c r="K6130" s="3125" t="s">
        <v>5578</v>
      </c>
      <c r="L6130" s="3127"/>
      <c r="M6130" s="3128"/>
    </row>
    <row r="6131" spans="1:13">
      <c r="A6131" s="1163" t="s">
        <v>3294</v>
      </c>
      <c r="B6131" s="3158">
        <v>1</v>
      </c>
      <c r="C6131" s="3127"/>
      <c r="D6131" s="3128"/>
      <c r="E6131" s="3129">
        <v>3</v>
      </c>
      <c r="F6131" s="3127"/>
      <c r="G6131" s="3128"/>
      <c r="H6131" s="3158">
        <v>1</v>
      </c>
      <c r="I6131" s="3127"/>
      <c r="J6131" s="3128"/>
      <c r="K6131" s="3158">
        <v>1</v>
      </c>
      <c r="L6131" s="3127"/>
      <c r="M6131" s="3128"/>
    </row>
    <row r="6132" spans="1:13">
      <c r="A6132" s="1163" t="s">
        <v>3295</v>
      </c>
      <c r="B6132" s="3125" t="s">
        <v>5536</v>
      </c>
      <c r="C6132" s="3127"/>
      <c r="D6132" s="3128"/>
      <c r="E6132" s="3125" t="s">
        <v>5536</v>
      </c>
      <c r="F6132" s="3127"/>
      <c r="G6132" s="3128"/>
      <c r="H6132" s="3125" t="s">
        <v>5536</v>
      </c>
      <c r="I6132" s="3127"/>
      <c r="J6132" s="3128"/>
      <c r="K6132" s="3125" t="s">
        <v>5536</v>
      </c>
      <c r="L6132" s="3127"/>
      <c r="M6132" s="3128"/>
    </row>
    <row r="6133" spans="1:13" ht="45">
      <c r="A6133" s="1163" t="s">
        <v>3298</v>
      </c>
      <c r="B6133" s="3125" t="s">
        <v>3337</v>
      </c>
      <c r="C6133" s="3127"/>
      <c r="D6133" s="3128"/>
      <c r="E6133" s="3125" t="s">
        <v>5489</v>
      </c>
      <c r="F6133" s="3127"/>
      <c r="G6133" s="3128"/>
      <c r="H6133" s="3125" t="s">
        <v>5489</v>
      </c>
      <c r="I6133" s="3127"/>
      <c r="J6133" s="3128"/>
      <c r="K6133" s="3125" t="s">
        <v>5489</v>
      </c>
      <c r="L6133" s="3127"/>
      <c r="M6133" s="3128"/>
    </row>
    <row r="6134" spans="1:13" ht="30">
      <c r="A6134" s="1163" t="s">
        <v>4376</v>
      </c>
      <c r="B6134" s="3125" t="s">
        <v>5565</v>
      </c>
      <c r="C6134" s="3127"/>
      <c r="D6134" s="3128"/>
      <c r="E6134" s="3125" t="s">
        <v>5499</v>
      </c>
      <c r="F6134" s="3127"/>
      <c r="G6134" s="3128"/>
      <c r="H6134" s="3125" t="s">
        <v>5499</v>
      </c>
      <c r="I6134" s="3127"/>
      <c r="J6134" s="3128"/>
      <c r="K6134" s="3125" t="s">
        <v>5499</v>
      </c>
      <c r="L6134" s="3127"/>
      <c r="M6134" s="3128"/>
    </row>
    <row r="6135" spans="1:13">
      <c r="A6135" s="1163" t="s">
        <v>3304</v>
      </c>
      <c r="B6135" s="3123" t="s">
        <v>3337</v>
      </c>
      <c r="C6135" s="3175"/>
      <c r="D6135" s="3128"/>
      <c r="E6135" s="3123">
        <v>150</v>
      </c>
      <c r="F6135" s="3175"/>
      <c r="G6135" s="3128"/>
      <c r="H6135" s="3123" t="s">
        <v>3337</v>
      </c>
      <c r="I6135" s="3175"/>
      <c r="J6135" s="3128"/>
      <c r="K6135" s="3123" t="s">
        <v>3337</v>
      </c>
      <c r="L6135" s="3175"/>
      <c r="M6135" s="3128"/>
    </row>
    <row r="6136" spans="1:13">
      <c r="A6136" s="1163" t="s">
        <v>4377</v>
      </c>
      <c r="B6136" s="3158">
        <v>1</v>
      </c>
      <c r="C6136" s="3140">
        <v>200</v>
      </c>
      <c r="D6136" s="3124">
        <v>9000</v>
      </c>
      <c r="E6136" s="3123" t="s">
        <v>5579</v>
      </c>
      <c r="F6136" s="4339" t="s">
        <v>5580</v>
      </c>
      <c r="G6136" s="3124"/>
      <c r="H6136" s="3158">
        <v>1</v>
      </c>
      <c r="I6136" s="3140">
        <v>200</v>
      </c>
      <c r="J6136" s="3124">
        <v>3400</v>
      </c>
      <c r="K6136" s="3158">
        <v>1</v>
      </c>
      <c r="L6136" s="3140">
        <v>200</v>
      </c>
      <c r="M6136" s="3124">
        <v>3400</v>
      </c>
    </row>
    <row r="6137" spans="1:13">
      <c r="A6137" s="1163" t="s">
        <v>4378</v>
      </c>
      <c r="B6137" s="3158">
        <v>2</v>
      </c>
      <c r="C6137" s="3178">
        <v>50</v>
      </c>
      <c r="D6137" s="3128">
        <v>4500</v>
      </c>
      <c r="E6137" s="3123" t="s">
        <v>5579</v>
      </c>
      <c r="F6137" s="4339"/>
      <c r="G6137" s="3128"/>
      <c r="H6137" s="3158">
        <v>1</v>
      </c>
      <c r="I6137" s="3178">
        <v>50</v>
      </c>
      <c r="J6137" s="3128">
        <v>850</v>
      </c>
      <c r="K6137" s="3158">
        <v>1</v>
      </c>
      <c r="L6137" s="3178">
        <v>50</v>
      </c>
      <c r="M6137" s="3128">
        <v>850</v>
      </c>
    </row>
    <row r="6138" spans="1:13">
      <c r="A6138" s="1163" t="s">
        <v>4379</v>
      </c>
      <c r="B6138" s="3164">
        <v>15</v>
      </c>
      <c r="C6138" s="3178"/>
      <c r="D6138" s="3178"/>
      <c r="E6138" s="3123">
        <v>150</v>
      </c>
      <c r="F6138" s="4339"/>
      <c r="G6138" s="3219">
        <v>247500</v>
      </c>
      <c r="H6138" s="3164">
        <v>17</v>
      </c>
      <c r="I6138" s="3178"/>
      <c r="J6138" s="3178"/>
      <c r="K6138" s="3164">
        <v>17</v>
      </c>
      <c r="L6138" s="3178"/>
      <c r="M6138" s="3178"/>
    </row>
    <row r="6139" spans="1:13" ht="15.75" thickBot="1">
      <c r="A6139" s="1171" t="s">
        <v>29</v>
      </c>
      <c r="B6139" s="2848"/>
      <c r="C6139" s="3143"/>
      <c r="D6139" s="3193">
        <f>SUM(D6136:D6138)</f>
        <v>13500</v>
      </c>
      <c r="E6139" s="2848"/>
      <c r="F6139" s="3143"/>
      <c r="G6139" s="3193">
        <f>SUM(G6136:G6138)</f>
        <v>247500</v>
      </c>
      <c r="H6139" s="2848"/>
      <c r="I6139" s="3143"/>
      <c r="J6139" s="3193">
        <f>SUM(J6136:J6138)</f>
        <v>4250</v>
      </c>
      <c r="K6139" s="2848"/>
      <c r="L6139" s="3143"/>
      <c r="M6139" s="3193">
        <f>SUM(M6136:M6138)</f>
        <v>4250</v>
      </c>
    </row>
    <row r="6140" spans="1:13">
      <c r="A6140" s="1153" t="s">
        <v>4747</v>
      </c>
      <c r="B6140" s="3003" t="s">
        <v>5581</v>
      </c>
      <c r="C6140" s="3213"/>
      <c r="D6140" s="3135"/>
      <c r="E6140" s="3003" t="s">
        <v>5576</v>
      </c>
      <c r="F6140" s="3213"/>
      <c r="G6140" s="3135"/>
      <c r="H6140" s="3003" t="s">
        <v>5582</v>
      </c>
      <c r="I6140" s="3213"/>
      <c r="J6140" s="3135"/>
      <c r="K6140" s="3003" t="s">
        <v>5582</v>
      </c>
      <c r="L6140" s="3213"/>
      <c r="M6140" s="3135"/>
    </row>
    <row r="6141" spans="1:13">
      <c r="A6141" s="1163" t="s">
        <v>4228</v>
      </c>
      <c r="B6141" s="3123" t="s">
        <v>5559</v>
      </c>
      <c r="C6141" s="3178"/>
      <c r="D6141" s="3124"/>
      <c r="E6141" s="3123" t="s">
        <v>5559</v>
      </c>
      <c r="F6141" s="3178"/>
      <c r="G6141" s="3124"/>
      <c r="H6141" s="3123" t="s">
        <v>5559</v>
      </c>
      <c r="I6141" s="3178"/>
      <c r="J6141" s="3124"/>
      <c r="K6141" s="3123" t="s">
        <v>5559</v>
      </c>
      <c r="L6141" s="3178"/>
      <c r="M6141" s="3124"/>
    </row>
    <row r="6142" spans="1:13">
      <c r="A6142" s="1163" t="s">
        <v>3284</v>
      </c>
      <c r="B6142" s="3210" t="s">
        <v>5583</v>
      </c>
      <c r="C6142" s="3178"/>
      <c r="D6142" s="3128"/>
      <c r="E6142" s="3210">
        <v>43959</v>
      </c>
      <c r="F6142" s="3178"/>
      <c r="G6142" s="3128"/>
      <c r="H6142" s="3210" t="s">
        <v>5584</v>
      </c>
      <c r="I6142" s="3178"/>
      <c r="J6142" s="3128"/>
      <c r="K6142" s="3210" t="s">
        <v>5585</v>
      </c>
      <c r="L6142" s="3178"/>
      <c r="M6142" s="3128"/>
    </row>
    <row r="6143" spans="1:13">
      <c r="A6143" s="1163" t="s">
        <v>4375</v>
      </c>
      <c r="B6143" s="3125" t="s">
        <v>3712</v>
      </c>
      <c r="C6143" s="3127"/>
      <c r="D6143" s="3128"/>
      <c r="E6143" s="3125" t="s">
        <v>3712</v>
      </c>
      <c r="F6143" s="3127"/>
      <c r="G6143" s="3128"/>
      <c r="H6143" s="3125" t="s">
        <v>3712</v>
      </c>
      <c r="I6143" s="3127"/>
      <c r="J6143" s="3128"/>
      <c r="K6143" s="3125" t="s">
        <v>3712</v>
      </c>
      <c r="L6143" s="3127"/>
      <c r="M6143" s="3128"/>
    </row>
    <row r="6144" spans="1:13">
      <c r="A6144" s="1163" t="s">
        <v>3291</v>
      </c>
      <c r="B6144" s="3125" t="s">
        <v>5563</v>
      </c>
      <c r="C6144" s="3127"/>
      <c r="D6144" s="3128"/>
      <c r="E6144" s="3125" t="s">
        <v>5578</v>
      </c>
      <c r="F6144" s="3127"/>
      <c r="G6144" s="3128"/>
      <c r="H6144" s="3125" t="s">
        <v>5586</v>
      </c>
      <c r="I6144" s="3127"/>
      <c r="J6144" s="3128"/>
      <c r="K6144" s="3125" t="s">
        <v>5586</v>
      </c>
      <c r="L6144" s="3127"/>
      <c r="M6144" s="3128"/>
    </row>
    <row r="6145" spans="1:13">
      <c r="A6145" s="1163" t="s">
        <v>3294</v>
      </c>
      <c r="B6145" s="3158">
        <v>1</v>
      </c>
      <c r="C6145" s="3127"/>
      <c r="D6145" s="3128"/>
      <c r="E6145" s="3158">
        <v>1</v>
      </c>
      <c r="F6145" s="3127"/>
      <c r="G6145" s="3128"/>
      <c r="H6145" s="3158">
        <v>1</v>
      </c>
      <c r="I6145" s="3127"/>
      <c r="J6145" s="3128"/>
      <c r="K6145" s="3158">
        <v>1</v>
      </c>
      <c r="L6145" s="3127"/>
      <c r="M6145" s="3128"/>
    </row>
    <row r="6146" spans="1:13">
      <c r="A6146" s="1163" t="s">
        <v>3295</v>
      </c>
      <c r="B6146" s="3125" t="s">
        <v>5536</v>
      </c>
      <c r="C6146" s="3127"/>
      <c r="D6146" s="3128"/>
      <c r="E6146" s="3125" t="s">
        <v>5536</v>
      </c>
      <c r="F6146" s="3127"/>
      <c r="G6146" s="3128"/>
      <c r="H6146" s="3125" t="s">
        <v>5536</v>
      </c>
      <c r="I6146" s="3127"/>
      <c r="J6146" s="3128"/>
      <c r="K6146" s="3125" t="s">
        <v>5536</v>
      </c>
      <c r="L6146" s="3127"/>
      <c r="M6146" s="3128"/>
    </row>
    <row r="6147" spans="1:13" ht="45">
      <c r="A6147" s="1163" t="s">
        <v>3298</v>
      </c>
      <c r="B6147" s="3125" t="s">
        <v>3337</v>
      </c>
      <c r="C6147" s="3127"/>
      <c r="D6147" s="3128"/>
      <c r="E6147" s="3125" t="s">
        <v>5489</v>
      </c>
      <c r="F6147" s="3127"/>
      <c r="G6147" s="3128"/>
      <c r="H6147" s="3125" t="s">
        <v>5489</v>
      </c>
      <c r="I6147" s="3127"/>
      <c r="J6147" s="3128"/>
      <c r="K6147" s="3125" t="s">
        <v>5489</v>
      </c>
      <c r="L6147" s="3127"/>
      <c r="M6147" s="3128"/>
    </row>
    <row r="6148" spans="1:13" ht="30">
      <c r="A6148" s="1163" t="s">
        <v>4376</v>
      </c>
      <c r="B6148" s="3125" t="s">
        <v>5565</v>
      </c>
      <c r="C6148" s="3127"/>
      <c r="D6148" s="3128"/>
      <c r="E6148" s="3125" t="s">
        <v>5499</v>
      </c>
      <c r="F6148" s="3127"/>
      <c r="G6148" s="3128"/>
      <c r="H6148" s="3125" t="s">
        <v>5499</v>
      </c>
      <c r="I6148" s="3127"/>
      <c r="J6148" s="3128"/>
      <c r="K6148" s="3125" t="s">
        <v>5499</v>
      </c>
      <c r="L6148" s="3127"/>
      <c r="M6148" s="3128"/>
    </row>
    <row r="6149" spans="1:13">
      <c r="A6149" s="1163" t="s">
        <v>3304</v>
      </c>
      <c r="B6149" s="3123" t="s">
        <v>3337</v>
      </c>
      <c r="C6149" s="3175"/>
      <c r="D6149" s="3128"/>
      <c r="E6149" s="3123" t="s">
        <v>3337</v>
      </c>
      <c r="F6149" s="3175"/>
      <c r="G6149" s="3128"/>
      <c r="H6149" s="3123" t="s">
        <v>3337</v>
      </c>
      <c r="I6149" s="3175"/>
      <c r="J6149" s="3128"/>
      <c r="K6149" s="3123" t="s">
        <v>3337</v>
      </c>
      <c r="L6149" s="3175"/>
      <c r="M6149" s="3128"/>
    </row>
    <row r="6150" spans="1:13">
      <c r="A6150" s="1163" t="s">
        <v>4377</v>
      </c>
      <c r="B6150" s="3158">
        <v>1</v>
      </c>
      <c r="C6150" s="3140">
        <v>200</v>
      </c>
      <c r="D6150" s="3124">
        <v>18000</v>
      </c>
      <c r="E6150" s="3158">
        <v>1</v>
      </c>
      <c r="F6150" s="3140">
        <v>200</v>
      </c>
      <c r="G6150" s="3124">
        <v>3400</v>
      </c>
      <c r="H6150" s="3158">
        <v>1</v>
      </c>
      <c r="I6150" s="3140">
        <v>200</v>
      </c>
      <c r="J6150" s="3124">
        <v>10000</v>
      </c>
      <c r="K6150" s="3158">
        <v>1</v>
      </c>
      <c r="L6150" s="3140">
        <v>200</v>
      </c>
      <c r="M6150" s="3124">
        <v>10000</v>
      </c>
    </row>
    <row r="6151" spans="1:13">
      <c r="A6151" s="1163" t="s">
        <v>4378</v>
      </c>
      <c r="B6151" s="3158">
        <v>1</v>
      </c>
      <c r="C6151" s="3178">
        <v>75</v>
      </c>
      <c r="D6151" s="3128">
        <v>6750</v>
      </c>
      <c r="E6151" s="3158">
        <v>1</v>
      </c>
      <c r="F6151" s="3178">
        <v>50</v>
      </c>
      <c r="G6151" s="3128">
        <v>850</v>
      </c>
      <c r="H6151" s="3158">
        <v>1</v>
      </c>
      <c r="I6151" s="3178">
        <v>50</v>
      </c>
      <c r="J6151" s="3128">
        <v>2500</v>
      </c>
      <c r="K6151" s="3158">
        <v>1</v>
      </c>
      <c r="L6151" s="3178">
        <v>50</v>
      </c>
      <c r="M6151" s="3128">
        <v>2500</v>
      </c>
    </row>
    <row r="6152" spans="1:13">
      <c r="A6152" s="1163" t="s">
        <v>4379</v>
      </c>
      <c r="B6152" s="3164">
        <v>30</v>
      </c>
      <c r="C6152" s="3178"/>
      <c r="D6152" s="3178"/>
      <c r="E6152" s="3164">
        <v>17</v>
      </c>
      <c r="F6152" s="3178"/>
      <c r="G6152" s="3178"/>
      <c r="H6152" s="3164">
        <v>50</v>
      </c>
      <c r="I6152" s="3178"/>
      <c r="J6152" s="3178"/>
      <c r="K6152" s="3164">
        <v>50</v>
      </c>
      <c r="L6152" s="3178"/>
      <c r="M6152" s="3178"/>
    </row>
    <row r="6153" spans="1:13" ht="15.75" thickBot="1">
      <c r="A6153" s="1193" t="s">
        <v>29</v>
      </c>
      <c r="B6153" s="3197"/>
      <c r="C6153" s="3171"/>
      <c r="D6153" s="3169">
        <f>SUM(D6150:D6152)</f>
        <v>24750</v>
      </c>
      <c r="E6153" s="3197"/>
      <c r="F6153" s="3171"/>
      <c r="G6153" s="3169">
        <f>SUM(G6150:G6152)</f>
        <v>4250</v>
      </c>
      <c r="H6153" s="3197"/>
      <c r="I6153" s="3171"/>
      <c r="J6153" s="3169">
        <f>SUM(J6150:J6152)</f>
        <v>12500</v>
      </c>
      <c r="K6153" s="3197"/>
      <c r="L6153" s="3171"/>
      <c r="M6153" s="3169">
        <f>SUM(M6150:M6152)</f>
        <v>12500</v>
      </c>
    </row>
    <row r="6154" spans="1:13">
      <c r="A6154" s="1142" t="s">
        <v>4747</v>
      </c>
      <c r="B6154" s="2976" t="s">
        <v>5587</v>
      </c>
      <c r="C6154" s="3209"/>
      <c r="D6154" s="3121"/>
      <c r="E6154" s="2976" t="s">
        <v>5582</v>
      </c>
      <c r="F6154" s="3209"/>
      <c r="G6154" s="3121"/>
      <c r="H6154" s="2976" t="s">
        <v>5588</v>
      </c>
      <c r="I6154" s="3209"/>
      <c r="J6154" s="3121"/>
      <c r="K6154" s="2976" t="s">
        <v>5589</v>
      </c>
      <c r="L6154" s="3209"/>
      <c r="M6154" s="3121"/>
    </row>
    <row r="6155" spans="1:13">
      <c r="A6155" s="1163" t="s">
        <v>4228</v>
      </c>
      <c r="B6155" s="3123" t="s">
        <v>5559</v>
      </c>
      <c r="C6155" s="3178"/>
      <c r="D6155" s="3124"/>
      <c r="E6155" s="3123" t="s">
        <v>5559</v>
      </c>
      <c r="F6155" s="3178"/>
      <c r="G6155" s="3124"/>
      <c r="H6155" s="3123" t="s">
        <v>5559</v>
      </c>
      <c r="I6155" s="3178"/>
      <c r="J6155" s="3124"/>
      <c r="K6155" s="3123" t="s">
        <v>5559</v>
      </c>
      <c r="L6155" s="3178"/>
      <c r="M6155" s="3124"/>
    </row>
    <row r="6156" spans="1:13">
      <c r="A6156" s="1163" t="s">
        <v>3284</v>
      </c>
      <c r="B6156" s="3210">
        <v>43892</v>
      </c>
      <c r="C6156" s="3178"/>
      <c r="D6156" s="3128"/>
      <c r="E6156" s="3210">
        <v>43987</v>
      </c>
      <c r="F6156" s="3178"/>
      <c r="G6156" s="3128"/>
      <c r="H6156" s="3210" t="s">
        <v>5590</v>
      </c>
      <c r="I6156" s="3178"/>
      <c r="J6156" s="3128"/>
      <c r="K6156" s="3210" t="s">
        <v>5591</v>
      </c>
      <c r="L6156" s="3178"/>
      <c r="M6156" s="3128"/>
    </row>
    <row r="6157" spans="1:13">
      <c r="A6157" s="1163" t="s">
        <v>4375</v>
      </c>
      <c r="B6157" s="3125" t="s">
        <v>3712</v>
      </c>
      <c r="C6157" s="3127"/>
      <c r="D6157" s="3128"/>
      <c r="E6157" s="3125" t="s">
        <v>3712</v>
      </c>
      <c r="F6157" s="3127"/>
      <c r="G6157" s="3128"/>
      <c r="H6157" s="3125" t="s">
        <v>3712</v>
      </c>
      <c r="I6157" s="3127"/>
      <c r="J6157" s="3128"/>
      <c r="K6157" s="3125" t="s">
        <v>3712</v>
      </c>
      <c r="L6157" s="3127"/>
      <c r="M6157" s="3128"/>
    </row>
    <row r="6158" spans="1:13">
      <c r="A6158" s="1163" t="s">
        <v>3291</v>
      </c>
      <c r="B6158" s="3125" t="s">
        <v>5563</v>
      </c>
      <c r="C6158" s="3127"/>
      <c r="D6158" s="3128"/>
      <c r="E6158" s="3125" t="s">
        <v>5586</v>
      </c>
      <c r="F6158" s="3127"/>
      <c r="G6158" s="3128"/>
      <c r="H6158" s="3125" t="s">
        <v>5586</v>
      </c>
      <c r="I6158" s="3127"/>
      <c r="J6158" s="3128"/>
      <c r="K6158" s="3125" t="s">
        <v>5592</v>
      </c>
      <c r="L6158" s="3127"/>
      <c r="M6158" s="3128"/>
    </row>
    <row r="6159" spans="1:13">
      <c r="A6159" s="1163" t="s">
        <v>3294</v>
      </c>
      <c r="B6159" s="3158">
        <v>1</v>
      </c>
      <c r="C6159" s="3127"/>
      <c r="D6159" s="3128"/>
      <c r="E6159" s="3158">
        <v>1</v>
      </c>
      <c r="F6159" s="3127"/>
      <c r="G6159" s="3128"/>
      <c r="H6159" s="3158">
        <v>1</v>
      </c>
      <c r="I6159" s="3127"/>
      <c r="J6159" s="3128"/>
      <c r="K6159" s="3158">
        <v>3</v>
      </c>
      <c r="L6159" s="3127"/>
      <c r="M6159" s="3128"/>
    </row>
    <row r="6160" spans="1:13">
      <c r="A6160" s="1163" t="s">
        <v>3295</v>
      </c>
      <c r="B6160" s="3125" t="s">
        <v>5536</v>
      </c>
      <c r="C6160" s="3127"/>
      <c r="D6160" s="3128"/>
      <c r="E6160" s="3125" t="s">
        <v>5536</v>
      </c>
      <c r="F6160" s="3127"/>
      <c r="G6160" s="3128"/>
      <c r="H6160" s="3125" t="s">
        <v>5536</v>
      </c>
      <c r="I6160" s="3127"/>
      <c r="J6160" s="3128"/>
      <c r="K6160" s="3125" t="s">
        <v>5536</v>
      </c>
      <c r="L6160" s="3127"/>
      <c r="M6160" s="3128"/>
    </row>
    <row r="6161" spans="1:13" ht="45">
      <c r="A6161" s="1163" t="s">
        <v>3298</v>
      </c>
      <c r="B6161" s="3125" t="s">
        <v>3337</v>
      </c>
      <c r="C6161" s="3127"/>
      <c r="D6161" s="3128"/>
      <c r="E6161" s="3125" t="s">
        <v>5489</v>
      </c>
      <c r="F6161" s="3127"/>
      <c r="G6161" s="3128"/>
      <c r="H6161" s="3125" t="s">
        <v>5489</v>
      </c>
      <c r="I6161" s="3127"/>
      <c r="J6161" s="3128"/>
      <c r="K6161" s="3125" t="s">
        <v>5593</v>
      </c>
      <c r="L6161" s="3127"/>
      <c r="M6161" s="3128"/>
    </row>
    <row r="6162" spans="1:13" ht="30">
      <c r="A6162" s="1163" t="s">
        <v>4376</v>
      </c>
      <c r="B6162" s="3125" t="s">
        <v>5565</v>
      </c>
      <c r="C6162" s="3127"/>
      <c r="D6162" s="3128"/>
      <c r="E6162" s="3125" t="s">
        <v>5499</v>
      </c>
      <c r="F6162" s="3127"/>
      <c r="G6162" s="3128"/>
      <c r="H6162" s="3125" t="s">
        <v>5499</v>
      </c>
      <c r="I6162" s="3127"/>
      <c r="J6162" s="3128"/>
      <c r="K6162" s="3125" t="s">
        <v>5594</v>
      </c>
      <c r="L6162" s="3127"/>
      <c r="M6162" s="3128"/>
    </row>
    <row r="6163" spans="1:13">
      <c r="A6163" s="1163" t="s">
        <v>3304</v>
      </c>
      <c r="B6163" s="3123" t="s">
        <v>3337</v>
      </c>
      <c r="C6163" s="3175"/>
      <c r="D6163" s="3128"/>
      <c r="E6163" s="3123" t="s">
        <v>3337</v>
      </c>
      <c r="F6163" s="3175"/>
      <c r="G6163" s="3128"/>
      <c r="H6163" s="3123">
        <v>55</v>
      </c>
      <c r="I6163" s="3140" t="s">
        <v>5595</v>
      </c>
      <c r="J6163" s="3141">
        <v>132000</v>
      </c>
      <c r="K6163" s="3123" t="s">
        <v>3337</v>
      </c>
      <c r="L6163" s="3175"/>
      <c r="M6163" s="3128"/>
    </row>
    <row r="6164" spans="1:13">
      <c r="A6164" s="1163" t="s">
        <v>4377</v>
      </c>
      <c r="B6164" s="3158" t="s">
        <v>3337</v>
      </c>
      <c r="C6164" s="3140"/>
      <c r="D6164" s="3124"/>
      <c r="E6164" s="3158">
        <v>1</v>
      </c>
      <c r="F6164" s="3140">
        <v>200</v>
      </c>
      <c r="G6164" s="3124">
        <v>10000</v>
      </c>
      <c r="H6164" s="3158">
        <v>6</v>
      </c>
      <c r="I6164" s="3140"/>
      <c r="J6164" s="3141"/>
      <c r="K6164" s="3158">
        <v>1</v>
      </c>
      <c r="L6164" s="3140">
        <v>200</v>
      </c>
      <c r="M6164" s="3124">
        <v>50000</v>
      </c>
    </row>
    <row r="6165" spans="1:13">
      <c r="A6165" s="1163" t="s">
        <v>4378</v>
      </c>
      <c r="B6165" s="3158">
        <v>1</v>
      </c>
      <c r="C6165" s="3178">
        <v>50</v>
      </c>
      <c r="D6165" s="3128">
        <v>10000</v>
      </c>
      <c r="E6165" s="3158">
        <v>1</v>
      </c>
      <c r="F6165" s="3178">
        <v>50</v>
      </c>
      <c r="G6165" s="3128">
        <v>2500</v>
      </c>
      <c r="H6165" s="3158">
        <v>4</v>
      </c>
      <c r="I6165" s="3140"/>
      <c r="J6165" s="3141"/>
      <c r="K6165" s="3158">
        <v>1</v>
      </c>
      <c r="L6165" s="3178">
        <v>50</v>
      </c>
      <c r="M6165" s="3128">
        <v>12500</v>
      </c>
    </row>
    <row r="6166" spans="1:13">
      <c r="A6166" s="1163" t="s">
        <v>4379</v>
      </c>
      <c r="B6166" s="3164">
        <v>200</v>
      </c>
      <c r="C6166" s="3178"/>
      <c r="D6166" s="3178"/>
      <c r="E6166" s="3164">
        <v>50</v>
      </c>
      <c r="F6166" s="3178"/>
      <c r="G6166" s="3178"/>
      <c r="H6166" s="3164">
        <v>55</v>
      </c>
      <c r="I6166" s="3178"/>
      <c r="J6166" s="3141"/>
      <c r="K6166" s="3164">
        <v>250</v>
      </c>
      <c r="L6166" s="3178"/>
      <c r="M6166" s="3178"/>
    </row>
    <row r="6167" spans="1:13" ht="15.75" thickBot="1">
      <c r="A6167" s="1171" t="s">
        <v>29</v>
      </c>
      <c r="B6167" s="2848"/>
      <c r="C6167" s="3143"/>
      <c r="D6167" s="3193">
        <f>SUM(D6164:D6166)</f>
        <v>10000</v>
      </c>
      <c r="E6167" s="2848"/>
      <c r="F6167" s="3143"/>
      <c r="G6167" s="3193">
        <f>SUM(G6164:G6166)</f>
        <v>12500</v>
      </c>
      <c r="H6167" s="2848"/>
      <c r="I6167" s="3143"/>
      <c r="J6167" s="3193">
        <v>132000</v>
      </c>
      <c r="K6167" s="2848"/>
      <c r="L6167" s="3143"/>
      <c r="M6167" s="3193">
        <f>SUM(M6164:M6166)</f>
        <v>62500</v>
      </c>
    </row>
    <row r="6168" spans="1:13" ht="30">
      <c r="A6168" s="1153" t="s">
        <v>4747</v>
      </c>
      <c r="B6168" s="3003" t="s">
        <v>5576</v>
      </c>
      <c r="C6168" s="3213"/>
      <c r="D6168" s="3135"/>
      <c r="E6168" s="2832" t="s">
        <v>5596</v>
      </c>
      <c r="F6168" s="3213"/>
      <c r="G6168" s="3135"/>
      <c r="H6168" s="2832" t="s">
        <v>5596</v>
      </c>
      <c r="I6168" s="3213"/>
      <c r="J6168" s="3135"/>
      <c r="K6168" s="2832" t="s">
        <v>5596</v>
      </c>
      <c r="L6168" s="3213"/>
      <c r="M6168" s="3135"/>
    </row>
    <row r="6169" spans="1:13">
      <c r="A6169" s="1163" t="s">
        <v>4228</v>
      </c>
      <c r="B6169" s="3123" t="s">
        <v>5559</v>
      </c>
      <c r="C6169" s="3178"/>
      <c r="D6169" s="3124"/>
      <c r="E6169" s="3220" t="s">
        <v>5597</v>
      </c>
      <c r="F6169" s="3178"/>
      <c r="G6169" s="3124"/>
      <c r="H6169" s="3220" t="s">
        <v>5597</v>
      </c>
      <c r="I6169" s="3178"/>
      <c r="J6169" s="3124"/>
      <c r="K6169" s="3220" t="s">
        <v>5597</v>
      </c>
      <c r="L6169" s="3178"/>
      <c r="M6169" s="3124"/>
    </row>
    <row r="6170" spans="1:13">
      <c r="A6170" s="1163" t="s">
        <v>3284</v>
      </c>
      <c r="B6170" s="3210" t="s">
        <v>5598</v>
      </c>
      <c r="C6170" s="3178"/>
      <c r="D6170" s="3128"/>
      <c r="E6170" s="3210">
        <v>43937</v>
      </c>
      <c r="F6170" s="3178"/>
      <c r="G6170" s="3128"/>
      <c r="H6170" s="3210" t="s">
        <v>5599</v>
      </c>
      <c r="I6170" s="3178"/>
      <c r="J6170" s="3128"/>
      <c r="K6170" s="3210" t="s">
        <v>5600</v>
      </c>
      <c r="L6170" s="3178"/>
      <c r="M6170" s="3128"/>
    </row>
    <row r="6171" spans="1:13">
      <c r="A6171" s="1163" t="s">
        <v>4375</v>
      </c>
      <c r="B6171" s="3125" t="s">
        <v>3712</v>
      </c>
      <c r="C6171" s="3127"/>
      <c r="D6171" s="3128"/>
      <c r="E6171" s="3125" t="s">
        <v>3712</v>
      </c>
      <c r="F6171" s="3127"/>
      <c r="G6171" s="3128"/>
      <c r="H6171" s="3125" t="s">
        <v>3712</v>
      </c>
      <c r="I6171" s="3127"/>
      <c r="J6171" s="3128"/>
      <c r="K6171" s="3125" t="s">
        <v>3712</v>
      </c>
      <c r="L6171" s="3127"/>
      <c r="M6171" s="3128"/>
    </row>
    <row r="6172" spans="1:13">
      <c r="A6172" s="1163" t="s">
        <v>3291</v>
      </c>
      <c r="B6172" s="3125" t="s">
        <v>5578</v>
      </c>
      <c r="C6172" s="3127"/>
      <c r="D6172" s="3128"/>
      <c r="E6172" s="3125" t="s">
        <v>5601</v>
      </c>
      <c r="F6172" s="3127"/>
      <c r="G6172" s="3128"/>
      <c r="H6172" s="3125" t="s">
        <v>5601</v>
      </c>
      <c r="I6172" s="3127"/>
      <c r="J6172" s="3128"/>
      <c r="K6172" s="3125" t="s">
        <v>5601</v>
      </c>
      <c r="L6172" s="3127"/>
      <c r="M6172" s="3128"/>
    </row>
    <row r="6173" spans="1:13">
      <c r="A6173" s="1163" t="s">
        <v>3294</v>
      </c>
      <c r="B6173" s="3158">
        <v>1</v>
      </c>
      <c r="C6173" s="3127"/>
      <c r="D6173" s="3128"/>
      <c r="E6173" s="3158">
        <v>1</v>
      </c>
      <c r="F6173" s="3127"/>
      <c r="G6173" s="3128"/>
      <c r="H6173" s="3158">
        <v>1</v>
      </c>
      <c r="I6173" s="3127"/>
      <c r="J6173" s="3128"/>
      <c r="K6173" s="3158">
        <v>1</v>
      </c>
      <c r="L6173" s="3127"/>
      <c r="M6173" s="3128"/>
    </row>
    <row r="6174" spans="1:13">
      <c r="A6174" s="1163" t="s">
        <v>3295</v>
      </c>
      <c r="B6174" s="3125" t="s">
        <v>5536</v>
      </c>
      <c r="C6174" s="3127"/>
      <c r="D6174" s="3128"/>
      <c r="E6174" s="3125" t="s">
        <v>5536</v>
      </c>
      <c r="F6174" s="3127"/>
      <c r="G6174" s="3128"/>
      <c r="H6174" s="3125" t="s">
        <v>5536</v>
      </c>
      <c r="I6174" s="3127"/>
      <c r="J6174" s="3128"/>
      <c r="K6174" s="3125" t="s">
        <v>5536</v>
      </c>
      <c r="L6174" s="3127"/>
      <c r="M6174" s="3128"/>
    </row>
    <row r="6175" spans="1:13" ht="45">
      <c r="A6175" s="1163" t="s">
        <v>3298</v>
      </c>
      <c r="B6175" s="3125" t="s">
        <v>3337</v>
      </c>
      <c r="C6175" s="3127"/>
      <c r="D6175" s="3128"/>
      <c r="E6175" s="3125" t="s">
        <v>5489</v>
      </c>
      <c r="F6175" s="3127"/>
      <c r="G6175" s="3128"/>
      <c r="H6175" s="3125" t="s">
        <v>5489</v>
      </c>
      <c r="I6175" s="3127"/>
      <c r="J6175" s="3128"/>
      <c r="K6175" s="3125" t="s">
        <v>5489</v>
      </c>
      <c r="L6175" s="3127"/>
      <c r="M6175" s="3128"/>
    </row>
    <row r="6176" spans="1:13" ht="45">
      <c r="A6176" s="1163" t="s">
        <v>4376</v>
      </c>
      <c r="B6176" s="3125" t="s">
        <v>5565</v>
      </c>
      <c r="C6176" s="3127"/>
      <c r="D6176" s="3128"/>
      <c r="E6176" s="3125" t="s">
        <v>5602</v>
      </c>
      <c r="F6176" s="3127"/>
      <c r="G6176" s="3128"/>
      <c r="H6176" s="3125" t="s">
        <v>5602</v>
      </c>
      <c r="I6176" s="3127"/>
      <c r="J6176" s="3128"/>
      <c r="K6176" s="3125" t="s">
        <v>5602</v>
      </c>
      <c r="L6176" s="3127"/>
      <c r="M6176" s="3128"/>
    </row>
    <row r="6177" spans="1:13">
      <c r="A6177" s="1163" t="s">
        <v>3304</v>
      </c>
      <c r="B6177" s="3123" t="s">
        <v>3337</v>
      </c>
      <c r="C6177" s="3175"/>
      <c r="D6177" s="3128"/>
      <c r="E6177" s="3123" t="s">
        <v>3337</v>
      </c>
      <c r="F6177" s="3175"/>
      <c r="G6177" s="3128"/>
      <c r="H6177" s="3123" t="s">
        <v>3337</v>
      </c>
      <c r="I6177" s="3175"/>
      <c r="J6177" s="3128"/>
      <c r="K6177" s="3123" t="s">
        <v>3337</v>
      </c>
      <c r="L6177" s="3175"/>
      <c r="M6177" s="3128"/>
    </row>
    <row r="6178" spans="1:13">
      <c r="A6178" s="1163" t="s">
        <v>4377</v>
      </c>
      <c r="B6178" s="3158">
        <v>1</v>
      </c>
      <c r="C6178" s="3140">
        <v>200</v>
      </c>
      <c r="D6178" s="3124">
        <v>3400</v>
      </c>
      <c r="E6178" s="3158">
        <v>1</v>
      </c>
      <c r="F6178" s="3140">
        <v>250</v>
      </c>
      <c r="G6178" s="3124">
        <v>5000</v>
      </c>
      <c r="H6178" s="3158">
        <v>1</v>
      </c>
      <c r="I6178" s="3140">
        <v>250</v>
      </c>
      <c r="J6178" s="3124">
        <v>5000</v>
      </c>
      <c r="K6178" s="3158">
        <v>1</v>
      </c>
      <c r="L6178" s="3140">
        <v>250</v>
      </c>
      <c r="M6178" s="3124">
        <v>5000</v>
      </c>
    </row>
    <row r="6179" spans="1:13">
      <c r="A6179" s="1163" t="s">
        <v>4378</v>
      </c>
      <c r="B6179" s="3158">
        <v>1</v>
      </c>
      <c r="C6179" s="3178">
        <v>50</v>
      </c>
      <c r="D6179" s="3128">
        <v>850</v>
      </c>
      <c r="E6179" s="3158">
        <v>2</v>
      </c>
      <c r="F6179" s="3178">
        <v>50</v>
      </c>
      <c r="G6179" s="3128">
        <v>2000</v>
      </c>
      <c r="H6179" s="3158">
        <v>2</v>
      </c>
      <c r="I6179" s="3178">
        <v>50</v>
      </c>
      <c r="J6179" s="3128">
        <v>2000</v>
      </c>
      <c r="K6179" s="3158">
        <v>2</v>
      </c>
      <c r="L6179" s="3178">
        <v>50</v>
      </c>
      <c r="M6179" s="3128">
        <v>2000</v>
      </c>
    </row>
    <row r="6180" spans="1:13">
      <c r="A6180" s="1163" t="s">
        <v>4379</v>
      </c>
      <c r="B6180" s="3164">
        <v>17</v>
      </c>
      <c r="C6180" s="3178"/>
      <c r="D6180" s="3178"/>
      <c r="E6180" s="3164">
        <v>20</v>
      </c>
      <c r="F6180" s="3178"/>
      <c r="G6180" s="3178"/>
      <c r="H6180" s="3164">
        <v>20</v>
      </c>
      <c r="I6180" s="3178"/>
      <c r="J6180" s="3178"/>
      <c r="K6180" s="3164">
        <v>20</v>
      </c>
      <c r="L6180" s="3178"/>
      <c r="M6180" s="3178"/>
    </row>
    <row r="6181" spans="1:13" ht="15.75" thickBot="1">
      <c r="A6181" s="1193" t="s">
        <v>29</v>
      </c>
      <c r="B6181" s="3197"/>
      <c r="C6181" s="3171"/>
      <c r="D6181" s="3169">
        <f>SUM(D6178:D6180)</f>
        <v>4250</v>
      </c>
      <c r="E6181" s="3197"/>
      <c r="F6181" s="3171"/>
      <c r="G6181" s="3169">
        <f>SUM(G6178:G6180)</f>
        <v>7000</v>
      </c>
      <c r="H6181" s="3197"/>
      <c r="I6181" s="3171"/>
      <c r="J6181" s="3169">
        <f>SUM(J6178:J6180)</f>
        <v>7000</v>
      </c>
      <c r="K6181" s="3197"/>
      <c r="L6181" s="3171"/>
      <c r="M6181" s="3169">
        <f>SUM(M6178:M6180)</f>
        <v>7000</v>
      </c>
    </row>
    <row r="6182" spans="1:13" ht="45">
      <c r="A6182" s="1142" t="s">
        <v>4747</v>
      </c>
      <c r="B6182" s="2976" t="s">
        <v>5582</v>
      </c>
      <c r="C6182" s="3209"/>
      <c r="D6182" s="3121"/>
      <c r="E6182" s="2976" t="s">
        <v>5603</v>
      </c>
      <c r="F6182" s="3209"/>
      <c r="G6182" s="3121"/>
      <c r="H6182" s="2976" t="s">
        <v>5603</v>
      </c>
      <c r="I6182" s="3209"/>
      <c r="J6182" s="3121"/>
      <c r="K6182" s="2976" t="s">
        <v>5603</v>
      </c>
      <c r="L6182" s="3209"/>
      <c r="M6182" s="3121"/>
    </row>
    <row r="6183" spans="1:13">
      <c r="A6183" s="1163" t="s">
        <v>4228</v>
      </c>
      <c r="B6183" s="3123" t="s">
        <v>5559</v>
      </c>
      <c r="C6183" s="3178"/>
      <c r="D6183" s="3124"/>
      <c r="E6183" s="3220" t="s">
        <v>5597</v>
      </c>
      <c r="F6183" s="3178"/>
      <c r="G6183" s="3124"/>
      <c r="H6183" s="3220" t="s">
        <v>5597</v>
      </c>
      <c r="I6183" s="3178"/>
      <c r="J6183" s="3124"/>
      <c r="K6183" s="3220" t="s">
        <v>5597</v>
      </c>
      <c r="L6183" s="3178"/>
      <c r="M6183" s="3124"/>
    </row>
    <row r="6184" spans="1:13">
      <c r="A6184" s="1163" t="s">
        <v>3284</v>
      </c>
      <c r="B6184" s="3210" t="s">
        <v>5604</v>
      </c>
      <c r="C6184" s="3178"/>
      <c r="D6184" s="3128"/>
      <c r="E6184" s="3210">
        <v>43998</v>
      </c>
      <c r="F6184" s="3178"/>
      <c r="G6184" s="3128"/>
      <c r="H6184" s="3210" t="s">
        <v>5605</v>
      </c>
      <c r="I6184" s="3178"/>
      <c r="J6184" s="3128"/>
      <c r="K6184" s="3210" t="s">
        <v>5606</v>
      </c>
      <c r="L6184" s="3178"/>
      <c r="M6184" s="3128"/>
    </row>
    <row r="6185" spans="1:13">
      <c r="A6185" s="1163" t="s">
        <v>4375</v>
      </c>
      <c r="B6185" s="3125" t="s">
        <v>3712</v>
      </c>
      <c r="C6185" s="3127"/>
      <c r="D6185" s="3128"/>
      <c r="E6185" s="3125" t="s">
        <v>3712</v>
      </c>
      <c r="F6185" s="3127"/>
      <c r="G6185" s="3128"/>
      <c r="H6185" s="3125" t="s">
        <v>3712</v>
      </c>
      <c r="I6185" s="3127"/>
      <c r="J6185" s="3128"/>
      <c r="K6185" s="3125" t="s">
        <v>3712</v>
      </c>
      <c r="L6185" s="3127"/>
      <c r="M6185" s="3128"/>
    </row>
    <row r="6186" spans="1:13" ht="30">
      <c r="A6186" s="1163" t="s">
        <v>3291</v>
      </c>
      <c r="B6186" s="3125" t="s">
        <v>5586</v>
      </c>
      <c r="C6186" s="3127"/>
      <c r="D6186" s="3128"/>
      <c r="E6186" s="3125" t="s">
        <v>5607</v>
      </c>
      <c r="F6186" s="3127"/>
      <c r="G6186" s="3128"/>
      <c r="H6186" s="3125" t="s">
        <v>5607</v>
      </c>
      <c r="I6186" s="3127"/>
      <c r="J6186" s="3128"/>
      <c r="K6186" s="3125" t="s">
        <v>5607</v>
      </c>
      <c r="L6186" s="3127"/>
      <c r="M6186" s="3128"/>
    </row>
    <row r="6187" spans="1:13">
      <c r="A6187" s="1163" t="s">
        <v>3294</v>
      </c>
      <c r="B6187" s="3158">
        <v>1</v>
      </c>
      <c r="C6187" s="3127"/>
      <c r="D6187" s="3128"/>
      <c r="E6187" s="3158">
        <v>1</v>
      </c>
      <c r="F6187" s="3127"/>
      <c r="G6187" s="3128"/>
      <c r="H6187" s="3158">
        <v>1</v>
      </c>
      <c r="I6187" s="3127"/>
      <c r="J6187" s="3128"/>
      <c r="K6187" s="3158">
        <v>1</v>
      </c>
      <c r="L6187" s="3127"/>
      <c r="M6187" s="3128"/>
    </row>
    <row r="6188" spans="1:13">
      <c r="A6188" s="1163" t="s">
        <v>3295</v>
      </c>
      <c r="B6188" s="3125" t="s">
        <v>5536</v>
      </c>
      <c r="C6188" s="3127"/>
      <c r="D6188" s="3128"/>
      <c r="E6188" s="3125" t="s">
        <v>5536</v>
      </c>
      <c r="F6188" s="3127"/>
      <c r="G6188" s="3128"/>
      <c r="H6188" s="3125" t="s">
        <v>5536</v>
      </c>
      <c r="I6188" s="3127"/>
      <c r="J6188" s="3128"/>
      <c r="K6188" s="3125" t="s">
        <v>5536</v>
      </c>
      <c r="L6188" s="3127"/>
      <c r="M6188" s="3128"/>
    </row>
    <row r="6189" spans="1:13" ht="30">
      <c r="A6189" s="1163" t="s">
        <v>3298</v>
      </c>
      <c r="B6189" s="3125" t="s">
        <v>5489</v>
      </c>
      <c r="C6189" s="3127"/>
      <c r="D6189" s="3128"/>
      <c r="E6189" s="3125" t="s">
        <v>5593</v>
      </c>
      <c r="F6189" s="3127"/>
      <c r="G6189" s="3128"/>
      <c r="H6189" s="3125" t="s">
        <v>5593</v>
      </c>
      <c r="I6189" s="3127"/>
      <c r="J6189" s="3128"/>
      <c r="K6189" s="3125" t="s">
        <v>5593</v>
      </c>
      <c r="L6189" s="3127"/>
      <c r="M6189" s="3128"/>
    </row>
    <row r="6190" spans="1:13" ht="30">
      <c r="A6190" s="1163" t="s">
        <v>4376</v>
      </c>
      <c r="B6190" s="3125" t="s">
        <v>5499</v>
      </c>
      <c r="C6190" s="3127"/>
      <c r="D6190" s="3128"/>
      <c r="E6190" s="3125" t="s">
        <v>5608</v>
      </c>
      <c r="F6190" s="3127"/>
      <c r="G6190" s="3128"/>
      <c r="H6190" s="3125" t="s">
        <v>5608</v>
      </c>
      <c r="I6190" s="3127"/>
      <c r="J6190" s="3128"/>
      <c r="K6190" s="3125" t="s">
        <v>5608</v>
      </c>
      <c r="L6190" s="3127"/>
      <c r="M6190" s="3128"/>
    </row>
    <row r="6191" spans="1:13">
      <c r="A6191" s="1163" t="s">
        <v>3304</v>
      </c>
      <c r="B6191" s="3123" t="s">
        <v>3337</v>
      </c>
      <c r="C6191" s="3175"/>
      <c r="D6191" s="3128"/>
      <c r="E6191" s="3123" t="s">
        <v>3337</v>
      </c>
      <c r="F6191" s="3175"/>
      <c r="G6191" s="3128"/>
      <c r="H6191" s="3123" t="s">
        <v>3337</v>
      </c>
      <c r="I6191" s="3175"/>
      <c r="J6191" s="3128"/>
      <c r="K6191" s="3123" t="s">
        <v>3337</v>
      </c>
      <c r="L6191" s="3175"/>
      <c r="M6191" s="3128"/>
    </row>
    <row r="6192" spans="1:13">
      <c r="A6192" s="1163" t="s">
        <v>4377</v>
      </c>
      <c r="B6192" s="3158">
        <v>1</v>
      </c>
      <c r="C6192" s="3140">
        <v>200</v>
      </c>
      <c r="D6192" s="3124">
        <v>10000</v>
      </c>
      <c r="E6192" s="3158">
        <v>1</v>
      </c>
      <c r="F6192" s="3140">
        <v>250</v>
      </c>
      <c r="G6192" s="3124">
        <v>6250</v>
      </c>
      <c r="H6192" s="3158">
        <v>1</v>
      </c>
      <c r="I6192" s="3140">
        <v>250</v>
      </c>
      <c r="J6192" s="3124">
        <v>6250</v>
      </c>
      <c r="K6192" s="3158">
        <v>1</v>
      </c>
      <c r="L6192" s="3140">
        <v>250</v>
      </c>
      <c r="M6192" s="3124">
        <v>6250</v>
      </c>
    </row>
    <row r="6193" spans="1:13">
      <c r="A6193" s="1163" t="s">
        <v>4378</v>
      </c>
      <c r="B6193" s="3158">
        <v>1</v>
      </c>
      <c r="C6193" s="3178">
        <v>50</v>
      </c>
      <c r="D6193" s="3128">
        <v>2500</v>
      </c>
      <c r="E6193" s="3158">
        <v>2</v>
      </c>
      <c r="F6193" s="3178">
        <v>50</v>
      </c>
      <c r="G6193" s="3128">
        <v>2500</v>
      </c>
      <c r="H6193" s="3158">
        <v>2</v>
      </c>
      <c r="I6193" s="3178">
        <v>50</v>
      </c>
      <c r="J6193" s="3128">
        <v>2500</v>
      </c>
      <c r="K6193" s="3158">
        <v>2</v>
      </c>
      <c r="L6193" s="3178">
        <v>50</v>
      </c>
      <c r="M6193" s="3128">
        <v>2500</v>
      </c>
    </row>
    <row r="6194" spans="1:13">
      <c r="A6194" s="1163" t="s">
        <v>4379</v>
      </c>
      <c r="B6194" s="3164">
        <v>50</v>
      </c>
      <c r="C6194" s="3178"/>
      <c r="D6194" s="3178"/>
      <c r="E6194" s="3164">
        <v>25</v>
      </c>
      <c r="F6194" s="3178"/>
      <c r="G6194" s="3221"/>
      <c r="H6194" s="3164">
        <v>25</v>
      </c>
      <c r="I6194" s="3178"/>
      <c r="J6194" s="3221"/>
      <c r="K6194" s="3164">
        <v>25</v>
      </c>
      <c r="L6194" s="3178"/>
      <c r="M6194" s="3221"/>
    </row>
    <row r="6195" spans="1:13" ht="15.75" thickBot="1">
      <c r="A6195" s="1171" t="s">
        <v>29</v>
      </c>
      <c r="B6195" s="2848"/>
      <c r="C6195" s="3143"/>
      <c r="D6195" s="3193">
        <f>SUM(D6192:D6194)</f>
        <v>12500</v>
      </c>
      <c r="E6195" s="3211"/>
      <c r="F6195" s="3211"/>
      <c r="G6195" s="3222">
        <f>G6192+G6193</f>
        <v>8750</v>
      </c>
      <c r="H6195" s="3211"/>
      <c r="I6195" s="3211"/>
      <c r="J6195" s="3222">
        <f>J6192+J6193</f>
        <v>8750</v>
      </c>
      <c r="K6195" s="3211"/>
      <c r="L6195" s="3211"/>
      <c r="M6195" s="3222">
        <f>M6192+M6193</f>
        <v>8750</v>
      </c>
    </row>
    <row r="6196" spans="1:13" ht="45">
      <c r="A6196" s="1153" t="s">
        <v>4747</v>
      </c>
      <c r="B6196" s="2832" t="s">
        <v>5596</v>
      </c>
      <c r="C6196" s="3213"/>
      <c r="D6196" s="3135"/>
      <c r="E6196" s="2832" t="s">
        <v>5609</v>
      </c>
      <c r="F6196" s="3213"/>
      <c r="G6196" s="3135"/>
      <c r="H6196" s="2832"/>
      <c r="I6196" s="3213"/>
      <c r="J6196" s="3135"/>
      <c r="K6196" s="2832" t="s">
        <v>5610</v>
      </c>
      <c r="L6196" s="3213"/>
      <c r="M6196" s="3135"/>
    </row>
    <row r="6197" spans="1:13" ht="30">
      <c r="A6197" s="1163" t="s">
        <v>4228</v>
      </c>
      <c r="B6197" s="3220" t="s">
        <v>5597</v>
      </c>
      <c r="C6197" s="3178"/>
      <c r="D6197" s="3124"/>
      <c r="E6197" s="3220" t="s">
        <v>5611</v>
      </c>
      <c r="F6197" s="3178"/>
      <c r="G6197" s="3124"/>
      <c r="H6197" s="3220"/>
      <c r="I6197" s="3178"/>
      <c r="J6197" s="3124"/>
      <c r="K6197" s="3220" t="s">
        <v>5597</v>
      </c>
      <c r="L6197" s="3178"/>
      <c r="M6197" s="3124"/>
    </row>
    <row r="6198" spans="1:13">
      <c r="A6198" s="1163" t="s">
        <v>3284</v>
      </c>
      <c r="B6198" s="3210" t="s">
        <v>5612</v>
      </c>
      <c r="C6198" s="3178"/>
      <c r="D6198" s="3128"/>
      <c r="E6198" s="3210" t="s">
        <v>5613</v>
      </c>
      <c r="F6198" s="3178"/>
      <c r="G6198" s="3128"/>
      <c r="H6198" s="3210"/>
      <c r="I6198" s="3178"/>
      <c r="J6198" s="3128"/>
      <c r="K6198" s="3210" t="s">
        <v>5614</v>
      </c>
      <c r="L6198" s="3178"/>
      <c r="M6198" s="3128"/>
    </row>
    <row r="6199" spans="1:13">
      <c r="A6199" s="1163" t="s">
        <v>4375</v>
      </c>
      <c r="B6199" s="3125" t="s">
        <v>3712</v>
      </c>
      <c r="C6199" s="3127"/>
      <c r="D6199" s="3128"/>
      <c r="E6199" s="3125" t="s">
        <v>3712</v>
      </c>
      <c r="F6199" s="3127"/>
      <c r="G6199" s="3128"/>
      <c r="H6199" s="3125"/>
      <c r="I6199" s="3127"/>
      <c r="J6199" s="3128"/>
      <c r="K6199" s="3125" t="s">
        <v>3712</v>
      </c>
      <c r="L6199" s="3127"/>
      <c r="M6199" s="3128"/>
    </row>
    <row r="6200" spans="1:13" ht="30">
      <c r="A6200" s="1163" t="s">
        <v>3291</v>
      </c>
      <c r="B6200" s="3125" t="s">
        <v>5601</v>
      </c>
      <c r="C6200" s="3127"/>
      <c r="D6200" s="3128"/>
      <c r="E6200" s="3125" t="s">
        <v>5615</v>
      </c>
      <c r="F6200" s="3127"/>
      <c r="G6200" s="3128"/>
      <c r="H6200" s="3125"/>
      <c r="I6200" s="3127"/>
      <c r="J6200" s="3128"/>
      <c r="K6200" s="3125" t="s">
        <v>5607</v>
      </c>
      <c r="L6200" s="3127"/>
      <c r="M6200" s="3124"/>
    </row>
    <row r="6201" spans="1:13">
      <c r="A6201" s="1163" t="s">
        <v>3294</v>
      </c>
      <c r="B6201" s="3158">
        <v>1</v>
      </c>
      <c r="C6201" s="3127"/>
      <c r="D6201" s="3128"/>
      <c r="E6201" s="3158">
        <v>1</v>
      </c>
      <c r="F6201" s="3127"/>
      <c r="G6201" s="3128"/>
      <c r="H6201" s="3158"/>
      <c r="I6201" s="3127"/>
      <c r="J6201" s="3128"/>
      <c r="K6201" s="3158">
        <v>1</v>
      </c>
      <c r="L6201" s="3127"/>
      <c r="M6201" s="3128"/>
    </row>
    <row r="6202" spans="1:13">
      <c r="A6202" s="1163" t="s">
        <v>3295</v>
      </c>
      <c r="B6202" s="3125" t="s">
        <v>5536</v>
      </c>
      <c r="C6202" s="3127"/>
      <c r="D6202" s="3128"/>
      <c r="E6202" s="3125" t="s">
        <v>5536</v>
      </c>
      <c r="F6202" s="3127"/>
      <c r="G6202" s="3128"/>
      <c r="H6202" s="3125"/>
      <c r="I6202" s="3127"/>
      <c r="J6202" s="3128"/>
      <c r="K6202" s="3125" t="s">
        <v>5536</v>
      </c>
      <c r="L6202" s="3127"/>
      <c r="M6202" s="3128"/>
    </row>
    <row r="6203" spans="1:13" ht="30">
      <c r="A6203" s="1163" t="s">
        <v>3298</v>
      </c>
      <c r="B6203" s="3125" t="s">
        <v>5489</v>
      </c>
      <c r="C6203" s="3127"/>
      <c r="D6203" s="3128"/>
      <c r="E6203" s="3125" t="s">
        <v>5489</v>
      </c>
      <c r="F6203" s="3127"/>
      <c r="G6203" s="3128"/>
      <c r="H6203" s="3125"/>
      <c r="I6203" s="3127"/>
      <c r="J6203" s="3128"/>
      <c r="K6203" s="3125" t="s">
        <v>5489</v>
      </c>
      <c r="L6203" s="3127"/>
      <c r="M6203" s="3128"/>
    </row>
    <row r="6204" spans="1:13" ht="45">
      <c r="A6204" s="1163" t="s">
        <v>4376</v>
      </c>
      <c r="B6204" s="3125" t="s">
        <v>5602</v>
      </c>
      <c r="C6204" s="3127"/>
      <c r="D6204" s="3128"/>
      <c r="E6204" s="3125" t="s">
        <v>5616</v>
      </c>
      <c r="F6204" s="3127"/>
      <c r="G6204" s="3128"/>
      <c r="H6204" s="3125"/>
      <c r="I6204" s="3127"/>
      <c r="J6204" s="3128"/>
      <c r="K6204" s="3125" t="s">
        <v>5616</v>
      </c>
      <c r="L6204" s="3127"/>
      <c r="M6204" s="3128"/>
    </row>
    <row r="6205" spans="1:13">
      <c r="A6205" s="1163" t="s">
        <v>3304</v>
      </c>
      <c r="B6205" s="3123" t="s">
        <v>3337</v>
      </c>
      <c r="C6205" s="3175"/>
      <c r="D6205" s="3128"/>
      <c r="E6205" s="3123">
        <v>45</v>
      </c>
      <c r="F6205" s="3175"/>
      <c r="G6205" s="3128"/>
      <c r="H6205" s="3123"/>
      <c r="I6205" s="3175"/>
      <c r="J6205" s="3128"/>
      <c r="K6205" s="3123" t="s">
        <v>3337</v>
      </c>
      <c r="L6205" s="3175"/>
      <c r="M6205" s="3128"/>
    </row>
    <row r="6206" spans="1:13">
      <c r="A6206" s="1163" t="s">
        <v>4377</v>
      </c>
      <c r="B6206" s="3158">
        <v>1</v>
      </c>
      <c r="C6206" s="3140">
        <v>250</v>
      </c>
      <c r="D6206" s="3124">
        <v>5000</v>
      </c>
      <c r="E6206" s="3158">
        <v>4</v>
      </c>
      <c r="F6206" s="3223" t="s">
        <v>5580</v>
      </c>
      <c r="G6206" s="3124"/>
      <c r="H6206" s="3158"/>
      <c r="I6206" s="3140"/>
      <c r="J6206" s="3124"/>
      <c r="K6206" s="3158">
        <v>1</v>
      </c>
      <c r="L6206" s="3140">
        <v>200</v>
      </c>
      <c r="M6206" s="3124">
        <v>50000</v>
      </c>
    </row>
    <row r="6207" spans="1:13">
      <c r="A6207" s="1163" t="s">
        <v>4378</v>
      </c>
      <c r="B6207" s="3158">
        <v>2</v>
      </c>
      <c r="C6207" s="3178">
        <v>50</v>
      </c>
      <c r="D6207" s="3128">
        <v>2000</v>
      </c>
      <c r="E6207" s="3158">
        <v>4</v>
      </c>
      <c r="F6207" s="3223"/>
      <c r="G6207" s="3128"/>
      <c r="H6207" s="3158"/>
      <c r="I6207" s="3178"/>
      <c r="J6207" s="3128"/>
      <c r="K6207" s="3158">
        <v>1</v>
      </c>
      <c r="L6207" s="3178">
        <v>50</v>
      </c>
      <c r="M6207" s="3128">
        <v>12500</v>
      </c>
    </row>
    <row r="6208" spans="1:13">
      <c r="A6208" s="1163" t="s">
        <v>4379</v>
      </c>
      <c r="B6208" s="3164">
        <v>20</v>
      </c>
      <c r="C6208" s="3178"/>
      <c r="D6208" s="3178"/>
      <c r="E6208" s="3164">
        <v>45</v>
      </c>
      <c r="F6208" s="3178"/>
      <c r="G6208" s="3178"/>
      <c r="H6208" s="3164"/>
      <c r="I6208" s="3178"/>
      <c r="J6208" s="3178"/>
      <c r="K6208" s="3164">
        <v>250</v>
      </c>
      <c r="L6208" s="3178"/>
      <c r="M6208" s="3178"/>
    </row>
    <row r="6209" spans="1:13" ht="15.75" thickBot="1">
      <c r="A6209" s="1193" t="s">
        <v>29</v>
      </c>
      <c r="B6209" s="3197"/>
      <c r="C6209" s="3171"/>
      <c r="D6209" s="3169">
        <f>SUM(D6206:D6208)</f>
        <v>7000</v>
      </c>
      <c r="E6209" s="3214"/>
      <c r="F6209" s="3214"/>
      <c r="G6209" s="3224">
        <v>74250</v>
      </c>
      <c r="H6209" s="3214"/>
      <c r="I6209" s="3214"/>
      <c r="J6209" s="3214"/>
      <c r="K6209" s="3214"/>
      <c r="L6209" s="3214"/>
      <c r="M6209" s="3225">
        <f>SUM(M6206:M6208)</f>
        <v>62500</v>
      </c>
    </row>
    <row r="6210" spans="1:13" ht="30">
      <c r="A6210" s="1142" t="s">
        <v>4747</v>
      </c>
      <c r="B6210" s="2976" t="s">
        <v>5603</v>
      </c>
      <c r="C6210" s="3209"/>
      <c r="D6210" s="3121"/>
      <c r="E6210" s="2976" t="s">
        <v>5617</v>
      </c>
      <c r="F6210" s="3209"/>
      <c r="G6210" s="3121"/>
      <c r="H6210" s="3209"/>
      <c r="I6210" s="3209"/>
      <c r="J6210" s="3209"/>
      <c r="K6210" s="2976" t="s">
        <v>5618</v>
      </c>
      <c r="L6210" s="3209"/>
      <c r="M6210" s="3121"/>
    </row>
    <row r="6211" spans="1:13" ht="30">
      <c r="A6211" s="1163" t="s">
        <v>4228</v>
      </c>
      <c r="B6211" s="3220" t="s">
        <v>5597</v>
      </c>
      <c r="C6211" s="3178"/>
      <c r="D6211" s="3124"/>
      <c r="E6211" s="3220" t="s">
        <v>5611</v>
      </c>
      <c r="F6211" s="3178"/>
      <c r="G6211" s="3124"/>
      <c r="H6211" s="3178"/>
      <c r="I6211" s="3178"/>
      <c r="J6211" s="3178"/>
      <c r="K6211" s="3220" t="s">
        <v>5611</v>
      </c>
      <c r="L6211" s="3178"/>
      <c r="M6211" s="3124"/>
    </row>
    <row r="6212" spans="1:13">
      <c r="A6212" s="1163" t="s">
        <v>3284</v>
      </c>
      <c r="B6212" s="3210">
        <v>43907</v>
      </c>
      <c r="C6212" s="3178"/>
      <c r="D6212" s="3128"/>
      <c r="E6212" s="3210" t="s">
        <v>5619</v>
      </c>
      <c r="F6212" s="3178"/>
      <c r="G6212" s="3128"/>
      <c r="H6212" s="3178"/>
      <c r="I6212" s="3178"/>
      <c r="J6212" s="3178"/>
      <c r="K6212" s="3210" t="s">
        <v>5620</v>
      </c>
      <c r="L6212" s="3178"/>
      <c r="M6212" s="3128"/>
    </row>
    <row r="6213" spans="1:13">
      <c r="A6213" s="1163" t="s">
        <v>4375</v>
      </c>
      <c r="B6213" s="3125" t="s">
        <v>3712</v>
      </c>
      <c r="C6213" s="3127"/>
      <c r="D6213" s="3128"/>
      <c r="E6213" s="3125" t="s">
        <v>3712</v>
      </c>
      <c r="F6213" s="3127"/>
      <c r="G6213" s="3128"/>
      <c r="H6213" s="3178"/>
      <c r="I6213" s="3178"/>
      <c r="J6213" s="3178"/>
      <c r="K6213" s="3125" t="s">
        <v>3712</v>
      </c>
      <c r="L6213" s="3127"/>
      <c r="M6213" s="3128"/>
    </row>
    <row r="6214" spans="1:13" ht="30">
      <c r="A6214" s="1163" t="s">
        <v>3291</v>
      </c>
      <c r="B6214" s="3125" t="s">
        <v>5607</v>
      </c>
      <c r="C6214" s="3127"/>
      <c r="D6214" s="3128"/>
      <c r="E6214" s="3125" t="s">
        <v>5621</v>
      </c>
      <c r="F6214" s="3127"/>
      <c r="G6214" s="3128"/>
      <c r="H6214" s="3178"/>
      <c r="I6214" s="3178"/>
      <c r="J6214" s="3178"/>
      <c r="K6214" s="3125" t="s">
        <v>5621</v>
      </c>
      <c r="L6214" s="3127"/>
      <c r="M6214" s="3128"/>
    </row>
    <row r="6215" spans="1:13">
      <c r="A6215" s="1163" t="s">
        <v>3294</v>
      </c>
      <c r="B6215" s="3158">
        <v>1</v>
      </c>
      <c r="C6215" s="3127"/>
      <c r="D6215" s="3128"/>
      <c r="E6215" s="3158">
        <v>2</v>
      </c>
      <c r="F6215" s="3127"/>
      <c r="G6215" s="3128"/>
      <c r="H6215" s="3178"/>
      <c r="I6215" s="3178"/>
      <c r="J6215" s="3178"/>
      <c r="K6215" s="3158">
        <v>2</v>
      </c>
      <c r="L6215" s="3127"/>
      <c r="M6215" s="3128"/>
    </row>
    <row r="6216" spans="1:13">
      <c r="A6216" s="1163" t="s">
        <v>3295</v>
      </c>
      <c r="B6216" s="3125" t="s">
        <v>5536</v>
      </c>
      <c r="C6216" s="3127"/>
      <c r="D6216" s="3128"/>
      <c r="E6216" s="3125" t="s">
        <v>5536</v>
      </c>
      <c r="F6216" s="3127"/>
      <c r="G6216" s="3128"/>
      <c r="H6216" s="3178"/>
      <c r="I6216" s="3178"/>
      <c r="J6216" s="3178"/>
      <c r="K6216" s="3125" t="s">
        <v>5536</v>
      </c>
      <c r="L6216" s="3127"/>
      <c r="M6216" s="3128"/>
    </row>
    <row r="6217" spans="1:13" ht="30">
      <c r="A6217" s="1163" t="s">
        <v>3298</v>
      </c>
      <c r="B6217" s="3125" t="s">
        <v>5593</v>
      </c>
      <c r="C6217" s="3127"/>
      <c r="D6217" s="3128"/>
      <c r="E6217" s="3125" t="s">
        <v>5489</v>
      </c>
      <c r="F6217" s="3127"/>
      <c r="G6217" s="3128"/>
      <c r="H6217" s="3178"/>
      <c r="I6217" s="3178"/>
      <c r="J6217" s="3178"/>
      <c r="K6217" s="3125" t="s">
        <v>5489</v>
      </c>
      <c r="L6217" s="3127"/>
      <c r="M6217" s="3128"/>
    </row>
    <row r="6218" spans="1:13" ht="30">
      <c r="A6218" s="1163" t="s">
        <v>4376</v>
      </c>
      <c r="B6218" s="3125" t="s">
        <v>5608</v>
      </c>
      <c r="C6218" s="3127"/>
      <c r="D6218" s="3128"/>
      <c r="E6218" s="3125" t="s">
        <v>5622</v>
      </c>
      <c r="F6218" s="3127"/>
      <c r="G6218" s="3128"/>
      <c r="H6218" s="3178"/>
      <c r="I6218" s="3178"/>
      <c r="J6218" s="3178"/>
      <c r="K6218" s="3125" t="s">
        <v>5622</v>
      </c>
      <c r="L6218" s="3127"/>
      <c r="M6218" s="3128"/>
    </row>
    <row r="6219" spans="1:13">
      <c r="A6219" s="1163" t="s">
        <v>3304</v>
      </c>
      <c r="B6219" s="3123" t="s">
        <v>3337</v>
      </c>
      <c r="C6219" s="3175"/>
      <c r="D6219" s="3128"/>
      <c r="E6219" s="3123" t="s">
        <v>3337</v>
      </c>
      <c r="F6219" s="3175"/>
      <c r="G6219" s="3128"/>
      <c r="H6219" s="3178"/>
      <c r="I6219" s="3178"/>
      <c r="J6219" s="3178"/>
      <c r="K6219" s="3123" t="s">
        <v>3337</v>
      </c>
      <c r="L6219" s="3175"/>
      <c r="M6219" s="3128"/>
    </row>
    <row r="6220" spans="1:13">
      <c r="A6220" s="1163" t="s">
        <v>4377</v>
      </c>
      <c r="B6220" s="3158">
        <v>1</v>
      </c>
      <c r="C6220" s="3140">
        <v>250</v>
      </c>
      <c r="D6220" s="3124">
        <v>6250</v>
      </c>
      <c r="E6220" s="3158">
        <v>1</v>
      </c>
      <c r="F6220" s="3140">
        <v>250</v>
      </c>
      <c r="G6220" s="3124">
        <v>24000</v>
      </c>
      <c r="H6220" s="3178"/>
      <c r="I6220" s="3178"/>
      <c r="J6220" s="3178"/>
      <c r="K6220" s="3158">
        <v>1</v>
      </c>
      <c r="L6220" s="3140">
        <v>250</v>
      </c>
      <c r="M6220" s="3124">
        <v>24000</v>
      </c>
    </row>
    <row r="6221" spans="1:13">
      <c r="A6221" s="1163" t="s">
        <v>4378</v>
      </c>
      <c r="B6221" s="3158">
        <v>2</v>
      </c>
      <c r="C6221" s="3178">
        <v>50</v>
      </c>
      <c r="D6221" s="3128">
        <v>2500</v>
      </c>
      <c r="E6221" s="3158">
        <v>2</v>
      </c>
      <c r="F6221" s="3178">
        <v>50</v>
      </c>
      <c r="G6221" s="3128">
        <v>9600</v>
      </c>
      <c r="H6221" s="3178"/>
      <c r="I6221" s="3178"/>
      <c r="J6221" s="3178"/>
      <c r="K6221" s="3158">
        <v>2</v>
      </c>
      <c r="L6221" s="3178">
        <v>50</v>
      </c>
      <c r="M6221" s="3128">
        <v>9600</v>
      </c>
    </row>
    <row r="6222" spans="1:13">
      <c r="A6222" s="1163" t="s">
        <v>4379</v>
      </c>
      <c r="B6222" s="3164">
        <v>25</v>
      </c>
      <c r="C6222" s="3178"/>
      <c r="D6222" s="3221"/>
      <c r="E6222" s="3164">
        <v>96</v>
      </c>
      <c r="F6222" s="3178"/>
      <c r="G6222" s="3178"/>
      <c r="H6222" s="3178"/>
      <c r="I6222" s="3178"/>
      <c r="J6222" s="3178"/>
      <c r="K6222" s="3164">
        <v>96</v>
      </c>
      <c r="L6222" s="3178"/>
      <c r="M6222" s="3178"/>
    </row>
    <row r="6223" spans="1:13" ht="15.75" thickBot="1">
      <c r="A6223" s="1171" t="s">
        <v>29</v>
      </c>
      <c r="B6223" s="2848"/>
      <c r="C6223" s="3143"/>
      <c r="D6223" s="3193">
        <f>D6220+D6221</f>
        <v>8750</v>
      </c>
      <c r="E6223" s="3211"/>
      <c r="F6223" s="3211"/>
      <c r="G6223" s="3222">
        <f>SUM(G6220:G6222)</f>
        <v>33600</v>
      </c>
      <c r="H6223" s="3211"/>
      <c r="I6223" s="3211"/>
      <c r="J6223" s="3211"/>
      <c r="K6223" s="3211"/>
      <c r="L6223" s="3211"/>
      <c r="M6223" s="3222">
        <f>SUM(M6220:M6222)</f>
        <v>33600</v>
      </c>
    </row>
    <row r="6224" spans="1:13" ht="15.75" thickBot="1">
      <c r="A6224" s="3226" t="s">
        <v>4224</v>
      </c>
      <c r="B6224" s="1302"/>
      <c r="C6224" s="1302"/>
      <c r="D6224" s="2606">
        <f>D6223+D6209+D6195+D6181+D6167+D6153+D6139+D6125+D6111+D6097+D6083+D6069+D6055</f>
        <v>565450</v>
      </c>
      <c r="E6224" s="1302"/>
      <c r="F6224" s="1302"/>
      <c r="G6224" s="2606">
        <f>G6223+G6209+G6195+G6181+G6167+G6153+G6139+G6125+G6111+G6097+G6083+G6069+G6055</f>
        <v>641500</v>
      </c>
      <c r="H6224" s="1302"/>
      <c r="I6224" s="1302"/>
      <c r="J6224" s="2606">
        <f>J6223+J6209+J6195+J6181+J6167+J6153+J6139+J6125+J6111+J6097+J6083+J6069+J6055</f>
        <v>509250</v>
      </c>
      <c r="K6224" s="1302"/>
      <c r="L6224" s="1302"/>
      <c r="M6224" s="2606">
        <f>M6223+M6209+M6195+M6181+M6167+M6153+M6139+M6125+M6111+M6097+M6083+M6069+M6055</f>
        <v>541150</v>
      </c>
    </row>
    <row r="6225" spans="1:13" ht="15.75" thickBot="1">
      <c r="A6225" s="3227" t="s">
        <v>5623</v>
      </c>
    </row>
    <row r="6226" spans="1:13" ht="47.25">
      <c r="A6226" s="1142" t="s">
        <v>4747</v>
      </c>
      <c r="B6226" s="1468" t="s">
        <v>5624</v>
      </c>
      <c r="C6226" s="2759"/>
      <c r="D6226" s="2759"/>
      <c r="E6226" s="1468" t="s">
        <v>5625</v>
      </c>
      <c r="F6226" s="2759"/>
      <c r="G6226" s="2759"/>
      <c r="H6226" s="1468" t="s">
        <v>5626</v>
      </c>
      <c r="I6226" s="2759"/>
      <c r="J6226" s="2759"/>
      <c r="K6226" s="1468" t="s">
        <v>5627</v>
      </c>
      <c r="L6226" s="2759"/>
      <c r="M6226" s="3228"/>
    </row>
    <row r="6227" spans="1:13" ht="31.5">
      <c r="A6227" s="1163" t="s">
        <v>4228</v>
      </c>
      <c r="B6227" s="1472" t="s">
        <v>5628</v>
      </c>
      <c r="C6227" s="1473"/>
      <c r="D6227" s="1473"/>
      <c r="E6227" s="1472" t="s">
        <v>5628</v>
      </c>
      <c r="F6227" s="1473"/>
      <c r="G6227" s="1473"/>
      <c r="H6227" s="1472" t="s">
        <v>5628</v>
      </c>
      <c r="I6227" s="1473"/>
      <c r="J6227" s="1473"/>
      <c r="K6227" s="1472" t="s">
        <v>5628</v>
      </c>
      <c r="L6227" s="1473"/>
      <c r="M6227" s="3229"/>
    </row>
    <row r="6228" spans="1:13" ht="15.75">
      <c r="A6228" s="1163" t="s">
        <v>3284</v>
      </c>
      <c r="B6228" s="3230">
        <v>43898</v>
      </c>
      <c r="C6228" s="1473"/>
      <c r="D6228" s="1473"/>
      <c r="E6228" s="3230">
        <v>43931</v>
      </c>
      <c r="F6228" s="1473"/>
      <c r="G6228" s="1473"/>
      <c r="H6228" s="3230">
        <v>44022</v>
      </c>
      <c r="I6228" s="1473"/>
      <c r="J6228" s="1473"/>
      <c r="K6228" s="3230">
        <v>44152</v>
      </c>
      <c r="L6228" s="1473"/>
      <c r="M6228" s="3229"/>
    </row>
    <row r="6229" spans="1:13" ht="31.5">
      <c r="A6229" s="1163" t="s">
        <v>4375</v>
      </c>
      <c r="B6229" s="3230" t="s">
        <v>5629</v>
      </c>
      <c r="C6229" s="1473"/>
      <c r="D6229" s="1473"/>
      <c r="E6229" s="1472" t="s">
        <v>5630</v>
      </c>
      <c r="F6229" s="1473"/>
      <c r="G6229" s="1473"/>
      <c r="H6229" s="1473" t="s">
        <v>3333</v>
      </c>
      <c r="I6229" s="1473"/>
      <c r="J6229" s="1473"/>
      <c r="K6229" s="3230" t="s">
        <v>5629</v>
      </c>
      <c r="L6229" s="1473"/>
      <c r="M6229" s="1473"/>
    </row>
    <row r="6230" spans="1:13" ht="31.5">
      <c r="A6230" s="1163" t="s">
        <v>3291</v>
      </c>
      <c r="B6230" s="1472" t="s">
        <v>5631</v>
      </c>
      <c r="C6230" s="1473"/>
      <c r="D6230" s="1473"/>
      <c r="E6230" s="1472" t="s">
        <v>5632</v>
      </c>
      <c r="F6230" s="1473"/>
      <c r="G6230" s="1473"/>
      <c r="H6230" s="1472" t="s">
        <v>5633</v>
      </c>
      <c r="I6230" s="1473"/>
      <c r="J6230" s="1473"/>
      <c r="K6230" s="1472" t="s">
        <v>5634</v>
      </c>
      <c r="L6230" s="1473"/>
      <c r="M6230" s="1473"/>
    </row>
    <row r="6231" spans="1:13" ht="15.75">
      <c r="A6231" s="1163" t="s">
        <v>3294</v>
      </c>
      <c r="B6231" s="1473">
        <v>1</v>
      </c>
      <c r="C6231" s="1473"/>
      <c r="D6231" s="1473"/>
      <c r="E6231" s="1472">
        <v>1</v>
      </c>
      <c r="F6231" s="1473"/>
      <c r="G6231" s="1473"/>
      <c r="H6231" s="1472">
        <v>1</v>
      </c>
      <c r="I6231" s="1473"/>
      <c r="J6231" s="1473"/>
      <c r="K6231" s="1473">
        <v>1</v>
      </c>
      <c r="L6231" s="1473"/>
      <c r="M6231" s="1473"/>
    </row>
    <row r="6232" spans="1:13" ht="15.75">
      <c r="A6232" s="1163" t="s">
        <v>3295</v>
      </c>
      <c r="B6232" s="1473" t="s">
        <v>5635</v>
      </c>
      <c r="C6232" s="1474"/>
      <c r="D6232" s="1474"/>
      <c r="E6232" s="1473" t="s">
        <v>3483</v>
      </c>
      <c r="F6232" s="1474"/>
      <c r="G6232" s="1474"/>
      <c r="H6232" s="3229" t="s">
        <v>5635</v>
      </c>
      <c r="I6232" s="1474"/>
      <c r="J6232" s="3231"/>
      <c r="K6232" s="1473" t="s">
        <v>5635</v>
      </c>
      <c r="L6232" s="1474"/>
      <c r="M6232" s="1474"/>
    </row>
    <row r="6233" spans="1:13" ht="47.25">
      <c r="A6233" s="1163" t="s">
        <v>3298</v>
      </c>
      <c r="B6233" s="1473" t="s">
        <v>3306</v>
      </c>
      <c r="C6233" s="1474"/>
      <c r="D6233" s="1474"/>
      <c r="E6233" s="1473" t="s">
        <v>3306</v>
      </c>
      <c r="F6233" s="1474"/>
      <c r="G6233" s="1474"/>
      <c r="H6233" s="3232" t="s">
        <v>5636</v>
      </c>
      <c r="I6233" s="1474"/>
      <c r="J6233" s="3231"/>
      <c r="K6233" s="1473" t="s">
        <v>3306</v>
      </c>
      <c r="L6233" s="1474"/>
      <c r="M6233" s="1474"/>
    </row>
    <row r="6234" spans="1:13" ht="15.75">
      <c r="A6234" s="1163" t="s">
        <v>4376</v>
      </c>
      <c r="B6234" s="1473" t="s">
        <v>3306</v>
      </c>
      <c r="C6234" s="1474"/>
      <c r="D6234" s="1474"/>
      <c r="E6234" s="1473" t="s">
        <v>5637</v>
      </c>
      <c r="F6234" s="1474"/>
      <c r="G6234" s="1474"/>
      <c r="H6234" s="3229" t="s">
        <v>5637</v>
      </c>
      <c r="I6234" s="1474"/>
      <c r="J6234" s="3231"/>
      <c r="K6234" s="1473" t="s">
        <v>3306</v>
      </c>
      <c r="L6234" s="1474"/>
      <c r="M6234" s="1474"/>
    </row>
    <row r="6235" spans="1:13" ht="15.75">
      <c r="A6235" s="1163" t="s">
        <v>3304</v>
      </c>
      <c r="B6235" s="1473"/>
      <c r="C6235" s="1474"/>
      <c r="D6235" s="1474"/>
      <c r="E6235" s="1473"/>
      <c r="F6235" s="1474"/>
      <c r="G6235" s="1474"/>
      <c r="H6235" s="3229"/>
      <c r="I6235" s="1474"/>
      <c r="J6235" s="3231"/>
      <c r="K6235" s="1473"/>
      <c r="L6235" s="1474"/>
      <c r="M6235" s="1474"/>
    </row>
    <row r="6236" spans="1:13" ht="15.75">
      <c r="A6236" s="1163" t="s">
        <v>4377</v>
      </c>
      <c r="B6236" s="1473">
        <v>1</v>
      </c>
      <c r="C6236" s="3231">
        <v>200</v>
      </c>
      <c r="D6236" s="3233">
        <f>C6236*B6238</f>
        <v>13000</v>
      </c>
      <c r="E6236" s="1473">
        <v>1</v>
      </c>
      <c r="F6236" s="3231">
        <v>200</v>
      </c>
      <c r="G6236" s="3231">
        <f>F6236*E6238</f>
        <v>10000</v>
      </c>
      <c r="H6236" s="1473">
        <v>1</v>
      </c>
      <c r="I6236" s="1474">
        <v>200</v>
      </c>
      <c r="J6236" s="3231">
        <f>H6238*I6236</f>
        <v>10000</v>
      </c>
      <c r="K6236" s="1473">
        <v>1</v>
      </c>
      <c r="L6236" s="3231">
        <v>200</v>
      </c>
      <c r="M6236" s="3233">
        <f>L6236*K6238</f>
        <v>12000</v>
      </c>
    </row>
    <row r="6237" spans="1:13" ht="15.75">
      <c r="A6237" s="1163" t="s">
        <v>4378</v>
      </c>
      <c r="B6237" s="1473">
        <v>2</v>
      </c>
      <c r="C6237" s="3231">
        <v>100</v>
      </c>
      <c r="D6237" s="3231">
        <f>C6237*B6238</f>
        <v>6500</v>
      </c>
      <c r="E6237" s="1473">
        <v>2</v>
      </c>
      <c r="F6237" s="3231">
        <v>100</v>
      </c>
      <c r="G6237" s="3231">
        <f>F6237*E6238</f>
        <v>5000</v>
      </c>
      <c r="H6237" s="1473">
        <v>2</v>
      </c>
      <c r="I6237" s="1474">
        <v>100</v>
      </c>
      <c r="J6237" s="1474">
        <f>I6237*H6238</f>
        <v>5000</v>
      </c>
      <c r="K6237" s="1473">
        <v>2</v>
      </c>
      <c r="L6237" s="3231">
        <v>100</v>
      </c>
      <c r="M6237" s="3231">
        <f>L6237*K6238</f>
        <v>6000</v>
      </c>
    </row>
    <row r="6238" spans="1:13" ht="15.75">
      <c r="A6238" s="1163" t="s">
        <v>4379</v>
      </c>
      <c r="B6238" s="1473">
        <v>65</v>
      </c>
      <c r="C6238" s="3231"/>
      <c r="D6238" s="3233"/>
      <c r="E6238" s="1473">
        <v>50</v>
      </c>
      <c r="F6238" s="3231">
        <v>300</v>
      </c>
      <c r="G6238" s="3233"/>
      <c r="H6238" s="1473">
        <v>50</v>
      </c>
      <c r="I6238" s="1473"/>
      <c r="J6238" s="3233"/>
      <c r="K6238" s="1473">
        <v>60</v>
      </c>
      <c r="L6238" s="3231"/>
      <c r="M6238" s="3233"/>
    </row>
    <row r="6239" spans="1:13" ht="16.5" thickBot="1">
      <c r="A6239" s="1171" t="s">
        <v>29</v>
      </c>
      <c r="B6239" s="2090"/>
      <c r="C6239" s="3234"/>
      <c r="D6239" s="3235">
        <f>D6236+D6237</f>
        <v>19500</v>
      </c>
      <c r="E6239" s="2090"/>
      <c r="F6239" s="3234"/>
      <c r="G6239" s="3235">
        <f>G6236+G6237</f>
        <v>15000</v>
      </c>
      <c r="H6239" s="2090"/>
      <c r="I6239" s="2090"/>
      <c r="J6239" s="3235">
        <f>J6236+J6237</f>
        <v>15000</v>
      </c>
      <c r="K6239" s="2090"/>
      <c r="L6239" s="3234"/>
      <c r="M6239" s="3235">
        <f>M6236+M6237</f>
        <v>18000</v>
      </c>
    </row>
    <row r="6240" spans="1:13" ht="47.25">
      <c r="A6240" s="1153" t="s">
        <v>4747</v>
      </c>
      <c r="B6240" s="1515" t="s">
        <v>5638</v>
      </c>
      <c r="C6240" s="3236"/>
      <c r="D6240" s="3236"/>
      <c r="E6240" s="1515" t="s">
        <v>5639</v>
      </c>
      <c r="F6240" s="3236"/>
      <c r="G6240" s="3236"/>
      <c r="H6240" s="1515" t="s">
        <v>5640</v>
      </c>
      <c r="I6240" s="3236"/>
      <c r="J6240" s="3236"/>
      <c r="K6240" s="3236" t="s">
        <v>5641</v>
      </c>
      <c r="L6240" s="3236"/>
      <c r="M6240" s="3237"/>
    </row>
    <row r="6241" spans="1:13" ht="31.5">
      <c r="A6241" s="1163" t="s">
        <v>4228</v>
      </c>
      <c r="B6241" s="1472" t="s">
        <v>5628</v>
      </c>
      <c r="C6241" s="1473"/>
      <c r="D6241" s="1473"/>
      <c r="E6241" s="1472" t="s">
        <v>5628</v>
      </c>
      <c r="F6241" s="1473"/>
      <c r="G6241" s="1473"/>
      <c r="H6241" s="1472" t="s">
        <v>5628</v>
      </c>
      <c r="I6241" s="1473"/>
      <c r="J6241" s="1473"/>
      <c r="K6241" s="1472" t="s">
        <v>5628</v>
      </c>
      <c r="L6241" s="1473"/>
      <c r="M6241" s="3229"/>
    </row>
    <row r="6242" spans="1:13" ht="15.75">
      <c r="A6242" s="1163" t="s">
        <v>3284</v>
      </c>
      <c r="B6242" s="1472" t="s">
        <v>5642</v>
      </c>
      <c r="C6242" s="1473"/>
      <c r="D6242" s="1473"/>
      <c r="E6242" s="3230">
        <v>43973</v>
      </c>
      <c r="F6242" s="1473"/>
      <c r="G6242" s="1473"/>
      <c r="H6242" s="3230">
        <v>44092</v>
      </c>
      <c r="I6242" s="1473"/>
      <c r="J6242" s="1473"/>
      <c r="K6242" s="3230">
        <v>44169</v>
      </c>
      <c r="L6242" s="1473"/>
      <c r="M6242" s="3229"/>
    </row>
    <row r="6243" spans="1:13" ht="15.75">
      <c r="A6243" s="1163" t="s">
        <v>4375</v>
      </c>
      <c r="B6243" s="1472" t="s">
        <v>5643</v>
      </c>
      <c r="C6243" s="1473"/>
      <c r="D6243" s="1474"/>
      <c r="E6243" s="1472" t="s">
        <v>5644</v>
      </c>
      <c r="F6243" s="1473"/>
      <c r="G6243" s="1473"/>
      <c r="H6243" s="1472" t="s">
        <v>5643</v>
      </c>
      <c r="I6243" s="1473"/>
      <c r="J6243" s="1473"/>
      <c r="K6243" s="1473" t="s">
        <v>3333</v>
      </c>
      <c r="L6243" s="1473"/>
      <c r="M6243" s="3231"/>
    </row>
    <row r="6244" spans="1:13" ht="31.5">
      <c r="A6244" s="1163" t="s">
        <v>3291</v>
      </c>
      <c r="B6244" s="1472" t="s">
        <v>5645</v>
      </c>
      <c r="C6244" s="1474"/>
      <c r="D6244" s="1474"/>
      <c r="E6244" s="1472" t="s">
        <v>5632</v>
      </c>
      <c r="F6244" s="1473"/>
      <c r="G6244" s="1473"/>
      <c r="H6244" s="1472" t="s">
        <v>5632</v>
      </c>
      <c r="I6244" s="1473"/>
      <c r="J6244" s="1473"/>
      <c r="K6244" s="1472" t="s">
        <v>5646</v>
      </c>
      <c r="L6244" s="1474"/>
      <c r="M6244" s="3231"/>
    </row>
    <row r="6245" spans="1:13" ht="15.75">
      <c r="A6245" s="1163" t="s">
        <v>3294</v>
      </c>
      <c r="B6245" s="1473">
        <v>4</v>
      </c>
      <c r="C6245" s="1474"/>
      <c r="D6245" s="1474"/>
      <c r="E6245" s="1473">
        <v>1</v>
      </c>
      <c r="F6245" s="1473"/>
      <c r="G6245" s="1473"/>
      <c r="H6245" s="1473">
        <v>1</v>
      </c>
      <c r="I6245" s="1473"/>
      <c r="J6245" s="1473"/>
      <c r="K6245" s="1473">
        <v>1</v>
      </c>
      <c r="L6245" s="1474"/>
      <c r="M6245" s="3231"/>
    </row>
    <row r="6246" spans="1:13" ht="15.75">
      <c r="A6246" s="1163" t="s">
        <v>3295</v>
      </c>
      <c r="B6246" s="1473" t="s">
        <v>3426</v>
      </c>
      <c r="C6246" s="1474"/>
      <c r="D6246" s="1474"/>
      <c r="E6246" s="1473" t="s">
        <v>3483</v>
      </c>
      <c r="F6246" s="1473"/>
      <c r="G6246" s="1473"/>
      <c r="H6246" s="3229" t="s">
        <v>5635</v>
      </c>
      <c r="I6246" s="1473"/>
      <c r="J6246" s="1473"/>
      <c r="K6246" s="1473" t="s">
        <v>3394</v>
      </c>
      <c r="L6246" s="1474"/>
      <c r="M6246" s="3231"/>
    </row>
    <row r="6247" spans="1:13" ht="47.25">
      <c r="A6247" s="1163" t="s">
        <v>3298</v>
      </c>
      <c r="B6247" s="3232" t="s">
        <v>5636</v>
      </c>
      <c r="C6247" s="1473"/>
      <c r="D6247" s="1473"/>
      <c r="E6247" s="3232"/>
      <c r="F6247" s="1473"/>
      <c r="G6247" s="1473"/>
      <c r="H6247" s="3232" t="s">
        <v>5636</v>
      </c>
      <c r="I6247" s="1473"/>
      <c r="J6247" s="1473"/>
      <c r="K6247" s="3232" t="s">
        <v>5636</v>
      </c>
      <c r="L6247" s="1473"/>
      <c r="M6247" s="3229"/>
    </row>
    <row r="6248" spans="1:13" ht="15.75">
      <c r="A6248" s="1163" t="s">
        <v>4376</v>
      </c>
      <c r="B6248" s="1473"/>
      <c r="C6248" s="1473"/>
      <c r="D6248" s="1473"/>
      <c r="E6248" s="1473" t="s">
        <v>5637</v>
      </c>
      <c r="F6248" s="1473"/>
      <c r="G6248" s="1473"/>
      <c r="H6248" s="1473" t="s">
        <v>5637</v>
      </c>
      <c r="I6248" s="1473"/>
      <c r="J6248" s="1473"/>
      <c r="K6248" s="1473" t="s">
        <v>5637</v>
      </c>
      <c r="L6248" s="1473"/>
      <c r="M6248" s="3229"/>
    </row>
    <row r="6249" spans="1:13" ht="15.75">
      <c r="A6249" s="1163" t="s">
        <v>3304</v>
      </c>
      <c r="B6249" s="1473"/>
      <c r="C6249" s="1473"/>
      <c r="D6249" s="1473"/>
      <c r="E6249" s="1473"/>
      <c r="F6249" s="1473"/>
      <c r="G6249" s="1473"/>
      <c r="H6249" s="1473"/>
      <c r="I6249" s="1473"/>
      <c r="J6249" s="1473"/>
      <c r="K6249" s="1473"/>
      <c r="L6249" s="1473"/>
      <c r="M6249" s="3229"/>
    </row>
    <row r="6250" spans="1:13" ht="15.75">
      <c r="A6250" s="1163" t="s">
        <v>4377</v>
      </c>
      <c r="B6250" s="1473">
        <v>1</v>
      </c>
      <c r="C6250" s="3231">
        <v>200</v>
      </c>
      <c r="D6250" s="3233">
        <f>C6250*B6252</f>
        <v>12000</v>
      </c>
      <c r="E6250" s="1473">
        <v>1</v>
      </c>
      <c r="F6250" s="3231">
        <v>200</v>
      </c>
      <c r="G6250" s="3233">
        <f>F6250*E6252</f>
        <v>10000</v>
      </c>
      <c r="H6250" s="1473">
        <v>1</v>
      </c>
      <c r="I6250" s="3231">
        <v>200</v>
      </c>
      <c r="J6250" s="3233">
        <f>I6250*H6252</f>
        <v>10000</v>
      </c>
      <c r="K6250" s="3238">
        <v>2</v>
      </c>
      <c r="L6250" s="1474">
        <v>200</v>
      </c>
      <c r="M6250" s="3233">
        <v>8000</v>
      </c>
    </row>
    <row r="6251" spans="1:13" ht="15.75">
      <c r="A6251" s="1163" t="s">
        <v>4378</v>
      </c>
      <c r="B6251" s="1473"/>
      <c r="C6251" s="1473"/>
      <c r="D6251" s="1473"/>
      <c r="E6251" s="1473">
        <v>2</v>
      </c>
      <c r="F6251" s="3231">
        <v>100</v>
      </c>
      <c r="G6251" s="3233">
        <f>F6251*E6252</f>
        <v>5000</v>
      </c>
      <c r="H6251" s="1473">
        <v>2</v>
      </c>
      <c r="I6251" s="3231">
        <v>100</v>
      </c>
      <c r="J6251" s="3233">
        <f>I6251*H6252</f>
        <v>5000</v>
      </c>
      <c r="K6251" s="3239">
        <v>2</v>
      </c>
      <c r="L6251" s="1474">
        <v>100</v>
      </c>
      <c r="M6251" s="3233">
        <f>L6251*K6252</f>
        <v>2000</v>
      </c>
    </row>
    <row r="6252" spans="1:13" ht="15.75">
      <c r="A6252" s="1163" t="s">
        <v>4379</v>
      </c>
      <c r="B6252" s="1473">
        <v>60</v>
      </c>
      <c r="C6252" s="1473"/>
      <c r="D6252" s="1473"/>
      <c r="E6252" s="1473">
        <v>50</v>
      </c>
      <c r="F6252" s="1473"/>
      <c r="G6252" s="3233"/>
      <c r="H6252" s="1473">
        <v>50</v>
      </c>
      <c r="I6252" s="1473"/>
      <c r="J6252" s="3233"/>
      <c r="K6252" s="3240">
        <v>20</v>
      </c>
      <c r="L6252" s="1473"/>
      <c r="M6252" s="3233"/>
    </row>
    <row r="6253" spans="1:13" ht="16.5" thickBot="1">
      <c r="A6253" s="1193" t="s">
        <v>29</v>
      </c>
      <c r="B6253" s="2084"/>
      <c r="C6253" s="2084"/>
      <c r="D6253" s="3241">
        <f>D6250</f>
        <v>12000</v>
      </c>
      <c r="E6253" s="2084"/>
      <c r="F6253" s="2084"/>
      <c r="G6253" s="3242">
        <f>G6250+G6251</f>
        <v>15000</v>
      </c>
      <c r="H6253" s="2084"/>
      <c r="I6253" s="2084"/>
      <c r="J6253" s="3242">
        <f>J6250+J6251</f>
        <v>15000</v>
      </c>
      <c r="K6253" s="3243"/>
      <c r="L6253" s="2084"/>
      <c r="M6253" s="3242">
        <f>M6250+M6251</f>
        <v>10000</v>
      </c>
    </row>
    <row r="6254" spans="1:13" ht="31.5">
      <c r="A6254" s="1142" t="s">
        <v>4747</v>
      </c>
      <c r="B6254" s="2759"/>
      <c r="C6254" s="2759"/>
      <c r="D6254" s="2759"/>
      <c r="E6254" s="1468" t="s">
        <v>5647</v>
      </c>
      <c r="F6254" s="2759"/>
      <c r="G6254" s="2759"/>
      <c r="H6254" s="2759"/>
      <c r="I6254" s="2759"/>
      <c r="J6254" s="2759"/>
      <c r="K6254" s="1468" t="s">
        <v>5648</v>
      </c>
      <c r="L6254" s="2759"/>
      <c r="M6254" s="3228"/>
    </row>
    <row r="6255" spans="1:13" ht="31.5">
      <c r="A6255" s="1163" t="s">
        <v>4228</v>
      </c>
      <c r="B6255" s="1473"/>
      <c r="C6255" s="1473"/>
      <c r="D6255" s="1473"/>
      <c r="E6255" s="1472" t="s">
        <v>5628</v>
      </c>
      <c r="F6255" s="1473"/>
      <c r="G6255" s="1473"/>
      <c r="H6255" s="1473"/>
      <c r="I6255" s="1473"/>
      <c r="J6255" s="1473"/>
      <c r="K6255" s="1472" t="s">
        <v>5628</v>
      </c>
      <c r="L6255" s="1473"/>
      <c r="M6255" s="3229"/>
    </row>
    <row r="6256" spans="1:13" ht="15.75">
      <c r="A6256" s="1163" t="s">
        <v>3284</v>
      </c>
      <c r="B6256" s="1473"/>
      <c r="C6256" s="1473"/>
      <c r="D6256" s="1473"/>
      <c r="E6256" s="3230" t="s">
        <v>5613</v>
      </c>
      <c r="F6256" s="1473"/>
      <c r="G6256" s="1473"/>
      <c r="H6256" s="1473"/>
      <c r="I6256" s="1473"/>
      <c r="J6256" s="1473"/>
      <c r="K6256" s="3244">
        <v>44183</v>
      </c>
      <c r="L6256" s="1473"/>
      <c r="M6256" s="3229"/>
    </row>
    <row r="6257" spans="1:13" ht="15.75">
      <c r="A6257" s="1163" t="s">
        <v>4375</v>
      </c>
      <c r="B6257" s="1473"/>
      <c r="C6257" s="1473"/>
      <c r="D6257" s="1473"/>
      <c r="E6257" s="1473" t="s">
        <v>5649</v>
      </c>
      <c r="F6257" s="1473"/>
      <c r="G6257" s="1473"/>
      <c r="H6257" s="1473"/>
      <c r="I6257" s="1473"/>
      <c r="J6257" s="1473"/>
      <c r="K6257" s="3230" t="s">
        <v>5629</v>
      </c>
      <c r="L6257" s="1473"/>
      <c r="M6257" s="3229"/>
    </row>
    <row r="6258" spans="1:13" ht="15.75">
      <c r="A6258" s="1163" t="s">
        <v>3291</v>
      </c>
      <c r="B6258" s="1473"/>
      <c r="C6258" s="1473"/>
      <c r="D6258" s="1473"/>
      <c r="E6258" s="1472" t="s">
        <v>5632</v>
      </c>
      <c r="F6258" s="1473"/>
      <c r="G6258" s="1473"/>
      <c r="H6258" s="1473"/>
      <c r="I6258" s="1473"/>
      <c r="J6258" s="1473"/>
      <c r="K6258" s="1472" t="s">
        <v>5632</v>
      </c>
      <c r="L6258" s="1474"/>
      <c r="M6258" s="3231"/>
    </row>
    <row r="6259" spans="1:13" ht="15.75">
      <c r="A6259" s="1163" t="s">
        <v>3294</v>
      </c>
      <c r="B6259" s="1473"/>
      <c r="C6259" s="1473"/>
      <c r="D6259" s="1473"/>
      <c r="E6259" s="1472">
        <v>1</v>
      </c>
      <c r="F6259" s="1473"/>
      <c r="G6259" s="1473"/>
      <c r="H6259" s="1473"/>
      <c r="I6259" s="3231"/>
      <c r="J6259" s="3231"/>
      <c r="K6259" s="1473"/>
      <c r="L6259" s="1474"/>
      <c r="M6259" s="3231"/>
    </row>
    <row r="6260" spans="1:13" ht="15.75">
      <c r="A6260" s="1163" t="s">
        <v>3295</v>
      </c>
      <c r="B6260" s="1473"/>
      <c r="C6260" s="1473"/>
      <c r="D6260" s="1473"/>
      <c r="E6260" s="1473" t="s">
        <v>3483</v>
      </c>
      <c r="F6260" s="1473"/>
      <c r="G6260" s="1473"/>
      <c r="H6260" s="1473"/>
      <c r="I6260" s="3231"/>
      <c r="J6260" s="1474"/>
      <c r="K6260" s="1473" t="s">
        <v>5635</v>
      </c>
      <c r="L6260" s="1474"/>
      <c r="M6260" s="1474"/>
    </row>
    <row r="6261" spans="1:13" ht="30">
      <c r="A6261" s="1163" t="s">
        <v>3298</v>
      </c>
      <c r="B6261" s="1473"/>
      <c r="C6261" s="1473"/>
      <c r="D6261" s="1473"/>
      <c r="E6261" s="1473" t="s">
        <v>3306</v>
      </c>
      <c r="F6261" s="1473"/>
      <c r="G6261" s="1473"/>
      <c r="H6261" s="1473"/>
      <c r="I6261" s="1473"/>
      <c r="J6261" s="3245"/>
      <c r="K6261" s="1473" t="s">
        <v>3306</v>
      </c>
      <c r="L6261" s="1474"/>
      <c r="M6261" s="1474"/>
    </row>
    <row r="6262" spans="1:13" ht="15.75">
      <c r="A6262" s="1163" t="s">
        <v>4376</v>
      </c>
      <c r="B6262" s="1473"/>
      <c r="C6262" s="1473"/>
      <c r="D6262" s="1473"/>
      <c r="E6262" s="1473" t="s">
        <v>5637</v>
      </c>
      <c r="F6262" s="1473"/>
      <c r="G6262" s="1473"/>
      <c r="H6262" s="1473"/>
      <c r="I6262" s="1473"/>
      <c r="J6262" s="1473"/>
      <c r="K6262" s="1473" t="s">
        <v>3306</v>
      </c>
      <c r="L6262" s="1474"/>
      <c r="M6262" s="1474"/>
    </row>
    <row r="6263" spans="1:13" ht="15.75">
      <c r="A6263" s="1163" t="s">
        <v>3304</v>
      </c>
      <c r="B6263" s="1473"/>
      <c r="C6263" s="1473"/>
      <c r="D6263" s="1473"/>
      <c r="E6263" s="1473"/>
      <c r="F6263" s="1473"/>
      <c r="G6263" s="1473"/>
      <c r="H6263" s="1473"/>
      <c r="I6263" s="1473"/>
      <c r="J6263" s="1473"/>
      <c r="K6263" s="1473"/>
      <c r="L6263" s="1474"/>
      <c r="M6263" s="1474"/>
    </row>
    <row r="6264" spans="1:13" ht="15.75">
      <c r="A6264" s="1163" t="s">
        <v>4377</v>
      </c>
      <c r="B6264" s="1473"/>
      <c r="C6264" s="1473"/>
      <c r="D6264" s="1473"/>
      <c r="E6264" s="1473">
        <v>4</v>
      </c>
      <c r="F6264" s="3231">
        <v>200</v>
      </c>
      <c r="G6264" s="3231">
        <f>4*200*50</f>
        <v>40000</v>
      </c>
      <c r="H6264" s="1473"/>
      <c r="I6264" s="1473"/>
      <c r="J6264" s="1473"/>
      <c r="K6264" s="1473">
        <v>1</v>
      </c>
      <c r="L6264" s="3231">
        <v>200</v>
      </c>
      <c r="M6264" s="3233">
        <f>L6264*K6266</f>
        <v>10000</v>
      </c>
    </row>
    <row r="6265" spans="1:13" ht="15.75">
      <c r="A6265" s="1163" t="s">
        <v>4378</v>
      </c>
      <c r="B6265" s="1473"/>
      <c r="C6265" s="1473"/>
      <c r="D6265" s="1473"/>
      <c r="E6265" s="1473">
        <v>4</v>
      </c>
      <c r="F6265" s="3231">
        <v>100</v>
      </c>
      <c r="G6265" s="1474">
        <f>4*50*50</f>
        <v>10000</v>
      </c>
      <c r="H6265" s="1473"/>
      <c r="I6265" s="1473"/>
      <c r="J6265" s="1473"/>
      <c r="K6265" s="1473">
        <v>2</v>
      </c>
      <c r="L6265" s="3231">
        <v>100</v>
      </c>
      <c r="M6265" s="3231">
        <f>L6265*K6266</f>
        <v>5000</v>
      </c>
    </row>
    <row r="6266" spans="1:13" ht="15.75">
      <c r="A6266" s="1163" t="s">
        <v>4379</v>
      </c>
      <c r="B6266" s="1473"/>
      <c r="C6266" s="1473"/>
      <c r="D6266" s="1473"/>
      <c r="E6266" s="1473">
        <v>50</v>
      </c>
      <c r="F6266" s="1473"/>
      <c r="G6266" s="3245"/>
      <c r="H6266" s="1473"/>
      <c r="I6266" s="1473"/>
      <c r="J6266" s="1473"/>
      <c r="K6266" s="1473">
        <v>50</v>
      </c>
      <c r="L6266" s="3231"/>
      <c r="M6266" s="3233"/>
    </row>
    <row r="6267" spans="1:13" ht="16.5" thickBot="1">
      <c r="A6267" s="1171" t="s">
        <v>29</v>
      </c>
      <c r="B6267" s="2090"/>
      <c r="C6267" s="2090"/>
      <c r="D6267" s="2090"/>
      <c r="E6267" s="2090"/>
      <c r="F6267" s="2090"/>
      <c r="G6267" s="3246">
        <f>G6264+G6265</f>
        <v>50000</v>
      </c>
      <c r="H6267" s="2090"/>
      <c r="I6267" s="2090"/>
      <c r="J6267" s="2090"/>
      <c r="K6267" s="2090"/>
      <c r="L6267" s="2090"/>
      <c r="M6267" s="3246">
        <f>M6264+M6265</f>
        <v>15000</v>
      </c>
    </row>
    <row r="6268" spans="1:13" ht="15.75" thickBot="1">
      <c r="A6268" s="3226" t="s">
        <v>4224</v>
      </c>
      <c r="B6268" s="1302"/>
      <c r="C6268" s="1302"/>
      <c r="D6268" s="2606">
        <f>D6267+D6253+D6239</f>
        <v>31500</v>
      </c>
      <c r="E6268" s="1302"/>
      <c r="F6268" s="1302"/>
      <c r="G6268" s="2606">
        <f>G6267+G6253+G6239</f>
        <v>80000</v>
      </c>
      <c r="H6268" s="1302"/>
      <c r="I6268" s="1302"/>
      <c r="J6268" s="2606">
        <f>J6267+J6253+J6239</f>
        <v>30000</v>
      </c>
      <c r="K6268" s="1302"/>
      <c r="L6268" s="1302"/>
      <c r="M6268" s="2607">
        <f>M6267+M6253+M6239</f>
        <v>43000</v>
      </c>
    </row>
    <row r="6269" spans="1:13" ht="15.75" thickBot="1">
      <c r="A6269" s="3247" t="s">
        <v>5650</v>
      </c>
      <c r="B6269" s="1464"/>
      <c r="C6269" s="1464"/>
      <c r="D6269" s="1464"/>
      <c r="E6269" s="1464"/>
      <c r="F6269" s="1464"/>
      <c r="G6269" s="1464"/>
      <c r="H6269" s="1464"/>
      <c r="I6269" s="1464"/>
      <c r="J6269" s="1464"/>
      <c r="K6269" s="1464"/>
      <c r="L6269" s="1464"/>
      <c r="M6269" s="3248"/>
    </row>
    <row r="6270" spans="1:13" ht="15.75">
      <c r="A6270" s="3249" t="s">
        <v>3278</v>
      </c>
      <c r="B6270" s="1644" t="s">
        <v>5651</v>
      </c>
      <c r="C6270" s="1209">
        <v>475</v>
      </c>
      <c r="D6270" s="1212">
        <v>9500</v>
      </c>
      <c r="E6270" s="1209"/>
      <c r="F6270" s="1209"/>
      <c r="G6270" s="1212"/>
      <c r="H6270" s="1209"/>
      <c r="I6270" s="1209"/>
      <c r="J6270" s="1212"/>
      <c r="K6270" s="1644"/>
      <c r="L6270" s="1209"/>
      <c r="M6270" s="1212"/>
    </row>
    <row r="6271" spans="1:13" ht="15.75">
      <c r="A6271" s="2473" t="s">
        <v>4228</v>
      </c>
      <c r="B6271" s="1214" t="s">
        <v>5652</v>
      </c>
      <c r="C6271" s="1214"/>
      <c r="D6271" s="1216"/>
      <c r="E6271" s="1214"/>
      <c r="F6271" s="1214"/>
      <c r="G6271" s="1216"/>
      <c r="H6271" s="1214"/>
      <c r="I6271" s="1214"/>
      <c r="J6271" s="1216"/>
      <c r="K6271" s="1214"/>
      <c r="L6271" s="1214"/>
      <c r="M6271" s="1216"/>
    </row>
    <row r="6272" spans="1:13" ht="15.75">
      <c r="A6272" s="2473" t="s">
        <v>3284</v>
      </c>
      <c r="B6272" s="1381">
        <v>43862</v>
      </c>
      <c r="C6272" s="1218"/>
      <c r="D6272" s="1221"/>
      <c r="E6272" s="1381"/>
      <c r="F6272" s="1218"/>
      <c r="G6272" s="1221"/>
      <c r="H6272" s="1381"/>
      <c r="I6272" s="1218"/>
      <c r="J6272" s="1221"/>
      <c r="K6272" s="1381"/>
      <c r="L6272" s="1218"/>
      <c r="M6272" s="1221"/>
    </row>
    <row r="6273" spans="1:13" ht="15.75">
      <c r="A6273" s="2473" t="s">
        <v>4375</v>
      </c>
      <c r="B6273" s="1381" t="s">
        <v>3290</v>
      </c>
      <c r="C6273" s="1218"/>
      <c r="D6273" s="1221"/>
      <c r="E6273" s="1381"/>
      <c r="F6273" s="1218"/>
      <c r="G6273" s="1221"/>
      <c r="H6273" s="1381"/>
      <c r="I6273" s="1218"/>
      <c r="J6273" s="1221"/>
      <c r="K6273" s="1381"/>
      <c r="L6273" s="1218"/>
      <c r="M6273" s="1221"/>
    </row>
    <row r="6274" spans="1:13" ht="15.75">
      <c r="A6274" s="2473" t="s">
        <v>3291</v>
      </c>
      <c r="B6274" s="1381" t="s">
        <v>5653</v>
      </c>
      <c r="C6274" s="1218"/>
      <c r="D6274" s="1221"/>
      <c r="E6274" s="1381"/>
      <c r="F6274" s="1218"/>
      <c r="G6274" s="1221"/>
      <c r="H6274" s="1381"/>
      <c r="I6274" s="1218"/>
      <c r="J6274" s="1221"/>
      <c r="K6274" s="1381"/>
      <c r="L6274" s="1218"/>
      <c r="M6274" s="1221"/>
    </row>
    <row r="6275" spans="1:13" ht="15.75">
      <c r="A6275" s="2473" t="s">
        <v>3294</v>
      </c>
      <c r="B6275" s="1381" t="s">
        <v>4816</v>
      </c>
      <c r="C6275" s="1218"/>
      <c r="D6275" s="1221"/>
      <c r="E6275" s="1381"/>
      <c r="F6275" s="1218"/>
      <c r="G6275" s="1221"/>
      <c r="H6275" s="1381"/>
      <c r="I6275" s="1218"/>
      <c r="J6275" s="1221"/>
      <c r="K6275" s="1381"/>
      <c r="L6275" s="1218"/>
      <c r="M6275" s="1221"/>
    </row>
    <row r="6276" spans="1:13" ht="15.75">
      <c r="A6276" s="2473" t="s">
        <v>3295</v>
      </c>
      <c r="B6276" s="1381" t="s">
        <v>5654</v>
      </c>
      <c r="C6276" s="1218"/>
      <c r="D6276" s="1221"/>
      <c r="E6276" s="1381"/>
      <c r="F6276" s="1218"/>
      <c r="G6276" s="1221"/>
      <c r="H6276" s="1381"/>
      <c r="I6276" s="1218"/>
      <c r="J6276" s="1221"/>
      <c r="K6276" s="1381"/>
      <c r="L6276" s="1218"/>
      <c r="M6276" s="1221"/>
    </row>
    <row r="6277" spans="1:13" ht="63">
      <c r="A6277" s="2473" t="s">
        <v>3298</v>
      </c>
      <c r="B6277" s="1381" t="s">
        <v>5655</v>
      </c>
      <c r="C6277" s="1218"/>
      <c r="D6277" s="1221"/>
      <c r="E6277" s="1381"/>
      <c r="F6277" s="1218"/>
      <c r="G6277" s="1221"/>
      <c r="H6277" s="1381"/>
      <c r="I6277" s="1218"/>
      <c r="J6277" s="1221"/>
      <c r="K6277" s="1381"/>
      <c r="L6277" s="1218"/>
      <c r="M6277" s="1221"/>
    </row>
    <row r="6278" spans="1:13" ht="31.5">
      <c r="A6278" s="2473" t="s">
        <v>4376</v>
      </c>
      <c r="B6278" s="1381" t="s">
        <v>5656</v>
      </c>
      <c r="C6278" s="1218"/>
      <c r="D6278" s="1221"/>
      <c r="E6278" s="1381"/>
      <c r="F6278" s="1218"/>
      <c r="G6278" s="1221"/>
      <c r="H6278" s="1381"/>
      <c r="I6278" s="1218"/>
      <c r="J6278" s="1221"/>
      <c r="K6278" s="1381"/>
      <c r="L6278" s="1218"/>
      <c r="M6278" s="1221"/>
    </row>
    <row r="6279" spans="1:13" ht="15.75">
      <c r="A6279" s="2473" t="s">
        <v>3304</v>
      </c>
      <c r="B6279" s="1381" t="s">
        <v>3337</v>
      </c>
      <c r="C6279" s="1223"/>
      <c r="D6279" s="1221"/>
      <c r="E6279" s="1381"/>
      <c r="F6279" s="1223"/>
      <c r="G6279" s="1221"/>
      <c r="H6279" s="1381"/>
      <c r="I6279" s="1223"/>
      <c r="J6279" s="1221"/>
      <c r="K6279" s="1381"/>
      <c r="L6279" s="1223"/>
      <c r="M6279" s="1221"/>
    </row>
    <row r="6280" spans="1:13" ht="15.75">
      <c r="A6280" s="2473" t="s">
        <v>4377</v>
      </c>
      <c r="B6280" s="1385">
        <v>1</v>
      </c>
      <c r="C6280" s="4337">
        <v>475</v>
      </c>
      <c r="D6280" s="1221"/>
      <c r="E6280" s="1385"/>
      <c r="F6280" s="1225"/>
      <c r="G6280" s="1221"/>
      <c r="H6280" s="1385"/>
      <c r="I6280" s="1225"/>
      <c r="J6280" s="1221"/>
      <c r="K6280" s="1385"/>
      <c r="L6280" s="1225"/>
      <c r="M6280" s="1221"/>
    </row>
    <row r="6281" spans="1:13" ht="15.75">
      <c r="A6281" s="2473" t="s">
        <v>4378</v>
      </c>
      <c r="B6281" s="1385">
        <v>2</v>
      </c>
      <c r="C6281" s="4338"/>
      <c r="D6281" s="1221"/>
      <c r="E6281" s="1385"/>
      <c r="F6281" s="1225"/>
      <c r="G6281" s="1221"/>
      <c r="H6281" s="1385"/>
      <c r="I6281" s="1225"/>
      <c r="J6281" s="1221"/>
      <c r="K6281" s="1385"/>
      <c r="L6281" s="1225"/>
      <c r="M6281" s="1221"/>
    </row>
    <row r="6282" spans="1:13" ht="15.75">
      <c r="A6282" s="2473" t="s">
        <v>4379</v>
      </c>
      <c r="B6282" s="1388">
        <v>20</v>
      </c>
      <c r="C6282" s="1228"/>
      <c r="D6282" s="1221"/>
      <c r="E6282" s="1388"/>
      <c r="F6282" s="1228"/>
      <c r="G6282" s="1221"/>
      <c r="H6282" s="1388"/>
      <c r="I6282" s="1228"/>
      <c r="J6282" s="1221"/>
      <c r="K6282" s="1388"/>
      <c r="L6282" s="1228"/>
      <c r="M6282" s="1221"/>
    </row>
    <row r="6283" spans="1:13" ht="16.5" thickBot="1">
      <c r="A6283" s="2474" t="s">
        <v>29</v>
      </c>
      <c r="B6283" s="3250">
        <v>9500</v>
      </c>
      <c r="C6283" s="1231"/>
      <c r="D6283" s="3251">
        <v>9500</v>
      </c>
      <c r="E6283" s="1231"/>
      <c r="F6283" s="1231"/>
      <c r="G6283" s="1234">
        <v>0</v>
      </c>
      <c r="H6283" s="1231"/>
      <c r="I6283" s="1231"/>
      <c r="J6283" s="1234">
        <v>0</v>
      </c>
      <c r="K6283" s="1231"/>
      <c r="L6283" s="1231"/>
      <c r="M6283" s="1234"/>
    </row>
    <row r="6284" spans="1:13" ht="15.75">
      <c r="A6284" s="3252" t="s">
        <v>3278</v>
      </c>
      <c r="B6284" s="1411"/>
      <c r="C6284" s="1411"/>
      <c r="D6284" s="1412"/>
      <c r="E6284" s="2077" t="s">
        <v>5657</v>
      </c>
      <c r="F6284" s="1411">
        <v>200</v>
      </c>
      <c r="G6284" s="1412">
        <v>4000</v>
      </c>
      <c r="H6284" s="2077" t="s">
        <v>5657</v>
      </c>
      <c r="I6284" s="1411">
        <v>200</v>
      </c>
      <c r="J6284" s="1412">
        <v>4000</v>
      </c>
      <c r="K6284" s="2077" t="s">
        <v>5657</v>
      </c>
      <c r="L6284" s="1411">
        <v>200</v>
      </c>
      <c r="M6284" s="1412">
        <v>4000</v>
      </c>
    </row>
    <row r="6285" spans="1:13" ht="15.75">
      <c r="A6285" s="2473" t="s">
        <v>4228</v>
      </c>
      <c r="B6285" s="1214"/>
      <c r="C6285" s="1214"/>
      <c r="D6285" s="1216"/>
      <c r="E6285" s="1214" t="s">
        <v>5652</v>
      </c>
      <c r="F6285" s="1214"/>
      <c r="G6285" s="1216"/>
      <c r="H6285" s="1214" t="s">
        <v>5652</v>
      </c>
      <c r="I6285" s="1214"/>
      <c r="J6285" s="1216"/>
      <c r="K6285" s="1214" t="s">
        <v>5652</v>
      </c>
      <c r="L6285" s="1214"/>
      <c r="M6285" s="1216"/>
    </row>
    <row r="6286" spans="1:13" ht="15.75">
      <c r="A6286" s="2473" t="s">
        <v>3284</v>
      </c>
      <c r="B6286" s="1381"/>
      <c r="C6286" s="1218"/>
      <c r="D6286" s="1221"/>
      <c r="E6286" s="1381">
        <v>43922</v>
      </c>
      <c r="F6286" s="1218"/>
      <c r="G6286" s="1221"/>
      <c r="H6286" s="1381">
        <v>44013</v>
      </c>
      <c r="I6286" s="1218"/>
      <c r="J6286" s="1221"/>
      <c r="K6286" s="1381">
        <v>44105</v>
      </c>
      <c r="L6286" s="1218"/>
      <c r="M6286" s="1221"/>
    </row>
    <row r="6287" spans="1:13" ht="15.75">
      <c r="A6287" s="2473" t="s">
        <v>4375</v>
      </c>
      <c r="B6287" s="1381"/>
      <c r="C6287" s="1218"/>
      <c r="D6287" s="1221"/>
      <c r="E6287" s="1381" t="s">
        <v>3290</v>
      </c>
      <c r="F6287" s="1218"/>
      <c r="G6287" s="1221"/>
      <c r="H6287" s="1381" t="s">
        <v>3290</v>
      </c>
      <c r="I6287" s="1218"/>
      <c r="J6287" s="1221"/>
      <c r="K6287" s="1381" t="s">
        <v>3290</v>
      </c>
      <c r="L6287" s="1218"/>
      <c r="M6287" s="1221"/>
    </row>
    <row r="6288" spans="1:13" ht="31.5">
      <c r="A6288" s="2473" t="s">
        <v>3291</v>
      </c>
      <c r="B6288" s="1381"/>
      <c r="C6288" s="1218"/>
      <c r="D6288" s="1221"/>
      <c r="E6288" s="1381" t="s">
        <v>5658</v>
      </c>
      <c r="F6288" s="1218"/>
      <c r="G6288" s="1221"/>
      <c r="H6288" s="1381" t="s">
        <v>5658</v>
      </c>
      <c r="I6288" s="1218"/>
      <c r="J6288" s="1221"/>
      <c r="K6288" s="1381" t="s">
        <v>5658</v>
      </c>
      <c r="L6288" s="1218"/>
      <c r="M6288" s="1221"/>
    </row>
    <row r="6289" spans="1:13" ht="15.75">
      <c r="A6289" s="2473" t="s">
        <v>3294</v>
      </c>
      <c r="B6289" s="1381"/>
      <c r="C6289" s="1218"/>
      <c r="D6289" s="1221"/>
      <c r="E6289" s="1381" t="s">
        <v>5659</v>
      </c>
      <c r="F6289" s="1218"/>
      <c r="G6289" s="1221"/>
      <c r="H6289" s="1381" t="s">
        <v>5660</v>
      </c>
      <c r="I6289" s="1218"/>
      <c r="J6289" s="1221"/>
      <c r="K6289" s="1381" t="s">
        <v>5661</v>
      </c>
      <c r="L6289" s="1218"/>
      <c r="M6289" s="1221"/>
    </row>
    <row r="6290" spans="1:13" ht="15.75">
      <c r="A6290" s="2473" t="s">
        <v>3295</v>
      </c>
      <c r="B6290" s="1381"/>
      <c r="C6290" s="1218"/>
      <c r="D6290" s="1221"/>
      <c r="E6290" s="1381" t="s">
        <v>3708</v>
      </c>
      <c r="F6290" s="1218"/>
      <c r="G6290" s="1221"/>
      <c r="H6290" s="1381" t="s">
        <v>3708</v>
      </c>
      <c r="I6290" s="1218"/>
      <c r="J6290" s="1221"/>
      <c r="K6290" s="1381" t="s">
        <v>3708</v>
      </c>
      <c r="L6290" s="1218"/>
      <c r="M6290" s="1221"/>
    </row>
    <row r="6291" spans="1:13" ht="15.75">
      <c r="A6291" s="2473" t="s">
        <v>3298</v>
      </c>
      <c r="B6291" s="1381"/>
      <c r="C6291" s="1218"/>
      <c r="D6291" s="1221"/>
      <c r="E6291" s="1381"/>
      <c r="F6291" s="1218"/>
      <c r="G6291" s="1221"/>
      <c r="H6291" s="1381"/>
      <c r="I6291" s="1218"/>
      <c r="J6291" s="1221"/>
      <c r="K6291" s="1381"/>
      <c r="L6291" s="1218"/>
      <c r="M6291" s="1221"/>
    </row>
    <row r="6292" spans="1:13" ht="15.75">
      <c r="A6292" s="2473" t="s">
        <v>4376</v>
      </c>
      <c r="B6292" s="1381"/>
      <c r="C6292" s="1218"/>
      <c r="D6292" s="1221"/>
      <c r="E6292" s="1381"/>
      <c r="F6292" s="1218"/>
      <c r="G6292" s="1221"/>
      <c r="H6292" s="1381"/>
      <c r="I6292" s="1218"/>
      <c r="J6292" s="1221"/>
      <c r="K6292" s="1381"/>
      <c r="L6292" s="1218"/>
      <c r="M6292" s="1221"/>
    </row>
    <row r="6293" spans="1:13" ht="15.75">
      <c r="A6293" s="2473" t="s">
        <v>3304</v>
      </c>
      <c r="B6293" s="1381"/>
      <c r="C6293" s="1223"/>
      <c r="D6293" s="1221"/>
      <c r="E6293" s="1381" t="s">
        <v>3337</v>
      </c>
      <c r="F6293" s="1223"/>
      <c r="G6293" s="1221"/>
      <c r="H6293" s="1381" t="s">
        <v>3337</v>
      </c>
      <c r="I6293" s="1223"/>
      <c r="J6293" s="1221"/>
      <c r="K6293" s="1381" t="s">
        <v>3337</v>
      </c>
      <c r="L6293" s="1223"/>
      <c r="M6293" s="1221"/>
    </row>
    <row r="6294" spans="1:13" ht="15.75">
      <c r="A6294" s="2473" t="s">
        <v>4377</v>
      </c>
      <c r="B6294" s="1385"/>
      <c r="C6294" s="1225"/>
      <c r="D6294" s="1221"/>
      <c r="E6294" s="1385"/>
      <c r="F6294" s="4337">
        <v>200</v>
      </c>
      <c r="G6294" s="1221"/>
      <c r="H6294" s="1385"/>
      <c r="I6294" s="4337">
        <v>200</v>
      </c>
      <c r="J6294" s="1221"/>
      <c r="K6294" s="1385"/>
      <c r="L6294" s="4337">
        <v>200</v>
      </c>
      <c r="M6294" s="1221"/>
    </row>
    <row r="6295" spans="1:13" ht="15.75">
      <c r="A6295" s="2473" t="s">
        <v>4378</v>
      </c>
      <c r="B6295" s="1385"/>
      <c r="C6295" s="1225"/>
      <c r="D6295" s="1221"/>
      <c r="E6295" s="1385" t="s">
        <v>5662</v>
      </c>
      <c r="F6295" s="4338"/>
      <c r="G6295" s="1221"/>
      <c r="H6295" s="1385" t="s">
        <v>5662</v>
      </c>
      <c r="I6295" s="4338"/>
      <c r="J6295" s="1221"/>
      <c r="K6295" s="1385" t="s">
        <v>5662</v>
      </c>
      <c r="L6295" s="4338"/>
      <c r="M6295" s="1221"/>
    </row>
    <row r="6296" spans="1:13" ht="15.75">
      <c r="A6296" s="2473" t="s">
        <v>4379</v>
      </c>
      <c r="B6296" s="1388"/>
      <c r="C6296" s="1228"/>
      <c r="D6296" s="1221"/>
      <c r="E6296" s="1388">
        <v>20</v>
      </c>
      <c r="F6296" s="1228"/>
      <c r="G6296" s="1221"/>
      <c r="H6296" s="1388">
        <v>20</v>
      </c>
      <c r="I6296" s="1228"/>
      <c r="J6296" s="1221"/>
      <c r="K6296" s="1388">
        <v>20</v>
      </c>
      <c r="L6296" s="1228"/>
      <c r="M6296" s="1221"/>
    </row>
    <row r="6297" spans="1:13" ht="16.5" thickBot="1">
      <c r="A6297" s="3253" t="s">
        <v>29</v>
      </c>
      <c r="B6297" s="1417"/>
      <c r="C6297" s="1417"/>
      <c r="D6297" s="1529">
        <v>0</v>
      </c>
      <c r="E6297" s="3254">
        <v>4000</v>
      </c>
      <c r="F6297" s="1417"/>
      <c r="G6297" s="3255">
        <v>4000</v>
      </c>
      <c r="H6297" s="3254">
        <v>4000</v>
      </c>
      <c r="I6297" s="1417"/>
      <c r="J6297" s="3255">
        <v>4000</v>
      </c>
      <c r="K6297" s="3254">
        <v>4000</v>
      </c>
      <c r="L6297" s="1417"/>
      <c r="M6297" s="3255">
        <v>4000</v>
      </c>
    </row>
    <row r="6298" spans="1:13" ht="15.75">
      <c r="A6298" s="3249" t="s">
        <v>3278</v>
      </c>
      <c r="B6298" s="1379"/>
      <c r="C6298" s="1209"/>
      <c r="D6298" s="1212"/>
      <c r="E6298" s="1379"/>
      <c r="F6298" s="1209"/>
      <c r="G6298" s="1212"/>
      <c r="H6298" s="1379" t="s">
        <v>5663</v>
      </c>
      <c r="I6298" s="1209">
        <v>475</v>
      </c>
      <c r="J6298" s="1212">
        <v>28500</v>
      </c>
      <c r="K6298" s="1209"/>
      <c r="L6298" s="1209"/>
      <c r="M6298" s="1212"/>
    </row>
    <row r="6299" spans="1:13" ht="15.75">
      <c r="A6299" s="2473" t="s">
        <v>4228</v>
      </c>
      <c r="B6299" s="1214"/>
      <c r="C6299" s="1214"/>
      <c r="D6299" s="1216"/>
      <c r="E6299" s="1214"/>
      <c r="F6299" s="1214"/>
      <c r="G6299" s="1216"/>
      <c r="H6299" s="1214" t="s">
        <v>5652</v>
      </c>
      <c r="I6299" s="1214"/>
      <c r="J6299" s="1216"/>
      <c r="K6299" s="1214"/>
      <c r="L6299" s="1214"/>
      <c r="M6299" s="1216"/>
    </row>
    <row r="6300" spans="1:13" ht="15.75">
      <c r="A6300" s="2473" t="s">
        <v>3284</v>
      </c>
      <c r="B6300" s="1381"/>
      <c r="C6300" s="1218"/>
      <c r="D6300" s="1221"/>
      <c r="E6300" s="1381"/>
      <c r="F6300" s="1218"/>
      <c r="G6300" s="1221"/>
      <c r="H6300" s="1381">
        <v>44075</v>
      </c>
      <c r="I6300" s="1218"/>
      <c r="J6300" s="1221"/>
      <c r="K6300" s="1381"/>
      <c r="L6300" s="1218"/>
      <c r="M6300" s="1221"/>
    </row>
    <row r="6301" spans="1:13" ht="15.75">
      <c r="A6301" s="2473" t="s">
        <v>4375</v>
      </c>
      <c r="B6301" s="1381"/>
      <c r="C6301" s="1218"/>
      <c r="D6301" s="1221"/>
      <c r="E6301" s="1381"/>
      <c r="F6301" s="1218"/>
      <c r="G6301" s="1221"/>
      <c r="H6301" s="1381" t="s">
        <v>3290</v>
      </c>
      <c r="I6301" s="1218"/>
      <c r="J6301" s="1221"/>
      <c r="K6301" s="1381"/>
      <c r="L6301" s="1218"/>
      <c r="M6301" s="1221"/>
    </row>
    <row r="6302" spans="1:13" ht="15.75">
      <c r="A6302" s="2473" t="s">
        <v>3291</v>
      </c>
      <c r="B6302" s="1381"/>
      <c r="C6302" s="1218"/>
      <c r="D6302" s="1221"/>
      <c r="E6302" s="1381"/>
      <c r="F6302" s="1218"/>
      <c r="G6302" s="1221"/>
      <c r="H6302" s="1381" t="s">
        <v>5664</v>
      </c>
      <c r="I6302" s="1218"/>
      <c r="J6302" s="1221"/>
      <c r="K6302" s="1381"/>
      <c r="L6302" s="1218"/>
      <c r="M6302" s="1221"/>
    </row>
    <row r="6303" spans="1:13" ht="15.75">
      <c r="A6303" s="2473" t="s">
        <v>3294</v>
      </c>
      <c r="B6303" s="1381"/>
      <c r="C6303" s="1218"/>
      <c r="D6303" s="1221"/>
      <c r="E6303" s="1381"/>
      <c r="F6303" s="1218"/>
      <c r="G6303" s="1221"/>
      <c r="H6303" s="1381" t="s">
        <v>4816</v>
      </c>
      <c r="I6303" s="1218"/>
      <c r="J6303" s="1221"/>
      <c r="K6303" s="1381"/>
      <c r="L6303" s="1218"/>
      <c r="M6303" s="1221"/>
    </row>
    <row r="6304" spans="1:13" ht="15.75">
      <c r="A6304" s="2473" t="s">
        <v>3295</v>
      </c>
      <c r="B6304" s="1381"/>
      <c r="C6304" s="1218"/>
      <c r="D6304" s="1221"/>
      <c r="E6304" s="1381"/>
      <c r="F6304" s="1218"/>
      <c r="G6304" s="1221"/>
      <c r="H6304" s="1381" t="s">
        <v>4473</v>
      </c>
      <c r="I6304" s="1218"/>
      <c r="J6304" s="1221"/>
      <c r="K6304" s="1381"/>
      <c r="L6304" s="1218"/>
      <c r="M6304" s="1221"/>
    </row>
    <row r="6305" spans="1:13" ht="63">
      <c r="A6305" s="2473" t="s">
        <v>3298</v>
      </c>
      <c r="B6305" s="1381"/>
      <c r="C6305" s="1218"/>
      <c r="D6305" s="1221"/>
      <c r="E6305" s="1381"/>
      <c r="F6305" s="1218"/>
      <c r="G6305" s="1221"/>
      <c r="H6305" s="1381" t="s">
        <v>5665</v>
      </c>
      <c r="I6305" s="1218"/>
      <c r="J6305" s="1221"/>
      <c r="K6305" s="1381"/>
      <c r="L6305" s="1218"/>
      <c r="M6305" s="1221"/>
    </row>
    <row r="6306" spans="1:13" ht="15.75">
      <c r="A6306" s="2473" t="s">
        <v>4376</v>
      </c>
      <c r="B6306" s="1381"/>
      <c r="C6306" s="1218"/>
      <c r="D6306" s="1221"/>
      <c r="E6306" s="1381"/>
      <c r="F6306" s="1218"/>
      <c r="G6306" s="1221"/>
      <c r="H6306" s="1381" t="s">
        <v>5666</v>
      </c>
      <c r="I6306" s="1218"/>
      <c r="J6306" s="1221"/>
      <c r="K6306" s="1381"/>
      <c r="L6306" s="1218"/>
      <c r="M6306" s="1221"/>
    </row>
    <row r="6307" spans="1:13" ht="15.75">
      <c r="A6307" s="2473" t="s">
        <v>3304</v>
      </c>
      <c r="B6307" s="1381"/>
      <c r="C6307" s="1223"/>
      <c r="D6307" s="1221"/>
      <c r="E6307" s="1381"/>
      <c r="F6307" s="1223"/>
      <c r="G6307" s="1221"/>
      <c r="H6307" s="1381" t="s">
        <v>3337</v>
      </c>
      <c r="I6307" s="1223"/>
      <c r="J6307" s="1221"/>
      <c r="K6307" s="1381"/>
      <c r="L6307" s="1223"/>
      <c r="M6307" s="1221"/>
    </row>
    <row r="6308" spans="1:13" ht="15.75">
      <c r="A6308" s="2473" t="s">
        <v>4377</v>
      </c>
      <c r="B6308" s="1385"/>
      <c r="C6308" s="1225"/>
      <c r="D6308" s="1221"/>
      <c r="E6308" s="1385"/>
      <c r="F6308" s="1225"/>
      <c r="G6308" s="1221"/>
      <c r="H6308" s="1385">
        <v>1</v>
      </c>
      <c r="I6308" s="4337">
        <v>475</v>
      </c>
      <c r="J6308" s="1221"/>
      <c r="K6308" s="1385"/>
      <c r="L6308" s="1225"/>
      <c r="M6308" s="1221"/>
    </row>
    <row r="6309" spans="1:13" ht="15.75">
      <c r="A6309" s="2473" t="s">
        <v>4378</v>
      </c>
      <c r="B6309" s="1385"/>
      <c r="C6309" s="1225"/>
      <c r="D6309" s="1221"/>
      <c r="E6309" s="1385"/>
      <c r="F6309" s="1225"/>
      <c r="G6309" s="1221"/>
      <c r="H6309" s="1385">
        <v>2</v>
      </c>
      <c r="I6309" s="4338"/>
      <c r="J6309" s="1221"/>
      <c r="K6309" s="1385"/>
      <c r="L6309" s="1225"/>
      <c r="M6309" s="1221"/>
    </row>
    <row r="6310" spans="1:13" ht="15.75">
      <c r="A6310" s="2473" t="s">
        <v>4379</v>
      </c>
      <c r="B6310" s="1388"/>
      <c r="C6310" s="1228"/>
      <c r="D6310" s="1221"/>
      <c r="E6310" s="1388"/>
      <c r="F6310" s="1228"/>
      <c r="G6310" s="1221"/>
      <c r="H6310" s="1388">
        <v>60</v>
      </c>
      <c r="I6310" s="1228"/>
      <c r="J6310" s="1221"/>
      <c r="K6310" s="1388"/>
      <c r="L6310" s="1228"/>
      <c r="M6310" s="1221"/>
    </row>
    <row r="6311" spans="1:13" ht="16.5" thickBot="1">
      <c r="A6311" s="2474" t="s">
        <v>29</v>
      </c>
      <c r="B6311" s="1231"/>
      <c r="C6311" s="1231"/>
      <c r="D6311" s="1234"/>
      <c r="E6311" s="1231"/>
      <c r="F6311" s="1231"/>
      <c r="G6311" s="1234"/>
      <c r="H6311" s="1231">
        <v>28500</v>
      </c>
      <c r="I6311" s="1231"/>
      <c r="J6311" s="3251">
        <v>28500</v>
      </c>
      <c r="K6311" s="1231"/>
      <c r="L6311" s="1231"/>
      <c r="M6311" s="1234">
        <v>0</v>
      </c>
    </row>
    <row r="6312" spans="1:13" ht="18.75">
      <c r="A6312" s="3252" t="s">
        <v>3278</v>
      </c>
      <c r="B6312" s="1411"/>
      <c r="C6312" s="1411"/>
      <c r="D6312" s="1412"/>
      <c r="E6312" s="1411"/>
      <c r="F6312" s="1411"/>
      <c r="G6312" s="1412"/>
      <c r="H6312" s="2077"/>
      <c r="I6312" s="1411"/>
      <c r="J6312" s="1412"/>
      <c r="K6312" s="3256" t="s">
        <v>5667</v>
      </c>
      <c r="L6312" s="1411">
        <v>300</v>
      </c>
      <c r="M6312" s="1412">
        <v>90000</v>
      </c>
    </row>
    <row r="6313" spans="1:13" ht="15.75">
      <c r="A6313" s="2473" t="s">
        <v>4228</v>
      </c>
      <c r="B6313" s="1214"/>
      <c r="C6313" s="1214"/>
      <c r="D6313" s="1216"/>
      <c r="E6313" s="1214"/>
      <c r="F6313" s="1214"/>
      <c r="G6313" s="1216"/>
      <c r="H6313" s="1214"/>
      <c r="I6313" s="1214"/>
      <c r="J6313" s="1216"/>
      <c r="K6313" s="1214" t="s">
        <v>5652</v>
      </c>
      <c r="L6313" s="1214"/>
      <c r="M6313" s="1216"/>
    </row>
    <row r="6314" spans="1:13" ht="15.75">
      <c r="A6314" s="2473" t="s">
        <v>3284</v>
      </c>
      <c r="B6314" s="1381"/>
      <c r="C6314" s="1218"/>
      <c r="D6314" s="1221"/>
      <c r="E6314" s="1381"/>
      <c r="F6314" s="1218"/>
      <c r="G6314" s="1221"/>
      <c r="H6314" s="1381"/>
      <c r="I6314" s="1218"/>
      <c r="J6314" s="1221"/>
      <c r="K6314" s="1381" t="s">
        <v>5668</v>
      </c>
      <c r="L6314" s="1218"/>
      <c r="M6314" s="1221"/>
    </row>
    <row r="6315" spans="1:13" ht="15.75">
      <c r="A6315" s="2473" t="s">
        <v>4375</v>
      </c>
      <c r="B6315" s="1381"/>
      <c r="C6315" s="1218"/>
      <c r="D6315" s="1221"/>
      <c r="E6315" s="1381"/>
      <c r="F6315" s="1218"/>
      <c r="G6315" s="1221"/>
      <c r="H6315" s="1381"/>
      <c r="I6315" s="1218"/>
      <c r="J6315" s="1221"/>
      <c r="K6315" s="1381" t="s">
        <v>3290</v>
      </c>
      <c r="L6315" s="1218"/>
      <c r="M6315" s="1221"/>
    </row>
    <row r="6316" spans="1:13" ht="15.75">
      <c r="A6316" s="2473" t="s">
        <v>3291</v>
      </c>
      <c r="B6316" s="1381"/>
      <c r="C6316" s="1218"/>
      <c r="D6316" s="1221"/>
      <c r="E6316" s="1381"/>
      <c r="F6316" s="1218"/>
      <c r="G6316" s="1221"/>
      <c r="H6316" s="1381"/>
      <c r="I6316" s="1218"/>
      <c r="J6316" s="1221"/>
      <c r="K6316" s="1381" t="s">
        <v>5669</v>
      </c>
      <c r="L6316" s="1218"/>
      <c r="M6316" s="1221"/>
    </row>
    <row r="6317" spans="1:13" ht="15.75">
      <c r="A6317" s="2473" t="s">
        <v>3294</v>
      </c>
      <c r="B6317" s="1381"/>
      <c r="C6317" s="1218"/>
      <c r="D6317" s="1221"/>
      <c r="E6317" s="1381"/>
      <c r="F6317" s="1218"/>
      <c r="G6317" s="1221"/>
      <c r="H6317" s="1381"/>
      <c r="I6317" s="1218"/>
      <c r="J6317" s="1221"/>
      <c r="K6317" s="1381" t="s">
        <v>4816</v>
      </c>
      <c r="L6317" s="1218"/>
      <c r="M6317" s="1221"/>
    </row>
    <row r="6318" spans="1:13" ht="15.75">
      <c r="A6318" s="2473" t="s">
        <v>3295</v>
      </c>
      <c r="B6318" s="1381"/>
      <c r="C6318" s="1218"/>
      <c r="D6318" s="1221"/>
      <c r="E6318" s="1381"/>
      <c r="F6318" s="1218"/>
      <c r="G6318" s="1221"/>
      <c r="H6318" s="1381"/>
      <c r="I6318" s="1218"/>
      <c r="J6318" s="1221"/>
      <c r="K6318" s="1381" t="s">
        <v>3708</v>
      </c>
      <c r="L6318" s="1218"/>
      <c r="M6318" s="1221"/>
    </row>
    <row r="6319" spans="1:13" ht="31.5">
      <c r="A6319" s="2473" t="s">
        <v>3298</v>
      </c>
      <c r="B6319" s="1381"/>
      <c r="C6319" s="1218"/>
      <c r="D6319" s="1221"/>
      <c r="E6319" s="1381"/>
      <c r="F6319" s="1218"/>
      <c r="G6319" s="1221"/>
      <c r="H6319" s="1381"/>
      <c r="I6319" s="1218"/>
      <c r="J6319" s="1221"/>
      <c r="K6319" s="1381" t="s">
        <v>5670</v>
      </c>
      <c r="L6319" s="1218"/>
      <c r="M6319" s="1221"/>
    </row>
    <row r="6320" spans="1:13" ht="15.75">
      <c r="A6320" s="2473" t="s">
        <v>4376</v>
      </c>
      <c r="B6320" s="1381"/>
      <c r="C6320" s="1218"/>
      <c r="D6320" s="1221"/>
      <c r="E6320" s="1381"/>
      <c r="F6320" s="1218"/>
      <c r="G6320" s="1221"/>
      <c r="H6320" s="1381"/>
      <c r="I6320" s="1218"/>
      <c r="J6320" s="1221"/>
      <c r="K6320" s="1381"/>
      <c r="L6320" s="1218"/>
      <c r="M6320" s="1221"/>
    </row>
    <row r="6321" spans="1:13" ht="15.75">
      <c r="A6321" s="2473" t="s">
        <v>3304</v>
      </c>
      <c r="B6321" s="1381"/>
      <c r="C6321" s="1223"/>
      <c r="D6321" s="1221"/>
      <c r="E6321" s="1381"/>
      <c r="F6321" s="1223"/>
      <c r="G6321" s="1221"/>
      <c r="H6321" s="1381"/>
      <c r="I6321" s="1223"/>
      <c r="J6321" s="1221"/>
      <c r="K6321" s="1381" t="s">
        <v>3337</v>
      </c>
      <c r="L6321" s="1223"/>
      <c r="M6321" s="1221"/>
    </row>
    <row r="6322" spans="1:13" ht="15.75">
      <c r="A6322" s="2473" t="s">
        <v>4377</v>
      </c>
      <c r="B6322" s="1385"/>
      <c r="C6322" s="1225"/>
      <c r="D6322" s="1221"/>
      <c r="E6322" s="1385"/>
      <c r="F6322" s="1225"/>
      <c r="G6322" s="1221"/>
      <c r="H6322" s="1385"/>
      <c r="I6322" s="1225"/>
      <c r="J6322" s="1221"/>
      <c r="K6322" s="1385">
        <v>1</v>
      </c>
      <c r="L6322" s="4337">
        <v>300</v>
      </c>
      <c r="M6322" s="1221"/>
    </row>
    <row r="6323" spans="1:13" ht="15.75">
      <c r="A6323" s="2473" t="s">
        <v>4378</v>
      </c>
      <c r="B6323" s="1385"/>
      <c r="C6323" s="1225"/>
      <c r="D6323" s="1221"/>
      <c r="E6323" s="1385"/>
      <c r="F6323" s="1225"/>
      <c r="G6323" s="1221"/>
      <c r="H6323" s="1385"/>
      <c r="I6323" s="1225"/>
      <c r="J6323" s="1221"/>
      <c r="K6323" s="1385">
        <v>2</v>
      </c>
      <c r="L6323" s="4338"/>
      <c r="M6323" s="1221"/>
    </row>
    <row r="6324" spans="1:13" ht="15.75">
      <c r="A6324" s="2473" t="s">
        <v>4379</v>
      </c>
      <c r="B6324" s="1388"/>
      <c r="C6324" s="1228"/>
      <c r="D6324" s="1221"/>
      <c r="E6324" s="1388"/>
      <c r="F6324" s="1228"/>
      <c r="G6324" s="1221"/>
      <c r="H6324" s="1388"/>
      <c r="I6324" s="1228"/>
      <c r="J6324" s="1221"/>
      <c r="K6324" s="1388">
        <v>300</v>
      </c>
      <c r="L6324" s="1228"/>
      <c r="M6324" s="1221"/>
    </row>
    <row r="6325" spans="1:13" ht="16.5" thickBot="1">
      <c r="A6325" s="3253" t="s">
        <v>29</v>
      </c>
      <c r="B6325" s="1417"/>
      <c r="C6325" s="1417"/>
      <c r="D6325" s="1529">
        <v>0</v>
      </c>
      <c r="E6325" s="1417"/>
      <c r="F6325" s="1417"/>
      <c r="G6325" s="1529">
        <v>0</v>
      </c>
      <c r="H6325" s="1417"/>
      <c r="I6325" s="1417"/>
      <c r="J6325" s="1529">
        <v>0</v>
      </c>
      <c r="K6325" s="3254">
        <v>90000</v>
      </c>
      <c r="L6325" s="1417"/>
      <c r="M6325" s="3255">
        <v>90000</v>
      </c>
    </row>
    <row r="6326" spans="1:13" ht="18.75">
      <c r="A6326" s="3249" t="s">
        <v>3278</v>
      </c>
      <c r="B6326" s="3257" t="s">
        <v>5671</v>
      </c>
      <c r="C6326" s="1209">
        <v>300</v>
      </c>
      <c r="D6326" s="1212">
        <v>15000</v>
      </c>
      <c r="E6326" s="1209"/>
      <c r="F6326" s="1209"/>
      <c r="G6326" s="1212"/>
      <c r="H6326" s="3257"/>
      <c r="I6326" s="1209"/>
      <c r="J6326" s="1212"/>
      <c r="K6326" s="1209"/>
      <c r="L6326" s="1209"/>
      <c r="M6326" s="1212"/>
    </row>
    <row r="6327" spans="1:13" ht="15.75">
      <c r="A6327" s="2473" t="s">
        <v>4228</v>
      </c>
      <c r="B6327" s="1214" t="s">
        <v>5652</v>
      </c>
      <c r="C6327" s="1214"/>
      <c r="D6327" s="1216"/>
      <c r="E6327" s="1214"/>
      <c r="F6327" s="1214"/>
      <c r="G6327" s="1216"/>
      <c r="H6327" s="1214"/>
      <c r="I6327" s="1214"/>
      <c r="J6327" s="1216"/>
      <c r="K6327" s="1214"/>
      <c r="L6327" s="1214"/>
      <c r="M6327" s="1216"/>
    </row>
    <row r="6328" spans="1:13" ht="15.75">
      <c r="A6328" s="2473" t="s">
        <v>3284</v>
      </c>
      <c r="B6328" s="1381">
        <v>43862</v>
      </c>
      <c r="C6328" s="1218"/>
      <c r="D6328" s="1221"/>
      <c r="E6328" s="1381"/>
      <c r="F6328" s="1218"/>
      <c r="G6328" s="1221"/>
      <c r="H6328" s="1381"/>
      <c r="I6328" s="1218"/>
      <c r="J6328" s="1221"/>
      <c r="K6328" s="1381"/>
      <c r="L6328" s="1218"/>
      <c r="M6328" s="1221"/>
    </row>
    <row r="6329" spans="1:13" ht="15.75">
      <c r="A6329" s="2473" t="s">
        <v>4375</v>
      </c>
      <c r="B6329" s="1381" t="s">
        <v>3290</v>
      </c>
      <c r="C6329" s="1218"/>
      <c r="D6329" s="1221"/>
      <c r="E6329" s="1381"/>
      <c r="F6329" s="1218"/>
      <c r="G6329" s="1221"/>
      <c r="H6329" s="1381"/>
      <c r="I6329" s="1218"/>
      <c r="J6329" s="1221"/>
      <c r="K6329" s="1381"/>
      <c r="L6329" s="1218"/>
      <c r="M6329" s="1221"/>
    </row>
    <row r="6330" spans="1:13" ht="15.75">
      <c r="A6330" s="2473" t="s">
        <v>3291</v>
      </c>
      <c r="B6330" s="1381" t="s">
        <v>5672</v>
      </c>
      <c r="C6330" s="1218"/>
      <c r="D6330" s="1221"/>
      <c r="E6330" s="1381"/>
      <c r="F6330" s="1218"/>
      <c r="G6330" s="1221"/>
      <c r="H6330" s="1381"/>
      <c r="I6330" s="1218"/>
      <c r="J6330" s="1221"/>
      <c r="K6330" s="1381"/>
      <c r="L6330" s="1218"/>
      <c r="M6330" s="1221"/>
    </row>
    <row r="6331" spans="1:13" ht="15.75">
      <c r="A6331" s="2473" t="s">
        <v>3294</v>
      </c>
      <c r="B6331" s="1381" t="s">
        <v>4816</v>
      </c>
      <c r="C6331" s="1218"/>
      <c r="D6331" s="1221"/>
      <c r="E6331" s="1381"/>
      <c r="F6331" s="1218"/>
      <c r="G6331" s="1221"/>
      <c r="H6331" s="1381"/>
      <c r="I6331" s="1218"/>
      <c r="J6331" s="1221"/>
      <c r="K6331" s="1381"/>
      <c r="L6331" s="1218"/>
      <c r="M6331" s="1221"/>
    </row>
    <row r="6332" spans="1:13" ht="15.75">
      <c r="A6332" s="2473" t="s">
        <v>3295</v>
      </c>
      <c r="B6332" s="1381" t="s">
        <v>3708</v>
      </c>
      <c r="C6332" s="1218"/>
      <c r="D6332" s="1221"/>
      <c r="E6332" s="1381"/>
      <c r="F6332" s="1218"/>
      <c r="G6332" s="1221"/>
      <c r="H6332" s="1381"/>
      <c r="I6332" s="1218"/>
      <c r="J6332" s="1221"/>
      <c r="K6332" s="1381"/>
      <c r="L6332" s="1218"/>
      <c r="M6332" s="1221"/>
    </row>
    <row r="6333" spans="1:13" ht="15.75">
      <c r="A6333" s="2473" t="s">
        <v>3298</v>
      </c>
      <c r="B6333" s="1381" t="s">
        <v>5673</v>
      </c>
      <c r="C6333" s="1218"/>
      <c r="D6333" s="1221"/>
      <c r="E6333" s="1381"/>
      <c r="F6333" s="1218"/>
      <c r="G6333" s="1221"/>
      <c r="H6333" s="1381"/>
      <c r="I6333" s="1218"/>
      <c r="J6333" s="1221"/>
      <c r="K6333" s="1381"/>
      <c r="L6333" s="1218"/>
      <c r="M6333" s="1221"/>
    </row>
    <row r="6334" spans="1:13" ht="15.75">
      <c r="A6334" s="2473" t="s">
        <v>4376</v>
      </c>
      <c r="B6334" s="1381"/>
      <c r="C6334" s="1218"/>
      <c r="D6334" s="1221"/>
      <c r="E6334" s="1381"/>
      <c r="F6334" s="1218"/>
      <c r="G6334" s="1221"/>
      <c r="H6334" s="1381"/>
      <c r="I6334" s="1218"/>
      <c r="J6334" s="1221"/>
      <c r="K6334" s="1381"/>
      <c r="L6334" s="1218"/>
      <c r="M6334" s="1221"/>
    </row>
    <row r="6335" spans="1:13" ht="15.75">
      <c r="A6335" s="2473" t="s">
        <v>3304</v>
      </c>
      <c r="B6335" s="1381" t="s">
        <v>3337</v>
      </c>
      <c r="C6335" s="1223"/>
      <c r="D6335" s="1221"/>
      <c r="E6335" s="1381"/>
      <c r="F6335" s="1223"/>
      <c r="G6335" s="1221"/>
      <c r="H6335" s="1381"/>
      <c r="I6335" s="1223"/>
      <c r="J6335" s="1221"/>
      <c r="K6335" s="1381"/>
      <c r="L6335" s="1223"/>
      <c r="M6335" s="1221"/>
    </row>
    <row r="6336" spans="1:13" ht="15.75">
      <c r="A6336" s="2473" t="s">
        <v>4377</v>
      </c>
      <c r="B6336" s="1385">
        <v>1</v>
      </c>
      <c r="C6336" s="4337">
        <v>300</v>
      </c>
      <c r="D6336" s="1221"/>
      <c r="E6336" s="1385"/>
      <c r="F6336" s="1225"/>
      <c r="G6336" s="1221"/>
      <c r="H6336" s="1385"/>
      <c r="I6336" s="1225"/>
      <c r="J6336" s="1221"/>
      <c r="K6336" s="1385"/>
      <c r="L6336" s="1225"/>
      <c r="M6336" s="1221"/>
    </row>
    <row r="6337" spans="1:13" ht="15.75">
      <c r="A6337" s="2473" t="s">
        <v>4378</v>
      </c>
      <c r="B6337" s="1385">
        <v>2</v>
      </c>
      <c r="C6337" s="4338"/>
      <c r="D6337" s="1221"/>
      <c r="E6337" s="1385"/>
      <c r="F6337" s="1225"/>
      <c r="G6337" s="1221"/>
      <c r="H6337" s="1385"/>
      <c r="I6337" s="1225"/>
      <c r="J6337" s="1221"/>
      <c r="K6337" s="1385"/>
      <c r="L6337" s="1225"/>
      <c r="M6337" s="1221"/>
    </row>
    <row r="6338" spans="1:13" ht="15.75">
      <c r="A6338" s="2473" t="s">
        <v>4379</v>
      </c>
      <c r="B6338" s="1388">
        <v>50</v>
      </c>
      <c r="C6338" s="1228"/>
      <c r="D6338" s="1221"/>
      <c r="E6338" s="1388"/>
      <c r="F6338" s="1228"/>
      <c r="G6338" s="1221"/>
      <c r="H6338" s="1388"/>
      <c r="I6338" s="1228"/>
      <c r="J6338" s="1221"/>
      <c r="K6338" s="1388"/>
      <c r="L6338" s="1228"/>
      <c r="M6338" s="1221"/>
    </row>
    <row r="6339" spans="1:13" ht="16.5" thickBot="1">
      <c r="A6339" s="2474" t="s">
        <v>29</v>
      </c>
      <c r="B6339" s="3258">
        <v>15000</v>
      </c>
      <c r="C6339" s="1231"/>
      <c r="D6339" s="3251">
        <v>15000</v>
      </c>
      <c r="E6339" s="1231"/>
      <c r="F6339" s="1231"/>
      <c r="G6339" s="1234">
        <v>0</v>
      </c>
      <c r="H6339" s="1231"/>
      <c r="I6339" s="1231"/>
      <c r="J6339" s="1234"/>
      <c r="K6339" s="1231"/>
      <c r="L6339" s="1231"/>
      <c r="M6339" s="1234">
        <v>0</v>
      </c>
    </row>
    <row r="6340" spans="1:13" ht="31.5">
      <c r="A6340" s="3249" t="s">
        <v>3278</v>
      </c>
      <c r="B6340" s="1379" t="s">
        <v>5674</v>
      </c>
      <c r="C6340" s="1209">
        <v>1600</v>
      </c>
      <c r="D6340" s="1212">
        <v>48000</v>
      </c>
      <c r="E6340" s="1379"/>
      <c r="F6340" s="1209"/>
      <c r="G6340" s="1212"/>
      <c r="H6340" s="1379" t="s">
        <v>5674</v>
      </c>
      <c r="I6340" s="1209">
        <v>1600</v>
      </c>
      <c r="J6340" s="1212">
        <v>48000</v>
      </c>
      <c r="K6340" s="1379"/>
      <c r="L6340" s="1209"/>
      <c r="M6340" s="1212"/>
    </row>
    <row r="6341" spans="1:13" ht="15.75">
      <c r="A6341" s="2473" t="s">
        <v>4228</v>
      </c>
      <c r="B6341" s="1214" t="s">
        <v>5652</v>
      </c>
      <c r="C6341" s="1214"/>
      <c r="D6341" s="1216"/>
      <c r="E6341" s="1214"/>
      <c r="F6341" s="1214"/>
      <c r="G6341" s="1216"/>
      <c r="H6341" s="1214" t="s">
        <v>5652</v>
      </c>
      <c r="I6341" s="1214"/>
      <c r="J6341" s="1216"/>
      <c r="K6341" s="1214"/>
      <c r="L6341" s="1214"/>
      <c r="M6341" s="1216"/>
    </row>
    <row r="6342" spans="1:13" ht="15.75">
      <c r="A6342" s="2473" t="s">
        <v>3284</v>
      </c>
      <c r="B6342" s="1381">
        <v>43891</v>
      </c>
      <c r="C6342" s="1218"/>
      <c r="D6342" s="1221"/>
      <c r="E6342" s="1381"/>
      <c r="F6342" s="1218"/>
      <c r="G6342" s="1221"/>
      <c r="H6342" s="1381">
        <v>44013</v>
      </c>
      <c r="I6342" s="1218"/>
      <c r="J6342" s="1221"/>
      <c r="K6342" s="1381"/>
      <c r="L6342" s="1218"/>
      <c r="M6342" s="1221"/>
    </row>
    <row r="6343" spans="1:13" ht="15.75">
      <c r="A6343" s="2473" t="s">
        <v>4375</v>
      </c>
      <c r="B6343" s="1381" t="s">
        <v>5675</v>
      </c>
      <c r="C6343" s="1218"/>
      <c r="D6343" s="1221"/>
      <c r="E6343" s="1381"/>
      <c r="F6343" s="1218"/>
      <c r="G6343" s="1221"/>
      <c r="H6343" s="1381" t="s">
        <v>5675</v>
      </c>
      <c r="I6343" s="1218"/>
      <c r="J6343" s="1221"/>
      <c r="K6343" s="1381"/>
      <c r="L6343" s="1218"/>
      <c r="M6343" s="1221"/>
    </row>
    <row r="6344" spans="1:13" ht="15.75">
      <c r="A6344" s="2473" t="s">
        <v>3291</v>
      </c>
      <c r="B6344" s="1381" t="s">
        <v>5676</v>
      </c>
      <c r="C6344" s="1218"/>
      <c r="D6344" s="1221"/>
      <c r="E6344" s="1381"/>
      <c r="F6344" s="1218"/>
      <c r="G6344" s="1221"/>
      <c r="H6344" s="1381" t="s">
        <v>5676</v>
      </c>
      <c r="I6344" s="1218"/>
      <c r="J6344" s="1221"/>
      <c r="K6344" s="1381"/>
      <c r="L6344" s="1218"/>
      <c r="M6344" s="1221"/>
    </row>
    <row r="6345" spans="1:13" ht="15.75">
      <c r="A6345" s="2473" t="s">
        <v>3294</v>
      </c>
      <c r="B6345" s="1381" t="s">
        <v>5659</v>
      </c>
      <c r="C6345" s="1218"/>
      <c r="D6345" s="1221"/>
      <c r="E6345" s="1381"/>
      <c r="F6345" s="1218"/>
      <c r="G6345" s="1221"/>
      <c r="H6345" s="1381" t="s">
        <v>5660</v>
      </c>
      <c r="I6345" s="1218"/>
      <c r="J6345" s="1221"/>
      <c r="K6345" s="1381"/>
      <c r="L6345" s="1218"/>
      <c r="M6345" s="1221"/>
    </row>
    <row r="6346" spans="1:13" ht="15.75">
      <c r="A6346" s="2473" t="s">
        <v>3295</v>
      </c>
      <c r="B6346" s="1381"/>
      <c r="C6346" s="1218"/>
      <c r="D6346" s="1221"/>
      <c r="E6346" s="1381"/>
      <c r="F6346" s="1218"/>
      <c r="G6346" s="1221"/>
      <c r="H6346" s="1381"/>
      <c r="I6346" s="1218"/>
      <c r="J6346" s="1221"/>
      <c r="K6346" s="1381"/>
      <c r="L6346" s="1218"/>
      <c r="M6346" s="1221"/>
    </row>
    <row r="6347" spans="1:13" ht="63">
      <c r="A6347" s="2473" t="s">
        <v>3298</v>
      </c>
      <c r="B6347" s="1381" t="s">
        <v>5665</v>
      </c>
      <c r="C6347" s="1218"/>
      <c r="D6347" s="1221"/>
      <c r="E6347" s="1381"/>
      <c r="F6347" s="1218"/>
      <c r="G6347" s="1221"/>
      <c r="H6347" s="1381" t="s">
        <v>5665</v>
      </c>
      <c r="I6347" s="1218"/>
      <c r="J6347" s="1221"/>
      <c r="K6347" s="1381"/>
      <c r="L6347" s="1218"/>
      <c r="M6347" s="1221"/>
    </row>
    <row r="6348" spans="1:13" ht="15.75">
      <c r="A6348" s="2473" t="s">
        <v>4376</v>
      </c>
      <c r="B6348" s="1381" t="s">
        <v>5677</v>
      </c>
      <c r="C6348" s="1218"/>
      <c r="D6348" s="1221"/>
      <c r="E6348" s="1381"/>
      <c r="F6348" s="1218"/>
      <c r="G6348" s="1221"/>
      <c r="H6348" s="1381" t="s">
        <v>5677</v>
      </c>
      <c r="I6348" s="1218"/>
      <c r="J6348" s="1221"/>
      <c r="K6348" s="1381"/>
      <c r="L6348" s="1218"/>
      <c r="M6348" s="1221"/>
    </row>
    <row r="6349" spans="1:13" ht="15.75">
      <c r="A6349" s="2473" t="s">
        <v>3304</v>
      </c>
      <c r="B6349" s="1381" t="s">
        <v>4484</v>
      </c>
      <c r="C6349" s="1223"/>
      <c r="D6349" s="1221"/>
      <c r="E6349" s="1381"/>
      <c r="F6349" s="1223"/>
      <c r="G6349" s="1221"/>
      <c r="H6349" s="1381" t="s">
        <v>4484</v>
      </c>
      <c r="I6349" s="1223"/>
      <c r="J6349" s="1221"/>
      <c r="K6349" s="1381"/>
      <c r="L6349" s="1223"/>
      <c r="M6349" s="1221"/>
    </row>
    <row r="6350" spans="1:13" ht="15.75">
      <c r="A6350" s="2473" t="s">
        <v>4377</v>
      </c>
      <c r="B6350" s="1385">
        <v>4</v>
      </c>
      <c r="C6350" s="4337">
        <v>1600</v>
      </c>
      <c r="D6350" s="1221"/>
      <c r="E6350" s="1385"/>
      <c r="F6350" s="1225"/>
      <c r="G6350" s="1221"/>
      <c r="H6350" s="1385">
        <v>4</v>
      </c>
      <c r="I6350" s="4337" t="s">
        <v>5678</v>
      </c>
      <c r="J6350" s="1221"/>
      <c r="K6350" s="1385"/>
      <c r="L6350" s="1225"/>
      <c r="M6350" s="1221"/>
    </row>
    <row r="6351" spans="1:13" ht="15.75">
      <c r="A6351" s="2473" t="s">
        <v>4378</v>
      </c>
      <c r="B6351" s="1385">
        <v>4</v>
      </c>
      <c r="C6351" s="4338"/>
      <c r="D6351" s="1221"/>
      <c r="E6351" s="1385"/>
      <c r="F6351" s="1225"/>
      <c r="G6351" s="1221"/>
      <c r="H6351" s="1385">
        <v>4</v>
      </c>
      <c r="I6351" s="4338"/>
      <c r="J6351" s="1221"/>
      <c r="K6351" s="1385"/>
      <c r="L6351" s="1225"/>
      <c r="M6351" s="1221"/>
    </row>
    <row r="6352" spans="1:13" ht="15.75">
      <c r="A6352" s="2473" t="s">
        <v>4379</v>
      </c>
      <c r="B6352" s="1388">
        <v>30</v>
      </c>
      <c r="C6352" s="1228"/>
      <c r="D6352" s="1221"/>
      <c r="E6352" s="1388"/>
      <c r="F6352" s="1228"/>
      <c r="G6352" s="1221"/>
      <c r="H6352" s="1388">
        <v>30</v>
      </c>
      <c r="I6352" s="3259">
        <v>1600</v>
      </c>
      <c r="J6352" s="1221"/>
      <c r="K6352" s="1388"/>
      <c r="L6352" s="1228"/>
      <c r="M6352" s="1221"/>
    </row>
    <row r="6353" spans="1:13" ht="16.5" thickBot="1">
      <c r="A6353" s="2474" t="s">
        <v>29</v>
      </c>
      <c r="B6353" s="3258">
        <v>48000</v>
      </c>
      <c r="C6353" s="1231"/>
      <c r="D6353" s="3251">
        <v>48000</v>
      </c>
      <c r="E6353" s="1231"/>
      <c r="F6353" s="1231"/>
      <c r="G6353" s="1234"/>
      <c r="H6353" s="3258">
        <v>48000</v>
      </c>
      <c r="I6353" s="1231"/>
      <c r="J6353" s="3251">
        <v>48000</v>
      </c>
      <c r="K6353" s="1231"/>
      <c r="L6353" s="1231"/>
      <c r="M6353" s="1234"/>
    </row>
    <row r="6354" spans="1:13" ht="31.5">
      <c r="A6354" s="3252" t="s">
        <v>3278</v>
      </c>
      <c r="B6354" s="2077" t="s">
        <v>5679</v>
      </c>
      <c r="C6354" s="1411">
        <v>475</v>
      </c>
      <c r="D6354" s="1412">
        <v>23750</v>
      </c>
      <c r="E6354" s="2077"/>
      <c r="F6354" s="1411"/>
      <c r="G6354" s="1412"/>
      <c r="H6354" s="2077"/>
      <c r="I6354" s="1411"/>
      <c r="J6354" s="1412"/>
      <c r="K6354" s="2077"/>
      <c r="L6354" s="1411"/>
      <c r="M6354" s="1412"/>
    </row>
    <row r="6355" spans="1:13" ht="15.75">
      <c r="A6355" s="2473" t="s">
        <v>4228</v>
      </c>
      <c r="B6355" s="1214" t="s">
        <v>5652</v>
      </c>
      <c r="C6355" s="1214"/>
      <c r="D6355" s="1216"/>
      <c r="E6355" s="1214"/>
      <c r="F6355" s="1214"/>
      <c r="G6355" s="1216"/>
      <c r="H6355" s="1214"/>
      <c r="I6355" s="1214"/>
      <c r="J6355" s="1216"/>
      <c r="K6355" s="1214"/>
      <c r="L6355" s="1214"/>
      <c r="M6355" s="1216"/>
    </row>
    <row r="6356" spans="1:13" ht="15.75">
      <c r="A6356" s="2473" t="s">
        <v>3284</v>
      </c>
      <c r="B6356" s="1381">
        <v>43862</v>
      </c>
      <c r="C6356" s="1218"/>
      <c r="D6356" s="1221"/>
      <c r="E6356" s="1381"/>
      <c r="F6356" s="1218"/>
      <c r="G6356" s="1221"/>
      <c r="H6356" s="1381"/>
      <c r="I6356" s="1218"/>
      <c r="J6356" s="1221"/>
      <c r="K6356" s="1381"/>
      <c r="L6356" s="1218"/>
      <c r="M6356" s="1221"/>
    </row>
    <row r="6357" spans="1:13" ht="15.75">
      <c r="A6357" s="2473" t="s">
        <v>4375</v>
      </c>
      <c r="B6357" s="1381" t="s">
        <v>5675</v>
      </c>
      <c r="C6357" s="1218"/>
      <c r="D6357" s="1221"/>
      <c r="E6357" s="1381"/>
      <c r="F6357" s="1218"/>
      <c r="G6357" s="1221"/>
      <c r="H6357" s="1381"/>
      <c r="I6357" s="1218"/>
      <c r="J6357" s="1221"/>
      <c r="K6357" s="1381"/>
      <c r="L6357" s="1218"/>
      <c r="M6357" s="1221"/>
    </row>
    <row r="6358" spans="1:13" ht="15.75">
      <c r="A6358" s="2473" t="s">
        <v>3291</v>
      </c>
      <c r="B6358" s="1381" t="s">
        <v>5680</v>
      </c>
      <c r="C6358" s="1218"/>
      <c r="D6358" s="1221"/>
      <c r="E6358" s="1381"/>
      <c r="F6358" s="1218"/>
      <c r="G6358" s="1221"/>
      <c r="H6358" s="1381"/>
      <c r="I6358" s="1218"/>
      <c r="J6358" s="1221"/>
      <c r="K6358" s="1381"/>
      <c r="L6358" s="1218"/>
      <c r="M6358" s="1221"/>
    </row>
    <row r="6359" spans="1:13" ht="15.75">
      <c r="A6359" s="2473" t="s">
        <v>3294</v>
      </c>
      <c r="B6359" s="1381" t="s">
        <v>3699</v>
      </c>
      <c r="C6359" s="1218"/>
      <c r="D6359" s="1221"/>
      <c r="E6359" s="1381"/>
      <c r="F6359" s="1218"/>
      <c r="G6359" s="1221"/>
      <c r="H6359" s="1381"/>
      <c r="I6359" s="1218"/>
      <c r="J6359" s="1221"/>
      <c r="K6359" s="1381"/>
      <c r="L6359" s="1218"/>
      <c r="M6359" s="1221"/>
    </row>
    <row r="6360" spans="1:13" ht="15.75">
      <c r="A6360" s="2473" t="s">
        <v>3295</v>
      </c>
      <c r="B6360" s="1381" t="s">
        <v>3434</v>
      </c>
      <c r="C6360" s="1218"/>
      <c r="D6360" s="1221"/>
      <c r="E6360" s="1381"/>
      <c r="F6360" s="1218"/>
      <c r="G6360" s="1221"/>
      <c r="H6360" s="1381"/>
      <c r="I6360" s="1218"/>
      <c r="J6360" s="1221"/>
      <c r="K6360" s="1381"/>
      <c r="L6360" s="1218"/>
      <c r="M6360" s="1221"/>
    </row>
    <row r="6361" spans="1:13" ht="63">
      <c r="A6361" s="2473" t="s">
        <v>3298</v>
      </c>
      <c r="B6361" s="1381" t="s">
        <v>5681</v>
      </c>
      <c r="C6361" s="1218"/>
      <c r="D6361" s="1221"/>
      <c r="E6361" s="1381"/>
      <c r="F6361" s="1218"/>
      <c r="G6361" s="1221"/>
      <c r="H6361" s="1381"/>
      <c r="I6361" s="1218"/>
      <c r="J6361" s="1221"/>
      <c r="K6361" s="1381"/>
      <c r="L6361" s="1218"/>
      <c r="M6361" s="1221"/>
    </row>
    <row r="6362" spans="1:13" ht="15.75">
      <c r="A6362" s="2473" t="s">
        <v>4376</v>
      </c>
      <c r="B6362" s="1381" t="s">
        <v>3337</v>
      </c>
      <c r="C6362" s="1218"/>
      <c r="D6362" s="1221"/>
      <c r="E6362" s="1381"/>
      <c r="F6362" s="1218"/>
      <c r="G6362" s="1221"/>
      <c r="H6362" s="1381"/>
      <c r="I6362" s="1218"/>
      <c r="J6362" s="1221"/>
      <c r="K6362" s="1381"/>
      <c r="L6362" s="1218"/>
      <c r="M6362" s="1221"/>
    </row>
    <row r="6363" spans="1:13" ht="15.75">
      <c r="A6363" s="2473" t="s">
        <v>3304</v>
      </c>
      <c r="B6363" s="1381" t="s">
        <v>3337</v>
      </c>
      <c r="C6363" s="1223"/>
      <c r="D6363" s="1221"/>
      <c r="E6363" s="1381"/>
      <c r="F6363" s="1223"/>
      <c r="G6363" s="1221"/>
      <c r="H6363" s="1381"/>
      <c r="I6363" s="1223"/>
      <c r="J6363" s="1221"/>
      <c r="K6363" s="1381"/>
      <c r="L6363" s="1223"/>
      <c r="M6363" s="1221"/>
    </row>
    <row r="6364" spans="1:13" ht="15.75">
      <c r="A6364" s="2473" t="s">
        <v>4377</v>
      </c>
      <c r="B6364" s="1385">
        <v>1</v>
      </c>
      <c r="C6364" s="4337">
        <v>475</v>
      </c>
      <c r="D6364" s="1221"/>
      <c r="E6364" s="1385"/>
      <c r="F6364" s="1225"/>
      <c r="G6364" s="1221"/>
      <c r="H6364" s="1385"/>
      <c r="I6364" s="1225"/>
      <c r="J6364" s="1221"/>
      <c r="K6364" s="1385"/>
      <c r="L6364" s="1225"/>
      <c r="M6364" s="1221"/>
    </row>
    <row r="6365" spans="1:13" ht="15.75">
      <c r="A6365" s="2473" t="s">
        <v>4378</v>
      </c>
      <c r="B6365" s="1385">
        <v>2</v>
      </c>
      <c r="C6365" s="4338"/>
      <c r="D6365" s="1221"/>
      <c r="E6365" s="1385"/>
      <c r="F6365" s="1225"/>
      <c r="G6365" s="1221"/>
      <c r="H6365" s="1385"/>
      <c r="I6365" s="1225"/>
      <c r="J6365" s="1221"/>
      <c r="K6365" s="1385"/>
      <c r="L6365" s="1225"/>
      <c r="M6365" s="1221"/>
    </row>
    <row r="6366" spans="1:13" ht="15.75">
      <c r="A6366" s="2473" t="s">
        <v>4379</v>
      </c>
      <c r="B6366" s="1388">
        <v>20</v>
      </c>
      <c r="C6366" s="1228"/>
      <c r="D6366" s="1221"/>
      <c r="E6366" s="1388"/>
      <c r="F6366" s="1228"/>
      <c r="G6366" s="1221"/>
      <c r="H6366" s="1388"/>
      <c r="I6366" s="1228"/>
      <c r="J6366" s="1221"/>
      <c r="K6366" s="1388"/>
      <c r="L6366" s="1228"/>
      <c r="M6366" s="1221"/>
    </row>
    <row r="6367" spans="1:13" ht="16.5" thickBot="1">
      <c r="A6367" s="3253" t="s">
        <v>29</v>
      </c>
      <c r="B6367" s="3254">
        <v>23750</v>
      </c>
      <c r="C6367" s="1417"/>
      <c r="D6367" s="3255">
        <v>23750</v>
      </c>
      <c r="E6367" s="1417"/>
      <c r="F6367" s="1417"/>
      <c r="G6367" s="1529"/>
      <c r="H6367" s="1417"/>
      <c r="I6367" s="1417"/>
      <c r="J6367" s="1529"/>
      <c r="K6367" s="1417"/>
      <c r="L6367" s="1417"/>
      <c r="M6367" s="1529"/>
    </row>
    <row r="6368" spans="1:13" ht="15.75">
      <c r="A6368" s="3249" t="s">
        <v>3278</v>
      </c>
      <c r="B6368" s="1209"/>
      <c r="C6368" s="1209"/>
      <c r="D6368" s="1212"/>
      <c r="E6368" s="1379" t="s">
        <v>5682</v>
      </c>
      <c r="F6368" s="1209">
        <v>300</v>
      </c>
      <c r="G6368" s="1212">
        <v>9000</v>
      </c>
      <c r="H6368" s="1379"/>
      <c r="I6368" s="1209"/>
      <c r="J6368" s="1212"/>
      <c r="K6368" s="1379" t="s">
        <v>5682</v>
      </c>
      <c r="L6368" s="1209">
        <v>300</v>
      </c>
      <c r="M6368" s="1212">
        <v>9000</v>
      </c>
    </row>
    <row r="6369" spans="1:13" ht="15.75">
      <c r="A6369" s="2473" t="s">
        <v>4228</v>
      </c>
      <c r="B6369" s="1214"/>
      <c r="C6369" s="1214"/>
      <c r="D6369" s="1216"/>
      <c r="E6369" s="1214" t="s">
        <v>5652</v>
      </c>
      <c r="F6369" s="1214"/>
      <c r="G6369" s="1216"/>
      <c r="H6369" s="1214"/>
      <c r="I6369" s="1214"/>
      <c r="J6369" s="1216"/>
      <c r="K6369" s="1214" t="s">
        <v>5652</v>
      </c>
      <c r="L6369" s="1214"/>
      <c r="M6369" s="1216"/>
    </row>
    <row r="6370" spans="1:13" ht="15.75">
      <c r="A6370" s="2473" t="s">
        <v>3284</v>
      </c>
      <c r="B6370" s="1381"/>
      <c r="C6370" s="1218"/>
      <c r="D6370" s="1221"/>
      <c r="E6370" s="1381">
        <v>43922</v>
      </c>
      <c r="F6370" s="1218"/>
      <c r="G6370" s="1221"/>
      <c r="H6370" s="1381"/>
      <c r="I6370" s="1218"/>
      <c r="J6370" s="1221"/>
      <c r="K6370" s="1381">
        <v>44105</v>
      </c>
      <c r="L6370" s="1218"/>
      <c r="M6370" s="1221"/>
    </row>
    <row r="6371" spans="1:13" ht="15.75">
      <c r="A6371" s="2473" t="s">
        <v>4375</v>
      </c>
      <c r="B6371" s="1381"/>
      <c r="C6371" s="1218"/>
      <c r="D6371" s="1221"/>
      <c r="E6371" s="1381" t="s">
        <v>3289</v>
      </c>
      <c r="F6371" s="1218"/>
      <c r="G6371" s="1221"/>
      <c r="H6371" s="1381"/>
      <c r="I6371" s="1218"/>
      <c r="J6371" s="1221"/>
      <c r="K6371" s="1381" t="s">
        <v>3289</v>
      </c>
      <c r="L6371" s="1218"/>
      <c r="M6371" s="1221"/>
    </row>
    <row r="6372" spans="1:13" ht="15.75">
      <c r="A6372" s="2473" t="s">
        <v>3291</v>
      </c>
      <c r="B6372" s="1381"/>
      <c r="C6372" s="1218"/>
      <c r="D6372" s="1221"/>
      <c r="E6372" s="1382" t="s">
        <v>5683</v>
      </c>
      <c r="F6372" s="1218"/>
      <c r="G6372" s="1221"/>
      <c r="H6372" s="1381"/>
      <c r="I6372" s="1218"/>
      <c r="J6372" s="1221"/>
      <c r="K6372" s="1382" t="s">
        <v>5683</v>
      </c>
      <c r="L6372" s="1218"/>
      <c r="M6372" s="1221"/>
    </row>
    <row r="6373" spans="1:13" ht="15.75">
      <c r="A6373" s="2473" t="s">
        <v>3294</v>
      </c>
      <c r="B6373" s="1381"/>
      <c r="C6373" s="1218"/>
      <c r="D6373" s="1221"/>
      <c r="E6373" s="1381" t="s">
        <v>5659</v>
      </c>
      <c r="F6373" s="1218"/>
      <c r="G6373" s="1221"/>
      <c r="H6373" s="1381"/>
      <c r="I6373" s="1218"/>
      <c r="J6373" s="1221"/>
      <c r="K6373" s="1381" t="s">
        <v>5660</v>
      </c>
      <c r="L6373" s="1218"/>
      <c r="M6373" s="1221"/>
    </row>
    <row r="6374" spans="1:13" ht="15.75">
      <c r="A6374" s="2473" t="s">
        <v>3295</v>
      </c>
      <c r="B6374" s="1381"/>
      <c r="C6374" s="1218"/>
      <c r="D6374" s="1221"/>
      <c r="E6374" s="1381" t="s">
        <v>3708</v>
      </c>
      <c r="F6374" s="1218"/>
      <c r="G6374" s="1221"/>
      <c r="H6374" s="1381"/>
      <c r="I6374" s="1218"/>
      <c r="J6374" s="1221"/>
      <c r="K6374" s="1381" t="s">
        <v>3708</v>
      </c>
      <c r="L6374" s="1218"/>
      <c r="M6374" s="1221"/>
    </row>
    <row r="6375" spans="1:13" ht="15.75">
      <c r="A6375" s="2473" t="s">
        <v>3298</v>
      </c>
      <c r="B6375" s="1381"/>
      <c r="C6375" s="1218"/>
      <c r="D6375" s="1221"/>
      <c r="E6375" s="1381"/>
      <c r="F6375" s="1218"/>
      <c r="G6375" s="1221"/>
      <c r="H6375" s="1381"/>
      <c r="I6375" s="1218"/>
      <c r="J6375" s="1221"/>
      <c r="K6375" s="1381"/>
      <c r="L6375" s="1218"/>
      <c r="M6375" s="1221"/>
    </row>
    <row r="6376" spans="1:13" ht="15.75">
      <c r="A6376" s="2473" t="s">
        <v>4376</v>
      </c>
      <c r="B6376" s="1381"/>
      <c r="C6376" s="1218"/>
      <c r="D6376" s="1221"/>
      <c r="E6376" s="1381"/>
      <c r="F6376" s="1218"/>
      <c r="G6376" s="1221"/>
      <c r="H6376" s="1381"/>
      <c r="I6376" s="1218"/>
      <c r="J6376" s="1221"/>
      <c r="K6376" s="1381"/>
      <c r="L6376" s="1218"/>
      <c r="M6376" s="1221"/>
    </row>
    <row r="6377" spans="1:13" ht="15.75">
      <c r="A6377" s="2473" t="s">
        <v>3304</v>
      </c>
      <c r="B6377" s="1381"/>
      <c r="C6377" s="1223"/>
      <c r="D6377" s="1221"/>
      <c r="E6377" s="1381" t="s">
        <v>3337</v>
      </c>
      <c r="F6377" s="1223"/>
      <c r="G6377" s="1221"/>
      <c r="H6377" s="1381"/>
      <c r="I6377" s="1223"/>
      <c r="J6377" s="1221"/>
      <c r="K6377" s="1381" t="s">
        <v>3337</v>
      </c>
      <c r="L6377" s="1223"/>
      <c r="M6377" s="1221"/>
    </row>
    <row r="6378" spans="1:13" ht="15.75">
      <c r="A6378" s="2473" t="s">
        <v>4377</v>
      </c>
      <c r="B6378" s="1385"/>
      <c r="C6378" s="1225"/>
      <c r="D6378" s="1221"/>
      <c r="E6378" s="1385">
        <v>1</v>
      </c>
      <c r="F6378" s="4337">
        <v>300</v>
      </c>
      <c r="G6378" s="1221"/>
      <c r="H6378" s="1385"/>
      <c r="I6378" s="1225"/>
      <c r="J6378" s="1221"/>
      <c r="K6378" s="1385">
        <v>1</v>
      </c>
      <c r="L6378" s="4337">
        <v>300</v>
      </c>
      <c r="M6378" s="1221"/>
    </row>
    <row r="6379" spans="1:13" ht="15.75">
      <c r="A6379" s="2473" t="s">
        <v>4378</v>
      </c>
      <c r="B6379" s="1385"/>
      <c r="C6379" s="1225"/>
      <c r="D6379" s="1221"/>
      <c r="E6379" s="1385">
        <v>2</v>
      </c>
      <c r="F6379" s="4338"/>
      <c r="G6379" s="1221"/>
      <c r="H6379" s="1385"/>
      <c r="I6379" s="1225"/>
      <c r="J6379" s="1221"/>
      <c r="K6379" s="1385">
        <v>2</v>
      </c>
      <c r="L6379" s="4338"/>
      <c r="M6379" s="1221"/>
    </row>
    <row r="6380" spans="1:13" ht="15.75">
      <c r="A6380" s="2473" t="s">
        <v>4379</v>
      </c>
      <c r="B6380" s="1388"/>
      <c r="C6380" s="1228"/>
      <c r="D6380" s="1221"/>
      <c r="E6380" s="1388">
        <v>30</v>
      </c>
      <c r="F6380" s="1228"/>
      <c r="G6380" s="1221"/>
      <c r="H6380" s="1388"/>
      <c r="I6380" s="1228"/>
      <c r="J6380" s="1221"/>
      <c r="K6380" s="1388">
        <v>30</v>
      </c>
      <c r="L6380" s="1228"/>
      <c r="M6380" s="1221"/>
    </row>
    <row r="6381" spans="1:13" ht="16.5" thickBot="1">
      <c r="A6381" s="2474" t="s">
        <v>29</v>
      </c>
      <c r="B6381" s="1231"/>
      <c r="C6381" s="1231"/>
      <c r="D6381" s="1234">
        <v>0</v>
      </c>
      <c r="E6381" s="3258">
        <v>9000</v>
      </c>
      <c r="F6381" s="1231"/>
      <c r="G6381" s="3251">
        <v>9000</v>
      </c>
      <c r="H6381" s="1231"/>
      <c r="I6381" s="1231"/>
      <c r="J6381" s="1234">
        <v>0</v>
      </c>
      <c r="K6381" s="3258">
        <v>9000</v>
      </c>
      <c r="L6381" s="1231"/>
      <c r="M6381" s="3251">
        <v>9000</v>
      </c>
    </row>
    <row r="6382" spans="1:13" ht="15.75">
      <c r="A6382" s="3252" t="s">
        <v>3278</v>
      </c>
      <c r="B6382" s="2077"/>
      <c r="C6382" s="1411"/>
      <c r="D6382" s="1412"/>
      <c r="E6382" s="2077"/>
      <c r="F6382" s="1411"/>
      <c r="G6382" s="1412"/>
      <c r="H6382" s="2077"/>
      <c r="I6382" s="1411"/>
      <c r="J6382" s="1412"/>
      <c r="K6382" s="2077" t="s">
        <v>5684</v>
      </c>
      <c r="L6382" s="1411">
        <v>300</v>
      </c>
      <c r="M6382" s="1412">
        <v>90000</v>
      </c>
    </row>
    <row r="6383" spans="1:13" ht="15.75">
      <c r="A6383" s="2473" t="s">
        <v>4228</v>
      </c>
      <c r="B6383" s="1214"/>
      <c r="C6383" s="1214"/>
      <c r="D6383" s="1216"/>
      <c r="E6383" s="1214"/>
      <c r="F6383" s="1214"/>
      <c r="G6383" s="1216"/>
      <c r="H6383" s="1214"/>
      <c r="I6383" s="1214"/>
      <c r="J6383" s="1216"/>
      <c r="K6383" s="1214" t="s">
        <v>5652</v>
      </c>
      <c r="L6383" s="1214"/>
      <c r="M6383" s="1216"/>
    </row>
    <row r="6384" spans="1:13" ht="15.75">
      <c r="A6384" s="2473" t="s">
        <v>3284</v>
      </c>
      <c r="B6384" s="1381"/>
      <c r="C6384" s="1218"/>
      <c r="D6384" s="1221"/>
      <c r="E6384" s="1381"/>
      <c r="F6384" s="1218"/>
      <c r="G6384" s="1221"/>
      <c r="H6384" s="1381"/>
      <c r="I6384" s="1218"/>
      <c r="J6384" s="1221"/>
      <c r="K6384" s="1381">
        <v>44166</v>
      </c>
      <c r="L6384" s="1218"/>
      <c r="M6384" s="1221"/>
    </row>
    <row r="6385" spans="1:13" ht="15.75">
      <c r="A6385" s="2473" t="s">
        <v>4375</v>
      </c>
      <c r="B6385" s="1381"/>
      <c r="C6385" s="1218"/>
      <c r="D6385" s="1221"/>
      <c r="E6385" s="1381"/>
      <c r="F6385" s="1218"/>
      <c r="G6385" s="1221"/>
      <c r="H6385" s="1381"/>
      <c r="I6385" s="1218"/>
      <c r="J6385" s="1221"/>
      <c r="K6385" s="1381" t="s">
        <v>3290</v>
      </c>
      <c r="L6385" s="1218"/>
      <c r="M6385" s="1221"/>
    </row>
    <row r="6386" spans="1:13" ht="15.75">
      <c r="A6386" s="2473" t="s">
        <v>3291</v>
      </c>
      <c r="B6386" s="1382"/>
      <c r="C6386" s="1218"/>
      <c r="D6386" s="1221"/>
      <c r="E6386" s="1382"/>
      <c r="F6386" s="1218"/>
      <c r="G6386" s="1221"/>
      <c r="H6386" s="1382"/>
      <c r="I6386" s="1218"/>
      <c r="J6386" s="1221"/>
      <c r="K6386" s="1382" t="s">
        <v>5685</v>
      </c>
      <c r="L6386" s="1218"/>
      <c r="M6386" s="1221"/>
    </row>
    <row r="6387" spans="1:13" ht="15.75">
      <c r="A6387" s="2473" t="s">
        <v>3294</v>
      </c>
      <c r="B6387" s="1381"/>
      <c r="C6387" s="1218"/>
      <c r="D6387" s="1221"/>
      <c r="E6387" s="1381"/>
      <c r="F6387" s="1218"/>
      <c r="G6387" s="1221"/>
      <c r="H6387" s="1381"/>
      <c r="I6387" s="1218"/>
      <c r="J6387" s="1221"/>
      <c r="K6387" s="1381" t="s">
        <v>4816</v>
      </c>
      <c r="L6387" s="1218"/>
      <c r="M6387" s="1221"/>
    </row>
    <row r="6388" spans="1:13" ht="15.75">
      <c r="A6388" s="2473" t="s">
        <v>3295</v>
      </c>
      <c r="B6388" s="1381"/>
      <c r="C6388" s="1218"/>
      <c r="D6388" s="1221"/>
      <c r="E6388" s="1381"/>
      <c r="F6388" s="1218"/>
      <c r="G6388" s="1221"/>
      <c r="H6388" s="1381"/>
      <c r="I6388" s="1218"/>
      <c r="J6388" s="1221"/>
      <c r="K6388" s="1381" t="s">
        <v>5686</v>
      </c>
      <c r="L6388" s="1218"/>
      <c r="M6388" s="1221"/>
    </row>
    <row r="6389" spans="1:13" ht="31.5">
      <c r="A6389" s="2473" t="s">
        <v>3298</v>
      </c>
      <c r="B6389" s="1381"/>
      <c r="C6389" s="1218"/>
      <c r="D6389" s="1221"/>
      <c r="E6389" s="1381"/>
      <c r="F6389" s="1218"/>
      <c r="G6389" s="1221"/>
      <c r="H6389" s="1381"/>
      <c r="I6389" s="1218"/>
      <c r="J6389" s="1221"/>
      <c r="K6389" s="1381" t="s">
        <v>5687</v>
      </c>
      <c r="L6389" s="1218"/>
      <c r="M6389" s="1221"/>
    </row>
    <row r="6390" spans="1:13" ht="15.75">
      <c r="A6390" s="2473" t="s">
        <v>4376</v>
      </c>
      <c r="B6390" s="1381"/>
      <c r="C6390" s="1218"/>
      <c r="D6390" s="1221"/>
      <c r="E6390" s="1381"/>
      <c r="F6390" s="1218"/>
      <c r="G6390" s="1221"/>
      <c r="H6390" s="1381"/>
      <c r="I6390" s="1218"/>
      <c r="J6390" s="1221"/>
      <c r="K6390" s="1381" t="s">
        <v>3337</v>
      </c>
      <c r="L6390" s="1218"/>
      <c r="M6390" s="1221"/>
    </row>
    <row r="6391" spans="1:13" ht="15.75">
      <c r="A6391" s="2473" t="s">
        <v>3304</v>
      </c>
      <c r="B6391" s="1381"/>
      <c r="C6391" s="1223"/>
      <c r="D6391" s="1221"/>
      <c r="E6391" s="1381"/>
      <c r="F6391" s="1223"/>
      <c r="G6391" s="1221"/>
      <c r="H6391" s="1381"/>
      <c r="I6391" s="1223"/>
      <c r="J6391" s="1221"/>
      <c r="K6391" s="1381" t="s">
        <v>3337</v>
      </c>
      <c r="L6391" s="1223"/>
      <c r="M6391" s="1221"/>
    </row>
    <row r="6392" spans="1:13" ht="15.75">
      <c r="A6392" s="2473" t="s">
        <v>4377</v>
      </c>
      <c r="B6392" s="1385"/>
      <c r="C6392" s="1225"/>
      <c r="D6392" s="1221"/>
      <c r="E6392" s="1385"/>
      <c r="F6392" s="1225"/>
      <c r="G6392" s="1221"/>
      <c r="H6392" s="1385"/>
      <c r="I6392" s="1225"/>
      <c r="J6392" s="1221"/>
      <c r="K6392" s="1385">
        <v>1</v>
      </c>
      <c r="L6392" s="4337">
        <v>300</v>
      </c>
      <c r="M6392" s="1221"/>
    </row>
    <row r="6393" spans="1:13" ht="15.75">
      <c r="A6393" s="2473" t="s">
        <v>4378</v>
      </c>
      <c r="B6393" s="1385"/>
      <c r="C6393" s="1225"/>
      <c r="D6393" s="1221"/>
      <c r="E6393" s="1385"/>
      <c r="F6393" s="1225"/>
      <c r="G6393" s="1221"/>
      <c r="H6393" s="1385"/>
      <c r="I6393" s="1225"/>
      <c r="J6393" s="1221"/>
      <c r="K6393" s="1385">
        <v>2</v>
      </c>
      <c r="L6393" s="4338"/>
      <c r="M6393" s="1221"/>
    </row>
    <row r="6394" spans="1:13" ht="15.75">
      <c r="A6394" s="2473" t="s">
        <v>4379</v>
      </c>
      <c r="B6394" s="1388"/>
      <c r="C6394" s="1228"/>
      <c r="D6394" s="1221"/>
      <c r="E6394" s="1388"/>
      <c r="F6394" s="1228"/>
      <c r="G6394" s="1221"/>
      <c r="H6394" s="1388"/>
      <c r="I6394" s="1228"/>
      <c r="J6394" s="1221"/>
      <c r="K6394" s="1388">
        <v>300</v>
      </c>
      <c r="L6394" s="1228"/>
      <c r="M6394" s="1221"/>
    </row>
    <row r="6395" spans="1:13" ht="16.5" thickBot="1">
      <c r="A6395" s="3253" t="s">
        <v>29</v>
      </c>
      <c r="B6395" s="1417"/>
      <c r="C6395" s="1417"/>
      <c r="D6395" s="1529"/>
      <c r="E6395" s="1417"/>
      <c r="F6395" s="1417"/>
      <c r="G6395" s="1529"/>
      <c r="H6395" s="1417"/>
      <c r="I6395" s="1417"/>
      <c r="J6395" s="1529"/>
      <c r="K6395" s="3254">
        <v>90000</v>
      </c>
      <c r="L6395" s="1417"/>
      <c r="M6395" s="3255">
        <v>90000</v>
      </c>
    </row>
    <row r="6396" spans="1:13" ht="31.5">
      <c r="A6396" s="3249" t="s">
        <v>3278</v>
      </c>
      <c r="B6396" s="1379"/>
      <c r="C6396" s="1209"/>
      <c r="D6396" s="1212"/>
      <c r="E6396" s="1379" t="s">
        <v>5688</v>
      </c>
      <c r="F6396" s="1209">
        <v>475</v>
      </c>
      <c r="G6396" s="1212">
        <v>142500</v>
      </c>
      <c r="H6396" s="1379"/>
      <c r="I6396" s="1209"/>
      <c r="J6396" s="1212"/>
      <c r="K6396" s="1209"/>
      <c r="L6396" s="1209"/>
      <c r="M6396" s="1212"/>
    </row>
    <row r="6397" spans="1:13" ht="15.75">
      <c r="A6397" s="2473" t="s">
        <v>4228</v>
      </c>
      <c r="B6397" s="1214"/>
      <c r="C6397" s="1214"/>
      <c r="D6397" s="1216"/>
      <c r="E6397" s="1214" t="s">
        <v>5652</v>
      </c>
      <c r="F6397" s="1214"/>
      <c r="G6397" s="1216"/>
      <c r="H6397" s="1214"/>
      <c r="I6397" s="1214"/>
      <c r="J6397" s="1216"/>
      <c r="K6397" s="1214"/>
      <c r="L6397" s="1214"/>
      <c r="M6397" s="1216"/>
    </row>
    <row r="6398" spans="1:13" ht="15.75">
      <c r="A6398" s="2473" t="s">
        <v>3284</v>
      </c>
      <c r="B6398" s="1381"/>
      <c r="C6398" s="1218"/>
      <c r="D6398" s="1221"/>
      <c r="E6398" s="1381">
        <v>43922</v>
      </c>
      <c r="F6398" s="1218"/>
      <c r="G6398" s="1221"/>
      <c r="H6398" s="1381"/>
      <c r="I6398" s="1218"/>
      <c r="J6398" s="1221"/>
      <c r="K6398" s="1381"/>
      <c r="L6398" s="1218"/>
      <c r="M6398" s="1221"/>
    </row>
    <row r="6399" spans="1:13" ht="15.75">
      <c r="A6399" s="2473" t="s">
        <v>4375</v>
      </c>
      <c r="B6399" s="1381"/>
      <c r="C6399" s="1218"/>
      <c r="D6399" s="1221"/>
      <c r="E6399" s="1381" t="s">
        <v>3290</v>
      </c>
      <c r="F6399" s="1218"/>
      <c r="G6399" s="1221"/>
      <c r="H6399" s="1381"/>
      <c r="I6399" s="1218"/>
      <c r="J6399" s="1221"/>
      <c r="K6399" s="1381"/>
      <c r="L6399" s="1218"/>
      <c r="M6399" s="1221"/>
    </row>
    <row r="6400" spans="1:13" ht="15.75">
      <c r="A6400" s="2473" t="s">
        <v>3291</v>
      </c>
      <c r="B6400" s="1382"/>
      <c r="C6400" s="1218"/>
      <c r="D6400" s="1221"/>
      <c r="E6400" s="1382" t="s">
        <v>5689</v>
      </c>
      <c r="F6400" s="1218"/>
      <c r="G6400" s="1221"/>
      <c r="H6400" s="1381"/>
      <c r="I6400" s="1218"/>
      <c r="J6400" s="1221"/>
      <c r="K6400" s="1381"/>
      <c r="L6400" s="1218"/>
      <c r="M6400" s="1221"/>
    </row>
    <row r="6401" spans="1:13" ht="15.75">
      <c r="A6401" s="2473" t="s">
        <v>3294</v>
      </c>
      <c r="B6401" s="1381"/>
      <c r="C6401" s="1218"/>
      <c r="D6401" s="1221"/>
      <c r="E6401" s="1381" t="s">
        <v>3337</v>
      </c>
      <c r="F6401" s="1218"/>
      <c r="G6401" s="1221"/>
      <c r="H6401" s="1381"/>
      <c r="I6401" s="1218"/>
      <c r="J6401" s="1221"/>
      <c r="K6401" s="1381"/>
      <c r="L6401" s="1218"/>
      <c r="M6401" s="1221"/>
    </row>
    <row r="6402" spans="1:13" ht="15.75">
      <c r="A6402" s="2473" t="s">
        <v>3295</v>
      </c>
      <c r="B6402" s="1381"/>
      <c r="C6402" s="1218"/>
      <c r="D6402" s="1221"/>
      <c r="E6402" s="1381" t="s">
        <v>3434</v>
      </c>
      <c r="F6402" s="1218"/>
      <c r="G6402" s="1221"/>
      <c r="H6402" s="1381"/>
      <c r="I6402" s="1218"/>
      <c r="J6402" s="1221"/>
      <c r="K6402" s="1381"/>
      <c r="L6402" s="1218"/>
      <c r="M6402" s="1221"/>
    </row>
    <row r="6403" spans="1:13" ht="47.25">
      <c r="A6403" s="2473" t="s">
        <v>3298</v>
      </c>
      <c r="B6403" s="1381"/>
      <c r="C6403" s="1218"/>
      <c r="D6403" s="1221"/>
      <c r="E6403" s="1381" t="s">
        <v>5681</v>
      </c>
      <c r="F6403" s="1218"/>
      <c r="G6403" s="1221"/>
      <c r="H6403" s="1381"/>
      <c r="I6403" s="1218"/>
      <c r="J6403" s="1221"/>
      <c r="K6403" s="1381"/>
      <c r="L6403" s="1218"/>
      <c r="M6403" s="1221"/>
    </row>
    <row r="6404" spans="1:13" ht="15.75">
      <c r="A6404" s="2473" t="s">
        <v>4376</v>
      </c>
      <c r="B6404" s="1381"/>
      <c r="C6404" s="1218"/>
      <c r="D6404" s="1221"/>
      <c r="E6404" s="1381" t="s">
        <v>5690</v>
      </c>
      <c r="F6404" s="1218"/>
      <c r="G6404" s="1221"/>
      <c r="H6404" s="1381"/>
      <c r="I6404" s="1218"/>
      <c r="J6404" s="1221"/>
      <c r="K6404" s="1381"/>
      <c r="L6404" s="1218"/>
      <c r="M6404" s="1221"/>
    </row>
    <row r="6405" spans="1:13" ht="15.75">
      <c r="A6405" s="2473" t="s">
        <v>3304</v>
      </c>
      <c r="B6405" s="1381"/>
      <c r="C6405" s="1223"/>
      <c r="D6405" s="1221"/>
      <c r="E6405" s="1381" t="s">
        <v>3337</v>
      </c>
      <c r="F6405" s="1223"/>
      <c r="G6405" s="1221"/>
      <c r="H6405" s="1381"/>
      <c r="I6405" s="1223"/>
      <c r="J6405" s="1221"/>
      <c r="K6405" s="1381"/>
      <c r="L6405" s="1223"/>
      <c r="M6405" s="1221"/>
    </row>
    <row r="6406" spans="1:13" ht="15.75">
      <c r="A6406" s="2473" t="s">
        <v>4377</v>
      </c>
      <c r="B6406" s="1385"/>
      <c r="C6406" s="1225"/>
      <c r="D6406" s="1221"/>
      <c r="E6406" s="1385">
        <v>1</v>
      </c>
      <c r="F6406" s="4337">
        <v>475</v>
      </c>
      <c r="G6406" s="1221"/>
      <c r="H6406" s="1385"/>
      <c r="I6406" s="1225"/>
      <c r="J6406" s="1221"/>
      <c r="K6406" s="1385"/>
      <c r="L6406" s="1225"/>
      <c r="M6406" s="1221"/>
    </row>
    <row r="6407" spans="1:13" ht="15.75">
      <c r="A6407" s="2473" t="s">
        <v>4378</v>
      </c>
      <c r="B6407" s="1385"/>
      <c r="C6407" s="1225"/>
      <c r="D6407" s="1221"/>
      <c r="E6407" s="1385">
        <v>2</v>
      </c>
      <c r="F6407" s="4338"/>
      <c r="G6407" s="1221"/>
      <c r="H6407" s="1385"/>
      <c r="I6407" s="1225"/>
      <c r="J6407" s="1221"/>
      <c r="K6407" s="1385"/>
      <c r="L6407" s="1225"/>
      <c r="M6407" s="1221"/>
    </row>
    <row r="6408" spans="1:13" ht="15.75">
      <c r="A6408" s="2473" t="s">
        <v>4379</v>
      </c>
      <c r="B6408" s="1388"/>
      <c r="C6408" s="1228"/>
      <c r="D6408" s="1221"/>
      <c r="E6408" s="1388">
        <v>300</v>
      </c>
      <c r="F6408" s="1228"/>
      <c r="G6408" s="1221"/>
      <c r="H6408" s="1388"/>
      <c r="I6408" s="1228"/>
      <c r="J6408" s="1221"/>
      <c r="K6408" s="1388"/>
      <c r="L6408" s="1228"/>
      <c r="M6408" s="1221"/>
    </row>
    <row r="6409" spans="1:13" ht="16.5" thickBot="1">
      <c r="A6409" s="2474" t="s">
        <v>29</v>
      </c>
      <c r="B6409" s="1231"/>
      <c r="C6409" s="1231"/>
      <c r="D6409" s="1234"/>
      <c r="E6409" s="3258">
        <v>142500</v>
      </c>
      <c r="F6409" s="1231"/>
      <c r="G6409" s="3251">
        <v>142500</v>
      </c>
      <c r="H6409" s="1231"/>
      <c r="I6409" s="1231"/>
      <c r="J6409" s="1234">
        <v>0</v>
      </c>
      <c r="K6409" s="1231"/>
      <c r="L6409" s="1231"/>
      <c r="M6409" s="1234">
        <v>0</v>
      </c>
    </row>
    <row r="6410" spans="1:13" ht="15.75">
      <c r="A6410" s="3249" t="s">
        <v>3278</v>
      </c>
      <c r="B6410" s="1379"/>
      <c r="C6410" s="1209"/>
      <c r="D6410" s="1212"/>
      <c r="E6410" s="1379" t="s">
        <v>5691</v>
      </c>
      <c r="F6410" s="1209">
        <v>300</v>
      </c>
      <c r="G6410" s="1212">
        <v>12000</v>
      </c>
      <c r="H6410" s="1379" t="s">
        <v>5691</v>
      </c>
      <c r="I6410" s="1209">
        <v>300</v>
      </c>
      <c r="J6410" s="1212">
        <v>24000</v>
      </c>
      <c r="K6410" s="1209"/>
      <c r="L6410" s="1209"/>
      <c r="M6410" s="1212"/>
    </row>
    <row r="6411" spans="1:13" ht="15.75">
      <c r="A6411" s="2473" t="s">
        <v>4228</v>
      </c>
      <c r="B6411" s="1214"/>
      <c r="C6411" s="1214"/>
      <c r="D6411" s="1216"/>
      <c r="E6411" s="1214" t="s">
        <v>5652</v>
      </c>
      <c r="F6411" s="1214"/>
      <c r="G6411" s="1216"/>
      <c r="H6411" s="1214" t="s">
        <v>5652</v>
      </c>
      <c r="I6411" s="1214"/>
      <c r="J6411" s="1216"/>
      <c r="K6411" s="1214"/>
      <c r="L6411" s="1214"/>
      <c r="M6411" s="1216"/>
    </row>
    <row r="6412" spans="1:13" ht="15.75">
      <c r="A6412" s="2473" t="s">
        <v>3284</v>
      </c>
      <c r="B6412" s="1381"/>
      <c r="C6412" s="1218"/>
      <c r="D6412" s="1221"/>
      <c r="E6412" s="1381">
        <v>43891</v>
      </c>
      <c r="F6412" s="1218"/>
      <c r="G6412" s="1221"/>
      <c r="H6412" s="1381" t="s">
        <v>5692</v>
      </c>
      <c r="I6412" s="1218"/>
      <c r="J6412" s="1221"/>
      <c r="K6412" s="1381"/>
      <c r="L6412" s="1218"/>
      <c r="M6412" s="1221"/>
    </row>
    <row r="6413" spans="1:13" ht="15.75">
      <c r="A6413" s="2473" t="s">
        <v>4375</v>
      </c>
      <c r="B6413" s="1381"/>
      <c r="C6413" s="1218"/>
      <c r="D6413" s="1221"/>
      <c r="E6413" s="1381" t="s">
        <v>4666</v>
      </c>
      <c r="F6413" s="1218"/>
      <c r="G6413" s="1221"/>
      <c r="H6413" s="1381" t="s">
        <v>4666</v>
      </c>
      <c r="I6413" s="1218"/>
      <c r="J6413" s="1221"/>
      <c r="K6413" s="1381"/>
      <c r="L6413" s="1218"/>
      <c r="M6413" s="1221"/>
    </row>
    <row r="6414" spans="1:13" ht="15.75">
      <c r="A6414" s="2473" t="s">
        <v>3291</v>
      </c>
      <c r="B6414" s="1381"/>
      <c r="C6414" s="1218"/>
      <c r="D6414" s="1221"/>
      <c r="E6414" s="1381" t="s">
        <v>5683</v>
      </c>
      <c r="F6414" s="1218"/>
      <c r="G6414" s="1221"/>
      <c r="H6414" s="1381" t="s">
        <v>5683</v>
      </c>
      <c r="I6414" s="1218"/>
      <c r="J6414" s="1221"/>
      <c r="K6414" s="1381"/>
      <c r="L6414" s="1218"/>
      <c r="M6414" s="1221"/>
    </row>
    <row r="6415" spans="1:13" ht="15.75">
      <c r="A6415" s="2473" t="s">
        <v>3294</v>
      </c>
      <c r="B6415" s="1381"/>
      <c r="C6415" s="1218"/>
      <c r="D6415" s="1221"/>
      <c r="E6415" s="1381" t="s">
        <v>5659</v>
      </c>
      <c r="F6415" s="1218"/>
      <c r="G6415" s="1221"/>
      <c r="H6415" s="1381" t="s">
        <v>5660</v>
      </c>
      <c r="I6415" s="1218"/>
      <c r="J6415" s="1221"/>
      <c r="K6415" s="1381"/>
      <c r="L6415" s="1218"/>
      <c r="M6415" s="1221"/>
    </row>
    <row r="6416" spans="1:13" ht="15.75">
      <c r="A6416" s="2473" t="s">
        <v>3295</v>
      </c>
      <c r="B6416" s="1381"/>
      <c r="C6416" s="1218"/>
      <c r="D6416" s="1221"/>
      <c r="E6416" s="1381" t="s">
        <v>3708</v>
      </c>
      <c r="F6416" s="1218"/>
      <c r="G6416" s="1221"/>
      <c r="H6416" s="1381" t="s">
        <v>3708</v>
      </c>
      <c r="I6416" s="1218"/>
      <c r="J6416" s="1221"/>
      <c r="K6416" s="1381"/>
      <c r="L6416" s="1218"/>
      <c r="M6416" s="1221"/>
    </row>
    <row r="6417" spans="1:13" ht="31.5">
      <c r="A6417" s="2473" t="s">
        <v>3298</v>
      </c>
      <c r="B6417" s="1381"/>
      <c r="C6417" s="1218"/>
      <c r="D6417" s="1221"/>
      <c r="E6417" s="1381" t="s">
        <v>5670</v>
      </c>
      <c r="F6417" s="1218"/>
      <c r="G6417" s="1221"/>
      <c r="H6417" s="1381" t="s">
        <v>5670</v>
      </c>
      <c r="I6417" s="1218"/>
      <c r="J6417" s="1221"/>
      <c r="K6417" s="1381"/>
      <c r="L6417" s="1218"/>
      <c r="M6417" s="1221"/>
    </row>
    <row r="6418" spans="1:13" ht="15.75">
      <c r="A6418" s="2473" t="s">
        <v>4376</v>
      </c>
      <c r="B6418" s="1381"/>
      <c r="C6418" s="1218"/>
      <c r="D6418" s="1221"/>
      <c r="E6418" s="1381" t="s">
        <v>3337</v>
      </c>
      <c r="F6418" s="1218"/>
      <c r="G6418" s="1221"/>
      <c r="H6418" s="1381" t="s">
        <v>3337</v>
      </c>
      <c r="I6418" s="1218"/>
      <c r="J6418" s="1221"/>
      <c r="K6418" s="1381"/>
      <c r="L6418" s="1218"/>
      <c r="M6418" s="1221"/>
    </row>
    <row r="6419" spans="1:13" ht="15.75">
      <c r="A6419" s="2473" t="s">
        <v>3304</v>
      </c>
      <c r="B6419" s="1381"/>
      <c r="C6419" s="1223"/>
      <c r="D6419" s="1221"/>
      <c r="E6419" s="1381" t="s">
        <v>3337</v>
      </c>
      <c r="F6419" s="1223"/>
      <c r="G6419" s="1221"/>
      <c r="H6419" s="1381" t="s">
        <v>3337</v>
      </c>
      <c r="I6419" s="1223"/>
      <c r="J6419" s="1221"/>
      <c r="K6419" s="1381"/>
      <c r="L6419" s="1223"/>
      <c r="M6419" s="1221"/>
    </row>
    <row r="6420" spans="1:13" ht="15.75">
      <c r="A6420" s="2473" t="s">
        <v>4377</v>
      </c>
      <c r="B6420" s="1385"/>
      <c r="C6420" s="1225"/>
      <c r="D6420" s="1221"/>
      <c r="E6420" s="1385">
        <v>1</v>
      </c>
      <c r="F6420" s="4337">
        <v>300</v>
      </c>
      <c r="G6420" s="1221"/>
      <c r="H6420" s="1385">
        <v>1</v>
      </c>
      <c r="I6420" s="4337">
        <v>300</v>
      </c>
      <c r="J6420" s="1221"/>
      <c r="K6420" s="1385"/>
      <c r="L6420" s="1225"/>
      <c r="M6420" s="1221"/>
    </row>
    <row r="6421" spans="1:13" ht="15.75">
      <c r="A6421" s="2473" t="s">
        <v>4378</v>
      </c>
      <c r="B6421" s="1385"/>
      <c r="C6421" s="1225"/>
      <c r="D6421" s="1221"/>
      <c r="E6421" s="1385">
        <v>2</v>
      </c>
      <c r="F6421" s="4338"/>
      <c r="G6421" s="1221"/>
      <c r="H6421" s="1385">
        <v>2</v>
      </c>
      <c r="I6421" s="4338"/>
      <c r="J6421" s="1221"/>
      <c r="K6421" s="1385"/>
      <c r="L6421" s="1225"/>
      <c r="M6421" s="1221"/>
    </row>
    <row r="6422" spans="1:13" ht="15.75">
      <c r="A6422" s="2473" t="s">
        <v>4379</v>
      </c>
      <c r="B6422" s="1388"/>
      <c r="C6422" s="1228"/>
      <c r="D6422" s="1221"/>
      <c r="E6422" s="1388">
        <v>40</v>
      </c>
      <c r="F6422" s="1228"/>
      <c r="G6422" s="1221"/>
      <c r="H6422" s="1388">
        <v>80</v>
      </c>
      <c r="I6422" s="1228"/>
      <c r="J6422" s="1221"/>
      <c r="K6422" s="1388"/>
      <c r="L6422" s="1228"/>
      <c r="M6422" s="1221"/>
    </row>
    <row r="6423" spans="1:13" ht="16.5" thickBot="1">
      <c r="A6423" s="2474" t="s">
        <v>29</v>
      </c>
      <c r="B6423" s="1231"/>
      <c r="C6423" s="1231"/>
      <c r="D6423" s="1234"/>
      <c r="E6423" s="3258">
        <v>12000</v>
      </c>
      <c r="F6423" s="1231"/>
      <c r="G6423" s="3251">
        <v>12000</v>
      </c>
      <c r="H6423" s="3258">
        <v>12000</v>
      </c>
      <c r="I6423" s="1231"/>
      <c r="J6423" s="3251">
        <v>12000</v>
      </c>
      <c r="K6423" s="1231"/>
      <c r="L6423" s="1231"/>
      <c r="M6423" s="1234">
        <v>0</v>
      </c>
    </row>
    <row r="6424" spans="1:13" ht="15.75">
      <c r="A6424" s="3249" t="s">
        <v>3278</v>
      </c>
      <c r="B6424" s="1209"/>
      <c r="C6424" s="1209"/>
      <c r="D6424" s="1212"/>
      <c r="E6424" s="1379"/>
      <c r="F6424" s="1209"/>
      <c r="G6424" s="1212"/>
      <c r="H6424" s="1379" t="s">
        <v>5693</v>
      </c>
      <c r="I6424" s="1209">
        <v>300</v>
      </c>
      <c r="J6424" s="1212">
        <v>54000</v>
      </c>
      <c r="K6424" s="1209"/>
      <c r="L6424" s="1209"/>
      <c r="M6424" s="1212"/>
    </row>
    <row r="6425" spans="1:13" ht="15.75">
      <c r="A6425" s="2473" t="s">
        <v>4228</v>
      </c>
      <c r="B6425" s="1214"/>
      <c r="C6425" s="1214"/>
      <c r="D6425" s="1216"/>
      <c r="E6425" s="1214"/>
      <c r="F6425" s="1214"/>
      <c r="G6425" s="1216"/>
      <c r="H6425" s="1214" t="s">
        <v>5652</v>
      </c>
      <c r="I6425" s="1214"/>
      <c r="J6425" s="1216"/>
      <c r="K6425" s="1214"/>
      <c r="L6425" s="1214"/>
      <c r="M6425" s="1216"/>
    </row>
    <row r="6426" spans="1:13" ht="15.75">
      <c r="A6426" s="2473" t="s">
        <v>3284</v>
      </c>
      <c r="B6426" s="1381"/>
      <c r="C6426" s="1218"/>
      <c r="D6426" s="1221"/>
      <c r="E6426" s="1381"/>
      <c r="F6426" s="1218"/>
      <c r="G6426" s="1221"/>
      <c r="H6426" s="1381">
        <v>44013</v>
      </c>
      <c r="I6426" s="1218"/>
      <c r="J6426" s="1221"/>
      <c r="K6426" s="1381"/>
      <c r="L6426" s="1218"/>
      <c r="M6426" s="1221"/>
    </row>
    <row r="6427" spans="1:13" ht="15.75">
      <c r="A6427" s="2473" t="s">
        <v>4375</v>
      </c>
      <c r="B6427" s="1381"/>
      <c r="C6427" s="1218"/>
      <c r="D6427" s="1221"/>
      <c r="E6427" s="1381"/>
      <c r="F6427" s="1218"/>
      <c r="G6427" s="1221"/>
      <c r="H6427" s="1381" t="s">
        <v>3290</v>
      </c>
      <c r="I6427" s="1218"/>
      <c r="J6427" s="1221"/>
      <c r="K6427" s="1381"/>
      <c r="L6427" s="1218"/>
      <c r="M6427" s="1221"/>
    </row>
    <row r="6428" spans="1:13" ht="15.75">
      <c r="A6428" s="2473" t="s">
        <v>3291</v>
      </c>
      <c r="B6428" s="1381"/>
      <c r="C6428" s="1218"/>
      <c r="D6428" s="1221"/>
      <c r="E6428" s="1381"/>
      <c r="F6428" s="1218"/>
      <c r="G6428" s="1221"/>
      <c r="H6428" s="1381" t="s">
        <v>5694</v>
      </c>
      <c r="I6428" s="1218"/>
      <c r="J6428" s="1221"/>
      <c r="K6428" s="1381"/>
      <c r="L6428" s="1218"/>
      <c r="M6428" s="1221"/>
    </row>
    <row r="6429" spans="1:13" ht="15.75">
      <c r="A6429" s="2473" t="s">
        <v>3294</v>
      </c>
      <c r="B6429" s="1381"/>
      <c r="C6429" s="1218"/>
      <c r="D6429" s="1221"/>
      <c r="E6429" s="1381"/>
      <c r="F6429" s="1218"/>
      <c r="G6429" s="1221"/>
      <c r="H6429" s="1381" t="s">
        <v>3699</v>
      </c>
      <c r="I6429" s="1218"/>
      <c r="J6429" s="1221"/>
      <c r="K6429" s="1381"/>
      <c r="L6429" s="1218"/>
      <c r="M6429" s="1221"/>
    </row>
    <row r="6430" spans="1:13" ht="15.75">
      <c r="A6430" s="2473" t="s">
        <v>3295</v>
      </c>
      <c r="B6430" s="1381"/>
      <c r="C6430" s="1218"/>
      <c r="D6430" s="1221"/>
      <c r="E6430" s="1381"/>
      <c r="F6430" s="1218"/>
      <c r="G6430" s="1221"/>
      <c r="H6430" s="1381" t="s">
        <v>3708</v>
      </c>
      <c r="I6430" s="1218"/>
      <c r="J6430" s="1221"/>
      <c r="K6430" s="1381"/>
      <c r="L6430" s="1218"/>
      <c r="M6430" s="1221"/>
    </row>
    <row r="6431" spans="1:13" ht="31.5">
      <c r="A6431" s="2473" t="s">
        <v>3298</v>
      </c>
      <c r="B6431" s="1381"/>
      <c r="C6431" s="1218"/>
      <c r="D6431" s="1221"/>
      <c r="E6431" s="1381"/>
      <c r="F6431" s="1218"/>
      <c r="G6431" s="1221"/>
      <c r="H6431" s="1381" t="s">
        <v>5695</v>
      </c>
      <c r="I6431" s="1218"/>
      <c r="J6431" s="1221"/>
      <c r="K6431" s="1381"/>
      <c r="L6431" s="1218"/>
      <c r="M6431" s="1221"/>
    </row>
    <row r="6432" spans="1:13" ht="15.75">
      <c r="A6432" s="2473" t="s">
        <v>4376</v>
      </c>
      <c r="B6432" s="1381"/>
      <c r="C6432" s="1218"/>
      <c r="D6432" s="1221"/>
      <c r="E6432" s="1381"/>
      <c r="F6432" s="1218"/>
      <c r="G6432" s="1221"/>
      <c r="H6432" s="1381" t="s">
        <v>3337</v>
      </c>
      <c r="I6432" s="1218"/>
      <c r="J6432" s="1221"/>
      <c r="K6432" s="1381"/>
      <c r="L6432" s="1218"/>
      <c r="M6432" s="1221"/>
    </row>
    <row r="6433" spans="1:13" ht="15.75">
      <c r="A6433" s="2473" t="s">
        <v>3304</v>
      </c>
      <c r="B6433" s="1381"/>
      <c r="C6433" s="1223"/>
      <c r="D6433" s="1221"/>
      <c r="E6433" s="1381"/>
      <c r="F6433" s="1223"/>
      <c r="G6433" s="1221"/>
      <c r="H6433" s="1381" t="s">
        <v>3337</v>
      </c>
      <c r="I6433" s="1223"/>
      <c r="J6433" s="1221"/>
      <c r="K6433" s="1381"/>
      <c r="L6433" s="1223"/>
      <c r="M6433" s="1221"/>
    </row>
    <row r="6434" spans="1:13" ht="15.75">
      <c r="A6434" s="2473" t="s">
        <v>4377</v>
      </c>
      <c r="B6434" s="1385"/>
      <c r="C6434" s="1225"/>
      <c r="D6434" s="1221"/>
      <c r="E6434" s="1385"/>
      <c r="F6434" s="1225"/>
      <c r="G6434" s="1221"/>
      <c r="H6434" s="1385">
        <v>1</v>
      </c>
      <c r="I6434" s="4337">
        <v>300</v>
      </c>
      <c r="J6434" s="1221"/>
      <c r="K6434" s="1385"/>
      <c r="L6434" s="1225"/>
      <c r="M6434" s="1221"/>
    </row>
    <row r="6435" spans="1:13" ht="15.75">
      <c r="A6435" s="2473" t="s">
        <v>4378</v>
      </c>
      <c r="B6435" s="1385"/>
      <c r="C6435" s="1225"/>
      <c r="D6435" s="1221"/>
      <c r="E6435" s="1385"/>
      <c r="F6435" s="1225"/>
      <c r="G6435" s="1221"/>
      <c r="H6435" s="1385">
        <v>2</v>
      </c>
      <c r="I6435" s="4338"/>
      <c r="J6435" s="1221"/>
      <c r="K6435" s="1385"/>
      <c r="L6435" s="1225"/>
      <c r="M6435" s="1221"/>
    </row>
    <row r="6436" spans="1:13" ht="15.75">
      <c r="A6436" s="2473" t="s">
        <v>4379</v>
      </c>
      <c r="B6436" s="1388"/>
      <c r="C6436" s="1228"/>
      <c r="D6436" s="1221"/>
      <c r="E6436" s="1388"/>
      <c r="F6436" s="1228"/>
      <c r="G6436" s="1221"/>
      <c r="H6436" s="1388">
        <v>180</v>
      </c>
      <c r="I6436" s="1228"/>
      <c r="J6436" s="1221"/>
      <c r="K6436" s="1388"/>
      <c r="L6436" s="1228"/>
      <c r="M6436" s="1221"/>
    </row>
    <row r="6437" spans="1:13" ht="16.5" thickBot="1">
      <c r="A6437" s="2474" t="s">
        <v>29</v>
      </c>
      <c r="B6437" s="1231"/>
      <c r="C6437" s="1231"/>
      <c r="D6437" s="1234">
        <v>0</v>
      </c>
      <c r="E6437" s="1231"/>
      <c r="F6437" s="1231"/>
      <c r="G6437" s="1234"/>
      <c r="H6437" s="3258">
        <v>54000</v>
      </c>
      <c r="I6437" s="1231"/>
      <c r="J6437" s="3251">
        <v>54000</v>
      </c>
      <c r="K6437" s="1231"/>
      <c r="L6437" s="1231"/>
      <c r="M6437" s="1234">
        <v>0</v>
      </c>
    </row>
    <row r="6438" spans="1:13" ht="31.5">
      <c r="A6438" s="3249" t="s">
        <v>3278</v>
      </c>
      <c r="B6438" s="1379"/>
      <c r="C6438" s="1209"/>
      <c r="D6438" s="1212"/>
      <c r="E6438" s="1209"/>
      <c r="F6438" s="1209"/>
      <c r="G6438" s="1212"/>
      <c r="H6438" s="1379" t="s">
        <v>5033</v>
      </c>
      <c r="I6438" s="1209">
        <v>300</v>
      </c>
      <c r="J6438" s="1212">
        <v>15000</v>
      </c>
      <c r="K6438" s="1209"/>
      <c r="L6438" s="1209"/>
      <c r="M6438" s="1212"/>
    </row>
    <row r="6439" spans="1:13" ht="15.75">
      <c r="A6439" s="2473" t="s">
        <v>4228</v>
      </c>
      <c r="B6439" s="1214"/>
      <c r="C6439" s="1214"/>
      <c r="D6439" s="1216"/>
      <c r="E6439" s="1214"/>
      <c r="F6439" s="1214"/>
      <c r="G6439" s="1216"/>
      <c r="H6439" s="1214" t="s">
        <v>5652</v>
      </c>
      <c r="I6439" s="1214"/>
      <c r="J6439" s="1216"/>
      <c r="K6439" s="1214"/>
      <c r="L6439" s="1214"/>
      <c r="M6439" s="1216"/>
    </row>
    <row r="6440" spans="1:13" ht="15.75">
      <c r="A6440" s="2473" t="s">
        <v>3284</v>
      </c>
      <c r="B6440" s="1381"/>
      <c r="C6440" s="1218"/>
      <c r="D6440" s="1221"/>
      <c r="E6440" s="1381"/>
      <c r="F6440" s="1218"/>
      <c r="G6440" s="1221"/>
      <c r="H6440" s="1381">
        <v>44013</v>
      </c>
      <c r="I6440" s="1218"/>
      <c r="J6440" s="1221"/>
      <c r="K6440" s="1381"/>
      <c r="L6440" s="1218"/>
      <c r="M6440" s="1221"/>
    </row>
    <row r="6441" spans="1:13" ht="15.75">
      <c r="A6441" s="2473" t="s">
        <v>4375</v>
      </c>
      <c r="B6441" s="1381"/>
      <c r="C6441" s="1218"/>
      <c r="D6441" s="1221"/>
      <c r="E6441" s="1381"/>
      <c r="F6441" s="1218"/>
      <c r="G6441" s="1221"/>
      <c r="H6441" s="1381" t="s">
        <v>3290</v>
      </c>
      <c r="I6441" s="1218"/>
      <c r="J6441" s="1221"/>
      <c r="K6441" s="1381"/>
      <c r="L6441" s="1218"/>
      <c r="M6441" s="1221"/>
    </row>
    <row r="6442" spans="1:13" ht="15.75">
      <c r="A6442" s="2473" t="s">
        <v>3291</v>
      </c>
      <c r="B6442" s="1381"/>
      <c r="C6442" s="1218"/>
      <c r="D6442" s="1221"/>
      <c r="E6442" s="1381"/>
      <c r="F6442" s="1218"/>
      <c r="G6442" s="1221"/>
      <c r="H6442" s="1381" t="s">
        <v>5694</v>
      </c>
      <c r="I6442" s="1218"/>
      <c r="J6442" s="1221"/>
      <c r="K6442" s="1381"/>
      <c r="L6442" s="1218"/>
      <c r="M6442" s="1221"/>
    </row>
    <row r="6443" spans="1:13" ht="15.75">
      <c r="A6443" s="2473" t="s">
        <v>3294</v>
      </c>
      <c r="B6443" s="1381"/>
      <c r="C6443" s="1218"/>
      <c r="D6443" s="1221"/>
      <c r="E6443" s="1381"/>
      <c r="F6443" s="1218"/>
      <c r="G6443" s="1221"/>
      <c r="H6443" s="1381" t="s">
        <v>3699</v>
      </c>
      <c r="I6443" s="1218"/>
      <c r="J6443" s="1221"/>
      <c r="K6443" s="1381"/>
      <c r="L6443" s="1218"/>
      <c r="M6443" s="1221"/>
    </row>
    <row r="6444" spans="1:13" ht="15.75">
      <c r="A6444" s="2473" t="s">
        <v>3295</v>
      </c>
      <c r="B6444" s="1381"/>
      <c r="C6444" s="1218"/>
      <c r="D6444" s="1221"/>
      <c r="E6444" s="1381"/>
      <c r="F6444" s="1218"/>
      <c r="G6444" s="1221"/>
      <c r="H6444" s="1381" t="s">
        <v>3708</v>
      </c>
      <c r="I6444" s="1218"/>
      <c r="J6444" s="1221"/>
      <c r="K6444" s="1381"/>
      <c r="L6444" s="1218"/>
      <c r="M6444" s="1221"/>
    </row>
    <row r="6445" spans="1:13" ht="31.5">
      <c r="A6445" s="2473" t="s">
        <v>3298</v>
      </c>
      <c r="B6445" s="1381"/>
      <c r="C6445" s="1218"/>
      <c r="D6445" s="1221"/>
      <c r="E6445" s="1381"/>
      <c r="F6445" s="1218"/>
      <c r="G6445" s="1221"/>
      <c r="H6445" s="1381" t="s">
        <v>5695</v>
      </c>
      <c r="I6445" s="1218"/>
      <c r="J6445" s="1221"/>
      <c r="K6445" s="1381"/>
      <c r="L6445" s="1218"/>
      <c r="M6445" s="1221"/>
    </row>
    <row r="6446" spans="1:13" ht="15.75">
      <c r="A6446" s="2473" t="s">
        <v>4376</v>
      </c>
      <c r="B6446" s="1381"/>
      <c r="C6446" s="1218"/>
      <c r="D6446" s="1221"/>
      <c r="E6446" s="1381"/>
      <c r="F6446" s="1218"/>
      <c r="G6446" s="1221"/>
      <c r="H6446" s="1381" t="s">
        <v>3337</v>
      </c>
      <c r="I6446" s="1218"/>
      <c r="J6446" s="1221"/>
      <c r="K6446" s="1381"/>
      <c r="L6446" s="1218"/>
      <c r="M6446" s="1221"/>
    </row>
    <row r="6447" spans="1:13" ht="15.75">
      <c r="A6447" s="2473" t="s">
        <v>3304</v>
      </c>
      <c r="B6447" s="1381"/>
      <c r="C6447" s="1223"/>
      <c r="D6447" s="1221"/>
      <c r="E6447" s="1381"/>
      <c r="F6447" s="1223"/>
      <c r="G6447" s="1221"/>
      <c r="H6447" s="1381" t="s">
        <v>3337</v>
      </c>
      <c r="I6447" s="1223"/>
      <c r="J6447" s="1221"/>
      <c r="K6447" s="1381"/>
      <c r="L6447" s="1223"/>
      <c r="M6447" s="1221"/>
    </row>
    <row r="6448" spans="1:13" ht="15.75">
      <c r="A6448" s="2473" t="s">
        <v>4377</v>
      </c>
      <c r="B6448" s="1385"/>
      <c r="C6448" s="1225"/>
      <c r="D6448" s="1221"/>
      <c r="E6448" s="1385"/>
      <c r="F6448" s="1225"/>
      <c r="G6448" s="1221"/>
      <c r="H6448" s="1385">
        <v>1</v>
      </c>
      <c r="I6448" s="4337">
        <v>300</v>
      </c>
      <c r="J6448" s="1221"/>
      <c r="K6448" s="1385"/>
      <c r="L6448" s="1225"/>
      <c r="M6448" s="1221"/>
    </row>
    <row r="6449" spans="1:13" ht="15.75">
      <c r="A6449" s="2473" t="s">
        <v>4378</v>
      </c>
      <c r="B6449" s="1385"/>
      <c r="C6449" s="1225"/>
      <c r="D6449" s="1221"/>
      <c r="E6449" s="1385"/>
      <c r="F6449" s="1225"/>
      <c r="G6449" s="1221"/>
      <c r="H6449" s="1385">
        <v>2</v>
      </c>
      <c r="I6449" s="4338"/>
      <c r="J6449" s="1221"/>
      <c r="K6449" s="1385"/>
      <c r="L6449" s="1225"/>
      <c r="M6449" s="1221"/>
    </row>
    <row r="6450" spans="1:13" ht="15.75">
      <c r="A6450" s="2473" t="s">
        <v>4379</v>
      </c>
      <c r="B6450" s="1388"/>
      <c r="C6450" s="1228"/>
      <c r="D6450" s="1221"/>
      <c r="E6450" s="1388"/>
      <c r="F6450" s="1228"/>
      <c r="G6450" s="1221"/>
      <c r="H6450" s="1388">
        <v>50</v>
      </c>
      <c r="I6450" s="1228"/>
      <c r="J6450" s="1221"/>
      <c r="K6450" s="1388"/>
      <c r="L6450" s="1228"/>
      <c r="M6450" s="1221"/>
    </row>
    <row r="6451" spans="1:13" ht="16.5" thickBot="1">
      <c r="A6451" s="2474" t="s">
        <v>29</v>
      </c>
      <c r="B6451" s="1231"/>
      <c r="C6451" s="1231"/>
      <c r="D6451" s="1234"/>
      <c r="E6451" s="1231"/>
      <c r="F6451" s="1231"/>
      <c r="G6451" s="1234">
        <v>0</v>
      </c>
      <c r="H6451" s="3258">
        <v>15000</v>
      </c>
      <c r="I6451" s="1231"/>
      <c r="J6451" s="3251">
        <v>15000</v>
      </c>
      <c r="K6451" s="1231"/>
      <c r="L6451" s="1231"/>
      <c r="M6451" s="1234">
        <v>0</v>
      </c>
    </row>
    <row r="6452" spans="1:13" ht="15.75">
      <c r="A6452" s="3249" t="s">
        <v>3278</v>
      </c>
      <c r="B6452" s="1209"/>
      <c r="C6452" s="1209"/>
      <c r="D6452" s="1212"/>
      <c r="E6452" s="1379"/>
      <c r="F6452" s="1209"/>
      <c r="G6452" s="1212"/>
      <c r="H6452" s="1379" t="s">
        <v>5696</v>
      </c>
      <c r="I6452" s="1209">
        <v>475</v>
      </c>
      <c r="J6452" s="1212">
        <v>30875</v>
      </c>
      <c r="K6452" s="1209"/>
      <c r="L6452" s="1209"/>
      <c r="M6452" s="1212"/>
    </row>
    <row r="6453" spans="1:13" ht="15.75">
      <c r="A6453" s="2473" t="s">
        <v>4228</v>
      </c>
      <c r="B6453" s="1214"/>
      <c r="C6453" s="1214"/>
      <c r="D6453" s="1216"/>
      <c r="E6453" s="1214"/>
      <c r="F6453" s="1214"/>
      <c r="G6453" s="1216"/>
      <c r="H6453" s="1214" t="s">
        <v>5652</v>
      </c>
      <c r="I6453" s="1214"/>
      <c r="J6453" s="1216"/>
      <c r="K6453" s="1214"/>
      <c r="L6453" s="1214"/>
      <c r="M6453" s="1216"/>
    </row>
    <row r="6454" spans="1:13" ht="15.75">
      <c r="A6454" s="2473" t="s">
        <v>3284</v>
      </c>
      <c r="B6454" s="1381"/>
      <c r="C6454" s="1218"/>
      <c r="D6454" s="1221"/>
      <c r="E6454" s="1381"/>
      <c r="F6454" s="1218"/>
      <c r="G6454" s="1221"/>
      <c r="H6454" s="1381">
        <v>44013</v>
      </c>
      <c r="I6454" s="1218"/>
      <c r="J6454" s="1221"/>
      <c r="K6454" s="1381"/>
      <c r="L6454" s="1218"/>
      <c r="M6454" s="1221"/>
    </row>
    <row r="6455" spans="1:13" ht="15.75">
      <c r="A6455" s="2473" t="s">
        <v>4375</v>
      </c>
      <c r="B6455" s="1381"/>
      <c r="C6455" s="1218"/>
      <c r="D6455" s="1221"/>
      <c r="E6455" s="1381"/>
      <c r="F6455" s="1218"/>
      <c r="G6455" s="1221"/>
      <c r="H6455" s="1381" t="s">
        <v>5697</v>
      </c>
      <c r="I6455" s="1218"/>
      <c r="J6455" s="1221"/>
      <c r="K6455" s="1381"/>
      <c r="L6455" s="1218"/>
      <c r="M6455" s="1221"/>
    </row>
    <row r="6456" spans="1:13" ht="15.75">
      <c r="A6456" s="2473" t="s">
        <v>3291</v>
      </c>
      <c r="B6456" s="1381"/>
      <c r="C6456" s="1218"/>
      <c r="D6456" s="1221"/>
      <c r="E6456" s="1381"/>
      <c r="F6456" s="1218"/>
      <c r="G6456" s="1221"/>
      <c r="H6456" s="1381" t="s">
        <v>5698</v>
      </c>
      <c r="I6456" s="1218"/>
      <c r="J6456" s="1221"/>
      <c r="K6456" s="1381"/>
      <c r="L6456" s="1218"/>
      <c r="M6456" s="1221"/>
    </row>
    <row r="6457" spans="1:13" ht="15.75">
      <c r="A6457" s="2473" t="s">
        <v>3294</v>
      </c>
      <c r="B6457" s="1381"/>
      <c r="C6457" s="1218"/>
      <c r="D6457" s="1221"/>
      <c r="E6457" s="1381"/>
      <c r="F6457" s="1218"/>
      <c r="G6457" s="1221"/>
      <c r="H6457" s="1381" t="s">
        <v>3699</v>
      </c>
      <c r="I6457" s="1218"/>
      <c r="J6457" s="1221"/>
      <c r="K6457" s="1381"/>
      <c r="L6457" s="1218"/>
      <c r="M6457" s="1221"/>
    </row>
    <row r="6458" spans="1:13" ht="15.75">
      <c r="A6458" s="2473" t="s">
        <v>3295</v>
      </c>
      <c r="B6458" s="1381"/>
      <c r="C6458" s="1218"/>
      <c r="D6458" s="1221"/>
      <c r="E6458" s="1381"/>
      <c r="F6458" s="1218"/>
      <c r="G6458" s="1221"/>
      <c r="H6458" s="1381" t="s">
        <v>3434</v>
      </c>
      <c r="I6458" s="1218"/>
      <c r="J6458" s="1221"/>
      <c r="K6458" s="1381"/>
      <c r="L6458" s="1218"/>
      <c r="M6458" s="1221"/>
    </row>
    <row r="6459" spans="1:13" ht="63">
      <c r="A6459" s="2473" t="s">
        <v>3298</v>
      </c>
      <c r="B6459" s="1381"/>
      <c r="C6459" s="1218"/>
      <c r="D6459" s="1221"/>
      <c r="E6459" s="1381"/>
      <c r="F6459" s="1218"/>
      <c r="G6459" s="1221"/>
      <c r="H6459" s="1381" t="s">
        <v>5681</v>
      </c>
      <c r="I6459" s="1218"/>
      <c r="J6459" s="1221"/>
      <c r="K6459" s="1381"/>
      <c r="L6459" s="1218"/>
      <c r="M6459" s="1221"/>
    </row>
    <row r="6460" spans="1:13" ht="15.75">
      <c r="A6460" s="2473" t="s">
        <v>4376</v>
      </c>
      <c r="B6460" s="1381"/>
      <c r="C6460" s="1218"/>
      <c r="D6460" s="1221"/>
      <c r="E6460" s="1381"/>
      <c r="F6460" s="1218"/>
      <c r="G6460" s="1221"/>
      <c r="H6460" s="1381" t="s">
        <v>3337</v>
      </c>
      <c r="I6460" s="1218"/>
      <c r="J6460" s="1221"/>
      <c r="K6460" s="1381"/>
      <c r="L6460" s="1218"/>
      <c r="M6460" s="1221"/>
    </row>
    <row r="6461" spans="1:13" ht="15.75">
      <c r="A6461" s="2473" t="s">
        <v>3304</v>
      </c>
      <c r="B6461" s="1381"/>
      <c r="C6461" s="1223"/>
      <c r="D6461" s="1221"/>
      <c r="E6461" s="1381"/>
      <c r="F6461" s="1223"/>
      <c r="G6461" s="1221"/>
      <c r="H6461" s="1381" t="s">
        <v>3337</v>
      </c>
      <c r="I6461" s="1223"/>
      <c r="J6461" s="1221"/>
      <c r="K6461" s="1381"/>
      <c r="L6461" s="1223"/>
      <c r="M6461" s="1221"/>
    </row>
    <row r="6462" spans="1:13" ht="15.75">
      <c r="A6462" s="2473" t="s">
        <v>4377</v>
      </c>
      <c r="B6462" s="1385"/>
      <c r="C6462" s="1225"/>
      <c r="D6462" s="1221"/>
      <c r="E6462" s="1385"/>
      <c r="F6462" s="1225"/>
      <c r="G6462" s="1221"/>
      <c r="H6462" s="1385">
        <v>1</v>
      </c>
      <c r="I6462" s="4337">
        <v>475</v>
      </c>
      <c r="J6462" s="1221"/>
      <c r="K6462" s="1385"/>
      <c r="L6462" s="1225"/>
      <c r="M6462" s="1221"/>
    </row>
    <row r="6463" spans="1:13" ht="15.75">
      <c r="A6463" s="2473" t="s">
        <v>4378</v>
      </c>
      <c r="B6463" s="1385"/>
      <c r="C6463" s="1225"/>
      <c r="D6463" s="1221"/>
      <c r="E6463" s="1385"/>
      <c r="F6463" s="1225"/>
      <c r="G6463" s="1221"/>
      <c r="H6463" s="1385">
        <v>2</v>
      </c>
      <c r="I6463" s="4338"/>
      <c r="J6463" s="1221"/>
      <c r="K6463" s="1385"/>
      <c r="L6463" s="1225"/>
      <c r="M6463" s="1221"/>
    </row>
    <row r="6464" spans="1:13" ht="15.75">
      <c r="A6464" s="2473" t="s">
        <v>4379</v>
      </c>
      <c r="B6464" s="1388"/>
      <c r="C6464" s="1228"/>
      <c r="D6464" s="1221"/>
      <c r="E6464" s="2064"/>
      <c r="F6464" s="1228"/>
      <c r="G6464" s="1221"/>
      <c r="H6464" s="2064">
        <v>65</v>
      </c>
      <c r="I6464" s="1228"/>
      <c r="J6464" s="1221"/>
      <c r="K6464" s="1388"/>
      <c r="L6464" s="1228"/>
      <c r="M6464" s="1221"/>
    </row>
    <row r="6465" spans="1:13" ht="16.5" thickBot="1">
      <c r="A6465" s="2474" t="s">
        <v>29</v>
      </c>
      <c r="B6465" s="1231"/>
      <c r="C6465" s="1231"/>
      <c r="D6465" s="1234">
        <v>0</v>
      </c>
      <c r="E6465" s="1231"/>
      <c r="F6465" s="1231"/>
      <c r="G6465" s="1234"/>
      <c r="H6465" s="3258">
        <v>30875</v>
      </c>
      <c r="I6465" s="1231"/>
      <c r="J6465" s="3251">
        <v>30875</v>
      </c>
      <c r="K6465" s="1231"/>
      <c r="L6465" s="1231"/>
      <c r="M6465" s="1234">
        <v>0</v>
      </c>
    </row>
    <row r="6466" spans="1:13" ht="15.75">
      <c r="A6466" s="3249" t="s">
        <v>3278</v>
      </c>
      <c r="B6466" s="1209"/>
      <c r="C6466" s="1209"/>
      <c r="D6466" s="1212"/>
      <c r="E6466" s="1379" t="s">
        <v>5699</v>
      </c>
      <c r="F6466" s="1209">
        <v>475</v>
      </c>
      <c r="G6466" s="1212">
        <v>14250</v>
      </c>
      <c r="H6466" s="1379"/>
      <c r="I6466" s="1209"/>
      <c r="J6466" s="1212"/>
      <c r="K6466" s="1379" t="s">
        <v>5699</v>
      </c>
      <c r="L6466" s="1209">
        <v>475</v>
      </c>
      <c r="M6466" s="1212">
        <v>14250</v>
      </c>
    </row>
    <row r="6467" spans="1:13" ht="15.75">
      <c r="A6467" s="2473" t="s">
        <v>4228</v>
      </c>
      <c r="B6467" s="1214"/>
      <c r="C6467" s="1214"/>
      <c r="D6467" s="1216"/>
      <c r="E6467" s="1214" t="s">
        <v>5652</v>
      </c>
      <c r="F6467" s="1214"/>
      <c r="G6467" s="1216"/>
      <c r="H6467" s="1214"/>
      <c r="I6467" s="1214"/>
      <c r="J6467" s="1216"/>
      <c r="K6467" s="1214" t="s">
        <v>5652</v>
      </c>
      <c r="L6467" s="1214"/>
      <c r="M6467" s="1216"/>
    </row>
    <row r="6468" spans="1:13" ht="15.75">
      <c r="A6468" s="2473" t="s">
        <v>3284</v>
      </c>
      <c r="B6468" s="1381"/>
      <c r="C6468" s="1218"/>
      <c r="D6468" s="1221"/>
      <c r="E6468" s="1381">
        <v>43922</v>
      </c>
      <c r="F6468" s="1218"/>
      <c r="G6468" s="1221"/>
      <c r="H6468" s="1381"/>
      <c r="I6468" s="1218"/>
      <c r="J6468" s="1221"/>
      <c r="K6468" s="1381">
        <v>44105</v>
      </c>
      <c r="L6468" s="1218"/>
      <c r="M6468" s="1221"/>
    </row>
    <row r="6469" spans="1:13" ht="15.75">
      <c r="A6469" s="2473" t="s">
        <v>4375</v>
      </c>
      <c r="B6469" s="1381"/>
      <c r="C6469" s="1218"/>
      <c r="D6469" s="1221"/>
      <c r="E6469" s="1381" t="s">
        <v>5675</v>
      </c>
      <c r="F6469" s="1218"/>
      <c r="G6469" s="1221"/>
      <c r="H6469" s="1381"/>
      <c r="I6469" s="1218"/>
      <c r="J6469" s="1221"/>
      <c r="K6469" s="1381" t="s">
        <v>5675</v>
      </c>
      <c r="L6469" s="1218"/>
      <c r="M6469" s="1221"/>
    </row>
    <row r="6470" spans="1:13" ht="15.75">
      <c r="A6470" s="2473" t="s">
        <v>3291</v>
      </c>
      <c r="B6470" s="1381"/>
      <c r="C6470" s="1218"/>
      <c r="D6470" s="1221"/>
      <c r="E6470" s="1381" t="s">
        <v>5689</v>
      </c>
      <c r="F6470" s="1218"/>
      <c r="G6470" s="1221"/>
      <c r="H6470" s="1381"/>
      <c r="I6470" s="1218"/>
      <c r="J6470" s="1221"/>
      <c r="K6470" s="1381" t="s">
        <v>5689</v>
      </c>
      <c r="L6470" s="1218"/>
      <c r="M6470" s="1221"/>
    </row>
    <row r="6471" spans="1:13" ht="15.75">
      <c r="A6471" s="2473" t="s">
        <v>3294</v>
      </c>
      <c r="B6471" s="1381"/>
      <c r="C6471" s="1218"/>
      <c r="D6471" s="1221"/>
      <c r="E6471" s="1381" t="s">
        <v>5659</v>
      </c>
      <c r="F6471" s="1218"/>
      <c r="G6471" s="1221"/>
      <c r="H6471" s="1381"/>
      <c r="I6471" s="1218"/>
      <c r="J6471" s="1221"/>
      <c r="K6471" s="1381" t="s">
        <v>5660</v>
      </c>
      <c r="L6471" s="1218"/>
      <c r="M6471" s="1221"/>
    </row>
    <row r="6472" spans="1:13" ht="15.75">
      <c r="A6472" s="2473" t="s">
        <v>3295</v>
      </c>
      <c r="B6472" s="1381"/>
      <c r="C6472" s="1218"/>
      <c r="D6472" s="1221"/>
      <c r="E6472" s="1381" t="s">
        <v>3434</v>
      </c>
      <c r="F6472" s="1218"/>
      <c r="G6472" s="1221"/>
      <c r="H6472" s="1381"/>
      <c r="I6472" s="1218"/>
      <c r="J6472" s="1221"/>
      <c r="K6472" s="1381" t="s">
        <v>3434</v>
      </c>
      <c r="L6472" s="1218"/>
      <c r="M6472" s="1221"/>
    </row>
    <row r="6473" spans="1:13" ht="63">
      <c r="A6473" s="2473" t="s">
        <v>3298</v>
      </c>
      <c r="B6473" s="1381"/>
      <c r="C6473" s="1218"/>
      <c r="D6473" s="1221"/>
      <c r="E6473" s="1381" t="s">
        <v>5681</v>
      </c>
      <c r="F6473" s="1218"/>
      <c r="G6473" s="1221"/>
      <c r="H6473" s="1381"/>
      <c r="I6473" s="1218"/>
      <c r="J6473" s="1221"/>
      <c r="K6473" s="1381" t="s">
        <v>5681</v>
      </c>
      <c r="L6473" s="1218"/>
      <c r="M6473" s="1221"/>
    </row>
    <row r="6474" spans="1:13" ht="15.75">
      <c r="A6474" s="2473" t="s">
        <v>4376</v>
      </c>
      <c r="B6474" s="1381"/>
      <c r="C6474" s="1218"/>
      <c r="D6474" s="1221"/>
      <c r="E6474" s="1381" t="s">
        <v>3337</v>
      </c>
      <c r="F6474" s="1218"/>
      <c r="G6474" s="1221"/>
      <c r="H6474" s="1381"/>
      <c r="I6474" s="1218"/>
      <c r="J6474" s="1221"/>
      <c r="K6474" s="1381" t="s">
        <v>3337</v>
      </c>
      <c r="L6474" s="1218"/>
      <c r="M6474" s="1221"/>
    </row>
    <row r="6475" spans="1:13" ht="15.75">
      <c r="A6475" s="2473" t="s">
        <v>3304</v>
      </c>
      <c r="B6475" s="1381"/>
      <c r="C6475" s="1223"/>
      <c r="D6475" s="1221"/>
      <c r="E6475" s="1381" t="s">
        <v>3337</v>
      </c>
      <c r="F6475" s="1223"/>
      <c r="G6475" s="1221"/>
      <c r="H6475" s="1381"/>
      <c r="I6475" s="1223"/>
      <c r="J6475" s="1221"/>
      <c r="K6475" s="1381" t="s">
        <v>3337</v>
      </c>
      <c r="L6475" s="1223"/>
      <c r="M6475" s="1221"/>
    </row>
    <row r="6476" spans="1:13" ht="15.75">
      <c r="A6476" s="2473" t="s">
        <v>4377</v>
      </c>
      <c r="B6476" s="1385"/>
      <c r="C6476" s="1225"/>
      <c r="D6476" s="1221"/>
      <c r="E6476" s="1385">
        <v>1</v>
      </c>
      <c r="F6476" s="4337">
        <v>475</v>
      </c>
      <c r="G6476" s="1221"/>
      <c r="H6476" s="1385"/>
      <c r="I6476" s="1225"/>
      <c r="J6476" s="1221"/>
      <c r="K6476" s="1385">
        <v>1</v>
      </c>
      <c r="L6476" s="4337">
        <v>475</v>
      </c>
      <c r="M6476" s="1221"/>
    </row>
    <row r="6477" spans="1:13" ht="15.75">
      <c r="A6477" s="2473" t="s">
        <v>4378</v>
      </c>
      <c r="B6477" s="1385"/>
      <c r="C6477" s="1225"/>
      <c r="D6477" s="1221"/>
      <c r="E6477" s="1385">
        <v>2</v>
      </c>
      <c r="F6477" s="4338"/>
      <c r="G6477" s="1221"/>
      <c r="H6477" s="1385"/>
      <c r="I6477" s="1225"/>
      <c r="J6477" s="1221"/>
      <c r="K6477" s="1385">
        <v>2</v>
      </c>
      <c r="L6477" s="4338"/>
      <c r="M6477" s="1221"/>
    </row>
    <row r="6478" spans="1:13" ht="15.75">
      <c r="A6478" s="2473" t="s">
        <v>4379</v>
      </c>
      <c r="B6478" s="1388"/>
      <c r="C6478" s="1228"/>
      <c r="D6478" s="1221"/>
      <c r="E6478" s="1388">
        <v>30</v>
      </c>
      <c r="F6478" s="1228"/>
      <c r="G6478" s="1221"/>
      <c r="H6478" s="1388"/>
      <c r="I6478" s="1228"/>
      <c r="J6478" s="1221"/>
      <c r="K6478" s="1388">
        <v>30</v>
      </c>
      <c r="L6478" s="1228"/>
      <c r="M6478" s="1221"/>
    </row>
    <row r="6479" spans="1:13" ht="16.5" thickBot="1">
      <c r="A6479" s="2474" t="s">
        <v>29</v>
      </c>
      <c r="B6479" s="1231"/>
      <c r="C6479" s="1231"/>
      <c r="D6479" s="1234">
        <v>0</v>
      </c>
      <c r="E6479" s="3258">
        <v>14250</v>
      </c>
      <c r="F6479" s="1231"/>
      <c r="G6479" s="3251">
        <v>14250</v>
      </c>
      <c r="H6479" s="1231"/>
      <c r="I6479" s="1231"/>
      <c r="J6479" s="1234">
        <v>0</v>
      </c>
      <c r="K6479" s="3258">
        <v>14250</v>
      </c>
      <c r="L6479" s="1231"/>
      <c r="M6479" s="3251">
        <v>14250</v>
      </c>
    </row>
    <row r="6480" spans="1:13" ht="15.75">
      <c r="A6480" s="3249" t="s">
        <v>3278</v>
      </c>
      <c r="B6480" s="1379"/>
      <c r="C6480" s="1209"/>
      <c r="D6480" s="1212"/>
      <c r="E6480" s="1379" t="s">
        <v>5700</v>
      </c>
      <c r="F6480" s="1209">
        <v>475</v>
      </c>
      <c r="G6480" s="1212">
        <v>14250</v>
      </c>
      <c r="H6480" s="1379"/>
      <c r="I6480" s="1209"/>
      <c r="J6480" s="1212"/>
      <c r="K6480" s="1379" t="s">
        <v>5700</v>
      </c>
      <c r="L6480" s="1209">
        <v>475</v>
      </c>
      <c r="M6480" s="1212">
        <v>14250</v>
      </c>
    </row>
    <row r="6481" spans="1:13" ht="15.75">
      <c r="A6481" s="2473" t="s">
        <v>4228</v>
      </c>
      <c r="B6481" s="1214"/>
      <c r="C6481" s="1214"/>
      <c r="D6481" s="1216"/>
      <c r="E6481" s="1214" t="s">
        <v>5701</v>
      </c>
      <c r="F6481" s="1214"/>
      <c r="G6481" s="1216"/>
      <c r="H6481" s="1214"/>
      <c r="I6481" s="1214"/>
      <c r="J6481" s="1216"/>
      <c r="K6481" s="1214" t="s">
        <v>5701</v>
      </c>
      <c r="L6481" s="1214"/>
      <c r="M6481" s="1216"/>
    </row>
    <row r="6482" spans="1:13" ht="15.75">
      <c r="A6482" s="2473" t="s">
        <v>3284</v>
      </c>
      <c r="B6482" s="1381"/>
      <c r="C6482" s="1218"/>
      <c r="D6482" s="1221"/>
      <c r="E6482" s="1381">
        <v>43922</v>
      </c>
      <c r="F6482" s="1218"/>
      <c r="G6482" s="1221"/>
      <c r="H6482" s="1381"/>
      <c r="I6482" s="1218"/>
      <c r="J6482" s="1221"/>
      <c r="K6482" s="1381">
        <v>44105</v>
      </c>
      <c r="L6482" s="1218"/>
      <c r="M6482" s="1221"/>
    </row>
    <row r="6483" spans="1:13" ht="15.75">
      <c r="A6483" s="2473" t="s">
        <v>4375</v>
      </c>
      <c r="B6483" s="1381"/>
      <c r="C6483" s="1218"/>
      <c r="D6483" s="1221"/>
      <c r="E6483" s="1381" t="s">
        <v>5675</v>
      </c>
      <c r="F6483" s="1218"/>
      <c r="G6483" s="1221"/>
      <c r="H6483" s="1381"/>
      <c r="I6483" s="1218"/>
      <c r="J6483" s="1221"/>
      <c r="K6483" s="1381" t="s">
        <v>5675</v>
      </c>
      <c r="L6483" s="1218"/>
      <c r="M6483" s="1221"/>
    </row>
    <row r="6484" spans="1:13" ht="15.75">
      <c r="A6484" s="2473" t="s">
        <v>3291</v>
      </c>
      <c r="B6484" s="1381"/>
      <c r="C6484" s="1218"/>
      <c r="D6484" s="1221"/>
      <c r="E6484" s="1381" t="s">
        <v>5702</v>
      </c>
      <c r="F6484" s="1218"/>
      <c r="G6484" s="1221"/>
      <c r="H6484" s="1381"/>
      <c r="I6484" s="1218"/>
      <c r="J6484" s="1221"/>
      <c r="K6484" s="1381" t="s">
        <v>5702</v>
      </c>
      <c r="L6484" s="1218"/>
      <c r="M6484" s="1221"/>
    </row>
    <row r="6485" spans="1:13" ht="15.75">
      <c r="A6485" s="2473" t="s">
        <v>3294</v>
      </c>
      <c r="B6485" s="1381"/>
      <c r="C6485" s="1218"/>
      <c r="D6485" s="1221"/>
      <c r="E6485" s="1381" t="s">
        <v>5659</v>
      </c>
      <c r="F6485" s="1218"/>
      <c r="G6485" s="1221"/>
      <c r="H6485" s="1381"/>
      <c r="I6485" s="1218"/>
      <c r="J6485" s="1221"/>
      <c r="K6485" s="1381" t="s">
        <v>5660</v>
      </c>
      <c r="L6485" s="1218"/>
      <c r="M6485" s="1221"/>
    </row>
    <row r="6486" spans="1:13" ht="15.75">
      <c r="A6486" s="2473" t="s">
        <v>3295</v>
      </c>
      <c r="B6486" s="1381"/>
      <c r="C6486" s="1218"/>
      <c r="D6486" s="1221"/>
      <c r="E6486" s="1381" t="s">
        <v>3434</v>
      </c>
      <c r="F6486" s="1218"/>
      <c r="G6486" s="1221"/>
      <c r="H6486" s="1381"/>
      <c r="I6486" s="1218"/>
      <c r="J6486" s="1221"/>
      <c r="K6486" s="1381" t="s">
        <v>3434</v>
      </c>
      <c r="L6486" s="1218"/>
      <c r="M6486" s="1221"/>
    </row>
    <row r="6487" spans="1:13" ht="63">
      <c r="A6487" s="2473" t="s">
        <v>3298</v>
      </c>
      <c r="B6487" s="1381"/>
      <c r="C6487" s="1218"/>
      <c r="D6487" s="1221"/>
      <c r="E6487" s="1381" t="s">
        <v>5681</v>
      </c>
      <c r="F6487" s="1218"/>
      <c r="G6487" s="1221"/>
      <c r="H6487" s="1381"/>
      <c r="I6487" s="1218"/>
      <c r="J6487" s="1221"/>
      <c r="K6487" s="1381" t="s">
        <v>5681</v>
      </c>
      <c r="L6487" s="1218"/>
      <c r="M6487" s="1221"/>
    </row>
    <row r="6488" spans="1:13" ht="31.5">
      <c r="A6488" s="2473" t="s">
        <v>4376</v>
      </c>
      <c r="B6488" s="1381"/>
      <c r="C6488" s="1218"/>
      <c r="D6488" s="1221"/>
      <c r="E6488" s="1381" t="s">
        <v>5703</v>
      </c>
      <c r="F6488" s="1218"/>
      <c r="G6488" s="1221"/>
      <c r="H6488" s="1381"/>
      <c r="I6488" s="1218"/>
      <c r="J6488" s="1221"/>
      <c r="K6488" s="1381" t="s">
        <v>5703</v>
      </c>
      <c r="L6488" s="1218"/>
      <c r="M6488" s="1221"/>
    </row>
    <row r="6489" spans="1:13" ht="15.75">
      <c r="A6489" s="2473" t="s">
        <v>3304</v>
      </c>
      <c r="B6489" s="1381"/>
      <c r="C6489" s="1223"/>
      <c r="D6489" s="1221"/>
      <c r="E6489" s="1381" t="s">
        <v>3337</v>
      </c>
      <c r="F6489" s="1223"/>
      <c r="G6489" s="1221"/>
      <c r="H6489" s="1381"/>
      <c r="I6489" s="1223"/>
      <c r="J6489" s="1221"/>
      <c r="K6489" s="1381" t="s">
        <v>3337</v>
      </c>
      <c r="L6489" s="1223"/>
      <c r="M6489" s="1221"/>
    </row>
    <row r="6490" spans="1:13" ht="15.75">
      <c r="A6490" s="2473" t="s">
        <v>4377</v>
      </c>
      <c r="B6490" s="1385"/>
      <c r="C6490" s="1225"/>
      <c r="D6490" s="1221"/>
      <c r="E6490" s="1385">
        <v>1</v>
      </c>
      <c r="F6490" s="4337">
        <v>475</v>
      </c>
      <c r="G6490" s="1221"/>
      <c r="H6490" s="1385"/>
      <c r="I6490" s="1225"/>
      <c r="J6490" s="1221"/>
      <c r="K6490" s="1385">
        <v>1</v>
      </c>
      <c r="L6490" s="4337">
        <v>475</v>
      </c>
      <c r="M6490" s="1221"/>
    </row>
    <row r="6491" spans="1:13" ht="15.75">
      <c r="A6491" s="2473" t="s">
        <v>4378</v>
      </c>
      <c r="B6491" s="1385"/>
      <c r="C6491" s="1225"/>
      <c r="D6491" s="1221"/>
      <c r="E6491" s="1385">
        <v>2</v>
      </c>
      <c r="F6491" s="4338"/>
      <c r="G6491" s="1221"/>
      <c r="H6491" s="1385"/>
      <c r="I6491" s="1225"/>
      <c r="J6491" s="1221"/>
      <c r="K6491" s="1385">
        <v>2</v>
      </c>
      <c r="L6491" s="4338"/>
      <c r="M6491" s="1221"/>
    </row>
    <row r="6492" spans="1:13" ht="15.75">
      <c r="A6492" s="2473" t="s">
        <v>4379</v>
      </c>
      <c r="B6492" s="1388"/>
      <c r="C6492" s="1228"/>
      <c r="D6492" s="1221"/>
      <c r="E6492" s="1388">
        <v>30</v>
      </c>
      <c r="F6492" s="1228"/>
      <c r="G6492" s="1221"/>
      <c r="H6492" s="1388"/>
      <c r="I6492" s="1228"/>
      <c r="J6492" s="1221"/>
      <c r="K6492" s="1388">
        <v>30</v>
      </c>
      <c r="L6492" s="1228"/>
      <c r="M6492" s="1221"/>
    </row>
    <row r="6493" spans="1:13" ht="16.5" thickBot="1">
      <c r="A6493" s="2474" t="s">
        <v>29</v>
      </c>
      <c r="B6493" s="1231"/>
      <c r="C6493" s="1231"/>
      <c r="D6493" s="1234"/>
      <c r="E6493" s="3258">
        <v>14250</v>
      </c>
      <c r="F6493" s="1231"/>
      <c r="G6493" s="3251">
        <v>14250</v>
      </c>
      <c r="H6493" s="1231"/>
      <c r="I6493" s="1231"/>
      <c r="J6493" s="1234"/>
      <c r="K6493" s="3258">
        <v>14250</v>
      </c>
      <c r="L6493" s="1231"/>
      <c r="M6493" s="3251">
        <v>14250</v>
      </c>
    </row>
    <row r="6494" spans="1:13" ht="15.75">
      <c r="A6494" s="3252" t="s">
        <v>3278</v>
      </c>
      <c r="B6494" s="1411"/>
      <c r="C6494" s="1411"/>
      <c r="D6494" s="1412"/>
      <c r="E6494" s="2077" t="s">
        <v>5704</v>
      </c>
      <c r="F6494" s="1411">
        <v>300</v>
      </c>
      <c r="G6494" s="1412">
        <v>9000</v>
      </c>
      <c r="H6494" s="2077"/>
      <c r="I6494" s="1411"/>
      <c r="J6494" s="1412"/>
      <c r="K6494" s="2077" t="s">
        <v>5704</v>
      </c>
      <c r="L6494" s="1411">
        <v>300</v>
      </c>
      <c r="M6494" s="1412">
        <v>9000</v>
      </c>
    </row>
    <row r="6495" spans="1:13" ht="15.75">
      <c r="A6495" s="2473" t="s">
        <v>4228</v>
      </c>
      <c r="B6495" s="1214"/>
      <c r="C6495" s="1214"/>
      <c r="D6495" s="1216"/>
      <c r="E6495" s="1214" t="s">
        <v>5652</v>
      </c>
      <c r="F6495" s="1214"/>
      <c r="G6495" s="1216"/>
      <c r="H6495" s="1214"/>
      <c r="I6495" s="1214"/>
      <c r="J6495" s="1216"/>
      <c r="K6495" s="1214" t="s">
        <v>5652</v>
      </c>
      <c r="L6495" s="1214"/>
      <c r="M6495" s="1216"/>
    </row>
    <row r="6496" spans="1:13" ht="15.75">
      <c r="A6496" s="2473" t="s">
        <v>3284</v>
      </c>
      <c r="B6496" s="1381"/>
      <c r="C6496" s="1218"/>
      <c r="D6496" s="1221"/>
      <c r="E6496" s="1381">
        <v>43952</v>
      </c>
      <c r="F6496" s="1218"/>
      <c r="G6496" s="1221"/>
      <c r="H6496" s="1381"/>
      <c r="I6496" s="1218"/>
      <c r="J6496" s="1221"/>
      <c r="K6496" s="1381">
        <v>44105</v>
      </c>
      <c r="L6496" s="1218"/>
      <c r="M6496" s="1221"/>
    </row>
    <row r="6497" spans="1:13" ht="15.75">
      <c r="A6497" s="2473" t="s">
        <v>4375</v>
      </c>
      <c r="B6497" s="1381"/>
      <c r="C6497" s="1218"/>
      <c r="D6497" s="1221"/>
      <c r="E6497" s="1381" t="s">
        <v>5675</v>
      </c>
      <c r="F6497" s="1218"/>
      <c r="G6497" s="1221"/>
      <c r="H6497" s="1381"/>
      <c r="I6497" s="1218"/>
      <c r="J6497" s="1221"/>
      <c r="K6497" s="1381" t="s">
        <v>5675</v>
      </c>
      <c r="L6497" s="1218"/>
      <c r="M6497" s="1221"/>
    </row>
    <row r="6498" spans="1:13" ht="15.75">
      <c r="A6498" s="2473" t="s">
        <v>3291</v>
      </c>
      <c r="B6498" s="1381"/>
      <c r="C6498" s="1218"/>
      <c r="D6498" s="1221"/>
      <c r="E6498" s="1381" t="s">
        <v>5705</v>
      </c>
      <c r="F6498" s="1218"/>
      <c r="G6498" s="1221"/>
      <c r="H6498" s="1381"/>
      <c r="I6498" s="1218"/>
      <c r="J6498" s="1221"/>
      <c r="K6498" s="1381" t="s">
        <v>5705</v>
      </c>
      <c r="L6498" s="1218"/>
      <c r="M6498" s="1221"/>
    </row>
    <row r="6499" spans="1:13" ht="15.75">
      <c r="A6499" s="2473" t="s">
        <v>3294</v>
      </c>
      <c r="B6499" s="1381"/>
      <c r="C6499" s="1218"/>
      <c r="D6499" s="1221"/>
      <c r="E6499" s="1381" t="s">
        <v>5659</v>
      </c>
      <c r="F6499" s="1218"/>
      <c r="G6499" s="1221"/>
      <c r="H6499" s="1381"/>
      <c r="I6499" s="1218"/>
      <c r="J6499" s="1221"/>
      <c r="K6499" s="1381" t="s">
        <v>5660</v>
      </c>
      <c r="L6499" s="1218"/>
      <c r="M6499" s="1221"/>
    </row>
    <row r="6500" spans="1:13" ht="15.75">
      <c r="A6500" s="2473" t="s">
        <v>3295</v>
      </c>
      <c r="B6500" s="1381"/>
      <c r="C6500" s="1218"/>
      <c r="D6500" s="1221"/>
      <c r="E6500" s="1381" t="s">
        <v>3708</v>
      </c>
      <c r="F6500" s="1218"/>
      <c r="G6500" s="1221"/>
      <c r="H6500" s="1381"/>
      <c r="I6500" s="1218"/>
      <c r="J6500" s="1221"/>
      <c r="K6500" s="1381" t="s">
        <v>3708</v>
      </c>
      <c r="L6500" s="1218"/>
      <c r="M6500" s="1221"/>
    </row>
    <row r="6501" spans="1:13" ht="15.75">
      <c r="A6501" s="2473" t="s">
        <v>3298</v>
      </c>
      <c r="B6501" s="1381"/>
      <c r="C6501" s="1218"/>
      <c r="D6501" s="1221"/>
      <c r="E6501" s="1381" t="s">
        <v>5695</v>
      </c>
      <c r="F6501" s="1218"/>
      <c r="G6501" s="1221"/>
      <c r="H6501" s="1381"/>
      <c r="I6501" s="1218"/>
      <c r="J6501" s="1221"/>
      <c r="K6501" s="1381" t="s">
        <v>5695</v>
      </c>
      <c r="L6501" s="1218"/>
      <c r="M6501" s="1221"/>
    </row>
    <row r="6502" spans="1:13" ht="15.75">
      <c r="A6502" s="2473" t="s">
        <v>4376</v>
      </c>
      <c r="B6502" s="1381"/>
      <c r="C6502" s="1218"/>
      <c r="D6502" s="1221"/>
      <c r="E6502" s="1381" t="s">
        <v>3337</v>
      </c>
      <c r="F6502" s="1218"/>
      <c r="G6502" s="1221"/>
      <c r="H6502" s="1381"/>
      <c r="I6502" s="1218"/>
      <c r="J6502" s="1221"/>
      <c r="K6502" s="1381" t="s">
        <v>3337</v>
      </c>
      <c r="L6502" s="1218"/>
      <c r="M6502" s="1221"/>
    </row>
    <row r="6503" spans="1:13" ht="15.75">
      <c r="A6503" s="2473" t="s">
        <v>3304</v>
      </c>
      <c r="B6503" s="1381"/>
      <c r="C6503" s="1223"/>
      <c r="D6503" s="1221"/>
      <c r="E6503" s="1381" t="s">
        <v>3337</v>
      </c>
      <c r="F6503" s="1223"/>
      <c r="G6503" s="1221"/>
      <c r="H6503" s="1381"/>
      <c r="I6503" s="1223"/>
      <c r="J6503" s="1221"/>
      <c r="K6503" s="1381" t="s">
        <v>3337</v>
      </c>
      <c r="L6503" s="1223"/>
      <c r="M6503" s="1221"/>
    </row>
    <row r="6504" spans="1:13" ht="15.75">
      <c r="A6504" s="2473" t="s">
        <v>4377</v>
      </c>
      <c r="B6504" s="1385"/>
      <c r="C6504" s="1225"/>
      <c r="D6504" s="1221"/>
      <c r="E6504" s="1385">
        <v>1</v>
      </c>
      <c r="F6504" s="4337">
        <v>300</v>
      </c>
      <c r="G6504" s="1221"/>
      <c r="H6504" s="1385"/>
      <c r="I6504" s="1225"/>
      <c r="J6504" s="1221"/>
      <c r="K6504" s="1385">
        <v>1</v>
      </c>
      <c r="L6504" s="4337">
        <v>300</v>
      </c>
      <c r="M6504" s="1221"/>
    </row>
    <row r="6505" spans="1:13" ht="15.75">
      <c r="A6505" s="2473" t="s">
        <v>4378</v>
      </c>
      <c r="B6505" s="1385"/>
      <c r="C6505" s="1225"/>
      <c r="D6505" s="1221"/>
      <c r="E6505" s="1385">
        <v>2</v>
      </c>
      <c r="F6505" s="4338"/>
      <c r="G6505" s="1221"/>
      <c r="H6505" s="1385"/>
      <c r="I6505" s="1225"/>
      <c r="J6505" s="1221"/>
      <c r="K6505" s="1385">
        <v>2</v>
      </c>
      <c r="L6505" s="4338"/>
      <c r="M6505" s="1221"/>
    </row>
    <row r="6506" spans="1:13" ht="15.75">
      <c r="A6506" s="2473" t="s">
        <v>4379</v>
      </c>
      <c r="B6506" s="1388"/>
      <c r="C6506" s="1228"/>
      <c r="D6506" s="1221"/>
      <c r="E6506" s="1388">
        <v>30</v>
      </c>
      <c r="F6506" s="1228"/>
      <c r="G6506" s="1221"/>
      <c r="H6506" s="1388"/>
      <c r="I6506" s="1228"/>
      <c r="J6506" s="1221"/>
      <c r="K6506" s="1388">
        <v>30</v>
      </c>
      <c r="L6506" s="1228"/>
      <c r="M6506" s="1221"/>
    </row>
    <row r="6507" spans="1:13" ht="16.5" thickBot="1">
      <c r="A6507" s="3253" t="s">
        <v>29</v>
      </c>
      <c r="B6507" s="1417"/>
      <c r="C6507" s="1417"/>
      <c r="D6507" s="1529">
        <v>0</v>
      </c>
      <c r="E6507" s="3254">
        <v>9000</v>
      </c>
      <c r="F6507" s="1417"/>
      <c r="G6507" s="3255">
        <v>9000</v>
      </c>
      <c r="H6507" s="1417"/>
      <c r="I6507" s="1417"/>
      <c r="J6507" s="1529"/>
      <c r="K6507" s="3254">
        <v>9000</v>
      </c>
      <c r="L6507" s="1417"/>
      <c r="M6507" s="3255">
        <v>9000</v>
      </c>
    </row>
    <row r="6508" spans="1:13" ht="15.75">
      <c r="A6508" s="3249" t="s">
        <v>3278</v>
      </c>
      <c r="B6508" s="1209"/>
      <c r="C6508" s="1209"/>
      <c r="D6508" s="1212"/>
      <c r="E6508" s="1209"/>
      <c r="F6508" s="1209"/>
      <c r="G6508" s="1212"/>
      <c r="H6508" s="1379"/>
      <c r="I6508" s="1209"/>
      <c r="J6508" s="1212"/>
      <c r="K6508" s="1379" t="s">
        <v>5706</v>
      </c>
      <c r="L6508" s="1209">
        <v>475</v>
      </c>
      <c r="M6508" s="1212">
        <v>14250</v>
      </c>
    </row>
    <row r="6509" spans="1:13" ht="15.75">
      <c r="A6509" s="2473" t="s">
        <v>4228</v>
      </c>
      <c r="B6509" s="1214"/>
      <c r="C6509" s="1214"/>
      <c r="D6509" s="1216"/>
      <c r="E6509" s="1214"/>
      <c r="F6509" s="1214"/>
      <c r="G6509" s="1216"/>
      <c r="H6509" s="1214"/>
      <c r="I6509" s="1214"/>
      <c r="J6509" s="1216"/>
      <c r="K6509" s="1214" t="s">
        <v>5652</v>
      </c>
      <c r="L6509" s="1214"/>
      <c r="M6509" s="1216"/>
    </row>
    <row r="6510" spans="1:13" ht="15.75">
      <c r="A6510" s="2473" t="s">
        <v>3284</v>
      </c>
      <c r="B6510" s="1381"/>
      <c r="C6510" s="1218"/>
      <c r="D6510" s="1221"/>
      <c r="E6510" s="1381"/>
      <c r="F6510" s="1218"/>
      <c r="G6510" s="1221"/>
      <c r="H6510" s="1381"/>
      <c r="I6510" s="1218"/>
      <c r="J6510" s="1221"/>
      <c r="K6510" s="1381">
        <v>44166</v>
      </c>
      <c r="L6510" s="1218"/>
      <c r="M6510" s="1221"/>
    </row>
    <row r="6511" spans="1:13" ht="15.75">
      <c r="A6511" s="2473" t="s">
        <v>4375</v>
      </c>
      <c r="B6511" s="1381"/>
      <c r="C6511" s="1218"/>
      <c r="D6511" s="1221"/>
      <c r="E6511" s="1381"/>
      <c r="F6511" s="1218"/>
      <c r="G6511" s="1221"/>
      <c r="H6511" s="1381"/>
      <c r="I6511" s="1218"/>
      <c r="J6511" s="1221"/>
      <c r="K6511" s="1381" t="s">
        <v>5675</v>
      </c>
      <c r="L6511" s="1218"/>
      <c r="M6511" s="1221"/>
    </row>
    <row r="6512" spans="1:13" ht="15.75">
      <c r="A6512" s="2473" t="s">
        <v>3291</v>
      </c>
      <c r="B6512" s="1381"/>
      <c r="C6512" s="1218"/>
      <c r="D6512" s="1221"/>
      <c r="E6512" s="1381"/>
      <c r="F6512" s="1218"/>
      <c r="G6512" s="1221"/>
      <c r="H6512" s="1381"/>
      <c r="I6512" s="1218"/>
      <c r="J6512" s="1221"/>
      <c r="K6512" s="1381" t="s">
        <v>5705</v>
      </c>
      <c r="L6512" s="1218"/>
      <c r="M6512" s="1221"/>
    </row>
    <row r="6513" spans="1:13" ht="15.75">
      <c r="A6513" s="2473" t="s">
        <v>3294</v>
      </c>
      <c r="B6513" s="1381"/>
      <c r="C6513" s="1218"/>
      <c r="D6513" s="1221"/>
      <c r="E6513" s="1381"/>
      <c r="F6513" s="1218"/>
      <c r="G6513" s="1221"/>
      <c r="H6513" s="1381"/>
      <c r="I6513" s="1218"/>
      <c r="J6513" s="1221"/>
      <c r="K6513" s="1381" t="s">
        <v>3699</v>
      </c>
      <c r="L6513" s="1218"/>
      <c r="M6513" s="1221"/>
    </row>
    <row r="6514" spans="1:13" ht="15.75">
      <c r="A6514" s="2473" t="s">
        <v>3295</v>
      </c>
      <c r="B6514" s="1381"/>
      <c r="C6514" s="1218"/>
      <c r="D6514" s="1221"/>
      <c r="E6514" s="1381"/>
      <c r="F6514" s="1218"/>
      <c r="G6514" s="1221"/>
      <c r="H6514" s="1381"/>
      <c r="I6514" s="1218"/>
      <c r="J6514" s="1221"/>
      <c r="K6514" s="1381" t="s">
        <v>3434</v>
      </c>
      <c r="L6514" s="1218"/>
      <c r="M6514" s="1221"/>
    </row>
    <row r="6515" spans="1:13" ht="63">
      <c r="A6515" s="2473" t="s">
        <v>3298</v>
      </c>
      <c r="B6515" s="1381"/>
      <c r="C6515" s="1218"/>
      <c r="D6515" s="1221"/>
      <c r="E6515" s="1381"/>
      <c r="F6515" s="1218"/>
      <c r="G6515" s="1221"/>
      <c r="H6515" s="1381"/>
      <c r="I6515" s="1218"/>
      <c r="J6515" s="1221"/>
      <c r="K6515" s="1381" t="s">
        <v>5681</v>
      </c>
      <c r="L6515" s="1218"/>
      <c r="M6515" s="1221"/>
    </row>
    <row r="6516" spans="1:13" ht="15.75">
      <c r="A6516" s="2473" t="s">
        <v>4376</v>
      </c>
      <c r="B6516" s="1381"/>
      <c r="C6516" s="1218"/>
      <c r="D6516" s="1221"/>
      <c r="E6516" s="1381"/>
      <c r="F6516" s="1218"/>
      <c r="G6516" s="1221"/>
      <c r="H6516" s="1381"/>
      <c r="I6516" s="1218"/>
      <c r="J6516" s="1221"/>
      <c r="K6516" s="1381" t="s">
        <v>3337</v>
      </c>
      <c r="L6516" s="1218"/>
      <c r="M6516" s="1221"/>
    </row>
    <row r="6517" spans="1:13" ht="15.75">
      <c r="A6517" s="2473" t="s">
        <v>3304</v>
      </c>
      <c r="B6517" s="1381"/>
      <c r="C6517" s="1223"/>
      <c r="D6517" s="1221"/>
      <c r="E6517" s="1381"/>
      <c r="F6517" s="1223"/>
      <c r="G6517" s="1221"/>
      <c r="H6517" s="1381"/>
      <c r="I6517" s="1223"/>
      <c r="J6517" s="1221"/>
      <c r="K6517" s="1381" t="s">
        <v>3337</v>
      </c>
      <c r="L6517" s="1223"/>
      <c r="M6517" s="1221"/>
    </row>
    <row r="6518" spans="1:13" ht="15.75">
      <c r="A6518" s="2473" t="s">
        <v>4377</v>
      </c>
      <c r="B6518" s="1385"/>
      <c r="C6518" s="1225"/>
      <c r="D6518" s="1221"/>
      <c r="E6518" s="1385"/>
      <c r="F6518" s="1225"/>
      <c r="G6518" s="1221"/>
      <c r="H6518" s="1385"/>
      <c r="I6518" s="1225"/>
      <c r="J6518" s="1221"/>
      <c r="K6518" s="1385">
        <v>1</v>
      </c>
      <c r="L6518" s="4337">
        <v>475</v>
      </c>
      <c r="M6518" s="1221"/>
    </row>
    <row r="6519" spans="1:13" ht="15.75">
      <c r="A6519" s="2473" t="s">
        <v>4378</v>
      </c>
      <c r="B6519" s="1385"/>
      <c r="C6519" s="1225"/>
      <c r="D6519" s="1221"/>
      <c r="E6519" s="1385"/>
      <c r="F6519" s="1225"/>
      <c r="G6519" s="1221"/>
      <c r="H6519" s="1385"/>
      <c r="I6519" s="1225"/>
      <c r="J6519" s="1221"/>
      <c r="K6519" s="1385">
        <v>2</v>
      </c>
      <c r="L6519" s="4338"/>
      <c r="M6519" s="1221"/>
    </row>
    <row r="6520" spans="1:13" ht="15.75">
      <c r="A6520" s="2473" t="s">
        <v>4379</v>
      </c>
      <c r="B6520" s="1388"/>
      <c r="C6520" s="1228"/>
      <c r="D6520" s="1221"/>
      <c r="E6520" s="1388"/>
      <c r="F6520" s="1228"/>
      <c r="G6520" s="1221"/>
      <c r="H6520" s="1388"/>
      <c r="I6520" s="1228"/>
      <c r="J6520" s="1221"/>
      <c r="K6520" s="1388">
        <v>30</v>
      </c>
      <c r="L6520" s="1228"/>
      <c r="M6520" s="1221"/>
    </row>
    <row r="6521" spans="1:13" ht="16.5" thickBot="1">
      <c r="A6521" s="2474" t="s">
        <v>29</v>
      </c>
      <c r="B6521" s="1231"/>
      <c r="C6521" s="1231"/>
      <c r="D6521" s="1234">
        <v>0</v>
      </c>
      <c r="E6521" s="1231"/>
      <c r="F6521" s="1231"/>
      <c r="G6521" s="1234">
        <v>0</v>
      </c>
      <c r="H6521" s="1231"/>
      <c r="I6521" s="1231"/>
      <c r="J6521" s="1234"/>
      <c r="K6521" s="3258">
        <v>14250</v>
      </c>
      <c r="L6521" s="1231"/>
      <c r="M6521" s="3251">
        <v>14250</v>
      </c>
    </row>
    <row r="6522" spans="1:13" ht="15.75">
      <c r="A6522" s="3252" t="s">
        <v>3278</v>
      </c>
      <c r="B6522" s="1411"/>
      <c r="C6522" s="1411"/>
      <c r="D6522" s="1412"/>
      <c r="E6522" s="1411"/>
      <c r="F6522" s="1411"/>
      <c r="G6522" s="1412"/>
      <c r="H6522" s="2077"/>
      <c r="I6522" s="1411"/>
      <c r="J6522" s="1412"/>
      <c r="K6522" s="2077" t="s">
        <v>5707</v>
      </c>
      <c r="L6522" s="1411">
        <v>475</v>
      </c>
      <c r="M6522" s="1412">
        <v>28500</v>
      </c>
    </row>
    <row r="6523" spans="1:13" ht="15.75">
      <c r="A6523" s="2473" t="s">
        <v>4228</v>
      </c>
      <c r="B6523" s="1214"/>
      <c r="C6523" s="1214"/>
      <c r="D6523" s="1216"/>
      <c r="E6523" s="1214"/>
      <c r="F6523" s="1214"/>
      <c r="G6523" s="1216"/>
      <c r="H6523" s="1214"/>
      <c r="I6523" s="1214"/>
      <c r="J6523" s="1216"/>
      <c r="K6523" s="1214" t="s">
        <v>5652</v>
      </c>
      <c r="L6523" s="1214"/>
      <c r="M6523" s="1216"/>
    </row>
    <row r="6524" spans="1:13" ht="15.75">
      <c r="A6524" s="2473" t="s">
        <v>3284</v>
      </c>
      <c r="B6524" s="1381"/>
      <c r="C6524" s="1218"/>
      <c r="D6524" s="1221"/>
      <c r="E6524" s="1381"/>
      <c r="F6524" s="1218"/>
      <c r="G6524" s="1221"/>
      <c r="H6524" s="1381"/>
      <c r="I6524" s="1218"/>
      <c r="J6524" s="1221"/>
      <c r="K6524" s="1381">
        <v>44105</v>
      </c>
      <c r="L6524" s="1218"/>
      <c r="M6524" s="1221"/>
    </row>
    <row r="6525" spans="1:13" ht="15.75">
      <c r="A6525" s="2473" t="s">
        <v>4375</v>
      </c>
      <c r="B6525" s="1381"/>
      <c r="C6525" s="1218"/>
      <c r="D6525" s="1221"/>
      <c r="E6525" s="1381"/>
      <c r="F6525" s="1218"/>
      <c r="G6525" s="1221"/>
      <c r="H6525" s="1381"/>
      <c r="I6525" s="1218"/>
      <c r="J6525" s="1221"/>
      <c r="K6525" s="1381" t="s">
        <v>5675</v>
      </c>
      <c r="L6525" s="1218"/>
      <c r="M6525" s="1221"/>
    </row>
    <row r="6526" spans="1:13" ht="15.75">
      <c r="A6526" s="2473" t="s">
        <v>3291</v>
      </c>
      <c r="B6526" s="1381"/>
      <c r="C6526" s="1218"/>
      <c r="D6526" s="1221"/>
      <c r="E6526" s="1381"/>
      <c r="F6526" s="1218"/>
      <c r="G6526" s="1221"/>
      <c r="H6526" s="1381"/>
      <c r="I6526" s="1218"/>
      <c r="J6526" s="1221"/>
      <c r="K6526" s="1381" t="s">
        <v>5708</v>
      </c>
      <c r="L6526" s="1218"/>
      <c r="M6526" s="1221"/>
    </row>
    <row r="6527" spans="1:13" ht="15.75">
      <c r="A6527" s="2473" t="s">
        <v>3294</v>
      </c>
      <c r="B6527" s="1381"/>
      <c r="C6527" s="1218"/>
      <c r="D6527" s="1221"/>
      <c r="E6527" s="1381"/>
      <c r="F6527" s="1218"/>
      <c r="G6527" s="1221"/>
      <c r="H6527" s="1381"/>
      <c r="I6527" s="1218"/>
      <c r="J6527" s="1221"/>
      <c r="K6527" s="1381" t="s">
        <v>3699</v>
      </c>
      <c r="L6527" s="1218"/>
      <c r="M6527" s="1221"/>
    </row>
    <row r="6528" spans="1:13" ht="15.75">
      <c r="A6528" s="2473" t="s">
        <v>3295</v>
      </c>
      <c r="B6528" s="1381"/>
      <c r="C6528" s="1218"/>
      <c r="D6528" s="1221"/>
      <c r="E6528" s="1381"/>
      <c r="F6528" s="1218"/>
      <c r="G6528" s="1221"/>
      <c r="H6528" s="1381"/>
      <c r="I6528" s="1218"/>
      <c r="J6528" s="1221"/>
      <c r="K6528" s="1381" t="s">
        <v>3434</v>
      </c>
      <c r="L6528" s="1218"/>
      <c r="M6528" s="1221"/>
    </row>
    <row r="6529" spans="1:13" ht="63">
      <c r="A6529" s="2473" t="s">
        <v>3298</v>
      </c>
      <c r="B6529" s="1381"/>
      <c r="C6529" s="1218"/>
      <c r="D6529" s="1221"/>
      <c r="E6529" s="1381"/>
      <c r="F6529" s="1218"/>
      <c r="G6529" s="1221"/>
      <c r="H6529" s="1381"/>
      <c r="I6529" s="1218"/>
      <c r="J6529" s="1221"/>
      <c r="K6529" s="1381" t="s">
        <v>5681</v>
      </c>
      <c r="L6529" s="1218"/>
      <c r="M6529" s="1221"/>
    </row>
    <row r="6530" spans="1:13" ht="15.75">
      <c r="A6530" s="2473" t="s">
        <v>4376</v>
      </c>
      <c r="B6530" s="1381"/>
      <c r="C6530" s="1218"/>
      <c r="D6530" s="1221"/>
      <c r="E6530" s="1381"/>
      <c r="F6530" s="1218"/>
      <c r="G6530" s="1221"/>
      <c r="H6530" s="1381"/>
      <c r="I6530" s="1218"/>
      <c r="J6530" s="1221"/>
      <c r="K6530" s="1381" t="s">
        <v>3337</v>
      </c>
      <c r="L6530" s="1218"/>
      <c r="M6530" s="1221"/>
    </row>
    <row r="6531" spans="1:13" ht="15.75">
      <c r="A6531" s="2473" t="s">
        <v>3304</v>
      </c>
      <c r="B6531" s="1381"/>
      <c r="C6531" s="1223"/>
      <c r="D6531" s="1221"/>
      <c r="E6531" s="1381"/>
      <c r="F6531" s="1223"/>
      <c r="G6531" s="1221"/>
      <c r="H6531" s="1381"/>
      <c r="I6531" s="1223"/>
      <c r="J6531" s="1221"/>
      <c r="K6531" s="1381" t="s">
        <v>3337</v>
      </c>
      <c r="L6531" s="1223"/>
      <c r="M6531" s="1221"/>
    </row>
    <row r="6532" spans="1:13" ht="15.75">
      <c r="A6532" s="2473" t="s">
        <v>4377</v>
      </c>
      <c r="B6532" s="1385"/>
      <c r="C6532" s="1225"/>
      <c r="D6532" s="1221"/>
      <c r="E6532" s="1385"/>
      <c r="F6532" s="1225"/>
      <c r="G6532" s="1221"/>
      <c r="H6532" s="1385"/>
      <c r="I6532" s="1225"/>
      <c r="J6532" s="1221"/>
      <c r="K6532" s="1385">
        <v>1</v>
      </c>
      <c r="L6532" s="4337">
        <v>475</v>
      </c>
      <c r="M6532" s="1221"/>
    </row>
    <row r="6533" spans="1:13" ht="15.75">
      <c r="A6533" s="2473" t="s">
        <v>4378</v>
      </c>
      <c r="B6533" s="1385"/>
      <c r="C6533" s="1225"/>
      <c r="D6533" s="1221"/>
      <c r="E6533" s="1385"/>
      <c r="F6533" s="1225"/>
      <c r="G6533" s="1221"/>
      <c r="H6533" s="1385"/>
      <c r="I6533" s="1225"/>
      <c r="J6533" s="1221"/>
      <c r="K6533" s="1385">
        <v>2</v>
      </c>
      <c r="L6533" s="4338"/>
      <c r="M6533" s="1221"/>
    </row>
    <row r="6534" spans="1:13" ht="15.75">
      <c r="A6534" s="2473" t="s">
        <v>4379</v>
      </c>
      <c r="B6534" s="1388"/>
      <c r="C6534" s="1228"/>
      <c r="D6534" s="1221"/>
      <c r="E6534" s="1388"/>
      <c r="F6534" s="1228"/>
      <c r="G6534" s="1221"/>
      <c r="H6534" s="1388"/>
      <c r="I6534" s="1228"/>
      <c r="J6534" s="1221"/>
      <c r="K6534" s="1388">
        <v>60</v>
      </c>
      <c r="L6534" s="1228"/>
      <c r="M6534" s="1221"/>
    </row>
    <row r="6535" spans="1:13" ht="16.5" thickBot="1">
      <c r="A6535" s="3253" t="s">
        <v>29</v>
      </c>
      <c r="B6535" s="1417"/>
      <c r="C6535" s="1417"/>
      <c r="D6535" s="1529">
        <v>0</v>
      </c>
      <c r="E6535" s="1417"/>
      <c r="F6535" s="1417"/>
      <c r="G6535" s="1529">
        <v>0</v>
      </c>
      <c r="H6535" s="1417"/>
      <c r="I6535" s="1417"/>
      <c r="J6535" s="1529"/>
      <c r="K6535" s="3254">
        <v>28500</v>
      </c>
      <c r="L6535" s="1417"/>
      <c r="M6535" s="3255">
        <v>28500</v>
      </c>
    </row>
    <row r="6536" spans="1:13" ht="15.75">
      <c r="A6536" s="3249" t="s">
        <v>3278</v>
      </c>
      <c r="B6536" s="1209"/>
      <c r="C6536" s="1209"/>
      <c r="D6536" s="1212"/>
      <c r="E6536" s="1379" t="s">
        <v>5709</v>
      </c>
      <c r="F6536" s="1209">
        <v>475</v>
      </c>
      <c r="G6536" s="1212">
        <v>9500</v>
      </c>
      <c r="H6536" s="1379"/>
      <c r="I6536" s="1209"/>
      <c r="J6536" s="1212"/>
      <c r="K6536" s="1379" t="s">
        <v>5709</v>
      </c>
      <c r="L6536" s="1209">
        <v>475</v>
      </c>
      <c r="M6536" s="1212">
        <v>9500</v>
      </c>
    </row>
    <row r="6537" spans="1:13" ht="15.75">
      <c r="A6537" s="2473" t="s">
        <v>4228</v>
      </c>
      <c r="B6537" s="1214"/>
      <c r="C6537" s="1214"/>
      <c r="D6537" s="1216"/>
      <c r="E6537" s="1214" t="s">
        <v>5652</v>
      </c>
      <c r="F6537" s="1214"/>
      <c r="G6537" s="1216"/>
      <c r="H6537" s="1214"/>
      <c r="I6537" s="1214"/>
      <c r="J6537" s="1216"/>
      <c r="K6537" s="1214" t="s">
        <v>5652</v>
      </c>
      <c r="L6537" s="1214"/>
      <c r="M6537" s="1216"/>
    </row>
    <row r="6538" spans="1:13" ht="15.75">
      <c r="A6538" s="2473" t="s">
        <v>3284</v>
      </c>
      <c r="B6538" s="1381"/>
      <c r="C6538" s="1218"/>
      <c r="D6538" s="1221"/>
      <c r="E6538" s="1381">
        <v>44105</v>
      </c>
      <c r="F6538" s="1218"/>
      <c r="G6538" s="1221"/>
      <c r="H6538" s="1381"/>
      <c r="I6538" s="1218"/>
      <c r="J6538" s="1221"/>
      <c r="K6538" s="1381">
        <v>44105</v>
      </c>
      <c r="L6538" s="1218"/>
      <c r="M6538" s="1221"/>
    </row>
    <row r="6539" spans="1:13" ht="15.75">
      <c r="A6539" s="2473" t="s">
        <v>4375</v>
      </c>
      <c r="B6539" s="1381"/>
      <c r="C6539" s="1218"/>
      <c r="D6539" s="1221"/>
      <c r="E6539" s="1381" t="s">
        <v>5675</v>
      </c>
      <c r="F6539" s="1218"/>
      <c r="G6539" s="1221"/>
      <c r="H6539" s="1381"/>
      <c r="I6539" s="1218"/>
      <c r="J6539" s="1221"/>
      <c r="K6539" s="1381" t="s">
        <v>5675</v>
      </c>
      <c r="L6539" s="1218"/>
      <c r="M6539" s="1221"/>
    </row>
    <row r="6540" spans="1:13" ht="15.75">
      <c r="A6540" s="2473" t="s">
        <v>3291</v>
      </c>
      <c r="B6540" s="1381"/>
      <c r="C6540" s="1218"/>
      <c r="D6540" s="1221"/>
      <c r="E6540" s="1381" t="s">
        <v>5710</v>
      </c>
      <c r="F6540" s="1218"/>
      <c r="G6540" s="1221"/>
      <c r="H6540" s="1381"/>
      <c r="I6540" s="1218"/>
      <c r="J6540" s="1221"/>
      <c r="K6540" s="1381" t="s">
        <v>5710</v>
      </c>
      <c r="L6540" s="1218"/>
      <c r="M6540" s="1221"/>
    </row>
    <row r="6541" spans="1:13" ht="15.75">
      <c r="A6541" s="2473" t="s">
        <v>3294</v>
      </c>
      <c r="B6541" s="1381"/>
      <c r="C6541" s="1218"/>
      <c r="D6541" s="1221"/>
      <c r="E6541" s="1381" t="s">
        <v>3700</v>
      </c>
      <c r="F6541" s="1218"/>
      <c r="G6541" s="1221"/>
      <c r="H6541" s="1381"/>
      <c r="I6541" s="1218"/>
      <c r="J6541" s="1221"/>
      <c r="K6541" s="1381" t="s">
        <v>3700</v>
      </c>
      <c r="L6541" s="1218"/>
      <c r="M6541" s="1221"/>
    </row>
    <row r="6542" spans="1:13" ht="15.75">
      <c r="A6542" s="2473" t="s">
        <v>3295</v>
      </c>
      <c r="B6542" s="1381"/>
      <c r="C6542" s="1218"/>
      <c r="D6542" s="1221"/>
      <c r="E6542" s="1381" t="s">
        <v>3434</v>
      </c>
      <c r="F6542" s="1218"/>
      <c r="G6542" s="1221"/>
      <c r="H6542" s="1381"/>
      <c r="I6542" s="1218"/>
      <c r="J6542" s="1221"/>
      <c r="K6542" s="1381" t="s">
        <v>3434</v>
      </c>
      <c r="L6542" s="1218"/>
      <c r="M6542" s="1221"/>
    </row>
    <row r="6543" spans="1:13" ht="63">
      <c r="A6543" s="2473" t="s">
        <v>3298</v>
      </c>
      <c r="B6543" s="1381"/>
      <c r="C6543" s="1218"/>
      <c r="D6543" s="1221"/>
      <c r="E6543" s="1381" t="s">
        <v>5681</v>
      </c>
      <c r="F6543" s="1218"/>
      <c r="G6543" s="1221"/>
      <c r="H6543" s="1381"/>
      <c r="I6543" s="1218"/>
      <c r="J6543" s="1221"/>
      <c r="K6543" s="1381" t="s">
        <v>5681</v>
      </c>
      <c r="L6543" s="1218"/>
      <c r="M6543" s="1221"/>
    </row>
    <row r="6544" spans="1:13" ht="15.75">
      <c r="A6544" s="2473" t="s">
        <v>4376</v>
      </c>
      <c r="B6544" s="1381"/>
      <c r="C6544" s="1218"/>
      <c r="D6544" s="1221"/>
      <c r="E6544" s="1381" t="s">
        <v>3337</v>
      </c>
      <c r="F6544" s="1218"/>
      <c r="G6544" s="1221"/>
      <c r="H6544" s="1381"/>
      <c r="I6544" s="1218"/>
      <c r="J6544" s="1221"/>
      <c r="K6544" s="1381" t="s">
        <v>3337</v>
      </c>
      <c r="L6544" s="1218"/>
      <c r="M6544" s="1221"/>
    </row>
    <row r="6545" spans="1:13" ht="15.75">
      <c r="A6545" s="2473" t="s">
        <v>3304</v>
      </c>
      <c r="B6545" s="1381"/>
      <c r="C6545" s="1223"/>
      <c r="D6545" s="1221"/>
      <c r="E6545" s="1381" t="s">
        <v>3337</v>
      </c>
      <c r="F6545" s="1223"/>
      <c r="G6545" s="1221"/>
      <c r="H6545" s="1381"/>
      <c r="I6545" s="1223"/>
      <c r="J6545" s="1221"/>
      <c r="K6545" s="1381" t="s">
        <v>3337</v>
      </c>
      <c r="L6545" s="1223"/>
      <c r="M6545" s="1221"/>
    </row>
    <row r="6546" spans="1:13" ht="15.75">
      <c r="A6546" s="2473" t="s">
        <v>4377</v>
      </c>
      <c r="B6546" s="1385"/>
      <c r="C6546" s="1225"/>
      <c r="D6546" s="1221"/>
      <c r="E6546" s="1385">
        <v>1</v>
      </c>
      <c r="F6546" s="4337">
        <v>475</v>
      </c>
      <c r="G6546" s="1221"/>
      <c r="H6546" s="1385"/>
      <c r="I6546" s="4337"/>
      <c r="J6546" s="1221"/>
      <c r="K6546" s="1385">
        <v>1</v>
      </c>
      <c r="L6546" s="4337">
        <v>475</v>
      </c>
      <c r="M6546" s="1221"/>
    </row>
    <row r="6547" spans="1:13" ht="15.75">
      <c r="A6547" s="2473" t="s">
        <v>4378</v>
      </c>
      <c r="B6547" s="1385"/>
      <c r="C6547" s="1225"/>
      <c r="D6547" s="1221"/>
      <c r="E6547" s="1385">
        <v>2</v>
      </c>
      <c r="F6547" s="4338"/>
      <c r="G6547" s="1221"/>
      <c r="H6547" s="1385"/>
      <c r="I6547" s="4338"/>
      <c r="J6547" s="1221"/>
      <c r="K6547" s="1385">
        <v>2</v>
      </c>
      <c r="L6547" s="4338"/>
      <c r="M6547" s="1221"/>
    </row>
    <row r="6548" spans="1:13" ht="15.75">
      <c r="A6548" s="2473" t="s">
        <v>4379</v>
      </c>
      <c r="B6548" s="1388"/>
      <c r="C6548" s="1228"/>
      <c r="D6548" s="1221"/>
      <c r="E6548" s="1388">
        <v>20</v>
      </c>
      <c r="F6548" s="1228"/>
      <c r="G6548" s="1221"/>
      <c r="H6548" s="1388"/>
      <c r="I6548" s="1228"/>
      <c r="J6548" s="1221"/>
      <c r="K6548" s="1388">
        <v>20</v>
      </c>
      <c r="L6548" s="1228"/>
      <c r="M6548" s="1221"/>
    </row>
    <row r="6549" spans="1:13" ht="16.5" thickBot="1">
      <c r="A6549" s="2474" t="s">
        <v>29</v>
      </c>
      <c r="B6549" s="1231"/>
      <c r="C6549" s="1231"/>
      <c r="D6549" s="1234">
        <v>0</v>
      </c>
      <c r="E6549" s="3258">
        <v>9500</v>
      </c>
      <c r="F6549" s="1231"/>
      <c r="G6549" s="3251">
        <v>9500</v>
      </c>
      <c r="H6549" s="1231"/>
      <c r="I6549" s="1231"/>
      <c r="J6549" s="3251"/>
      <c r="K6549" s="3258">
        <v>9500</v>
      </c>
      <c r="L6549" s="1231"/>
      <c r="M6549" s="3251">
        <v>9500</v>
      </c>
    </row>
    <row r="6550" spans="1:13" ht="31.5">
      <c r="A6550" s="3252" t="s">
        <v>3278</v>
      </c>
      <c r="B6550" s="1411"/>
      <c r="C6550" s="1411"/>
      <c r="D6550" s="1412"/>
      <c r="E6550" s="2077" t="s">
        <v>5711</v>
      </c>
      <c r="F6550" s="1411">
        <v>1600</v>
      </c>
      <c r="G6550" s="1412">
        <v>24000</v>
      </c>
      <c r="H6550" s="2077"/>
      <c r="I6550" s="1411"/>
      <c r="J6550" s="1412"/>
      <c r="K6550" s="2077"/>
      <c r="L6550" s="1411"/>
      <c r="M6550" s="1412"/>
    </row>
    <row r="6551" spans="1:13" ht="15.75">
      <c r="A6551" s="2473" t="s">
        <v>4228</v>
      </c>
      <c r="B6551" s="1214"/>
      <c r="C6551" s="1214"/>
      <c r="D6551" s="1216"/>
      <c r="E6551" s="1214" t="s">
        <v>5652</v>
      </c>
      <c r="F6551" s="1214"/>
      <c r="G6551" s="1216"/>
      <c r="H6551" s="1214"/>
      <c r="I6551" s="1214"/>
      <c r="J6551" s="1216"/>
      <c r="K6551" s="1214"/>
      <c r="L6551" s="1214"/>
      <c r="M6551" s="1216"/>
    </row>
    <row r="6552" spans="1:13" ht="15.75">
      <c r="A6552" s="2473" t="s">
        <v>3284</v>
      </c>
      <c r="B6552" s="1381"/>
      <c r="C6552" s="1218"/>
      <c r="D6552" s="1221"/>
      <c r="E6552" s="1381">
        <v>43983</v>
      </c>
      <c r="F6552" s="1218"/>
      <c r="G6552" s="1221"/>
      <c r="H6552" s="1381"/>
      <c r="I6552" s="1218"/>
      <c r="J6552" s="1221"/>
      <c r="K6552" s="1381"/>
      <c r="L6552" s="1218"/>
      <c r="M6552" s="1221"/>
    </row>
    <row r="6553" spans="1:13" ht="15.75">
      <c r="A6553" s="2473" t="s">
        <v>4375</v>
      </c>
      <c r="B6553" s="1381"/>
      <c r="C6553" s="1218"/>
      <c r="D6553" s="1221"/>
      <c r="E6553" s="1381" t="s">
        <v>5675</v>
      </c>
      <c r="F6553" s="1218"/>
      <c r="G6553" s="1221"/>
      <c r="H6553" s="1381"/>
      <c r="I6553" s="1218"/>
      <c r="J6553" s="1221"/>
      <c r="K6553" s="1381"/>
      <c r="L6553" s="1218"/>
      <c r="M6553" s="1221"/>
    </row>
    <row r="6554" spans="1:13" ht="15.75">
      <c r="A6554" s="2473" t="s">
        <v>3291</v>
      </c>
      <c r="B6554" s="1381"/>
      <c r="C6554" s="1218"/>
      <c r="D6554" s="1221"/>
      <c r="E6554" s="1381" t="s">
        <v>5712</v>
      </c>
      <c r="F6554" s="1218"/>
      <c r="G6554" s="1221"/>
      <c r="H6554" s="1381"/>
      <c r="I6554" s="1218"/>
      <c r="J6554" s="1221"/>
      <c r="K6554" s="1381"/>
      <c r="L6554" s="1218"/>
      <c r="M6554" s="1221"/>
    </row>
    <row r="6555" spans="1:13" ht="15.75">
      <c r="A6555" s="2473" t="s">
        <v>3294</v>
      </c>
      <c r="B6555" s="1381"/>
      <c r="C6555" s="1218"/>
      <c r="D6555" s="1221"/>
      <c r="E6555" s="1381" t="s">
        <v>3699</v>
      </c>
      <c r="F6555" s="1218"/>
      <c r="G6555" s="1221"/>
      <c r="H6555" s="1381"/>
      <c r="I6555" s="1218"/>
      <c r="J6555" s="1221"/>
      <c r="K6555" s="1381"/>
      <c r="L6555" s="1218"/>
      <c r="M6555" s="1221"/>
    </row>
    <row r="6556" spans="1:13" ht="15.75">
      <c r="A6556" s="2473" t="s">
        <v>3295</v>
      </c>
      <c r="B6556" s="1381"/>
      <c r="C6556" s="1218"/>
      <c r="D6556" s="1221"/>
      <c r="E6556" s="1381" t="s">
        <v>3434</v>
      </c>
      <c r="F6556" s="1218"/>
      <c r="G6556" s="1221"/>
      <c r="H6556" s="1381"/>
      <c r="I6556" s="1218"/>
      <c r="J6556" s="1221"/>
      <c r="K6556" s="1381"/>
      <c r="L6556" s="1218"/>
      <c r="M6556" s="1221"/>
    </row>
    <row r="6557" spans="1:13" ht="47.25">
      <c r="A6557" s="2473" t="s">
        <v>3298</v>
      </c>
      <c r="B6557" s="1381"/>
      <c r="C6557" s="1218"/>
      <c r="D6557" s="1221"/>
      <c r="E6557" s="1381" t="s">
        <v>5681</v>
      </c>
      <c r="F6557" s="1218"/>
      <c r="G6557" s="1221"/>
      <c r="H6557" s="1381"/>
      <c r="I6557" s="1218"/>
      <c r="J6557" s="1221"/>
      <c r="K6557" s="1381"/>
      <c r="L6557" s="1218"/>
      <c r="M6557" s="1221"/>
    </row>
    <row r="6558" spans="1:13" ht="15.75">
      <c r="A6558" s="2473" t="s">
        <v>4376</v>
      </c>
      <c r="B6558" s="1381"/>
      <c r="C6558" s="1218"/>
      <c r="D6558" s="1221"/>
      <c r="E6558" s="1381" t="s">
        <v>5713</v>
      </c>
      <c r="F6558" s="1218"/>
      <c r="G6558" s="1221"/>
      <c r="H6558" s="1381"/>
      <c r="I6558" s="1218"/>
      <c r="J6558" s="1221"/>
      <c r="K6558" s="1381"/>
      <c r="L6558" s="1218"/>
      <c r="M6558" s="1221"/>
    </row>
    <row r="6559" spans="1:13" ht="15.75">
      <c r="A6559" s="2473" t="s">
        <v>3304</v>
      </c>
      <c r="B6559" s="1381"/>
      <c r="C6559" s="1223"/>
      <c r="D6559" s="1221"/>
      <c r="E6559" s="1381" t="s">
        <v>5714</v>
      </c>
      <c r="F6559" s="1223"/>
      <c r="G6559" s="1221"/>
      <c r="H6559" s="1381"/>
      <c r="I6559" s="1223"/>
      <c r="J6559" s="1221"/>
      <c r="K6559" s="1381"/>
      <c r="L6559" s="1223"/>
      <c r="M6559" s="1221"/>
    </row>
    <row r="6560" spans="1:13" ht="15.75">
      <c r="A6560" s="2473" t="s">
        <v>4377</v>
      </c>
      <c r="B6560" s="1385"/>
      <c r="C6560" s="1225"/>
      <c r="D6560" s="1221"/>
      <c r="E6560" s="1385">
        <v>4</v>
      </c>
      <c r="F6560" s="4337">
        <v>1600</v>
      </c>
      <c r="G6560" s="1221"/>
      <c r="H6560" s="1385"/>
      <c r="I6560" s="1225"/>
      <c r="J6560" s="1221"/>
      <c r="K6560" s="1385"/>
      <c r="L6560" s="4337"/>
      <c r="M6560" s="1221"/>
    </row>
    <row r="6561" spans="1:13" ht="15.75">
      <c r="A6561" s="2473" t="s">
        <v>4378</v>
      </c>
      <c r="B6561" s="1385"/>
      <c r="C6561" s="1225"/>
      <c r="D6561" s="1221"/>
      <c r="E6561" s="1385">
        <v>4</v>
      </c>
      <c r="F6561" s="4338"/>
      <c r="G6561" s="1221"/>
      <c r="H6561" s="1385"/>
      <c r="I6561" s="1225"/>
      <c r="J6561" s="1221"/>
      <c r="K6561" s="1385"/>
      <c r="L6561" s="4338"/>
      <c r="M6561" s="1221"/>
    </row>
    <row r="6562" spans="1:13" ht="15.75">
      <c r="A6562" s="2473" t="s">
        <v>4379</v>
      </c>
      <c r="B6562" s="1388"/>
      <c r="C6562" s="1228"/>
      <c r="D6562" s="1221"/>
      <c r="E6562" s="1388">
        <v>15</v>
      </c>
      <c r="F6562" s="1228"/>
      <c r="G6562" s="1221"/>
      <c r="H6562" s="1388"/>
      <c r="I6562" s="1228"/>
      <c r="J6562" s="1221"/>
      <c r="K6562" s="1388"/>
      <c r="L6562" s="1228"/>
      <c r="M6562" s="1221"/>
    </row>
    <row r="6563" spans="1:13" ht="16.5" thickBot="1">
      <c r="A6563" s="2474" t="s">
        <v>29</v>
      </c>
      <c r="B6563" s="1231"/>
      <c r="C6563" s="1231"/>
      <c r="D6563" s="1234">
        <v>0</v>
      </c>
      <c r="E6563" s="3258">
        <v>24000</v>
      </c>
      <c r="F6563" s="1231"/>
      <c r="G6563" s="3251">
        <v>24000</v>
      </c>
      <c r="H6563" s="1231"/>
      <c r="I6563" s="1231"/>
      <c r="J6563" s="1234"/>
      <c r="K6563" s="1231"/>
      <c r="L6563" s="1231"/>
      <c r="M6563" s="3251"/>
    </row>
    <row r="6564" spans="1:13" ht="16.5" thickBot="1">
      <c r="A6564" s="3260" t="s">
        <v>4224</v>
      </c>
      <c r="B6564" s="2100"/>
      <c r="C6564" s="2100"/>
      <c r="D6564" s="3261">
        <f>D6563+D6549+D6535+D6521+D6507+D6493+D6479+D6465+D6451+D6437+D6423+D6409+D6395+D6381+D6367+D6353+D6339+D6325+D6311+D6297+D6283</f>
        <v>96250</v>
      </c>
      <c r="E6564" s="2100"/>
      <c r="F6564" s="2100"/>
      <c r="G6564" s="3261">
        <f>G6563+G6549+G6535+G6521+G6507+G6493+G6479+G6465+G6451+G6437+G6423+G6409+G6395+G6381+G6367+G6353+G6339+G6325+G6311+G6297+G6283</f>
        <v>238500</v>
      </c>
      <c r="H6564" s="2100"/>
      <c r="I6564" s="2100"/>
      <c r="J6564" s="3261">
        <f>J6563+J6549+J6535+J6521+J6507+J6493+J6479+J6465+J6451+J6437+J6423+J6409+J6395+J6381+J6367+J6353+J6339+J6325+J6311+J6297+J6283</f>
        <v>192375</v>
      </c>
      <c r="K6564" s="2100"/>
      <c r="L6564" s="2100"/>
      <c r="M6564" s="3261">
        <f>M6563+M6549+M6535+M6521+M6507+M6493+M6479+M6465+M6451+M6437+M6423+M6409+M6395+M6381+M6367+M6353+M6339+M6325+M6311+M6297+M6283</f>
        <v>282750</v>
      </c>
    </row>
    <row r="6565" spans="1:13" ht="16.5" thickBot="1">
      <c r="A6565" s="3262" t="s">
        <v>5715</v>
      </c>
      <c r="B6565" s="3263"/>
      <c r="C6565" s="3263"/>
      <c r="D6565" s="3264"/>
      <c r="E6565" s="3263"/>
      <c r="F6565" s="3263"/>
      <c r="G6565" s="3264"/>
      <c r="H6565" s="3263"/>
      <c r="I6565" s="3263"/>
      <c r="J6565" s="3264"/>
      <c r="K6565" s="3263"/>
      <c r="L6565" s="3263"/>
      <c r="M6565" s="3265"/>
    </row>
    <row r="6566" spans="1:13" ht="31.5">
      <c r="A6566" s="2049" t="s">
        <v>3278</v>
      </c>
      <c r="B6566" s="1620" t="s">
        <v>5716</v>
      </c>
      <c r="C6566" s="3266"/>
      <c r="D6566" s="3267"/>
      <c r="E6566" s="1209" t="s">
        <v>5717</v>
      </c>
      <c r="F6566" s="1209"/>
      <c r="G6566" s="1212"/>
      <c r="H6566" s="1209" t="s">
        <v>5033</v>
      </c>
      <c r="I6566" s="1209"/>
      <c r="J6566" s="1212"/>
      <c r="K6566" s="1209" t="s">
        <v>5718</v>
      </c>
      <c r="L6566" s="1209"/>
      <c r="M6566" s="1212"/>
    </row>
    <row r="6567" spans="1:13" ht="31.5">
      <c r="A6567" s="2044" t="s">
        <v>4228</v>
      </c>
      <c r="B6567" s="1214" t="s">
        <v>5719</v>
      </c>
      <c r="C6567" s="3268"/>
      <c r="D6567" s="3269"/>
      <c r="E6567" s="1214" t="s">
        <v>5719</v>
      </c>
      <c r="F6567" s="1214"/>
      <c r="G6567" s="1216"/>
      <c r="H6567" s="1214" t="s">
        <v>5719</v>
      </c>
      <c r="I6567" s="1214"/>
      <c r="J6567" s="1216"/>
      <c r="K6567" s="1214" t="s">
        <v>5719</v>
      </c>
      <c r="L6567" s="1214"/>
      <c r="M6567" s="1216"/>
    </row>
    <row r="6568" spans="1:13" ht="15.75">
      <c r="A6568" s="2096" t="s">
        <v>3284</v>
      </c>
      <c r="B6568" s="3270" t="s">
        <v>5720</v>
      </c>
      <c r="C6568" s="3271"/>
      <c r="D6568" s="3272"/>
      <c r="E6568" s="2162" t="s">
        <v>5721</v>
      </c>
      <c r="F6568" s="1218"/>
      <c r="G6568" s="1221"/>
      <c r="H6568" s="2162" t="s">
        <v>3286</v>
      </c>
      <c r="I6568" s="1218"/>
      <c r="J6568" s="1221"/>
      <c r="K6568" s="2162" t="s">
        <v>3287</v>
      </c>
      <c r="L6568" s="1218"/>
      <c r="M6568" s="1221"/>
    </row>
    <row r="6569" spans="1:13" ht="15.75">
      <c r="A6569" s="2096" t="s">
        <v>4375</v>
      </c>
      <c r="B6569" s="3273" t="s">
        <v>3333</v>
      </c>
      <c r="C6569" s="3271"/>
      <c r="D6569" s="3272"/>
      <c r="E6569" s="1410" t="s">
        <v>3333</v>
      </c>
      <c r="F6569" s="1218"/>
      <c r="G6569" s="1221"/>
      <c r="H6569" s="1410" t="s">
        <v>3411</v>
      </c>
      <c r="I6569" s="1218"/>
      <c r="J6569" s="1221"/>
      <c r="K6569" s="1410" t="s">
        <v>3333</v>
      </c>
      <c r="L6569" s="1218"/>
      <c r="M6569" s="1221"/>
    </row>
    <row r="6570" spans="1:13" ht="31.5">
      <c r="A6570" s="3274" t="s">
        <v>3291</v>
      </c>
      <c r="B6570" s="3273" t="s">
        <v>5722</v>
      </c>
      <c r="C6570" s="3271"/>
      <c r="D6570" s="3272"/>
      <c r="E6570" s="1410" t="s">
        <v>5723</v>
      </c>
      <c r="F6570" s="1218"/>
      <c r="G6570" s="1221"/>
      <c r="H6570" s="1410" t="s">
        <v>5724</v>
      </c>
      <c r="I6570" s="1218"/>
      <c r="J6570" s="1221"/>
      <c r="K6570" s="1410" t="s">
        <v>5725</v>
      </c>
      <c r="L6570" s="1218"/>
      <c r="M6570" s="1221"/>
    </row>
    <row r="6571" spans="1:13" ht="15.75">
      <c r="A6571" s="2096" t="s">
        <v>3294</v>
      </c>
      <c r="B6571" s="1381" t="s">
        <v>3699</v>
      </c>
      <c r="C6571" s="3271"/>
      <c r="D6571" s="3272"/>
      <c r="E6571" s="1410" t="s">
        <v>3338</v>
      </c>
      <c r="F6571" s="1218"/>
      <c r="G6571" s="1221"/>
      <c r="H6571" s="1410" t="s">
        <v>3338</v>
      </c>
      <c r="I6571" s="1218"/>
      <c r="J6571" s="1221"/>
      <c r="K6571" s="1410" t="s">
        <v>3338</v>
      </c>
      <c r="L6571" s="1218"/>
      <c r="M6571" s="1221"/>
    </row>
    <row r="6572" spans="1:13" ht="15.75">
      <c r="A6572" s="2096" t="s">
        <v>3295</v>
      </c>
      <c r="B6572" s="1410" t="s">
        <v>3969</v>
      </c>
      <c r="C6572" s="3271"/>
      <c r="D6572" s="3272"/>
      <c r="E6572" s="1410" t="s">
        <v>3969</v>
      </c>
      <c r="F6572" s="1218"/>
      <c r="G6572" s="1221"/>
      <c r="H6572" s="1410" t="s">
        <v>3426</v>
      </c>
      <c r="I6572" s="1218"/>
      <c r="J6572" s="1221"/>
      <c r="K6572" s="1410" t="s">
        <v>5726</v>
      </c>
      <c r="L6572" s="1218"/>
      <c r="M6572" s="1221"/>
    </row>
    <row r="6573" spans="1:13" ht="47.25">
      <c r="A6573" s="2096" t="s">
        <v>3298</v>
      </c>
      <c r="B6573" s="1410" t="s">
        <v>5727</v>
      </c>
      <c r="C6573" s="3271"/>
      <c r="D6573" s="3272"/>
      <c r="E6573" s="1410" t="s">
        <v>5727</v>
      </c>
      <c r="F6573" s="1218"/>
      <c r="G6573" s="1221"/>
      <c r="H6573" s="1381"/>
      <c r="I6573" s="1218"/>
      <c r="J6573" s="1221"/>
      <c r="K6573" s="1410" t="s">
        <v>5727</v>
      </c>
      <c r="L6573" s="1218"/>
      <c r="M6573" s="1221"/>
    </row>
    <row r="6574" spans="1:13" ht="15.75">
      <c r="A6574" s="2096" t="s">
        <v>4376</v>
      </c>
      <c r="B6574" s="1410" t="s">
        <v>3337</v>
      </c>
      <c r="C6574" s="3271"/>
      <c r="D6574" s="3272"/>
      <c r="E6574" s="1410" t="s">
        <v>5728</v>
      </c>
      <c r="F6574" s="1218"/>
      <c r="G6574" s="1221"/>
      <c r="H6574" s="1381"/>
      <c r="I6574" s="1218"/>
      <c r="J6574" s="1221"/>
      <c r="K6574" s="1410"/>
      <c r="L6574" s="1218"/>
      <c r="M6574" s="1221"/>
    </row>
    <row r="6575" spans="1:13" ht="15.75">
      <c r="A6575" s="2096" t="s">
        <v>3304</v>
      </c>
      <c r="B6575" s="1410" t="s">
        <v>3337</v>
      </c>
      <c r="C6575" s="3271"/>
      <c r="D6575" s="3272"/>
      <c r="E6575" s="1410" t="s">
        <v>4484</v>
      </c>
      <c r="F6575" s="3275">
        <v>1200</v>
      </c>
      <c r="G6575" s="3269">
        <f>F6575*E6578</f>
        <v>48000</v>
      </c>
      <c r="H6575" s="1381"/>
      <c r="I6575" s="1223"/>
      <c r="J6575" s="1221"/>
      <c r="K6575" s="1410"/>
      <c r="L6575" s="3275"/>
      <c r="M6575" s="3276"/>
    </row>
    <row r="6576" spans="1:13" ht="15.75">
      <c r="A6576" s="2096" t="s">
        <v>4377</v>
      </c>
      <c r="B6576" s="2162">
        <v>1</v>
      </c>
      <c r="C6576" s="3277"/>
      <c r="D6576" s="3272"/>
      <c r="E6576" s="2162" t="s">
        <v>4340</v>
      </c>
      <c r="F6576" s="3268">
        <v>1100</v>
      </c>
      <c r="G6576" s="3269">
        <f>F6576*E6578</f>
        <v>44000</v>
      </c>
      <c r="H6576" s="2162" t="s">
        <v>4196</v>
      </c>
      <c r="I6576" s="2822">
        <v>275</v>
      </c>
      <c r="J6576" s="3276">
        <f>I6576*H6578</f>
        <v>55000</v>
      </c>
      <c r="K6576" s="2162">
        <v>1</v>
      </c>
      <c r="L6576" s="2820">
        <v>275</v>
      </c>
      <c r="M6576" s="2820"/>
    </row>
    <row r="6577" spans="1:13" ht="15.75">
      <c r="A6577" s="2096" t="s">
        <v>4378</v>
      </c>
      <c r="B6577" s="2162">
        <v>2</v>
      </c>
      <c r="C6577" s="3277">
        <v>275</v>
      </c>
      <c r="D6577" s="3272"/>
      <c r="E6577" s="2162" t="s">
        <v>3803</v>
      </c>
      <c r="F6577" s="3278">
        <v>400</v>
      </c>
      <c r="G6577" s="3269">
        <f>F6577*E6578</f>
        <v>16000</v>
      </c>
      <c r="H6577" s="2162" t="s">
        <v>4197</v>
      </c>
      <c r="I6577" s="3279">
        <v>100</v>
      </c>
      <c r="J6577" s="3276">
        <f>H6578*I6577</f>
        <v>20000</v>
      </c>
      <c r="K6577" s="2162" t="s">
        <v>4197</v>
      </c>
      <c r="L6577" s="2820">
        <v>50</v>
      </c>
      <c r="M6577" s="2820"/>
    </row>
    <row r="6578" spans="1:13" ht="15.75">
      <c r="A6578" s="2096" t="s">
        <v>4379</v>
      </c>
      <c r="B6578" s="1214">
        <v>70</v>
      </c>
      <c r="C6578" s="1499">
        <v>50</v>
      </c>
      <c r="D6578" s="3272"/>
      <c r="E6578" s="1214">
        <v>40</v>
      </c>
      <c r="F6578" s="1499"/>
      <c r="G6578" s="3269"/>
      <c r="H6578" s="1214">
        <v>200</v>
      </c>
      <c r="I6578" s="1228"/>
      <c r="J6578" s="3276"/>
      <c r="K6578" s="1214">
        <v>60</v>
      </c>
      <c r="L6578" s="1228"/>
      <c r="M6578" s="3276"/>
    </row>
    <row r="6579" spans="1:13" ht="16.5" thickBot="1">
      <c r="A6579" s="3280" t="s">
        <v>29</v>
      </c>
      <c r="B6579" s="1231"/>
      <c r="C6579" s="1500"/>
      <c r="D6579" s="1500">
        <v>26250</v>
      </c>
      <c r="E6579" s="1231"/>
      <c r="F6579" s="1500"/>
      <c r="G6579" s="1497">
        <f>SUM(G6575:G6578)</f>
        <v>108000</v>
      </c>
      <c r="H6579" s="1231"/>
      <c r="I6579" s="1231"/>
      <c r="J6579" s="3281">
        <f>SUM(J6576:J6578)</f>
        <v>75000</v>
      </c>
      <c r="K6579" s="1231"/>
      <c r="L6579" s="1231"/>
      <c r="M6579" s="1497">
        <v>22500</v>
      </c>
    </row>
    <row r="6580" spans="1:13" ht="31.5">
      <c r="A6580" s="2049" t="s">
        <v>3278</v>
      </c>
      <c r="B6580" s="1620" t="s">
        <v>5729</v>
      </c>
      <c r="C6580" s="3266"/>
      <c r="D6580" s="3267"/>
      <c r="E6580" s="1209" t="s">
        <v>5730</v>
      </c>
      <c r="F6580" s="1209"/>
      <c r="G6580" s="1212"/>
      <c r="H6580" s="1209" t="s">
        <v>5731</v>
      </c>
      <c r="I6580" s="1209"/>
      <c r="J6580" s="1212"/>
      <c r="K6580" s="1209" t="s">
        <v>5730</v>
      </c>
      <c r="L6580" s="1209"/>
      <c r="M6580" s="1212"/>
    </row>
    <row r="6581" spans="1:13" ht="31.5">
      <c r="A6581" s="2044" t="s">
        <v>4228</v>
      </c>
      <c r="B6581" s="1214" t="s">
        <v>5732</v>
      </c>
      <c r="C6581" s="3268"/>
      <c r="D6581" s="3269"/>
      <c r="E6581" s="1214" t="s">
        <v>5732</v>
      </c>
      <c r="F6581" s="1214"/>
      <c r="G6581" s="1216"/>
      <c r="H6581" s="1214" t="s">
        <v>5732</v>
      </c>
      <c r="I6581" s="1214"/>
      <c r="J6581" s="1216"/>
      <c r="K6581" s="1214" t="s">
        <v>5732</v>
      </c>
      <c r="L6581" s="1214"/>
      <c r="M6581" s="1216"/>
    </row>
    <row r="6582" spans="1:13" ht="15.75">
      <c r="A6582" s="2096" t="s">
        <v>3284</v>
      </c>
      <c r="B6582" s="1410" t="s">
        <v>4186</v>
      </c>
      <c r="C6582" s="3271"/>
      <c r="D6582" s="3272"/>
      <c r="E6582" s="1410" t="s">
        <v>6</v>
      </c>
      <c r="F6582" s="1218"/>
      <c r="G6582" s="1221"/>
      <c r="H6582" s="2162" t="s">
        <v>5733</v>
      </c>
      <c r="I6582" s="1218"/>
      <c r="J6582" s="1221"/>
      <c r="K6582" s="2162" t="s">
        <v>5734</v>
      </c>
      <c r="L6582" s="1218"/>
      <c r="M6582" s="1221"/>
    </row>
    <row r="6583" spans="1:13" ht="15.75">
      <c r="A6583" s="2096" t="s">
        <v>4375</v>
      </c>
      <c r="B6583" s="1410" t="s">
        <v>3411</v>
      </c>
      <c r="C6583" s="3271"/>
      <c r="D6583" s="3272"/>
      <c r="E6583" s="1410" t="s">
        <v>3333</v>
      </c>
      <c r="F6583" s="1218"/>
      <c r="G6583" s="1221"/>
      <c r="H6583" s="1410" t="s">
        <v>3411</v>
      </c>
      <c r="I6583" s="1218"/>
      <c r="J6583" s="1221"/>
      <c r="K6583" s="1410" t="s">
        <v>3411</v>
      </c>
      <c r="L6583" s="1218"/>
      <c r="M6583" s="1221"/>
    </row>
    <row r="6584" spans="1:13" ht="31.5">
      <c r="A6584" s="2096" t="s">
        <v>3291</v>
      </c>
      <c r="B6584" s="1410" t="s">
        <v>5735</v>
      </c>
      <c r="C6584" s="3271"/>
      <c r="D6584" s="3272"/>
      <c r="E6584" s="1410" t="s">
        <v>5736</v>
      </c>
      <c r="F6584" s="1218"/>
      <c r="G6584" s="1221"/>
      <c r="H6584" s="1410" t="s">
        <v>5737</v>
      </c>
      <c r="I6584" s="1218"/>
      <c r="J6584" s="1221"/>
      <c r="K6584" s="1410" t="s">
        <v>5736</v>
      </c>
      <c r="L6584" s="1218"/>
      <c r="M6584" s="1221"/>
    </row>
    <row r="6585" spans="1:13" ht="15.75">
      <c r="A6585" s="2096" t="s">
        <v>3294</v>
      </c>
      <c r="B6585" s="1381" t="s">
        <v>3699</v>
      </c>
      <c r="C6585" s="3271"/>
      <c r="D6585" s="3272"/>
      <c r="E6585" s="1381" t="s">
        <v>3699</v>
      </c>
      <c r="F6585" s="1218"/>
      <c r="G6585" s="1221"/>
      <c r="H6585" s="1410" t="s">
        <v>3338</v>
      </c>
      <c r="I6585" s="1218"/>
      <c r="J6585" s="1221"/>
      <c r="K6585" s="1410" t="s">
        <v>3338</v>
      </c>
      <c r="L6585" s="1218"/>
      <c r="M6585" s="1221"/>
    </row>
    <row r="6586" spans="1:13" ht="15.75">
      <c r="A6586" s="2096" t="s">
        <v>3295</v>
      </c>
      <c r="B6586" s="1381" t="s">
        <v>3394</v>
      </c>
      <c r="C6586" s="3271"/>
      <c r="D6586" s="3272"/>
      <c r="E6586" s="1381" t="s">
        <v>3394</v>
      </c>
      <c r="F6586" s="1218"/>
      <c r="G6586" s="1221"/>
      <c r="H6586" s="1410" t="s">
        <v>3394</v>
      </c>
      <c r="I6586" s="1218"/>
      <c r="J6586" s="1221"/>
      <c r="K6586" s="1410" t="s">
        <v>3394</v>
      </c>
      <c r="L6586" s="1218"/>
      <c r="M6586" s="1221"/>
    </row>
    <row r="6587" spans="1:13" ht="47.25">
      <c r="A6587" s="2096" t="s">
        <v>3298</v>
      </c>
      <c r="B6587" s="1410" t="s">
        <v>5727</v>
      </c>
      <c r="C6587" s="3271"/>
      <c r="D6587" s="3272"/>
      <c r="E6587" s="1410" t="s">
        <v>5727</v>
      </c>
      <c r="F6587" s="1218"/>
      <c r="G6587" s="1221"/>
      <c r="H6587" s="1410" t="s">
        <v>5727</v>
      </c>
      <c r="I6587" s="1218"/>
      <c r="J6587" s="1221"/>
      <c r="K6587" s="1410" t="s">
        <v>5727</v>
      </c>
      <c r="L6587" s="1218"/>
      <c r="M6587" s="1221"/>
    </row>
    <row r="6588" spans="1:13" ht="15.75">
      <c r="A6588" s="2096" t="s">
        <v>4376</v>
      </c>
      <c r="B6588" s="1410" t="s">
        <v>3337</v>
      </c>
      <c r="C6588" s="3271"/>
      <c r="D6588" s="3272"/>
      <c r="E6588" s="1410" t="s">
        <v>3337</v>
      </c>
      <c r="F6588" s="1218"/>
      <c r="G6588" s="1221"/>
      <c r="H6588" s="1410" t="s">
        <v>5728</v>
      </c>
      <c r="I6588" s="1218"/>
      <c r="J6588" s="1221"/>
      <c r="K6588" s="1410" t="s">
        <v>3337</v>
      </c>
      <c r="L6588" s="1218"/>
      <c r="M6588" s="1221"/>
    </row>
    <row r="6589" spans="1:13" ht="15.75">
      <c r="A6589" s="2096" t="s">
        <v>3304</v>
      </c>
      <c r="B6589" s="1410" t="s">
        <v>3337</v>
      </c>
      <c r="C6589" s="3271"/>
      <c r="D6589" s="3272"/>
      <c r="E6589" s="1410" t="s">
        <v>3337</v>
      </c>
      <c r="F6589" s="3282"/>
      <c r="G6589" s="3269"/>
      <c r="H6589" s="1410" t="s">
        <v>4484</v>
      </c>
      <c r="I6589" s="1223" t="s">
        <v>5738</v>
      </c>
      <c r="J6589" s="1221"/>
      <c r="K6589" s="1410" t="s">
        <v>3337</v>
      </c>
      <c r="L6589" s="3275"/>
      <c r="M6589" s="3276"/>
    </row>
    <row r="6590" spans="1:13" ht="15.75">
      <c r="A6590" s="2096" t="s">
        <v>4377</v>
      </c>
      <c r="B6590" s="2162">
        <v>1</v>
      </c>
      <c r="C6590" s="3277">
        <v>275</v>
      </c>
      <c r="D6590" s="3272"/>
      <c r="E6590" s="2162">
        <v>1</v>
      </c>
      <c r="F6590" s="3275">
        <v>275</v>
      </c>
      <c r="G6590" s="3269"/>
      <c r="H6590" s="2162">
        <v>4</v>
      </c>
      <c r="I6590" s="2822">
        <v>275</v>
      </c>
      <c r="J6590" s="3276"/>
      <c r="K6590" s="2162">
        <v>1</v>
      </c>
      <c r="L6590" s="3275">
        <v>275</v>
      </c>
      <c r="M6590" s="3269"/>
    </row>
    <row r="6591" spans="1:13" ht="15.75">
      <c r="A6591" s="2096" t="s">
        <v>4378</v>
      </c>
      <c r="B6591" s="2162">
        <v>2</v>
      </c>
      <c r="C6591" s="3277">
        <v>50</v>
      </c>
      <c r="D6591" s="3272"/>
      <c r="E6591" s="2162">
        <v>2</v>
      </c>
      <c r="F6591" s="3268">
        <v>50</v>
      </c>
      <c r="G6591" s="3269"/>
      <c r="H6591" s="2162">
        <v>4</v>
      </c>
      <c r="I6591" s="3279">
        <v>50</v>
      </c>
      <c r="J6591" s="3276"/>
      <c r="K6591" s="2162">
        <v>2</v>
      </c>
      <c r="L6591" s="3268">
        <v>50</v>
      </c>
      <c r="M6591" s="3269"/>
    </row>
    <row r="6592" spans="1:13" ht="15.75">
      <c r="A6592" s="2096" t="s">
        <v>4379</v>
      </c>
      <c r="B6592" s="1214">
        <v>26</v>
      </c>
      <c r="C6592" s="1499"/>
      <c r="D6592" s="3272"/>
      <c r="E6592" s="1214">
        <v>60</v>
      </c>
      <c r="F6592" s="1499"/>
      <c r="G6592" s="3269"/>
      <c r="H6592" s="1214">
        <v>26</v>
      </c>
      <c r="I6592" s="1228"/>
      <c r="J6592" s="3276"/>
      <c r="K6592" s="1214">
        <v>60</v>
      </c>
      <c r="L6592" s="1499"/>
      <c r="M6592" s="3269"/>
    </row>
    <row r="6593" spans="1:13" ht="16.5" thickBot="1">
      <c r="A6593" s="3280" t="s">
        <v>29</v>
      </c>
      <c r="B6593" s="1231"/>
      <c r="C6593" s="1500"/>
      <c r="D6593" s="1500">
        <v>9750</v>
      </c>
      <c r="E6593" s="1231"/>
      <c r="F6593" s="1500"/>
      <c r="G6593" s="1497">
        <v>22500</v>
      </c>
      <c r="H6593" s="1231"/>
      <c r="I6593" s="1231"/>
      <c r="J6593" s="3281">
        <v>70200</v>
      </c>
      <c r="K6593" s="1231"/>
      <c r="L6593" s="1500"/>
      <c r="M6593" s="1497">
        <v>22500</v>
      </c>
    </row>
    <row r="6594" spans="1:13" ht="31.5">
      <c r="A6594" s="2043" t="s">
        <v>3278</v>
      </c>
      <c r="B6594" s="1637" t="s">
        <v>5730</v>
      </c>
      <c r="C6594" s="3278"/>
      <c r="D6594" s="3283"/>
      <c r="E6594" s="1411" t="s">
        <v>5739</v>
      </c>
      <c r="F6594" s="1411"/>
      <c r="G6594" s="1412"/>
      <c r="H6594" s="1637" t="s">
        <v>5730</v>
      </c>
      <c r="I6594" s="1411"/>
      <c r="J6594" s="1412"/>
      <c r="K6594" s="1411" t="s">
        <v>5739</v>
      </c>
      <c r="L6594" s="1411"/>
      <c r="M6594" s="1412"/>
    </row>
    <row r="6595" spans="1:13" ht="31.5">
      <c r="A6595" s="2044" t="s">
        <v>4228</v>
      </c>
      <c r="B6595" s="1214" t="s">
        <v>5719</v>
      </c>
      <c r="C6595" s="3268"/>
      <c r="D6595" s="3269"/>
      <c r="E6595" s="1214" t="s">
        <v>5719</v>
      </c>
      <c r="F6595" s="1214"/>
      <c r="G6595" s="1216"/>
      <c r="H6595" s="1214" t="s">
        <v>5719</v>
      </c>
      <c r="I6595" s="1214"/>
      <c r="J6595" s="1216"/>
      <c r="K6595" s="1214" t="s">
        <v>5719</v>
      </c>
      <c r="L6595" s="1214"/>
      <c r="M6595" s="1216"/>
    </row>
    <row r="6596" spans="1:13" ht="15.75">
      <c r="A6596" s="2096" t="s">
        <v>3284</v>
      </c>
      <c r="B6596" s="3270" t="s">
        <v>5720</v>
      </c>
      <c r="C6596" s="3271"/>
      <c r="D6596" s="3272"/>
      <c r="E6596" s="2162" t="s">
        <v>5740</v>
      </c>
      <c r="F6596" s="1218"/>
      <c r="G6596" s="1221"/>
      <c r="H6596" s="2162" t="s">
        <v>3318</v>
      </c>
      <c r="I6596" s="1218"/>
      <c r="J6596" s="1221"/>
      <c r="K6596" s="2162" t="s">
        <v>3313</v>
      </c>
      <c r="L6596" s="1218"/>
      <c r="M6596" s="1221"/>
    </row>
    <row r="6597" spans="1:13" ht="15.75">
      <c r="A6597" s="2096" t="s">
        <v>4375</v>
      </c>
      <c r="B6597" s="3273" t="s">
        <v>3333</v>
      </c>
      <c r="C6597" s="3271"/>
      <c r="D6597" s="3272"/>
      <c r="E6597" s="1410" t="s">
        <v>3362</v>
      </c>
      <c r="F6597" s="1218"/>
      <c r="G6597" s="1221"/>
      <c r="H6597" s="1410" t="s">
        <v>3333</v>
      </c>
      <c r="I6597" s="1218"/>
      <c r="J6597" s="1221"/>
      <c r="K6597" s="1410" t="s">
        <v>3333</v>
      </c>
      <c r="L6597" s="1218"/>
      <c r="M6597" s="1221"/>
    </row>
    <row r="6598" spans="1:13" ht="31.5">
      <c r="A6598" s="3274" t="s">
        <v>3291</v>
      </c>
      <c r="B6598" s="3273" t="s">
        <v>5722</v>
      </c>
      <c r="C6598" s="3271"/>
      <c r="D6598" s="3272"/>
      <c r="E6598" s="1410" t="s">
        <v>5741</v>
      </c>
      <c r="F6598" s="1218"/>
      <c r="G6598" s="1221"/>
      <c r="H6598" s="3273" t="s">
        <v>5722</v>
      </c>
      <c r="I6598" s="1218"/>
      <c r="J6598" s="1221"/>
      <c r="K6598" s="1410" t="s">
        <v>5741</v>
      </c>
      <c r="L6598" s="1218"/>
      <c r="M6598" s="1221"/>
    </row>
    <row r="6599" spans="1:13" ht="15.75">
      <c r="A6599" s="2096" t="s">
        <v>3294</v>
      </c>
      <c r="B6599" s="1381" t="s">
        <v>3699</v>
      </c>
      <c r="C6599" s="3271"/>
      <c r="D6599" s="3272"/>
      <c r="E6599" s="1410" t="s">
        <v>3338</v>
      </c>
      <c r="F6599" s="1218"/>
      <c r="G6599" s="1221"/>
      <c r="H6599" s="1410" t="s">
        <v>3338</v>
      </c>
      <c r="I6599" s="1218"/>
      <c r="J6599" s="1221"/>
      <c r="K6599" s="1410" t="s">
        <v>3338</v>
      </c>
      <c r="L6599" s="1218"/>
      <c r="M6599" s="1221"/>
    </row>
    <row r="6600" spans="1:13" ht="15.75">
      <c r="A6600" s="2096" t="s">
        <v>3295</v>
      </c>
      <c r="B6600" s="1410" t="s">
        <v>3969</v>
      </c>
      <c r="C6600" s="3271"/>
      <c r="D6600" s="3272"/>
      <c r="E6600" s="1410" t="s">
        <v>3969</v>
      </c>
      <c r="F6600" s="1218"/>
      <c r="G6600" s="1221"/>
      <c r="H6600" s="1410" t="s">
        <v>3969</v>
      </c>
      <c r="I6600" s="1218"/>
      <c r="J6600" s="1221"/>
      <c r="K6600" s="1410" t="s">
        <v>5726</v>
      </c>
      <c r="L6600" s="1218"/>
      <c r="M6600" s="1221"/>
    </row>
    <row r="6601" spans="1:13" ht="47.25">
      <c r="A6601" s="2096" t="s">
        <v>3298</v>
      </c>
      <c r="B6601" s="1410" t="s">
        <v>5727</v>
      </c>
      <c r="C6601" s="3271"/>
      <c r="D6601" s="3272"/>
      <c r="E6601" s="1410" t="s">
        <v>5727</v>
      </c>
      <c r="F6601" s="1218"/>
      <c r="G6601" s="1221"/>
      <c r="H6601" s="1410" t="s">
        <v>5727</v>
      </c>
      <c r="I6601" s="1218"/>
      <c r="J6601" s="1221"/>
      <c r="K6601" s="1410" t="s">
        <v>5727</v>
      </c>
      <c r="L6601" s="1218"/>
      <c r="M6601" s="1221"/>
    </row>
    <row r="6602" spans="1:13" ht="15.75">
      <c r="A6602" s="2096" t="s">
        <v>4376</v>
      </c>
      <c r="B6602" s="1410" t="s">
        <v>3337</v>
      </c>
      <c r="C6602" s="3271"/>
      <c r="D6602" s="3272"/>
      <c r="E6602" s="1410" t="s">
        <v>3337</v>
      </c>
      <c r="F6602" s="1218"/>
      <c r="G6602" s="1221"/>
      <c r="H6602" s="1410" t="s">
        <v>3337</v>
      </c>
      <c r="I6602" s="1218"/>
      <c r="J6602" s="1221"/>
      <c r="K6602" s="1410"/>
      <c r="L6602" s="1218"/>
      <c r="M6602" s="1221"/>
    </row>
    <row r="6603" spans="1:13" ht="15.75">
      <c r="A6603" s="2096" t="s">
        <v>3304</v>
      </c>
      <c r="B6603" s="1410" t="s">
        <v>3337</v>
      </c>
      <c r="C6603" s="3271"/>
      <c r="D6603" s="3272"/>
      <c r="E6603" s="1410" t="s">
        <v>3337</v>
      </c>
      <c r="F6603" s="3275"/>
      <c r="G6603" s="3269"/>
      <c r="H6603" s="1410" t="s">
        <v>3337</v>
      </c>
      <c r="I6603" s="1223"/>
      <c r="J6603" s="1221"/>
      <c r="K6603" s="1410"/>
      <c r="L6603" s="3275"/>
      <c r="M6603" s="3276"/>
    </row>
    <row r="6604" spans="1:13" ht="15.75">
      <c r="A6604" s="2096" t="s">
        <v>4377</v>
      </c>
      <c r="B6604" s="2162">
        <v>1</v>
      </c>
      <c r="C6604" s="3277"/>
      <c r="D6604" s="3272"/>
      <c r="E6604" s="2162">
        <v>1</v>
      </c>
      <c r="F6604" s="3268">
        <v>275</v>
      </c>
      <c r="G6604" s="3269"/>
      <c r="H6604" s="2162" t="s">
        <v>4196</v>
      </c>
      <c r="I6604" s="3277">
        <v>275</v>
      </c>
      <c r="J6604" s="3276"/>
      <c r="K6604" s="2162">
        <v>1</v>
      </c>
      <c r="L6604" s="2820">
        <v>275</v>
      </c>
      <c r="M6604" s="2820"/>
    </row>
    <row r="6605" spans="1:13" ht="15.75">
      <c r="A6605" s="2096" t="s">
        <v>4378</v>
      </c>
      <c r="B6605" s="2162">
        <v>2</v>
      </c>
      <c r="C6605" s="3277">
        <v>275</v>
      </c>
      <c r="D6605" s="3272"/>
      <c r="E6605" s="2162">
        <v>2</v>
      </c>
      <c r="F6605" s="3278">
        <v>50</v>
      </c>
      <c r="G6605" s="3269"/>
      <c r="H6605" s="2162" t="s">
        <v>4197</v>
      </c>
      <c r="I6605" s="3279">
        <v>50</v>
      </c>
      <c r="J6605" s="3276"/>
      <c r="K6605" s="2162" t="s">
        <v>4197</v>
      </c>
      <c r="L6605" s="2820">
        <v>200</v>
      </c>
      <c r="M6605" s="2820"/>
    </row>
    <row r="6606" spans="1:13" ht="15.75">
      <c r="A6606" s="2096" t="s">
        <v>4379</v>
      </c>
      <c r="B6606" s="1214">
        <v>60</v>
      </c>
      <c r="C6606" s="1499">
        <v>50</v>
      </c>
      <c r="D6606" s="3272"/>
      <c r="E6606" s="1214">
        <v>65</v>
      </c>
      <c r="F6606" s="1499"/>
      <c r="G6606" s="3269"/>
      <c r="H6606" s="1214">
        <v>60</v>
      </c>
      <c r="I6606" s="1228"/>
      <c r="J6606" s="3276"/>
      <c r="K6606" s="1214">
        <v>65</v>
      </c>
      <c r="L6606" s="1228"/>
      <c r="M6606" s="3276"/>
    </row>
    <row r="6607" spans="1:13" ht="16.5" thickBot="1">
      <c r="A6607" s="3284" t="s">
        <v>29</v>
      </c>
      <c r="B6607" s="1417"/>
      <c r="C6607" s="3285"/>
      <c r="D6607" s="3285">
        <v>22500</v>
      </c>
      <c r="E6607" s="1417"/>
      <c r="F6607" s="3285"/>
      <c r="G6607" s="2247">
        <v>9375</v>
      </c>
      <c r="H6607" s="1417"/>
      <c r="I6607" s="1417"/>
      <c r="J6607" s="3285">
        <v>22500</v>
      </c>
      <c r="K6607" s="1417"/>
      <c r="L6607" s="1417"/>
      <c r="M6607" s="2247">
        <v>9375</v>
      </c>
    </row>
    <row r="6608" spans="1:13" ht="31.5">
      <c r="A6608" s="2049" t="s">
        <v>3278</v>
      </c>
      <c r="B6608" s="1620" t="s">
        <v>5742</v>
      </c>
      <c r="C6608" s="3266"/>
      <c r="D6608" s="3267"/>
      <c r="E6608" s="1209" t="s">
        <v>5743</v>
      </c>
      <c r="F6608" s="1209"/>
      <c r="G6608" s="1212"/>
      <c r="H6608" s="1620" t="s">
        <v>5742</v>
      </c>
      <c r="I6608" s="1209"/>
      <c r="J6608" s="1212"/>
      <c r="K6608" s="1209" t="s">
        <v>5743</v>
      </c>
      <c r="L6608" s="1209"/>
      <c r="M6608" s="1212"/>
    </row>
    <row r="6609" spans="1:13" ht="31.5">
      <c r="A6609" s="2044" t="s">
        <v>4228</v>
      </c>
      <c r="B6609" s="1214" t="s">
        <v>5732</v>
      </c>
      <c r="C6609" s="3268"/>
      <c r="D6609" s="3269"/>
      <c r="E6609" s="1214" t="s">
        <v>5732</v>
      </c>
      <c r="F6609" s="1214"/>
      <c r="G6609" s="1216"/>
      <c r="H6609" s="1214" t="s">
        <v>5732</v>
      </c>
      <c r="I6609" s="1214"/>
      <c r="J6609" s="1216"/>
      <c r="K6609" s="1214" t="s">
        <v>5732</v>
      </c>
      <c r="L6609" s="1214"/>
      <c r="M6609" s="1216"/>
    </row>
    <row r="6610" spans="1:13" ht="15.75">
      <c r="A6610" s="2096" t="s">
        <v>3284</v>
      </c>
      <c r="B6610" s="1410" t="s">
        <v>4186</v>
      </c>
      <c r="C6610" s="3271"/>
      <c r="D6610" s="3272"/>
      <c r="E6610" s="1410" t="s">
        <v>5744</v>
      </c>
      <c r="F6610" s="1218"/>
      <c r="G6610" s="1221"/>
      <c r="H6610" s="2162" t="s">
        <v>5745</v>
      </c>
      <c r="I6610" s="1218"/>
      <c r="J6610" s="1221"/>
      <c r="K6610" s="2162" t="s">
        <v>5734</v>
      </c>
      <c r="L6610" s="1218"/>
      <c r="M6610" s="1221"/>
    </row>
    <row r="6611" spans="1:13" ht="15.75">
      <c r="A6611" s="2096" t="s">
        <v>4375</v>
      </c>
      <c r="B6611" s="1410" t="s">
        <v>3411</v>
      </c>
      <c r="C6611" s="3271"/>
      <c r="D6611" s="3272"/>
      <c r="E6611" s="1410" t="s">
        <v>3362</v>
      </c>
      <c r="F6611" s="1218"/>
      <c r="G6611" s="1221"/>
      <c r="H6611" s="1410" t="s">
        <v>3411</v>
      </c>
      <c r="I6611" s="1218"/>
      <c r="J6611" s="1221"/>
      <c r="K6611" s="1410" t="s">
        <v>3411</v>
      </c>
      <c r="L6611" s="1218"/>
      <c r="M6611" s="1221"/>
    </row>
    <row r="6612" spans="1:13" ht="31.5">
      <c r="A6612" s="2096" t="s">
        <v>3291</v>
      </c>
      <c r="B6612" s="1410" t="s">
        <v>5741</v>
      </c>
      <c r="C6612" s="3271"/>
      <c r="D6612" s="3272"/>
      <c r="E6612" s="1410" t="s">
        <v>5746</v>
      </c>
      <c r="F6612" s="1218"/>
      <c r="G6612" s="1221"/>
      <c r="H6612" s="1410" t="s">
        <v>5741</v>
      </c>
      <c r="I6612" s="1218"/>
      <c r="J6612" s="1221"/>
      <c r="K6612" s="1410" t="s">
        <v>5746</v>
      </c>
      <c r="L6612" s="1218"/>
      <c r="M6612" s="1221"/>
    </row>
    <row r="6613" spans="1:13" ht="15.75">
      <c r="A6613" s="2096" t="s">
        <v>3294</v>
      </c>
      <c r="B6613" s="1381" t="s">
        <v>3699</v>
      </c>
      <c r="C6613" s="3271"/>
      <c r="D6613" s="3272"/>
      <c r="E6613" s="1381" t="s">
        <v>3699</v>
      </c>
      <c r="F6613" s="1218"/>
      <c r="G6613" s="1221"/>
      <c r="H6613" s="1410" t="s">
        <v>3338</v>
      </c>
      <c r="I6613" s="1218"/>
      <c r="J6613" s="1221"/>
      <c r="K6613" s="1410" t="s">
        <v>3338</v>
      </c>
      <c r="L6613" s="1218"/>
      <c r="M6613" s="1221"/>
    </row>
    <row r="6614" spans="1:13" ht="15.75">
      <c r="A6614" s="2096" t="s">
        <v>3295</v>
      </c>
      <c r="B6614" s="1381" t="s">
        <v>3394</v>
      </c>
      <c r="C6614" s="3271"/>
      <c r="D6614" s="3272"/>
      <c r="E6614" s="1381" t="s">
        <v>3394</v>
      </c>
      <c r="F6614" s="1218"/>
      <c r="G6614" s="1221"/>
      <c r="H6614" s="1410" t="s">
        <v>3394</v>
      </c>
      <c r="I6614" s="1218"/>
      <c r="J6614" s="1221"/>
      <c r="K6614" s="1410" t="s">
        <v>3394</v>
      </c>
      <c r="L6614" s="1218"/>
      <c r="M6614" s="1221"/>
    </row>
    <row r="6615" spans="1:13" ht="47.25">
      <c r="A6615" s="2096" t="s">
        <v>3298</v>
      </c>
      <c r="B6615" s="1410" t="s">
        <v>5727</v>
      </c>
      <c r="C6615" s="3271"/>
      <c r="D6615" s="3272"/>
      <c r="E6615" s="1410" t="s">
        <v>5727</v>
      </c>
      <c r="F6615" s="1218"/>
      <c r="G6615" s="1221"/>
      <c r="H6615" s="1410" t="s">
        <v>5727</v>
      </c>
      <c r="I6615" s="1218"/>
      <c r="J6615" s="1221"/>
      <c r="K6615" s="1410" t="s">
        <v>5727</v>
      </c>
      <c r="L6615" s="1218"/>
      <c r="M6615" s="1221"/>
    </row>
    <row r="6616" spans="1:13" ht="15.75">
      <c r="A6616" s="2096" t="s">
        <v>4376</v>
      </c>
      <c r="B6616" s="1410" t="s">
        <v>3337</v>
      </c>
      <c r="C6616" s="3271"/>
      <c r="D6616" s="3272"/>
      <c r="E6616" s="1410" t="s">
        <v>3337</v>
      </c>
      <c r="F6616" s="1218"/>
      <c r="G6616" s="1221"/>
      <c r="H6616" s="1410" t="s">
        <v>3337</v>
      </c>
      <c r="I6616" s="1218"/>
      <c r="J6616" s="1221"/>
      <c r="K6616" s="1410" t="s">
        <v>3337</v>
      </c>
      <c r="L6616" s="1218"/>
      <c r="M6616" s="1221"/>
    </row>
    <row r="6617" spans="1:13" ht="15.75">
      <c r="A6617" s="2096" t="s">
        <v>3304</v>
      </c>
      <c r="B6617" s="1410" t="s">
        <v>3337</v>
      </c>
      <c r="C6617" s="3271"/>
      <c r="D6617" s="3272"/>
      <c r="E6617" s="1410" t="s">
        <v>3337</v>
      </c>
      <c r="F6617" s="3275"/>
      <c r="G6617" s="3269"/>
      <c r="H6617" s="1410" t="s">
        <v>3337</v>
      </c>
      <c r="I6617" s="1223"/>
      <c r="J6617" s="1221"/>
      <c r="K6617" s="1410" t="s">
        <v>3337</v>
      </c>
      <c r="L6617" s="3275"/>
      <c r="M6617" s="3276"/>
    </row>
    <row r="6618" spans="1:13" ht="15.75">
      <c r="A6618" s="2096" t="s">
        <v>4377</v>
      </c>
      <c r="B6618" s="2162">
        <v>1</v>
      </c>
      <c r="C6618" s="3277">
        <v>275</v>
      </c>
      <c r="D6618" s="3272"/>
      <c r="E6618" s="2162">
        <v>1</v>
      </c>
      <c r="F6618" s="3268">
        <v>275</v>
      </c>
      <c r="G6618" s="3269"/>
      <c r="H6618" s="2162">
        <v>1</v>
      </c>
      <c r="I6618" s="2822">
        <v>275</v>
      </c>
      <c r="J6618" s="3276"/>
      <c r="K6618" s="2162">
        <v>1</v>
      </c>
      <c r="L6618" s="2820"/>
      <c r="M6618" s="2820"/>
    </row>
    <row r="6619" spans="1:13" ht="15.75">
      <c r="A6619" s="2096" t="s">
        <v>4378</v>
      </c>
      <c r="B6619" s="2162">
        <v>2</v>
      </c>
      <c r="C6619" s="3277">
        <v>50</v>
      </c>
      <c r="D6619" s="3272"/>
      <c r="E6619" s="2162">
        <v>2</v>
      </c>
      <c r="F6619" s="3278">
        <v>50</v>
      </c>
      <c r="G6619" s="3269"/>
      <c r="H6619" s="2162">
        <v>2</v>
      </c>
      <c r="I6619" s="3279">
        <v>50</v>
      </c>
      <c r="J6619" s="3276"/>
      <c r="K6619" s="2162">
        <v>2</v>
      </c>
      <c r="L6619" s="2820"/>
      <c r="M6619" s="2820"/>
    </row>
    <row r="6620" spans="1:13" ht="15.75">
      <c r="A6620" s="2096" t="s">
        <v>4379</v>
      </c>
      <c r="B6620" s="1214">
        <v>25</v>
      </c>
      <c r="C6620" s="1499"/>
      <c r="D6620" s="3272"/>
      <c r="E6620" s="1214">
        <v>25</v>
      </c>
      <c r="F6620" s="1499"/>
      <c r="G6620" s="3269"/>
      <c r="H6620" s="1214">
        <v>25</v>
      </c>
      <c r="I6620" s="1228"/>
      <c r="J6620" s="3276"/>
      <c r="K6620" s="1214">
        <v>25</v>
      </c>
      <c r="L6620" s="1228"/>
      <c r="M6620" s="3276"/>
    </row>
    <row r="6621" spans="1:13" ht="16.5" thickBot="1">
      <c r="A6621" s="3280" t="s">
        <v>29</v>
      </c>
      <c r="B6621" s="1231"/>
      <c r="C6621" s="1500"/>
      <c r="D6621" s="1500">
        <v>9375</v>
      </c>
      <c r="E6621" s="1231"/>
      <c r="F6621" s="1500"/>
      <c r="G6621" s="1497">
        <v>9375</v>
      </c>
      <c r="H6621" s="1231"/>
      <c r="I6621" s="1231"/>
      <c r="J6621" s="1500">
        <v>9375</v>
      </c>
      <c r="K6621" s="1231"/>
      <c r="L6621" s="1231"/>
      <c r="M6621" s="1497">
        <v>9375</v>
      </c>
    </row>
    <row r="6622" spans="1:13" ht="15.75">
      <c r="A6622" s="2043" t="s">
        <v>3278</v>
      </c>
      <c r="B6622" s="1637" t="s">
        <v>5743</v>
      </c>
      <c r="C6622" s="3278"/>
      <c r="D6622" s="3283"/>
      <c r="E6622" s="1411" t="s">
        <v>5718</v>
      </c>
      <c r="F6622" s="1411"/>
      <c r="G6622" s="1412"/>
      <c r="H6622" s="1637" t="s">
        <v>5743</v>
      </c>
      <c r="I6622" s="1411"/>
      <c r="J6622" s="1412"/>
      <c r="K6622" s="1411"/>
      <c r="L6622" s="1411"/>
      <c r="M6622" s="1412"/>
    </row>
    <row r="6623" spans="1:13" ht="31.5">
      <c r="A6623" s="2044" t="s">
        <v>4228</v>
      </c>
      <c r="B6623" s="1214" t="s">
        <v>5719</v>
      </c>
      <c r="C6623" s="3268"/>
      <c r="D6623" s="3269"/>
      <c r="E6623" s="1214" t="s">
        <v>5719</v>
      </c>
      <c r="F6623" s="1214"/>
      <c r="G6623" s="1216"/>
      <c r="H6623" s="1214" t="s">
        <v>5719</v>
      </c>
      <c r="I6623" s="1214"/>
      <c r="J6623" s="1216"/>
      <c r="K6623" s="1214"/>
      <c r="L6623" s="1214"/>
      <c r="M6623" s="1216"/>
    </row>
    <row r="6624" spans="1:13" ht="15.75">
      <c r="A6624" s="2096" t="s">
        <v>3284</v>
      </c>
      <c r="B6624" s="3270" t="s">
        <v>5747</v>
      </c>
      <c r="C6624" s="3271"/>
      <c r="D6624" s="3272"/>
      <c r="E6624" s="2162" t="s">
        <v>5744</v>
      </c>
      <c r="F6624" s="1218"/>
      <c r="G6624" s="1221"/>
      <c r="H6624" s="2162" t="s">
        <v>3318</v>
      </c>
      <c r="I6624" s="1218"/>
      <c r="J6624" s="1221"/>
      <c r="K6624" s="2162"/>
      <c r="L6624" s="1218"/>
      <c r="M6624" s="1221"/>
    </row>
    <row r="6625" spans="1:13" ht="15.75">
      <c r="A6625" s="2096" t="s">
        <v>4375</v>
      </c>
      <c r="B6625" s="3273" t="s">
        <v>3333</v>
      </c>
      <c r="C6625" s="3271"/>
      <c r="D6625" s="3272"/>
      <c r="E6625" s="1410" t="s">
        <v>3333</v>
      </c>
      <c r="F6625" s="1218"/>
      <c r="G6625" s="1221"/>
      <c r="H6625" s="1410" t="s">
        <v>5748</v>
      </c>
      <c r="I6625" s="1218"/>
      <c r="J6625" s="1221"/>
      <c r="K6625" s="1410"/>
      <c r="L6625" s="1218"/>
      <c r="M6625" s="1221"/>
    </row>
    <row r="6626" spans="1:13" ht="31.5">
      <c r="A6626" s="3274" t="s">
        <v>3291</v>
      </c>
      <c r="B6626" s="3273" t="s">
        <v>5749</v>
      </c>
      <c r="C6626" s="3271"/>
      <c r="D6626" s="3272"/>
      <c r="E6626" s="1410" t="s">
        <v>5750</v>
      </c>
      <c r="F6626" s="1218"/>
      <c r="G6626" s="1221"/>
      <c r="H6626" s="3273" t="s">
        <v>5749</v>
      </c>
      <c r="I6626" s="1218"/>
      <c r="J6626" s="1221"/>
      <c r="K6626" s="1410"/>
      <c r="L6626" s="1218"/>
      <c r="M6626" s="1221"/>
    </row>
    <row r="6627" spans="1:13" ht="15.75">
      <c r="A6627" s="2096" t="s">
        <v>3294</v>
      </c>
      <c r="B6627" s="1381" t="s">
        <v>3699</v>
      </c>
      <c r="C6627" s="3271"/>
      <c r="D6627" s="3272"/>
      <c r="E6627" s="1410" t="s">
        <v>3338</v>
      </c>
      <c r="F6627" s="1218"/>
      <c r="G6627" s="1221"/>
      <c r="H6627" s="1410" t="s">
        <v>3338</v>
      </c>
      <c r="I6627" s="1218"/>
      <c r="J6627" s="1221"/>
      <c r="K6627" s="1410"/>
      <c r="L6627" s="1218"/>
      <c r="M6627" s="1221"/>
    </row>
    <row r="6628" spans="1:13" ht="15.75">
      <c r="A6628" s="2096" t="s">
        <v>3295</v>
      </c>
      <c r="B6628" s="1410" t="s">
        <v>3969</v>
      </c>
      <c r="C6628" s="3271"/>
      <c r="D6628" s="3272"/>
      <c r="E6628" s="1410" t="s">
        <v>3969</v>
      </c>
      <c r="F6628" s="1218"/>
      <c r="G6628" s="1221"/>
      <c r="H6628" s="1410" t="s">
        <v>3426</v>
      </c>
      <c r="I6628" s="1218"/>
      <c r="J6628" s="1221"/>
      <c r="K6628" s="1410"/>
      <c r="L6628" s="1218"/>
      <c r="M6628" s="1221"/>
    </row>
    <row r="6629" spans="1:13" ht="47.25">
      <c r="A6629" s="2096" t="s">
        <v>3298</v>
      </c>
      <c r="B6629" s="1410" t="s">
        <v>5727</v>
      </c>
      <c r="C6629" s="3271"/>
      <c r="D6629" s="3272"/>
      <c r="E6629" s="1410" t="s">
        <v>5727</v>
      </c>
      <c r="F6629" s="1218"/>
      <c r="G6629" s="1221"/>
      <c r="H6629" s="1410" t="s">
        <v>5727</v>
      </c>
      <c r="I6629" s="1218"/>
      <c r="J6629" s="1221"/>
      <c r="K6629" s="1410"/>
      <c r="L6629" s="1218"/>
      <c r="M6629" s="1221"/>
    </row>
    <row r="6630" spans="1:13" ht="15.75">
      <c r="A6630" s="2096" t="s">
        <v>4376</v>
      </c>
      <c r="B6630" s="1410" t="s">
        <v>3337</v>
      </c>
      <c r="C6630" s="3271"/>
      <c r="D6630" s="3272"/>
      <c r="E6630" s="1410"/>
      <c r="F6630" s="1218"/>
      <c r="G6630" s="1221"/>
      <c r="H6630" s="1410" t="s">
        <v>3337</v>
      </c>
      <c r="I6630" s="1218"/>
      <c r="J6630" s="1221"/>
      <c r="K6630" s="1410"/>
      <c r="L6630" s="1218"/>
      <c r="M6630" s="1221"/>
    </row>
    <row r="6631" spans="1:13" ht="15.75">
      <c r="A6631" s="2096" t="s">
        <v>3304</v>
      </c>
      <c r="B6631" s="1410" t="s">
        <v>3337</v>
      </c>
      <c r="C6631" s="3271"/>
      <c r="D6631" s="3272"/>
      <c r="E6631" s="1410" t="s">
        <v>3337</v>
      </c>
      <c r="F6631" s="3275"/>
      <c r="G6631" s="3269"/>
      <c r="H6631" s="1410" t="s">
        <v>3337</v>
      </c>
      <c r="I6631" s="1223"/>
      <c r="J6631" s="1221"/>
      <c r="K6631" s="1410"/>
      <c r="L6631" s="3275"/>
      <c r="M6631" s="3276"/>
    </row>
    <row r="6632" spans="1:13" ht="15.75">
      <c r="A6632" s="2096" t="s">
        <v>4377</v>
      </c>
      <c r="B6632" s="2162">
        <v>1</v>
      </c>
      <c r="C6632" s="3277"/>
      <c r="D6632" s="3272"/>
      <c r="E6632" s="2162">
        <v>1</v>
      </c>
      <c r="F6632" s="3268">
        <v>275</v>
      </c>
      <c r="G6632" s="3269"/>
      <c r="H6632" s="2162" t="s">
        <v>4196</v>
      </c>
      <c r="I6632" s="3277">
        <v>275</v>
      </c>
      <c r="J6632" s="3276"/>
      <c r="K6632" s="2162"/>
      <c r="L6632" s="2820"/>
      <c r="M6632" s="2820"/>
    </row>
    <row r="6633" spans="1:13" ht="15.75">
      <c r="A6633" s="2096" t="s">
        <v>4378</v>
      </c>
      <c r="B6633" s="2162">
        <v>2</v>
      </c>
      <c r="C6633" s="3277">
        <v>275</v>
      </c>
      <c r="D6633" s="3272"/>
      <c r="E6633" s="2162">
        <v>2</v>
      </c>
      <c r="F6633" s="3278">
        <v>50</v>
      </c>
      <c r="G6633" s="3269"/>
      <c r="H6633" s="2162" t="s">
        <v>4197</v>
      </c>
      <c r="I6633" s="1499">
        <v>50</v>
      </c>
      <c r="J6633" s="3276"/>
      <c r="K6633" s="2162"/>
      <c r="L6633" s="2820"/>
      <c r="M6633" s="2820"/>
    </row>
    <row r="6634" spans="1:13" ht="15.75">
      <c r="A6634" s="2096" t="s">
        <v>4379</v>
      </c>
      <c r="B6634" s="1214">
        <v>25</v>
      </c>
      <c r="C6634" s="1499">
        <v>50</v>
      </c>
      <c r="D6634" s="3272"/>
      <c r="E6634" s="1214">
        <v>65</v>
      </c>
      <c r="F6634" s="1499"/>
      <c r="G6634" s="3269"/>
      <c r="H6634" s="1214">
        <v>25</v>
      </c>
      <c r="I6634" s="1228"/>
      <c r="J6634" s="3276"/>
      <c r="K6634" s="1214"/>
      <c r="L6634" s="1228"/>
      <c r="M6634" s="3276"/>
    </row>
    <row r="6635" spans="1:13" ht="16.5" thickBot="1">
      <c r="A6635" s="3284" t="s">
        <v>29</v>
      </c>
      <c r="B6635" s="1417"/>
      <c r="C6635" s="3285"/>
      <c r="D6635" s="3285">
        <v>9375</v>
      </c>
      <c r="E6635" s="1417"/>
      <c r="F6635" s="3285"/>
      <c r="G6635" s="2247">
        <v>22500</v>
      </c>
      <c r="H6635" s="1417"/>
      <c r="I6635" s="1417"/>
      <c r="J6635" s="3285">
        <v>9375</v>
      </c>
      <c r="K6635" s="1417"/>
      <c r="L6635" s="1417"/>
      <c r="M6635" s="2247"/>
    </row>
    <row r="6636" spans="1:13" ht="15.75">
      <c r="A6636" s="2049" t="s">
        <v>3278</v>
      </c>
      <c r="B6636" s="1620" t="s">
        <v>5751</v>
      </c>
      <c r="C6636" s="3266"/>
      <c r="D6636" s="3267"/>
      <c r="E6636" s="1209" t="s">
        <v>5751</v>
      </c>
      <c r="F6636" s="1209"/>
      <c r="G6636" s="1212"/>
      <c r="H6636" s="1209" t="s">
        <v>5752</v>
      </c>
      <c r="I6636" s="1209"/>
      <c r="J6636" s="1212"/>
      <c r="K6636" s="1209" t="s">
        <v>5753</v>
      </c>
      <c r="L6636" s="1209"/>
      <c r="M6636" s="1212"/>
    </row>
    <row r="6637" spans="1:13" ht="31.5">
      <c r="A6637" s="2044" t="s">
        <v>4228</v>
      </c>
      <c r="B6637" s="1214" t="s">
        <v>5732</v>
      </c>
      <c r="C6637" s="3268"/>
      <c r="D6637" s="3269"/>
      <c r="E6637" s="1214" t="s">
        <v>5732</v>
      </c>
      <c r="F6637" s="1214"/>
      <c r="G6637" s="1216"/>
      <c r="H6637" s="1214" t="s">
        <v>5732</v>
      </c>
      <c r="I6637" s="1214"/>
      <c r="J6637" s="1216"/>
      <c r="K6637" s="1214" t="s">
        <v>5732</v>
      </c>
      <c r="L6637" s="1214"/>
      <c r="M6637" s="1216"/>
    </row>
    <row r="6638" spans="1:13" ht="15.75">
      <c r="A6638" s="2096" t="s">
        <v>3284</v>
      </c>
      <c r="B6638" s="1410" t="s">
        <v>4186</v>
      </c>
      <c r="C6638" s="3271"/>
      <c r="D6638" s="3272"/>
      <c r="E6638" s="1410" t="s">
        <v>5744</v>
      </c>
      <c r="F6638" s="1218"/>
      <c r="G6638" s="1221"/>
      <c r="H6638" s="2162" t="s">
        <v>3318</v>
      </c>
      <c r="I6638" s="1218"/>
      <c r="J6638" s="1221"/>
      <c r="K6638" s="2162" t="s">
        <v>3313</v>
      </c>
      <c r="L6638" s="1218"/>
      <c r="M6638" s="1221"/>
    </row>
    <row r="6639" spans="1:13" ht="15.75">
      <c r="A6639" s="2096" t="s">
        <v>4375</v>
      </c>
      <c r="B6639" s="1410" t="s">
        <v>3411</v>
      </c>
      <c r="C6639" s="3271"/>
      <c r="D6639" s="3272"/>
      <c r="E6639" s="1410" t="s">
        <v>3362</v>
      </c>
      <c r="F6639" s="1218"/>
      <c r="G6639" s="1221"/>
      <c r="H6639" s="1410" t="s">
        <v>3411</v>
      </c>
      <c r="I6639" s="1218"/>
      <c r="J6639" s="1221"/>
      <c r="K6639" s="1410" t="s">
        <v>3411</v>
      </c>
      <c r="L6639" s="1218"/>
      <c r="M6639" s="1221"/>
    </row>
    <row r="6640" spans="1:13" ht="31.5">
      <c r="A6640" s="2096" t="s">
        <v>3291</v>
      </c>
      <c r="B6640" s="1410" t="s">
        <v>5754</v>
      </c>
      <c r="C6640" s="3271"/>
      <c r="D6640" s="3272"/>
      <c r="E6640" s="1410" t="s">
        <v>5754</v>
      </c>
      <c r="F6640" s="1218"/>
      <c r="G6640" s="1221"/>
      <c r="H6640" s="1410" t="s">
        <v>5755</v>
      </c>
      <c r="I6640" s="1218"/>
      <c r="J6640" s="1221"/>
      <c r="K6640" s="1410" t="s">
        <v>5756</v>
      </c>
      <c r="L6640" s="1218"/>
      <c r="M6640" s="1221"/>
    </row>
    <row r="6641" spans="1:14" ht="15.75">
      <c r="A6641" s="2096" t="s">
        <v>3294</v>
      </c>
      <c r="B6641" s="1381" t="s">
        <v>3699</v>
      </c>
      <c r="C6641" s="3271"/>
      <c r="D6641" s="3272"/>
      <c r="E6641" s="1381" t="s">
        <v>3699</v>
      </c>
      <c r="F6641" s="1218"/>
      <c r="G6641" s="1221"/>
      <c r="H6641" s="1410" t="s">
        <v>3338</v>
      </c>
      <c r="I6641" s="1218"/>
      <c r="J6641" s="1221"/>
      <c r="K6641" s="1410" t="s">
        <v>3338</v>
      </c>
      <c r="L6641" s="1218"/>
      <c r="M6641" s="1221"/>
    </row>
    <row r="6642" spans="1:14" ht="15.75">
      <c r="A6642" s="2096" t="s">
        <v>3295</v>
      </c>
      <c r="B6642" s="1381" t="s">
        <v>3394</v>
      </c>
      <c r="C6642" s="3271"/>
      <c r="D6642" s="3272"/>
      <c r="E6642" s="1381" t="s">
        <v>3394</v>
      </c>
      <c r="F6642" s="1218"/>
      <c r="G6642" s="1221"/>
      <c r="H6642" s="1410" t="s">
        <v>3394</v>
      </c>
      <c r="I6642" s="1218"/>
      <c r="J6642" s="1221"/>
      <c r="K6642" s="1410" t="s">
        <v>3394</v>
      </c>
      <c r="L6642" s="1218"/>
      <c r="M6642" s="1221"/>
    </row>
    <row r="6643" spans="1:14" ht="47.25">
      <c r="A6643" s="2096" t="s">
        <v>3298</v>
      </c>
      <c r="B6643" s="1410" t="s">
        <v>5727</v>
      </c>
      <c r="C6643" s="3271"/>
      <c r="D6643" s="3272"/>
      <c r="E6643" s="1410" t="s">
        <v>5727</v>
      </c>
      <c r="F6643" s="1218"/>
      <c r="G6643" s="1221"/>
      <c r="H6643" s="1410" t="s">
        <v>5727</v>
      </c>
      <c r="I6643" s="1218"/>
      <c r="J6643" s="1221"/>
      <c r="K6643" s="1410" t="s">
        <v>5727</v>
      </c>
      <c r="L6643" s="1218"/>
      <c r="M6643" s="1221"/>
    </row>
    <row r="6644" spans="1:14" ht="15.75">
      <c r="A6644" s="2096" t="s">
        <v>4376</v>
      </c>
      <c r="B6644" s="1410" t="s">
        <v>3337</v>
      </c>
      <c r="C6644" s="3271"/>
      <c r="D6644" s="3272"/>
      <c r="E6644" s="1410" t="s">
        <v>3337</v>
      </c>
      <c r="F6644" s="1218"/>
      <c r="G6644" s="1221"/>
      <c r="H6644" s="1381"/>
      <c r="I6644" s="1218"/>
      <c r="J6644" s="1221"/>
      <c r="K6644" s="1410" t="s">
        <v>5728</v>
      </c>
      <c r="L6644" s="1218"/>
      <c r="M6644" s="1221"/>
    </row>
    <row r="6645" spans="1:14" ht="15.75">
      <c r="A6645" s="2096" t="s">
        <v>3304</v>
      </c>
      <c r="B6645" s="1410" t="s">
        <v>3337</v>
      </c>
      <c r="C6645" s="3271"/>
      <c r="D6645" s="3272"/>
      <c r="E6645" s="1410" t="s">
        <v>3337</v>
      </c>
      <c r="F6645" s="3275"/>
      <c r="G6645" s="3269"/>
      <c r="H6645" s="1381"/>
      <c r="I6645" s="1223"/>
      <c r="J6645" s="1221"/>
      <c r="K6645" s="1410" t="s">
        <v>4484</v>
      </c>
      <c r="L6645" s="3275">
        <v>1200</v>
      </c>
      <c r="M6645" s="3276"/>
    </row>
    <row r="6646" spans="1:14" ht="15.75">
      <c r="A6646" s="2096" t="s">
        <v>4377</v>
      </c>
      <c r="B6646" s="2162">
        <v>1</v>
      </c>
      <c r="C6646" s="3277">
        <v>275</v>
      </c>
      <c r="D6646" s="3272"/>
      <c r="E6646" s="2162">
        <v>1</v>
      </c>
      <c r="F6646" s="3268">
        <v>275</v>
      </c>
      <c r="G6646" s="3269"/>
      <c r="H6646" s="2162">
        <v>1</v>
      </c>
      <c r="I6646" s="2822">
        <v>275</v>
      </c>
      <c r="J6646" s="3276"/>
      <c r="K6646" s="2162">
        <v>4</v>
      </c>
      <c r="L6646" s="2820">
        <v>275</v>
      </c>
      <c r="M6646" s="2820"/>
    </row>
    <row r="6647" spans="1:14" ht="15.75">
      <c r="A6647" s="2096" t="s">
        <v>4378</v>
      </c>
      <c r="B6647" s="2162">
        <v>2</v>
      </c>
      <c r="C6647" s="3277">
        <v>50</v>
      </c>
      <c r="D6647" s="3272"/>
      <c r="E6647" s="2162">
        <v>2</v>
      </c>
      <c r="F6647" s="3278">
        <v>50</v>
      </c>
      <c r="G6647" s="3269"/>
      <c r="H6647" s="2162">
        <v>2</v>
      </c>
      <c r="I6647" s="3279">
        <v>50</v>
      </c>
      <c r="J6647" s="3276"/>
      <c r="K6647" s="2162">
        <v>4</v>
      </c>
      <c r="L6647" s="2820">
        <v>50</v>
      </c>
      <c r="M6647" s="2820"/>
    </row>
    <row r="6648" spans="1:14" ht="15.75">
      <c r="A6648" s="2096" t="s">
        <v>4379</v>
      </c>
      <c r="B6648" s="1214">
        <v>107</v>
      </c>
      <c r="C6648" s="1499"/>
      <c r="D6648" s="3272"/>
      <c r="E6648" s="1214">
        <v>107</v>
      </c>
      <c r="F6648" s="1499"/>
      <c r="G6648" s="3269"/>
      <c r="H6648" s="1214">
        <v>80</v>
      </c>
      <c r="I6648" s="1228"/>
      <c r="J6648" s="3276"/>
      <c r="K6648" s="1214">
        <v>60</v>
      </c>
      <c r="L6648" s="1228"/>
      <c r="M6648" s="3276"/>
    </row>
    <row r="6649" spans="1:14" ht="16.5" thickBot="1">
      <c r="A6649" s="3280" t="s">
        <v>29</v>
      </c>
      <c r="B6649" s="1231"/>
      <c r="C6649" s="1500"/>
      <c r="D6649" s="1500">
        <v>40125</v>
      </c>
      <c r="E6649" s="1231"/>
      <c r="F6649" s="1500"/>
      <c r="G6649" s="1497">
        <v>40125</v>
      </c>
      <c r="H6649" s="1231"/>
      <c r="I6649" s="1231"/>
      <c r="J6649" s="3281">
        <v>30000</v>
      </c>
      <c r="K6649" s="1231"/>
      <c r="L6649" s="1231"/>
      <c r="M6649" s="1497">
        <v>162000</v>
      </c>
    </row>
    <row r="6650" spans="1:14" ht="16.5" thickBot="1">
      <c r="A6650" s="2823" t="s">
        <v>4224</v>
      </c>
      <c r="B6650" s="1807"/>
      <c r="C6650" s="1807"/>
      <c r="D6650" s="3286">
        <f>D6649+D6635+D6621+D6607+D6593+D6579</f>
        <v>117375</v>
      </c>
      <c r="E6650" s="1807"/>
      <c r="F6650" s="1807"/>
      <c r="G6650" s="3286">
        <f>G6649+G6635+G6621+G6607+G6593+G6579</f>
        <v>211875</v>
      </c>
      <c r="H6650" s="1807"/>
      <c r="I6650" s="1807"/>
      <c r="J6650" s="3286">
        <f>J6649+J6635+J6621+J6607+J6593+J6579</f>
        <v>216450</v>
      </c>
      <c r="K6650" s="1807"/>
      <c r="L6650" s="1807"/>
      <c r="M6650" s="3287">
        <f>M6649+M6635+M6621+M6607+M6593+M6579</f>
        <v>225750</v>
      </c>
      <c r="N6650" s="2600">
        <f>M6650+J6650+G6650+D6650</f>
        <v>771450</v>
      </c>
    </row>
    <row r="6651" spans="1:14" ht="16.5" thickBot="1">
      <c r="A6651" s="3262" t="s">
        <v>5757</v>
      </c>
      <c r="B6651" s="2685"/>
      <c r="C6651" s="2685"/>
      <c r="D6651" s="3288"/>
      <c r="E6651" s="2685"/>
      <c r="F6651" s="2685"/>
      <c r="G6651" s="3288"/>
      <c r="H6651" s="2685"/>
      <c r="I6651" s="2685"/>
      <c r="J6651" s="3288"/>
      <c r="K6651" s="2685"/>
      <c r="L6651" s="2685"/>
      <c r="M6651" s="3289"/>
    </row>
    <row r="6652" spans="1:14" s="134" customFormat="1" ht="42.75" customHeight="1">
      <c r="A6652" s="2049" t="s">
        <v>3278</v>
      </c>
      <c r="B6652" s="1342" t="s">
        <v>5758</v>
      </c>
      <c r="C6652" s="3266"/>
      <c r="D6652" s="3267"/>
      <c r="E6652" s="1342" t="s">
        <v>5759</v>
      </c>
      <c r="F6652" s="3266"/>
      <c r="G6652" s="3267"/>
      <c r="H6652" s="1209" t="s">
        <v>5760</v>
      </c>
      <c r="I6652" s="1209"/>
      <c r="J6652" s="1212"/>
      <c r="K6652" s="1209" t="s">
        <v>5761</v>
      </c>
      <c r="L6652" s="1209"/>
      <c r="M6652" s="1212"/>
    </row>
    <row r="6653" spans="1:14" s="134" customFormat="1" ht="13.5" customHeight="1">
      <c r="A6653" s="2044" t="s">
        <v>4228</v>
      </c>
      <c r="B6653" s="1214" t="s">
        <v>5762</v>
      </c>
      <c r="C6653" s="3268"/>
      <c r="D6653" s="3269"/>
      <c r="E6653" s="1214" t="s">
        <v>5762</v>
      </c>
      <c r="F6653" s="3268"/>
      <c r="G6653" s="3269"/>
      <c r="H6653" s="2838" t="s">
        <v>5762</v>
      </c>
      <c r="I6653" s="1214"/>
      <c r="J6653" s="1216"/>
      <c r="K6653" s="2838" t="s">
        <v>5762</v>
      </c>
      <c r="L6653" s="1214"/>
      <c r="M6653" s="1216"/>
    </row>
    <row r="6654" spans="1:14" s="134" customFormat="1" ht="16.5" customHeight="1">
      <c r="A6654" s="2096" t="s">
        <v>3284</v>
      </c>
      <c r="B6654" s="3290">
        <v>43891</v>
      </c>
      <c r="C6654" s="3271"/>
      <c r="D6654" s="3272"/>
      <c r="E6654" s="3290">
        <v>43922</v>
      </c>
      <c r="F6654" s="3271"/>
      <c r="G6654" s="3272"/>
      <c r="H6654" s="1410">
        <v>44075</v>
      </c>
      <c r="I6654" s="1218"/>
      <c r="J6654" s="1221"/>
      <c r="K6654" s="1410">
        <v>44166</v>
      </c>
      <c r="L6654" s="1218"/>
      <c r="M6654" s="1221"/>
    </row>
    <row r="6655" spans="1:14" s="134" customFormat="1" ht="20.25" customHeight="1">
      <c r="A6655" s="2096" t="s">
        <v>4375</v>
      </c>
      <c r="B6655" s="3291" t="s">
        <v>5763</v>
      </c>
      <c r="C6655" s="3271"/>
      <c r="D6655" s="3272"/>
      <c r="E6655" s="3291" t="s">
        <v>5763</v>
      </c>
      <c r="F6655" s="3271"/>
      <c r="G6655" s="3272"/>
      <c r="H6655" s="1410" t="s">
        <v>5763</v>
      </c>
      <c r="I6655" s="1218"/>
      <c r="J6655" s="1221"/>
      <c r="K6655" s="1410" t="s">
        <v>5763</v>
      </c>
      <c r="L6655" s="1218"/>
      <c r="M6655" s="1221"/>
    </row>
    <row r="6656" spans="1:14" s="134" customFormat="1" ht="26.25" customHeight="1">
      <c r="A6656" s="3274" t="s">
        <v>3291</v>
      </c>
      <c r="B6656" s="3291" t="s">
        <v>5764</v>
      </c>
      <c r="C6656" s="3271"/>
      <c r="D6656" s="3272"/>
      <c r="E6656" s="3291" t="s">
        <v>5764</v>
      </c>
      <c r="F6656" s="3271"/>
      <c r="G6656" s="3272"/>
      <c r="H6656" s="1410" t="s">
        <v>5764</v>
      </c>
      <c r="I6656" s="1218"/>
      <c r="J6656" s="1221"/>
      <c r="K6656" s="1410" t="s">
        <v>5764</v>
      </c>
      <c r="L6656" s="1218"/>
      <c r="M6656" s="1221"/>
    </row>
    <row r="6657" spans="1:14" s="134" customFormat="1" ht="15.75">
      <c r="A6657" s="2096" t="s">
        <v>3294</v>
      </c>
      <c r="B6657" s="1381" t="s">
        <v>3699</v>
      </c>
      <c r="C6657" s="3271"/>
      <c r="D6657" s="3272"/>
      <c r="E6657" s="1381" t="s">
        <v>3699</v>
      </c>
      <c r="F6657" s="3271"/>
      <c r="G6657" s="3272"/>
      <c r="H6657" s="1410" t="s">
        <v>3699</v>
      </c>
      <c r="I6657" s="1218"/>
      <c r="J6657" s="1221"/>
      <c r="K6657" s="1410" t="s">
        <v>3699</v>
      </c>
      <c r="L6657" s="1218"/>
      <c r="M6657" s="1221"/>
    </row>
    <row r="6658" spans="1:14" s="134" customFormat="1" ht="19.5" customHeight="1">
      <c r="A6658" s="2096" t="s">
        <v>3295</v>
      </c>
      <c r="B6658" s="1410" t="s">
        <v>3969</v>
      </c>
      <c r="C6658" s="3271"/>
      <c r="D6658" s="3272"/>
      <c r="E6658" s="1410" t="s">
        <v>3969</v>
      </c>
      <c r="F6658" s="3271"/>
      <c r="G6658" s="3272"/>
      <c r="H6658" s="1410" t="s">
        <v>3969</v>
      </c>
      <c r="I6658" s="1218"/>
      <c r="J6658" s="1221"/>
      <c r="K6658" s="1410" t="s">
        <v>3969</v>
      </c>
      <c r="L6658" s="1218"/>
      <c r="M6658" s="1221"/>
    </row>
    <row r="6659" spans="1:14" s="134" customFormat="1" ht="30.75" customHeight="1">
      <c r="A6659" s="2096" t="s">
        <v>3298</v>
      </c>
      <c r="B6659" s="1410" t="s">
        <v>5727</v>
      </c>
      <c r="C6659" s="3271"/>
      <c r="D6659" s="3272"/>
      <c r="E6659" s="1410" t="s">
        <v>5727</v>
      </c>
      <c r="F6659" s="3271"/>
      <c r="G6659" s="3272"/>
      <c r="H6659" s="1381" t="s">
        <v>5727</v>
      </c>
      <c r="I6659" s="1218"/>
      <c r="J6659" s="1221"/>
      <c r="K6659" s="1381" t="s">
        <v>5727</v>
      </c>
      <c r="L6659" s="1218"/>
      <c r="M6659" s="1221"/>
    </row>
    <row r="6660" spans="1:14" s="134" customFormat="1" ht="14.25" customHeight="1">
      <c r="A6660" s="2096" t="s">
        <v>4376</v>
      </c>
      <c r="B6660" s="1410" t="s">
        <v>5765</v>
      </c>
      <c r="C6660" s="3271"/>
      <c r="D6660" s="3272"/>
      <c r="E6660" s="1410" t="s">
        <v>5765</v>
      </c>
      <c r="F6660" s="3271"/>
      <c r="G6660" s="3272"/>
      <c r="H6660" s="1381" t="s">
        <v>5765</v>
      </c>
      <c r="I6660" s="1218"/>
      <c r="J6660" s="1221"/>
      <c r="K6660" s="1381" t="s">
        <v>5765</v>
      </c>
      <c r="L6660" s="1218"/>
      <c r="M6660" s="1221"/>
    </row>
    <row r="6661" spans="1:14" s="134" customFormat="1" ht="15.75">
      <c r="A6661" s="2096" t="s">
        <v>3304</v>
      </c>
      <c r="B6661" s="1410" t="s">
        <v>3337</v>
      </c>
      <c r="C6661" s="3271"/>
      <c r="D6661" s="3272"/>
      <c r="E6661" s="1410" t="s">
        <v>3337</v>
      </c>
      <c r="F6661" s="3271"/>
      <c r="G6661" s="3272"/>
      <c r="H6661" s="1381" t="s">
        <v>3337</v>
      </c>
      <c r="I6661" s="1223"/>
      <c r="J6661" s="1221"/>
      <c r="K6661" s="1381" t="s">
        <v>3337</v>
      </c>
      <c r="L6661" s="1223"/>
      <c r="M6661" s="1221"/>
    </row>
    <row r="6662" spans="1:14" s="134" customFormat="1" ht="15.75">
      <c r="A6662" s="2096" t="s">
        <v>4377</v>
      </c>
      <c r="B6662" s="2162">
        <v>1</v>
      </c>
      <c r="C6662" s="3277">
        <v>275</v>
      </c>
      <c r="D6662" s="3272">
        <v>15125</v>
      </c>
      <c r="E6662" s="2162">
        <v>1</v>
      </c>
      <c r="F6662" s="3277">
        <v>275</v>
      </c>
      <c r="G6662" s="3272">
        <v>15125</v>
      </c>
      <c r="H6662" s="2162">
        <v>1</v>
      </c>
      <c r="I6662" s="3292">
        <v>275</v>
      </c>
      <c r="J6662" s="3293">
        <v>15125</v>
      </c>
      <c r="K6662" s="2162">
        <v>2</v>
      </c>
      <c r="L6662" s="3292">
        <v>275</v>
      </c>
      <c r="M6662" s="3293">
        <v>30250</v>
      </c>
    </row>
    <row r="6663" spans="1:14" s="134" customFormat="1" ht="15.75">
      <c r="A6663" s="2096" t="s">
        <v>4378</v>
      </c>
      <c r="B6663" s="2162">
        <v>2</v>
      </c>
      <c r="C6663" s="3277">
        <v>50</v>
      </c>
      <c r="D6663" s="3272">
        <v>5500</v>
      </c>
      <c r="E6663" s="2162">
        <v>2</v>
      </c>
      <c r="F6663" s="3277">
        <v>50</v>
      </c>
      <c r="G6663" s="3272">
        <v>5500</v>
      </c>
      <c r="H6663" s="2162">
        <v>2</v>
      </c>
      <c r="I6663" s="3292">
        <v>50</v>
      </c>
      <c r="J6663" s="3293">
        <v>5500</v>
      </c>
      <c r="K6663" s="2162">
        <v>2</v>
      </c>
      <c r="L6663" s="3292">
        <v>50</v>
      </c>
      <c r="M6663" s="3293">
        <v>5500</v>
      </c>
    </row>
    <row r="6664" spans="1:14" s="134" customFormat="1" ht="15.75">
      <c r="A6664" s="2096" t="s">
        <v>4379</v>
      </c>
      <c r="B6664" s="1214">
        <v>55</v>
      </c>
      <c r="C6664" s="1499"/>
      <c r="D6664" s="3272"/>
      <c r="E6664" s="1214">
        <v>55</v>
      </c>
      <c r="F6664" s="1499"/>
      <c r="G6664" s="3272"/>
      <c r="H6664" s="1214">
        <v>55</v>
      </c>
      <c r="I6664" s="3178"/>
      <c r="J6664" s="3293"/>
      <c r="K6664" s="1214">
        <v>55</v>
      </c>
      <c r="L6664" s="3178"/>
      <c r="M6664" s="3293"/>
    </row>
    <row r="6665" spans="1:14" s="134" customFormat="1" ht="14.25" customHeight="1" thickBot="1">
      <c r="A6665" s="3280" t="s">
        <v>29</v>
      </c>
      <c r="B6665" s="1231"/>
      <c r="C6665" s="1500"/>
      <c r="D6665" s="1500">
        <f>SUM(D6662:D6664)</f>
        <v>20625</v>
      </c>
      <c r="E6665" s="1231"/>
      <c r="F6665" s="1500"/>
      <c r="G6665" s="1500">
        <f>SUM(G6662:G6664)</f>
        <v>20625</v>
      </c>
      <c r="H6665" s="1231"/>
      <c r="I6665" s="3211"/>
      <c r="J6665" s="3294">
        <v>20625</v>
      </c>
      <c r="K6665" s="1231"/>
      <c r="L6665" s="3211"/>
      <c r="M6665" s="3294">
        <f>SUM(M6662:M6664)</f>
        <v>35750</v>
      </c>
      <c r="N6665" s="3295">
        <f>SUM(D6665:M6665)</f>
        <v>97625</v>
      </c>
    </row>
    <row r="6666" spans="1:14" s="134" customFormat="1" ht="2.25" hidden="1" customHeight="1" thickBot="1">
      <c r="A6666" s="3296"/>
      <c r="B6666" s="1513"/>
      <c r="C6666" s="1513"/>
      <c r="D6666" s="1513"/>
      <c r="E6666" s="1513"/>
      <c r="F6666" s="1513"/>
      <c r="G6666" s="1513"/>
      <c r="H6666" s="1513"/>
      <c r="I6666" s="1513"/>
      <c r="J6666" s="1513"/>
      <c r="K6666" s="1513"/>
      <c r="L6666" s="1513"/>
      <c r="M6666" s="1513"/>
    </row>
    <row r="6667" spans="1:14" s="134" customFormat="1" ht="31.5" customHeight="1">
      <c r="A6667" s="2044" t="s">
        <v>3278</v>
      </c>
      <c r="B6667" s="1214" t="s">
        <v>5730</v>
      </c>
      <c r="C6667" s="3268"/>
      <c r="D6667" s="3269"/>
      <c r="E6667" s="1214" t="s">
        <v>5730</v>
      </c>
      <c r="F6667" s="1214"/>
      <c r="G6667" s="1216"/>
      <c r="H6667" s="1214" t="s">
        <v>5730</v>
      </c>
      <c r="I6667" s="1214"/>
      <c r="J6667" s="1216"/>
      <c r="K6667" s="1214" t="s">
        <v>5730</v>
      </c>
      <c r="L6667" s="1214"/>
      <c r="M6667" s="1216"/>
    </row>
    <row r="6668" spans="1:14" s="134" customFormat="1" ht="26.25" customHeight="1">
      <c r="A6668" s="2044" t="s">
        <v>4228</v>
      </c>
      <c r="B6668" s="1214" t="s">
        <v>5766</v>
      </c>
      <c r="C6668" s="3268"/>
      <c r="D6668" s="3269"/>
      <c r="E6668" s="1214" t="s">
        <v>5766</v>
      </c>
      <c r="F6668" s="1214"/>
      <c r="G6668" s="1216"/>
      <c r="H6668" s="2838" t="s">
        <v>5767</v>
      </c>
      <c r="I6668" s="1214"/>
      <c r="J6668" s="1216"/>
      <c r="K6668" s="2838" t="s">
        <v>5767</v>
      </c>
      <c r="L6668" s="1214"/>
      <c r="M6668" s="1216"/>
    </row>
    <row r="6669" spans="1:14" s="134" customFormat="1" ht="21.75" customHeight="1">
      <c r="A6669" s="2096" t="s">
        <v>3284</v>
      </c>
      <c r="B6669" s="1410" t="s">
        <v>5768</v>
      </c>
      <c r="C6669" s="3271"/>
      <c r="D6669" s="3272"/>
      <c r="E6669" s="1410" t="s">
        <v>6</v>
      </c>
      <c r="F6669" s="1218"/>
      <c r="G6669" s="1221"/>
      <c r="H6669" s="2162" t="s">
        <v>5733</v>
      </c>
      <c r="I6669" s="1218"/>
      <c r="J6669" s="1221"/>
      <c r="K6669" s="2162" t="s">
        <v>5769</v>
      </c>
      <c r="L6669" s="1218"/>
      <c r="M6669" s="1221"/>
    </row>
    <row r="6670" spans="1:14" s="134" customFormat="1" ht="23.25" customHeight="1">
      <c r="A6670" s="2096" t="s">
        <v>4375</v>
      </c>
      <c r="B6670" s="1410" t="s">
        <v>3411</v>
      </c>
      <c r="C6670" s="3271"/>
      <c r="D6670" s="3272"/>
      <c r="E6670" s="1410" t="s">
        <v>3333</v>
      </c>
      <c r="F6670" s="1218"/>
      <c r="G6670" s="1221"/>
      <c r="H6670" s="1410" t="s">
        <v>3411</v>
      </c>
      <c r="I6670" s="1218"/>
      <c r="J6670" s="1221"/>
      <c r="K6670" s="1410" t="s">
        <v>3411</v>
      </c>
      <c r="L6670" s="1218"/>
      <c r="M6670" s="1221"/>
    </row>
    <row r="6671" spans="1:14" s="134" customFormat="1" ht="43.5" customHeight="1">
      <c r="A6671" s="2096" t="s">
        <v>3291</v>
      </c>
      <c r="B6671" s="1410" t="s">
        <v>5770</v>
      </c>
      <c r="C6671" s="3271"/>
      <c r="D6671" s="3272"/>
      <c r="E6671" s="1410" t="s">
        <v>5770</v>
      </c>
      <c r="F6671" s="1218"/>
      <c r="G6671" s="1221"/>
      <c r="H6671" s="1410" t="s">
        <v>5770</v>
      </c>
      <c r="I6671" s="1218"/>
      <c r="J6671" s="1221"/>
      <c r="K6671" s="1410" t="s">
        <v>5770</v>
      </c>
      <c r="L6671" s="1218"/>
      <c r="M6671" s="1221"/>
    </row>
    <row r="6672" spans="1:14" s="134" customFormat="1" ht="15.75">
      <c r="A6672" s="2096" t="s">
        <v>3294</v>
      </c>
      <c r="B6672" s="1381" t="s">
        <v>3699</v>
      </c>
      <c r="C6672" s="3271"/>
      <c r="D6672" s="3272"/>
      <c r="E6672" s="1381" t="s">
        <v>3699</v>
      </c>
      <c r="F6672" s="1218"/>
      <c r="G6672" s="1221"/>
      <c r="H6672" s="1410" t="s">
        <v>3338</v>
      </c>
      <c r="I6672" s="1218"/>
      <c r="J6672" s="1221"/>
      <c r="K6672" s="1410" t="s">
        <v>3338</v>
      </c>
      <c r="L6672" s="1218"/>
      <c r="M6672" s="1221"/>
    </row>
    <row r="6673" spans="1:14" s="134" customFormat="1" ht="15.75">
      <c r="A6673" s="2096" t="s">
        <v>3295</v>
      </c>
      <c r="B6673" s="1381" t="s">
        <v>3394</v>
      </c>
      <c r="C6673" s="3271"/>
      <c r="D6673" s="3272"/>
      <c r="E6673" s="1381" t="s">
        <v>3394</v>
      </c>
      <c r="F6673" s="1218"/>
      <c r="G6673" s="1221"/>
      <c r="H6673" s="1410" t="s">
        <v>3394</v>
      </c>
      <c r="I6673" s="1218"/>
      <c r="J6673" s="1221"/>
      <c r="K6673" s="1410" t="s">
        <v>3394</v>
      </c>
      <c r="L6673" s="1218"/>
      <c r="M6673" s="1221"/>
    </row>
    <row r="6674" spans="1:14" s="134" customFormat="1" ht="59.25" customHeight="1">
      <c r="A6674" s="2096" t="s">
        <v>3298</v>
      </c>
      <c r="B6674" s="1410" t="s">
        <v>5727</v>
      </c>
      <c r="C6674" s="3271"/>
      <c r="D6674" s="3272"/>
      <c r="E6674" s="1410"/>
      <c r="F6674" s="1218"/>
      <c r="G6674" s="1221"/>
      <c r="H6674" s="1410" t="s">
        <v>5727</v>
      </c>
      <c r="I6674" s="1218"/>
      <c r="J6674" s="1221"/>
      <c r="K6674" s="1410" t="s">
        <v>5727</v>
      </c>
      <c r="L6674" s="1218"/>
      <c r="M6674" s="1221"/>
    </row>
    <row r="6675" spans="1:14" s="134" customFormat="1" ht="21.75" customHeight="1">
      <c r="A6675" s="2096" t="s">
        <v>4376</v>
      </c>
      <c r="B6675" s="1410" t="s">
        <v>3337</v>
      </c>
      <c r="C6675" s="3271"/>
      <c r="D6675" s="3272"/>
      <c r="E6675" s="1410" t="s">
        <v>3337</v>
      </c>
      <c r="F6675" s="1218"/>
      <c r="G6675" s="1221"/>
      <c r="H6675" s="1381"/>
      <c r="I6675" s="1218"/>
      <c r="J6675" s="1221"/>
      <c r="K6675" s="1381"/>
      <c r="L6675" s="1218"/>
      <c r="M6675" s="1221"/>
    </row>
    <row r="6676" spans="1:14" s="134" customFormat="1" ht="15.75">
      <c r="A6676" s="2096" t="s">
        <v>3304</v>
      </c>
      <c r="B6676" s="1410" t="s">
        <v>3337</v>
      </c>
      <c r="C6676" s="3271"/>
      <c r="D6676" s="3272"/>
      <c r="E6676" s="1410" t="s">
        <v>3337</v>
      </c>
      <c r="F6676" s="2903"/>
      <c r="G6676" s="3269"/>
      <c r="H6676" s="1381"/>
      <c r="I6676" s="1223"/>
      <c r="J6676" s="1221"/>
      <c r="K6676" s="1381"/>
      <c r="L6676" s="3275"/>
      <c r="M6676" s="3276"/>
    </row>
    <row r="6677" spans="1:14" s="134" customFormat="1" ht="23.25" customHeight="1">
      <c r="A6677" s="2096" t="s">
        <v>4377</v>
      </c>
      <c r="B6677" s="2162">
        <v>1</v>
      </c>
      <c r="C6677" s="3277">
        <v>275</v>
      </c>
      <c r="D6677" s="3272">
        <v>15125</v>
      </c>
      <c r="E6677" s="2162">
        <v>1</v>
      </c>
      <c r="F6677" s="3297">
        <v>275</v>
      </c>
      <c r="G6677" s="3298">
        <v>15125</v>
      </c>
      <c r="H6677" s="2162">
        <v>1</v>
      </c>
      <c r="I6677" s="3292">
        <v>275</v>
      </c>
      <c r="J6677" s="3293">
        <v>15125</v>
      </c>
      <c r="K6677" s="2162">
        <v>1</v>
      </c>
      <c r="L6677" s="3299">
        <v>275</v>
      </c>
      <c r="M6677" s="3299">
        <v>15125</v>
      </c>
    </row>
    <row r="6678" spans="1:14" s="134" customFormat="1" ht="15.75">
      <c r="A6678" s="2096" t="s">
        <v>4378</v>
      </c>
      <c r="B6678" s="2162">
        <v>2</v>
      </c>
      <c r="C6678" s="3277">
        <v>50</v>
      </c>
      <c r="D6678" s="3272">
        <v>5500</v>
      </c>
      <c r="E6678" s="2162">
        <v>2</v>
      </c>
      <c r="F6678" s="3300">
        <v>50</v>
      </c>
      <c r="G6678" s="3298">
        <v>5500</v>
      </c>
      <c r="H6678" s="2162">
        <v>2</v>
      </c>
      <c r="I6678" s="3292">
        <v>100</v>
      </c>
      <c r="J6678" s="3293">
        <v>5500</v>
      </c>
      <c r="K6678" s="2162">
        <v>2</v>
      </c>
      <c r="L6678" s="3299">
        <v>5500</v>
      </c>
      <c r="M6678" s="3299">
        <v>5500</v>
      </c>
    </row>
    <row r="6679" spans="1:14" s="134" customFormat="1" ht="15.75">
      <c r="A6679" s="2096" t="s">
        <v>4379</v>
      </c>
      <c r="B6679" s="1214">
        <v>55</v>
      </c>
      <c r="C6679" s="1499"/>
      <c r="D6679" s="3272"/>
      <c r="E6679" s="1214">
        <v>55</v>
      </c>
      <c r="F6679" s="3301"/>
      <c r="G6679" s="3298"/>
      <c r="H6679" s="1214">
        <v>55</v>
      </c>
      <c r="I6679" s="3178"/>
      <c r="J6679" s="3293"/>
      <c r="K6679" s="1214">
        <v>55</v>
      </c>
      <c r="L6679" s="3178"/>
      <c r="M6679" s="3293"/>
    </row>
    <row r="6680" spans="1:14" s="134" customFormat="1" ht="16.5" thickBot="1">
      <c r="A6680" s="3284" t="s">
        <v>29</v>
      </c>
      <c r="B6680" s="1417"/>
      <c r="C6680" s="3285"/>
      <c r="D6680" s="3285">
        <v>20625</v>
      </c>
      <c r="E6680" s="1417"/>
      <c r="F6680" s="3302"/>
      <c r="G6680" s="3303">
        <v>20625</v>
      </c>
      <c r="H6680" s="1417"/>
      <c r="I6680" s="3214"/>
      <c r="J6680" s="3304">
        <v>20625</v>
      </c>
      <c r="K6680" s="1417"/>
      <c r="L6680" s="3214"/>
      <c r="M6680" s="3303">
        <v>20625</v>
      </c>
      <c r="N6680" s="3295">
        <f>SUM(D6680:M6680)</f>
        <v>82500</v>
      </c>
    </row>
    <row r="6681" spans="1:14" s="134" customFormat="1" ht="31.5">
      <c r="A6681" s="2049" t="s">
        <v>3278</v>
      </c>
      <c r="B6681" s="1342"/>
      <c r="C6681" s="3266"/>
      <c r="D6681" s="3267"/>
      <c r="E6681" s="1209" t="s">
        <v>5771</v>
      </c>
      <c r="F6681" s="1209"/>
      <c r="G6681" s="1212"/>
      <c r="H6681" s="1209" t="s">
        <v>5771</v>
      </c>
      <c r="I6681" s="1209"/>
      <c r="J6681" s="1212"/>
      <c r="K6681" s="1209"/>
      <c r="L6681" s="1209"/>
      <c r="M6681" s="1212"/>
    </row>
    <row r="6682" spans="1:14" s="134" customFormat="1" ht="15.75">
      <c r="A6682" s="2044" t="s">
        <v>4228</v>
      </c>
      <c r="B6682" s="1214"/>
      <c r="C6682" s="3268"/>
      <c r="D6682" s="3269"/>
      <c r="E6682" s="1214" t="s">
        <v>5772</v>
      </c>
      <c r="F6682" s="1214"/>
      <c r="G6682" s="1216"/>
      <c r="H6682" s="1214" t="s">
        <v>5772</v>
      </c>
      <c r="I6682" s="1214"/>
      <c r="J6682" s="1216"/>
      <c r="K6682" s="1214"/>
      <c r="L6682" s="1214"/>
      <c r="M6682" s="1216"/>
    </row>
    <row r="6683" spans="1:14" s="134" customFormat="1" ht="15.75">
      <c r="A6683" s="2096" t="s">
        <v>3284</v>
      </c>
      <c r="B6683" s="3290"/>
      <c r="C6683" s="3271"/>
      <c r="D6683" s="3272"/>
      <c r="E6683" s="1410">
        <v>43983</v>
      </c>
      <c r="F6683" s="1218"/>
      <c r="G6683" s="1221"/>
      <c r="H6683" s="1410">
        <v>44075</v>
      </c>
      <c r="I6683" s="1218"/>
      <c r="J6683" s="1221"/>
      <c r="K6683" s="2162"/>
      <c r="L6683" s="1218"/>
      <c r="M6683" s="1221"/>
    </row>
    <row r="6684" spans="1:14" s="134" customFormat="1" ht="31.5">
      <c r="A6684" s="2096" t="s">
        <v>4375</v>
      </c>
      <c r="B6684" s="3291"/>
      <c r="C6684" s="3271"/>
      <c r="D6684" s="3272"/>
      <c r="E6684" s="1410" t="s">
        <v>5773</v>
      </c>
      <c r="F6684" s="1218"/>
      <c r="G6684" s="1221"/>
      <c r="H6684" s="1410" t="s">
        <v>5773</v>
      </c>
      <c r="I6684" s="1218"/>
      <c r="J6684" s="1221"/>
      <c r="K6684" s="1410"/>
      <c r="L6684" s="1218"/>
      <c r="M6684" s="1221"/>
    </row>
    <row r="6685" spans="1:14" s="134" customFormat="1" ht="31.5">
      <c r="A6685" s="3274" t="s">
        <v>3291</v>
      </c>
      <c r="B6685" s="3291"/>
      <c r="C6685" s="3271"/>
      <c r="D6685" s="3272"/>
      <c r="E6685" s="1410" t="s">
        <v>5774</v>
      </c>
      <c r="F6685" s="1218"/>
      <c r="G6685" s="1221"/>
      <c r="H6685" s="1410" t="s">
        <v>5774</v>
      </c>
      <c r="I6685" s="1218"/>
      <c r="J6685" s="1221"/>
      <c r="K6685" s="1410"/>
      <c r="L6685" s="1218"/>
      <c r="M6685" s="1221"/>
    </row>
    <row r="6686" spans="1:14" s="134" customFormat="1" ht="15.75">
      <c r="A6686" s="2096" t="s">
        <v>3294</v>
      </c>
      <c r="B6686" s="1381"/>
      <c r="C6686" s="3271"/>
      <c r="D6686" s="3272"/>
      <c r="E6686" s="1410" t="s">
        <v>3338</v>
      </c>
      <c r="F6686" s="1218"/>
      <c r="G6686" s="1221"/>
      <c r="H6686" s="1410" t="s">
        <v>3338</v>
      </c>
      <c r="I6686" s="1218"/>
      <c r="J6686" s="1221"/>
      <c r="K6686" s="1410"/>
      <c r="L6686" s="1218"/>
      <c r="M6686" s="1221"/>
    </row>
    <row r="6687" spans="1:14" s="134" customFormat="1" ht="15.75">
      <c r="A6687" s="2096" t="s">
        <v>3295</v>
      </c>
      <c r="B6687" s="1410"/>
      <c r="C6687" s="3271"/>
      <c r="D6687" s="3272"/>
      <c r="E6687" s="1410" t="s">
        <v>3969</v>
      </c>
      <c r="F6687" s="1218"/>
      <c r="G6687" s="1221"/>
      <c r="H6687" s="1410" t="s">
        <v>3969</v>
      </c>
      <c r="I6687" s="1218"/>
      <c r="J6687" s="1221"/>
      <c r="K6687" s="1410"/>
      <c r="L6687" s="1218"/>
      <c r="M6687" s="1221"/>
    </row>
    <row r="6688" spans="1:14" s="134" customFormat="1" ht="47.25">
      <c r="A6688" s="2096" t="s">
        <v>3298</v>
      </c>
      <c r="B6688" s="1410"/>
      <c r="C6688" s="3271"/>
      <c r="D6688" s="3272"/>
      <c r="E6688" s="1410" t="s">
        <v>5727</v>
      </c>
      <c r="F6688" s="1218"/>
      <c r="G6688" s="1221"/>
      <c r="H6688" s="1410" t="s">
        <v>5727</v>
      </c>
      <c r="I6688" s="1218"/>
      <c r="J6688" s="1221"/>
      <c r="K6688" s="1410"/>
      <c r="L6688" s="1218"/>
      <c r="M6688" s="1221"/>
    </row>
    <row r="6689" spans="1:14" s="134" customFormat="1" ht="15.75">
      <c r="A6689" s="2096" t="s">
        <v>4376</v>
      </c>
      <c r="B6689" s="1410"/>
      <c r="C6689" s="3271"/>
      <c r="D6689" s="3272"/>
      <c r="E6689" s="1410" t="s">
        <v>3337</v>
      </c>
      <c r="F6689" s="1218"/>
      <c r="G6689" s="1221"/>
      <c r="H6689" s="1410" t="s">
        <v>3337</v>
      </c>
      <c r="I6689" s="1218"/>
      <c r="J6689" s="1221"/>
      <c r="K6689" s="1410"/>
      <c r="L6689" s="1218"/>
      <c r="M6689" s="1221"/>
    </row>
    <row r="6690" spans="1:14" s="134" customFormat="1" ht="15.75">
      <c r="A6690" s="2096" t="s">
        <v>3304</v>
      </c>
      <c r="B6690" s="1410"/>
      <c r="C6690" s="3271"/>
      <c r="D6690" s="3272"/>
      <c r="E6690" s="1410" t="s">
        <v>3337</v>
      </c>
      <c r="F6690" s="3297"/>
      <c r="G6690" s="3269"/>
      <c r="H6690" s="1410" t="s">
        <v>3337</v>
      </c>
      <c r="I6690" s="3297"/>
      <c r="J6690" s="3269"/>
      <c r="K6690" s="1410"/>
      <c r="L6690" s="3275"/>
      <c r="M6690" s="3276"/>
    </row>
    <row r="6691" spans="1:14" s="134" customFormat="1" ht="15.75">
      <c r="A6691" s="2096" t="s">
        <v>4377</v>
      </c>
      <c r="B6691" s="2162"/>
      <c r="C6691" s="3277"/>
      <c r="D6691" s="3272"/>
      <c r="E6691" s="2162">
        <v>1</v>
      </c>
      <c r="F6691" s="3300">
        <v>275</v>
      </c>
      <c r="G6691" s="3298"/>
      <c r="H6691" s="2162">
        <v>1</v>
      </c>
      <c r="I6691" s="3300">
        <v>275</v>
      </c>
      <c r="J6691" s="3298"/>
      <c r="K6691" s="2162"/>
      <c r="L6691" s="3299"/>
      <c r="M6691" s="3299"/>
    </row>
    <row r="6692" spans="1:14" s="134" customFormat="1" ht="15.75">
      <c r="A6692" s="2096" t="s">
        <v>4378</v>
      </c>
      <c r="B6692" s="2162"/>
      <c r="C6692" s="3277"/>
      <c r="D6692" s="3272"/>
      <c r="E6692" s="2162">
        <v>2</v>
      </c>
      <c r="F6692" s="3300">
        <v>100</v>
      </c>
      <c r="G6692" s="3298"/>
      <c r="H6692" s="2162">
        <v>2</v>
      </c>
      <c r="I6692" s="3300">
        <v>100</v>
      </c>
      <c r="J6692" s="3298"/>
      <c r="K6692" s="2162"/>
      <c r="L6692" s="3299"/>
      <c r="M6692" s="3299"/>
    </row>
    <row r="6693" spans="1:14" s="134" customFormat="1" ht="15.75">
      <c r="A6693" s="2096" t="s">
        <v>4379</v>
      </c>
      <c r="B6693" s="1214"/>
      <c r="C6693" s="1499"/>
      <c r="D6693" s="3272"/>
      <c r="E6693" s="1214">
        <v>25</v>
      </c>
      <c r="F6693" s="3301"/>
      <c r="G6693" s="3298"/>
      <c r="H6693" s="1214">
        <v>25</v>
      </c>
      <c r="I6693" s="3301"/>
      <c r="J6693" s="3298"/>
      <c r="K6693" s="1214"/>
      <c r="L6693" s="3178"/>
      <c r="M6693" s="3293"/>
    </row>
    <row r="6694" spans="1:14" s="134" customFormat="1" ht="16.5" thickBot="1">
      <c r="A6694" s="3280" t="s">
        <v>29</v>
      </c>
      <c r="B6694" s="1231"/>
      <c r="C6694" s="1500"/>
      <c r="D6694" s="1500"/>
      <c r="E6694" s="1231"/>
      <c r="F6694" s="3305"/>
      <c r="G6694" s="3306">
        <v>9375</v>
      </c>
      <c r="H6694" s="1231"/>
      <c r="I6694" s="3305"/>
      <c r="J6694" s="3306">
        <v>9375</v>
      </c>
      <c r="K6694" s="1231"/>
      <c r="L6694" s="3211"/>
      <c r="M6694" s="3306"/>
      <c r="N6694" s="134">
        <f>SUM(E6694:M6694)</f>
        <v>18750</v>
      </c>
    </row>
    <row r="6695" spans="1:14" s="134" customFormat="1" ht="76.5" customHeight="1">
      <c r="A6695" s="2043" t="s">
        <v>3278</v>
      </c>
      <c r="B6695" s="3003" t="s">
        <v>5775</v>
      </c>
      <c r="C6695" s="3278"/>
      <c r="D6695" s="3283"/>
      <c r="E6695" s="3003" t="s">
        <v>5775</v>
      </c>
      <c r="F6695" s="3278"/>
      <c r="G6695" s="3283"/>
      <c r="H6695" s="3003" t="s">
        <v>5775</v>
      </c>
      <c r="I6695" s="3278"/>
      <c r="J6695" s="3283"/>
      <c r="K6695" s="3003" t="s">
        <v>5775</v>
      </c>
      <c r="L6695" s="3278"/>
      <c r="M6695" s="3283"/>
    </row>
    <row r="6696" spans="1:14" s="134" customFormat="1" ht="15.75">
      <c r="A6696" s="2044" t="s">
        <v>4228</v>
      </c>
      <c r="B6696" s="2850" t="s">
        <v>5776</v>
      </c>
      <c r="C6696" s="3268"/>
      <c r="D6696" s="3269"/>
      <c r="E6696" s="2850" t="s">
        <v>5776</v>
      </c>
      <c r="F6696" s="3268"/>
      <c r="G6696" s="3269"/>
      <c r="H6696" s="2850" t="s">
        <v>5776</v>
      </c>
      <c r="I6696" s="3268"/>
      <c r="J6696" s="3269"/>
      <c r="K6696" s="2850" t="s">
        <v>5776</v>
      </c>
      <c r="L6696" s="3268"/>
      <c r="M6696" s="3269"/>
    </row>
    <row r="6697" spans="1:14" s="134" customFormat="1" ht="15.75">
      <c r="A6697" s="2096" t="s">
        <v>3284</v>
      </c>
      <c r="B6697" s="1410" t="s">
        <v>4186</v>
      </c>
      <c r="C6697" s="3271"/>
      <c r="D6697" s="3272"/>
      <c r="E6697" s="1410" t="s">
        <v>4186</v>
      </c>
      <c r="F6697" s="3271"/>
      <c r="G6697" s="3272"/>
      <c r="H6697" s="1410" t="s">
        <v>4186</v>
      </c>
      <c r="I6697" s="3271"/>
      <c r="J6697" s="3272"/>
      <c r="K6697" s="1410" t="s">
        <v>4186</v>
      </c>
      <c r="L6697" s="3271"/>
      <c r="M6697" s="3272"/>
    </row>
    <row r="6698" spans="1:14" s="134" customFormat="1" ht="15.75">
      <c r="A6698" s="2096" t="s">
        <v>4375</v>
      </c>
      <c r="B6698" s="1410" t="s">
        <v>3411</v>
      </c>
      <c r="C6698" s="3271"/>
      <c r="D6698" s="3272"/>
      <c r="E6698" s="1410" t="s">
        <v>3411</v>
      </c>
      <c r="F6698" s="3271"/>
      <c r="G6698" s="3272"/>
      <c r="H6698" s="1410" t="s">
        <v>3411</v>
      </c>
      <c r="I6698" s="3271"/>
      <c r="J6698" s="3272"/>
      <c r="K6698" s="1410" t="s">
        <v>3411</v>
      </c>
      <c r="L6698" s="3271"/>
      <c r="M6698" s="3272"/>
    </row>
    <row r="6699" spans="1:14" s="134" customFormat="1" ht="15.75">
      <c r="A6699" s="2096" t="s">
        <v>3291</v>
      </c>
      <c r="B6699" s="1410" t="s">
        <v>5764</v>
      </c>
      <c r="C6699" s="3271"/>
      <c r="D6699" s="3272"/>
      <c r="E6699" s="1410" t="s">
        <v>5764</v>
      </c>
      <c r="F6699" s="3271"/>
      <c r="G6699" s="3272"/>
      <c r="H6699" s="1410" t="s">
        <v>5764</v>
      </c>
      <c r="I6699" s="3271"/>
      <c r="J6699" s="3272"/>
      <c r="K6699" s="1410" t="s">
        <v>5764</v>
      </c>
      <c r="L6699" s="3271"/>
      <c r="M6699" s="3272"/>
    </row>
    <row r="6700" spans="1:14" s="134" customFormat="1" ht="15.75">
      <c r="A6700" s="2096" t="s">
        <v>3294</v>
      </c>
      <c r="B6700" s="1381" t="s">
        <v>3699</v>
      </c>
      <c r="C6700" s="3271"/>
      <c r="D6700" s="3272"/>
      <c r="E6700" s="1381" t="s">
        <v>3699</v>
      </c>
      <c r="F6700" s="3271"/>
      <c r="G6700" s="3272"/>
      <c r="H6700" s="1381" t="s">
        <v>3699</v>
      </c>
      <c r="I6700" s="3271"/>
      <c r="J6700" s="3272"/>
      <c r="K6700" s="1381" t="s">
        <v>3699</v>
      </c>
      <c r="L6700" s="3271"/>
      <c r="M6700" s="3272"/>
    </row>
    <row r="6701" spans="1:14" s="134" customFormat="1" ht="15.75">
      <c r="A6701" s="2096" t="s">
        <v>3295</v>
      </c>
      <c r="B6701" s="1381" t="s">
        <v>3394</v>
      </c>
      <c r="C6701" s="3271"/>
      <c r="D6701" s="3272"/>
      <c r="E6701" s="1381" t="s">
        <v>3394</v>
      </c>
      <c r="F6701" s="3271"/>
      <c r="G6701" s="3272"/>
      <c r="H6701" s="1381" t="s">
        <v>3394</v>
      </c>
      <c r="I6701" s="3271"/>
      <c r="J6701" s="3272"/>
      <c r="K6701" s="1381" t="s">
        <v>3394</v>
      </c>
      <c r="L6701" s="3271"/>
      <c r="M6701" s="3272"/>
    </row>
    <row r="6702" spans="1:14" s="134" customFormat="1" ht="47.25">
      <c r="A6702" s="2096" t="s">
        <v>3298</v>
      </c>
      <c r="B6702" s="1410" t="s">
        <v>5727</v>
      </c>
      <c r="C6702" s="3271"/>
      <c r="D6702" s="3272"/>
      <c r="E6702" s="1410" t="s">
        <v>5727</v>
      </c>
      <c r="F6702" s="3271"/>
      <c r="G6702" s="3272"/>
      <c r="H6702" s="1410" t="s">
        <v>5727</v>
      </c>
      <c r="I6702" s="3271"/>
      <c r="J6702" s="3272"/>
      <c r="K6702" s="1410" t="s">
        <v>5727</v>
      </c>
      <c r="L6702" s="3271"/>
      <c r="M6702" s="3272"/>
    </row>
    <row r="6703" spans="1:14" s="134" customFormat="1" ht="15.75">
      <c r="A6703" s="2096" t="s">
        <v>4376</v>
      </c>
      <c r="B6703" s="1410" t="s">
        <v>3337</v>
      </c>
      <c r="C6703" s="3271"/>
      <c r="D6703" s="3272"/>
      <c r="E6703" s="1410" t="s">
        <v>3337</v>
      </c>
      <c r="F6703" s="3271"/>
      <c r="G6703" s="3272"/>
      <c r="H6703" s="1410" t="s">
        <v>3337</v>
      </c>
      <c r="I6703" s="3271"/>
      <c r="J6703" s="3272"/>
      <c r="K6703" s="1410" t="s">
        <v>3337</v>
      </c>
      <c r="L6703" s="3271"/>
      <c r="M6703" s="3272"/>
    </row>
    <row r="6704" spans="1:14" s="134" customFormat="1" ht="15.75">
      <c r="A6704" s="2096" t="s">
        <v>3304</v>
      </c>
      <c r="B6704" s="1410" t="s">
        <v>3337</v>
      </c>
      <c r="C6704" s="3271"/>
      <c r="D6704" s="3272"/>
      <c r="E6704" s="1410" t="s">
        <v>3337</v>
      </c>
      <c r="F6704" s="3271"/>
      <c r="G6704" s="3272"/>
      <c r="H6704" s="1410" t="s">
        <v>3337</v>
      </c>
      <c r="I6704" s="3271"/>
      <c r="J6704" s="3272"/>
      <c r="K6704" s="1410" t="s">
        <v>3337</v>
      </c>
      <c r="L6704" s="3271"/>
      <c r="M6704" s="3272"/>
    </row>
    <row r="6705" spans="1:24" s="134" customFormat="1" ht="15.75">
      <c r="A6705" s="2096" t="s">
        <v>4377</v>
      </c>
      <c r="B6705" s="2162">
        <v>1</v>
      </c>
      <c r="C6705" s="3277">
        <v>275</v>
      </c>
      <c r="D6705" s="3272"/>
      <c r="E6705" s="2162">
        <v>1</v>
      </c>
      <c r="F6705" s="3277">
        <v>275</v>
      </c>
      <c r="G6705" s="3272"/>
      <c r="H6705" s="2162">
        <v>1</v>
      </c>
      <c r="I6705" s="3277">
        <v>275</v>
      </c>
      <c r="J6705" s="3272"/>
      <c r="K6705" s="2162">
        <v>1</v>
      </c>
      <c r="L6705" s="3277">
        <v>275</v>
      </c>
      <c r="M6705" s="3272"/>
    </row>
    <row r="6706" spans="1:24" s="134" customFormat="1" ht="15.75">
      <c r="A6706" s="2096" t="s">
        <v>4378</v>
      </c>
      <c r="B6706" s="2162">
        <v>2</v>
      </c>
      <c r="C6706" s="3277">
        <v>100</v>
      </c>
      <c r="D6706" s="3272"/>
      <c r="E6706" s="2162">
        <v>2</v>
      </c>
      <c r="F6706" s="3277">
        <v>100</v>
      </c>
      <c r="G6706" s="3272"/>
      <c r="H6706" s="2162">
        <v>2</v>
      </c>
      <c r="I6706" s="3277">
        <v>100</v>
      </c>
      <c r="J6706" s="3272"/>
      <c r="K6706" s="2162">
        <v>2</v>
      </c>
      <c r="L6706" s="3277">
        <v>100</v>
      </c>
      <c r="M6706" s="3272"/>
    </row>
    <row r="6707" spans="1:24" s="134" customFormat="1" ht="15.75">
      <c r="A6707" s="2096" t="s">
        <v>4379</v>
      </c>
      <c r="B6707" s="1214">
        <v>23</v>
      </c>
      <c r="C6707" s="1499"/>
      <c r="D6707" s="3272"/>
      <c r="E6707" s="1214">
        <v>23</v>
      </c>
      <c r="F6707" s="1499"/>
      <c r="G6707" s="3272"/>
      <c r="H6707" s="1214">
        <v>23</v>
      </c>
      <c r="I6707" s="1499"/>
      <c r="J6707" s="3272"/>
      <c r="K6707" s="1214">
        <v>23</v>
      </c>
      <c r="L6707" s="1499"/>
      <c r="M6707" s="3272"/>
    </row>
    <row r="6708" spans="1:24" s="134" customFormat="1" ht="16.5" thickBot="1">
      <c r="A6708" s="3284" t="s">
        <v>29</v>
      </c>
      <c r="B6708" s="1417"/>
      <c r="C6708" s="3285"/>
      <c r="D6708" s="3285">
        <v>8625</v>
      </c>
      <c r="E6708" s="1417"/>
      <c r="F6708" s="3285"/>
      <c r="G6708" s="3285">
        <v>8625</v>
      </c>
      <c r="H6708" s="1417"/>
      <c r="I6708" s="3285"/>
      <c r="J6708" s="3285">
        <v>8625</v>
      </c>
      <c r="K6708" s="1417"/>
      <c r="L6708" s="3285"/>
      <c r="M6708" s="3285">
        <v>8625</v>
      </c>
      <c r="N6708" s="3295">
        <f>SUM(D6708:M6708)</f>
        <v>34500</v>
      </c>
    </row>
    <row r="6709" spans="1:24" s="134" customFormat="1" ht="15.75">
      <c r="A6709" s="2049" t="s">
        <v>3278</v>
      </c>
      <c r="B6709" s="2976"/>
      <c r="C6709" s="3266"/>
      <c r="D6709" s="3267"/>
      <c r="E6709" s="2976"/>
      <c r="F6709" s="3266"/>
      <c r="G6709" s="3267"/>
      <c r="H6709" s="2976" t="s">
        <v>5777</v>
      </c>
      <c r="I6709" s="3266"/>
      <c r="J6709" s="3267"/>
      <c r="K6709" s="2976"/>
      <c r="L6709" s="3266"/>
      <c r="M6709" s="3267"/>
      <c r="N6709" s="2097"/>
      <c r="O6709" s="2097"/>
      <c r="P6709" s="2097"/>
      <c r="Q6709" s="2097"/>
      <c r="R6709" s="2097"/>
      <c r="S6709" s="2097"/>
      <c r="T6709" s="2097"/>
      <c r="U6709" s="2097"/>
      <c r="V6709" s="2097"/>
      <c r="W6709" s="2097"/>
      <c r="X6709" s="2097"/>
    </row>
    <row r="6710" spans="1:24" s="134" customFormat="1" ht="15.75">
      <c r="A6710" s="2044" t="s">
        <v>4228</v>
      </c>
      <c r="B6710" s="2850"/>
      <c r="C6710" s="3268"/>
      <c r="D6710" s="3269"/>
      <c r="E6710" s="2850"/>
      <c r="F6710" s="3268"/>
      <c r="G6710" s="3269"/>
      <c r="H6710" s="2850" t="s">
        <v>5776</v>
      </c>
      <c r="I6710" s="3268"/>
      <c r="J6710" s="3269"/>
      <c r="K6710" s="2850"/>
      <c r="L6710" s="3268"/>
      <c r="M6710" s="3269"/>
      <c r="N6710" s="2097"/>
      <c r="O6710" s="2097"/>
      <c r="P6710" s="2097"/>
      <c r="Q6710" s="2097"/>
      <c r="R6710" s="2097"/>
      <c r="S6710" s="2097"/>
      <c r="T6710" s="2097"/>
      <c r="U6710" s="2097"/>
      <c r="V6710" s="2097"/>
      <c r="W6710" s="2097"/>
      <c r="X6710" s="2097"/>
    </row>
    <row r="6711" spans="1:24" s="134" customFormat="1" ht="15.75">
      <c r="A6711" s="2096" t="s">
        <v>3284</v>
      </c>
      <c r="B6711" s="1410"/>
      <c r="C6711" s="3271"/>
      <c r="D6711" s="3272"/>
      <c r="E6711" s="1410"/>
      <c r="F6711" s="3271"/>
      <c r="G6711" s="3272"/>
      <c r="H6711" s="1410">
        <v>44105</v>
      </c>
      <c r="I6711" s="3271"/>
      <c r="J6711" s="3272"/>
      <c r="K6711" s="1410"/>
      <c r="L6711" s="3271"/>
      <c r="M6711" s="3272"/>
      <c r="N6711" s="2097"/>
      <c r="O6711" s="2097"/>
      <c r="P6711" s="2097"/>
      <c r="Q6711" s="2097"/>
      <c r="R6711" s="2097"/>
      <c r="S6711" s="2097"/>
      <c r="T6711" s="2097"/>
      <c r="U6711" s="2097"/>
      <c r="V6711" s="2097"/>
      <c r="W6711" s="2097"/>
      <c r="X6711" s="2097"/>
    </row>
    <row r="6712" spans="1:24" s="134" customFormat="1" ht="15.75">
      <c r="A6712" s="2096" t="s">
        <v>4375</v>
      </c>
      <c r="B6712" s="1410"/>
      <c r="C6712" s="3271"/>
      <c r="D6712" s="3272"/>
      <c r="E6712" s="1410"/>
      <c r="F6712" s="3271"/>
      <c r="G6712" s="3272"/>
      <c r="H6712" s="1410" t="s">
        <v>3411</v>
      </c>
      <c r="I6712" s="3271"/>
      <c r="J6712" s="3272"/>
      <c r="K6712" s="1410"/>
      <c r="L6712" s="3271"/>
      <c r="M6712" s="3272"/>
      <c r="N6712" s="2097"/>
      <c r="O6712" s="2097"/>
      <c r="P6712" s="2097"/>
      <c r="Q6712" s="2097"/>
      <c r="R6712" s="2097"/>
      <c r="S6712" s="2097"/>
      <c r="T6712" s="2097"/>
      <c r="U6712" s="2097"/>
      <c r="V6712" s="2097"/>
      <c r="W6712" s="2097"/>
      <c r="X6712" s="2097"/>
    </row>
    <row r="6713" spans="1:24" s="134" customFormat="1" ht="15.75">
      <c r="A6713" s="2096" t="s">
        <v>3291</v>
      </c>
      <c r="B6713" s="1410"/>
      <c r="C6713" s="3271"/>
      <c r="D6713" s="3272"/>
      <c r="E6713" s="1410"/>
      <c r="F6713" s="3271"/>
      <c r="G6713" s="3272"/>
      <c r="H6713" s="1410" t="s">
        <v>5764</v>
      </c>
      <c r="I6713" s="3271"/>
      <c r="J6713" s="3272"/>
      <c r="K6713" s="1410"/>
      <c r="L6713" s="3271"/>
      <c r="M6713" s="3272"/>
      <c r="N6713" s="2097"/>
      <c r="O6713" s="2097"/>
      <c r="P6713" s="2097"/>
      <c r="Q6713" s="2097"/>
      <c r="R6713" s="2097"/>
      <c r="S6713" s="2097"/>
      <c r="T6713" s="2097"/>
      <c r="U6713" s="2097"/>
      <c r="V6713" s="2097"/>
      <c r="W6713" s="2097"/>
      <c r="X6713" s="2097"/>
    </row>
    <row r="6714" spans="1:24" s="134" customFormat="1" ht="15.75">
      <c r="A6714" s="2096" t="s">
        <v>3294</v>
      </c>
      <c r="B6714" s="1381"/>
      <c r="C6714" s="3271"/>
      <c r="D6714" s="3272"/>
      <c r="E6714" s="1381"/>
      <c r="F6714" s="3271"/>
      <c r="G6714" s="3272"/>
      <c r="H6714" s="1381" t="s">
        <v>3699</v>
      </c>
      <c r="I6714" s="3271"/>
      <c r="J6714" s="3272"/>
      <c r="K6714" s="1381"/>
      <c r="L6714" s="3271"/>
      <c r="M6714" s="3272"/>
      <c r="N6714" s="2097"/>
      <c r="O6714" s="2097"/>
      <c r="P6714" s="2097"/>
      <c r="Q6714" s="2097"/>
      <c r="R6714" s="2097"/>
      <c r="S6714" s="2097"/>
      <c r="T6714" s="2097"/>
      <c r="U6714" s="2097"/>
      <c r="V6714" s="2097"/>
      <c r="W6714" s="2097"/>
      <c r="X6714" s="2097"/>
    </row>
    <row r="6715" spans="1:24" s="134" customFormat="1" ht="15.75">
      <c r="A6715" s="2096" t="s">
        <v>3295</v>
      </c>
      <c r="B6715" s="1381"/>
      <c r="C6715" s="3271"/>
      <c r="D6715" s="3272"/>
      <c r="E6715" s="1381"/>
      <c r="F6715" s="3271"/>
      <c r="G6715" s="3272"/>
      <c r="H6715" s="1381" t="s">
        <v>3394</v>
      </c>
      <c r="I6715" s="3271"/>
      <c r="J6715" s="3272"/>
      <c r="K6715" s="1381"/>
      <c r="L6715" s="3271"/>
      <c r="M6715" s="3272"/>
      <c r="N6715" s="2097"/>
      <c r="O6715" s="2097"/>
      <c r="P6715" s="2097"/>
      <c r="Q6715" s="2097"/>
      <c r="R6715" s="2097"/>
      <c r="S6715" s="2097"/>
      <c r="T6715" s="2097"/>
      <c r="U6715" s="2097"/>
      <c r="V6715" s="2097"/>
      <c r="W6715" s="2097"/>
      <c r="X6715" s="2097"/>
    </row>
    <row r="6716" spans="1:24" s="134" customFormat="1" ht="47.25">
      <c r="A6716" s="2096" t="s">
        <v>3298</v>
      </c>
      <c r="B6716" s="1410"/>
      <c r="C6716" s="3271"/>
      <c r="D6716" s="3272"/>
      <c r="E6716" s="1410"/>
      <c r="F6716" s="3271"/>
      <c r="G6716" s="3272"/>
      <c r="H6716" s="1410" t="s">
        <v>5727</v>
      </c>
      <c r="I6716" s="3271"/>
      <c r="J6716" s="3272"/>
      <c r="K6716" s="1410"/>
      <c r="L6716" s="3271"/>
      <c r="M6716" s="3272"/>
      <c r="N6716" s="2097"/>
      <c r="O6716" s="2097"/>
      <c r="P6716" s="2097"/>
      <c r="Q6716" s="2097"/>
      <c r="R6716" s="2097"/>
      <c r="S6716" s="2097"/>
      <c r="T6716" s="2097"/>
      <c r="U6716" s="2097"/>
      <c r="V6716" s="2097"/>
      <c r="W6716" s="2097"/>
      <c r="X6716" s="2097"/>
    </row>
    <row r="6717" spans="1:24" s="134" customFormat="1" ht="31.5">
      <c r="A6717" s="2096" t="s">
        <v>4376</v>
      </c>
      <c r="B6717" s="1410"/>
      <c r="C6717" s="3271"/>
      <c r="D6717" s="3272"/>
      <c r="E6717" s="1410"/>
      <c r="F6717" s="3271"/>
      <c r="G6717" s="3272"/>
      <c r="H6717" s="1410" t="s">
        <v>5778</v>
      </c>
      <c r="I6717" s="3271"/>
      <c r="J6717" s="3272"/>
      <c r="K6717" s="1410"/>
      <c r="L6717" s="3271"/>
      <c r="M6717" s="3272"/>
      <c r="N6717" s="2097"/>
      <c r="O6717" s="2097"/>
      <c r="P6717" s="2097"/>
      <c r="Q6717" s="2097"/>
      <c r="R6717" s="2097"/>
      <c r="S6717" s="2097"/>
      <c r="T6717" s="2097"/>
      <c r="U6717" s="2097"/>
      <c r="V6717" s="2097"/>
      <c r="W6717" s="2097"/>
      <c r="X6717" s="2097"/>
    </row>
    <row r="6718" spans="1:24" s="134" customFormat="1" ht="15.75">
      <c r="A6718" s="2096" t="s">
        <v>3304</v>
      </c>
      <c r="B6718" s="1410"/>
      <c r="C6718" s="3271"/>
      <c r="D6718" s="3272"/>
      <c r="E6718" s="1410"/>
      <c r="F6718" s="3271"/>
      <c r="G6718" s="3272"/>
      <c r="H6718" s="1410" t="s">
        <v>3337</v>
      </c>
      <c r="I6718" s="3271"/>
      <c r="J6718" s="3272"/>
      <c r="K6718" s="1410"/>
      <c r="L6718" s="3271"/>
      <c r="M6718" s="3272"/>
      <c r="N6718" s="2097"/>
      <c r="O6718" s="2097"/>
      <c r="P6718" s="2097"/>
      <c r="Q6718" s="2097"/>
      <c r="R6718" s="2097"/>
      <c r="S6718" s="2097"/>
      <c r="T6718" s="2097"/>
      <c r="U6718" s="2097"/>
      <c r="V6718" s="2097"/>
      <c r="W6718" s="2097"/>
      <c r="X6718" s="2097"/>
    </row>
    <row r="6719" spans="1:24" s="134" customFormat="1" ht="15.75">
      <c r="A6719" s="2096" t="s">
        <v>4377</v>
      </c>
      <c r="B6719" s="2162"/>
      <c r="C6719" s="3277"/>
      <c r="D6719" s="3272"/>
      <c r="E6719" s="2162"/>
      <c r="F6719" s="3277"/>
      <c r="G6719" s="3272"/>
      <c r="H6719" s="2162">
        <v>1</v>
      </c>
      <c r="I6719" s="3277">
        <v>275</v>
      </c>
      <c r="J6719" s="3272">
        <v>330000</v>
      </c>
      <c r="K6719" s="2162"/>
      <c r="L6719" s="3277"/>
      <c r="M6719" s="3272"/>
      <c r="N6719" s="2097"/>
      <c r="O6719" s="2097"/>
      <c r="P6719" s="2097"/>
      <c r="Q6719" s="2097"/>
      <c r="R6719" s="2097"/>
      <c r="S6719" s="2097"/>
      <c r="T6719" s="2097"/>
      <c r="U6719" s="2097"/>
      <c r="V6719" s="2097"/>
      <c r="W6719" s="2097"/>
      <c r="X6719" s="2097"/>
    </row>
    <row r="6720" spans="1:24" s="134" customFormat="1" ht="15.75">
      <c r="A6720" s="2096" t="s">
        <v>4378</v>
      </c>
      <c r="B6720" s="2162"/>
      <c r="C6720" s="3277"/>
      <c r="D6720" s="3272"/>
      <c r="E6720" s="2162"/>
      <c r="F6720" s="3277"/>
      <c r="G6720" s="3272"/>
      <c r="H6720" s="2162">
        <v>2</v>
      </c>
      <c r="I6720" s="3277">
        <v>100</v>
      </c>
      <c r="J6720" s="3272">
        <v>120000</v>
      </c>
      <c r="K6720" s="2162"/>
      <c r="L6720" s="3277"/>
      <c r="M6720" s="3272"/>
      <c r="N6720" s="2097"/>
      <c r="O6720" s="2097"/>
      <c r="P6720" s="2097"/>
      <c r="Q6720" s="2097"/>
      <c r="R6720" s="2097"/>
      <c r="S6720" s="2097"/>
      <c r="T6720" s="2097"/>
      <c r="U6720" s="2097"/>
      <c r="V6720" s="2097"/>
      <c r="W6720" s="2097"/>
      <c r="X6720" s="2097"/>
    </row>
    <row r="6721" spans="1:24" s="134" customFormat="1" ht="15.75">
      <c r="A6721" s="2096" t="s">
        <v>4379</v>
      </c>
      <c r="B6721" s="1214"/>
      <c r="C6721" s="1499"/>
      <c r="D6721" s="3272"/>
      <c r="E6721" s="1214"/>
      <c r="F6721" s="1499"/>
      <c r="G6721" s="3272"/>
      <c r="H6721" s="1214">
        <v>1200</v>
      </c>
      <c r="I6721" s="1499"/>
      <c r="J6721" s="3272"/>
      <c r="K6721" s="1214"/>
      <c r="L6721" s="1499"/>
      <c r="M6721" s="3272"/>
      <c r="N6721" s="2097"/>
      <c r="O6721" s="2097"/>
      <c r="P6721" s="2097"/>
      <c r="Q6721" s="2097"/>
      <c r="R6721" s="2097"/>
      <c r="S6721" s="2097"/>
      <c r="T6721" s="2097"/>
      <c r="U6721" s="2097"/>
      <c r="V6721" s="2097"/>
      <c r="W6721" s="2097"/>
      <c r="X6721" s="2097"/>
    </row>
    <row r="6722" spans="1:24" s="134" customFormat="1" ht="16.5" thickBot="1">
      <c r="A6722" s="3280" t="s">
        <v>29</v>
      </c>
      <c r="B6722" s="1231"/>
      <c r="C6722" s="1500"/>
      <c r="D6722" s="1500"/>
      <c r="E6722" s="1231"/>
      <c r="F6722" s="1500"/>
      <c r="G6722" s="1500"/>
      <c r="H6722" s="1231"/>
      <c r="I6722" s="1500"/>
      <c r="J6722" s="1500">
        <v>450000</v>
      </c>
      <c r="K6722" s="1231"/>
      <c r="L6722" s="1500"/>
      <c r="M6722" s="1500"/>
      <c r="N6722" s="3307">
        <f>SUM(J6722:M6722)</f>
        <v>450000</v>
      </c>
      <c r="O6722" s="2097"/>
      <c r="P6722" s="2097"/>
      <c r="Q6722" s="2097"/>
      <c r="R6722" s="2097"/>
      <c r="S6722" s="2097"/>
      <c r="T6722" s="2097"/>
      <c r="U6722" s="2097"/>
      <c r="V6722" s="2097"/>
      <c r="W6722" s="2097"/>
      <c r="X6722" s="2097"/>
    </row>
    <row r="6723" spans="1:24" ht="16.5" thickBot="1">
      <c r="A6723" s="3308" t="s">
        <v>5779</v>
      </c>
      <c r="B6723" s="1302"/>
      <c r="C6723" s="1302"/>
      <c r="D6723" s="2610">
        <f>D6722+D6708+D6694+D6680+D6665</f>
        <v>49875</v>
      </c>
      <c r="E6723" s="1302"/>
      <c r="F6723" s="1302"/>
      <c r="G6723" s="2610">
        <f>G6722+G6708+G6694+G6680+G6665</f>
        <v>59250</v>
      </c>
      <c r="H6723" s="1302"/>
      <c r="I6723" s="1302"/>
      <c r="J6723" s="2610">
        <f>J6722+J6708+J6694+J6680+J6665</f>
        <v>509250</v>
      </c>
      <c r="K6723" s="1302"/>
      <c r="L6723" s="1302"/>
      <c r="M6723" s="2610">
        <f>M6722+M6708+M6694+M6680+M6665</f>
        <v>65000</v>
      </c>
      <c r="N6723" s="2600">
        <f>M6723+J6723+G6723+D6723</f>
        <v>683375</v>
      </c>
    </row>
    <row r="6724" spans="1:24" ht="15.75" thickBot="1">
      <c r="A6724" s="4340" t="s">
        <v>5780</v>
      </c>
      <c r="B6724" s="4341"/>
      <c r="C6724" s="4341"/>
      <c r="D6724" s="4341"/>
      <c r="E6724" s="4341"/>
      <c r="F6724" s="4341"/>
      <c r="G6724" s="4341"/>
      <c r="H6724" s="4341"/>
      <c r="I6724" s="4341"/>
      <c r="J6724" s="4341"/>
      <c r="K6724" s="4341"/>
      <c r="L6724" s="4341"/>
      <c r="M6724" s="4342"/>
    </row>
    <row r="6725" spans="1:24" ht="30">
      <c r="A6725" s="1142" t="s">
        <v>3278</v>
      </c>
      <c r="B6725" s="1143"/>
      <c r="C6725" s="1144"/>
      <c r="D6725" s="1145"/>
      <c r="E6725" s="3309" t="s">
        <v>5781</v>
      </c>
      <c r="F6725" s="3309"/>
      <c r="G6725" s="3310"/>
      <c r="H6725" s="3309" t="s">
        <v>3389</v>
      </c>
      <c r="I6725" s="3309"/>
      <c r="J6725" s="3310"/>
      <c r="K6725" s="3309" t="s">
        <v>5782</v>
      </c>
      <c r="L6725" s="3309"/>
      <c r="M6725" s="3310"/>
    </row>
    <row r="6726" spans="1:24" ht="30">
      <c r="A6726" s="1153" t="s">
        <v>3282</v>
      </c>
      <c r="B6726" s="1154"/>
      <c r="C6726" s="1155"/>
      <c r="D6726" s="1156"/>
      <c r="E6726" s="3153" t="s">
        <v>5783</v>
      </c>
      <c r="F6726" s="3153"/>
      <c r="G6726" s="3311"/>
      <c r="H6726" s="3153" t="s">
        <v>5784</v>
      </c>
      <c r="I6726" s="3153"/>
      <c r="J6726" s="3311"/>
      <c r="K6726" s="3153" t="s">
        <v>5784</v>
      </c>
      <c r="L6726" s="3153"/>
      <c r="M6726" s="3311"/>
    </row>
    <row r="6727" spans="1:24">
      <c r="A6727" s="1163" t="s">
        <v>3284</v>
      </c>
      <c r="B6727" s="1154"/>
      <c r="C6727" s="1155"/>
      <c r="D6727" s="1156"/>
      <c r="E6727" s="3159" t="s">
        <v>5721</v>
      </c>
      <c r="F6727" s="3312"/>
      <c r="G6727" s="3313"/>
      <c r="H6727" s="3159" t="s">
        <v>3318</v>
      </c>
      <c r="I6727" s="3312"/>
      <c r="J6727" s="3313"/>
      <c r="K6727" s="3159" t="s">
        <v>3313</v>
      </c>
      <c r="L6727" s="3312"/>
      <c r="M6727" s="3313"/>
    </row>
    <row r="6728" spans="1:24">
      <c r="A6728" s="1163" t="s">
        <v>3288</v>
      </c>
      <c r="B6728" s="1154"/>
      <c r="C6728" s="1155"/>
      <c r="D6728" s="1156"/>
      <c r="E6728" s="3157" t="s">
        <v>3362</v>
      </c>
      <c r="F6728" s="3312"/>
      <c r="G6728" s="3313"/>
      <c r="H6728" s="3157" t="s">
        <v>5748</v>
      </c>
      <c r="I6728" s="3312"/>
      <c r="J6728" s="3313"/>
      <c r="K6728" s="3157" t="s">
        <v>3333</v>
      </c>
      <c r="L6728" s="3312"/>
      <c r="M6728" s="3313"/>
    </row>
    <row r="6729" spans="1:24">
      <c r="A6729" s="1163" t="s">
        <v>3291</v>
      </c>
      <c r="B6729" s="1154"/>
      <c r="C6729" s="1155"/>
      <c r="D6729" s="1156"/>
      <c r="E6729" s="3157" t="s">
        <v>5785</v>
      </c>
      <c r="F6729" s="3312"/>
      <c r="G6729" s="3313"/>
      <c r="H6729" s="3157" t="s">
        <v>5785</v>
      </c>
      <c r="I6729" s="3312"/>
      <c r="J6729" s="3313"/>
      <c r="K6729" s="3157" t="s">
        <v>5785</v>
      </c>
      <c r="L6729" s="3312"/>
      <c r="M6729" s="3313"/>
    </row>
    <row r="6730" spans="1:24">
      <c r="A6730" s="1163" t="s">
        <v>3294</v>
      </c>
      <c r="B6730" s="1154"/>
      <c r="C6730" s="1155"/>
      <c r="D6730" s="1156"/>
      <c r="E6730" s="3157" t="s">
        <v>3338</v>
      </c>
      <c r="F6730" s="3312"/>
      <c r="G6730" s="3313"/>
      <c r="H6730" s="3157" t="s">
        <v>3338</v>
      </c>
      <c r="I6730" s="3312"/>
      <c r="J6730" s="3313"/>
      <c r="K6730" s="3157" t="s">
        <v>3338</v>
      </c>
      <c r="L6730" s="3312"/>
      <c r="M6730" s="3313"/>
    </row>
    <row r="6731" spans="1:24">
      <c r="A6731" s="1163" t="s">
        <v>3295</v>
      </c>
      <c r="B6731" s="1154"/>
      <c r="C6731" s="1155"/>
      <c r="D6731" s="1156"/>
      <c r="E6731" s="3157" t="s">
        <v>3969</v>
      </c>
      <c r="F6731" s="3312"/>
      <c r="G6731" s="3313"/>
      <c r="H6731" s="3157" t="s">
        <v>3426</v>
      </c>
      <c r="I6731" s="3312"/>
      <c r="J6731" s="3313"/>
      <c r="K6731" s="3157" t="s">
        <v>5726</v>
      </c>
      <c r="L6731" s="3312"/>
      <c r="M6731" s="3313"/>
    </row>
    <row r="6732" spans="1:24" ht="45">
      <c r="A6732" s="1163" t="s">
        <v>3298</v>
      </c>
      <c r="B6732" s="1154"/>
      <c r="C6732" s="1155"/>
      <c r="D6732" s="1156"/>
      <c r="E6732" s="3157" t="s">
        <v>5727</v>
      </c>
      <c r="F6732" s="3312"/>
      <c r="G6732" s="3313"/>
      <c r="H6732" s="3314"/>
      <c r="I6732" s="3312"/>
      <c r="J6732" s="3313"/>
      <c r="K6732" s="3157" t="s">
        <v>5727</v>
      </c>
      <c r="L6732" s="3312"/>
      <c r="M6732" s="3313"/>
    </row>
    <row r="6733" spans="1:24">
      <c r="A6733" s="1163" t="s">
        <v>3300</v>
      </c>
      <c r="B6733" s="1154"/>
      <c r="C6733" s="1155"/>
      <c r="D6733" s="1156"/>
      <c r="E6733" s="3157" t="s">
        <v>5728</v>
      </c>
      <c r="F6733" s="3312"/>
      <c r="G6733" s="3313"/>
      <c r="H6733" s="3314"/>
      <c r="I6733" s="3312"/>
      <c r="J6733" s="3313"/>
      <c r="K6733" s="3157"/>
      <c r="L6733" s="3312"/>
      <c r="M6733" s="3313"/>
    </row>
    <row r="6734" spans="1:24">
      <c r="A6734" s="1163" t="s">
        <v>3304</v>
      </c>
      <c r="B6734" s="1154"/>
      <c r="C6734" s="1155"/>
      <c r="D6734" s="1156"/>
      <c r="E6734" s="3157" t="s">
        <v>4484</v>
      </c>
      <c r="F6734" s="3315">
        <v>1200</v>
      </c>
      <c r="G6734" s="3316">
        <f>F6734*E6737</f>
        <v>78000</v>
      </c>
      <c r="H6734" s="3314"/>
      <c r="I6734" s="3317"/>
      <c r="J6734" s="3313"/>
      <c r="K6734" s="3157"/>
      <c r="L6734" s="3315"/>
      <c r="M6734" s="3318"/>
    </row>
    <row r="6735" spans="1:24">
      <c r="A6735" s="1163" t="s">
        <v>3307</v>
      </c>
      <c r="B6735" s="1154"/>
      <c r="C6735" s="1155"/>
      <c r="D6735" s="1156"/>
      <c r="E6735" s="3159" t="s">
        <v>4340</v>
      </c>
      <c r="F6735" s="3319">
        <v>1100</v>
      </c>
      <c r="G6735" s="3316">
        <f>F6735*E6737</f>
        <v>71500</v>
      </c>
      <c r="H6735" s="3159" t="s">
        <v>4196</v>
      </c>
      <c r="I6735" s="3320">
        <v>200</v>
      </c>
      <c r="J6735" s="3318">
        <f>I6735*H6737</f>
        <v>14000</v>
      </c>
      <c r="K6735" s="3159" t="s">
        <v>4327</v>
      </c>
      <c r="L6735" s="3321">
        <v>550</v>
      </c>
      <c r="M6735" s="3321">
        <f>L6735*K6737</f>
        <v>35750</v>
      </c>
    </row>
    <row r="6736" spans="1:24">
      <c r="A6736" s="1163" t="s">
        <v>3308</v>
      </c>
      <c r="B6736" s="1154"/>
      <c r="C6736" s="1155"/>
      <c r="D6736" s="1156"/>
      <c r="E6736" s="3159" t="s">
        <v>3803</v>
      </c>
      <c r="F6736" s="3322">
        <v>400</v>
      </c>
      <c r="G6736" s="3316">
        <f>F6736*E6737</f>
        <v>26000</v>
      </c>
      <c r="H6736" s="3159" t="s">
        <v>4197</v>
      </c>
      <c r="I6736" s="3323">
        <v>100</v>
      </c>
      <c r="J6736" s="3318">
        <f>H6737*I6736</f>
        <v>7000</v>
      </c>
      <c r="K6736" s="3159" t="s">
        <v>4197</v>
      </c>
      <c r="L6736" s="3321">
        <v>200</v>
      </c>
      <c r="M6736" s="3321">
        <f>L6736*K6737</f>
        <v>13000</v>
      </c>
    </row>
    <row r="6737" spans="1:13">
      <c r="A6737" s="1163" t="s">
        <v>3309</v>
      </c>
      <c r="B6737" s="1154"/>
      <c r="C6737" s="1155"/>
      <c r="D6737" s="1156"/>
      <c r="E6737" s="3153">
        <v>65</v>
      </c>
      <c r="F6737" s="3324"/>
      <c r="G6737" s="3316"/>
      <c r="H6737" s="3153">
        <v>70</v>
      </c>
      <c r="I6737" s="3325"/>
      <c r="J6737" s="3318"/>
      <c r="K6737" s="3153">
        <v>65</v>
      </c>
      <c r="L6737" s="3325"/>
      <c r="M6737" s="3318"/>
    </row>
    <row r="6738" spans="1:13" ht="15.75" thickBot="1">
      <c r="A6738" s="1171" t="s">
        <v>29</v>
      </c>
      <c r="B6738" s="1172"/>
      <c r="C6738" s="1173"/>
      <c r="D6738" s="1174"/>
      <c r="E6738" s="3326"/>
      <c r="F6738" s="3327"/>
      <c r="G6738" s="3328">
        <f>SUM(G6734:G6737)</f>
        <v>175500</v>
      </c>
      <c r="H6738" s="3326"/>
      <c r="I6738" s="3326"/>
      <c r="J6738" s="3329">
        <f>SUM(J6735:J6737)</f>
        <v>21000</v>
      </c>
      <c r="K6738" s="3326"/>
      <c r="L6738" s="3326"/>
      <c r="M6738" s="3328">
        <f>SUM(M6735:M6737)</f>
        <v>48750</v>
      </c>
    </row>
    <row r="6739" spans="1:13" ht="31.5">
      <c r="A6739" s="1142" t="s">
        <v>3278</v>
      </c>
      <c r="B6739" s="1256"/>
      <c r="C6739" s="1257"/>
      <c r="D6739" s="1258"/>
      <c r="E6739" s="1637" t="s">
        <v>5786</v>
      </c>
      <c r="F6739" s="1637"/>
      <c r="G6739" s="3330"/>
      <c r="H6739" s="1637" t="s">
        <v>5787</v>
      </c>
      <c r="I6739" s="1637"/>
      <c r="J6739" s="3330"/>
      <c r="K6739" s="3148"/>
      <c r="L6739" s="3148"/>
      <c r="M6739" s="3331"/>
    </row>
    <row r="6740" spans="1:13" ht="30.75">
      <c r="A6740" s="1153" t="s">
        <v>3282</v>
      </c>
      <c r="B6740" s="1154"/>
      <c r="C6740" s="1155"/>
      <c r="D6740" s="1156"/>
      <c r="E6740" s="1608" t="s">
        <v>5788</v>
      </c>
      <c r="F6740" s="1608"/>
      <c r="G6740" s="1912"/>
      <c r="H6740" s="3153" t="s">
        <v>5784</v>
      </c>
      <c r="I6740" s="1608"/>
      <c r="J6740" s="1912"/>
      <c r="K6740" s="3153"/>
      <c r="L6740" s="3153"/>
      <c r="M6740" s="3311"/>
    </row>
    <row r="6741" spans="1:13" ht="15.75">
      <c r="A6741" s="1163" t="s">
        <v>3284</v>
      </c>
      <c r="B6741" s="1154"/>
      <c r="C6741" s="1155"/>
      <c r="D6741" s="1156"/>
      <c r="E6741" s="1709" t="s">
        <v>5789</v>
      </c>
      <c r="F6741" s="1649"/>
      <c r="G6741" s="3332"/>
      <c r="H6741" s="1713" t="s">
        <v>5733</v>
      </c>
      <c r="I6741" s="1649"/>
      <c r="J6741" s="3332"/>
      <c r="K6741" s="3159"/>
      <c r="L6741" s="3312"/>
      <c r="M6741" s="3313"/>
    </row>
    <row r="6742" spans="1:13" ht="15.75">
      <c r="A6742" s="1163" t="s">
        <v>3288</v>
      </c>
      <c r="B6742" s="1154"/>
      <c r="C6742" s="1155"/>
      <c r="D6742" s="1156"/>
      <c r="E6742" s="1709" t="s">
        <v>3362</v>
      </c>
      <c r="F6742" s="1649"/>
      <c r="G6742" s="3332"/>
      <c r="H6742" s="1709" t="s">
        <v>3411</v>
      </c>
      <c r="I6742" s="1649"/>
      <c r="J6742" s="3332"/>
      <c r="K6742" s="3157"/>
      <c r="L6742" s="3312"/>
      <c r="M6742" s="3313"/>
    </row>
    <row r="6743" spans="1:13" ht="15.75">
      <c r="A6743" s="1163" t="s">
        <v>3291</v>
      </c>
      <c r="B6743" s="1154"/>
      <c r="C6743" s="1155"/>
      <c r="D6743" s="1156"/>
      <c r="E6743" s="1709" t="s">
        <v>5790</v>
      </c>
      <c r="F6743" s="1649"/>
      <c r="G6743" s="3332"/>
      <c r="H6743" s="1709" t="s">
        <v>5785</v>
      </c>
      <c r="I6743" s="1649"/>
      <c r="J6743" s="3332"/>
      <c r="K6743" s="3157"/>
      <c r="L6743" s="3312"/>
      <c r="M6743" s="3313"/>
    </row>
    <row r="6744" spans="1:13" ht="15.75">
      <c r="A6744" s="1163" t="s">
        <v>3294</v>
      </c>
      <c r="B6744" s="1154"/>
      <c r="C6744" s="1155"/>
      <c r="D6744" s="1156"/>
      <c r="E6744" s="1648" t="s">
        <v>3699</v>
      </c>
      <c r="F6744" s="1649"/>
      <c r="G6744" s="3332"/>
      <c r="H6744" s="1709" t="s">
        <v>3338</v>
      </c>
      <c r="I6744" s="1649"/>
      <c r="J6744" s="3332"/>
      <c r="K6744" s="3157"/>
      <c r="L6744" s="3312"/>
      <c r="M6744" s="3313"/>
    </row>
    <row r="6745" spans="1:13" ht="15.75">
      <c r="A6745" s="1163" t="s">
        <v>3295</v>
      </c>
      <c r="B6745" s="1154"/>
      <c r="C6745" s="1155"/>
      <c r="D6745" s="1156"/>
      <c r="E6745" s="1648" t="s">
        <v>3394</v>
      </c>
      <c r="F6745" s="1649"/>
      <c r="G6745" s="3332"/>
      <c r="H6745" s="1709" t="s">
        <v>3394</v>
      </c>
      <c r="I6745" s="1649"/>
      <c r="J6745" s="3332"/>
      <c r="K6745" s="3157"/>
      <c r="L6745" s="3312"/>
      <c r="M6745" s="3313"/>
    </row>
    <row r="6746" spans="1:13" ht="47.25">
      <c r="A6746" s="1163" t="s">
        <v>3298</v>
      </c>
      <c r="B6746" s="1154"/>
      <c r="C6746" s="1155"/>
      <c r="D6746" s="1156"/>
      <c r="E6746" s="1709"/>
      <c r="F6746" s="1649"/>
      <c r="G6746" s="3332"/>
      <c r="H6746" s="1709" t="s">
        <v>5727</v>
      </c>
      <c r="I6746" s="1649"/>
      <c r="J6746" s="3332"/>
      <c r="K6746" s="3157"/>
      <c r="L6746" s="3312"/>
      <c r="M6746" s="3313"/>
    </row>
    <row r="6747" spans="1:13" ht="15.75">
      <c r="A6747" s="1163" t="s">
        <v>3300</v>
      </c>
      <c r="B6747" s="1154"/>
      <c r="C6747" s="1155"/>
      <c r="D6747" s="1156"/>
      <c r="E6747" s="1709" t="s">
        <v>5728</v>
      </c>
      <c r="F6747" s="1649"/>
      <c r="G6747" s="3332"/>
      <c r="H6747" s="1648"/>
      <c r="I6747" s="1649"/>
      <c r="J6747" s="3332"/>
      <c r="K6747" s="3157"/>
      <c r="L6747" s="3312"/>
      <c r="M6747" s="3313"/>
    </row>
    <row r="6748" spans="1:13" ht="15.75">
      <c r="A6748" s="1163" t="s">
        <v>3304</v>
      </c>
      <c r="B6748" s="1154"/>
      <c r="C6748" s="1155"/>
      <c r="D6748" s="1156"/>
      <c r="E6748" s="1709" t="s">
        <v>5791</v>
      </c>
      <c r="F6748" s="3315">
        <v>3000</v>
      </c>
      <c r="G6748" s="3333">
        <f>F6748*E6751</f>
        <v>45000</v>
      </c>
      <c r="H6748" s="1648"/>
      <c r="I6748" s="1652"/>
      <c r="J6748" s="3332"/>
      <c r="K6748" s="3157"/>
      <c r="L6748" s="3315"/>
      <c r="M6748" s="3318"/>
    </row>
    <row r="6749" spans="1:13" ht="15.75">
      <c r="A6749" s="1163" t="s">
        <v>3307</v>
      </c>
      <c r="B6749" s="1154"/>
      <c r="C6749" s="1155"/>
      <c r="D6749" s="1156"/>
      <c r="E6749" s="1713" t="s">
        <v>5792</v>
      </c>
      <c r="F6749" s="3319">
        <v>2800</v>
      </c>
      <c r="G6749" s="3316">
        <f>F6749*E6751</f>
        <v>42000</v>
      </c>
      <c r="H6749" s="1713">
        <v>1</v>
      </c>
      <c r="I6749" s="3320">
        <v>275</v>
      </c>
      <c r="J6749" s="3318">
        <f>I6749*H6751</f>
        <v>17875</v>
      </c>
      <c r="K6749" s="3159"/>
      <c r="L6749" s="3321"/>
      <c r="M6749" s="3321"/>
    </row>
    <row r="6750" spans="1:13" ht="15.75">
      <c r="A6750" s="1163" t="s">
        <v>3308</v>
      </c>
      <c r="B6750" s="1154"/>
      <c r="C6750" s="1155"/>
      <c r="D6750" s="1156"/>
      <c r="E6750" s="1713"/>
      <c r="F6750" s="3322"/>
      <c r="G6750" s="3316"/>
      <c r="H6750" s="1713">
        <v>2</v>
      </c>
      <c r="I6750" s="3323">
        <v>100</v>
      </c>
      <c r="J6750" s="3318">
        <f>H6751*I6750*2</f>
        <v>13000</v>
      </c>
      <c r="K6750" s="3159"/>
      <c r="L6750" s="3321"/>
      <c r="M6750" s="3321"/>
    </row>
    <row r="6751" spans="1:13" ht="15.75">
      <c r="A6751" s="1163" t="s">
        <v>3309</v>
      </c>
      <c r="B6751" s="1154"/>
      <c r="C6751" s="1155"/>
      <c r="D6751" s="1156"/>
      <c r="E6751" s="1608">
        <v>15</v>
      </c>
      <c r="F6751" s="3324"/>
      <c r="G6751" s="3316"/>
      <c r="H6751" s="1608">
        <v>65</v>
      </c>
      <c r="I6751" s="3325"/>
      <c r="J6751" s="3318"/>
      <c r="K6751" s="3153"/>
      <c r="L6751" s="3325"/>
      <c r="M6751" s="3318"/>
    </row>
    <row r="6752" spans="1:13" ht="16.5" thickBot="1">
      <c r="A6752" s="1171" t="s">
        <v>29</v>
      </c>
      <c r="B6752" s="2280"/>
      <c r="C6752" s="2279"/>
      <c r="D6752" s="3334"/>
      <c r="E6752" s="3335"/>
      <c r="F6752" s="3336"/>
      <c r="G6752" s="3337">
        <f>SUM(G6748:G6751)</f>
        <v>87000</v>
      </c>
      <c r="H6752" s="3335"/>
      <c r="I6752" s="3338"/>
      <c r="J6752" s="3339">
        <f>SUM(J6749:J6751)</f>
        <v>30875</v>
      </c>
      <c r="K6752" s="3338"/>
      <c r="L6752" s="3338"/>
      <c r="M6752" s="3337"/>
    </row>
    <row r="6753" spans="1:14" ht="15.75">
      <c r="A6753" s="1142" t="s">
        <v>3278</v>
      </c>
      <c r="B6753" s="1143"/>
      <c r="C6753" s="1144"/>
      <c r="D6753" s="1145"/>
      <c r="E6753" s="1620"/>
      <c r="F6753" s="1620"/>
      <c r="G6753" s="1908"/>
      <c r="H6753" s="1620" t="s">
        <v>5793</v>
      </c>
      <c r="I6753" s="3340"/>
      <c r="J6753" s="3341"/>
      <c r="K6753" s="3309"/>
      <c r="L6753" s="3309"/>
      <c r="M6753" s="3310"/>
    </row>
    <row r="6754" spans="1:14" ht="15.75">
      <c r="A6754" s="1153" t="s">
        <v>3282</v>
      </c>
      <c r="B6754" s="1154"/>
      <c r="C6754" s="1155"/>
      <c r="D6754" s="1156"/>
      <c r="E6754" s="1608"/>
      <c r="F6754" s="1608"/>
      <c r="G6754" s="1912"/>
      <c r="H6754" s="3342" t="s">
        <v>5502</v>
      </c>
      <c r="I6754" s="3343"/>
      <c r="J6754" s="3344"/>
      <c r="K6754" s="3153"/>
      <c r="L6754" s="3153"/>
      <c r="M6754" s="3311"/>
    </row>
    <row r="6755" spans="1:14" ht="15.75">
      <c r="A6755" s="1163" t="s">
        <v>3284</v>
      </c>
      <c r="B6755" s="1154"/>
      <c r="C6755" s="1155"/>
      <c r="D6755" s="1156"/>
      <c r="E6755" s="1709"/>
      <c r="F6755" s="1649"/>
      <c r="G6755" s="3332"/>
      <c r="H6755" s="3342" t="s">
        <v>7</v>
      </c>
      <c r="I6755" s="3345"/>
      <c r="J6755" s="3346"/>
      <c r="K6755" s="3159"/>
      <c r="L6755" s="3312"/>
      <c r="M6755" s="3313"/>
    </row>
    <row r="6756" spans="1:14" ht="15.75">
      <c r="A6756" s="1163" t="s">
        <v>3288</v>
      </c>
      <c r="B6756" s="1154"/>
      <c r="C6756" s="1155"/>
      <c r="D6756" s="1156"/>
      <c r="E6756" s="1709"/>
      <c r="F6756" s="1649"/>
      <c r="G6756" s="3332"/>
      <c r="H6756" s="3347" t="s">
        <v>3290</v>
      </c>
      <c r="I6756" s="3345"/>
      <c r="J6756" s="3346"/>
      <c r="K6756" s="3157"/>
      <c r="L6756" s="3312"/>
      <c r="M6756" s="3313"/>
    </row>
    <row r="6757" spans="1:14" ht="15.75">
      <c r="A6757" s="1163" t="s">
        <v>3291</v>
      </c>
      <c r="B6757" s="1154"/>
      <c r="C6757" s="1155"/>
      <c r="D6757" s="1156"/>
      <c r="E6757" s="1709"/>
      <c r="F6757" s="1649"/>
      <c r="G6757" s="3332"/>
      <c r="H6757" s="3347" t="s">
        <v>5521</v>
      </c>
      <c r="I6757" s="3345"/>
      <c r="J6757" s="3346"/>
      <c r="K6757" s="3157"/>
      <c r="L6757" s="3312"/>
      <c r="M6757" s="3313"/>
    </row>
    <row r="6758" spans="1:14" ht="15.75">
      <c r="A6758" s="1163" t="s">
        <v>3294</v>
      </c>
      <c r="B6758" s="1154"/>
      <c r="C6758" s="1155"/>
      <c r="D6758" s="1156"/>
      <c r="E6758" s="1648"/>
      <c r="F6758" s="1649"/>
      <c r="G6758" s="3332"/>
      <c r="H6758" s="3348">
        <v>2</v>
      </c>
      <c r="I6758" s="3345"/>
      <c r="J6758" s="3346"/>
      <c r="K6758" s="3157"/>
      <c r="L6758" s="3312"/>
      <c r="M6758" s="3313"/>
    </row>
    <row r="6759" spans="1:14" ht="15.75">
      <c r="A6759" s="1163" t="s">
        <v>3295</v>
      </c>
      <c r="B6759" s="1154"/>
      <c r="C6759" s="1155"/>
      <c r="D6759" s="1156"/>
      <c r="E6759" s="1648"/>
      <c r="F6759" s="1649"/>
      <c r="G6759" s="3332"/>
      <c r="H6759" s="3347" t="s">
        <v>5488</v>
      </c>
      <c r="I6759" s="3345"/>
      <c r="J6759" s="3346"/>
      <c r="K6759" s="3157"/>
      <c r="L6759" s="3312"/>
      <c r="M6759" s="3313"/>
    </row>
    <row r="6760" spans="1:14" ht="47.25">
      <c r="A6760" s="1163" t="s">
        <v>3298</v>
      </c>
      <c r="B6760" s="1154"/>
      <c r="C6760" s="1155"/>
      <c r="D6760" s="1156"/>
      <c r="E6760" s="1709"/>
      <c r="F6760" s="1649"/>
      <c r="G6760" s="3332"/>
      <c r="H6760" s="3347" t="s">
        <v>5489</v>
      </c>
      <c r="I6760" s="3345"/>
      <c r="J6760" s="3346"/>
      <c r="K6760" s="3157"/>
      <c r="L6760" s="3312"/>
      <c r="M6760" s="3313"/>
    </row>
    <row r="6761" spans="1:14" ht="15.75">
      <c r="A6761" s="1163" t="s">
        <v>3300</v>
      </c>
      <c r="B6761" s="1154"/>
      <c r="C6761" s="1155"/>
      <c r="D6761" s="1156"/>
      <c r="E6761" s="1709"/>
      <c r="F6761" s="1649"/>
      <c r="G6761" s="3332"/>
      <c r="H6761" s="3347" t="s">
        <v>5491</v>
      </c>
      <c r="I6761" s="3345"/>
      <c r="J6761" s="3346"/>
      <c r="K6761" s="3157"/>
      <c r="L6761" s="3312"/>
      <c r="M6761" s="3313"/>
    </row>
    <row r="6762" spans="1:14" ht="15.75">
      <c r="A6762" s="1163" t="s">
        <v>3304</v>
      </c>
      <c r="B6762" s="1154"/>
      <c r="C6762" s="1155"/>
      <c r="D6762" s="1156"/>
      <c r="E6762" s="1709"/>
      <c r="F6762" s="3315"/>
      <c r="G6762" s="3333"/>
      <c r="H6762" s="3342" t="s">
        <v>3337</v>
      </c>
      <c r="I6762" s="3349"/>
      <c r="J6762" s="3349"/>
      <c r="K6762" s="3157"/>
      <c r="L6762" s="3315"/>
      <c r="M6762" s="3318"/>
    </row>
    <row r="6763" spans="1:14" ht="15.75">
      <c r="A6763" s="1163" t="s">
        <v>3307</v>
      </c>
      <c r="B6763" s="1154"/>
      <c r="C6763" s="1155"/>
      <c r="D6763" s="1156"/>
      <c r="E6763" s="1713"/>
      <c r="F6763" s="3319"/>
      <c r="G6763" s="3316"/>
      <c r="H6763" s="3342">
        <v>1</v>
      </c>
      <c r="I6763" s="3350">
        <v>250</v>
      </c>
      <c r="J6763" s="3350">
        <v>30000</v>
      </c>
      <c r="K6763" s="3159"/>
      <c r="L6763" s="3321"/>
      <c r="M6763" s="3321"/>
    </row>
    <row r="6764" spans="1:14" ht="15.75">
      <c r="A6764" s="1163" t="s">
        <v>3308</v>
      </c>
      <c r="B6764" s="1154"/>
      <c r="C6764" s="1155"/>
      <c r="D6764" s="1156"/>
      <c r="E6764" s="1713"/>
      <c r="F6764" s="3322"/>
      <c r="G6764" s="3316"/>
      <c r="H6764" s="3342">
        <v>2</v>
      </c>
      <c r="I6764" s="3350">
        <v>50</v>
      </c>
      <c r="J6764" s="3350">
        <v>12000</v>
      </c>
      <c r="K6764" s="3159"/>
      <c r="L6764" s="3321"/>
      <c r="M6764" s="3321"/>
    </row>
    <row r="6765" spans="1:14" ht="15.75">
      <c r="A6765" s="1163" t="s">
        <v>3309</v>
      </c>
      <c r="B6765" s="1154"/>
      <c r="C6765" s="1155"/>
      <c r="D6765" s="1156"/>
      <c r="E6765" s="1608"/>
      <c r="F6765" s="3324"/>
      <c r="G6765" s="3316"/>
      <c r="H6765" s="3342">
        <v>120</v>
      </c>
      <c r="I6765" s="3351"/>
      <c r="J6765" s="3350"/>
      <c r="K6765" s="3153"/>
      <c r="L6765" s="3325"/>
      <c r="M6765" s="3318"/>
    </row>
    <row r="6766" spans="1:14" ht="16.5" thickBot="1">
      <c r="A6766" s="1171" t="s">
        <v>29</v>
      </c>
      <c r="B6766" s="1172"/>
      <c r="C6766" s="1173"/>
      <c r="D6766" s="1174"/>
      <c r="E6766" s="3352"/>
      <c r="F6766" s="3327"/>
      <c r="G6766" s="3328"/>
      <c r="H6766" s="3353"/>
      <c r="I6766" s="3354"/>
      <c r="J6766" s="3355">
        <f>SUM(J6763:J6765)</f>
        <v>42000</v>
      </c>
      <c r="K6766" s="3326"/>
      <c r="L6766" s="3326"/>
      <c r="M6766" s="3328"/>
    </row>
    <row r="6767" spans="1:14" ht="16.5" thickBot="1">
      <c r="A6767" s="3356" t="s">
        <v>5779</v>
      </c>
      <c r="B6767" s="1807"/>
      <c r="C6767" s="1807"/>
      <c r="D6767" s="3286">
        <f>D6766+D6752+D6738</f>
        <v>0</v>
      </c>
      <c r="E6767" s="1807"/>
      <c r="F6767" s="1807"/>
      <c r="G6767" s="3286">
        <f>G6766+G6752+G6738</f>
        <v>262500</v>
      </c>
      <c r="H6767" s="1807"/>
      <c r="I6767" s="1807"/>
      <c r="J6767" s="3286">
        <f>J6766+J6752+J6738</f>
        <v>93875</v>
      </c>
      <c r="K6767" s="1807"/>
      <c r="L6767" s="1807"/>
      <c r="M6767" s="3287">
        <f>M6766+M6752+M6738</f>
        <v>48750</v>
      </c>
    </row>
    <row r="6768" spans="1:14" ht="16.5" thickBot="1">
      <c r="A6768" s="3356" t="s">
        <v>4371</v>
      </c>
      <c r="B6768" s="1807"/>
      <c r="C6768" s="1807"/>
      <c r="D6768" s="1808">
        <f>D6767+D6723+D6650+D6564+D6268+D6224+D6040</f>
        <v>1090450</v>
      </c>
      <c r="E6768" s="1807"/>
      <c r="F6768" s="1807"/>
      <c r="G6768" s="1808">
        <f>G6767+G6723+G6650+G6564+G6268+G6224+G6040</f>
        <v>2575725</v>
      </c>
      <c r="H6768" s="1807"/>
      <c r="I6768" s="1807"/>
      <c r="J6768" s="1808">
        <f>J6767+J6723+J6650+J6564+J6268+J6224+J6040</f>
        <v>1728300</v>
      </c>
      <c r="K6768" s="1807"/>
      <c r="L6768" s="1807"/>
      <c r="M6768" s="2242">
        <f>M6767+M6723+M6650+M6564+M6268+M6224+M6040</f>
        <v>1463000</v>
      </c>
      <c r="N6768" s="2518">
        <f>M6768+J6768+G6768+D6768</f>
        <v>6857475</v>
      </c>
    </row>
    <row r="6769" spans="1:13" ht="15.75" thickBot="1">
      <c r="A6769" s="4306" t="s">
        <v>5794</v>
      </c>
      <c r="B6769" s="4307"/>
      <c r="C6769" s="4307"/>
      <c r="D6769" s="4307"/>
      <c r="E6769" s="4307"/>
      <c r="F6769" s="4307"/>
      <c r="G6769" s="4307"/>
      <c r="H6769" s="4307"/>
      <c r="I6769" s="4307"/>
      <c r="J6769" s="4307"/>
      <c r="K6769" s="4307"/>
      <c r="L6769" s="4307"/>
      <c r="M6769" s="4308"/>
    </row>
    <row r="6770" spans="1:13">
      <c r="A6770" s="1142" t="s">
        <v>3278</v>
      </c>
      <c r="B6770" s="1143"/>
      <c r="C6770" s="1144"/>
      <c r="D6770" s="1145"/>
      <c r="E6770" s="3357" t="s">
        <v>4731</v>
      </c>
      <c r="F6770" s="3357"/>
      <c r="G6770" s="3357"/>
      <c r="H6770" s="3358" t="s">
        <v>5795</v>
      </c>
      <c r="I6770" s="3358"/>
      <c r="J6770" s="3358"/>
      <c r="K6770" s="3358" t="s">
        <v>5796</v>
      </c>
      <c r="L6770" s="3358"/>
      <c r="M6770" s="3358"/>
    </row>
    <row r="6771" spans="1:13">
      <c r="A6771" s="1163" t="s">
        <v>3282</v>
      </c>
      <c r="B6771" s="1154"/>
      <c r="C6771" s="1155"/>
      <c r="D6771" s="1156"/>
      <c r="E6771" s="3152" t="s">
        <v>5797</v>
      </c>
      <c r="F6771" s="3152"/>
      <c r="G6771" s="3152"/>
      <c r="H6771" s="2903" t="s">
        <v>5797</v>
      </c>
      <c r="I6771" s="2903"/>
      <c r="J6771" s="2903"/>
      <c r="K6771" s="2903" t="s">
        <v>5797</v>
      </c>
      <c r="L6771" s="2903"/>
      <c r="M6771" s="2903"/>
    </row>
    <row r="6772" spans="1:13">
      <c r="A6772" s="1163" t="s">
        <v>3284</v>
      </c>
      <c r="B6772" s="1154"/>
      <c r="C6772" s="1155"/>
      <c r="D6772" s="1156"/>
      <c r="E6772" s="3152" t="s">
        <v>5798</v>
      </c>
      <c r="F6772" s="3152"/>
      <c r="G6772" s="3152"/>
      <c r="H6772" s="3359" t="s">
        <v>3318</v>
      </c>
      <c r="I6772" s="2903"/>
      <c r="J6772" s="2903"/>
      <c r="K6772" s="2903" t="s">
        <v>5799</v>
      </c>
      <c r="L6772" s="2903"/>
      <c r="M6772" s="2903"/>
    </row>
    <row r="6773" spans="1:13">
      <c r="A6773" s="1163" t="s">
        <v>3288</v>
      </c>
      <c r="B6773" s="1154"/>
      <c r="C6773" s="1155"/>
      <c r="D6773" s="1156"/>
      <c r="E6773" s="3152" t="s">
        <v>3362</v>
      </c>
      <c r="F6773" s="3152"/>
      <c r="G6773" s="3152"/>
      <c r="H6773" s="2903" t="s">
        <v>5800</v>
      </c>
      <c r="I6773" s="2903"/>
      <c r="J6773" s="2903"/>
      <c r="K6773" s="2903" t="s">
        <v>3712</v>
      </c>
      <c r="L6773" s="2903"/>
      <c r="M6773" s="2903"/>
    </row>
    <row r="6774" spans="1:13">
      <c r="A6774" s="1163" t="s">
        <v>3291</v>
      </c>
      <c r="B6774" s="1154"/>
      <c r="C6774" s="1155"/>
      <c r="D6774" s="1156"/>
      <c r="E6774" s="3152" t="s">
        <v>5801</v>
      </c>
      <c r="F6774" s="3152"/>
      <c r="G6774" s="3152"/>
      <c r="H6774" s="2903" t="s">
        <v>5801</v>
      </c>
      <c r="I6774" s="2903"/>
      <c r="J6774" s="2903"/>
      <c r="K6774" s="2903" t="s">
        <v>5801</v>
      </c>
      <c r="L6774" s="2903"/>
      <c r="M6774" s="2903"/>
    </row>
    <row r="6775" spans="1:13">
      <c r="A6775" s="1163" t="s">
        <v>3294</v>
      </c>
      <c r="B6775" s="1154"/>
      <c r="C6775" s="1155"/>
      <c r="D6775" s="1156"/>
      <c r="E6775" s="3152" t="s">
        <v>3306</v>
      </c>
      <c r="F6775" s="3152"/>
      <c r="G6775" s="3152"/>
      <c r="H6775" s="2903" t="s">
        <v>3306</v>
      </c>
      <c r="I6775" s="2903"/>
      <c r="J6775" s="2903"/>
      <c r="K6775" s="2903" t="s">
        <v>3306</v>
      </c>
      <c r="L6775" s="2903"/>
      <c r="M6775" s="2903"/>
    </row>
    <row r="6776" spans="1:13">
      <c r="A6776" s="1163" t="s">
        <v>3295</v>
      </c>
      <c r="B6776" s="1154"/>
      <c r="C6776" s="1155"/>
      <c r="D6776" s="1156"/>
      <c r="E6776" s="3152" t="s">
        <v>4253</v>
      </c>
      <c r="F6776" s="3152"/>
      <c r="G6776" s="3152"/>
      <c r="H6776" s="2903" t="s">
        <v>5802</v>
      </c>
      <c r="I6776" s="2903"/>
      <c r="J6776" s="2903"/>
      <c r="K6776" s="2903" t="s">
        <v>4253</v>
      </c>
      <c r="L6776" s="2903"/>
      <c r="M6776" s="2903"/>
    </row>
    <row r="6777" spans="1:13" ht="45">
      <c r="A6777" s="1163" t="s">
        <v>3298</v>
      </c>
      <c r="B6777" s="1154"/>
      <c r="C6777" s="1155"/>
      <c r="D6777" s="1156"/>
      <c r="E6777" s="2581" t="s">
        <v>5803</v>
      </c>
      <c r="F6777" s="3152"/>
      <c r="G6777" s="3152"/>
      <c r="H6777" s="3360" t="s">
        <v>3671</v>
      </c>
      <c r="I6777" s="2903"/>
      <c r="J6777" s="2903"/>
      <c r="K6777" s="3360" t="s">
        <v>5803</v>
      </c>
      <c r="L6777" s="2903"/>
      <c r="M6777" s="2903"/>
    </row>
    <row r="6778" spans="1:13">
      <c r="A6778" s="1163" t="s">
        <v>3300</v>
      </c>
      <c r="B6778" s="1154"/>
      <c r="C6778" s="1155"/>
      <c r="D6778" s="1156"/>
      <c r="E6778" s="2581" t="s">
        <v>5804</v>
      </c>
      <c r="F6778" s="3152"/>
      <c r="G6778" s="3152"/>
      <c r="H6778" s="3360" t="s">
        <v>3306</v>
      </c>
      <c r="I6778" s="2903"/>
      <c r="J6778" s="2903"/>
      <c r="K6778" s="3360" t="s">
        <v>5805</v>
      </c>
      <c r="L6778" s="2903"/>
      <c r="M6778" s="2903"/>
    </row>
    <row r="6779" spans="1:13">
      <c r="A6779" s="1163" t="s">
        <v>3304</v>
      </c>
      <c r="B6779" s="1154"/>
      <c r="C6779" s="1155"/>
      <c r="D6779" s="1156"/>
      <c r="E6779" s="3152" t="s">
        <v>5806</v>
      </c>
      <c r="F6779" s="3361">
        <v>850</v>
      </c>
      <c r="G6779" s="3362">
        <f>F6779*E6782*2</f>
        <v>34000</v>
      </c>
      <c r="H6779" s="2903" t="s">
        <v>3306</v>
      </c>
      <c r="I6779" s="2903"/>
      <c r="J6779" s="2903"/>
      <c r="K6779" s="2903"/>
      <c r="L6779" s="2903"/>
      <c r="M6779" s="2903"/>
    </row>
    <row r="6780" spans="1:13">
      <c r="A6780" s="1163" t="s">
        <v>3307</v>
      </c>
      <c r="B6780" s="1154"/>
      <c r="C6780" s="1155"/>
      <c r="D6780" s="1156"/>
      <c r="E6780" s="2581">
        <v>4</v>
      </c>
      <c r="F6780" s="3361"/>
      <c r="G6780" s="3362">
        <f>F6780*E6780*E6782</f>
        <v>0</v>
      </c>
      <c r="H6780" s="2903">
        <v>1</v>
      </c>
      <c r="I6780" s="3363">
        <v>200</v>
      </c>
      <c r="J6780" s="3364">
        <f>I6780*H6780*H6782</f>
        <v>4000</v>
      </c>
      <c r="K6780" s="2903">
        <v>2</v>
      </c>
      <c r="L6780" s="3363">
        <v>200</v>
      </c>
      <c r="M6780" s="3364">
        <f>L6780*K6780*K6782</f>
        <v>8000</v>
      </c>
    </row>
    <row r="6781" spans="1:13">
      <c r="A6781" s="1163" t="s">
        <v>3308</v>
      </c>
      <c r="B6781" s="1154"/>
      <c r="C6781" s="1155"/>
      <c r="D6781" s="1156"/>
      <c r="E6781" s="3152">
        <v>4</v>
      </c>
      <c r="F6781" s="3361"/>
      <c r="G6781" s="3362">
        <f>F6781*E6781*E6782</f>
        <v>0</v>
      </c>
      <c r="H6781" s="2903">
        <v>2</v>
      </c>
      <c r="I6781" s="3363">
        <v>50</v>
      </c>
      <c r="J6781" s="3364">
        <f>I6781*H6781*H6782</f>
        <v>2000</v>
      </c>
      <c r="K6781" s="2903">
        <v>2</v>
      </c>
      <c r="L6781" s="3363">
        <v>50</v>
      </c>
      <c r="M6781" s="3364">
        <f>L6781*K6781*K6782</f>
        <v>2000</v>
      </c>
    </row>
    <row r="6782" spans="1:13">
      <c r="A6782" s="1163" t="s">
        <v>3309</v>
      </c>
      <c r="B6782" s="1154"/>
      <c r="C6782" s="1155"/>
      <c r="D6782" s="1156"/>
      <c r="E6782" s="3152">
        <v>20</v>
      </c>
      <c r="F6782" s="3152"/>
      <c r="G6782" s="3152"/>
      <c r="H6782" s="2903">
        <v>20</v>
      </c>
      <c r="I6782" s="3363"/>
      <c r="J6782" s="2903"/>
      <c r="K6782" s="2903">
        <v>20</v>
      </c>
      <c r="L6782" s="2903"/>
      <c r="M6782" s="2903"/>
    </row>
    <row r="6783" spans="1:13" ht="15.75" thickBot="1">
      <c r="A6783" s="1171" t="s">
        <v>29</v>
      </c>
      <c r="B6783" s="1172"/>
      <c r="C6783" s="1173"/>
      <c r="D6783" s="1174"/>
      <c r="E6783" s="3365"/>
      <c r="F6783" s="3366"/>
      <c r="G6783" s="3367">
        <v>34000</v>
      </c>
      <c r="H6783" s="3368"/>
      <c r="I6783" s="3369"/>
      <c r="J6783" s="3370">
        <f>J6780+J6781</f>
        <v>6000</v>
      </c>
      <c r="K6783" s="3368"/>
      <c r="L6783" s="3371"/>
      <c r="M6783" s="3370">
        <f>M6780+M6781</f>
        <v>10000</v>
      </c>
    </row>
    <row r="6784" spans="1:13">
      <c r="A6784" s="1153" t="s">
        <v>3278</v>
      </c>
      <c r="B6784" s="3372" t="s">
        <v>5807</v>
      </c>
      <c r="C6784" s="3373"/>
      <c r="D6784" s="3373"/>
      <c r="E6784" s="3372" t="s">
        <v>5807</v>
      </c>
      <c r="F6784" s="3373"/>
      <c r="G6784" s="3373"/>
      <c r="H6784" s="3372" t="s">
        <v>5807</v>
      </c>
      <c r="I6784" s="3373"/>
      <c r="J6784" s="3373"/>
      <c r="K6784" s="3372" t="s">
        <v>5807</v>
      </c>
      <c r="L6784" s="3373"/>
      <c r="M6784" s="3373"/>
    </row>
    <row r="6785" spans="1:13">
      <c r="A6785" s="1163" t="s">
        <v>3282</v>
      </c>
      <c r="B6785" s="2903" t="s">
        <v>5808</v>
      </c>
      <c r="C6785" s="2903"/>
      <c r="D6785" s="2903"/>
      <c r="E6785" s="2903" t="s">
        <v>5808</v>
      </c>
      <c r="F6785" s="2903"/>
      <c r="G6785" s="2903"/>
      <c r="H6785" s="2903" t="s">
        <v>5808</v>
      </c>
      <c r="I6785" s="2903"/>
      <c r="J6785" s="2903"/>
      <c r="K6785" s="2903" t="s">
        <v>5808</v>
      </c>
      <c r="L6785" s="2903"/>
      <c r="M6785" s="2903"/>
    </row>
    <row r="6786" spans="1:13">
      <c r="A6786" s="1163" t="s">
        <v>3284</v>
      </c>
      <c r="B6786" s="2903" t="s">
        <v>3271</v>
      </c>
      <c r="C6786" s="2903"/>
      <c r="D6786" s="2903"/>
      <c r="E6786" s="2903" t="s">
        <v>3272</v>
      </c>
      <c r="F6786" s="2903"/>
      <c r="G6786" s="2903"/>
      <c r="H6786" s="2903" t="s">
        <v>3273</v>
      </c>
      <c r="I6786" s="2903"/>
      <c r="J6786" s="2903"/>
      <c r="K6786" s="2903" t="s">
        <v>3274</v>
      </c>
      <c r="L6786" s="2903"/>
      <c r="M6786" s="2903"/>
    </row>
    <row r="6787" spans="1:13">
      <c r="A6787" s="1163" t="s">
        <v>3288</v>
      </c>
      <c r="B6787" s="2903" t="s">
        <v>5800</v>
      </c>
      <c r="C6787" s="2903"/>
      <c r="D6787" s="2903"/>
      <c r="E6787" s="2903" t="s">
        <v>5800</v>
      </c>
      <c r="F6787" s="2903"/>
      <c r="G6787" s="2903"/>
      <c r="H6787" s="2903" t="s">
        <v>5800</v>
      </c>
      <c r="I6787" s="2903"/>
      <c r="J6787" s="2903"/>
      <c r="K6787" s="2903" t="s">
        <v>5800</v>
      </c>
      <c r="L6787" s="2903"/>
      <c r="M6787" s="2903"/>
    </row>
    <row r="6788" spans="1:13">
      <c r="A6788" s="1163" t="s">
        <v>3291</v>
      </c>
      <c r="B6788" s="2903" t="s">
        <v>5809</v>
      </c>
      <c r="C6788" s="2903"/>
      <c r="D6788" s="2903"/>
      <c r="E6788" s="2903" t="s">
        <v>5809</v>
      </c>
      <c r="F6788" s="2903"/>
      <c r="G6788" s="2903"/>
      <c r="H6788" s="2903" t="s">
        <v>5809</v>
      </c>
      <c r="I6788" s="2903"/>
      <c r="J6788" s="2903"/>
      <c r="K6788" s="2903" t="s">
        <v>5809</v>
      </c>
      <c r="L6788" s="2903"/>
      <c r="M6788" s="2903"/>
    </row>
    <row r="6789" spans="1:13">
      <c r="A6789" s="1163" t="s">
        <v>3294</v>
      </c>
      <c r="B6789" s="2903">
        <v>3</v>
      </c>
      <c r="C6789" s="2903"/>
      <c r="D6789" s="2903"/>
      <c r="E6789" s="2903">
        <v>3</v>
      </c>
      <c r="F6789" s="2903"/>
      <c r="G6789" s="2903"/>
      <c r="H6789" s="2903">
        <v>3</v>
      </c>
      <c r="I6789" s="2903"/>
      <c r="J6789" s="2903"/>
      <c r="K6789" s="2903">
        <v>3</v>
      </c>
      <c r="L6789" s="2903"/>
      <c r="M6789" s="2903"/>
    </row>
    <row r="6790" spans="1:13">
      <c r="A6790" s="1163" t="s">
        <v>3295</v>
      </c>
      <c r="B6790" s="2903" t="s">
        <v>5810</v>
      </c>
      <c r="C6790" s="2903"/>
      <c r="D6790" s="2903"/>
      <c r="E6790" s="2903" t="s">
        <v>5810</v>
      </c>
      <c r="F6790" s="2903"/>
      <c r="G6790" s="2903"/>
      <c r="H6790" s="2903" t="s">
        <v>5810</v>
      </c>
      <c r="I6790" s="2903"/>
      <c r="J6790" s="2903"/>
      <c r="K6790" s="2903" t="s">
        <v>5810</v>
      </c>
      <c r="L6790" s="2903"/>
      <c r="M6790" s="2903"/>
    </row>
    <row r="6791" spans="1:13" ht="45">
      <c r="A6791" s="1163" t="s">
        <v>3298</v>
      </c>
      <c r="B6791" s="3360" t="s">
        <v>5803</v>
      </c>
      <c r="C6791" s="2903"/>
      <c r="D6791" s="2903"/>
      <c r="E6791" s="3360" t="s">
        <v>5803</v>
      </c>
      <c r="F6791" s="2903"/>
      <c r="G6791" s="2903"/>
      <c r="H6791" s="3360" t="s">
        <v>5803</v>
      </c>
      <c r="I6791" s="2903"/>
      <c r="J6791" s="2903"/>
      <c r="K6791" s="3360" t="s">
        <v>5803</v>
      </c>
      <c r="L6791" s="2903"/>
      <c r="M6791" s="2903"/>
    </row>
    <row r="6792" spans="1:13">
      <c r="A6792" s="1163" t="s">
        <v>3300</v>
      </c>
      <c r="B6792" s="3360" t="s">
        <v>5811</v>
      </c>
      <c r="C6792" s="2903"/>
      <c r="D6792" s="2903"/>
      <c r="E6792" s="3360" t="s">
        <v>5811</v>
      </c>
      <c r="F6792" s="2903"/>
      <c r="G6792" s="2903"/>
      <c r="H6792" s="3360" t="s">
        <v>5811</v>
      </c>
      <c r="I6792" s="2903"/>
      <c r="J6792" s="2903"/>
      <c r="K6792" s="3360" t="s">
        <v>5811</v>
      </c>
      <c r="L6792" s="2903"/>
      <c r="M6792" s="2903"/>
    </row>
    <row r="6793" spans="1:13">
      <c r="A6793" s="1163" t="s">
        <v>3304</v>
      </c>
      <c r="B6793" s="2903" t="s">
        <v>3671</v>
      </c>
      <c r="C6793" s="2903"/>
      <c r="D6793" s="2903"/>
      <c r="E6793" s="2903" t="s">
        <v>3671</v>
      </c>
      <c r="F6793" s="2903"/>
      <c r="G6793" s="2903"/>
      <c r="H6793" s="2903" t="s">
        <v>3671</v>
      </c>
      <c r="I6793" s="2903"/>
      <c r="J6793" s="2903"/>
      <c r="K6793" s="2903" t="s">
        <v>3671</v>
      </c>
      <c r="L6793" s="2903"/>
      <c r="M6793" s="2903"/>
    </row>
    <row r="6794" spans="1:13">
      <c r="A6794" s="1163" t="s">
        <v>3307</v>
      </c>
      <c r="B6794" s="2903">
        <v>1</v>
      </c>
      <c r="C6794" s="3363">
        <v>200</v>
      </c>
      <c r="D6794" s="3364">
        <f>C6794*B6794*B6796*3</f>
        <v>72000</v>
      </c>
      <c r="E6794" s="2903">
        <v>1</v>
      </c>
      <c r="F6794" s="3363">
        <v>200</v>
      </c>
      <c r="G6794" s="3364">
        <f>F6794*E6794*E6796*3</f>
        <v>72000</v>
      </c>
      <c r="H6794" s="2903">
        <v>1</v>
      </c>
      <c r="I6794" s="3363">
        <v>200</v>
      </c>
      <c r="J6794" s="3364">
        <f>I6794*H6794*H6796*3</f>
        <v>72000</v>
      </c>
      <c r="K6794" s="2903">
        <v>1</v>
      </c>
      <c r="L6794" s="3363">
        <v>200</v>
      </c>
      <c r="M6794" s="3364">
        <f>L6794*K6794*K6796*3</f>
        <v>72000</v>
      </c>
    </row>
    <row r="6795" spans="1:13">
      <c r="A6795" s="1163" t="s">
        <v>3308</v>
      </c>
      <c r="B6795" s="2903">
        <v>2</v>
      </c>
      <c r="C6795" s="3363">
        <v>50</v>
      </c>
      <c r="D6795" s="3364">
        <f>C6795*B6795*B6796*3</f>
        <v>36000</v>
      </c>
      <c r="E6795" s="2903">
        <v>2</v>
      </c>
      <c r="F6795" s="3363">
        <v>50</v>
      </c>
      <c r="G6795" s="3364">
        <f>F6795*E6795*E6796*3</f>
        <v>36000</v>
      </c>
      <c r="H6795" s="2903">
        <v>2</v>
      </c>
      <c r="I6795" s="3363">
        <v>50</v>
      </c>
      <c r="J6795" s="3364">
        <f>I6795*H6795*H6796*3</f>
        <v>36000</v>
      </c>
      <c r="K6795" s="2903">
        <v>2</v>
      </c>
      <c r="L6795" s="3363">
        <v>50</v>
      </c>
      <c r="M6795" s="3364">
        <f>L6795*K6795*K6796*3</f>
        <v>36000</v>
      </c>
    </row>
    <row r="6796" spans="1:13">
      <c r="A6796" s="1163" t="s">
        <v>3309</v>
      </c>
      <c r="B6796" s="3374">
        <v>120</v>
      </c>
      <c r="C6796" s="3363"/>
      <c r="D6796" s="2903"/>
      <c r="E6796" s="3374">
        <v>120</v>
      </c>
      <c r="F6796" s="3363"/>
      <c r="G6796" s="2903"/>
      <c r="H6796" s="3374">
        <v>120</v>
      </c>
      <c r="I6796" s="3363"/>
      <c r="J6796" s="2903"/>
      <c r="K6796" s="3374">
        <v>120</v>
      </c>
      <c r="L6796" s="3363"/>
      <c r="M6796" s="2903"/>
    </row>
    <row r="6797" spans="1:13" ht="15.75" thickBot="1">
      <c r="A6797" s="1416" t="s">
        <v>29</v>
      </c>
      <c r="B6797" s="3375"/>
      <c r="C6797" s="3376"/>
      <c r="D6797" s="3376">
        <f>D6794+D6795</f>
        <v>108000</v>
      </c>
      <c r="E6797" s="3375"/>
      <c r="F6797" s="3376"/>
      <c r="G6797" s="3376">
        <f>G6794+G6795</f>
        <v>108000</v>
      </c>
      <c r="H6797" s="3375"/>
      <c r="I6797" s="3376"/>
      <c r="J6797" s="3376">
        <f>J6794+J6795</f>
        <v>108000</v>
      </c>
      <c r="K6797" s="3375"/>
      <c r="L6797" s="3376"/>
      <c r="M6797" s="3376">
        <f>M6794+M6795</f>
        <v>108000</v>
      </c>
    </row>
    <row r="6798" spans="1:13" ht="30">
      <c r="A6798" s="1142" t="s">
        <v>3278</v>
      </c>
      <c r="B6798" s="3377" t="s">
        <v>5812</v>
      </c>
      <c r="C6798" s="3358"/>
      <c r="D6798" s="3358"/>
      <c r="E6798" s="3377" t="s">
        <v>5812</v>
      </c>
      <c r="F6798" s="3358"/>
      <c r="G6798" s="3358"/>
      <c r="H6798" s="3377" t="s">
        <v>5812</v>
      </c>
      <c r="I6798" s="3358"/>
      <c r="J6798" s="3358"/>
      <c r="K6798" s="3377" t="s">
        <v>5812</v>
      </c>
      <c r="L6798" s="3358"/>
      <c r="M6798" s="3358"/>
    </row>
    <row r="6799" spans="1:13">
      <c r="A6799" s="1163" t="s">
        <v>3282</v>
      </c>
      <c r="B6799" s="2903" t="s">
        <v>5808</v>
      </c>
      <c r="C6799" s="2903"/>
      <c r="D6799" s="2903"/>
      <c r="E6799" s="2903" t="s">
        <v>5808</v>
      </c>
      <c r="F6799" s="2903"/>
      <c r="G6799" s="2903"/>
      <c r="H6799" s="2903" t="s">
        <v>5808</v>
      </c>
      <c r="I6799" s="2903"/>
      <c r="J6799" s="2903"/>
      <c r="K6799" s="2903" t="s">
        <v>5808</v>
      </c>
      <c r="L6799" s="2903"/>
      <c r="M6799" s="2903"/>
    </row>
    <row r="6800" spans="1:13">
      <c r="A6800" s="1163" t="s">
        <v>3284</v>
      </c>
      <c r="B6800" s="2903" t="s">
        <v>3271</v>
      </c>
      <c r="C6800" s="2903"/>
      <c r="D6800" s="2903"/>
      <c r="E6800" s="2903" t="s">
        <v>3272</v>
      </c>
      <c r="F6800" s="2903"/>
      <c r="G6800" s="2903"/>
      <c r="H6800" s="2903" t="s">
        <v>3273</v>
      </c>
      <c r="I6800" s="2903"/>
      <c r="J6800" s="2903"/>
      <c r="K6800" s="2903" t="s">
        <v>3274</v>
      </c>
      <c r="L6800" s="2903"/>
      <c r="M6800" s="2903"/>
    </row>
    <row r="6801" spans="1:13">
      <c r="A6801" s="1163" t="s">
        <v>3288</v>
      </c>
      <c r="B6801" s="2903" t="s">
        <v>5800</v>
      </c>
      <c r="C6801" s="2903"/>
      <c r="D6801" s="2903"/>
      <c r="E6801" s="2903" t="s">
        <v>5800</v>
      </c>
      <c r="F6801" s="2903"/>
      <c r="G6801" s="2903"/>
      <c r="H6801" s="2903" t="s">
        <v>5800</v>
      </c>
      <c r="I6801" s="2903"/>
      <c r="J6801" s="2903"/>
      <c r="K6801" s="2903" t="s">
        <v>5800</v>
      </c>
      <c r="L6801" s="2903"/>
      <c r="M6801" s="2903"/>
    </row>
    <row r="6802" spans="1:13">
      <c r="A6802" s="1163" t="s">
        <v>3291</v>
      </c>
      <c r="B6802" s="2903" t="s">
        <v>5813</v>
      </c>
      <c r="C6802" s="2903"/>
      <c r="D6802" s="2903"/>
      <c r="E6802" s="2903" t="s">
        <v>5813</v>
      </c>
      <c r="F6802" s="2903"/>
      <c r="G6802" s="2903"/>
      <c r="H6802" s="2903" t="s">
        <v>5813</v>
      </c>
      <c r="I6802" s="2903"/>
      <c r="J6802" s="2903"/>
      <c r="K6802" s="2903" t="s">
        <v>5813</v>
      </c>
      <c r="L6802" s="2903"/>
      <c r="M6802" s="2903"/>
    </row>
    <row r="6803" spans="1:13">
      <c r="A6803" s="1163" t="s">
        <v>3294</v>
      </c>
      <c r="B6803" s="2903" t="s">
        <v>5814</v>
      </c>
      <c r="C6803" s="2903"/>
      <c r="D6803" s="2903"/>
      <c r="E6803" s="2903" t="s">
        <v>5814</v>
      </c>
      <c r="F6803" s="2903"/>
      <c r="G6803" s="2903"/>
      <c r="H6803" s="2903" t="s">
        <v>5814</v>
      </c>
      <c r="I6803" s="2903"/>
      <c r="J6803" s="2903"/>
      <c r="K6803" s="2903" t="s">
        <v>5814</v>
      </c>
      <c r="L6803" s="2903"/>
      <c r="M6803" s="2903"/>
    </row>
    <row r="6804" spans="1:13">
      <c r="A6804" s="1163" t="s">
        <v>3295</v>
      </c>
      <c r="B6804" s="2903" t="s">
        <v>5815</v>
      </c>
      <c r="C6804" s="2903"/>
      <c r="D6804" s="2903"/>
      <c r="E6804" s="2903" t="s">
        <v>5815</v>
      </c>
      <c r="F6804" s="2903"/>
      <c r="G6804" s="2903"/>
      <c r="H6804" s="2903" t="s">
        <v>5815</v>
      </c>
      <c r="I6804" s="2903"/>
      <c r="J6804" s="2903"/>
      <c r="K6804" s="2903" t="s">
        <v>5815</v>
      </c>
      <c r="L6804" s="2903"/>
      <c r="M6804" s="2903"/>
    </row>
    <row r="6805" spans="1:13" ht="45">
      <c r="A6805" s="1163" t="s">
        <v>3298</v>
      </c>
      <c r="B6805" s="3360" t="s">
        <v>5803</v>
      </c>
      <c r="C6805" s="2903"/>
      <c r="D6805" s="2903"/>
      <c r="E6805" s="3360" t="s">
        <v>5803</v>
      </c>
      <c r="F6805" s="2903"/>
      <c r="G6805" s="2903"/>
      <c r="H6805" s="3360" t="s">
        <v>5803</v>
      </c>
      <c r="I6805" s="2903"/>
      <c r="J6805" s="2903"/>
      <c r="K6805" s="3360" t="s">
        <v>5803</v>
      </c>
      <c r="L6805" s="2903"/>
      <c r="M6805" s="2903"/>
    </row>
    <row r="6806" spans="1:13">
      <c r="A6806" s="1163" t="s">
        <v>3300</v>
      </c>
      <c r="B6806" s="3360"/>
      <c r="C6806" s="2903"/>
      <c r="D6806" s="2903"/>
      <c r="E6806" s="3360"/>
      <c r="F6806" s="2903"/>
      <c r="G6806" s="2903"/>
      <c r="H6806" s="3360"/>
      <c r="I6806" s="2903"/>
      <c r="J6806" s="2903"/>
      <c r="K6806" s="3360"/>
      <c r="L6806" s="2903"/>
      <c r="M6806" s="2903"/>
    </row>
    <row r="6807" spans="1:13">
      <c r="A6807" s="1163" t="s">
        <v>3304</v>
      </c>
      <c r="B6807" s="2903"/>
      <c r="C6807" s="2903"/>
      <c r="D6807" s="2903"/>
      <c r="E6807" s="2903"/>
      <c r="F6807" s="2903"/>
      <c r="G6807" s="2903"/>
      <c r="H6807" s="2903"/>
      <c r="I6807" s="2903"/>
      <c r="J6807" s="2903"/>
      <c r="K6807" s="2903"/>
      <c r="L6807" s="2903"/>
      <c r="M6807" s="2903"/>
    </row>
    <row r="6808" spans="1:13">
      <c r="A6808" s="1163" t="s">
        <v>3307</v>
      </c>
      <c r="B6808" s="2903">
        <v>1</v>
      </c>
      <c r="C6808" s="3363">
        <v>200</v>
      </c>
      <c r="D6808" s="3364">
        <f>C6808*B6808*B6810*6</f>
        <v>36000</v>
      </c>
      <c r="E6808" s="2903">
        <v>1</v>
      </c>
      <c r="F6808" s="3363">
        <v>200</v>
      </c>
      <c r="G6808" s="3364">
        <f>F6808*E6808*E6810*6</f>
        <v>36000</v>
      </c>
      <c r="H6808" s="2903">
        <v>1</v>
      </c>
      <c r="I6808" s="3363">
        <v>200</v>
      </c>
      <c r="J6808" s="3364">
        <f>I6808*H6808*H6810*6</f>
        <v>36000</v>
      </c>
      <c r="K6808" s="2903">
        <v>1</v>
      </c>
      <c r="L6808" s="3363">
        <v>200</v>
      </c>
      <c r="M6808" s="3364">
        <f>L6808*K6808*K6810*6</f>
        <v>36000</v>
      </c>
    </row>
    <row r="6809" spans="1:13">
      <c r="A6809" s="1163" t="s">
        <v>3308</v>
      </c>
      <c r="B6809" s="2903">
        <v>2</v>
      </c>
      <c r="C6809" s="3363">
        <v>100</v>
      </c>
      <c r="D6809" s="3364">
        <f>C6809*B6809*B6810*6</f>
        <v>36000</v>
      </c>
      <c r="E6809" s="2903">
        <v>2</v>
      </c>
      <c r="F6809" s="3363">
        <v>100</v>
      </c>
      <c r="G6809" s="3364">
        <f>F6809*E6809*E6810*6</f>
        <v>36000</v>
      </c>
      <c r="H6809" s="2903">
        <v>2</v>
      </c>
      <c r="I6809" s="3363">
        <v>100</v>
      </c>
      <c r="J6809" s="3364">
        <f>I6809*H6809*H6810*6</f>
        <v>36000</v>
      </c>
      <c r="K6809" s="2903">
        <v>2</v>
      </c>
      <c r="L6809" s="3363">
        <v>100</v>
      </c>
      <c r="M6809" s="3364">
        <f>L6809*K6809*K6810*6</f>
        <v>36000</v>
      </c>
    </row>
    <row r="6810" spans="1:13">
      <c r="A6810" s="1163" t="s">
        <v>3309</v>
      </c>
      <c r="B6810" s="3374">
        <v>30</v>
      </c>
      <c r="C6810" s="3363"/>
      <c r="D6810" s="2903"/>
      <c r="E6810" s="3374">
        <v>30</v>
      </c>
      <c r="F6810" s="3363"/>
      <c r="G6810" s="2903"/>
      <c r="H6810" s="3374">
        <v>30</v>
      </c>
      <c r="I6810" s="3363"/>
      <c r="J6810" s="2903"/>
      <c r="K6810" s="3374">
        <v>30</v>
      </c>
      <c r="L6810" s="3363"/>
      <c r="M6810" s="2903"/>
    </row>
    <row r="6811" spans="1:13" ht="15.75" thickBot="1">
      <c r="A6811" s="1194" t="s">
        <v>29</v>
      </c>
      <c r="B6811" s="3368"/>
      <c r="C6811" s="3369"/>
      <c r="D6811" s="3369">
        <f>D6808+D6809</f>
        <v>72000</v>
      </c>
      <c r="E6811" s="3368"/>
      <c r="F6811" s="3369"/>
      <c r="G6811" s="3369">
        <f>G6808+G6809</f>
        <v>72000</v>
      </c>
      <c r="H6811" s="3368"/>
      <c r="I6811" s="3369"/>
      <c r="J6811" s="3369">
        <f>J6808+J6809</f>
        <v>72000</v>
      </c>
      <c r="K6811" s="3368"/>
      <c r="L6811" s="3369"/>
      <c r="M6811" s="3369">
        <f>M6808+M6809</f>
        <v>72000</v>
      </c>
    </row>
    <row r="6812" spans="1:13" ht="30">
      <c r="A6812" s="1153" t="s">
        <v>3278</v>
      </c>
      <c r="B6812" s="2950" t="s">
        <v>5816</v>
      </c>
      <c r="C6812" s="3378"/>
      <c r="D6812" s="3378"/>
      <c r="E6812" s="2950" t="s">
        <v>5816</v>
      </c>
      <c r="F6812" s="3378"/>
      <c r="G6812" s="3378"/>
      <c r="H6812" s="2950" t="s">
        <v>5816</v>
      </c>
      <c r="I6812" s="3378"/>
      <c r="J6812" s="3378"/>
      <c r="K6812" s="2950" t="s">
        <v>5816</v>
      </c>
      <c r="L6812" s="3378"/>
      <c r="M6812" s="3378"/>
    </row>
    <row r="6813" spans="1:13">
      <c r="A6813" s="1163" t="s">
        <v>3282</v>
      </c>
      <c r="B6813" s="3379" t="s">
        <v>5808</v>
      </c>
      <c r="C6813" s="3379"/>
      <c r="D6813" s="3379"/>
      <c r="E6813" s="3379" t="s">
        <v>5808</v>
      </c>
      <c r="F6813" s="3379"/>
      <c r="G6813" s="3379"/>
      <c r="H6813" s="3379" t="s">
        <v>5808</v>
      </c>
      <c r="I6813" s="3379"/>
      <c r="J6813" s="3379"/>
      <c r="K6813" s="3379" t="s">
        <v>5808</v>
      </c>
      <c r="L6813" s="3379"/>
      <c r="M6813" s="3379"/>
    </row>
    <row r="6814" spans="1:13">
      <c r="A6814" s="1163" t="s">
        <v>3284</v>
      </c>
      <c r="B6814" s="2903" t="s">
        <v>3271</v>
      </c>
      <c r="C6814" s="2903"/>
      <c r="D6814" s="2903"/>
      <c r="E6814" s="2903" t="s">
        <v>3272</v>
      </c>
      <c r="F6814" s="2903"/>
      <c r="G6814" s="2903"/>
      <c r="H6814" s="2903" t="s">
        <v>3273</v>
      </c>
      <c r="I6814" s="2903"/>
      <c r="J6814" s="2903"/>
      <c r="K6814" s="2903" t="s">
        <v>3274</v>
      </c>
      <c r="L6814" s="2903"/>
      <c r="M6814" s="2903"/>
    </row>
    <row r="6815" spans="1:13">
      <c r="A6815" s="1163" t="s">
        <v>3288</v>
      </c>
      <c r="B6815" s="3379" t="s">
        <v>5800</v>
      </c>
      <c r="C6815" s="3379"/>
      <c r="D6815" s="3379"/>
      <c r="E6815" s="3379" t="s">
        <v>5800</v>
      </c>
      <c r="F6815" s="3379"/>
      <c r="G6815" s="3379"/>
      <c r="H6815" s="3379" t="s">
        <v>5800</v>
      </c>
      <c r="I6815" s="3379"/>
      <c r="J6815" s="3379"/>
      <c r="K6815" s="3379" t="s">
        <v>5800</v>
      </c>
      <c r="L6815" s="3379"/>
      <c r="M6815" s="3379"/>
    </row>
    <row r="6816" spans="1:13">
      <c r="A6816" s="1163" t="s">
        <v>3291</v>
      </c>
      <c r="B6816" s="3379" t="s">
        <v>5813</v>
      </c>
      <c r="C6816" s="3379"/>
      <c r="D6816" s="3379"/>
      <c r="E6816" s="3379" t="s">
        <v>5813</v>
      </c>
      <c r="F6816" s="3379"/>
      <c r="G6816" s="3379"/>
      <c r="H6816" s="3379" t="s">
        <v>5813</v>
      </c>
      <c r="I6816" s="3379"/>
      <c r="J6816" s="3379"/>
      <c r="K6816" s="3379" t="s">
        <v>5813</v>
      </c>
      <c r="L6816" s="3379"/>
      <c r="M6816" s="3379"/>
    </row>
    <row r="6817" spans="1:13">
      <c r="A6817" s="1163" t="s">
        <v>3294</v>
      </c>
      <c r="B6817" s="3379">
        <v>12</v>
      </c>
      <c r="C6817" s="3379"/>
      <c r="D6817" s="3379"/>
      <c r="E6817" s="3379">
        <v>12</v>
      </c>
      <c r="F6817" s="3379"/>
      <c r="G6817" s="3379"/>
      <c r="H6817" s="3379">
        <v>12</v>
      </c>
      <c r="I6817" s="3379"/>
      <c r="J6817" s="3379"/>
      <c r="K6817" s="3379">
        <v>12</v>
      </c>
      <c r="L6817" s="3379"/>
      <c r="M6817" s="3379"/>
    </row>
    <row r="6818" spans="1:13">
      <c r="A6818" s="1163" t="s">
        <v>3295</v>
      </c>
      <c r="B6818" s="3379" t="s">
        <v>3634</v>
      </c>
      <c r="C6818" s="3379"/>
      <c r="D6818" s="3379"/>
      <c r="E6818" s="3379" t="s">
        <v>3634</v>
      </c>
      <c r="F6818" s="3379"/>
      <c r="G6818" s="3379"/>
      <c r="H6818" s="3379" t="s">
        <v>3634</v>
      </c>
      <c r="I6818" s="3379"/>
      <c r="J6818" s="3379"/>
      <c r="K6818" s="3379" t="s">
        <v>3634</v>
      </c>
      <c r="L6818" s="3379"/>
      <c r="M6818" s="3379"/>
    </row>
    <row r="6819" spans="1:13" ht="30">
      <c r="A6819" s="1163" t="s">
        <v>3298</v>
      </c>
      <c r="B6819" s="1276" t="s">
        <v>3671</v>
      </c>
      <c r="C6819" s="3379"/>
      <c r="D6819" s="3379"/>
      <c r="E6819" s="1276" t="s">
        <v>3671</v>
      </c>
      <c r="F6819" s="3379"/>
      <c r="G6819" s="3379"/>
      <c r="H6819" s="1276" t="s">
        <v>3671</v>
      </c>
      <c r="I6819" s="3379"/>
      <c r="J6819" s="3379"/>
      <c r="K6819" s="1276" t="s">
        <v>3671</v>
      </c>
      <c r="L6819" s="3379"/>
      <c r="M6819" s="3379"/>
    </row>
    <row r="6820" spans="1:13">
      <c r="A6820" s="1163" t="s">
        <v>3300</v>
      </c>
      <c r="B6820" s="1276" t="s">
        <v>5817</v>
      </c>
      <c r="C6820" s="3379"/>
      <c r="D6820" s="3379"/>
      <c r="E6820" s="1276" t="s">
        <v>5817</v>
      </c>
      <c r="F6820" s="3379"/>
      <c r="G6820" s="3379"/>
      <c r="H6820" s="1276" t="s">
        <v>5817</v>
      </c>
      <c r="I6820" s="3379"/>
      <c r="J6820" s="3379"/>
      <c r="K6820" s="1276" t="s">
        <v>5817</v>
      </c>
      <c r="L6820" s="3379"/>
      <c r="M6820" s="3379"/>
    </row>
    <row r="6821" spans="1:13">
      <c r="A6821" s="1163" t="s">
        <v>3304</v>
      </c>
      <c r="B6821" s="3379"/>
      <c r="C6821" s="3379"/>
      <c r="D6821" s="3379"/>
      <c r="E6821" s="3379"/>
      <c r="F6821" s="3379"/>
      <c r="G6821" s="3379"/>
      <c r="H6821" s="3379"/>
      <c r="I6821" s="3379"/>
      <c r="J6821" s="3379"/>
      <c r="K6821" s="3379"/>
      <c r="L6821" s="3379"/>
      <c r="M6821" s="3379"/>
    </row>
    <row r="6822" spans="1:13">
      <c r="A6822" s="1163" t="s">
        <v>3307</v>
      </c>
      <c r="B6822" s="3379">
        <v>1</v>
      </c>
      <c r="C6822" s="3361">
        <v>200</v>
      </c>
      <c r="D6822" s="3380">
        <f>C6822*B6822*B6824*3</f>
        <v>30000</v>
      </c>
      <c r="E6822" s="3379">
        <v>1</v>
      </c>
      <c r="F6822" s="3361">
        <v>200</v>
      </c>
      <c r="G6822" s="3380">
        <f>F6822*E6822*E6824*3</f>
        <v>30000</v>
      </c>
      <c r="H6822" s="3379">
        <v>1</v>
      </c>
      <c r="I6822" s="3361">
        <v>200</v>
      </c>
      <c r="J6822" s="3380">
        <f>I6822*H6822*H6824*3</f>
        <v>30000</v>
      </c>
      <c r="K6822" s="3379">
        <v>1</v>
      </c>
      <c r="L6822" s="3361">
        <v>200</v>
      </c>
      <c r="M6822" s="3380">
        <f>L6822*K6822*K6824*3</f>
        <v>30000</v>
      </c>
    </row>
    <row r="6823" spans="1:13">
      <c r="A6823" s="1163" t="s">
        <v>3308</v>
      </c>
      <c r="B6823" s="3379">
        <v>2</v>
      </c>
      <c r="C6823" s="3361">
        <v>50</v>
      </c>
      <c r="D6823" s="3380">
        <f>C6823*B6823*B6824*3</f>
        <v>15000</v>
      </c>
      <c r="E6823" s="3379">
        <v>2</v>
      </c>
      <c r="F6823" s="3361">
        <v>50</v>
      </c>
      <c r="G6823" s="3380">
        <f>F6823*E6823*E6824*3</f>
        <v>15000</v>
      </c>
      <c r="H6823" s="3379">
        <v>2</v>
      </c>
      <c r="I6823" s="3361">
        <v>50</v>
      </c>
      <c r="J6823" s="3380">
        <f>I6823*H6823*H6824*3</f>
        <v>15000</v>
      </c>
      <c r="K6823" s="3379">
        <v>2</v>
      </c>
      <c r="L6823" s="3361">
        <v>50</v>
      </c>
      <c r="M6823" s="3380">
        <f>L6823*K6823*K6824*3</f>
        <v>15000</v>
      </c>
    </row>
    <row r="6824" spans="1:13">
      <c r="A6824" s="1163" t="s">
        <v>3309</v>
      </c>
      <c r="B6824" s="3381">
        <v>50</v>
      </c>
      <c r="C6824" s="3361"/>
      <c r="D6824" s="3379"/>
      <c r="E6824" s="3381">
        <v>50</v>
      </c>
      <c r="F6824" s="3361"/>
      <c r="G6824" s="3379"/>
      <c r="H6824" s="3381">
        <v>50</v>
      </c>
      <c r="I6824" s="3361"/>
      <c r="J6824" s="3379"/>
      <c r="K6824" s="3381">
        <v>50</v>
      </c>
      <c r="L6824" s="3361"/>
      <c r="M6824" s="3379"/>
    </row>
    <row r="6825" spans="1:13" ht="15.75" thickBot="1">
      <c r="A6825" s="1416" t="s">
        <v>29</v>
      </c>
      <c r="B6825" s="3382"/>
      <c r="C6825" s="3383"/>
      <c r="D6825" s="3383">
        <f>D6822+D6823</f>
        <v>45000</v>
      </c>
      <c r="E6825" s="3382"/>
      <c r="F6825" s="3383"/>
      <c r="G6825" s="3383">
        <f>G6822+G6823</f>
        <v>45000</v>
      </c>
      <c r="H6825" s="3382"/>
      <c r="I6825" s="3383"/>
      <c r="J6825" s="3383">
        <f>J6822+J6823</f>
        <v>45000</v>
      </c>
      <c r="K6825" s="3382"/>
      <c r="L6825" s="3383"/>
      <c r="M6825" s="3383">
        <f>M6822+M6823</f>
        <v>45000</v>
      </c>
    </row>
    <row r="6826" spans="1:13">
      <c r="A6826" s="1142" t="s">
        <v>3278</v>
      </c>
      <c r="B6826" s="3384" t="s">
        <v>5818</v>
      </c>
      <c r="C6826" s="3358"/>
      <c r="D6826" s="3358"/>
      <c r="E6826" s="3385"/>
      <c r="F6826" s="3386"/>
      <c r="G6826" s="3386"/>
      <c r="H6826" s="3384" t="s">
        <v>5818</v>
      </c>
      <c r="I6826" s="3358"/>
      <c r="J6826" s="3358"/>
      <c r="K6826" s="3385"/>
      <c r="L6826" s="3386"/>
      <c r="M6826" s="3386"/>
    </row>
    <row r="6827" spans="1:13">
      <c r="A6827" s="1163" t="s">
        <v>3282</v>
      </c>
      <c r="B6827" s="2903" t="s">
        <v>5819</v>
      </c>
      <c r="C6827" s="2903"/>
      <c r="D6827" s="2903"/>
      <c r="E6827" s="3387"/>
      <c r="F6827" s="3361"/>
      <c r="G6827" s="3361"/>
      <c r="H6827" s="2903" t="s">
        <v>5819</v>
      </c>
      <c r="I6827" s="2903"/>
      <c r="J6827" s="2903"/>
      <c r="K6827" s="3387"/>
      <c r="L6827" s="3361"/>
      <c r="M6827" s="3361"/>
    </row>
    <row r="6828" spans="1:13">
      <c r="A6828" s="1163" t="s">
        <v>3284</v>
      </c>
      <c r="B6828" s="3388" t="s">
        <v>3503</v>
      </c>
      <c r="C6828" s="2903"/>
      <c r="D6828" s="2903"/>
      <c r="E6828" s="3387"/>
      <c r="F6828" s="3361"/>
      <c r="G6828" s="3361"/>
      <c r="H6828" s="3389" t="s">
        <v>3286</v>
      </c>
      <c r="I6828" s="2903"/>
      <c r="J6828" s="2903"/>
      <c r="K6828" s="3387"/>
      <c r="L6828" s="3361"/>
      <c r="M6828" s="3361"/>
    </row>
    <row r="6829" spans="1:13">
      <c r="A6829" s="1163" t="s">
        <v>3288</v>
      </c>
      <c r="B6829" s="2903" t="s">
        <v>5800</v>
      </c>
      <c r="C6829" s="2903"/>
      <c r="D6829" s="2903"/>
      <c r="E6829" s="3387"/>
      <c r="F6829" s="3361"/>
      <c r="G6829" s="3361"/>
      <c r="H6829" s="2903" t="s">
        <v>5800</v>
      </c>
      <c r="I6829" s="2903"/>
      <c r="J6829" s="2903"/>
      <c r="K6829" s="3387"/>
      <c r="L6829" s="3361"/>
      <c r="M6829" s="3361"/>
    </row>
    <row r="6830" spans="1:13">
      <c r="A6830" s="1163" t="s">
        <v>3291</v>
      </c>
      <c r="B6830" s="2903" t="s">
        <v>5820</v>
      </c>
      <c r="C6830" s="2903"/>
      <c r="D6830" s="2903"/>
      <c r="E6830" s="3387"/>
      <c r="F6830" s="3361"/>
      <c r="G6830" s="3361"/>
      <c r="H6830" s="2903" t="s">
        <v>5820</v>
      </c>
      <c r="I6830" s="2903"/>
      <c r="J6830" s="2903"/>
      <c r="K6830" s="3387"/>
      <c r="L6830" s="3361"/>
      <c r="M6830" s="3361"/>
    </row>
    <row r="6831" spans="1:13">
      <c r="A6831" s="1163" t="s">
        <v>3294</v>
      </c>
      <c r="B6831" s="2903">
        <v>1</v>
      </c>
      <c r="C6831" s="2903"/>
      <c r="D6831" s="2903"/>
      <c r="E6831" s="3387"/>
      <c r="F6831" s="3361"/>
      <c r="G6831" s="3361"/>
      <c r="H6831" s="2903">
        <v>2</v>
      </c>
      <c r="I6831" s="2903"/>
      <c r="J6831" s="2903"/>
      <c r="K6831" s="3387"/>
      <c r="L6831" s="3361"/>
      <c r="M6831" s="3361"/>
    </row>
    <row r="6832" spans="1:13">
      <c r="A6832" s="1163" t="s">
        <v>3295</v>
      </c>
      <c r="B6832" s="2903" t="s">
        <v>3708</v>
      </c>
      <c r="C6832" s="2903"/>
      <c r="D6832" s="2903"/>
      <c r="E6832" s="3387"/>
      <c r="F6832" s="3361"/>
      <c r="G6832" s="3361"/>
      <c r="H6832" s="2903" t="s">
        <v>3708</v>
      </c>
      <c r="I6832" s="2903"/>
      <c r="J6832" s="2903"/>
      <c r="K6832" s="3387"/>
      <c r="L6832" s="3361"/>
      <c r="M6832" s="3361"/>
    </row>
    <row r="6833" spans="1:13" ht="45">
      <c r="A6833" s="1163" t="s">
        <v>3298</v>
      </c>
      <c r="B6833" s="3360" t="s">
        <v>5803</v>
      </c>
      <c r="C6833" s="2903"/>
      <c r="D6833" s="2903"/>
      <c r="E6833" s="3387"/>
      <c r="F6833" s="3361"/>
      <c r="G6833" s="3361"/>
      <c r="H6833" s="3360" t="s">
        <v>5803</v>
      </c>
      <c r="I6833" s="2903"/>
      <c r="J6833" s="2903"/>
      <c r="K6833" s="3387"/>
      <c r="L6833" s="3361"/>
      <c r="M6833" s="3361"/>
    </row>
    <row r="6834" spans="1:13">
      <c r="A6834" s="1163" t="s">
        <v>3300</v>
      </c>
      <c r="B6834" s="3360" t="s">
        <v>5821</v>
      </c>
      <c r="C6834" s="2903"/>
      <c r="D6834" s="2903"/>
      <c r="E6834" s="3387"/>
      <c r="F6834" s="3361"/>
      <c r="G6834" s="3361"/>
      <c r="H6834" s="3360" t="s">
        <v>5821</v>
      </c>
      <c r="I6834" s="2903"/>
      <c r="J6834" s="2903"/>
      <c r="K6834" s="3387"/>
      <c r="L6834" s="3361"/>
      <c r="M6834" s="3361"/>
    </row>
    <row r="6835" spans="1:13">
      <c r="A6835" s="1163" t="s">
        <v>3304</v>
      </c>
      <c r="B6835" s="2903"/>
      <c r="C6835" s="2903"/>
      <c r="D6835" s="2903"/>
      <c r="E6835" s="3387"/>
      <c r="F6835" s="3361"/>
      <c r="G6835" s="3361"/>
      <c r="H6835" s="2903"/>
      <c r="I6835" s="2903"/>
      <c r="J6835" s="2903"/>
      <c r="K6835" s="3387"/>
      <c r="L6835" s="3361"/>
      <c r="M6835" s="3361"/>
    </row>
    <row r="6836" spans="1:13">
      <c r="A6836" s="1163" t="s">
        <v>3307</v>
      </c>
      <c r="B6836" s="2903">
        <v>1</v>
      </c>
      <c r="C6836" s="1284">
        <v>200</v>
      </c>
      <c r="D6836" s="3364">
        <f>C6836*B6836*B6838</f>
        <v>40000</v>
      </c>
      <c r="E6836" s="3387"/>
      <c r="F6836" s="3361"/>
      <c r="G6836" s="3361"/>
      <c r="H6836" s="2903">
        <v>1</v>
      </c>
      <c r="I6836" s="1284">
        <v>200</v>
      </c>
      <c r="J6836" s="3364">
        <f>I6836*H6836*H6838</f>
        <v>40000</v>
      </c>
      <c r="K6836" s="3387"/>
      <c r="L6836" s="3361"/>
      <c r="M6836" s="3361"/>
    </row>
    <row r="6837" spans="1:13">
      <c r="A6837" s="1163" t="s">
        <v>3308</v>
      </c>
      <c r="B6837" s="2903">
        <v>2</v>
      </c>
      <c r="C6837" s="1284">
        <v>50</v>
      </c>
      <c r="D6837" s="3364">
        <f>C6837*B6837*B6838</f>
        <v>20000</v>
      </c>
      <c r="E6837" s="3387"/>
      <c r="F6837" s="3361"/>
      <c r="G6837" s="3361"/>
      <c r="H6837" s="2903">
        <v>2</v>
      </c>
      <c r="I6837" s="1284">
        <v>50</v>
      </c>
      <c r="J6837" s="3364">
        <f>I6837*H6837*H6838</f>
        <v>20000</v>
      </c>
      <c r="K6837" s="3387"/>
      <c r="L6837" s="3361"/>
      <c r="M6837" s="3361"/>
    </row>
    <row r="6838" spans="1:13">
      <c r="A6838" s="1163" t="s">
        <v>3309</v>
      </c>
      <c r="B6838" s="3390">
        <v>200</v>
      </c>
      <c r="C6838" s="2903"/>
      <c r="D6838" s="2903"/>
      <c r="E6838" s="3387"/>
      <c r="F6838" s="3361"/>
      <c r="G6838" s="3361"/>
      <c r="H6838" s="3390">
        <v>200</v>
      </c>
      <c r="I6838" s="2903"/>
      <c r="J6838" s="2903"/>
      <c r="K6838" s="3387"/>
      <c r="L6838" s="3361"/>
      <c r="M6838" s="3361"/>
    </row>
    <row r="6839" spans="1:13" ht="15.75" thickBot="1">
      <c r="A6839" s="1194" t="s">
        <v>29</v>
      </c>
      <c r="B6839" s="3391"/>
      <c r="C6839" s="3027"/>
      <c r="D6839" s="3027">
        <f>D6836+D6837</f>
        <v>60000</v>
      </c>
      <c r="E6839" s="3365"/>
      <c r="F6839" s="3366"/>
      <c r="G6839" s="3366"/>
      <c r="H6839" s="3391"/>
      <c r="I6839" s="3027"/>
      <c r="J6839" s="3027">
        <f>J6836+J6837</f>
        <v>60000</v>
      </c>
      <c r="K6839" s="3365"/>
      <c r="L6839" s="3366"/>
      <c r="M6839" s="3366"/>
    </row>
    <row r="6840" spans="1:13">
      <c r="A6840" s="1142" t="s">
        <v>3278</v>
      </c>
      <c r="B6840" s="3384" t="s">
        <v>5822</v>
      </c>
      <c r="C6840" s="3358"/>
      <c r="D6840" s="3358"/>
      <c r="E6840" s="3385"/>
      <c r="F6840" s="3386"/>
      <c r="G6840" s="3386"/>
      <c r="H6840" s="3384"/>
      <c r="I6840" s="3358"/>
      <c r="J6840" s="3358"/>
      <c r="K6840" s="3385"/>
      <c r="L6840" s="3386"/>
      <c r="M6840" s="3386"/>
    </row>
    <row r="6841" spans="1:13">
      <c r="A6841" s="1163" t="s">
        <v>3282</v>
      </c>
      <c r="B6841" s="2903" t="s">
        <v>5819</v>
      </c>
      <c r="C6841" s="2903"/>
      <c r="D6841" s="2903"/>
      <c r="E6841" s="3387"/>
      <c r="F6841" s="3361"/>
      <c r="G6841" s="3361"/>
      <c r="H6841" s="2903"/>
      <c r="I6841" s="2903"/>
      <c r="J6841" s="2903"/>
      <c r="K6841" s="3387"/>
      <c r="L6841" s="3361"/>
      <c r="M6841" s="3361"/>
    </row>
    <row r="6842" spans="1:13">
      <c r="A6842" s="1163" t="s">
        <v>3284</v>
      </c>
      <c r="B6842" s="3392" t="s">
        <v>3285</v>
      </c>
      <c r="C6842" s="2903"/>
      <c r="D6842" s="2903"/>
      <c r="E6842" s="3387"/>
      <c r="F6842" s="3361"/>
      <c r="G6842" s="3361"/>
      <c r="H6842" s="3389"/>
      <c r="I6842" s="2903"/>
      <c r="J6842" s="2903"/>
      <c r="K6842" s="3387"/>
      <c r="L6842" s="3361"/>
      <c r="M6842" s="3361"/>
    </row>
    <row r="6843" spans="1:13">
      <c r="A6843" s="1163" t="s">
        <v>3288</v>
      </c>
      <c r="B6843" s="2903" t="s">
        <v>5800</v>
      </c>
      <c r="C6843" s="2903"/>
      <c r="D6843" s="2903"/>
      <c r="E6843" s="3387"/>
      <c r="F6843" s="3361"/>
      <c r="G6843" s="3361"/>
      <c r="H6843" s="2903"/>
      <c r="I6843" s="2903"/>
      <c r="J6843" s="2903"/>
      <c r="K6843" s="3387"/>
      <c r="L6843" s="3361"/>
      <c r="M6843" s="3361"/>
    </row>
    <row r="6844" spans="1:13">
      <c r="A6844" s="1163" t="s">
        <v>3291</v>
      </c>
      <c r="B6844" s="2903" t="s">
        <v>5820</v>
      </c>
      <c r="C6844" s="2903"/>
      <c r="D6844" s="2903"/>
      <c r="E6844" s="3387"/>
      <c r="F6844" s="3361"/>
      <c r="G6844" s="3361"/>
      <c r="H6844" s="2903"/>
      <c r="I6844" s="2903"/>
      <c r="J6844" s="2903"/>
      <c r="K6844" s="3387"/>
      <c r="L6844" s="3361"/>
      <c r="M6844" s="3361"/>
    </row>
    <row r="6845" spans="1:13">
      <c r="A6845" s="1163" t="s">
        <v>3294</v>
      </c>
      <c r="B6845" s="2903" t="s">
        <v>3306</v>
      </c>
      <c r="C6845" s="2903"/>
      <c r="D6845" s="2903"/>
      <c r="E6845" s="3387"/>
      <c r="F6845" s="3361"/>
      <c r="G6845" s="3361"/>
      <c r="H6845" s="2903"/>
      <c r="I6845" s="2903"/>
      <c r="J6845" s="2903"/>
      <c r="K6845" s="3387"/>
      <c r="L6845" s="3361"/>
      <c r="M6845" s="3361"/>
    </row>
    <row r="6846" spans="1:13">
      <c r="A6846" s="1163" t="s">
        <v>3295</v>
      </c>
      <c r="B6846" s="2903" t="s">
        <v>3708</v>
      </c>
      <c r="C6846" s="2903"/>
      <c r="D6846" s="2903"/>
      <c r="E6846" s="3387"/>
      <c r="F6846" s="3361"/>
      <c r="G6846" s="3361"/>
      <c r="H6846" s="2903"/>
      <c r="I6846" s="2903"/>
      <c r="J6846" s="2903"/>
      <c r="K6846" s="3387"/>
      <c r="L6846" s="3361"/>
      <c r="M6846" s="3361"/>
    </row>
    <row r="6847" spans="1:13" ht="45">
      <c r="A6847" s="1163" t="s">
        <v>3298</v>
      </c>
      <c r="B6847" s="3360" t="s">
        <v>5803</v>
      </c>
      <c r="C6847" s="2903"/>
      <c r="D6847" s="2903"/>
      <c r="E6847" s="3387"/>
      <c r="F6847" s="3361"/>
      <c r="G6847" s="3361"/>
      <c r="H6847" s="3360"/>
      <c r="I6847" s="2903"/>
      <c r="J6847" s="2903"/>
      <c r="K6847" s="3387"/>
      <c r="L6847" s="3361"/>
      <c r="M6847" s="3361"/>
    </row>
    <row r="6848" spans="1:13">
      <c r="A6848" s="1163" t="s">
        <v>3300</v>
      </c>
      <c r="B6848" s="3360" t="s">
        <v>5821</v>
      </c>
      <c r="C6848" s="2903"/>
      <c r="D6848" s="2903"/>
      <c r="E6848" s="3387"/>
      <c r="F6848" s="3361"/>
      <c r="G6848" s="3361"/>
      <c r="H6848" s="3360"/>
      <c r="I6848" s="2903"/>
      <c r="J6848" s="2903"/>
      <c r="K6848" s="3387"/>
      <c r="L6848" s="3361"/>
      <c r="M6848" s="3361"/>
    </row>
    <row r="6849" spans="1:13">
      <c r="A6849" s="1163" t="s">
        <v>3304</v>
      </c>
      <c r="B6849" s="2903"/>
      <c r="C6849" s="2903"/>
      <c r="D6849" s="2903"/>
      <c r="E6849" s="3387"/>
      <c r="F6849" s="3361"/>
      <c r="G6849" s="3361"/>
      <c r="H6849" s="2903"/>
      <c r="I6849" s="2903"/>
      <c r="J6849" s="2903"/>
      <c r="K6849" s="3387"/>
      <c r="L6849" s="3361"/>
      <c r="M6849" s="3361"/>
    </row>
    <row r="6850" spans="1:13">
      <c r="A6850" s="1163" t="s">
        <v>3307</v>
      </c>
      <c r="B6850" s="2903">
        <v>1</v>
      </c>
      <c r="C6850" s="1284">
        <v>200</v>
      </c>
      <c r="D6850" s="3364">
        <f>C6850*B6850*B6852</f>
        <v>60000</v>
      </c>
      <c r="E6850" s="3387"/>
      <c r="F6850" s="3361"/>
      <c r="G6850" s="3361"/>
      <c r="H6850" s="2903"/>
      <c r="I6850" s="1284"/>
      <c r="J6850" s="3364"/>
      <c r="K6850" s="3387"/>
      <c r="L6850" s="3361"/>
      <c r="M6850" s="3361"/>
    </row>
    <row r="6851" spans="1:13">
      <c r="A6851" s="1163" t="s">
        <v>3308</v>
      </c>
      <c r="B6851" s="2903">
        <v>2</v>
      </c>
      <c r="C6851" s="1284">
        <v>50</v>
      </c>
      <c r="D6851" s="3364">
        <f>C6851*B6851*B6852</f>
        <v>30000</v>
      </c>
      <c r="E6851" s="3387"/>
      <c r="F6851" s="3361"/>
      <c r="G6851" s="3361"/>
      <c r="H6851" s="2903"/>
      <c r="I6851" s="1284"/>
      <c r="J6851" s="3364"/>
      <c r="K6851" s="3387"/>
      <c r="L6851" s="3361"/>
      <c r="M6851" s="3361"/>
    </row>
    <row r="6852" spans="1:13">
      <c r="A6852" s="1163" t="s">
        <v>3309</v>
      </c>
      <c r="B6852" s="3390">
        <v>300</v>
      </c>
      <c r="C6852" s="2903"/>
      <c r="D6852" s="2903"/>
      <c r="E6852" s="3387"/>
      <c r="F6852" s="3361"/>
      <c r="G6852" s="3361"/>
      <c r="H6852" s="3390"/>
      <c r="I6852" s="2903"/>
      <c r="J6852" s="2903"/>
      <c r="K6852" s="3387"/>
      <c r="L6852" s="3361"/>
      <c r="M6852" s="3361"/>
    </row>
    <row r="6853" spans="1:13" ht="15.75" thickBot="1">
      <c r="A6853" s="1194" t="s">
        <v>29</v>
      </c>
      <c r="B6853" s="3391"/>
      <c r="C6853" s="3027"/>
      <c r="D6853" s="3027">
        <f>D6850+D6851</f>
        <v>90000</v>
      </c>
      <c r="E6853" s="3365"/>
      <c r="F6853" s="3366"/>
      <c r="G6853" s="3366"/>
      <c r="H6853" s="3391"/>
      <c r="I6853" s="3027"/>
      <c r="J6853" s="3027"/>
      <c r="K6853" s="3365"/>
      <c r="L6853" s="3366"/>
      <c r="M6853" s="3366"/>
    </row>
    <row r="6854" spans="1:13" ht="28.5">
      <c r="A6854" s="1153" t="s">
        <v>3278</v>
      </c>
      <c r="B6854" s="3393" t="s">
        <v>5823</v>
      </c>
      <c r="C6854" s="3394"/>
      <c r="D6854" s="3394"/>
      <c r="E6854" s="3395" t="s">
        <v>5824</v>
      </c>
      <c r="F6854" s="3030"/>
      <c r="G6854" s="3030"/>
      <c r="H6854" s="3395" t="s">
        <v>5824</v>
      </c>
      <c r="I6854" s="3030"/>
      <c r="J6854" s="3030"/>
      <c r="K6854" s="3395" t="s">
        <v>5824</v>
      </c>
      <c r="L6854" s="3030"/>
      <c r="M6854" s="3030"/>
    </row>
    <row r="6855" spans="1:13">
      <c r="A6855" s="1163" t="s">
        <v>3282</v>
      </c>
      <c r="B6855" s="3396" t="s">
        <v>5819</v>
      </c>
      <c r="C6855" s="3396"/>
      <c r="D6855" s="3396"/>
      <c r="E6855" s="1281" t="s">
        <v>5819</v>
      </c>
      <c r="F6855" s="1281"/>
      <c r="G6855" s="1281"/>
      <c r="H6855" s="1281" t="s">
        <v>5819</v>
      </c>
      <c r="I6855" s="1281"/>
      <c r="J6855" s="1281"/>
      <c r="K6855" s="1281" t="s">
        <v>5819</v>
      </c>
      <c r="L6855" s="1281"/>
      <c r="M6855" s="1281"/>
    </row>
    <row r="6856" spans="1:13">
      <c r="A6856" s="1163" t="s">
        <v>3284</v>
      </c>
      <c r="B6856" s="3397" t="s">
        <v>3647</v>
      </c>
      <c r="C6856" s="3396"/>
      <c r="D6856" s="3396"/>
      <c r="E6856" s="3398" t="s">
        <v>5825</v>
      </c>
      <c r="F6856" s="1281"/>
      <c r="G6856" s="1281"/>
      <c r="H6856" s="3398" t="s">
        <v>5825</v>
      </c>
      <c r="I6856" s="1281"/>
      <c r="J6856" s="1281"/>
      <c r="K6856" s="3398" t="s">
        <v>5825</v>
      </c>
      <c r="L6856" s="1281"/>
      <c r="M6856" s="1281"/>
    </row>
    <row r="6857" spans="1:13">
      <c r="A6857" s="1163" t="s">
        <v>3288</v>
      </c>
      <c r="B6857" s="3396" t="s">
        <v>5800</v>
      </c>
      <c r="C6857" s="3396"/>
      <c r="D6857" s="3396"/>
      <c r="E6857" s="1281" t="s">
        <v>5800</v>
      </c>
      <c r="F6857" s="1281"/>
      <c r="G6857" s="1281"/>
      <c r="H6857" s="1281" t="s">
        <v>5800</v>
      </c>
      <c r="I6857" s="1281"/>
      <c r="J6857" s="1281"/>
      <c r="K6857" s="1281" t="s">
        <v>5800</v>
      </c>
      <c r="L6857" s="1281"/>
      <c r="M6857" s="1281"/>
    </row>
    <row r="6858" spans="1:13">
      <c r="A6858" s="1163" t="s">
        <v>3291</v>
      </c>
      <c r="B6858" s="3396" t="s">
        <v>5826</v>
      </c>
      <c r="C6858" s="3396"/>
      <c r="D6858" s="3396"/>
      <c r="E6858" s="1281" t="s">
        <v>5827</v>
      </c>
      <c r="F6858" s="1281"/>
      <c r="G6858" s="1281"/>
      <c r="H6858" s="1281" t="s">
        <v>5827</v>
      </c>
      <c r="I6858" s="1281"/>
      <c r="J6858" s="1281"/>
      <c r="K6858" s="1281" t="s">
        <v>5827</v>
      </c>
      <c r="L6858" s="1281"/>
      <c r="M6858" s="1281"/>
    </row>
    <row r="6859" spans="1:13">
      <c r="A6859" s="1163" t="s">
        <v>3294</v>
      </c>
      <c r="B6859" s="3396" t="s">
        <v>3306</v>
      </c>
      <c r="C6859" s="3396"/>
      <c r="D6859" s="3396"/>
      <c r="E6859" s="1281">
        <v>2</v>
      </c>
      <c r="F6859" s="1281"/>
      <c r="G6859" s="1281"/>
      <c r="H6859" s="1281">
        <v>2</v>
      </c>
      <c r="I6859" s="1281"/>
      <c r="J6859" s="1281"/>
      <c r="K6859" s="1281">
        <v>2</v>
      </c>
      <c r="L6859" s="1281"/>
      <c r="M6859" s="1281"/>
    </row>
    <row r="6860" spans="1:13">
      <c r="A6860" s="1163" t="s">
        <v>3295</v>
      </c>
      <c r="B6860" s="3396" t="s">
        <v>3708</v>
      </c>
      <c r="C6860" s="3396"/>
      <c r="D6860" s="3396"/>
      <c r="E6860" s="1281" t="s">
        <v>3708</v>
      </c>
      <c r="F6860" s="1281"/>
      <c r="G6860" s="1281"/>
      <c r="H6860" s="1281" t="s">
        <v>3708</v>
      </c>
      <c r="I6860" s="1281"/>
      <c r="J6860" s="1281"/>
      <c r="K6860" s="1281" t="s">
        <v>3708</v>
      </c>
      <c r="L6860" s="1281"/>
      <c r="M6860" s="1281"/>
    </row>
    <row r="6861" spans="1:13" ht="45">
      <c r="A6861" s="1163" t="s">
        <v>3298</v>
      </c>
      <c r="B6861" s="3399" t="s">
        <v>5803</v>
      </c>
      <c r="C6861" s="3396"/>
      <c r="D6861" s="3396"/>
      <c r="E6861" s="1283" t="s">
        <v>3671</v>
      </c>
      <c r="F6861" s="1281"/>
      <c r="G6861" s="1281"/>
      <c r="H6861" s="1283" t="s">
        <v>3671</v>
      </c>
      <c r="I6861" s="1281"/>
      <c r="J6861" s="1281"/>
      <c r="K6861" s="1283" t="s">
        <v>3671</v>
      </c>
      <c r="L6861" s="1281"/>
      <c r="M6861" s="1281"/>
    </row>
    <row r="6862" spans="1:13">
      <c r="A6862" s="1163" t="s">
        <v>3300</v>
      </c>
      <c r="B6862" s="3399" t="s">
        <v>5821</v>
      </c>
      <c r="C6862" s="3396"/>
      <c r="D6862" s="3396"/>
      <c r="E6862" s="1283" t="s">
        <v>3671</v>
      </c>
      <c r="F6862" s="1281"/>
      <c r="G6862" s="1281"/>
      <c r="H6862" s="1283" t="s">
        <v>3671</v>
      </c>
      <c r="I6862" s="1281"/>
      <c r="J6862" s="1281"/>
      <c r="K6862" s="1283" t="s">
        <v>3671</v>
      </c>
      <c r="L6862" s="1281"/>
      <c r="M6862" s="1281"/>
    </row>
    <row r="6863" spans="1:13">
      <c r="A6863" s="1163" t="s">
        <v>3304</v>
      </c>
      <c r="B6863" s="3396">
        <v>15</v>
      </c>
      <c r="C6863" s="3400">
        <v>1500</v>
      </c>
      <c r="D6863" s="3401">
        <f>C6863*B6866</f>
        <v>90000</v>
      </c>
      <c r="E6863" s="1281" t="s">
        <v>3671</v>
      </c>
      <c r="F6863" s="1281"/>
      <c r="G6863" s="1281"/>
      <c r="H6863" s="1281" t="s">
        <v>3671</v>
      </c>
      <c r="I6863" s="1281"/>
      <c r="J6863" s="1281"/>
      <c r="K6863" s="1281" t="s">
        <v>3671</v>
      </c>
      <c r="L6863" s="1281"/>
      <c r="M6863" s="1281"/>
    </row>
    <row r="6864" spans="1:13">
      <c r="A6864" s="1163" t="s">
        <v>3307</v>
      </c>
      <c r="B6864" s="3396">
        <v>4</v>
      </c>
      <c r="C6864" s="3400"/>
      <c r="D6864" s="3396"/>
      <c r="E6864" s="1281">
        <v>1</v>
      </c>
      <c r="F6864" s="3363">
        <v>200</v>
      </c>
      <c r="G6864" s="3402">
        <f>F6864*E6864*E6866*2</f>
        <v>60000</v>
      </c>
      <c r="H6864" s="1281">
        <v>1</v>
      </c>
      <c r="I6864" s="3363">
        <v>200</v>
      </c>
      <c r="J6864" s="3402">
        <f>I6864*H6864*H6866*2</f>
        <v>60000</v>
      </c>
      <c r="K6864" s="1281">
        <v>1</v>
      </c>
      <c r="L6864" s="3363">
        <v>200</v>
      </c>
      <c r="M6864" s="3402">
        <f>L6864*K6864*K6866*2</f>
        <v>60000</v>
      </c>
    </row>
    <row r="6865" spans="1:13">
      <c r="A6865" s="1163" t="s">
        <v>3308</v>
      </c>
      <c r="B6865" s="3396">
        <v>4</v>
      </c>
      <c r="C6865" s="3400"/>
      <c r="D6865" s="3396"/>
      <c r="E6865" s="1281">
        <v>2</v>
      </c>
      <c r="F6865" s="3363">
        <v>50</v>
      </c>
      <c r="G6865" s="3402">
        <f>F6865*E6865*E6866*2</f>
        <v>30000</v>
      </c>
      <c r="H6865" s="1281">
        <v>2</v>
      </c>
      <c r="I6865" s="3363">
        <v>50</v>
      </c>
      <c r="J6865" s="3402">
        <f>I6865*H6865*H6866*2</f>
        <v>30000</v>
      </c>
      <c r="K6865" s="1281">
        <v>2</v>
      </c>
      <c r="L6865" s="3363">
        <v>50</v>
      </c>
      <c r="M6865" s="3402">
        <f>L6865*K6865*K6866*2</f>
        <v>30000</v>
      </c>
    </row>
    <row r="6866" spans="1:13">
      <c r="A6866" s="1163" t="s">
        <v>3309</v>
      </c>
      <c r="B6866" s="3403">
        <v>60</v>
      </c>
      <c r="C6866" s="3396"/>
      <c r="D6866" s="3396"/>
      <c r="E6866" s="3374">
        <v>150</v>
      </c>
      <c r="F6866" s="1281"/>
      <c r="G6866" s="1281"/>
      <c r="H6866" s="3374">
        <v>150</v>
      </c>
      <c r="I6866" s="1281"/>
      <c r="J6866" s="1281"/>
      <c r="K6866" s="3374">
        <v>150</v>
      </c>
      <c r="L6866" s="1281"/>
      <c r="M6866" s="1281"/>
    </row>
    <row r="6867" spans="1:13" ht="15.75" thickBot="1">
      <c r="A6867" s="1193" t="s">
        <v>29</v>
      </c>
      <c r="B6867" s="3404"/>
      <c r="C6867" s="3405"/>
      <c r="D6867" s="3405">
        <f>D6863</f>
        <v>90000</v>
      </c>
      <c r="E6867" s="3375"/>
      <c r="F6867" s="3376"/>
      <c r="G6867" s="3376">
        <f>G6864+G6865</f>
        <v>90000</v>
      </c>
      <c r="H6867" s="3375"/>
      <c r="I6867" s="3376"/>
      <c r="J6867" s="3376">
        <f>J6864+J6865</f>
        <v>90000</v>
      </c>
      <c r="K6867" s="3375"/>
      <c r="L6867" s="3376"/>
      <c r="M6867" s="3376">
        <f>M6864+M6865</f>
        <v>90000</v>
      </c>
    </row>
    <row r="6868" spans="1:13">
      <c r="A6868" s="1142" t="s">
        <v>3278</v>
      </c>
      <c r="B6868" s="3384" t="s">
        <v>5828</v>
      </c>
      <c r="C6868" s="3358"/>
      <c r="D6868" s="3358"/>
      <c r="E6868" s="3384" t="s">
        <v>5828</v>
      </c>
      <c r="F6868" s="3358"/>
      <c r="G6868" s="3358"/>
      <c r="H6868" s="3384" t="s">
        <v>5828</v>
      </c>
      <c r="I6868" s="3358"/>
      <c r="J6868" s="3358"/>
      <c r="K6868" s="3384" t="s">
        <v>5828</v>
      </c>
      <c r="L6868" s="3358"/>
      <c r="M6868" s="3358"/>
    </row>
    <row r="6869" spans="1:13">
      <c r="A6869" s="1163" t="s">
        <v>3282</v>
      </c>
      <c r="B6869" s="2903" t="s">
        <v>5819</v>
      </c>
      <c r="C6869" s="2903"/>
      <c r="D6869" s="2903"/>
      <c r="E6869" s="2903" t="s">
        <v>5819</v>
      </c>
      <c r="F6869" s="2903"/>
      <c r="G6869" s="2903"/>
      <c r="H6869" s="2903" t="s">
        <v>5819</v>
      </c>
      <c r="I6869" s="2903"/>
      <c r="J6869" s="2903"/>
      <c r="K6869" s="2903" t="s">
        <v>5819</v>
      </c>
      <c r="L6869" s="2903"/>
      <c r="M6869" s="2903"/>
    </row>
    <row r="6870" spans="1:13">
      <c r="A6870" s="1163" t="s">
        <v>3284</v>
      </c>
      <c r="B6870" s="3392" t="s">
        <v>3271</v>
      </c>
      <c r="C6870" s="2903"/>
      <c r="D6870" s="2903"/>
      <c r="E6870" s="3392" t="s">
        <v>3272</v>
      </c>
      <c r="F6870" s="2903"/>
      <c r="G6870" s="2903"/>
      <c r="H6870" s="3392" t="s">
        <v>3273</v>
      </c>
      <c r="I6870" s="2903"/>
      <c r="J6870" s="2903"/>
      <c r="K6870" s="3392" t="s">
        <v>3274</v>
      </c>
      <c r="L6870" s="2903"/>
      <c r="M6870" s="2903"/>
    </row>
    <row r="6871" spans="1:13">
      <c r="A6871" s="1163" t="s">
        <v>3288</v>
      </c>
      <c r="B6871" s="2903" t="s">
        <v>5800</v>
      </c>
      <c r="C6871" s="2903"/>
      <c r="D6871" s="2903"/>
      <c r="E6871" s="2903" t="s">
        <v>5800</v>
      </c>
      <c r="F6871" s="2903"/>
      <c r="G6871" s="2903"/>
      <c r="H6871" s="2903" t="s">
        <v>5800</v>
      </c>
      <c r="I6871" s="2903"/>
      <c r="J6871" s="2903"/>
      <c r="K6871" s="2903" t="s">
        <v>5800</v>
      </c>
      <c r="L6871" s="2903"/>
      <c r="M6871" s="2903"/>
    </row>
    <row r="6872" spans="1:13">
      <c r="A6872" s="1163" t="s">
        <v>3291</v>
      </c>
      <c r="B6872" s="2903" t="s">
        <v>5827</v>
      </c>
      <c r="C6872" s="2903"/>
      <c r="D6872" s="2903"/>
      <c r="E6872" s="2903" t="s">
        <v>5827</v>
      </c>
      <c r="F6872" s="2903"/>
      <c r="G6872" s="2903"/>
      <c r="H6872" s="2903" t="s">
        <v>5827</v>
      </c>
      <c r="I6872" s="2903"/>
      <c r="J6872" s="2903"/>
      <c r="K6872" s="2903" t="s">
        <v>5827</v>
      </c>
      <c r="L6872" s="2903"/>
      <c r="M6872" s="2903"/>
    </row>
    <row r="6873" spans="1:13">
      <c r="A6873" s="1163" t="s">
        <v>3294</v>
      </c>
      <c r="B6873" s="2903">
        <v>3</v>
      </c>
      <c r="C6873" s="2903"/>
      <c r="D6873" s="2903"/>
      <c r="E6873" s="2903">
        <v>3</v>
      </c>
      <c r="F6873" s="2903"/>
      <c r="G6873" s="2903"/>
      <c r="H6873" s="2903">
        <v>3</v>
      </c>
      <c r="I6873" s="2903"/>
      <c r="J6873" s="2903"/>
      <c r="K6873" s="2903">
        <v>3</v>
      </c>
      <c r="L6873" s="2903"/>
      <c r="M6873" s="2903"/>
    </row>
    <row r="6874" spans="1:13">
      <c r="A6874" s="1163" t="s">
        <v>3295</v>
      </c>
      <c r="B6874" s="2903" t="s">
        <v>3708</v>
      </c>
      <c r="C6874" s="2903"/>
      <c r="D6874" s="2903"/>
      <c r="E6874" s="2903" t="s">
        <v>3708</v>
      </c>
      <c r="F6874" s="2903"/>
      <c r="G6874" s="2903"/>
      <c r="H6874" s="2903" t="s">
        <v>3708</v>
      </c>
      <c r="I6874" s="2903"/>
      <c r="J6874" s="2903"/>
      <c r="K6874" s="2903" t="s">
        <v>3708</v>
      </c>
      <c r="L6874" s="2903"/>
      <c r="M6874" s="2903"/>
    </row>
    <row r="6875" spans="1:13" ht="45">
      <c r="A6875" s="1163" t="s">
        <v>3298</v>
      </c>
      <c r="B6875" s="3360" t="s">
        <v>5803</v>
      </c>
      <c r="C6875" s="2903"/>
      <c r="D6875" s="2903"/>
      <c r="E6875" s="3360" t="s">
        <v>5803</v>
      </c>
      <c r="F6875" s="2903"/>
      <c r="G6875" s="2903"/>
      <c r="H6875" s="3360" t="s">
        <v>5803</v>
      </c>
      <c r="I6875" s="2903"/>
      <c r="J6875" s="2903"/>
      <c r="K6875" s="3360" t="s">
        <v>5803</v>
      </c>
      <c r="L6875" s="2903"/>
      <c r="M6875" s="2903"/>
    </row>
    <row r="6876" spans="1:13">
      <c r="A6876" s="1163" t="s">
        <v>3300</v>
      </c>
      <c r="B6876" s="3360" t="s">
        <v>5821</v>
      </c>
      <c r="C6876" s="2903"/>
      <c r="D6876" s="2903"/>
      <c r="E6876" s="3360" t="s">
        <v>5821</v>
      </c>
      <c r="F6876" s="2903"/>
      <c r="G6876" s="2903"/>
      <c r="H6876" s="3360" t="s">
        <v>5821</v>
      </c>
      <c r="I6876" s="2903"/>
      <c r="J6876" s="2903"/>
      <c r="K6876" s="3360" t="s">
        <v>5821</v>
      </c>
      <c r="L6876" s="2903"/>
      <c r="M6876" s="2903"/>
    </row>
    <row r="6877" spans="1:13">
      <c r="A6877" s="1163" t="s">
        <v>3304</v>
      </c>
      <c r="B6877" s="2903"/>
      <c r="C6877" s="2903"/>
      <c r="D6877" s="2903"/>
      <c r="E6877" s="2903"/>
      <c r="F6877" s="2903"/>
      <c r="G6877" s="2903"/>
      <c r="H6877" s="2903"/>
      <c r="I6877" s="2903"/>
      <c r="J6877" s="2903"/>
      <c r="K6877" s="2903"/>
      <c r="L6877" s="2903"/>
      <c r="M6877" s="2903"/>
    </row>
    <row r="6878" spans="1:13">
      <c r="A6878" s="1163" t="s">
        <v>3307</v>
      </c>
      <c r="B6878" s="2903">
        <v>1</v>
      </c>
      <c r="C6878" s="1284">
        <v>200</v>
      </c>
      <c r="D6878" s="3364">
        <f>C6878*B6878*B6880*3</f>
        <v>36000</v>
      </c>
      <c r="E6878" s="2903">
        <v>1</v>
      </c>
      <c r="F6878" s="1284">
        <v>200</v>
      </c>
      <c r="G6878" s="3364">
        <f>F6878*E6878*E6880*3</f>
        <v>36000</v>
      </c>
      <c r="H6878" s="2903">
        <v>1</v>
      </c>
      <c r="I6878" s="1284">
        <v>200</v>
      </c>
      <c r="J6878" s="3364">
        <f>I6878*H6878*H6880*3</f>
        <v>36000</v>
      </c>
      <c r="K6878" s="2903">
        <v>1</v>
      </c>
      <c r="L6878" s="1284">
        <v>200</v>
      </c>
      <c r="M6878" s="3364">
        <f>L6878*K6878*K6880*3</f>
        <v>36000</v>
      </c>
    </row>
    <row r="6879" spans="1:13">
      <c r="A6879" s="1163" t="s">
        <v>3308</v>
      </c>
      <c r="B6879" s="2903">
        <v>2</v>
      </c>
      <c r="C6879" s="1284">
        <v>50</v>
      </c>
      <c r="D6879" s="3364">
        <f>C6879*B6879*B6880*3</f>
        <v>18000</v>
      </c>
      <c r="E6879" s="2903">
        <v>2</v>
      </c>
      <c r="F6879" s="1284">
        <v>50</v>
      </c>
      <c r="G6879" s="3364">
        <f>F6879*E6879*E6880*3</f>
        <v>18000</v>
      </c>
      <c r="H6879" s="2903">
        <v>2</v>
      </c>
      <c r="I6879" s="1284">
        <v>50</v>
      </c>
      <c r="J6879" s="3364">
        <f>I6879*H6879*H6880*3</f>
        <v>18000</v>
      </c>
      <c r="K6879" s="2903">
        <v>2</v>
      </c>
      <c r="L6879" s="1284">
        <v>50</v>
      </c>
      <c r="M6879" s="3364">
        <f>L6879*K6879*K6880*3</f>
        <v>18000</v>
      </c>
    </row>
    <row r="6880" spans="1:13">
      <c r="A6880" s="1163" t="s">
        <v>3309</v>
      </c>
      <c r="B6880" s="3390">
        <v>60</v>
      </c>
      <c r="C6880" s="2903"/>
      <c r="D6880" s="2903"/>
      <c r="E6880" s="3390">
        <v>60</v>
      </c>
      <c r="F6880" s="2903"/>
      <c r="G6880" s="2903"/>
      <c r="H6880" s="3390">
        <v>60</v>
      </c>
      <c r="I6880" s="2903"/>
      <c r="J6880" s="2903"/>
      <c r="K6880" s="3390">
        <v>60</v>
      </c>
      <c r="L6880" s="2903"/>
      <c r="M6880" s="2903"/>
    </row>
    <row r="6881" spans="1:13" ht="15.75" thickBot="1">
      <c r="A6881" s="1194" t="s">
        <v>29</v>
      </c>
      <c r="B6881" s="3391"/>
      <c r="C6881" s="3027"/>
      <c r="D6881" s="3027">
        <f>D6878+D6879</f>
        <v>54000</v>
      </c>
      <c r="E6881" s="3391"/>
      <c r="F6881" s="3027"/>
      <c r="G6881" s="3027">
        <f>G6878+G6879</f>
        <v>54000</v>
      </c>
      <c r="H6881" s="3391"/>
      <c r="I6881" s="3027"/>
      <c r="J6881" s="3027">
        <f>J6878+J6879</f>
        <v>54000</v>
      </c>
      <c r="K6881" s="3391"/>
      <c r="L6881" s="3027"/>
      <c r="M6881" s="3027">
        <f>M6878+M6879</f>
        <v>54000</v>
      </c>
    </row>
    <row r="6882" spans="1:13">
      <c r="A6882" s="1153" t="s">
        <v>3278</v>
      </c>
      <c r="B6882" s="3395" t="s">
        <v>5829</v>
      </c>
      <c r="C6882" s="1444"/>
      <c r="D6882" s="1444"/>
      <c r="E6882" s="3395" t="s">
        <v>5829</v>
      </c>
      <c r="F6882" s="1444"/>
      <c r="G6882" s="1444"/>
      <c r="H6882" s="3395" t="s">
        <v>5829</v>
      </c>
      <c r="I6882" s="1444"/>
      <c r="J6882" s="1444"/>
      <c r="K6882" s="3395" t="s">
        <v>5829</v>
      </c>
      <c r="L6882" s="1444"/>
      <c r="M6882" s="1444"/>
    </row>
    <row r="6883" spans="1:13">
      <c r="A6883" s="1163" t="s">
        <v>3282</v>
      </c>
      <c r="B6883" s="1281" t="s">
        <v>5819</v>
      </c>
      <c r="C6883" s="1272"/>
      <c r="D6883" s="1272"/>
      <c r="E6883" s="1281" t="s">
        <v>5819</v>
      </c>
      <c r="F6883" s="1272"/>
      <c r="G6883" s="1272"/>
      <c r="H6883" s="1281" t="s">
        <v>5819</v>
      </c>
      <c r="I6883" s="1272"/>
      <c r="J6883" s="1272"/>
      <c r="K6883" s="1281" t="s">
        <v>5819</v>
      </c>
      <c r="L6883" s="1272"/>
      <c r="M6883" s="1272"/>
    </row>
    <row r="6884" spans="1:13">
      <c r="A6884" s="1163" t="s">
        <v>3284</v>
      </c>
      <c r="B6884" s="3398" t="s">
        <v>3453</v>
      </c>
      <c r="C6884" s="1272"/>
      <c r="D6884" s="1272"/>
      <c r="E6884" s="3398" t="s">
        <v>3453</v>
      </c>
      <c r="F6884" s="1272"/>
      <c r="G6884" s="1272"/>
      <c r="H6884" s="3398" t="s">
        <v>3453</v>
      </c>
      <c r="I6884" s="1272"/>
      <c r="J6884" s="1272"/>
      <c r="K6884" s="3398" t="s">
        <v>3453</v>
      </c>
      <c r="L6884" s="1272"/>
      <c r="M6884" s="1272"/>
    </row>
    <row r="6885" spans="1:13">
      <c r="A6885" s="1163" t="s">
        <v>3288</v>
      </c>
      <c r="B6885" s="1281" t="s">
        <v>5800</v>
      </c>
      <c r="C6885" s="1272"/>
      <c r="D6885" s="1272"/>
      <c r="E6885" s="1281" t="s">
        <v>5800</v>
      </c>
      <c r="F6885" s="1272"/>
      <c r="G6885" s="1272"/>
      <c r="H6885" s="1281" t="s">
        <v>5800</v>
      </c>
      <c r="I6885" s="1272"/>
      <c r="J6885" s="1272"/>
      <c r="K6885" s="1281" t="s">
        <v>5800</v>
      </c>
      <c r="L6885" s="1272"/>
      <c r="M6885" s="1272"/>
    </row>
    <row r="6886" spans="1:13">
      <c r="A6886" s="1163" t="s">
        <v>3291</v>
      </c>
      <c r="B6886" s="1281" t="s">
        <v>5827</v>
      </c>
      <c r="C6886" s="1272"/>
      <c r="D6886" s="1272"/>
      <c r="E6886" s="1281" t="s">
        <v>5827</v>
      </c>
      <c r="F6886" s="1272"/>
      <c r="G6886" s="1272"/>
      <c r="H6886" s="1281" t="s">
        <v>5827</v>
      </c>
      <c r="I6886" s="1272"/>
      <c r="J6886" s="1272"/>
      <c r="K6886" s="1281" t="s">
        <v>5827</v>
      </c>
      <c r="L6886" s="1272"/>
      <c r="M6886" s="1272"/>
    </row>
    <row r="6887" spans="1:13">
      <c r="A6887" s="1163" t="s">
        <v>3294</v>
      </c>
      <c r="B6887" s="1281">
        <v>1</v>
      </c>
      <c r="C6887" s="1272"/>
      <c r="D6887" s="1272"/>
      <c r="E6887" s="1281">
        <v>1</v>
      </c>
      <c r="F6887" s="1272"/>
      <c r="G6887" s="1272"/>
      <c r="H6887" s="1281">
        <v>1</v>
      </c>
      <c r="I6887" s="1272"/>
      <c r="J6887" s="1272"/>
      <c r="K6887" s="1281">
        <v>1</v>
      </c>
      <c r="L6887" s="1272"/>
      <c r="M6887" s="1272"/>
    </row>
    <row r="6888" spans="1:13">
      <c r="A6888" s="1163" t="s">
        <v>3295</v>
      </c>
      <c r="B6888" s="1281" t="s">
        <v>3708</v>
      </c>
      <c r="C6888" s="1272"/>
      <c r="D6888" s="1272"/>
      <c r="E6888" s="1281" t="s">
        <v>3708</v>
      </c>
      <c r="F6888" s="1272"/>
      <c r="G6888" s="1272"/>
      <c r="H6888" s="1281" t="s">
        <v>3708</v>
      </c>
      <c r="I6888" s="1272"/>
      <c r="J6888" s="1272"/>
      <c r="K6888" s="1281" t="s">
        <v>3708</v>
      </c>
      <c r="L6888" s="1272"/>
      <c r="M6888" s="1272"/>
    </row>
    <row r="6889" spans="1:13" ht="30">
      <c r="A6889" s="1163" t="s">
        <v>3298</v>
      </c>
      <c r="B6889" s="1283" t="s">
        <v>3671</v>
      </c>
      <c r="C6889" s="1272"/>
      <c r="D6889" s="1272"/>
      <c r="E6889" s="1283" t="s">
        <v>3671</v>
      </c>
      <c r="F6889" s="1272"/>
      <c r="G6889" s="1272"/>
      <c r="H6889" s="1283" t="s">
        <v>3671</v>
      </c>
      <c r="I6889" s="1272"/>
      <c r="J6889" s="1272"/>
      <c r="K6889" s="1283" t="s">
        <v>3671</v>
      </c>
      <c r="L6889" s="1272"/>
      <c r="M6889" s="1272"/>
    </row>
    <row r="6890" spans="1:13">
      <c r="A6890" s="1163" t="s">
        <v>3300</v>
      </c>
      <c r="B6890" s="1283" t="s">
        <v>3671</v>
      </c>
      <c r="C6890" s="1272"/>
      <c r="D6890" s="1272"/>
      <c r="E6890" s="1283" t="s">
        <v>3671</v>
      </c>
      <c r="F6890" s="1272"/>
      <c r="G6890" s="1272"/>
      <c r="H6890" s="1283" t="s">
        <v>3671</v>
      </c>
      <c r="I6890" s="1272"/>
      <c r="J6890" s="1272"/>
      <c r="K6890" s="1283" t="s">
        <v>3671</v>
      </c>
      <c r="L6890" s="1272"/>
      <c r="M6890" s="1272"/>
    </row>
    <row r="6891" spans="1:13">
      <c r="A6891" s="1163" t="s">
        <v>3304</v>
      </c>
      <c r="B6891" s="1281" t="s">
        <v>3671</v>
      </c>
      <c r="C6891" s="1272"/>
      <c r="D6891" s="1272"/>
      <c r="E6891" s="1281" t="s">
        <v>3671</v>
      </c>
      <c r="F6891" s="1272"/>
      <c r="G6891" s="1272"/>
      <c r="H6891" s="1281" t="s">
        <v>3671</v>
      </c>
      <c r="I6891" s="1272"/>
      <c r="J6891" s="1272"/>
      <c r="K6891" s="1281" t="s">
        <v>3671</v>
      </c>
      <c r="L6891" s="1272"/>
      <c r="M6891" s="1272"/>
    </row>
    <row r="6892" spans="1:13">
      <c r="A6892" s="1163" t="s">
        <v>3307</v>
      </c>
      <c r="B6892" s="1281">
        <v>1</v>
      </c>
      <c r="C6892" s="3406">
        <v>200</v>
      </c>
      <c r="D6892" s="3407">
        <f>C6892*B6892*B6894</f>
        <v>14000</v>
      </c>
      <c r="E6892" s="1281">
        <v>1</v>
      </c>
      <c r="F6892" s="3406">
        <v>200</v>
      </c>
      <c r="G6892" s="3407">
        <f>F6892*E6892*E6894</f>
        <v>14000</v>
      </c>
      <c r="H6892" s="1281">
        <v>1</v>
      </c>
      <c r="I6892" s="3406">
        <v>200</v>
      </c>
      <c r="J6892" s="3407">
        <f>I6892*H6892*H6894</f>
        <v>14000</v>
      </c>
      <c r="K6892" s="1281">
        <v>1</v>
      </c>
      <c r="L6892" s="3406">
        <v>200</v>
      </c>
      <c r="M6892" s="3407">
        <f>L6892*K6892*K6894</f>
        <v>14000</v>
      </c>
    </row>
    <row r="6893" spans="1:13">
      <c r="A6893" s="1163" t="s">
        <v>3308</v>
      </c>
      <c r="B6893" s="1281">
        <v>2</v>
      </c>
      <c r="C6893" s="3406">
        <v>50</v>
      </c>
      <c r="D6893" s="3407">
        <f>C6893*B6893*B6894</f>
        <v>7000</v>
      </c>
      <c r="E6893" s="1281">
        <v>2</v>
      </c>
      <c r="F6893" s="3406">
        <v>50</v>
      </c>
      <c r="G6893" s="3407">
        <f>F6893*E6893*E6894</f>
        <v>7000</v>
      </c>
      <c r="H6893" s="1281">
        <v>2</v>
      </c>
      <c r="I6893" s="3406">
        <v>50</v>
      </c>
      <c r="J6893" s="3407">
        <f>I6893*H6893*H6894</f>
        <v>7000</v>
      </c>
      <c r="K6893" s="1281">
        <v>2</v>
      </c>
      <c r="L6893" s="3406">
        <v>50</v>
      </c>
      <c r="M6893" s="3407">
        <f>L6893*K6893*K6894</f>
        <v>7000</v>
      </c>
    </row>
    <row r="6894" spans="1:13">
      <c r="A6894" s="1163" t="s">
        <v>3309</v>
      </c>
      <c r="B6894" s="3374">
        <v>70</v>
      </c>
      <c r="C6894" s="1272"/>
      <c r="D6894" s="1272"/>
      <c r="E6894" s="3374">
        <v>70</v>
      </c>
      <c r="F6894" s="1272"/>
      <c r="G6894" s="1272"/>
      <c r="H6894" s="3374">
        <v>70</v>
      </c>
      <c r="I6894" s="1272"/>
      <c r="J6894" s="1272"/>
      <c r="K6894" s="3374">
        <v>70</v>
      </c>
      <c r="L6894" s="1272"/>
      <c r="M6894" s="1272"/>
    </row>
    <row r="6895" spans="1:13" ht="15.75" thickBot="1">
      <c r="A6895" s="1193" t="s">
        <v>29</v>
      </c>
      <c r="B6895" s="3408"/>
      <c r="C6895" s="3409"/>
      <c r="D6895" s="3410">
        <f>D6892+D6893</f>
        <v>21000</v>
      </c>
      <c r="E6895" s="3408"/>
      <c r="F6895" s="3409"/>
      <c r="G6895" s="3410">
        <f>G6892+G6893</f>
        <v>21000</v>
      </c>
      <c r="H6895" s="3408"/>
      <c r="I6895" s="3409"/>
      <c r="J6895" s="3410">
        <f>J6892+J6893</f>
        <v>21000</v>
      </c>
      <c r="K6895" s="3408"/>
      <c r="L6895" s="3409"/>
      <c r="M6895" s="3410">
        <f>M6892+M6893</f>
        <v>21000</v>
      </c>
    </row>
    <row r="6896" spans="1:13" ht="30">
      <c r="A6896" s="1142" t="s">
        <v>3278</v>
      </c>
      <c r="B6896" s="3411"/>
      <c r="C6896" s="3412"/>
      <c r="D6896" s="3413"/>
      <c r="E6896" s="3377" t="s">
        <v>5830</v>
      </c>
      <c r="F6896" s="3358"/>
      <c r="G6896" s="3358"/>
      <c r="H6896" s="1143"/>
      <c r="I6896" s="1147"/>
      <c r="J6896" s="1148"/>
      <c r="K6896" s="1143"/>
      <c r="L6896" s="1147"/>
      <c r="M6896" s="1148"/>
    </row>
    <row r="6897" spans="1:13">
      <c r="A6897" s="1163" t="s">
        <v>3282</v>
      </c>
      <c r="B6897" s="3414"/>
      <c r="C6897" s="3406"/>
      <c r="D6897" s="3415"/>
      <c r="E6897" s="2903" t="s">
        <v>5831</v>
      </c>
      <c r="F6897" s="2903"/>
      <c r="G6897" s="2903"/>
      <c r="H6897" s="1154"/>
      <c r="I6897" s="1157"/>
      <c r="J6897" s="1158"/>
      <c r="K6897" s="1154"/>
      <c r="L6897" s="1157"/>
      <c r="M6897" s="1158"/>
    </row>
    <row r="6898" spans="1:13">
      <c r="A6898" s="1163" t="s">
        <v>3284</v>
      </c>
      <c r="B6898" s="3414"/>
      <c r="C6898" s="3406"/>
      <c r="D6898" s="3415"/>
      <c r="E6898" s="3359" t="s">
        <v>3834</v>
      </c>
      <c r="F6898" s="2903"/>
      <c r="G6898" s="2903"/>
      <c r="H6898" s="1154"/>
      <c r="I6898" s="1157"/>
      <c r="J6898" s="1158"/>
      <c r="K6898" s="1154"/>
      <c r="L6898" s="1157"/>
      <c r="M6898" s="1158"/>
    </row>
    <row r="6899" spans="1:13">
      <c r="A6899" s="1163" t="s">
        <v>3288</v>
      </c>
      <c r="B6899" s="3414"/>
      <c r="C6899" s="3406"/>
      <c r="D6899" s="3415"/>
      <c r="E6899" s="2903" t="s">
        <v>3712</v>
      </c>
      <c r="F6899" s="2903"/>
      <c r="G6899" s="2903"/>
      <c r="H6899" s="1154"/>
      <c r="I6899" s="1157"/>
      <c r="J6899" s="1158"/>
      <c r="K6899" s="1154"/>
      <c r="L6899" s="1157"/>
      <c r="M6899" s="1158"/>
    </row>
    <row r="6900" spans="1:13">
      <c r="A6900" s="1163" t="s">
        <v>3291</v>
      </c>
      <c r="B6900" s="3414"/>
      <c r="C6900" s="3406"/>
      <c r="D6900" s="3415"/>
      <c r="E6900" s="2903" t="s">
        <v>5832</v>
      </c>
      <c r="F6900" s="2903"/>
      <c r="G6900" s="2903"/>
      <c r="H6900" s="1154"/>
      <c r="I6900" s="1157"/>
      <c r="J6900" s="1158"/>
      <c r="K6900" s="1154"/>
      <c r="L6900" s="1157"/>
      <c r="M6900" s="1158"/>
    </row>
    <row r="6901" spans="1:13">
      <c r="A6901" s="1163" t="s">
        <v>3294</v>
      </c>
      <c r="B6901" s="3414"/>
      <c r="C6901" s="3406"/>
      <c r="D6901" s="3415"/>
      <c r="E6901" s="2903" t="s">
        <v>3306</v>
      </c>
      <c r="F6901" s="2903"/>
      <c r="G6901" s="2903"/>
      <c r="H6901" s="1154"/>
      <c r="I6901" s="1157"/>
      <c r="J6901" s="1158"/>
      <c r="K6901" s="1154"/>
      <c r="L6901" s="1157"/>
      <c r="M6901" s="1158"/>
    </row>
    <row r="6902" spans="1:13">
      <c r="A6902" s="1163" t="s">
        <v>3295</v>
      </c>
      <c r="B6902" s="3414"/>
      <c r="C6902" s="3406"/>
      <c r="D6902" s="3415"/>
      <c r="E6902" s="2903" t="s">
        <v>4253</v>
      </c>
      <c r="F6902" s="2903"/>
      <c r="G6902" s="2903"/>
      <c r="H6902" s="1154"/>
      <c r="I6902" s="1157"/>
      <c r="J6902" s="1158"/>
      <c r="K6902" s="1154"/>
      <c r="L6902" s="1157"/>
      <c r="M6902" s="1158"/>
    </row>
    <row r="6903" spans="1:13" ht="45">
      <c r="A6903" s="1163" t="s">
        <v>3298</v>
      </c>
      <c r="B6903" s="3414"/>
      <c r="C6903" s="3406"/>
      <c r="D6903" s="3415"/>
      <c r="E6903" s="3360" t="s">
        <v>5803</v>
      </c>
      <c r="F6903" s="2903"/>
      <c r="G6903" s="2903"/>
      <c r="H6903" s="1154"/>
      <c r="I6903" s="1157"/>
      <c r="J6903" s="1158"/>
      <c r="K6903" s="1154"/>
      <c r="L6903" s="1157"/>
      <c r="M6903" s="1158"/>
    </row>
    <row r="6904" spans="1:13">
      <c r="A6904" s="1163" t="s">
        <v>3300</v>
      </c>
      <c r="B6904" s="3414"/>
      <c r="C6904" s="3406"/>
      <c r="D6904" s="3415"/>
      <c r="E6904" s="3360" t="s">
        <v>5821</v>
      </c>
      <c r="F6904" s="2903"/>
      <c r="G6904" s="2903"/>
      <c r="H6904" s="1154"/>
      <c r="I6904" s="1157"/>
      <c r="J6904" s="1158"/>
      <c r="K6904" s="1154"/>
      <c r="L6904" s="1157"/>
      <c r="M6904" s="1158"/>
    </row>
    <row r="6905" spans="1:13">
      <c r="A6905" s="1163" t="s">
        <v>3304</v>
      </c>
      <c r="B6905" s="3414"/>
      <c r="C6905" s="3406"/>
      <c r="D6905" s="3415"/>
      <c r="E6905" s="2903"/>
      <c r="F6905" s="2903"/>
      <c r="G6905" s="2903"/>
      <c r="H6905" s="1154"/>
      <c r="I6905" s="1157"/>
      <c r="J6905" s="1158"/>
      <c r="K6905" s="1154"/>
      <c r="L6905" s="1157"/>
      <c r="M6905" s="1158"/>
    </row>
    <row r="6906" spans="1:13">
      <c r="A6906" s="1163" t="s">
        <v>3307</v>
      </c>
      <c r="B6906" s="3414"/>
      <c r="C6906" s="3406"/>
      <c r="D6906" s="3415"/>
      <c r="E6906" s="2903">
        <v>1</v>
      </c>
      <c r="F6906" s="3363">
        <v>225</v>
      </c>
      <c r="G6906" s="3364">
        <f>F6906*E6906*E6908</f>
        <v>146250</v>
      </c>
      <c r="H6906" s="1154"/>
      <c r="I6906" s="1157"/>
      <c r="J6906" s="1158"/>
      <c r="K6906" s="1154"/>
      <c r="L6906" s="1157"/>
      <c r="M6906" s="1158"/>
    </row>
    <row r="6907" spans="1:13">
      <c r="A6907" s="1163" t="s">
        <v>3308</v>
      </c>
      <c r="B6907" s="3414"/>
      <c r="C6907" s="3406"/>
      <c r="D6907" s="3415"/>
      <c r="E6907" s="2903">
        <v>2</v>
      </c>
      <c r="F6907" s="3363">
        <v>75</v>
      </c>
      <c r="G6907" s="3364">
        <f>F6907*E6907*E6908</f>
        <v>97500</v>
      </c>
      <c r="H6907" s="1154"/>
      <c r="I6907" s="1157"/>
      <c r="J6907" s="1158"/>
      <c r="K6907" s="1154"/>
      <c r="L6907" s="1157"/>
      <c r="M6907" s="1158"/>
    </row>
    <row r="6908" spans="1:13">
      <c r="A6908" s="1163" t="s">
        <v>3309</v>
      </c>
      <c r="B6908" s="3414"/>
      <c r="C6908" s="3406"/>
      <c r="D6908" s="3415"/>
      <c r="E6908" s="3374">
        <v>650</v>
      </c>
      <c r="F6908" s="3363"/>
      <c r="G6908" s="2903"/>
      <c r="H6908" s="1154"/>
      <c r="I6908" s="1157"/>
      <c r="J6908" s="1158"/>
      <c r="K6908" s="1154"/>
      <c r="L6908" s="1157"/>
      <c r="M6908" s="1158"/>
    </row>
    <row r="6909" spans="1:13" ht="15.75" thickBot="1">
      <c r="A6909" s="1194" t="s">
        <v>29</v>
      </c>
      <c r="B6909" s="3416"/>
      <c r="C6909" s="3417"/>
      <c r="D6909" s="3418"/>
      <c r="E6909" s="3368"/>
      <c r="F6909" s="3369"/>
      <c r="G6909" s="3369">
        <f>G6906+G6907</f>
        <v>243750</v>
      </c>
      <c r="H6909" s="1172"/>
      <c r="I6909" s="1175"/>
      <c r="J6909" s="1176"/>
      <c r="K6909" s="1172"/>
      <c r="L6909" s="1175"/>
      <c r="M6909" s="1176"/>
    </row>
    <row r="6910" spans="1:13" ht="30">
      <c r="A6910" s="1153" t="s">
        <v>3278</v>
      </c>
      <c r="B6910" s="3372" t="s">
        <v>5833</v>
      </c>
      <c r="C6910" s="3373"/>
      <c r="D6910" s="3373"/>
      <c r="E6910" s="1256"/>
      <c r="F6910" s="1259"/>
      <c r="G6910" s="1260"/>
      <c r="H6910" s="1256"/>
      <c r="I6910" s="1259"/>
      <c r="J6910" s="1260"/>
      <c r="K6910" s="1256"/>
      <c r="L6910" s="1259"/>
      <c r="M6910" s="1260"/>
    </row>
    <row r="6911" spans="1:13">
      <c r="A6911" s="1163" t="s">
        <v>3282</v>
      </c>
      <c r="B6911" s="2903" t="s">
        <v>5831</v>
      </c>
      <c r="C6911" s="2903"/>
      <c r="D6911" s="2903"/>
      <c r="E6911" s="1154"/>
      <c r="F6911" s="1157"/>
      <c r="G6911" s="1158"/>
      <c r="H6911" s="1154"/>
      <c r="I6911" s="1157"/>
      <c r="J6911" s="1158"/>
      <c r="K6911" s="1154"/>
      <c r="L6911" s="1157"/>
      <c r="M6911" s="1158"/>
    </row>
    <row r="6912" spans="1:13">
      <c r="A6912" s="1163" t="s">
        <v>3284</v>
      </c>
      <c r="B6912" s="2903" t="s">
        <v>5834</v>
      </c>
      <c r="C6912" s="2903"/>
      <c r="D6912" s="2903"/>
      <c r="E6912" s="1154"/>
      <c r="F6912" s="1157"/>
      <c r="G6912" s="1158"/>
      <c r="H6912" s="1154"/>
      <c r="I6912" s="1157"/>
      <c r="J6912" s="1158"/>
      <c r="K6912" s="1154"/>
      <c r="L6912" s="1157"/>
      <c r="M6912" s="1158"/>
    </row>
    <row r="6913" spans="1:14">
      <c r="A6913" s="1163" t="s">
        <v>3288</v>
      </c>
      <c r="B6913" s="2903" t="s">
        <v>3712</v>
      </c>
      <c r="C6913" s="2903"/>
      <c r="D6913" s="2903"/>
      <c r="E6913" s="1154"/>
      <c r="F6913" s="1157"/>
      <c r="G6913" s="1158"/>
      <c r="H6913" s="1154"/>
      <c r="I6913" s="1157"/>
      <c r="J6913" s="1158"/>
      <c r="K6913" s="1154"/>
      <c r="L6913" s="1157"/>
      <c r="M6913" s="1158"/>
    </row>
    <row r="6914" spans="1:14">
      <c r="A6914" s="1163" t="s">
        <v>3291</v>
      </c>
      <c r="B6914" s="3360" t="s">
        <v>5835</v>
      </c>
      <c r="C6914" s="2903"/>
      <c r="D6914" s="2903"/>
      <c r="E6914" s="1154"/>
      <c r="F6914" s="1157"/>
      <c r="G6914" s="1158"/>
      <c r="H6914" s="1154"/>
      <c r="I6914" s="1157"/>
      <c r="J6914" s="1158"/>
      <c r="K6914" s="1154"/>
      <c r="L6914" s="1157"/>
      <c r="M6914" s="1158"/>
    </row>
    <row r="6915" spans="1:14">
      <c r="A6915" s="1163" t="s">
        <v>3294</v>
      </c>
      <c r="B6915" s="2903">
        <v>7</v>
      </c>
      <c r="C6915" s="2903"/>
      <c r="D6915" s="2903"/>
      <c r="E6915" s="1154"/>
      <c r="F6915" s="1157"/>
      <c r="G6915" s="1158"/>
      <c r="H6915" s="1154"/>
      <c r="I6915" s="1157"/>
      <c r="J6915" s="1158"/>
      <c r="K6915" s="1154"/>
      <c r="L6915" s="1157"/>
      <c r="M6915" s="1158"/>
    </row>
    <row r="6916" spans="1:14">
      <c r="A6916" s="1163" t="s">
        <v>3295</v>
      </c>
      <c r="B6916" s="2903" t="s">
        <v>4253</v>
      </c>
      <c r="C6916" s="2903"/>
      <c r="D6916" s="2903"/>
      <c r="E6916" s="1154"/>
      <c r="F6916" s="1157"/>
      <c r="G6916" s="1158"/>
      <c r="H6916" s="1154"/>
      <c r="I6916" s="1157"/>
      <c r="J6916" s="1158"/>
      <c r="K6916" s="1154"/>
      <c r="L6916" s="1157"/>
      <c r="M6916" s="1158"/>
    </row>
    <row r="6917" spans="1:14" ht="45">
      <c r="A6917" s="1163" t="s">
        <v>3298</v>
      </c>
      <c r="B6917" s="3360" t="s">
        <v>5803</v>
      </c>
      <c r="C6917" s="2903"/>
      <c r="D6917" s="2903"/>
      <c r="E6917" s="1154"/>
      <c r="F6917" s="1157"/>
      <c r="G6917" s="1158"/>
      <c r="H6917" s="1154"/>
      <c r="I6917" s="1157"/>
      <c r="J6917" s="1158"/>
      <c r="K6917" s="1154"/>
      <c r="L6917" s="1157"/>
      <c r="M6917" s="1158"/>
    </row>
    <row r="6918" spans="1:14">
      <c r="A6918" s="1163" t="s">
        <v>3300</v>
      </c>
      <c r="B6918" s="3360" t="s">
        <v>5821</v>
      </c>
      <c r="C6918" s="2903"/>
      <c r="D6918" s="2903"/>
      <c r="E6918" s="1154"/>
      <c r="F6918" s="1157"/>
      <c r="G6918" s="1158"/>
      <c r="H6918" s="1154"/>
      <c r="I6918" s="1157"/>
      <c r="J6918" s="1158"/>
      <c r="K6918" s="1154"/>
      <c r="L6918" s="1157"/>
      <c r="M6918" s="1158"/>
    </row>
    <row r="6919" spans="1:14">
      <c r="A6919" s="1163" t="s">
        <v>3304</v>
      </c>
      <c r="B6919" s="2903"/>
      <c r="C6919" s="2903"/>
      <c r="D6919" s="2903"/>
      <c r="E6919" s="1154"/>
      <c r="F6919" s="1157"/>
      <c r="G6919" s="1158"/>
      <c r="H6919" s="1154"/>
      <c r="I6919" s="1157"/>
      <c r="J6919" s="1158"/>
      <c r="K6919" s="1154"/>
      <c r="L6919" s="1157"/>
      <c r="M6919" s="1158"/>
    </row>
    <row r="6920" spans="1:14">
      <c r="A6920" s="1163" t="s">
        <v>3307</v>
      </c>
      <c r="B6920" s="2903">
        <v>1</v>
      </c>
      <c r="C6920" s="3363">
        <v>200</v>
      </c>
      <c r="D6920" s="3364">
        <f>C6920*B6920*B6922*7</f>
        <v>84000</v>
      </c>
      <c r="E6920" s="1154"/>
      <c r="F6920" s="1157"/>
      <c r="G6920" s="1158"/>
      <c r="H6920" s="1154"/>
      <c r="I6920" s="1157"/>
      <c r="J6920" s="1158"/>
      <c r="K6920" s="1154"/>
      <c r="L6920" s="1157"/>
      <c r="M6920" s="1158"/>
    </row>
    <row r="6921" spans="1:14">
      <c r="A6921" s="1163" t="s">
        <v>3308</v>
      </c>
      <c r="B6921" s="2903">
        <v>2</v>
      </c>
      <c r="C6921" s="3363">
        <v>50</v>
      </c>
      <c r="D6921" s="3364">
        <f>C6921*B6921*B6922*7</f>
        <v>42000</v>
      </c>
      <c r="E6921" s="1154"/>
      <c r="F6921" s="1157"/>
      <c r="G6921" s="1158"/>
      <c r="H6921" s="1154"/>
      <c r="I6921" s="1157"/>
      <c r="J6921" s="1158"/>
      <c r="K6921" s="1154"/>
      <c r="L6921" s="1157"/>
      <c r="M6921" s="1158"/>
    </row>
    <row r="6922" spans="1:14">
      <c r="A6922" s="1163" t="s">
        <v>3309</v>
      </c>
      <c r="B6922" s="3374">
        <v>60</v>
      </c>
      <c r="C6922" s="3363"/>
      <c r="D6922" s="2903"/>
      <c r="E6922" s="1154"/>
      <c r="F6922" s="1157"/>
      <c r="G6922" s="1158"/>
      <c r="H6922" s="1154"/>
      <c r="I6922" s="1157"/>
      <c r="J6922" s="1158"/>
      <c r="K6922" s="1154"/>
      <c r="L6922" s="1157"/>
      <c r="M6922" s="1158"/>
    </row>
    <row r="6923" spans="1:14" ht="15.75" thickBot="1">
      <c r="A6923" s="1171" t="s">
        <v>29</v>
      </c>
      <c r="B6923" s="3368"/>
      <c r="C6923" s="3369"/>
      <c r="D6923" s="3369">
        <f>D6920+D6921</f>
        <v>126000</v>
      </c>
      <c r="E6923" s="1172"/>
      <c r="F6923" s="1175"/>
      <c r="G6923" s="1176"/>
      <c r="H6923" s="1172"/>
      <c r="I6923" s="1175"/>
      <c r="J6923" s="1176"/>
      <c r="K6923" s="1172"/>
      <c r="L6923" s="1175"/>
      <c r="M6923" s="1176"/>
    </row>
    <row r="6924" spans="1:14" ht="15.75" thickBot="1">
      <c r="A6924" s="3226" t="s">
        <v>4371</v>
      </c>
      <c r="B6924" s="1302"/>
      <c r="C6924" s="1302"/>
      <c r="D6924" s="2606">
        <f>D6923+D6909+D6895+D6881+D6867+D6853+D6839+D6825+D6811+D6797+D6783</f>
        <v>666000</v>
      </c>
      <c r="E6924" s="1302"/>
      <c r="F6924" s="1302"/>
      <c r="G6924" s="2606">
        <f>G6923+G6909+G6895+G6881+G6867+G6853+G6839+G6825+G6811+G6797+G6783</f>
        <v>667750</v>
      </c>
      <c r="H6924" s="1302"/>
      <c r="I6924" s="1302"/>
      <c r="J6924" s="2606">
        <f>J6923+J6909+J6895+J6881+J6867+J6853+J6839+J6825+J6811+J6797+J6783</f>
        <v>456000</v>
      </c>
      <c r="K6924" s="1302"/>
      <c r="L6924" s="1302"/>
      <c r="M6924" s="2607">
        <f>M6923+M6909+M6895+M6881+M6867+M6853+M6839+M6825+M6811+M6797+M6783</f>
        <v>400000</v>
      </c>
      <c r="N6924" s="2518">
        <f>M6924+J6924+G6924+D6924</f>
        <v>2189750</v>
      </c>
    </row>
    <row r="6925" spans="1:14" ht="16.5" thickBot="1">
      <c r="A6925" s="3356" t="s">
        <v>5836</v>
      </c>
      <c r="B6925" s="1302"/>
      <c r="C6925" s="1302"/>
      <c r="D6925" s="2606">
        <f>D6924+D6768+D5869+D5797+D5697+D5653+D5497+D5467+D5423+D5317+D5245+D5187+D5059+D4838+D4010+D3910+D3754+D3710+D3638+D3608+D3564+D2463+D2433+D2221+D1698+D1640+D1610+D1582+D1554+D1440+D1410+D1380+D1070+D984+D814+D742+D530+D500+D232+D202+D130+D100+D56</f>
        <v>18579776.23</v>
      </c>
      <c r="E6925" s="1302"/>
      <c r="F6925" s="1302"/>
      <c r="G6925" s="3419">
        <f>G6924+G6768+G5869+G5797+G5697+G5653+G5497+G5467+G5423+G5317+G5245+G5187+G5059+G4838+G4010+G3910+G3754+G3710+G3638+G3608+G3564+G2463+G2433+G2221+G1698+G1640+G1610+G1582+G1554+G1440+G1410+G1380+G1070+G984+G814+G742+G530+G500+G232+G202+G130+G100+G56</f>
        <v>20702622.25</v>
      </c>
      <c r="H6925" s="1302"/>
      <c r="I6925" s="1302"/>
      <c r="J6925" s="2606">
        <f>J6924+J6768+J5869+J5797+J5697+J5653+J5497+J5467+J5423+J5317+J5245+J5187+J5059+J4838+J4010+J3910+J3754+J3710+J3638+J3608+J3564+J2463+J2433+J2221+J1698+J1640+J1610+J1582+J1554+J1440+J1410+J1380+J1070+J984+J814+J742+J530+J500+J232+J202+J130+J100+J56</f>
        <v>17166401.23</v>
      </c>
      <c r="K6925" s="1302"/>
      <c r="L6925" s="1302"/>
      <c r="M6925" s="2607">
        <f>M6924+M6768+M5869+M5797+M5697+M5653+M5497+M5467+M5423+M5317+M5245+M5187+M5059+M4838+M4010+M3910+M3754+M3710+M3638+M3608+M3564+M2463+M2433+M2221+M1698+M1640+M1610+M1582+M1554+M1440+M1410+M1380+M1070+M984+M814+M742+M530+M500+M232+M202+M130+M100+M56</f>
        <v>12037306.25</v>
      </c>
    </row>
    <row r="6927" spans="1:14" ht="21">
      <c r="A6927" s="3420" t="s">
        <v>5837</v>
      </c>
      <c r="B6927" s="3421">
        <f>D6925+G6925+J6925+M6925</f>
        <v>68486105.960000008</v>
      </c>
      <c r="C6927" s="3422"/>
      <c r="D6927" s="3422"/>
      <c r="E6927" s="3422"/>
      <c r="F6927" s="3422"/>
      <c r="G6927" s="3422"/>
      <c r="H6927" s="3422"/>
      <c r="I6927" s="3422"/>
      <c r="J6927" s="3422"/>
      <c r="K6927" s="3422"/>
      <c r="L6927" s="3422"/>
      <c r="M6927" s="3422"/>
    </row>
    <row r="6928" spans="1:14" ht="21">
      <c r="A6928" s="3422"/>
      <c r="B6928" s="3422">
        <v>68094345</v>
      </c>
      <c r="C6928" s="3422"/>
      <c r="D6928" s="3422"/>
      <c r="E6928" s="3422"/>
      <c r="F6928" s="3422"/>
      <c r="G6928" s="3422"/>
      <c r="H6928" s="3422"/>
      <c r="I6928" s="3422"/>
      <c r="J6928" s="3422"/>
      <c r="K6928" s="3422"/>
      <c r="L6928" s="3422"/>
      <c r="M6928" s="3422"/>
    </row>
    <row r="6929" spans="1:13" ht="21">
      <c r="A6929" s="3422" t="s">
        <v>696</v>
      </c>
      <c r="B6929" s="3422"/>
      <c r="C6929" s="3422"/>
      <c r="D6929" s="3422"/>
      <c r="E6929" s="3422" t="s">
        <v>5838</v>
      </c>
      <c r="F6929" s="3422"/>
      <c r="G6929" s="3422"/>
      <c r="H6929" s="3422"/>
      <c r="I6929" s="3422"/>
      <c r="J6929" s="3422" t="s">
        <v>5839</v>
      </c>
      <c r="K6929" s="3422"/>
      <c r="L6929" s="3422"/>
      <c r="M6929" s="3422"/>
    </row>
    <row r="6930" spans="1:13" ht="21">
      <c r="A6930" s="3422"/>
      <c r="B6930" s="3422"/>
      <c r="C6930" s="3422"/>
      <c r="D6930" s="3422"/>
      <c r="E6930" s="3422"/>
      <c r="F6930" s="3422"/>
      <c r="G6930" s="3422"/>
      <c r="H6930" s="3422"/>
      <c r="I6930" s="3422"/>
      <c r="J6930" s="3422"/>
      <c r="K6930" s="3422"/>
      <c r="L6930" s="3422"/>
      <c r="M6930" s="3422"/>
    </row>
    <row r="6931" spans="1:13" ht="21">
      <c r="A6931" s="3422"/>
      <c r="B6931" s="3422"/>
      <c r="C6931" s="3422"/>
      <c r="D6931" s="3422"/>
      <c r="E6931" s="3422"/>
      <c r="F6931" s="3422"/>
      <c r="G6931" s="3422"/>
      <c r="H6931" s="3422"/>
      <c r="I6931" s="3422"/>
      <c r="J6931" s="3422"/>
      <c r="K6931" s="3422"/>
      <c r="L6931" s="3422"/>
      <c r="M6931" s="3422"/>
    </row>
    <row r="6932" spans="1:13" ht="21">
      <c r="A6932" s="3422"/>
      <c r="B6932" s="3422"/>
      <c r="C6932" s="3422"/>
      <c r="D6932" s="3422"/>
      <c r="E6932" s="3422"/>
      <c r="F6932" s="3422"/>
      <c r="G6932" s="3422"/>
      <c r="H6932" s="3422"/>
      <c r="I6932" s="3422"/>
      <c r="J6932" s="3422"/>
      <c r="K6932" s="3422"/>
      <c r="L6932" s="3422"/>
      <c r="M6932" s="3422"/>
    </row>
    <row r="6933" spans="1:13" ht="21">
      <c r="A6933" s="3422"/>
      <c r="B6933" s="3423" t="s">
        <v>697</v>
      </c>
      <c r="C6933" s="3422"/>
      <c r="D6933" s="3422"/>
      <c r="E6933" s="3423"/>
      <c r="F6933" s="4343" t="s">
        <v>5840</v>
      </c>
      <c r="G6933" s="4343"/>
      <c r="H6933" s="4343"/>
      <c r="I6933" s="3422"/>
      <c r="J6933" s="3423"/>
      <c r="K6933" s="4343" t="s">
        <v>5841</v>
      </c>
      <c r="L6933" s="4343"/>
      <c r="M6933" s="4343"/>
    </row>
    <row r="6934" spans="1:13" ht="21">
      <c r="A6934" s="3422"/>
      <c r="B6934" s="3424" t="s">
        <v>5842</v>
      </c>
      <c r="C6934" s="3422"/>
      <c r="D6934" s="3422"/>
      <c r="E6934" s="3424"/>
      <c r="F6934" s="4344" t="s">
        <v>5843</v>
      </c>
      <c r="G6934" s="4344"/>
      <c r="H6934" s="4344"/>
      <c r="I6934" s="3422"/>
      <c r="J6934" s="3424"/>
      <c r="K6934" s="4344" t="s">
        <v>5844</v>
      </c>
      <c r="L6934" s="4344"/>
      <c r="M6934" s="4344"/>
    </row>
    <row r="6935" spans="1:13" ht="21">
      <c r="A6935" s="3422"/>
      <c r="B6935" s="3422"/>
      <c r="C6935" s="3422"/>
      <c r="D6935" s="3422"/>
      <c r="E6935" s="3422"/>
      <c r="F6935" s="3422"/>
      <c r="G6935" s="3422"/>
      <c r="H6935" s="3422"/>
      <c r="I6935" s="3422"/>
      <c r="J6935" s="3422"/>
      <c r="K6935" s="3422"/>
      <c r="L6935" s="3422"/>
      <c r="M6935" s="3422"/>
    </row>
    <row r="6936" spans="1:13" ht="21">
      <c r="A6936" s="3422"/>
      <c r="B6936" s="3422"/>
      <c r="C6936" s="3422"/>
      <c r="D6936" s="3422"/>
      <c r="E6936" s="3422"/>
      <c r="F6936" s="3422"/>
      <c r="G6936" s="3422"/>
      <c r="H6936" s="3422"/>
      <c r="I6936" s="3422"/>
      <c r="J6936" s="3422"/>
      <c r="K6936" s="3422"/>
      <c r="L6936" s="3422"/>
      <c r="M6936" s="3422"/>
    </row>
    <row r="6937" spans="1:13" ht="21">
      <c r="A6937" s="3422"/>
      <c r="B6937" s="3422"/>
      <c r="C6937" s="3422"/>
      <c r="D6937" s="3422"/>
      <c r="E6937" s="3422"/>
      <c r="F6937" s="3422"/>
      <c r="G6937" s="3422"/>
      <c r="H6937" s="3422"/>
      <c r="I6937" s="3422"/>
      <c r="J6937" s="3422"/>
      <c r="K6937" s="3422"/>
      <c r="L6937" s="3422"/>
      <c r="M6937" s="3422"/>
    </row>
  </sheetData>
  <mergeCells count="91">
    <mergeCell ref="A6724:M6724"/>
    <mergeCell ref="A6769:M6769"/>
    <mergeCell ref="F6933:H6933"/>
    <mergeCell ref="K6933:M6933"/>
    <mergeCell ref="F6934:H6934"/>
    <mergeCell ref="K6934:M6934"/>
    <mergeCell ref="I6434:I6435"/>
    <mergeCell ref="F6560:F6561"/>
    <mergeCell ref="L6560:L6561"/>
    <mergeCell ref="I6462:I6463"/>
    <mergeCell ref="F6476:F6477"/>
    <mergeCell ref="L6476:L6477"/>
    <mergeCell ref="F6490:F6491"/>
    <mergeCell ref="L6490:L6491"/>
    <mergeCell ref="F6504:F6505"/>
    <mergeCell ref="L6504:L6505"/>
    <mergeCell ref="L6518:L6519"/>
    <mergeCell ref="L6532:L6533"/>
    <mergeCell ref="F6546:F6547"/>
    <mergeCell ref="I6546:I6547"/>
    <mergeCell ref="L6546:L6547"/>
    <mergeCell ref="C6280:C6281"/>
    <mergeCell ref="F6294:F6295"/>
    <mergeCell ref="I6294:I6295"/>
    <mergeCell ref="L6294:L6295"/>
    <mergeCell ref="I6448:I6449"/>
    <mergeCell ref="L6322:L6323"/>
    <mergeCell ref="C6336:C6337"/>
    <mergeCell ref="C6350:C6351"/>
    <mergeCell ref="I6350:I6351"/>
    <mergeCell ref="C6364:C6365"/>
    <mergeCell ref="F6378:F6379"/>
    <mergeCell ref="L6378:L6379"/>
    <mergeCell ref="L6392:L6393"/>
    <mergeCell ref="F6406:F6407"/>
    <mergeCell ref="F6420:F6421"/>
    <mergeCell ref="I6420:I6421"/>
    <mergeCell ref="I6308:I6309"/>
    <mergeCell ref="F5993:F5995"/>
    <mergeCell ref="G5993:G5995"/>
    <mergeCell ref="F6035:F6037"/>
    <mergeCell ref="G6035:G6037"/>
    <mergeCell ref="I6051:I6054"/>
    <mergeCell ref="F6107:F6109"/>
    <mergeCell ref="F6136:F6138"/>
    <mergeCell ref="I5979:I5981"/>
    <mergeCell ref="J5979:J5981"/>
    <mergeCell ref="A3565:M3565"/>
    <mergeCell ref="A3609:M3609"/>
    <mergeCell ref="A3639:M3639"/>
    <mergeCell ref="A3711:M3711"/>
    <mergeCell ref="A5188:M5188"/>
    <mergeCell ref="A5246:M5246"/>
    <mergeCell ref="A5318:J5318"/>
    <mergeCell ref="A5468:M5468"/>
    <mergeCell ref="A5654:M5654"/>
    <mergeCell ref="A5698:M5698"/>
    <mergeCell ref="A5870:M5870"/>
    <mergeCell ref="A2464:M2464"/>
    <mergeCell ref="A1381:M1381"/>
    <mergeCell ref="A1411:M1411"/>
    <mergeCell ref="A1441:M1441"/>
    <mergeCell ref="A1555:M1555"/>
    <mergeCell ref="A1583:M1583"/>
    <mergeCell ref="A1611:M1611"/>
    <mergeCell ref="A1641:M1641"/>
    <mergeCell ref="A1699:M1699"/>
    <mergeCell ref="A1930:M1930"/>
    <mergeCell ref="A2222:M2222"/>
    <mergeCell ref="A2434:M2434"/>
    <mergeCell ref="A1071:M1071"/>
    <mergeCell ref="A13:M13"/>
    <mergeCell ref="A57:M57"/>
    <mergeCell ref="A101:M101"/>
    <mergeCell ref="A131:M131"/>
    <mergeCell ref="A203:M203"/>
    <mergeCell ref="A233:M233"/>
    <mergeCell ref="A501:M501"/>
    <mergeCell ref="A531:M531"/>
    <mergeCell ref="A743:M743"/>
    <mergeCell ref="A815:M815"/>
    <mergeCell ref="A985:M985"/>
    <mergeCell ref="B11:D11"/>
    <mergeCell ref="E11:G11"/>
    <mergeCell ref="H11:J11"/>
    <mergeCell ref="K11:M11"/>
    <mergeCell ref="A4:M4"/>
    <mergeCell ref="A5:M5"/>
    <mergeCell ref="A6:M6"/>
    <mergeCell ref="A7:M7"/>
    <mergeCell ref="A9:M9"/>
  </mergeCells>
  <pageMargins left="0.45" right="0.45" top="0.5" bottom="0.5" header="0.3" footer="0.3"/>
  <pageSetup paperSize="258" scale="50" orientation="landscape" horizontalDpi="0" verticalDpi="0" r:id="rId1"/>
  <drawing r:id="rId2"/>
</worksheet>
</file>

<file path=xl/worksheets/sheet26.xml><?xml version="1.0" encoding="utf-8"?>
<worksheet xmlns="http://schemas.openxmlformats.org/spreadsheetml/2006/main" xmlns:r="http://schemas.openxmlformats.org/officeDocument/2006/relationships">
  <dimension ref="A1:AF472"/>
  <sheetViews>
    <sheetView view="pageBreakPreview" zoomScale="95" zoomScaleSheetLayoutView="95" workbookViewId="0">
      <pane xSplit="5" ySplit="17" topLeftCell="F18" activePane="bottomRight" state="frozen"/>
      <selection pane="topRight" activeCell="F1" sqref="F1"/>
      <selection pane="bottomLeft" activeCell="A14" sqref="A14"/>
      <selection pane="bottomRight" activeCell="C2" sqref="C2"/>
    </sheetView>
  </sheetViews>
  <sheetFormatPr defaultColWidth="9.140625" defaultRowHeight="14.25"/>
  <cols>
    <col min="1" max="1" width="4.42578125" style="346" customWidth="1"/>
    <col min="2" max="2" width="42.140625" style="3652" customWidth="1"/>
    <col min="3" max="3" width="6.5703125" style="779" customWidth="1"/>
    <col min="4" max="4" width="7" style="779" customWidth="1"/>
    <col min="5" max="5" width="13" style="782" customWidth="1"/>
    <col min="6" max="6" width="10.7109375" style="3659" customWidth="1"/>
    <col min="7" max="7" width="5.85546875" style="3653" customWidth="1"/>
    <col min="8" max="8" width="14" style="3654" customWidth="1"/>
    <col min="9" max="9" width="5.140625" style="3653" customWidth="1"/>
    <col min="10" max="10" width="11.140625" style="3654" customWidth="1"/>
    <col min="11" max="11" width="6.85546875" style="3653" customWidth="1"/>
    <col min="12" max="12" width="12.140625" style="3654" customWidth="1"/>
    <col min="13" max="13" width="7.42578125" style="3653" customWidth="1"/>
    <col min="14" max="14" width="13.140625" style="3654" customWidth="1"/>
    <col min="15" max="15" width="9.140625" style="3655"/>
    <col min="16" max="16" width="9.140625" style="3656"/>
    <col min="17" max="17" width="9.140625" style="3655"/>
    <col min="18" max="18" width="9.140625" style="3482"/>
    <col min="19" max="19" width="9.140625" style="3657"/>
    <col min="20" max="21" width="9.140625" style="3658"/>
    <col min="22" max="22" width="11.28515625" style="3660" customWidth="1"/>
    <col min="23" max="23" width="9.140625" style="3656"/>
    <col min="24" max="24" width="9.140625" style="3655"/>
    <col min="25" max="25" width="9.140625" style="3656"/>
    <col min="26" max="26" width="9.140625" style="3655"/>
    <col min="27" max="27" width="9.140625" style="3656"/>
    <col min="28" max="28" width="9.140625" style="3655"/>
    <col min="29" max="29" width="9.140625" style="3656"/>
    <col min="30" max="30" width="9.140625" style="3655"/>
    <col min="31" max="16384" width="9.140625" style="346"/>
  </cols>
  <sheetData>
    <row r="1" spans="1:31" s="2" customFormat="1" ht="12.75" customHeight="1">
      <c r="A1" s="3425"/>
      <c r="B1" s="3425"/>
      <c r="C1" s="962"/>
      <c r="D1" s="962"/>
      <c r="E1" s="3426"/>
      <c r="F1" s="3427"/>
      <c r="G1" s="3428"/>
      <c r="H1" s="3429"/>
      <c r="I1" s="3428"/>
      <c r="J1" s="3429"/>
      <c r="K1" s="3428"/>
      <c r="L1" s="3429"/>
      <c r="M1" s="3428"/>
      <c r="N1" s="3429"/>
    </row>
    <row r="2" spans="1:31" s="2" customFormat="1" ht="12.75" customHeight="1">
      <c r="A2" s="3425"/>
      <c r="B2" s="3425"/>
      <c r="C2" s="962"/>
      <c r="D2" s="962"/>
      <c r="E2" s="3426"/>
      <c r="F2" s="3427"/>
      <c r="G2" s="3428"/>
      <c r="H2" s="3429"/>
      <c r="I2" s="3428"/>
      <c r="J2" s="3429"/>
      <c r="K2" s="3428"/>
      <c r="L2" s="3429"/>
      <c r="M2" s="3428"/>
      <c r="N2" s="3429"/>
      <c r="O2" s="3"/>
    </row>
    <row r="3" spans="1:31" s="2" customFormat="1" ht="12.75" customHeight="1">
      <c r="A3" s="3425"/>
      <c r="B3" s="3425" t="s">
        <v>13</v>
      </c>
      <c r="C3" s="962"/>
      <c r="D3" s="962"/>
      <c r="E3" s="3426"/>
      <c r="F3" s="3427"/>
      <c r="G3" s="3428"/>
      <c r="H3" s="3429"/>
      <c r="I3" s="3428"/>
      <c r="J3" s="3429"/>
      <c r="K3" s="3428"/>
      <c r="L3" s="3429"/>
      <c r="M3" s="3428"/>
      <c r="N3" s="3429"/>
      <c r="O3" s="3"/>
    </row>
    <row r="4" spans="1:31" s="2" customFormat="1" ht="12.75" customHeight="1">
      <c r="A4" s="3425"/>
      <c r="B4" s="3425"/>
      <c r="C4" s="962"/>
      <c r="D4" s="962"/>
      <c r="E4" s="3426"/>
      <c r="F4" s="3427"/>
      <c r="G4" s="3428"/>
      <c r="H4" s="3429"/>
      <c r="I4" s="3428"/>
      <c r="J4" s="3429"/>
      <c r="K4" s="3428"/>
      <c r="L4" s="3429"/>
      <c r="M4" s="3428"/>
      <c r="N4" s="3429"/>
      <c r="O4" s="3"/>
    </row>
    <row r="5" spans="1:31" s="2" customFormat="1" ht="12.75" customHeight="1">
      <c r="A5" s="4345"/>
      <c r="B5" s="4345"/>
      <c r="C5" s="4345"/>
      <c r="D5" s="4345"/>
      <c r="E5" s="4345"/>
      <c r="F5" s="4345"/>
      <c r="G5" s="4345"/>
      <c r="H5" s="4345"/>
      <c r="I5" s="4345"/>
      <c r="J5" s="4345"/>
      <c r="K5" s="4345"/>
      <c r="L5" s="4345"/>
      <c r="M5" s="4345"/>
      <c r="N5" s="4345"/>
    </row>
    <row r="6" spans="1:31" s="2" customFormat="1" ht="17.25" customHeight="1">
      <c r="A6" s="4346" t="s">
        <v>12</v>
      </c>
      <c r="B6" s="4346"/>
      <c r="C6" s="4346"/>
      <c r="D6" s="4346"/>
      <c r="E6" s="4346"/>
      <c r="F6" s="4346"/>
      <c r="G6" s="4346"/>
      <c r="H6" s="4346"/>
      <c r="I6" s="4346"/>
      <c r="J6" s="4346"/>
      <c r="K6" s="4346"/>
      <c r="L6" s="4346"/>
      <c r="M6" s="4346"/>
      <c r="N6" s="4346"/>
    </row>
    <row r="7" spans="1:31" s="2" customFormat="1" ht="17.25" customHeight="1">
      <c r="A7" s="4346" t="s">
        <v>35</v>
      </c>
      <c r="B7" s="4346"/>
      <c r="C7" s="4346"/>
      <c r="D7" s="4346"/>
      <c r="E7" s="4346"/>
      <c r="F7" s="4346"/>
      <c r="G7" s="4346"/>
      <c r="H7" s="4346"/>
      <c r="I7" s="4346"/>
      <c r="J7" s="4346"/>
      <c r="K7" s="4346"/>
      <c r="L7" s="4346"/>
      <c r="M7" s="4346"/>
      <c r="N7" s="4346"/>
    </row>
    <row r="8" spans="1:31" s="2" customFormat="1" ht="17.25" customHeight="1">
      <c r="A8" s="4346" t="s">
        <v>5845</v>
      </c>
      <c r="B8" s="4346"/>
      <c r="C8" s="4346"/>
      <c r="D8" s="4346"/>
      <c r="E8" s="4346"/>
      <c r="F8" s="4346"/>
      <c r="G8" s="4346"/>
      <c r="H8" s="4346"/>
      <c r="I8" s="4346"/>
      <c r="J8" s="4346"/>
      <c r="K8" s="4346"/>
      <c r="L8" s="4346"/>
      <c r="M8" s="4346"/>
      <c r="N8" s="4346"/>
    </row>
    <row r="9" spans="1:31" s="2" customFormat="1" ht="17.25" customHeight="1">
      <c r="A9" s="3430"/>
      <c r="B9" s="3430"/>
      <c r="C9" s="491"/>
      <c r="D9" s="491"/>
      <c r="E9" s="3431"/>
      <c r="F9" s="3432"/>
      <c r="G9" s="12"/>
      <c r="H9" s="12"/>
      <c r="I9" s="12"/>
      <c r="J9" s="12"/>
      <c r="K9" s="12"/>
      <c r="L9" s="12"/>
      <c r="M9" s="12"/>
      <c r="N9" s="12"/>
    </row>
    <row r="10" spans="1:31" s="2" customFormat="1" ht="14.25" customHeight="1">
      <c r="A10" s="4347" t="s">
        <v>14</v>
      </c>
      <c r="B10" s="4347"/>
      <c r="C10" s="4347"/>
      <c r="D10" s="4347"/>
      <c r="E10" s="4347"/>
      <c r="F10" s="4347"/>
      <c r="G10" s="3433"/>
      <c r="H10" s="3430"/>
      <c r="I10" s="3433"/>
      <c r="J10" s="3430"/>
      <c r="K10" s="4348"/>
      <c r="L10" s="4348"/>
      <c r="M10" s="4348"/>
      <c r="N10" s="4348"/>
    </row>
    <row r="11" spans="1:31" s="2" customFormat="1" ht="12.75" customHeight="1">
      <c r="A11" s="3434" t="s">
        <v>15</v>
      </c>
      <c r="B11" s="3435"/>
      <c r="C11" s="3436"/>
      <c r="D11" s="3436"/>
      <c r="E11" s="3437"/>
      <c r="F11" s="3438" t="s">
        <v>18</v>
      </c>
      <c r="G11" s="3439"/>
      <c r="H11" s="3440"/>
      <c r="I11" s="3439"/>
      <c r="J11" s="3441"/>
      <c r="K11" s="3442" t="s">
        <v>679</v>
      </c>
      <c r="L11" s="3443"/>
      <c r="M11" s="3444"/>
      <c r="N11" s="3443"/>
      <c r="O11" s="7"/>
    </row>
    <row r="12" spans="1:31" s="2" customFormat="1" ht="12.75" customHeight="1">
      <c r="A12" s="3445" t="s">
        <v>680</v>
      </c>
      <c r="B12" s="3446"/>
      <c r="C12" s="3447"/>
      <c r="D12" s="3447"/>
      <c r="E12" s="3448"/>
      <c r="F12" s="3438"/>
      <c r="G12" s="3439"/>
      <c r="H12" s="3440"/>
      <c r="I12" s="3439"/>
      <c r="J12" s="3441"/>
      <c r="K12" s="3449" t="s">
        <v>29</v>
      </c>
      <c r="L12" s="3450"/>
      <c r="M12" s="3451" t="s">
        <v>5846</v>
      </c>
      <c r="N12" s="3452"/>
      <c r="O12" s="7"/>
    </row>
    <row r="13" spans="1:31" s="2" customFormat="1" ht="14.25" customHeight="1">
      <c r="A13" s="3453" t="s">
        <v>5847</v>
      </c>
      <c r="B13" s="3454"/>
      <c r="C13" s="3455"/>
      <c r="D13" s="3455"/>
      <c r="E13" s="3456"/>
      <c r="F13" s="3438" t="s">
        <v>19</v>
      </c>
      <c r="G13" s="3457" t="s">
        <v>28</v>
      </c>
      <c r="H13" s="3440"/>
      <c r="I13" s="3439"/>
      <c r="J13" s="3441"/>
      <c r="K13" s="3458" t="s">
        <v>30</v>
      </c>
      <c r="L13" s="3454"/>
      <c r="M13" s="3459"/>
      <c r="N13" s="3460"/>
      <c r="O13" s="7"/>
    </row>
    <row r="14" spans="1:31" ht="13.5" customHeight="1">
      <c r="A14" s="4350" t="s">
        <v>0</v>
      </c>
      <c r="B14" s="4351" t="s">
        <v>1</v>
      </c>
      <c r="C14" s="4352" t="s">
        <v>2</v>
      </c>
      <c r="D14" s="4353" t="s">
        <v>900</v>
      </c>
      <c r="E14" s="4356" t="s">
        <v>11</v>
      </c>
      <c r="F14" s="4357" t="s">
        <v>5848</v>
      </c>
      <c r="G14" s="4358"/>
      <c r="H14" s="4357" t="s">
        <v>5849</v>
      </c>
      <c r="I14" s="4358"/>
      <c r="J14" s="4357" t="s">
        <v>5850</v>
      </c>
      <c r="K14" s="4358"/>
      <c r="L14" s="4357" t="s">
        <v>5851</v>
      </c>
      <c r="M14" s="4358"/>
      <c r="N14" s="4357" t="s">
        <v>5852</v>
      </c>
      <c r="O14" s="4358"/>
      <c r="P14" s="4357" t="s">
        <v>5853</v>
      </c>
      <c r="Q14" s="4358"/>
      <c r="R14" s="4349" t="s">
        <v>0</v>
      </c>
      <c r="S14" s="4363" t="s">
        <v>1</v>
      </c>
      <c r="T14" s="4364" t="s">
        <v>2</v>
      </c>
      <c r="U14" s="4365" t="s">
        <v>900</v>
      </c>
      <c r="V14" s="4368" t="s">
        <v>11</v>
      </c>
      <c r="W14" s="4357" t="s">
        <v>5854</v>
      </c>
      <c r="X14" s="4358"/>
      <c r="Y14" s="4357" t="s">
        <v>5855</v>
      </c>
      <c r="Z14" s="4358"/>
      <c r="AA14" s="4357" t="s">
        <v>5856</v>
      </c>
      <c r="AB14" s="4358"/>
      <c r="AC14" s="4357" t="s">
        <v>5857</v>
      </c>
      <c r="AD14" s="4358"/>
    </row>
    <row r="15" spans="1:31" ht="8.25" hidden="1" customHeight="1">
      <c r="A15" s="4350"/>
      <c r="B15" s="4351"/>
      <c r="C15" s="4352"/>
      <c r="D15" s="4354"/>
      <c r="E15" s="4356"/>
      <c r="F15" s="4359"/>
      <c r="G15" s="4360"/>
      <c r="H15" s="4359"/>
      <c r="I15" s="4360"/>
      <c r="J15" s="4359"/>
      <c r="K15" s="4360"/>
      <c r="L15" s="4359"/>
      <c r="M15" s="4360"/>
      <c r="N15" s="4359"/>
      <c r="O15" s="4360"/>
      <c r="P15" s="4359"/>
      <c r="Q15" s="4360"/>
      <c r="R15" s="4349"/>
      <c r="S15" s="4363"/>
      <c r="T15" s="4364"/>
      <c r="U15" s="4366"/>
      <c r="V15" s="4368"/>
      <c r="W15" s="4359"/>
      <c r="X15" s="4360"/>
      <c r="Y15" s="4359"/>
      <c r="Z15" s="4360"/>
      <c r="AA15" s="4359"/>
      <c r="AB15" s="4360"/>
      <c r="AC15" s="4359"/>
      <c r="AD15" s="4360"/>
    </row>
    <row r="16" spans="1:31" ht="14.25" customHeight="1">
      <c r="A16" s="4350"/>
      <c r="B16" s="4351"/>
      <c r="C16" s="4352"/>
      <c r="D16" s="4354"/>
      <c r="E16" s="4356"/>
      <c r="F16" s="4361"/>
      <c r="G16" s="4362"/>
      <c r="H16" s="4361"/>
      <c r="I16" s="4362"/>
      <c r="J16" s="4361"/>
      <c r="K16" s="4362"/>
      <c r="L16" s="4361"/>
      <c r="M16" s="4362"/>
      <c r="N16" s="4361"/>
      <c r="O16" s="4362"/>
      <c r="P16" s="4361"/>
      <c r="Q16" s="4362"/>
      <c r="R16" s="4349"/>
      <c r="S16" s="4363"/>
      <c r="T16" s="4364"/>
      <c r="U16" s="4366"/>
      <c r="V16" s="4368"/>
      <c r="W16" s="4361"/>
      <c r="X16" s="4362"/>
      <c r="Y16" s="4361"/>
      <c r="Z16" s="4362"/>
      <c r="AA16" s="4361"/>
      <c r="AB16" s="4362"/>
      <c r="AC16" s="4361"/>
      <c r="AD16" s="4362"/>
      <c r="AE16" s="3461" t="s">
        <v>5858</v>
      </c>
    </row>
    <row r="17" spans="1:32" ht="13.5" customHeight="1">
      <c r="A17" s="4350"/>
      <c r="B17" s="4351"/>
      <c r="C17" s="4352"/>
      <c r="D17" s="4355"/>
      <c r="E17" s="4356"/>
      <c r="F17" s="3462" t="s">
        <v>5859</v>
      </c>
      <c r="G17" s="3463" t="s">
        <v>5860</v>
      </c>
      <c r="H17" s="3464" t="s">
        <v>5859</v>
      </c>
      <c r="I17" s="3463" t="s">
        <v>5860</v>
      </c>
      <c r="J17" s="3464" t="s">
        <v>5859</v>
      </c>
      <c r="K17" s="3463" t="s">
        <v>5860</v>
      </c>
      <c r="L17" s="3464" t="s">
        <v>5859</v>
      </c>
      <c r="M17" s="3463" t="s">
        <v>5860</v>
      </c>
      <c r="N17" s="3465" t="s">
        <v>5859</v>
      </c>
      <c r="O17" s="3466" t="s">
        <v>5860</v>
      </c>
      <c r="P17" s="3464" t="s">
        <v>5859</v>
      </c>
      <c r="Q17" s="3463" t="s">
        <v>5860</v>
      </c>
      <c r="R17" s="4349"/>
      <c r="S17" s="4363"/>
      <c r="T17" s="4364"/>
      <c r="U17" s="4367"/>
      <c r="V17" s="4368"/>
      <c r="W17" s="3464" t="s">
        <v>5859</v>
      </c>
      <c r="X17" s="3463" t="s">
        <v>5860</v>
      </c>
      <c r="Y17" s="3464" t="s">
        <v>5859</v>
      </c>
      <c r="Z17" s="3463" t="s">
        <v>5860</v>
      </c>
      <c r="AA17" s="3464" t="s">
        <v>5859</v>
      </c>
      <c r="AB17" s="3463" t="s">
        <v>5860</v>
      </c>
      <c r="AC17" s="3464" t="s">
        <v>5859</v>
      </c>
      <c r="AD17" s="3467" t="s">
        <v>5860</v>
      </c>
      <c r="AE17" s="3468" t="s">
        <v>5861</v>
      </c>
      <c r="AF17" s="3461" t="s">
        <v>5858</v>
      </c>
    </row>
    <row r="18" spans="1:32" s="3482" customFormat="1" ht="16.5" customHeight="1">
      <c r="A18" s="777">
        <v>1</v>
      </c>
      <c r="B18" s="3469" t="s">
        <v>5862</v>
      </c>
      <c r="C18" s="3470">
        <f>F18+H18+J18+L18+N18+P18+W18+Y18+AA18+AC18</f>
        <v>0</v>
      </c>
      <c r="D18" s="3470" t="s">
        <v>2119</v>
      </c>
      <c r="E18" s="3471">
        <v>3320</v>
      </c>
      <c r="F18" s="3472"/>
      <c r="G18" s="3473">
        <f>F18*E18</f>
        <v>0</v>
      </c>
      <c r="H18" s="3474"/>
      <c r="I18" s="3473">
        <f>H18*E18</f>
        <v>0</v>
      </c>
      <c r="J18" s="3474"/>
      <c r="K18" s="3473">
        <f>J18*E18</f>
        <v>0</v>
      </c>
      <c r="L18" s="3474"/>
      <c r="M18" s="3473">
        <f>L18*E18</f>
        <v>0</v>
      </c>
      <c r="N18" s="3474"/>
      <c r="O18" s="3475">
        <f>N18*E18</f>
        <v>0</v>
      </c>
      <c r="P18" s="3474"/>
      <c r="Q18" s="3473">
        <f>P18*E18</f>
        <v>0</v>
      </c>
      <c r="R18" s="3476">
        <v>1</v>
      </c>
      <c r="S18" s="3477" t="s">
        <v>5862</v>
      </c>
      <c r="T18" s="3478">
        <f>W18+Y18+AA18+AC18+AE18+AG18+AN18+AP18+AR18+AT18</f>
        <v>0</v>
      </c>
      <c r="U18" s="3478" t="s">
        <v>2119</v>
      </c>
      <c r="V18" s="3479">
        <v>3320</v>
      </c>
      <c r="W18" s="3472"/>
      <c r="X18" s="3473">
        <f>W18*E18</f>
        <v>0</v>
      </c>
      <c r="Y18" s="3474"/>
      <c r="Z18" s="3473">
        <f>Y18*E18</f>
        <v>0</v>
      </c>
      <c r="AA18" s="3472"/>
      <c r="AB18" s="3473">
        <f>AA18*E18</f>
        <v>0</v>
      </c>
      <c r="AC18" s="3474"/>
      <c r="AD18" s="3473">
        <f>AC18*E18</f>
        <v>0</v>
      </c>
      <c r="AE18" s="3480">
        <f>SUM(F18,H18,J18,L18,N18,P18,W18,Y18,AA18,AC18)</f>
        <v>0</v>
      </c>
      <c r="AF18" s="3481">
        <f>AE18*E18</f>
        <v>0</v>
      </c>
    </row>
    <row r="19" spans="1:32" s="3482" customFormat="1" ht="16.5" customHeight="1">
      <c r="A19" s="777">
        <v>2</v>
      </c>
      <c r="B19" s="3469" t="s">
        <v>5863</v>
      </c>
      <c r="C19" s="3470">
        <f t="shared" ref="C19:C82" si="0">F19+H19+J19+L19+N19+P19+W19+Y19+AA19+AC19</f>
        <v>87</v>
      </c>
      <c r="D19" s="3470" t="s">
        <v>2119</v>
      </c>
      <c r="E19" s="3471">
        <v>1800</v>
      </c>
      <c r="F19" s="3472"/>
      <c r="G19" s="3473">
        <f t="shared" ref="G19:G82" si="1">F19*E19</f>
        <v>0</v>
      </c>
      <c r="H19" s="3474">
        <v>20</v>
      </c>
      <c r="I19" s="3473">
        <f t="shared" ref="I19:I82" si="2">H19*E19</f>
        <v>36000</v>
      </c>
      <c r="J19" s="3474"/>
      <c r="K19" s="3473">
        <f t="shared" ref="K19:K82" si="3">J19*E19</f>
        <v>0</v>
      </c>
      <c r="L19" s="3474">
        <v>2</v>
      </c>
      <c r="M19" s="3473">
        <f t="shared" ref="M19:M82" si="4">L19*E19</f>
        <v>3600</v>
      </c>
      <c r="N19" s="3474"/>
      <c r="O19" s="3475">
        <f t="shared" ref="O19:O82" si="5">N19*E19</f>
        <v>0</v>
      </c>
      <c r="P19" s="3474">
        <v>2</v>
      </c>
      <c r="Q19" s="3473">
        <f t="shared" ref="Q19:Q82" si="6">P19*E19</f>
        <v>3600</v>
      </c>
      <c r="R19" s="3476">
        <v>2</v>
      </c>
      <c r="S19" s="3477" t="s">
        <v>5863</v>
      </c>
      <c r="T19" s="3478">
        <f t="shared" ref="T19:T82" si="7">W19+Y19+AA19+AC19+AE19+AG19+AN19+AP19+AR19+AT19</f>
        <v>150</v>
      </c>
      <c r="U19" s="3478" t="s">
        <v>2119</v>
      </c>
      <c r="V19" s="3479">
        <v>1800</v>
      </c>
      <c r="W19" s="3472">
        <v>2</v>
      </c>
      <c r="X19" s="3473">
        <f t="shared" ref="X19:X82" si="8">W19*E19</f>
        <v>3600</v>
      </c>
      <c r="Y19" s="3474">
        <v>1</v>
      </c>
      <c r="Z19" s="3473">
        <f t="shared" ref="Z19:Z82" si="9">Y19*E19</f>
        <v>1800</v>
      </c>
      <c r="AA19" s="3472"/>
      <c r="AB19" s="3473">
        <f t="shared" ref="AB19:AB82" si="10">AA19*E19</f>
        <v>0</v>
      </c>
      <c r="AC19" s="3474">
        <v>60</v>
      </c>
      <c r="AD19" s="3473">
        <f t="shared" ref="AD19:AD82" si="11">AC19*E19</f>
        <v>108000</v>
      </c>
      <c r="AE19" s="3480">
        <f>SUM(F19,H19,J19,L19,N19,P19,W19,Y19,AA19,AC19)</f>
        <v>87</v>
      </c>
      <c r="AF19" s="3481">
        <f t="shared" ref="AF19:AF82" si="12">AE19*E19</f>
        <v>156600</v>
      </c>
    </row>
    <row r="20" spans="1:32" s="3482" customFormat="1" ht="16.5" customHeight="1">
      <c r="A20" s="777">
        <v>3</v>
      </c>
      <c r="B20" s="3483" t="s">
        <v>5864</v>
      </c>
      <c r="C20" s="3470">
        <f t="shared" si="0"/>
        <v>0</v>
      </c>
      <c r="D20" s="3484" t="s">
        <v>903</v>
      </c>
      <c r="E20" s="3471">
        <v>3800</v>
      </c>
      <c r="F20" s="3472"/>
      <c r="G20" s="3473">
        <f t="shared" si="1"/>
        <v>0</v>
      </c>
      <c r="H20" s="3474"/>
      <c r="I20" s="3473">
        <f t="shared" si="2"/>
        <v>0</v>
      </c>
      <c r="J20" s="3474"/>
      <c r="K20" s="3473">
        <f t="shared" si="3"/>
        <v>0</v>
      </c>
      <c r="L20" s="3474"/>
      <c r="M20" s="3473">
        <f t="shared" si="4"/>
        <v>0</v>
      </c>
      <c r="N20" s="3474"/>
      <c r="O20" s="3475">
        <f t="shared" si="5"/>
        <v>0</v>
      </c>
      <c r="P20" s="3474"/>
      <c r="Q20" s="3473">
        <f t="shared" si="6"/>
        <v>0</v>
      </c>
      <c r="R20" s="3476">
        <v>3</v>
      </c>
      <c r="S20" s="3485" t="s">
        <v>5864</v>
      </c>
      <c r="T20" s="3478">
        <f t="shared" si="7"/>
        <v>0</v>
      </c>
      <c r="U20" s="3486" t="s">
        <v>903</v>
      </c>
      <c r="V20" s="3479">
        <v>3800</v>
      </c>
      <c r="W20" s="3472"/>
      <c r="X20" s="3473">
        <f t="shared" si="8"/>
        <v>0</v>
      </c>
      <c r="Y20" s="3474"/>
      <c r="Z20" s="3473">
        <f t="shared" si="9"/>
        <v>0</v>
      </c>
      <c r="AA20" s="3472"/>
      <c r="AB20" s="3473">
        <f t="shared" si="10"/>
        <v>0</v>
      </c>
      <c r="AC20" s="3474"/>
      <c r="AD20" s="3473">
        <f t="shared" si="11"/>
        <v>0</v>
      </c>
      <c r="AE20" s="3480">
        <f t="shared" ref="AE20:AE83" si="13">SUM(F20,H20,J20,L20,N20,P20,W20,Y20,AA20,AC20)</f>
        <v>0</v>
      </c>
      <c r="AF20" s="3481">
        <f t="shared" si="12"/>
        <v>0</v>
      </c>
    </row>
    <row r="21" spans="1:32" s="3482" customFormat="1" ht="16.5" customHeight="1">
      <c r="A21" s="777">
        <v>4</v>
      </c>
      <c r="B21" s="3469" t="s">
        <v>5865</v>
      </c>
      <c r="C21" s="3470">
        <f t="shared" si="0"/>
        <v>2950</v>
      </c>
      <c r="D21" s="3470" t="s">
        <v>1220</v>
      </c>
      <c r="E21" s="3471">
        <v>80</v>
      </c>
      <c r="F21" s="3472"/>
      <c r="G21" s="3473">
        <f t="shared" si="1"/>
        <v>0</v>
      </c>
      <c r="H21" s="3474"/>
      <c r="I21" s="3473">
        <f t="shared" si="2"/>
        <v>0</v>
      </c>
      <c r="J21" s="3474">
        <v>250</v>
      </c>
      <c r="K21" s="3473">
        <f t="shared" si="3"/>
        <v>20000</v>
      </c>
      <c r="L21" s="3474">
        <v>100</v>
      </c>
      <c r="M21" s="3473">
        <f t="shared" si="4"/>
        <v>8000</v>
      </c>
      <c r="N21" s="3474">
        <v>100</v>
      </c>
      <c r="O21" s="3475">
        <f t="shared" si="5"/>
        <v>8000</v>
      </c>
      <c r="P21" s="3474">
        <v>350</v>
      </c>
      <c r="Q21" s="3473">
        <f t="shared" si="6"/>
        <v>28000</v>
      </c>
      <c r="R21" s="3476">
        <v>4</v>
      </c>
      <c r="S21" s="3477" t="s">
        <v>5865</v>
      </c>
      <c r="T21" s="3478">
        <f t="shared" si="7"/>
        <v>5100</v>
      </c>
      <c r="U21" s="3478" t="s">
        <v>1220</v>
      </c>
      <c r="V21" s="3479">
        <v>80</v>
      </c>
      <c r="W21" s="3472">
        <v>600</v>
      </c>
      <c r="X21" s="3473">
        <f t="shared" si="8"/>
        <v>48000</v>
      </c>
      <c r="Y21" s="3474">
        <v>200</v>
      </c>
      <c r="Z21" s="3473">
        <f t="shared" si="9"/>
        <v>16000</v>
      </c>
      <c r="AA21" s="3472">
        <v>150</v>
      </c>
      <c r="AB21" s="3473">
        <f t="shared" si="10"/>
        <v>12000</v>
      </c>
      <c r="AC21" s="3474">
        <v>1200</v>
      </c>
      <c r="AD21" s="3473">
        <f t="shared" si="11"/>
        <v>96000</v>
      </c>
      <c r="AE21" s="3480">
        <f t="shared" si="13"/>
        <v>2950</v>
      </c>
      <c r="AF21" s="3481">
        <f t="shared" si="12"/>
        <v>236000</v>
      </c>
    </row>
    <row r="22" spans="1:32" s="3482" customFormat="1" ht="15.75" customHeight="1">
      <c r="A22" s="777">
        <v>5</v>
      </c>
      <c r="B22" s="3487" t="s">
        <v>5866</v>
      </c>
      <c r="C22" s="3470">
        <f t="shared" si="0"/>
        <v>765</v>
      </c>
      <c r="D22" s="3470" t="s">
        <v>1220</v>
      </c>
      <c r="E22" s="3471">
        <v>86</v>
      </c>
      <c r="F22" s="3472">
        <v>200</v>
      </c>
      <c r="G22" s="3473">
        <f t="shared" si="1"/>
        <v>17200</v>
      </c>
      <c r="H22" s="3474">
        <v>200</v>
      </c>
      <c r="I22" s="3473">
        <f t="shared" si="2"/>
        <v>17200</v>
      </c>
      <c r="J22" s="3474">
        <v>15</v>
      </c>
      <c r="K22" s="3473">
        <f t="shared" si="3"/>
        <v>1290</v>
      </c>
      <c r="L22" s="3474">
        <v>50</v>
      </c>
      <c r="M22" s="3473">
        <f t="shared" si="4"/>
        <v>4300</v>
      </c>
      <c r="N22" s="3474"/>
      <c r="O22" s="3475">
        <f t="shared" si="5"/>
        <v>0</v>
      </c>
      <c r="P22" s="3474"/>
      <c r="Q22" s="3473">
        <f t="shared" si="6"/>
        <v>0</v>
      </c>
      <c r="R22" s="3476">
        <v>5</v>
      </c>
      <c r="S22" s="3488" t="s">
        <v>5866</v>
      </c>
      <c r="T22" s="3478">
        <f t="shared" si="7"/>
        <v>1065</v>
      </c>
      <c r="U22" s="3478" t="s">
        <v>1220</v>
      </c>
      <c r="V22" s="3479">
        <v>86</v>
      </c>
      <c r="W22" s="3472">
        <v>200</v>
      </c>
      <c r="X22" s="3473">
        <f t="shared" si="8"/>
        <v>17200</v>
      </c>
      <c r="Y22" s="3474">
        <v>100</v>
      </c>
      <c r="Z22" s="3473">
        <f t="shared" si="9"/>
        <v>8600</v>
      </c>
      <c r="AA22" s="3472"/>
      <c r="AB22" s="3473">
        <f t="shared" si="10"/>
        <v>0</v>
      </c>
      <c r="AC22" s="3474"/>
      <c r="AD22" s="3473">
        <f t="shared" si="11"/>
        <v>0</v>
      </c>
      <c r="AE22" s="3480">
        <f t="shared" si="13"/>
        <v>765</v>
      </c>
      <c r="AF22" s="3481">
        <f t="shared" si="12"/>
        <v>65790</v>
      </c>
    </row>
    <row r="23" spans="1:32" s="3482" customFormat="1" ht="16.5" customHeight="1">
      <c r="A23" s="777">
        <v>6</v>
      </c>
      <c r="B23" s="3489" t="s">
        <v>5867</v>
      </c>
      <c r="C23" s="3470">
        <f t="shared" si="0"/>
        <v>1364</v>
      </c>
      <c r="D23" s="3470" t="s">
        <v>929</v>
      </c>
      <c r="E23" s="3471">
        <v>375</v>
      </c>
      <c r="F23" s="3472"/>
      <c r="G23" s="3473">
        <f t="shared" si="1"/>
        <v>0</v>
      </c>
      <c r="H23" s="3474"/>
      <c r="I23" s="3473">
        <f t="shared" si="2"/>
        <v>0</v>
      </c>
      <c r="J23" s="3474"/>
      <c r="K23" s="3473">
        <f t="shared" si="3"/>
        <v>0</v>
      </c>
      <c r="L23" s="3474"/>
      <c r="M23" s="3473">
        <f t="shared" si="4"/>
        <v>0</v>
      </c>
      <c r="N23" s="3474">
        <v>14</v>
      </c>
      <c r="O23" s="3475">
        <f t="shared" si="5"/>
        <v>5250</v>
      </c>
      <c r="P23" s="3474"/>
      <c r="Q23" s="3473">
        <f t="shared" si="6"/>
        <v>0</v>
      </c>
      <c r="R23" s="3476">
        <v>6</v>
      </c>
      <c r="S23" s="3490" t="s">
        <v>5867</v>
      </c>
      <c r="T23" s="3478">
        <f t="shared" si="7"/>
        <v>2714</v>
      </c>
      <c r="U23" s="3478" t="s">
        <v>929</v>
      </c>
      <c r="V23" s="3479">
        <v>375</v>
      </c>
      <c r="W23" s="3472">
        <v>300</v>
      </c>
      <c r="X23" s="3473">
        <f t="shared" si="8"/>
        <v>112500</v>
      </c>
      <c r="Y23" s="3474">
        <v>50</v>
      </c>
      <c r="Z23" s="3473">
        <f t="shared" si="9"/>
        <v>18750</v>
      </c>
      <c r="AA23" s="3472"/>
      <c r="AB23" s="3473">
        <f t="shared" si="10"/>
        <v>0</v>
      </c>
      <c r="AC23" s="3474">
        <v>1000</v>
      </c>
      <c r="AD23" s="3473">
        <f t="shared" si="11"/>
        <v>375000</v>
      </c>
      <c r="AE23" s="3480">
        <f t="shared" si="13"/>
        <v>1364</v>
      </c>
      <c r="AF23" s="3481">
        <f t="shared" si="12"/>
        <v>511500</v>
      </c>
    </row>
    <row r="24" spans="1:32" s="3482" customFormat="1" ht="16.5" customHeight="1">
      <c r="A24" s="777">
        <v>7</v>
      </c>
      <c r="B24" s="3469" t="s">
        <v>5868</v>
      </c>
      <c r="C24" s="3470">
        <f t="shared" si="0"/>
        <v>0</v>
      </c>
      <c r="D24" s="3470" t="s">
        <v>903</v>
      </c>
      <c r="E24" s="3471">
        <v>2000</v>
      </c>
      <c r="F24" s="3472"/>
      <c r="G24" s="3473">
        <f t="shared" si="1"/>
        <v>0</v>
      </c>
      <c r="H24" s="3474"/>
      <c r="I24" s="3473">
        <f t="shared" si="2"/>
        <v>0</v>
      </c>
      <c r="J24" s="3474"/>
      <c r="K24" s="3473">
        <f t="shared" si="3"/>
        <v>0</v>
      </c>
      <c r="L24" s="3474"/>
      <c r="M24" s="3473">
        <f t="shared" si="4"/>
        <v>0</v>
      </c>
      <c r="N24" s="3474"/>
      <c r="O24" s="3475">
        <f t="shared" si="5"/>
        <v>0</v>
      </c>
      <c r="P24" s="3474"/>
      <c r="Q24" s="3473">
        <f t="shared" si="6"/>
        <v>0</v>
      </c>
      <c r="R24" s="3476">
        <v>7</v>
      </c>
      <c r="S24" s="3477" t="s">
        <v>5868</v>
      </c>
      <c r="T24" s="3478">
        <f t="shared" si="7"/>
        <v>0</v>
      </c>
      <c r="U24" s="3478" t="s">
        <v>903</v>
      </c>
      <c r="V24" s="3479">
        <v>2000</v>
      </c>
      <c r="W24" s="3472"/>
      <c r="X24" s="3473">
        <f t="shared" si="8"/>
        <v>0</v>
      </c>
      <c r="Y24" s="3474"/>
      <c r="Z24" s="3473">
        <f t="shared" si="9"/>
        <v>0</v>
      </c>
      <c r="AA24" s="3472"/>
      <c r="AB24" s="3473">
        <f t="shared" si="10"/>
        <v>0</v>
      </c>
      <c r="AC24" s="3474"/>
      <c r="AD24" s="3473">
        <f t="shared" si="11"/>
        <v>0</v>
      </c>
      <c r="AE24" s="3480">
        <f t="shared" si="13"/>
        <v>0</v>
      </c>
      <c r="AF24" s="3481">
        <f t="shared" si="12"/>
        <v>0</v>
      </c>
    </row>
    <row r="25" spans="1:32" s="3482" customFormat="1" ht="16.5" customHeight="1">
      <c r="A25" s="777">
        <v>8</v>
      </c>
      <c r="B25" s="3489" t="s">
        <v>5869</v>
      </c>
      <c r="C25" s="3470">
        <f t="shared" si="0"/>
        <v>145</v>
      </c>
      <c r="D25" s="3491" t="s">
        <v>903</v>
      </c>
      <c r="E25" s="3471">
        <v>80</v>
      </c>
      <c r="F25" s="3472"/>
      <c r="G25" s="3473">
        <f t="shared" si="1"/>
        <v>0</v>
      </c>
      <c r="H25" s="3474">
        <v>50</v>
      </c>
      <c r="I25" s="3473">
        <f t="shared" si="2"/>
        <v>4000</v>
      </c>
      <c r="J25" s="3474"/>
      <c r="K25" s="3473">
        <f t="shared" si="3"/>
        <v>0</v>
      </c>
      <c r="L25" s="3474">
        <v>10</v>
      </c>
      <c r="M25" s="3473">
        <f t="shared" si="4"/>
        <v>800</v>
      </c>
      <c r="N25" s="3474">
        <v>20</v>
      </c>
      <c r="O25" s="3475">
        <f t="shared" si="5"/>
        <v>1600</v>
      </c>
      <c r="P25" s="3474"/>
      <c r="Q25" s="3473">
        <f t="shared" si="6"/>
        <v>0</v>
      </c>
      <c r="R25" s="3476">
        <v>8</v>
      </c>
      <c r="S25" s="3490" t="s">
        <v>5869</v>
      </c>
      <c r="T25" s="3478">
        <f t="shared" si="7"/>
        <v>210</v>
      </c>
      <c r="U25" s="3492" t="s">
        <v>903</v>
      </c>
      <c r="V25" s="3479">
        <v>80</v>
      </c>
      <c r="W25" s="3472">
        <v>60</v>
      </c>
      <c r="X25" s="3473">
        <f t="shared" si="8"/>
        <v>4800</v>
      </c>
      <c r="Y25" s="3474"/>
      <c r="Z25" s="3473">
        <f t="shared" si="9"/>
        <v>0</v>
      </c>
      <c r="AA25" s="3472">
        <v>5</v>
      </c>
      <c r="AB25" s="3473">
        <f t="shared" si="10"/>
        <v>400</v>
      </c>
      <c r="AC25" s="3474"/>
      <c r="AD25" s="3473">
        <f t="shared" si="11"/>
        <v>0</v>
      </c>
      <c r="AE25" s="3480">
        <f t="shared" si="13"/>
        <v>145</v>
      </c>
      <c r="AF25" s="3481">
        <f t="shared" si="12"/>
        <v>11600</v>
      </c>
    </row>
    <row r="26" spans="1:32" s="3482" customFormat="1" ht="16.5" customHeight="1">
      <c r="A26" s="777">
        <v>9</v>
      </c>
      <c r="B26" s="3489" t="s">
        <v>5870</v>
      </c>
      <c r="C26" s="3470">
        <f t="shared" si="0"/>
        <v>145</v>
      </c>
      <c r="D26" s="3491" t="s">
        <v>903</v>
      </c>
      <c r="E26" s="3471">
        <v>80</v>
      </c>
      <c r="F26" s="3472"/>
      <c r="G26" s="3473">
        <f t="shared" si="1"/>
        <v>0</v>
      </c>
      <c r="H26" s="3474">
        <v>50</v>
      </c>
      <c r="I26" s="3473">
        <f t="shared" si="2"/>
        <v>4000</v>
      </c>
      <c r="J26" s="3474"/>
      <c r="K26" s="3473">
        <f t="shared" si="3"/>
        <v>0</v>
      </c>
      <c r="L26" s="3474">
        <v>10</v>
      </c>
      <c r="M26" s="3473">
        <f t="shared" si="4"/>
        <v>800</v>
      </c>
      <c r="N26" s="3474">
        <v>20</v>
      </c>
      <c r="O26" s="3475">
        <f t="shared" si="5"/>
        <v>1600</v>
      </c>
      <c r="P26" s="3474"/>
      <c r="Q26" s="3473">
        <f t="shared" si="6"/>
        <v>0</v>
      </c>
      <c r="R26" s="3476">
        <v>9</v>
      </c>
      <c r="S26" s="3490" t="s">
        <v>5870</v>
      </c>
      <c r="T26" s="3478">
        <f t="shared" si="7"/>
        <v>210</v>
      </c>
      <c r="U26" s="3492" t="s">
        <v>903</v>
      </c>
      <c r="V26" s="3479">
        <v>80</v>
      </c>
      <c r="W26" s="3472">
        <v>60</v>
      </c>
      <c r="X26" s="3473">
        <f t="shared" si="8"/>
        <v>4800</v>
      </c>
      <c r="Y26" s="3474"/>
      <c r="Z26" s="3473">
        <f t="shared" si="9"/>
        <v>0</v>
      </c>
      <c r="AA26" s="3472">
        <v>5</v>
      </c>
      <c r="AB26" s="3473">
        <f t="shared" si="10"/>
        <v>400</v>
      </c>
      <c r="AC26" s="3474"/>
      <c r="AD26" s="3473">
        <f t="shared" si="11"/>
        <v>0</v>
      </c>
      <c r="AE26" s="3480">
        <f t="shared" si="13"/>
        <v>145</v>
      </c>
      <c r="AF26" s="3481">
        <f t="shared" si="12"/>
        <v>11600</v>
      </c>
    </row>
    <row r="27" spans="1:32" s="3482" customFormat="1" ht="16.5" customHeight="1">
      <c r="A27" s="777">
        <v>10</v>
      </c>
      <c r="B27" s="3489" t="s">
        <v>5871</v>
      </c>
      <c r="C27" s="3470">
        <f t="shared" si="0"/>
        <v>120</v>
      </c>
      <c r="D27" s="3491" t="s">
        <v>903</v>
      </c>
      <c r="E27" s="3471">
        <v>80</v>
      </c>
      <c r="F27" s="3472"/>
      <c r="G27" s="3473">
        <f t="shared" si="1"/>
        <v>0</v>
      </c>
      <c r="H27" s="3474">
        <v>40</v>
      </c>
      <c r="I27" s="3473">
        <f t="shared" si="2"/>
        <v>3200</v>
      </c>
      <c r="J27" s="3474"/>
      <c r="K27" s="3473">
        <f t="shared" si="3"/>
        <v>0</v>
      </c>
      <c r="L27" s="3474"/>
      <c r="M27" s="3473">
        <f t="shared" si="4"/>
        <v>0</v>
      </c>
      <c r="N27" s="3474">
        <v>15</v>
      </c>
      <c r="O27" s="3475">
        <f t="shared" si="5"/>
        <v>1200</v>
      </c>
      <c r="P27" s="3474"/>
      <c r="Q27" s="3473">
        <f t="shared" si="6"/>
        <v>0</v>
      </c>
      <c r="R27" s="3476">
        <v>10</v>
      </c>
      <c r="S27" s="3490" t="s">
        <v>5871</v>
      </c>
      <c r="T27" s="3478">
        <f t="shared" si="7"/>
        <v>185</v>
      </c>
      <c r="U27" s="3492" t="s">
        <v>903</v>
      </c>
      <c r="V27" s="3479">
        <v>80</v>
      </c>
      <c r="W27" s="3472">
        <v>60</v>
      </c>
      <c r="X27" s="3473">
        <f t="shared" si="8"/>
        <v>4800</v>
      </c>
      <c r="Y27" s="3474"/>
      <c r="Z27" s="3473">
        <f t="shared" si="9"/>
        <v>0</v>
      </c>
      <c r="AA27" s="3472">
        <v>5</v>
      </c>
      <c r="AB27" s="3473">
        <f t="shared" si="10"/>
        <v>400</v>
      </c>
      <c r="AC27" s="3474"/>
      <c r="AD27" s="3473">
        <f t="shared" si="11"/>
        <v>0</v>
      </c>
      <c r="AE27" s="3480">
        <f t="shared" si="13"/>
        <v>120</v>
      </c>
      <c r="AF27" s="3481">
        <f>AE27*E27</f>
        <v>9600</v>
      </c>
    </row>
    <row r="28" spans="1:32" s="3482" customFormat="1" ht="16.5" customHeight="1">
      <c r="A28" s="777">
        <v>11</v>
      </c>
      <c r="B28" s="3493" t="s">
        <v>5872</v>
      </c>
      <c r="C28" s="3470">
        <f t="shared" si="0"/>
        <v>198</v>
      </c>
      <c r="D28" s="3491" t="s">
        <v>995</v>
      </c>
      <c r="E28" s="3471">
        <v>700</v>
      </c>
      <c r="F28" s="3472"/>
      <c r="G28" s="3473">
        <f t="shared" si="1"/>
        <v>0</v>
      </c>
      <c r="H28" s="3474"/>
      <c r="I28" s="3473">
        <f t="shared" si="2"/>
        <v>0</v>
      </c>
      <c r="J28" s="3474"/>
      <c r="K28" s="3473">
        <f t="shared" si="3"/>
        <v>0</v>
      </c>
      <c r="L28" s="3474">
        <v>3</v>
      </c>
      <c r="M28" s="3473">
        <f t="shared" si="4"/>
        <v>2100</v>
      </c>
      <c r="N28" s="3474">
        <v>5</v>
      </c>
      <c r="O28" s="3475">
        <f t="shared" si="5"/>
        <v>3500</v>
      </c>
      <c r="P28" s="3474">
        <v>20</v>
      </c>
      <c r="Q28" s="3473">
        <f t="shared" si="6"/>
        <v>14000</v>
      </c>
      <c r="R28" s="3476">
        <v>11</v>
      </c>
      <c r="S28" s="3494" t="s">
        <v>5872</v>
      </c>
      <c r="T28" s="3478">
        <f t="shared" si="7"/>
        <v>368</v>
      </c>
      <c r="U28" s="3492" t="s">
        <v>995</v>
      </c>
      <c r="V28" s="3479">
        <v>700</v>
      </c>
      <c r="W28" s="3472">
        <v>50</v>
      </c>
      <c r="X28" s="3473">
        <f t="shared" si="8"/>
        <v>35000</v>
      </c>
      <c r="Y28" s="3474"/>
      <c r="Z28" s="3473">
        <f t="shared" si="9"/>
        <v>0</v>
      </c>
      <c r="AA28" s="3472"/>
      <c r="AB28" s="3473">
        <f t="shared" si="10"/>
        <v>0</v>
      </c>
      <c r="AC28" s="3474">
        <v>120</v>
      </c>
      <c r="AD28" s="3473">
        <f t="shared" si="11"/>
        <v>84000</v>
      </c>
      <c r="AE28" s="3480">
        <f t="shared" si="13"/>
        <v>198</v>
      </c>
      <c r="AF28" s="3481">
        <f t="shared" si="12"/>
        <v>138600</v>
      </c>
    </row>
    <row r="29" spans="1:32" s="3482" customFormat="1" ht="16.5" customHeight="1">
      <c r="A29" s="777">
        <v>12</v>
      </c>
      <c r="B29" s="3495" t="s">
        <v>5873</v>
      </c>
      <c r="C29" s="3470">
        <f t="shared" si="0"/>
        <v>810</v>
      </c>
      <c r="D29" s="3496" t="s">
        <v>1837</v>
      </c>
      <c r="E29" s="3497">
        <v>240</v>
      </c>
      <c r="F29" s="3472"/>
      <c r="G29" s="3473">
        <f t="shared" si="1"/>
        <v>0</v>
      </c>
      <c r="H29" s="3474"/>
      <c r="I29" s="3473">
        <f t="shared" si="2"/>
        <v>0</v>
      </c>
      <c r="J29" s="3474">
        <v>30</v>
      </c>
      <c r="K29" s="3473">
        <f t="shared" si="3"/>
        <v>7200</v>
      </c>
      <c r="L29" s="3474">
        <v>60</v>
      </c>
      <c r="M29" s="3473">
        <f t="shared" si="4"/>
        <v>14400</v>
      </c>
      <c r="N29" s="3474">
        <v>20</v>
      </c>
      <c r="O29" s="3475">
        <f t="shared" si="5"/>
        <v>4800</v>
      </c>
      <c r="P29" s="3474">
        <v>250</v>
      </c>
      <c r="Q29" s="3473">
        <f t="shared" si="6"/>
        <v>60000</v>
      </c>
      <c r="R29" s="3476">
        <v>12</v>
      </c>
      <c r="S29" s="3498" t="s">
        <v>5873</v>
      </c>
      <c r="T29" s="3478">
        <f t="shared" si="7"/>
        <v>1260</v>
      </c>
      <c r="U29" s="3499" t="s">
        <v>1837</v>
      </c>
      <c r="V29" s="3500">
        <v>240</v>
      </c>
      <c r="W29" s="3472"/>
      <c r="X29" s="3473">
        <f t="shared" si="8"/>
        <v>0</v>
      </c>
      <c r="Y29" s="3474"/>
      <c r="Z29" s="3473">
        <f t="shared" si="9"/>
        <v>0</v>
      </c>
      <c r="AA29" s="3472">
        <v>50</v>
      </c>
      <c r="AB29" s="3473">
        <f t="shared" si="10"/>
        <v>12000</v>
      </c>
      <c r="AC29" s="3474">
        <v>400</v>
      </c>
      <c r="AD29" s="3473">
        <f t="shared" si="11"/>
        <v>96000</v>
      </c>
      <c r="AE29" s="3480">
        <f t="shared" si="13"/>
        <v>810</v>
      </c>
      <c r="AF29" s="3481">
        <f t="shared" si="12"/>
        <v>194400</v>
      </c>
    </row>
    <row r="30" spans="1:32" s="3482" customFormat="1" ht="15.75">
      <c r="A30" s="777">
        <v>13</v>
      </c>
      <c r="B30" s="3501" t="s">
        <v>5874</v>
      </c>
      <c r="C30" s="3470">
        <f t="shared" si="0"/>
        <v>200</v>
      </c>
      <c r="D30" s="3491" t="s">
        <v>1837</v>
      </c>
      <c r="E30" s="3471">
        <v>650</v>
      </c>
      <c r="F30" s="3472"/>
      <c r="G30" s="3473">
        <f t="shared" si="1"/>
        <v>0</v>
      </c>
      <c r="H30" s="3474"/>
      <c r="I30" s="3473">
        <f t="shared" si="2"/>
        <v>0</v>
      </c>
      <c r="J30" s="3472"/>
      <c r="K30" s="3473">
        <f t="shared" si="3"/>
        <v>0</v>
      </c>
      <c r="L30" s="3474"/>
      <c r="M30" s="3473">
        <f t="shared" si="4"/>
        <v>0</v>
      </c>
      <c r="N30" s="3472"/>
      <c r="O30" s="3475">
        <f t="shared" si="5"/>
        <v>0</v>
      </c>
      <c r="P30" s="3474">
        <v>50</v>
      </c>
      <c r="Q30" s="3473">
        <f t="shared" si="6"/>
        <v>32500</v>
      </c>
      <c r="R30" s="3476">
        <v>13</v>
      </c>
      <c r="S30" s="3502" t="s">
        <v>5874</v>
      </c>
      <c r="T30" s="3478">
        <f t="shared" si="7"/>
        <v>350</v>
      </c>
      <c r="U30" s="3492" t="s">
        <v>1837</v>
      </c>
      <c r="V30" s="3479">
        <v>650</v>
      </c>
      <c r="W30" s="3472"/>
      <c r="X30" s="3473">
        <f t="shared" si="8"/>
        <v>0</v>
      </c>
      <c r="Y30" s="3474"/>
      <c r="Z30" s="3473">
        <f t="shared" si="9"/>
        <v>0</v>
      </c>
      <c r="AA30" s="3472">
        <v>50</v>
      </c>
      <c r="AB30" s="3473">
        <f t="shared" si="10"/>
        <v>32500</v>
      </c>
      <c r="AC30" s="3474">
        <v>100</v>
      </c>
      <c r="AD30" s="3473">
        <f t="shared" si="11"/>
        <v>65000</v>
      </c>
      <c r="AE30" s="3480">
        <f t="shared" si="13"/>
        <v>200</v>
      </c>
      <c r="AF30" s="3481">
        <f t="shared" si="12"/>
        <v>130000</v>
      </c>
    </row>
    <row r="31" spans="1:32" s="3511" customFormat="1" ht="16.5" customHeight="1">
      <c r="A31" s="777">
        <v>14</v>
      </c>
      <c r="B31" s="3503" t="s">
        <v>5875</v>
      </c>
      <c r="C31" s="3470">
        <f t="shared" si="0"/>
        <v>50</v>
      </c>
      <c r="D31" s="3504" t="s">
        <v>903</v>
      </c>
      <c r="E31" s="3505">
        <v>200</v>
      </c>
      <c r="F31" s="3506"/>
      <c r="G31" s="3473">
        <f t="shared" si="1"/>
        <v>0</v>
      </c>
      <c r="H31" s="3507"/>
      <c r="I31" s="3473">
        <f t="shared" si="2"/>
        <v>0</v>
      </c>
      <c r="J31" s="3507"/>
      <c r="K31" s="3473">
        <f t="shared" si="3"/>
        <v>0</v>
      </c>
      <c r="L31" s="3507"/>
      <c r="M31" s="3473">
        <f t="shared" si="4"/>
        <v>0</v>
      </c>
      <c r="N31" s="3507"/>
      <c r="O31" s="3475">
        <f t="shared" si="5"/>
        <v>0</v>
      </c>
      <c r="P31" s="3507">
        <v>25</v>
      </c>
      <c r="Q31" s="3473">
        <f t="shared" si="6"/>
        <v>5000</v>
      </c>
      <c r="R31" s="3476">
        <v>14</v>
      </c>
      <c r="S31" s="3508" t="s">
        <v>5875</v>
      </c>
      <c r="T31" s="3478">
        <f t="shared" si="7"/>
        <v>75</v>
      </c>
      <c r="U31" s="3509" t="s">
        <v>903</v>
      </c>
      <c r="V31" s="3510">
        <v>200</v>
      </c>
      <c r="W31" s="3506">
        <v>20</v>
      </c>
      <c r="X31" s="3473">
        <f t="shared" si="8"/>
        <v>4000</v>
      </c>
      <c r="Y31" s="3507"/>
      <c r="Z31" s="3473">
        <f t="shared" si="9"/>
        <v>0</v>
      </c>
      <c r="AA31" s="3506">
        <v>5</v>
      </c>
      <c r="AB31" s="3473">
        <f t="shared" si="10"/>
        <v>1000</v>
      </c>
      <c r="AC31" s="3507"/>
      <c r="AD31" s="3473">
        <f t="shared" si="11"/>
        <v>0</v>
      </c>
      <c r="AE31" s="3480">
        <f t="shared" si="13"/>
        <v>50</v>
      </c>
      <c r="AF31" s="3481">
        <f t="shared" si="12"/>
        <v>10000</v>
      </c>
    </row>
    <row r="32" spans="1:32" s="3519" customFormat="1" ht="62.25" customHeight="1">
      <c r="A32" s="777">
        <v>15</v>
      </c>
      <c r="B32" s="3512" t="s">
        <v>5876</v>
      </c>
      <c r="C32" s="3484">
        <f t="shared" si="0"/>
        <v>175</v>
      </c>
      <c r="D32" s="3513" t="s">
        <v>1220</v>
      </c>
      <c r="E32" s="3514">
        <v>400</v>
      </c>
      <c r="F32" s="3515"/>
      <c r="G32" s="3473">
        <f t="shared" si="1"/>
        <v>0</v>
      </c>
      <c r="H32" s="3516"/>
      <c r="I32" s="3473">
        <f t="shared" si="2"/>
        <v>0</v>
      </c>
      <c r="J32" s="3516"/>
      <c r="K32" s="3473">
        <f t="shared" si="3"/>
        <v>0</v>
      </c>
      <c r="L32" s="3516"/>
      <c r="M32" s="3473">
        <f t="shared" si="4"/>
        <v>0</v>
      </c>
      <c r="N32" s="3516">
        <v>50</v>
      </c>
      <c r="O32" s="3475">
        <f t="shared" si="5"/>
        <v>20000</v>
      </c>
      <c r="P32" s="3516">
        <v>25</v>
      </c>
      <c r="Q32" s="3473">
        <f t="shared" si="6"/>
        <v>10000</v>
      </c>
      <c r="R32" s="3476">
        <v>15</v>
      </c>
      <c r="S32" s="3517" t="s">
        <v>5876</v>
      </c>
      <c r="T32" s="3478">
        <f t="shared" si="7"/>
        <v>275</v>
      </c>
      <c r="U32" s="3518" t="s">
        <v>1220</v>
      </c>
      <c r="V32" s="3500">
        <v>400</v>
      </c>
      <c r="W32" s="3515"/>
      <c r="X32" s="3473">
        <f t="shared" si="8"/>
        <v>0</v>
      </c>
      <c r="Y32" s="3516"/>
      <c r="Z32" s="3473">
        <f t="shared" si="9"/>
        <v>0</v>
      </c>
      <c r="AA32" s="3515"/>
      <c r="AB32" s="3473">
        <f t="shared" si="10"/>
        <v>0</v>
      </c>
      <c r="AC32" s="3516">
        <v>100</v>
      </c>
      <c r="AD32" s="3473">
        <f t="shared" si="11"/>
        <v>40000</v>
      </c>
      <c r="AE32" s="3480">
        <f t="shared" si="13"/>
        <v>175</v>
      </c>
      <c r="AF32" s="3481">
        <f t="shared" si="12"/>
        <v>70000</v>
      </c>
    </row>
    <row r="33" spans="1:32" s="3519" customFormat="1" ht="16.5" customHeight="1">
      <c r="A33" s="777">
        <v>16</v>
      </c>
      <c r="B33" s="3520" t="s">
        <v>5877</v>
      </c>
      <c r="C33" s="3470">
        <f t="shared" si="0"/>
        <v>40</v>
      </c>
      <c r="D33" s="3513"/>
      <c r="E33" s="3497">
        <v>1881</v>
      </c>
      <c r="F33" s="3515"/>
      <c r="G33" s="3473">
        <f t="shared" si="1"/>
        <v>0</v>
      </c>
      <c r="H33" s="3516"/>
      <c r="I33" s="3473">
        <f t="shared" si="2"/>
        <v>0</v>
      </c>
      <c r="J33" s="3516"/>
      <c r="K33" s="3473">
        <f t="shared" si="3"/>
        <v>0</v>
      </c>
      <c r="L33" s="3516"/>
      <c r="M33" s="3473">
        <f t="shared" si="4"/>
        <v>0</v>
      </c>
      <c r="N33" s="3516"/>
      <c r="O33" s="3475">
        <f t="shared" si="5"/>
        <v>0</v>
      </c>
      <c r="P33" s="3516">
        <v>40</v>
      </c>
      <c r="Q33" s="3473">
        <f t="shared" si="6"/>
        <v>75240</v>
      </c>
      <c r="R33" s="3476">
        <v>16</v>
      </c>
      <c r="S33" s="3521" t="s">
        <v>5877</v>
      </c>
      <c r="T33" s="3478">
        <f t="shared" si="7"/>
        <v>40</v>
      </c>
      <c r="U33" s="3518"/>
      <c r="V33" s="3500">
        <v>1881</v>
      </c>
      <c r="W33" s="3515"/>
      <c r="X33" s="3473">
        <f t="shared" si="8"/>
        <v>0</v>
      </c>
      <c r="Y33" s="3516"/>
      <c r="Z33" s="3473">
        <f t="shared" si="9"/>
        <v>0</v>
      </c>
      <c r="AA33" s="3515"/>
      <c r="AB33" s="3473">
        <f t="shared" si="10"/>
        <v>0</v>
      </c>
      <c r="AC33" s="3516"/>
      <c r="AD33" s="3473">
        <f t="shared" si="11"/>
        <v>0</v>
      </c>
      <c r="AE33" s="3480">
        <f t="shared" si="13"/>
        <v>40</v>
      </c>
      <c r="AF33" s="3481">
        <f t="shared" si="12"/>
        <v>75240</v>
      </c>
    </row>
    <row r="34" spans="1:32" s="3482" customFormat="1" ht="60">
      <c r="A34" s="777">
        <v>17</v>
      </c>
      <c r="B34" s="3522" t="s">
        <v>5878</v>
      </c>
      <c r="C34" s="3470">
        <f t="shared" si="0"/>
        <v>25</v>
      </c>
      <c r="D34" s="3523" t="s">
        <v>929</v>
      </c>
      <c r="E34" s="3497">
        <v>1100</v>
      </c>
      <c r="F34" s="3472"/>
      <c r="G34" s="3473">
        <f t="shared" si="1"/>
        <v>0</v>
      </c>
      <c r="H34" s="3474">
        <v>5</v>
      </c>
      <c r="I34" s="3473">
        <f t="shared" si="2"/>
        <v>5500</v>
      </c>
      <c r="J34" s="3472"/>
      <c r="K34" s="3473">
        <f t="shared" si="3"/>
        <v>0</v>
      </c>
      <c r="L34" s="3474"/>
      <c r="M34" s="3473">
        <f t="shared" si="4"/>
        <v>0</v>
      </c>
      <c r="N34" s="3472"/>
      <c r="O34" s="3475">
        <f t="shared" si="5"/>
        <v>0</v>
      </c>
      <c r="P34" s="3474"/>
      <c r="Q34" s="3473">
        <f t="shared" si="6"/>
        <v>0</v>
      </c>
      <c r="R34" s="3476">
        <v>17</v>
      </c>
      <c r="S34" s="3524" t="s">
        <v>5878</v>
      </c>
      <c r="T34" s="3478">
        <f t="shared" si="7"/>
        <v>45</v>
      </c>
      <c r="U34" s="3525" t="s">
        <v>929</v>
      </c>
      <c r="V34" s="3500">
        <v>1100</v>
      </c>
      <c r="W34" s="3472">
        <v>20</v>
      </c>
      <c r="X34" s="3473">
        <f t="shared" si="8"/>
        <v>22000</v>
      </c>
      <c r="Y34" s="3474"/>
      <c r="Z34" s="3473">
        <f t="shared" si="9"/>
        <v>0</v>
      </c>
      <c r="AA34" s="3472"/>
      <c r="AB34" s="3473">
        <f t="shared" si="10"/>
        <v>0</v>
      </c>
      <c r="AC34" s="3474"/>
      <c r="AD34" s="3473">
        <f t="shared" si="11"/>
        <v>0</v>
      </c>
      <c r="AE34" s="3480">
        <f t="shared" si="13"/>
        <v>25</v>
      </c>
      <c r="AF34" s="3481">
        <f t="shared" si="12"/>
        <v>27500</v>
      </c>
    </row>
    <row r="35" spans="1:32" s="3482" customFormat="1" ht="60">
      <c r="A35" s="777">
        <v>18</v>
      </c>
      <c r="B35" s="3522" t="s">
        <v>5879</v>
      </c>
      <c r="C35" s="3470">
        <f t="shared" si="0"/>
        <v>5</v>
      </c>
      <c r="D35" s="3523" t="s">
        <v>929</v>
      </c>
      <c r="E35" s="3497">
        <v>1100</v>
      </c>
      <c r="F35" s="3472"/>
      <c r="G35" s="3473">
        <f t="shared" si="1"/>
        <v>0</v>
      </c>
      <c r="H35" s="3474">
        <v>5</v>
      </c>
      <c r="I35" s="3473">
        <f t="shared" si="2"/>
        <v>5500</v>
      </c>
      <c r="J35" s="3472"/>
      <c r="K35" s="3473">
        <f t="shared" si="3"/>
        <v>0</v>
      </c>
      <c r="L35" s="3474"/>
      <c r="M35" s="3473">
        <f t="shared" si="4"/>
        <v>0</v>
      </c>
      <c r="N35" s="3472"/>
      <c r="O35" s="3475">
        <f t="shared" si="5"/>
        <v>0</v>
      </c>
      <c r="P35" s="3474"/>
      <c r="Q35" s="3473">
        <f t="shared" si="6"/>
        <v>0</v>
      </c>
      <c r="R35" s="3476">
        <v>18</v>
      </c>
      <c r="S35" s="3524" t="s">
        <v>5879</v>
      </c>
      <c r="T35" s="3478">
        <f t="shared" si="7"/>
        <v>5</v>
      </c>
      <c r="U35" s="3525" t="s">
        <v>929</v>
      </c>
      <c r="V35" s="3500">
        <v>1100</v>
      </c>
      <c r="W35" s="3472"/>
      <c r="X35" s="3473">
        <f t="shared" si="8"/>
        <v>0</v>
      </c>
      <c r="Y35" s="3474"/>
      <c r="Z35" s="3473">
        <f t="shared" si="9"/>
        <v>0</v>
      </c>
      <c r="AA35" s="3472"/>
      <c r="AB35" s="3473">
        <f t="shared" si="10"/>
        <v>0</v>
      </c>
      <c r="AC35" s="3474"/>
      <c r="AD35" s="3473">
        <f t="shared" si="11"/>
        <v>0</v>
      </c>
      <c r="AE35" s="3480">
        <f t="shared" si="13"/>
        <v>5</v>
      </c>
      <c r="AF35" s="3481">
        <f t="shared" si="12"/>
        <v>5500</v>
      </c>
    </row>
    <row r="36" spans="1:32" s="3482" customFormat="1" ht="14.25" customHeight="1">
      <c r="A36" s="777">
        <f>A35+1</f>
        <v>19</v>
      </c>
      <c r="B36" s="3501" t="s">
        <v>5880</v>
      </c>
      <c r="C36" s="3470">
        <f t="shared" si="0"/>
        <v>12</v>
      </c>
      <c r="D36" s="3491" t="s">
        <v>929</v>
      </c>
      <c r="E36" s="3497">
        <v>1100</v>
      </c>
      <c r="F36" s="3472"/>
      <c r="G36" s="3473">
        <f t="shared" si="1"/>
        <v>0</v>
      </c>
      <c r="H36" s="3474">
        <v>5</v>
      </c>
      <c r="I36" s="3473">
        <f t="shared" si="2"/>
        <v>5500</v>
      </c>
      <c r="J36" s="3474"/>
      <c r="K36" s="3473">
        <f t="shared" si="3"/>
        <v>0</v>
      </c>
      <c r="L36" s="3474"/>
      <c r="M36" s="3473">
        <f t="shared" si="4"/>
        <v>0</v>
      </c>
      <c r="N36" s="3474"/>
      <c r="O36" s="3475">
        <f t="shared" si="5"/>
        <v>0</v>
      </c>
      <c r="P36" s="3474">
        <v>5</v>
      </c>
      <c r="Q36" s="3473">
        <f t="shared" si="6"/>
        <v>5500</v>
      </c>
      <c r="R36" s="3476">
        <f>R35+1</f>
        <v>19</v>
      </c>
      <c r="S36" s="3502" t="s">
        <v>5880</v>
      </c>
      <c r="T36" s="3478">
        <f t="shared" si="7"/>
        <v>14</v>
      </c>
      <c r="U36" s="3492" t="s">
        <v>929</v>
      </c>
      <c r="V36" s="3500">
        <v>1100</v>
      </c>
      <c r="W36" s="3472"/>
      <c r="X36" s="3473">
        <f t="shared" si="8"/>
        <v>0</v>
      </c>
      <c r="Y36" s="3474"/>
      <c r="Z36" s="3473">
        <f t="shared" si="9"/>
        <v>0</v>
      </c>
      <c r="AA36" s="3472">
        <v>2</v>
      </c>
      <c r="AB36" s="3473">
        <f t="shared" si="10"/>
        <v>2200</v>
      </c>
      <c r="AC36" s="3474"/>
      <c r="AD36" s="3473">
        <f t="shared" si="11"/>
        <v>0</v>
      </c>
      <c r="AE36" s="3480">
        <f t="shared" si="13"/>
        <v>12</v>
      </c>
      <c r="AF36" s="3481">
        <f t="shared" si="12"/>
        <v>13200</v>
      </c>
    </row>
    <row r="37" spans="1:32" s="3482" customFormat="1" ht="16.5" customHeight="1">
      <c r="A37" s="777">
        <f t="shared" ref="A37:A100" si="14">A36+1</f>
        <v>20</v>
      </c>
      <c r="B37" s="3501" t="s">
        <v>5881</v>
      </c>
      <c r="C37" s="3470">
        <f t="shared" si="0"/>
        <v>32</v>
      </c>
      <c r="D37" s="3491" t="s">
        <v>929</v>
      </c>
      <c r="E37" s="3497">
        <v>1100</v>
      </c>
      <c r="F37" s="3472"/>
      <c r="G37" s="3473">
        <f t="shared" si="1"/>
        <v>0</v>
      </c>
      <c r="H37" s="3474">
        <v>5</v>
      </c>
      <c r="I37" s="3473">
        <f t="shared" si="2"/>
        <v>5500</v>
      </c>
      <c r="J37" s="3474"/>
      <c r="K37" s="3473">
        <f t="shared" si="3"/>
        <v>0</v>
      </c>
      <c r="L37" s="3474"/>
      <c r="M37" s="3473">
        <f t="shared" si="4"/>
        <v>0</v>
      </c>
      <c r="N37" s="3474"/>
      <c r="O37" s="3475">
        <f t="shared" si="5"/>
        <v>0</v>
      </c>
      <c r="P37" s="3474">
        <v>5</v>
      </c>
      <c r="Q37" s="3473">
        <f t="shared" si="6"/>
        <v>5500</v>
      </c>
      <c r="R37" s="3476">
        <f t="shared" ref="R37:R100" si="15">R36+1</f>
        <v>20</v>
      </c>
      <c r="S37" s="3502" t="s">
        <v>5881</v>
      </c>
      <c r="T37" s="3478">
        <f t="shared" si="7"/>
        <v>54</v>
      </c>
      <c r="U37" s="3492" t="s">
        <v>929</v>
      </c>
      <c r="V37" s="3500">
        <v>1100</v>
      </c>
      <c r="W37" s="3472">
        <v>20</v>
      </c>
      <c r="X37" s="3473">
        <f t="shared" si="8"/>
        <v>22000</v>
      </c>
      <c r="Y37" s="3474"/>
      <c r="Z37" s="3473">
        <f t="shared" si="9"/>
        <v>0</v>
      </c>
      <c r="AA37" s="3472">
        <v>2</v>
      </c>
      <c r="AB37" s="3473">
        <f t="shared" si="10"/>
        <v>2200</v>
      </c>
      <c r="AC37" s="3474"/>
      <c r="AD37" s="3473">
        <f t="shared" si="11"/>
        <v>0</v>
      </c>
      <c r="AE37" s="3480">
        <f t="shared" si="13"/>
        <v>32</v>
      </c>
      <c r="AF37" s="3481">
        <f t="shared" si="12"/>
        <v>35200</v>
      </c>
    </row>
    <row r="38" spans="1:32" s="3482" customFormat="1" ht="15.75" customHeight="1">
      <c r="A38" s="777">
        <f t="shared" si="14"/>
        <v>21</v>
      </c>
      <c r="B38" s="3501" t="s">
        <v>5882</v>
      </c>
      <c r="C38" s="3470">
        <f t="shared" si="0"/>
        <v>10</v>
      </c>
      <c r="D38" s="3491" t="s">
        <v>929</v>
      </c>
      <c r="E38" s="3497">
        <v>1100</v>
      </c>
      <c r="F38" s="3472"/>
      <c r="G38" s="3473">
        <f t="shared" si="1"/>
        <v>0</v>
      </c>
      <c r="H38" s="3474">
        <v>5</v>
      </c>
      <c r="I38" s="3473">
        <f t="shared" si="2"/>
        <v>5500</v>
      </c>
      <c r="J38" s="3474"/>
      <c r="K38" s="3473">
        <f t="shared" si="3"/>
        <v>0</v>
      </c>
      <c r="L38" s="3474"/>
      <c r="M38" s="3473">
        <f t="shared" si="4"/>
        <v>0</v>
      </c>
      <c r="N38" s="3474"/>
      <c r="O38" s="3475">
        <f t="shared" si="5"/>
        <v>0</v>
      </c>
      <c r="P38" s="3474">
        <v>5</v>
      </c>
      <c r="Q38" s="3473">
        <f t="shared" si="6"/>
        <v>5500</v>
      </c>
      <c r="R38" s="3476">
        <f t="shared" si="15"/>
        <v>21</v>
      </c>
      <c r="S38" s="3502" t="s">
        <v>5882</v>
      </c>
      <c r="T38" s="3478">
        <f t="shared" si="7"/>
        <v>10</v>
      </c>
      <c r="U38" s="3492" t="s">
        <v>929</v>
      </c>
      <c r="V38" s="3500">
        <v>1100</v>
      </c>
      <c r="W38" s="3472"/>
      <c r="X38" s="3473">
        <f t="shared" si="8"/>
        <v>0</v>
      </c>
      <c r="Y38" s="3474"/>
      <c r="Z38" s="3473">
        <f t="shared" si="9"/>
        <v>0</v>
      </c>
      <c r="AA38" s="3472"/>
      <c r="AB38" s="3473">
        <f t="shared" si="10"/>
        <v>0</v>
      </c>
      <c r="AC38" s="3474"/>
      <c r="AD38" s="3473">
        <f t="shared" si="11"/>
        <v>0</v>
      </c>
      <c r="AE38" s="3480">
        <f t="shared" si="13"/>
        <v>10</v>
      </c>
      <c r="AF38" s="3481">
        <f t="shared" si="12"/>
        <v>11000</v>
      </c>
    </row>
    <row r="39" spans="1:32" s="3482" customFormat="1" ht="17.25" customHeight="1">
      <c r="A39" s="777">
        <f t="shared" si="14"/>
        <v>22</v>
      </c>
      <c r="B39" s="3501" t="s">
        <v>5883</v>
      </c>
      <c r="C39" s="3470">
        <f t="shared" si="0"/>
        <v>15</v>
      </c>
      <c r="D39" s="3491" t="s">
        <v>929</v>
      </c>
      <c r="E39" s="3497">
        <v>400</v>
      </c>
      <c r="F39" s="3472"/>
      <c r="G39" s="3473">
        <f t="shared" si="1"/>
        <v>0</v>
      </c>
      <c r="H39" s="3474">
        <v>5</v>
      </c>
      <c r="I39" s="3473">
        <f t="shared" si="2"/>
        <v>2000</v>
      </c>
      <c r="J39" s="3474"/>
      <c r="K39" s="3473">
        <f t="shared" si="3"/>
        <v>0</v>
      </c>
      <c r="L39" s="3474"/>
      <c r="M39" s="3473">
        <f t="shared" si="4"/>
        <v>0</v>
      </c>
      <c r="N39" s="3474"/>
      <c r="O39" s="3475">
        <f t="shared" si="5"/>
        <v>0</v>
      </c>
      <c r="P39" s="3474"/>
      <c r="Q39" s="3473">
        <f t="shared" si="6"/>
        <v>0</v>
      </c>
      <c r="R39" s="3476">
        <f t="shared" si="15"/>
        <v>22</v>
      </c>
      <c r="S39" s="3502" t="s">
        <v>5883</v>
      </c>
      <c r="T39" s="3478">
        <f t="shared" si="7"/>
        <v>25</v>
      </c>
      <c r="U39" s="3492" t="s">
        <v>929</v>
      </c>
      <c r="V39" s="3500">
        <v>400</v>
      </c>
      <c r="W39" s="3472">
        <v>10</v>
      </c>
      <c r="X39" s="3473">
        <f t="shared" si="8"/>
        <v>4000</v>
      </c>
      <c r="Y39" s="3474"/>
      <c r="Z39" s="3473">
        <f t="shared" si="9"/>
        <v>0</v>
      </c>
      <c r="AA39" s="3472"/>
      <c r="AB39" s="3473">
        <f t="shared" si="10"/>
        <v>0</v>
      </c>
      <c r="AC39" s="3474"/>
      <c r="AD39" s="3473">
        <f t="shared" si="11"/>
        <v>0</v>
      </c>
      <c r="AE39" s="3480">
        <f t="shared" si="13"/>
        <v>15</v>
      </c>
      <c r="AF39" s="3481">
        <f t="shared" si="12"/>
        <v>6000</v>
      </c>
    </row>
    <row r="40" spans="1:32" s="3482" customFormat="1" ht="16.5" customHeight="1">
      <c r="A40" s="777">
        <f t="shared" si="14"/>
        <v>23</v>
      </c>
      <c r="B40" s="3501" t="s">
        <v>5884</v>
      </c>
      <c r="C40" s="3470">
        <f t="shared" si="0"/>
        <v>10</v>
      </c>
      <c r="D40" s="3491" t="s">
        <v>929</v>
      </c>
      <c r="E40" s="3497">
        <v>1100</v>
      </c>
      <c r="F40" s="3472"/>
      <c r="G40" s="3473">
        <f t="shared" si="1"/>
        <v>0</v>
      </c>
      <c r="H40" s="3474">
        <v>5</v>
      </c>
      <c r="I40" s="3473">
        <f t="shared" si="2"/>
        <v>5500</v>
      </c>
      <c r="J40" s="3474"/>
      <c r="K40" s="3473">
        <f t="shared" si="3"/>
        <v>0</v>
      </c>
      <c r="L40" s="3474"/>
      <c r="M40" s="3473">
        <f t="shared" si="4"/>
        <v>0</v>
      </c>
      <c r="N40" s="3474"/>
      <c r="O40" s="3475">
        <f t="shared" si="5"/>
        <v>0</v>
      </c>
      <c r="P40" s="3474">
        <v>5</v>
      </c>
      <c r="Q40" s="3473">
        <f t="shared" si="6"/>
        <v>5500</v>
      </c>
      <c r="R40" s="3476">
        <f t="shared" si="15"/>
        <v>23</v>
      </c>
      <c r="S40" s="3502" t="s">
        <v>5884</v>
      </c>
      <c r="T40" s="3478">
        <f t="shared" si="7"/>
        <v>10</v>
      </c>
      <c r="U40" s="3492" t="s">
        <v>929</v>
      </c>
      <c r="V40" s="3500">
        <v>1100</v>
      </c>
      <c r="W40" s="3472"/>
      <c r="X40" s="3473">
        <f t="shared" si="8"/>
        <v>0</v>
      </c>
      <c r="Y40" s="3474"/>
      <c r="Z40" s="3473">
        <f t="shared" si="9"/>
        <v>0</v>
      </c>
      <c r="AA40" s="3472"/>
      <c r="AB40" s="3473">
        <f t="shared" si="10"/>
        <v>0</v>
      </c>
      <c r="AC40" s="3474"/>
      <c r="AD40" s="3473">
        <f t="shared" si="11"/>
        <v>0</v>
      </c>
      <c r="AE40" s="3480">
        <f t="shared" si="13"/>
        <v>10</v>
      </c>
      <c r="AF40" s="3481">
        <f t="shared" si="12"/>
        <v>11000</v>
      </c>
    </row>
    <row r="41" spans="1:32" s="3482" customFormat="1" ht="18" customHeight="1">
      <c r="A41" s="777">
        <f t="shared" si="14"/>
        <v>24</v>
      </c>
      <c r="B41" s="3526" t="s">
        <v>5885</v>
      </c>
      <c r="C41" s="3470">
        <f t="shared" si="0"/>
        <v>26</v>
      </c>
      <c r="D41" s="3527" t="s">
        <v>903</v>
      </c>
      <c r="E41" s="3497">
        <v>250</v>
      </c>
      <c r="F41" s="3472"/>
      <c r="G41" s="3473">
        <f t="shared" si="1"/>
        <v>0</v>
      </c>
      <c r="H41" s="3474"/>
      <c r="I41" s="3473">
        <f t="shared" si="2"/>
        <v>0</v>
      </c>
      <c r="J41" s="3474"/>
      <c r="K41" s="3473">
        <f t="shared" si="3"/>
        <v>0</v>
      </c>
      <c r="L41" s="3474"/>
      <c r="M41" s="3473">
        <f t="shared" si="4"/>
        <v>0</v>
      </c>
      <c r="N41" s="3474"/>
      <c r="O41" s="3475">
        <f t="shared" si="5"/>
        <v>0</v>
      </c>
      <c r="P41" s="3474">
        <v>20</v>
      </c>
      <c r="Q41" s="3473">
        <f t="shared" si="6"/>
        <v>5000</v>
      </c>
      <c r="R41" s="3476">
        <f t="shared" si="15"/>
        <v>24</v>
      </c>
      <c r="S41" s="3528" t="s">
        <v>5885</v>
      </c>
      <c r="T41" s="3478">
        <f t="shared" si="7"/>
        <v>32</v>
      </c>
      <c r="U41" s="3529" t="s">
        <v>903</v>
      </c>
      <c r="V41" s="3500">
        <v>250</v>
      </c>
      <c r="W41" s="3472">
        <v>6</v>
      </c>
      <c r="X41" s="3473">
        <f t="shared" si="8"/>
        <v>1500</v>
      </c>
      <c r="Y41" s="3474"/>
      <c r="Z41" s="3473">
        <f t="shared" si="9"/>
        <v>0</v>
      </c>
      <c r="AA41" s="3472"/>
      <c r="AB41" s="3473">
        <f t="shared" si="10"/>
        <v>0</v>
      </c>
      <c r="AC41" s="3474"/>
      <c r="AD41" s="3473">
        <f t="shared" si="11"/>
        <v>0</v>
      </c>
      <c r="AE41" s="3480">
        <f t="shared" si="13"/>
        <v>26</v>
      </c>
      <c r="AF41" s="3481">
        <f t="shared" si="12"/>
        <v>6500</v>
      </c>
    </row>
    <row r="42" spans="1:32" s="3530" customFormat="1" ht="18" customHeight="1">
      <c r="A42" s="777">
        <f t="shared" si="14"/>
        <v>25</v>
      </c>
      <c r="B42" s="3526" t="s">
        <v>5886</v>
      </c>
      <c r="C42" s="3470">
        <f t="shared" si="0"/>
        <v>16</v>
      </c>
      <c r="D42" s="3527" t="s">
        <v>903</v>
      </c>
      <c r="E42" s="3497">
        <v>250</v>
      </c>
      <c r="F42" s="3472"/>
      <c r="G42" s="3473">
        <f t="shared" si="1"/>
        <v>0</v>
      </c>
      <c r="H42" s="3474"/>
      <c r="I42" s="3473">
        <f t="shared" si="2"/>
        <v>0</v>
      </c>
      <c r="J42" s="3474"/>
      <c r="K42" s="3473">
        <f t="shared" si="3"/>
        <v>0</v>
      </c>
      <c r="L42" s="3474"/>
      <c r="M42" s="3473">
        <f t="shared" si="4"/>
        <v>0</v>
      </c>
      <c r="N42" s="3474"/>
      <c r="O42" s="3475">
        <f t="shared" si="5"/>
        <v>0</v>
      </c>
      <c r="P42" s="3474">
        <v>10</v>
      </c>
      <c r="Q42" s="3473">
        <f t="shared" si="6"/>
        <v>2500</v>
      </c>
      <c r="R42" s="3476">
        <f t="shared" si="15"/>
        <v>25</v>
      </c>
      <c r="S42" s="3528" t="s">
        <v>5886</v>
      </c>
      <c r="T42" s="3478">
        <f t="shared" si="7"/>
        <v>22</v>
      </c>
      <c r="U42" s="3529" t="s">
        <v>903</v>
      </c>
      <c r="V42" s="3500">
        <v>250</v>
      </c>
      <c r="W42" s="3472">
        <v>6</v>
      </c>
      <c r="X42" s="3473">
        <f t="shared" si="8"/>
        <v>1500</v>
      </c>
      <c r="Y42" s="3474"/>
      <c r="Z42" s="3473">
        <f t="shared" si="9"/>
        <v>0</v>
      </c>
      <c r="AA42" s="3472"/>
      <c r="AB42" s="3473">
        <f t="shared" si="10"/>
        <v>0</v>
      </c>
      <c r="AC42" s="3474"/>
      <c r="AD42" s="3473">
        <f t="shared" si="11"/>
        <v>0</v>
      </c>
      <c r="AE42" s="3480">
        <f t="shared" si="13"/>
        <v>16</v>
      </c>
      <c r="AF42" s="3481">
        <f t="shared" si="12"/>
        <v>4000</v>
      </c>
    </row>
    <row r="43" spans="1:32" s="3531" customFormat="1" ht="17.25" customHeight="1">
      <c r="A43" s="777">
        <f t="shared" si="14"/>
        <v>26</v>
      </c>
      <c r="B43" s="3469" t="s">
        <v>5887</v>
      </c>
      <c r="C43" s="3470">
        <f t="shared" si="0"/>
        <v>570</v>
      </c>
      <c r="D43" s="3470" t="s">
        <v>903</v>
      </c>
      <c r="E43" s="3497">
        <v>60</v>
      </c>
      <c r="F43" s="3472"/>
      <c r="G43" s="3473">
        <f t="shared" si="1"/>
        <v>0</v>
      </c>
      <c r="H43" s="3474">
        <v>100</v>
      </c>
      <c r="I43" s="3473">
        <f t="shared" si="2"/>
        <v>6000</v>
      </c>
      <c r="J43" s="3474">
        <v>20</v>
      </c>
      <c r="K43" s="3473">
        <f t="shared" si="3"/>
        <v>1200</v>
      </c>
      <c r="L43" s="3474"/>
      <c r="M43" s="3473">
        <f t="shared" si="4"/>
        <v>0</v>
      </c>
      <c r="N43" s="3474"/>
      <c r="O43" s="3475">
        <f t="shared" si="5"/>
        <v>0</v>
      </c>
      <c r="P43" s="3474">
        <v>200</v>
      </c>
      <c r="Q43" s="3473">
        <f t="shared" si="6"/>
        <v>12000</v>
      </c>
      <c r="R43" s="3476">
        <f t="shared" si="15"/>
        <v>26</v>
      </c>
      <c r="S43" s="3477" t="s">
        <v>5887</v>
      </c>
      <c r="T43" s="3478">
        <f t="shared" si="7"/>
        <v>820</v>
      </c>
      <c r="U43" s="3478" t="s">
        <v>903</v>
      </c>
      <c r="V43" s="3500">
        <v>60</v>
      </c>
      <c r="W43" s="3472"/>
      <c r="X43" s="3473">
        <f t="shared" si="8"/>
        <v>0</v>
      </c>
      <c r="Y43" s="3474"/>
      <c r="Z43" s="3473">
        <f t="shared" si="9"/>
        <v>0</v>
      </c>
      <c r="AA43" s="3472"/>
      <c r="AB43" s="3473">
        <f t="shared" si="10"/>
        <v>0</v>
      </c>
      <c r="AC43" s="3474">
        <v>250</v>
      </c>
      <c r="AD43" s="3473">
        <f t="shared" si="11"/>
        <v>15000</v>
      </c>
      <c r="AE43" s="3480">
        <f t="shared" si="13"/>
        <v>570</v>
      </c>
      <c r="AF43" s="3481">
        <f t="shared" si="12"/>
        <v>34200</v>
      </c>
    </row>
    <row r="44" spans="1:32" s="3482" customFormat="1" ht="21" customHeight="1">
      <c r="A44" s="777">
        <f t="shared" si="14"/>
        <v>27</v>
      </c>
      <c r="B44" s="3532" t="s">
        <v>5888</v>
      </c>
      <c r="C44" s="3470">
        <f t="shared" si="0"/>
        <v>0</v>
      </c>
      <c r="D44" s="3496" t="s">
        <v>903</v>
      </c>
      <c r="E44" s="3497">
        <v>400</v>
      </c>
      <c r="F44" s="3472"/>
      <c r="G44" s="3473">
        <f t="shared" si="1"/>
        <v>0</v>
      </c>
      <c r="H44" s="3474"/>
      <c r="I44" s="3473">
        <f t="shared" si="2"/>
        <v>0</v>
      </c>
      <c r="J44" s="3474"/>
      <c r="K44" s="3473">
        <f t="shared" si="3"/>
        <v>0</v>
      </c>
      <c r="L44" s="3474"/>
      <c r="M44" s="3473">
        <f t="shared" si="4"/>
        <v>0</v>
      </c>
      <c r="N44" s="3474"/>
      <c r="O44" s="3475">
        <f t="shared" si="5"/>
        <v>0</v>
      </c>
      <c r="P44" s="3474"/>
      <c r="Q44" s="3473">
        <f t="shared" si="6"/>
        <v>0</v>
      </c>
      <c r="R44" s="3476">
        <f t="shared" si="15"/>
        <v>27</v>
      </c>
      <c r="S44" s="3533" t="s">
        <v>5888</v>
      </c>
      <c r="T44" s="3478">
        <f t="shared" si="7"/>
        <v>0</v>
      </c>
      <c r="U44" s="3499" t="s">
        <v>903</v>
      </c>
      <c r="V44" s="3500">
        <v>400</v>
      </c>
      <c r="W44" s="3472"/>
      <c r="X44" s="3473">
        <f t="shared" si="8"/>
        <v>0</v>
      </c>
      <c r="Y44" s="3474"/>
      <c r="Z44" s="3473">
        <f t="shared" si="9"/>
        <v>0</v>
      </c>
      <c r="AA44" s="3472"/>
      <c r="AB44" s="3473">
        <f t="shared" si="10"/>
        <v>0</v>
      </c>
      <c r="AC44" s="3474"/>
      <c r="AD44" s="3473">
        <f t="shared" si="11"/>
        <v>0</v>
      </c>
      <c r="AE44" s="3480">
        <f t="shared" si="13"/>
        <v>0</v>
      </c>
      <c r="AF44" s="3481">
        <f t="shared" si="12"/>
        <v>0</v>
      </c>
    </row>
    <row r="45" spans="1:32" s="3482" customFormat="1" ht="16.5" customHeight="1">
      <c r="A45" s="777">
        <f t="shared" si="14"/>
        <v>28</v>
      </c>
      <c r="B45" s="3501" t="s">
        <v>5889</v>
      </c>
      <c r="C45" s="3470">
        <f t="shared" si="0"/>
        <v>49</v>
      </c>
      <c r="D45" s="3491" t="s">
        <v>903</v>
      </c>
      <c r="E45" s="3497">
        <v>2166.67</v>
      </c>
      <c r="F45" s="3472"/>
      <c r="G45" s="3473">
        <f t="shared" si="1"/>
        <v>0</v>
      </c>
      <c r="H45" s="3474">
        <v>10</v>
      </c>
      <c r="I45" s="3473">
        <f t="shared" si="2"/>
        <v>21666.7</v>
      </c>
      <c r="J45" s="3474">
        <v>3</v>
      </c>
      <c r="K45" s="3473">
        <f t="shared" si="3"/>
        <v>6500.01</v>
      </c>
      <c r="L45" s="3474">
        <v>5</v>
      </c>
      <c r="M45" s="3473">
        <f t="shared" si="4"/>
        <v>10833.35</v>
      </c>
      <c r="N45" s="3474">
        <v>3</v>
      </c>
      <c r="O45" s="3475">
        <f t="shared" si="5"/>
        <v>6500.01</v>
      </c>
      <c r="P45" s="3474">
        <v>3</v>
      </c>
      <c r="Q45" s="3473">
        <f t="shared" si="6"/>
        <v>6500.01</v>
      </c>
      <c r="R45" s="3476">
        <f t="shared" si="15"/>
        <v>28</v>
      </c>
      <c r="S45" s="3502" t="s">
        <v>5889</v>
      </c>
      <c r="T45" s="3478">
        <f t="shared" si="7"/>
        <v>74</v>
      </c>
      <c r="U45" s="3492" t="s">
        <v>903</v>
      </c>
      <c r="V45" s="3500">
        <v>2166.67</v>
      </c>
      <c r="W45" s="3472">
        <v>4</v>
      </c>
      <c r="X45" s="3473">
        <f t="shared" si="8"/>
        <v>8666.68</v>
      </c>
      <c r="Y45" s="3474"/>
      <c r="Z45" s="3473">
        <f t="shared" si="9"/>
        <v>0</v>
      </c>
      <c r="AA45" s="3472">
        <v>1</v>
      </c>
      <c r="AB45" s="3473">
        <f t="shared" si="10"/>
        <v>2166.67</v>
      </c>
      <c r="AC45" s="3474">
        <v>20</v>
      </c>
      <c r="AD45" s="3473">
        <f t="shared" si="11"/>
        <v>43333.4</v>
      </c>
      <c r="AE45" s="3480">
        <f t="shared" si="13"/>
        <v>49</v>
      </c>
      <c r="AF45" s="3481">
        <f t="shared" si="12"/>
        <v>106166.83</v>
      </c>
    </row>
    <row r="46" spans="1:32" s="3482" customFormat="1" ht="17.25" customHeight="1">
      <c r="A46" s="777">
        <f t="shared" si="14"/>
        <v>29</v>
      </c>
      <c r="B46" s="3534" t="s">
        <v>5890</v>
      </c>
      <c r="C46" s="3470">
        <f t="shared" si="0"/>
        <v>18</v>
      </c>
      <c r="D46" s="3535" t="s">
        <v>903</v>
      </c>
      <c r="E46" s="3497">
        <v>1800</v>
      </c>
      <c r="F46" s="3472"/>
      <c r="G46" s="3473">
        <f t="shared" si="1"/>
        <v>0</v>
      </c>
      <c r="H46" s="3474">
        <v>5</v>
      </c>
      <c r="I46" s="3473">
        <f t="shared" si="2"/>
        <v>9000</v>
      </c>
      <c r="J46" s="3474">
        <v>1</v>
      </c>
      <c r="K46" s="3473">
        <f t="shared" si="3"/>
        <v>1800</v>
      </c>
      <c r="L46" s="3474">
        <v>3</v>
      </c>
      <c r="M46" s="3473">
        <f t="shared" si="4"/>
        <v>5400</v>
      </c>
      <c r="N46" s="3474">
        <v>2</v>
      </c>
      <c r="O46" s="3475">
        <f t="shared" si="5"/>
        <v>3600</v>
      </c>
      <c r="P46" s="3474">
        <v>2</v>
      </c>
      <c r="Q46" s="3473">
        <f t="shared" si="6"/>
        <v>3600</v>
      </c>
      <c r="R46" s="3476">
        <f t="shared" si="15"/>
        <v>29</v>
      </c>
      <c r="S46" s="3536" t="s">
        <v>5890</v>
      </c>
      <c r="T46" s="3478">
        <f t="shared" si="7"/>
        <v>23</v>
      </c>
      <c r="U46" s="3537" t="s">
        <v>903</v>
      </c>
      <c r="V46" s="3500">
        <v>1800</v>
      </c>
      <c r="W46" s="3472">
        <v>4</v>
      </c>
      <c r="X46" s="3473">
        <f t="shared" si="8"/>
        <v>7200</v>
      </c>
      <c r="Y46" s="3474"/>
      <c r="Z46" s="3473">
        <f t="shared" si="9"/>
        <v>0</v>
      </c>
      <c r="AA46" s="3472">
        <v>1</v>
      </c>
      <c r="AB46" s="3473">
        <f t="shared" si="10"/>
        <v>1800</v>
      </c>
      <c r="AC46" s="3474"/>
      <c r="AD46" s="3473">
        <f t="shared" si="11"/>
        <v>0</v>
      </c>
      <c r="AE46" s="3480">
        <f t="shared" si="13"/>
        <v>18</v>
      </c>
      <c r="AF46" s="3481">
        <f t="shared" si="12"/>
        <v>32400</v>
      </c>
    </row>
    <row r="47" spans="1:32" s="3482" customFormat="1" ht="16.5" customHeight="1">
      <c r="A47" s="777">
        <f t="shared" si="14"/>
        <v>30</v>
      </c>
      <c r="B47" s="3483" t="s">
        <v>5891</v>
      </c>
      <c r="C47" s="3470">
        <f t="shared" si="0"/>
        <v>2</v>
      </c>
      <c r="D47" s="3484" t="s">
        <v>903</v>
      </c>
      <c r="E47" s="3497">
        <v>750</v>
      </c>
      <c r="F47" s="3472"/>
      <c r="G47" s="3473">
        <f t="shared" si="1"/>
        <v>0</v>
      </c>
      <c r="H47" s="3474"/>
      <c r="I47" s="3473">
        <f t="shared" si="2"/>
        <v>0</v>
      </c>
      <c r="J47" s="3474"/>
      <c r="K47" s="3473">
        <f t="shared" si="3"/>
        <v>0</v>
      </c>
      <c r="L47" s="3474"/>
      <c r="M47" s="3473">
        <f t="shared" si="4"/>
        <v>0</v>
      </c>
      <c r="N47" s="3474"/>
      <c r="O47" s="3475">
        <f t="shared" si="5"/>
        <v>0</v>
      </c>
      <c r="P47" s="3474">
        <v>2</v>
      </c>
      <c r="Q47" s="3473">
        <f t="shared" si="6"/>
        <v>1500</v>
      </c>
      <c r="R47" s="3476">
        <f t="shared" si="15"/>
        <v>30</v>
      </c>
      <c r="S47" s="3485" t="s">
        <v>5891</v>
      </c>
      <c r="T47" s="3478">
        <f t="shared" si="7"/>
        <v>2</v>
      </c>
      <c r="U47" s="3486" t="s">
        <v>903</v>
      </c>
      <c r="V47" s="3500">
        <v>750</v>
      </c>
      <c r="W47" s="3472"/>
      <c r="X47" s="3473">
        <f t="shared" si="8"/>
        <v>0</v>
      </c>
      <c r="Y47" s="3474"/>
      <c r="Z47" s="3473">
        <f t="shared" si="9"/>
        <v>0</v>
      </c>
      <c r="AA47" s="3472"/>
      <c r="AB47" s="3473">
        <f t="shared" si="10"/>
        <v>0</v>
      </c>
      <c r="AC47" s="3474"/>
      <c r="AD47" s="3473">
        <f t="shared" si="11"/>
        <v>0</v>
      </c>
      <c r="AE47" s="3480">
        <f t="shared" si="13"/>
        <v>2</v>
      </c>
      <c r="AF47" s="3481">
        <f t="shared" si="12"/>
        <v>1500</v>
      </c>
    </row>
    <row r="48" spans="1:32" s="3482" customFormat="1" ht="16.5" customHeight="1">
      <c r="A48" s="777">
        <f t="shared" si="14"/>
        <v>31</v>
      </c>
      <c r="B48" s="3483" t="s">
        <v>5892</v>
      </c>
      <c r="C48" s="3470">
        <f t="shared" si="0"/>
        <v>40</v>
      </c>
      <c r="D48" s="3484"/>
      <c r="E48" s="3497">
        <v>3732</v>
      </c>
      <c r="F48" s="3472"/>
      <c r="G48" s="3473">
        <f t="shared" si="1"/>
        <v>0</v>
      </c>
      <c r="H48" s="3474"/>
      <c r="I48" s="3473">
        <f t="shared" si="2"/>
        <v>0</v>
      </c>
      <c r="J48" s="3474"/>
      <c r="K48" s="3473">
        <f t="shared" si="3"/>
        <v>0</v>
      </c>
      <c r="L48" s="3474"/>
      <c r="M48" s="3473">
        <f t="shared" si="4"/>
        <v>0</v>
      </c>
      <c r="N48" s="3474"/>
      <c r="O48" s="3475">
        <f t="shared" si="5"/>
        <v>0</v>
      </c>
      <c r="P48" s="3474">
        <v>40</v>
      </c>
      <c r="Q48" s="3473">
        <f t="shared" si="6"/>
        <v>149280</v>
      </c>
      <c r="R48" s="3476">
        <f t="shared" si="15"/>
        <v>31</v>
      </c>
      <c r="S48" s="3485" t="s">
        <v>5892</v>
      </c>
      <c r="T48" s="3478">
        <f t="shared" si="7"/>
        <v>40</v>
      </c>
      <c r="U48" s="3486"/>
      <c r="V48" s="3500">
        <v>3732</v>
      </c>
      <c r="W48" s="3472"/>
      <c r="X48" s="3473">
        <f t="shared" si="8"/>
        <v>0</v>
      </c>
      <c r="Y48" s="3474"/>
      <c r="Z48" s="3473">
        <f t="shared" si="9"/>
        <v>0</v>
      </c>
      <c r="AA48" s="3472"/>
      <c r="AB48" s="3473">
        <f t="shared" si="10"/>
        <v>0</v>
      </c>
      <c r="AC48" s="3474"/>
      <c r="AD48" s="3473">
        <f t="shared" si="11"/>
        <v>0</v>
      </c>
      <c r="AE48" s="3480">
        <f t="shared" si="13"/>
        <v>40</v>
      </c>
      <c r="AF48" s="3481">
        <f t="shared" si="12"/>
        <v>149280</v>
      </c>
    </row>
    <row r="49" spans="1:32" s="3482" customFormat="1" ht="16.5" customHeight="1">
      <c r="A49" s="777">
        <f t="shared" si="14"/>
        <v>32</v>
      </c>
      <c r="B49" s="3483" t="s">
        <v>5893</v>
      </c>
      <c r="C49" s="3470">
        <f t="shared" si="0"/>
        <v>2</v>
      </c>
      <c r="D49" s="3484" t="s">
        <v>903</v>
      </c>
      <c r="E49" s="3497">
        <v>988</v>
      </c>
      <c r="F49" s="3472"/>
      <c r="G49" s="3473">
        <f t="shared" si="1"/>
        <v>0</v>
      </c>
      <c r="H49" s="3474"/>
      <c r="I49" s="3473">
        <f t="shared" si="2"/>
        <v>0</v>
      </c>
      <c r="J49" s="3474"/>
      <c r="K49" s="3473">
        <f t="shared" si="3"/>
        <v>0</v>
      </c>
      <c r="L49" s="3474"/>
      <c r="M49" s="3473">
        <f t="shared" si="4"/>
        <v>0</v>
      </c>
      <c r="N49" s="3474"/>
      <c r="O49" s="3475">
        <f t="shared" si="5"/>
        <v>0</v>
      </c>
      <c r="P49" s="3474">
        <v>2</v>
      </c>
      <c r="Q49" s="3473">
        <f t="shared" si="6"/>
        <v>1976</v>
      </c>
      <c r="R49" s="3476">
        <f t="shared" si="15"/>
        <v>32</v>
      </c>
      <c r="S49" s="3485" t="s">
        <v>5893</v>
      </c>
      <c r="T49" s="3478">
        <f t="shared" si="7"/>
        <v>2</v>
      </c>
      <c r="U49" s="3486" t="s">
        <v>903</v>
      </c>
      <c r="V49" s="3500">
        <v>988</v>
      </c>
      <c r="W49" s="3472"/>
      <c r="X49" s="3473">
        <f t="shared" si="8"/>
        <v>0</v>
      </c>
      <c r="Y49" s="3474"/>
      <c r="Z49" s="3473">
        <f t="shared" si="9"/>
        <v>0</v>
      </c>
      <c r="AA49" s="3472"/>
      <c r="AB49" s="3473">
        <f t="shared" si="10"/>
        <v>0</v>
      </c>
      <c r="AC49" s="3474"/>
      <c r="AD49" s="3473">
        <f t="shared" si="11"/>
        <v>0</v>
      </c>
      <c r="AE49" s="3480">
        <f t="shared" si="13"/>
        <v>2</v>
      </c>
      <c r="AF49" s="3481">
        <f t="shared" si="12"/>
        <v>1976</v>
      </c>
    </row>
    <row r="50" spans="1:32" s="3482" customFormat="1" ht="16.5" customHeight="1">
      <c r="A50" s="777">
        <f t="shared" si="14"/>
        <v>33</v>
      </c>
      <c r="B50" s="3501" t="s">
        <v>5894</v>
      </c>
      <c r="C50" s="3470">
        <f t="shared" si="0"/>
        <v>52</v>
      </c>
      <c r="D50" s="3491" t="s">
        <v>929</v>
      </c>
      <c r="E50" s="3497">
        <v>220</v>
      </c>
      <c r="F50" s="3472">
        <v>12</v>
      </c>
      <c r="G50" s="3473">
        <f t="shared" si="1"/>
        <v>2640</v>
      </c>
      <c r="H50" s="3474"/>
      <c r="I50" s="3473">
        <f t="shared" si="2"/>
        <v>0</v>
      </c>
      <c r="J50" s="3474">
        <v>5</v>
      </c>
      <c r="K50" s="3473">
        <f t="shared" si="3"/>
        <v>1100</v>
      </c>
      <c r="L50" s="3474">
        <v>3</v>
      </c>
      <c r="M50" s="3473">
        <f t="shared" si="4"/>
        <v>660</v>
      </c>
      <c r="N50" s="3474">
        <v>2</v>
      </c>
      <c r="O50" s="3475">
        <f t="shared" si="5"/>
        <v>440</v>
      </c>
      <c r="P50" s="3474">
        <v>30</v>
      </c>
      <c r="Q50" s="3473">
        <f t="shared" si="6"/>
        <v>6600</v>
      </c>
      <c r="R50" s="3476">
        <f t="shared" si="15"/>
        <v>33</v>
      </c>
      <c r="S50" s="3502" t="s">
        <v>5894</v>
      </c>
      <c r="T50" s="3478">
        <f t="shared" si="7"/>
        <v>52</v>
      </c>
      <c r="U50" s="3492" t="s">
        <v>929</v>
      </c>
      <c r="V50" s="3500">
        <v>220</v>
      </c>
      <c r="W50" s="3472"/>
      <c r="X50" s="3473">
        <f t="shared" si="8"/>
        <v>0</v>
      </c>
      <c r="Y50" s="3474"/>
      <c r="Z50" s="3473">
        <f t="shared" si="9"/>
        <v>0</v>
      </c>
      <c r="AA50" s="3472"/>
      <c r="AB50" s="3473">
        <f t="shared" si="10"/>
        <v>0</v>
      </c>
      <c r="AC50" s="3474"/>
      <c r="AD50" s="3473">
        <f t="shared" si="11"/>
        <v>0</v>
      </c>
      <c r="AE50" s="3480">
        <f t="shared" si="13"/>
        <v>52</v>
      </c>
      <c r="AF50" s="3481">
        <f t="shared" si="12"/>
        <v>11440</v>
      </c>
    </row>
    <row r="51" spans="1:32" ht="33.75" customHeight="1">
      <c r="A51" s="777">
        <f t="shared" si="14"/>
        <v>34</v>
      </c>
      <c r="B51" s="3483" t="s">
        <v>5895</v>
      </c>
      <c r="C51" s="3470">
        <f t="shared" si="0"/>
        <v>43</v>
      </c>
      <c r="D51" s="3484" t="s">
        <v>903</v>
      </c>
      <c r="E51" s="3497">
        <v>738</v>
      </c>
      <c r="F51" s="3472"/>
      <c r="G51" s="3473">
        <f t="shared" si="1"/>
        <v>0</v>
      </c>
      <c r="H51" s="3474"/>
      <c r="I51" s="3473">
        <f t="shared" si="2"/>
        <v>0</v>
      </c>
      <c r="J51" s="3474"/>
      <c r="K51" s="3473">
        <f t="shared" si="3"/>
        <v>0</v>
      </c>
      <c r="L51" s="3474"/>
      <c r="M51" s="3473">
        <f t="shared" si="4"/>
        <v>0</v>
      </c>
      <c r="N51" s="3474"/>
      <c r="O51" s="3475">
        <f t="shared" si="5"/>
        <v>0</v>
      </c>
      <c r="P51" s="3474">
        <v>40</v>
      </c>
      <c r="Q51" s="3473">
        <f t="shared" si="6"/>
        <v>29520</v>
      </c>
      <c r="R51" s="3476">
        <f t="shared" si="15"/>
        <v>34</v>
      </c>
      <c r="S51" s="3485" t="s">
        <v>5895</v>
      </c>
      <c r="T51" s="3478">
        <f t="shared" si="7"/>
        <v>46</v>
      </c>
      <c r="U51" s="3486" t="s">
        <v>903</v>
      </c>
      <c r="V51" s="3500">
        <v>738</v>
      </c>
      <c r="W51" s="3472"/>
      <c r="X51" s="3473">
        <f t="shared" si="8"/>
        <v>0</v>
      </c>
      <c r="Y51" s="3474"/>
      <c r="Z51" s="3473">
        <f t="shared" si="9"/>
        <v>0</v>
      </c>
      <c r="AA51" s="3472"/>
      <c r="AB51" s="3473">
        <f t="shared" si="10"/>
        <v>0</v>
      </c>
      <c r="AC51" s="3474">
        <v>3</v>
      </c>
      <c r="AD51" s="3473">
        <f t="shared" si="11"/>
        <v>2214</v>
      </c>
      <c r="AE51" s="3480">
        <f t="shared" si="13"/>
        <v>43</v>
      </c>
      <c r="AF51" s="3481">
        <f t="shared" si="12"/>
        <v>31734</v>
      </c>
    </row>
    <row r="52" spans="1:32" ht="16.5" customHeight="1">
      <c r="A52" s="777">
        <f t="shared" si="14"/>
        <v>35</v>
      </c>
      <c r="B52" s="3522" t="s">
        <v>5896</v>
      </c>
      <c r="C52" s="3470">
        <f t="shared" si="0"/>
        <v>3</v>
      </c>
      <c r="D52" s="3484" t="s">
        <v>903</v>
      </c>
      <c r="E52" s="3497">
        <v>250</v>
      </c>
      <c r="F52" s="3472"/>
      <c r="G52" s="3473">
        <f t="shared" si="1"/>
        <v>0</v>
      </c>
      <c r="H52" s="3474"/>
      <c r="I52" s="3473">
        <f t="shared" si="2"/>
        <v>0</v>
      </c>
      <c r="J52" s="3474">
        <v>3</v>
      </c>
      <c r="K52" s="3473">
        <f t="shared" si="3"/>
        <v>750</v>
      </c>
      <c r="L52" s="3474"/>
      <c r="M52" s="3473">
        <f t="shared" si="4"/>
        <v>0</v>
      </c>
      <c r="N52" s="3474"/>
      <c r="O52" s="3475">
        <f t="shared" si="5"/>
        <v>0</v>
      </c>
      <c r="P52" s="3474"/>
      <c r="Q52" s="3473">
        <f t="shared" si="6"/>
        <v>0</v>
      </c>
      <c r="R52" s="3476">
        <f t="shared" si="15"/>
        <v>35</v>
      </c>
      <c r="S52" s="3524" t="s">
        <v>5896</v>
      </c>
      <c r="T52" s="3478">
        <f t="shared" si="7"/>
        <v>3</v>
      </c>
      <c r="U52" s="3486" t="s">
        <v>903</v>
      </c>
      <c r="V52" s="3500">
        <v>250</v>
      </c>
      <c r="W52" s="3472"/>
      <c r="X52" s="3473">
        <f t="shared" si="8"/>
        <v>0</v>
      </c>
      <c r="Y52" s="3474"/>
      <c r="Z52" s="3473">
        <f t="shared" si="9"/>
        <v>0</v>
      </c>
      <c r="AA52" s="3472"/>
      <c r="AB52" s="3473">
        <f t="shared" si="10"/>
        <v>0</v>
      </c>
      <c r="AC52" s="3474"/>
      <c r="AD52" s="3473">
        <f t="shared" si="11"/>
        <v>0</v>
      </c>
      <c r="AE52" s="3480">
        <f t="shared" si="13"/>
        <v>3</v>
      </c>
      <c r="AF52" s="3481">
        <f t="shared" si="12"/>
        <v>750</v>
      </c>
    </row>
    <row r="53" spans="1:32" s="3482" customFormat="1" ht="15.75" customHeight="1">
      <c r="A53" s="777">
        <f t="shared" si="14"/>
        <v>36</v>
      </c>
      <c r="B53" s="3501" t="s">
        <v>5897</v>
      </c>
      <c r="C53" s="3470">
        <f t="shared" si="0"/>
        <v>57</v>
      </c>
      <c r="D53" s="3491" t="s">
        <v>903</v>
      </c>
      <c r="E53" s="3497">
        <v>500</v>
      </c>
      <c r="F53" s="3472"/>
      <c r="G53" s="3473">
        <f t="shared" si="1"/>
        <v>0</v>
      </c>
      <c r="H53" s="3474">
        <v>5</v>
      </c>
      <c r="I53" s="3473">
        <f t="shared" si="2"/>
        <v>2500</v>
      </c>
      <c r="J53" s="3474">
        <v>2</v>
      </c>
      <c r="K53" s="3473">
        <f t="shared" si="3"/>
        <v>1000</v>
      </c>
      <c r="L53" s="3474">
        <v>5</v>
      </c>
      <c r="M53" s="3473">
        <f t="shared" si="4"/>
        <v>2500</v>
      </c>
      <c r="N53" s="3474"/>
      <c r="O53" s="3475">
        <f t="shared" si="5"/>
        <v>0</v>
      </c>
      <c r="P53" s="3474"/>
      <c r="Q53" s="3473">
        <f t="shared" si="6"/>
        <v>0</v>
      </c>
      <c r="R53" s="3476">
        <f t="shared" si="15"/>
        <v>36</v>
      </c>
      <c r="S53" s="3502" t="s">
        <v>5897</v>
      </c>
      <c r="T53" s="3478">
        <f t="shared" si="7"/>
        <v>102</v>
      </c>
      <c r="U53" s="3492" t="s">
        <v>903</v>
      </c>
      <c r="V53" s="3500">
        <v>500</v>
      </c>
      <c r="W53" s="3472">
        <v>40</v>
      </c>
      <c r="X53" s="3473">
        <f t="shared" si="8"/>
        <v>20000</v>
      </c>
      <c r="Y53" s="3474"/>
      <c r="Z53" s="3473">
        <f t="shared" si="9"/>
        <v>0</v>
      </c>
      <c r="AA53" s="3472">
        <v>5</v>
      </c>
      <c r="AB53" s="3473">
        <f t="shared" si="10"/>
        <v>2500</v>
      </c>
      <c r="AC53" s="3474"/>
      <c r="AD53" s="3473">
        <f t="shared" si="11"/>
        <v>0</v>
      </c>
      <c r="AE53" s="3480">
        <f t="shared" si="13"/>
        <v>57</v>
      </c>
      <c r="AF53" s="3481">
        <f t="shared" si="12"/>
        <v>28500</v>
      </c>
    </row>
    <row r="54" spans="1:32" s="3482" customFormat="1" ht="15.75" customHeight="1">
      <c r="A54" s="777">
        <f t="shared" si="14"/>
        <v>37</v>
      </c>
      <c r="B54" s="3501" t="s">
        <v>5898</v>
      </c>
      <c r="C54" s="3470">
        <f t="shared" si="0"/>
        <v>69</v>
      </c>
      <c r="D54" s="3491" t="s">
        <v>903</v>
      </c>
      <c r="E54" s="3497">
        <v>500</v>
      </c>
      <c r="F54" s="3472"/>
      <c r="G54" s="3473">
        <f t="shared" si="1"/>
        <v>0</v>
      </c>
      <c r="H54" s="3474">
        <v>5</v>
      </c>
      <c r="I54" s="3473">
        <f t="shared" si="2"/>
        <v>2500</v>
      </c>
      <c r="J54" s="3474">
        <v>2</v>
      </c>
      <c r="K54" s="3473">
        <f t="shared" si="3"/>
        <v>1000</v>
      </c>
      <c r="L54" s="3474">
        <v>5</v>
      </c>
      <c r="M54" s="3473">
        <f t="shared" si="4"/>
        <v>2500</v>
      </c>
      <c r="N54" s="3474"/>
      <c r="O54" s="3475">
        <f t="shared" si="5"/>
        <v>0</v>
      </c>
      <c r="P54" s="3474"/>
      <c r="Q54" s="3473">
        <f t="shared" si="6"/>
        <v>0</v>
      </c>
      <c r="R54" s="3476">
        <f t="shared" si="15"/>
        <v>37</v>
      </c>
      <c r="S54" s="3502" t="s">
        <v>5898</v>
      </c>
      <c r="T54" s="3478">
        <f t="shared" si="7"/>
        <v>126</v>
      </c>
      <c r="U54" s="3492" t="s">
        <v>903</v>
      </c>
      <c r="V54" s="3500">
        <v>500</v>
      </c>
      <c r="W54" s="3472">
        <v>40</v>
      </c>
      <c r="X54" s="3473">
        <f t="shared" si="8"/>
        <v>20000</v>
      </c>
      <c r="Y54" s="3474"/>
      <c r="Z54" s="3473">
        <f t="shared" si="9"/>
        <v>0</v>
      </c>
      <c r="AA54" s="3472">
        <v>5</v>
      </c>
      <c r="AB54" s="3473">
        <f t="shared" si="10"/>
        <v>2500</v>
      </c>
      <c r="AC54" s="3474">
        <v>12</v>
      </c>
      <c r="AD54" s="3473">
        <f t="shared" si="11"/>
        <v>6000</v>
      </c>
      <c r="AE54" s="3480">
        <f t="shared" si="13"/>
        <v>69</v>
      </c>
      <c r="AF54" s="3481">
        <f t="shared" si="12"/>
        <v>34500</v>
      </c>
    </row>
    <row r="55" spans="1:32" s="3482" customFormat="1" ht="37.5" customHeight="1">
      <c r="A55" s="777">
        <f t="shared" si="14"/>
        <v>38</v>
      </c>
      <c r="B55" s="3487" t="s">
        <v>5899</v>
      </c>
      <c r="C55" s="3470">
        <f t="shared" si="0"/>
        <v>0</v>
      </c>
      <c r="D55" s="3523" t="s">
        <v>1204</v>
      </c>
      <c r="E55" s="3497">
        <v>14750</v>
      </c>
      <c r="F55" s="3472"/>
      <c r="G55" s="3473">
        <f t="shared" si="1"/>
        <v>0</v>
      </c>
      <c r="H55" s="3474"/>
      <c r="I55" s="3473">
        <f t="shared" si="2"/>
        <v>0</v>
      </c>
      <c r="J55" s="3474"/>
      <c r="K55" s="3473">
        <f t="shared" si="3"/>
        <v>0</v>
      </c>
      <c r="L55" s="3474"/>
      <c r="M55" s="3473">
        <f t="shared" si="4"/>
        <v>0</v>
      </c>
      <c r="N55" s="3474"/>
      <c r="O55" s="3475">
        <f t="shared" si="5"/>
        <v>0</v>
      </c>
      <c r="P55" s="3474"/>
      <c r="Q55" s="3473">
        <f t="shared" si="6"/>
        <v>0</v>
      </c>
      <c r="R55" s="3476">
        <f t="shared" si="15"/>
        <v>38</v>
      </c>
      <c r="S55" s="3488" t="s">
        <v>5899</v>
      </c>
      <c r="T55" s="3478">
        <f t="shared" si="7"/>
        <v>0</v>
      </c>
      <c r="U55" s="3525" t="s">
        <v>1204</v>
      </c>
      <c r="V55" s="3500">
        <v>14750</v>
      </c>
      <c r="W55" s="3472"/>
      <c r="X55" s="3473">
        <f t="shared" si="8"/>
        <v>0</v>
      </c>
      <c r="Y55" s="3474"/>
      <c r="Z55" s="3473">
        <f t="shared" si="9"/>
        <v>0</v>
      </c>
      <c r="AA55" s="3472"/>
      <c r="AB55" s="3473">
        <f t="shared" si="10"/>
        <v>0</v>
      </c>
      <c r="AC55" s="3474"/>
      <c r="AD55" s="3473">
        <f t="shared" si="11"/>
        <v>0</v>
      </c>
      <c r="AE55" s="3480">
        <f t="shared" si="13"/>
        <v>0</v>
      </c>
      <c r="AF55" s="3481">
        <f t="shared" si="12"/>
        <v>0</v>
      </c>
    </row>
    <row r="56" spans="1:32" ht="16.5" customHeight="1">
      <c r="A56" s="777">
        <f t="shared" si="14"/>
        <v>39</v>
      </c>
      <c r="B56" s="3532" t="s">
        <v>5900</v>
      </c>
      <c r="C56" s="3470">
        <f t="shared" si="0"/>
        <v>0</v>
      </c>
      <c r="D56" s="3496" t="s">
        <v>1038</v>
      </c>
      <c r="E56" s="3497">
        <v>666.67</v>
      </c>
      <c r="F56" s="3472"/>
      <c r="G56" s="3473">
        <f t="shared" si="1"/>
        <v>0</v>
      </c>
      <c r="H56" s="3474"/>
      <c r="I56" s="3473">
        <f t="shared" si="2"/>
        <v>0</v>
      </c>
      <c r="J56" s="3474"/>
      <c r="K56" s="3473">
        <f t="shared" si="3"/>
        <v>0</v>
      </c>
      <c r="L56" s="3474"/>
      <c r="M56" s="3473">
        <f t="shared" si="4"/>
        <v>0</v>
      </c>
      <c r="N56" s="3474"/>
      <c r="O56" s="3475">
        <f t="shared" si="5"/>
        <v>0</v>
      </c>
      <c r="P56" s="3474"/>
      <c r="Q56" s="3473">
        <f t="shared" si="6"/>
        <v>0</v>
      </c>
      <c r="R56" s="3476">
        <f t="shared" si="15"/>
        <v>39</v>
      </c>
      <c r="S56" s="3533" t="s">
        <v>5900</v>
      </c>
      <c r="T56" s="3478">
        <f t="shared" si="7"/>
        <v>0</v>
      </c>
      <c r="U56" s="3499" t="s">
        <v>1038</v>
      </c>
      <c r="V56" s="3500">
        <v>666.67</v>
      </c>
      <c r="W56" s="3472"/>
      <c r="X56" s="3473">
        <f t="shared" si="8"/>
        <v>0</v>
      </c>
      <c r="Y56" s="3474"/>
      <c r="Z56" s="3473">
        <f t="shared" si="9"/>
        <v>0</v>
      </c>
      <c r="AA56" s="3472"/>
      <c r="AB56" s="3473">
        <f t="shared" si="10"/>
        <v>0</v>
      </c>
      <c r="AC56" s="3474"/>
      <c r="AD56" s="3473">
        <f t="shared" si="11"/>
        <v>0</v>
      </c>
      <c r="AE56" s="3480">
        <f t="shared" si="13"/>
        <v>0</v>
      </c>
      <c r="AF56" s="3481">
        <f t="shared" si="12"/>
        <v>0</v>
      </c>
    </row>
    <row r="57" spans="1:32" ht="18.75" customHeight="1">
      <c r="A57" s="777">
        <f t="shared" si="14"/>
        <v>40</v>
      </c>
      <c r="B57" s="3538" t="s">
        <v>5901</v>
      </c>
      <c r="C57" s="3470">
        <f t="shared" si="0"/>
        <v>1</v>
      </c>
      <c r="D57" s="3539" t="s">
        <v>1112</v>
      </c>
      <c r="E57" s="3497">
        <v>15000</v>
      </c>
      <c r="F57" s="3472">
        <v>1</v>
      </c>
      <c r="G57" s="3473">
        <f t="shared" si="1"/>
        <v>15000</v>
      </c>
      <c r="H57" s="3474"/>
      <c r="I57" s="3473">
        <f t="shared" si="2"/>
        <v>0</v>
      </c>
      <c r="J57" s="3474"/>
      <c r="K57" s="3473">
        <f t="shared" si="3"/>
        <v>0</v>
      </c>
      <c r="L57" s="3474"/>
      <c r="M57" s="3473">
        <f t="shared" si="4"/>
        <v>0</v>
      </c>
      <c r="N57" s="3474"/>
      <c r="O57" s="3475">
        <f t="shared" si="5"/>
        <v>0</v>
      </c>
      <c r="P57" s="3474"/>
      <c r="Q57" s="3473">
        <f t="shared" si="6"/>
        <v>0</v>
      </c>
      <c r="R57" s="3476">
        <f t="shared" si="15"/>
        <v>40</v>
      </c>
      <c r="S57" s="3540" t="s">
        <v>5901</v>
      </c>
      <c r="T57" s="3478">
        <f t="shared" si="7"/>
        <v>1</v>
      </c>
      <c r="U57" s="3541" t="s">
        <v>1038</v>
      </c>
      <c r="V57" s="3500">
        <v>15000</v>
      </c>
      <c r="W57" s="3472"/>
      <c r="X57" s="3473">
        <f t="shared" si="8"/>
        <v>0</v>
      </c>
      <c r="Y57" s="3474"/>
      <c r="Z57" s="3473">
        <f t="shared" si="9"/>
        <v>0</v>
      </c>
      <c r="AA57" s="3472"/>
      <c r="AB57" s="3473">
        <f t="shared" si="10"/>
        <v>0</v>
      </c>
      <c r="AC57" s="3474"/>
      <c r="AD57" s="3473">
        <f t="shared" si="11"/>
        <v>0</v>
      </c>
      <c r="AE57" s="3480">
        <f t="shared" si="13"/>
        <v>1</v>
      </c>
      <c r="AF57" s="3481">
        <f t="shared" si="12"/>
        <v>15000</v>
      </c>
    </row>
    <row r="58" spans="1:32" s="911" customFormat="1" ht="90">
      <c r="A58" s="777">
        <f t="shared" si="14"/>
        <v>41</v>
      </c>
      <c r="B58" s="3522" t="s">
        <v>5902</v>
      </c>
      <c r="C58" s="3470">
        <f t="shared" si="0"/>
        <v>48</v>
      </c>
      <c r="D58" s="3484" t="s">
        <v>943</v>
      </c>
      <c r="E58" s="3542">
        <v>1500</v>
      </c>
      <c r="F58" s="3543">
        <v>4</v>
      </c>
      <c r="G58" s="3473">
        <f t="shared" si="1"/>
        <v>6000</v>
      </c>
      <c r="H58" s="3544"/>
      <c r="I58" s="3473">
        <f t="shared" si="2"/>
        <v>0</v>
      </c>
      <c r="J58" s="3543">
        <v>3</v>
      </c>
      <c r="K58" s="3473">
        <f t="shared" si="3"/>
        <v>4500</v>
      </c>
      <c r="L58" s="3544"/>
      <c r="M58" s="3473">
        <f t="shared" si="4"/>
        <v>0</v>
      </c>
      <c r="N58" s="3543"/>
      <c r="O58" s="3475">
        <f t="shared" si="5"/>
        <v>0</v>
      </c>
      <c r="P58" s="3544">
        <v>20</v>
      </c>
      <c r="Q58" s="3473">
        <f t="shared" si="6"/>
        <v>30000</v>
      </c>
      <c r="R58" s="3476">
        <f t="shared" si="15"/>
        <v>41</v>
      </c>
      <c r="S58" s="3524" t="s">
        <v>5902</v>
      </c>
      <c r="T58" s="3478">
        <f t="shared" si="7"/>
        <v>69</v>
      </c>
      <c r="U58" s="3486" t="s">
        <v>943</v>
      </c>
      <c r="V58" s="3545">
        <v>1500</v>
      </c>
      <c r="W58" s="3543">
        <v>4</v>
      </c>
      <c r="X58" s="3473">
        <f t="shared" si="8"/>
        <v>6000</v>
      </c>
      <c r="Y58" s="3544"/>
      <c r="Z58" s="3473">
        <f t="shared" si="9"/>
        <v>0</v>
      </c>
      <c r="AA58" s="3543">
        <v>2</v>
      </c>
      <c r="AB58" s="3473">
        <f t="shared" si="10"/>
        <v>3000</v>
      </c>
      <c r="AC58" s="3544">
        <v>15</v>
      </c>
      <c r="AD58" s="3473">
        <f t="shared" si="11"/>
        <v>22500</v>
      </c>
      <c r="AE58" s="3480">
        <f t="shared" si="13"/>
        <v>48</v>
      </c>
      <c r="AF58" s="3481">
        <f t="shared" si="12"/>
        <v>72000</v>
      </c>
    </row>
    <row r="59" spans="1:32" ht="17.25" customHeight="1">
      <c r="A59" s="777">
        <f t="shared" si="14"/>
        <v>42</v>
      </c>
      <c r="B59" s="3501" t="s">
        <v>5903</v>
      </c>
      <c r="C59" s="3470">
        <f t="shared" si="0"/>
        <v>222</v>
      </c>
      <c r="D59" s="3491" t="s">
        <v>995</v>
      </c>
      <c r="E59" s="3471">
        <v>300</v>
      </c>
      <c r="F59" s="3472">
        <v>72</v>
      </c>
      <c r="G59" s="3473">
        <f t="shared" si="1"/>
        <v>21600</v>
      </c>
      <c r="H59" s="3474"/>
      <c r="I59" s="3473">
        <f t="shared" si="2"/>
        <v>0</v>
      </c>
      <c r="J59" s="3474">
        <v>30</v>
      </c>
      <c r="K59" s="3473">
        <f t="shared" si="3"/>
        <v>9000</v>
      </c>
      <c r="L59" s="3474"/>
      <c r="M59" s="3473">
        <f t="shared" si="4"/>
        <v>0</v>
      </c>
      <c r="N59" s="3474"/>
      <c r="O59" s="3475">
        <f t="shared" si="5"/>
        <v>0</v>
      </c>
      <c r="P59" s="3474"/>
      <c r="Q59" s="3473">
        <f t="shared" si="6"/>
        <v>0</v>
      </c>
      <c r="R59" s="3476">
        <f t="shared" si="15"/>
        <v>42</v>
      </c>
      <c r="S59" s="3502" t="s">
        <v>5903</v>
      </c>
      <c r="T59" s="3478">
        <f t="shared" si="7"/>
        <v>342</v>
      </c>
      <c r="U59" s="3492" t="s">
        <v>995</v>
      </c>
      <c r="V59" s="3479">
        <v>300</v>
      </c>
      <c r="W59" s="3472">
        <v>50</v>
      </c>
      <c r="X59" s="3473">
        <f t="shared" si="8"/>
        <v>15000</v>
      </c>
      <c r="Y59" s="3474">
        <v>10</v>
      </c>
      <c r="Z59" s="3473">
        <f t="shared" si="9"/>
        <v>3000</v>
      </c>
      <c r="AA59" s="3472">
        <v>10</v>
      </c>
      <c r="AB59" s="3473">
        <f t="shared" si="10"/>
        <v>3000</v>
      </c>
      <c r="AC59" s="3474">
        <v>50</v>
      </c>
      <c r="AD59" s="3473">
        <f t="shared" si="11"/>
        <v>15000</v>
      </c>
      <c r="AE59" s="3480">
        <f t="shared" si="13"/>
        <v>222</v>
      </c>
      <c r="AF59" s="3481">
        <f t="shared" si="12"/>
        <v>66600</v>
      </c>
    </row>
    <row r="60" spans="1:32" ht="18.75" customHeight="1">
      <c r="A60" s="777">
        <f t="shared" si="14"/>
        <v>43</v>
      </c>
      <c r="B60" s="3469" t="s">
        <v>5904</v>
      </c>
      <c r="C60" s="3470">
        <f t="shared" si="0"/>
        <v>0</v>
      </c>
      <c r="D60" s="3470" t="s">
        <v>995</v>
      </c>
      <c r="E60" s="3471">
        <v>100</v>
      </c>
      <c r="F60" s="3472"/>
      <c r="G60" s="3473">
        <f t="shared" si="1"/>
        <v>0</v>
      </c>
      <c r="H60" s="3474"/>
      <c r="I60" s="3473">
        <f t="shared" si="2"/>
        <v>0</v>
      </c>
      <c r="J60" s="3474"/>
      <c r="K60" s="3473">
        <f t="shared" si="3"/>
        <v>0</v>
      </c>
      <c r="L60" s="3474"/>
      <c r="M60" s="3473">
        <f t="shared" si="4"/>
        <v>0</v>
      </c>
      <c r="N60" s="3474"/>
      <c r="O60" s="3475">
        <f t="shared" si="5"/>
        <v>0</v>
      </c>
      <c r="P60" s="3474"/>
      <c r="Q60" s="3473">
        <f t="shared" si="6"/>
        <v>0</v>
      </c>
      <c r="R60" s="3476">
        <f t="shared" si="15"/>
        <v>43</v>
      </c>
      <c r="S60" s="3477" t="s">
        <v>5904</v>
      </c>
      <c r="T60" s="3478">
        <f t="shared" si="7"/>
        <v>0</v>
      </c>
      <c r="U60" s="3478" t="s">
        <v>995</v>
      </c>
      <c r="V60" s="3479">
        <v>100</v>
      </c>
      <c r="W60" s="3472"/>
      <c r="X60" s="3473">
        <f t="shared" si="8"/>
        <v>0</v>
      </c>
      <c r="Y60" s="3474"/>
      <c r="Z60" s="3473">
        <f t="shared" si="9"/>
        <v>0</v>
      </c>
      <c r="AA60" s="3472"/>
      <c r="AB60" s="3473">
        <f t="shared" si="10"/>
        <v>0</v>
      </c>
      <c r="AC60" s="3474"/>
      <c r="AD60" s="3473">
        <f t="shared" si="11"/>
        <v>0</v>
      </c>
      <c r="AE60" s="3480">
        <f t="shared" si="13"/>
        <v>0</v>
      </c>
      <c r="AF60" s="3481">
        <f t="shared" si="12"/>
        <v>0</v>
      </c>
    </row>
    <row r="61" spans="1:32" s="3550" customFormat="1" ht="21" customHeight="1">
      <c r="A61" s="777">
        <f t="shared" si="14"/>
        <v>44</v>
      </c>
      <c r="B61" s="3546" t="s">
        <v>5905</v>
      </c>
      <c r="C61" s="3470">
        <f t="shared" si="0"/>
        <v>165</v>
      </c>
      <c r="D61" s="3547" t="s">
        <v>995</v>
      </c>
      <c r="E61" s="3505">
        <v>200</v>
      </c>
      <c r="F61" s="3506"/>
      <c r="G61" s="3473">
        <f t="shared" si="1"/>
        <v>0</v>
      </c>
      <c r="H61" s="3507"/>
      <c r="I61" s="3473">
        <f t="shared" si="2"/>
        <v>0</v>
      </c>
      <c r="J61" s="3507"/>
      <c r="K61" s="3473">
        <f t="shared" si="3"/>
        <v>0</v>
      </c>
      <c r="L61" s="3507">
        <v>30</v>
      </c>
      <c r="M61" s="3473">
        <f t="shared" si="4"/>
        <v>6000</v>
      </c>
      <c r="N61" s="3507">
        <v>15</v>
      </c>
      <c r="O61" s="3475">
        <f t="shared" si="5"/>
        <v>3000</v>
      </c>
      <c r="P61" s="3507">
        <v>120</v>
      </c>
      <c r="Q61" s="3473">
        <f t="shared" si="6"/>
        <v>24000</v>
      </c>
      <c r="R61" s="3476">
        <f t="shared" si="15"/>
        <v>44</v>
      </c>
      <c r="S61" s="3548" t="s">
        <v>5905</v>
      </c>
      <c r="T61" s="3478">
        <f t="shared" si="7"/>
        <v>165</v>
      </c>
      <c r="U61" s="3549" t="s">
        <v>995</v>
      </c>
      <c r="V61" s="3510">
        <v>200</v>
      </c>
      <c r="W61" s="3506"/>
      <c r="X61" s="3473">
        <f t="shared" si="8"/>
        <v>0</v>
      </c>
      <c r="Y61" s="3507"/>
      <c r="Z61" s="3473">
        <f t="shared" si="9"/>
        <v>0</v>
      </c>
      <c r="AA61" s="3506"/>
      <c r="AB61" s="3473">
        <f t="shared" si="10"/>
        <v>0</v>
      </c>
      <c r="AC61" s="3507"/>
      <c r="AD61" s="3473">
        <f t="shared" si="11"/>
        <v>0</v>
      </c>
      <c r="AE61" s="3480">
        <f t="shared" si="13"/>
        <v>165</v>
      </c>
      <c r="AF61" s="3481">
        <f t="shared" si="12"/>
        <v>33000</v>
      </c>
    </row>
    <row r="62" spans="1:32" ht="16.5" customHeight="1">
      <c r="A62" s="777">
        <f t="shared" si="14"/>
        <v>45</v>
      </c>
      <c r="B62" s="3495" t="s">
        <v>5906</v>
      </c>
      <c r="C62" s="3470">
        <f t="shared" si="0"/>
        <v>34</v>
      </c>
      <c r="D62" s="3496" t="s">
        <v>946</v>
      </c>
      <c r="E62" s="3497">
        <v>200</v>
      </c>
      <c r="F62" s="3472"/>
      <c r="G62" s="3473">
        <f t="shared" si="1"/>
        <v>0</v>
      </c>
      <c r="H62" s="3474"/>
      <c r="I62" s="3473">
        <f t="shared" si="2"/>
        <v>0</v>
      </c>
      <c r="J62" s="3474"/>
      <c r="K62" s="3473">
        <f t="shared" si="3"/>
        <v>0</v>
      </c>
      <c r="L62" s="3474"/>
      <c r="M62" s="3473">
        <f t="shared" si="4"/>
        <v>0</v>
      </c>
      <c r="N62" s="3474"/>
      <c r="O62" s="3475">
        <f t="shared" si="5"/>
        <v>0</v>
      </c>
      <c r="P62" s="3474">
        <v>30</v>
      </c>
      <c r="Q62" s="3473">
        <f t="shared" si="6"/>
        <v>6000</v>
      </c>
      <c r="R62" s="3476">
        <f t="shared" si="15"/>
        <v>45</v>
      </c>
      <c r="S62" s="3498" t="s">
        <v>5906</v>
      </c>
      <c r="T62" s="3478">
        <f t="shared" si="7"/>
        <v>38</v>
      </c>
      <c r="U62" s="3499" t="s">
        <v>946</v>
      </c>
      <c r="V62" s="3500">
        <v>200</v>
      </c>
      <c r="W62" s="3472">
        <v>4</v>
      </c>
      <c r="X62" s="3473">
        <f t="shared" si="8"/>
        <v>800</v>
      </c>
      <c r="Y62" s="3474"/>
      <c r="Z62" s="3473">
        <f t="shared" si="9"/>
        <v>0</v>
      </c>
      <c r="AA62" s="3472"/>
      <c r="AB62" s="3473">
        <f t="shared" si="10"/>
        <v>0</v>
      </c>
      <c r="AC62" s="3474"/>
      <c r="AD62" s="3473">
        <f t="shared" si="11"/>
        <v>0</v>
      </c>
      <c r="AE62" s="3480">
        <f t="shared" si="13"/>
        <v>34</v>
      </c>
      <c r="AF62" s="3481">
        <f t="shared" si="12"/>
        <v>6800</v>
      </c>
    </row>
    <row r="63" spans="1:32" ht="16.5" customHeight="1">
      <c r="A63" s="777">
        <f t="shared" si="14"/>
        <v>46</v>
      </c>
      <c r="B63" s="3483" t="s">
        <v>5907</v>
      </c>
      <c r="C63" s="3470">
        <f t="shared" si="0"/>
        <v>16</v>
      </c>
      <c r="D63" s="3484" t="s">
        <v>903</v>
      </c>
      <c r="E63" s="3497">
        <v>2700</v>
      </c>
      <c r="F63" s="3472"/>
      <c r="G63" s="3473">
        <f t="shared" si="1"/>
        <v>0</v>
      </c>
      <c r="H63" s="3474"/>
      <c r="I63" s="3473">
        <f t="shared" si="2"/>
        <v>0</v>
      </c>
      <c r="J63" s="3474"/>
      <c r="K63" s="3473">
        <f t="shared" si="3"/>
        <v>0</v>
      </c>
      <c r="L63" s="3474"/>
      <c r="M63" s="3473">
        <f t="shared" si="4"/>
        <v>0</v>
      </c>
      <c r="N63" s="3474"/>
      <c r="O63" s="3475">
        <f t="shared" si="5"/>
        <v>0</v>
      </c>
      <c r="P63" s="3474">
        <v>16</v>
      </c>
      <c r="Q63" s="3473">
        <f t="shared" si="6"/>
        <v>43200</v>
      </c>
      <c r="R63" s="3476">
        <f t="shared" si="15"/>
        <v>46</v>
      </c>
      <c r="S63" s="3485" t="s">
        <v>5907</v>
      </c>
      <c r="T63" s="3478">
        <f t="shared" si="7"/>
        <v>16</v>
      </c>
      <c r="U63" s="3486" t="s">
        <v>903</v>
      </c>
      <c r="V63" s="3500">
        <v>2700</v>
      </c>
      <c r="W63" s="3472"/>
      <c r="X63" s="3473">
        <f t="shared" si="8"/>
        <v>0</v>
      </c>
      <c r="Y63" s="3474"/>
      <c r="Z63" s="3473">
        <f t="shared" si="9"/>
        <v>0</v>
      </c>
      <c r="AA63" s="3472"/>
      <c r="AB63" s="3473">
        <f t="shared" si="10"/>
        <v>0</v>
      </c>
      <c r="AC63" s="3474"/>
      <c r="AD63" s="3473">
        <f t="shared" si="11"/>
        <v>0</v>
      </c>
      <c r="AE63" s="3480">
        <f t="shared" si="13"/>
        <v>16</v>
      </c>
      <c r="AF63" s="3481">
        <f t="shared" si="12"/>
        <v>43200</v>
      </c>
    </row>
    <row r="64" spans="1:32" ht="16.5" customHeight="1">
      <c r="A64" s="777">
        <f t="shared" si="14"/>
        <v>47</v>
      </c>
      <c r="B64" s="3483" t="s">
        <v>5908</v>
      </c>
      <c r="C64" s="3470">
        <f t="shared" si="0"/>
        <v>3</v>
      </c>
      <c r="D64" s="3484" t="s">
        <v>929</v>
      </c>
      <c r="E64" s="3497">
        <v>39500</v>
      </c>
      <c r="F64" s="3472"/>
      <c r="G64" s="3473">
        <f t="shared" si="1"/>
        <v>0</v>
      </c>
      <c r="H64" s="3474"/>
      <c r="I64" s="3473">
        <f t="shared" si="2"/>
        <v>0</v>
      </c>
      <c r="J64" s="3474"/>
      <c r="K64" s="3473">
        <f t="shared" si="3"/>
        <v>0</v>
      </c>
      <c r="L64" s="3474"/>
      <c r="M64" s="3473">
        <f t="shared" si="4"/>
        <v>0</v>
      </c>
      <c r="N64" s="3474"/>
      <c r="O64" s="3475">
        <f t="shared" si="5"/>
        <v>0</v>
      </c>
      <c r="P64" s="3474">
        <v>2</v>
      </c>
      <c r="Q64" s="3473">
        <f t="shared" si="6"/>
        <v>79000</v>
      </c>
      <c r="R64" s="3476">
        <f t="shared" si="15"/>
        <v>47</v>
      </c>
      <c r="S64" s="3485" t="s">
        <v>5908</v>
      </c>
      <c r="T64" s="3478">
        <f t="shared" si="7"/>
        <v>4</v>
      </c>
      <c r="U64" s="3486" t="s">
        <v>929</v>
      </c>
      <c r="V64" s="3500">
        <v>39500</v>
      </c>
      <c r="W64" s="3472"/>
      <c r="X64" s="3473">
        <f t="shared" si="8"/>
        <v>0</v>
      </c>
      <c r="Y64" s="3474"/>
      <c r="Z64" s="3473">
        <f t="shared" si="9"/>
        <v>0</v>
      </c>
      <c r="AA64" s="3472"/>
      <c r="AB64" s="3473">
        <f t="shared" si="10"/>
        <v>0</v>
      </c>
      <c r="AC64" s="3474">
        <v>1</v>
      </c>
      <c r="AD64" s="3473">
        <f t="shared" si="11"/>
        <v>39500</v>
      </c>
      <c r="AE64" s="3480">
        <f t="shared" si="13"/>
        <v>3</v>
      </c>
      <c r="AF64" s="3481">
        <f t="shared" si="12"/>
        <v>118500</v>
      </c>
    </row>
    <row r="65" spans="1:32" ht="16.5" customHeight="1">
      <c r="A65" s="777">
        <f t="shared" si="14"/>
        <v>48</v>
      </c>
      <c r="B65" s="3483" t="s">
        <v>5909</v>
      </c>
      <c r="C65" s="3470">
        <f t="shared" si="0"/>
        <v>0</v>
      </c>
      <c r="D65" s="3484" t="s">
        <v>995</v>
      </c>
      <c r="E65" s="3497"/>
      <c r="F65" s="3472"/>
      <c r="G65" s="3473">
        <f t="shared" si="1"/>
        <v>0</v>
      </c>
      <c r="H65" s="3474"/>
      <c r="I65" s="3473">
        <f t="shared" si="2"/>
        <v>0</v>
      </c>
      <c r="J65" s="3474"/>
      <c r="K65" s="3473">
        <f t="shared" si="3"/>
        <v>0</v>
      </c>
      <c r="L65" s="3474"/>
      <c r="M65" s="3473">
        <f t="shared" si="4"/>
        <v>0</v>
      </c>
      <c r="N65" s="3474"/>
      <c r="O65" s="3475">
        <f t="shared" si="5"/>
        <v>0</v>
      </c>
      <c r="P65" s="3474"/>
      <c r="Q65" s="3473">
        <f t="shared" si="6"/>
        <v>0</v>
      </c>
      <c r="R65" s="3476">
        <f t="shared" si="15"/>
        <v>48</v>
      </c>
      <c r="S65" s="3485" t="s">
        <v>5909</v>
      </c>
      <c r="T65" s="3478">
        <f t="shared" si="7"/>
        <v>0</v>
      </c>
      <c r="U65" s="3486" t="s">
        <v>995</v>
      </c>
      <c r="V65" s="3500"/>
      <c r="W65" s="3472"/>
      <c r="X65" s="3473">
        <f t="shared" si="8"/>
        <v>0</v>
      </c>
      <c r="Y65" s="3474"/>
      <c r="Z65" s="3473">
        <f t="shared" si="9"/>
        <v>0</v>
      </c>
      <c r="AA65" s="3472"/>
      <c r="AB65" s="3473">
        <f t="shared" si="10"/>
        <v>0</v>
      </c>
      <c r="AC65" s="3474"/>
      <c r="AD65" s="3473">
        <f t="shared" si="11"/>
        <v>0</v>
      </c>
      <c r="AE65" s="3480">
        <f t="shared" si="13"/>
        <v>0</v>
      </c>
      <c r="AF65" s="3481">
        <f t="shared" si="12"/>
        <v>0</v>
      </c>
    </row>
    <row r="66" spans="1:32" ht="16.5" customHeight="1">
      <c r="A66" s="777">
        <f t="shared" si="14"/>
        <v>49</v>
      </c>
      <c r="B66" s="3483" t="s">
        <v>5910</v>
      </c>
      <c r="C66" s="3470">
        <f t="shared" si="0"/>
        <v>14</v>
      </c>
      <c r="D66" s="3484" t="s">
        <v>1038</v>
      </c>
      <c r="E66" s="3497">
        <v>375</v>
      </c>
      <c r="F66" s="3472"/>
      <c r="G66" s="3473">
        <f t="shared" si="1"/>
        <v>0</v>
      </c>
      <c r="H66" s="3474"/>
      <c r="I66" s="3473">
        <f t="shared" si="2"/>
        <v>0</v>
      </c>
      <c r="J66" s="3474">
        <v>3</v>
      </c>
      <c r="K66" s="3473">
        <f t="shared" si="3"/>
        <v>1125</v>
      </c>
      <c r="L66" s="3474"/>
      <c r="M66" s="3473">
        <f t="shared" si="4"/>
        <v>0</v>
      </c>
      <c r="N66" s="3474"/>
      <c r="O66" s="3475">
        <f t="shared" si="5"/>
        <v>0</v>
      </c>
      <c r="P66" s="3474"/>
      <c r="Q66" s="3473">
        <f t="shared" si="6"/>
        <v>0</v>
      </c>
      <c r="R66" s="3476">
        <f t="shared" si="15"/>
        <v>49</v>
      </c>
      <c r="S66" s="3485" t="s">
        <v>5910</v>
      </c>
      <c r="T66" s="3478">
        <f t="shared" si="7"/>
        <v>25</v>
      </c>
      <c r="U66" s="3486" t="s">
        <v>1038</v>
      </c>
      <c r="V66" s="3500">
        <v>375</v>
      </c>
      <c r="W66" s="3472">
        <v>6</v>
      </c>
      <c r="X66" s="3473">
        <f t="shared" si="8"/>
        <v>2250</v>
      </c>
      <c r="Y66" s="3474"/>
      <c r="Z66" s="3473">
        <f t="shared" si="9"/>
        <v>0</v>
      </c>
      <c r="AA66" s="3472">
        <v>5</v>
      </c>
      <c r="AB66" s="3473">
        <f t="shared" si="10"/>
        <v>1875</v>
      </c>
      <c r="AC66" s="3474"/>
      <c r="AD66" s="3473">
        <f t="shared" si="11"/>
        <v>0</v>
      </c>
      <c r="AE66" s="3480">
        <f t="shared" si="13"/>
        <v>14</v>
      </c>
      <c r="AF66" s="3481">
        <f t="shared" si="12"/>
        <v>5250</v>
      </c>
    </row>
    <row r="67" spans="1:32" ht="18" customHeight="1">
      <c r="A67" s="777">
        <f t="shared" si="14"/>
        <v>50</v>
      </c>
      <c r="B67" s="3551" t="s">
        <v>5911</v>
      </c>
      <c r="C67" s="3470">
        <f t="shared" si="0"/>
        <v>9</v>
      </c>
      <c r="D67" s="3491" t="s">
        <v>1038</v>
      </c>
      <c r="E67" s="3497">
        <v>500</v>
      </c>
      <c r="F67" s="3472">
        <v>4</v>
      </c>
      <c r="G67" s="3473">
        <f t="shared" si="1"/>
        <v>2000</v>
      </c>
      <c r="H67" s="3474"/>
      <c r="I67" s="3473">
        <f t="shared" si="2"/>
        <v>0</v>
      </c>
      <c r="J67" s="3474">
        <v>4</v>
      </c>
      <c r="K67" s="3473">
        <f t="shared" si="3"/>
        <v>2000</v>
      </c>
      <c r="L67" s="3474"/>
      <c r="M67" s="3473">
        <f t="shared" si="4"/>
        <v>0</v>
      </c>
      <c r="N67" s="3474"/>
      <c r="O67" s="3475">
        <f t="shared" si="5"/>
        <v>0</v>
      </c>
      <c r="P67" s="3474"/>
      <c r="Q67" s="3473">
        <f t="shared" si="6"/>
        <v>0</v>
      </c>
      <c r="R67" s="3476">
        <f t="shared" si="15"/>
        <v>50</v>
      </c>
      <c r="S67" s="3552" t="s">
        <v>5911</v>
      </c>
      <c r="T67" s="3478">
        <f t="shared" si="7"/>
        <v>10</v>
      </c>
      <c r="U67" s="3492" t="s">
        <v>1038</v>
      </c>
      <c r="V67" s="3500">
        <v>500</v>
      </c>
      <c r="W67" s="3472"/>
      <c r="X67" s="3473">
        <f t="shared" si="8"/>
        <v>0</v>
      </c>
      <c r="Y67" s="3474"/>
      <c r="Z67" s="3473">
        <f t="shared" si="9"/>
        <v>0</v>
      </c>
      <c r="AA67" s="3472"/>
      <c r="AB67" s="3473">
        <f t="shared" si="10"/>
        <v>0</v>
      </c>
      <c r="AC67" s="3474">
        <v>1</v>
      </c>
      <c r="AD67" s="3473">
        <f t="shared" si="11"/>
        <v>500</v>
      </c>
      <c r="AE67" s="3480">
        <f t="shared" si="13"/>
        <v>9</v>
      </c>
      <c r="AF67" s="3481">
        <f t="shared" si="12"/>
        <v>4500</v>
      </c>
    </row>
    <row r="68" spans="1:32" ht="16.5" customHeight="1">
      <c r="A68" s="777">
        <f t="shared" si="14"/>
        <v>51</v>
      </c>
      <c r="B68" s="3553" t="s">
        <v>5912</v>
      </c>
      <c r="C68" s="3470">
        <f t="shared" si="0"/>
        <v>10</v>
      </c>
      <c r="D68" s="3491" t="s">
        <v>912</v>
      </c>
      <c r="E68" s="3497">
        <v>1300</v>
      </c>
      <c r="F68" s="3472">
        <v>4</v>
      </c>
      <c r="G68" s="3473">
        <f t="shared" si="1"/>
        <v>5200</v>
      </c>
      <c r="H68" s="3474"/>
      <c r="I68" s="3473">
        <f t="shared" si="2"/>
        <v>0</v>
      </c>
      <c r="J68" s="3474"/>
      <c r="K68" s="3473">
        <f t="shared" si="3"/>
        <v>0</v>
      </c>
      <c r="L68" s="3474"/>
      <c r="M68" s="3473">
        <f t="shared" si="4"/>
        <v>0</v>
      </c>
      <c r="N68" s="3474"/>
      <c r="O68" s="3475">
        <f t="shared" si="5"/>
        <v>0</v>
      </c>
      <c r="P68" s="3474"/>
      <c r="Q68" s="3473">
        <f t="shared" si="6"/>
        <v>0</v>
      </c>
      <c r="R68" s="3476">
        <f t="shared" si="15"/>
        <v>51</v>
      </c>
      <c r="S68" s="3554" t="s">
        <v>5912</v>
      </c>
      <c r="T68" s="3478">
        <f t="shared" si="7"/>
        <v>16</v>
      </c>
      <c r="U68" s="3492" t="s">
        <v>912</v>
      </c>
      <c r="V68" s="3500">
        <v>1300</v>
      </c>
      <c r="W68" s="3472"/>
      <c r="X68" s="3473">
        <f t="shared" si="8"/>
        <v>0</v>
      </c>
      <c r="Y68" s="3474"/>
      <c r="Z68" s="3473">
        <f t="shared" si="9"/>
        <v>0</v>
      </c>
      <c r="AA68" s="3472"/>
      <c r="AB68" s="3473">
        <f t="shared" si="10"/>
        <v>0</v>
      </c>
      <c r="AC68" s="3474">
        <v>6</v>
      </c>
      <c r="AD68" s="3473">
        <f t="shared" si="11"/>
        <v>7800</v>
      </c>
      <c r="AE68" s="3480">
        <f t="shared" si="13"/>
        <v>10</v>
      </c>
      <c r="AF68" s="3481">
        <f t="shared" si="12"/>
        <v>13000</v>
      </c>
    </row>
    <row r="69" spans="1:32" s="3482" customFormat="1" ht="32.25" customHeight="1">
      <c r="A69" s="777">
        <f t="shared" si="14"/>
        <v>52</v>
      </c>
      <c r="B69" s="3553" t="s">
        <v>5913</v>
      </c>
      <c r="C69" s="3470">
        <f t="shared" si="0"/>
        <v>150</v>
      </c>
      <c r="D69" s="3491" t="s">
        <v>946</v>
      </c>
      <c r="E69" s="3497">
        <v>35</v>
      </c>
      <c r="F69" s="3472">
        <v>50</v>
      </c>
      <c r="G69" s="3473">
        <f t="shared" si="1"/>
        <v>1750</v>
      </c>
      <c r="H69" s="3474"/>
      <c r="I69" s="3473">
        <f t="shared" si="2"/>
        <v>0</v>
      </c>
      <c r="J69" s="3474"/>
      <c r="K69" s="3473">
        <f t="shared" si="3"/>
        <v>0</v>
      </c>
      <c r="L69" s="3474"/>
      <c r="M69" s="3473">
        <f t="shared" si="4"/>
        <v>0</v>
      </c>
      <c r="N69" s="3474"/>
      <c r="O69" s="3475">
        <f t="shared" si="5"/>
        <v>0</v>
      </c>
      <c r="P69" s="3474"/>
      <c r="Q69" s="3473">
        <f t="shared" si="6"/>
        <v>0</v>
      </c>
      <c r="R69" s="3476">
        <f t="shared" si="15"/>
        <v>52</v>
      </c>
      <c r="S69" s="3554" t="s">
        <v>5913</v>
      </c>
      <c r="T69" s="3478">
        <f t="shared" si="7"/>
        <v>250</v>
      </c>
      <c r="U69" s="3492" t="s">
        <v>946</v>
      </c>
      <c r="V69" s="3500">
        <v>35</v>
      </c>
      <c r="W69" s="3472"/>
      <c r="X69" s="3473">
        <f t="shared" si="8"/>
        <v>0</v>
      </c>
      <c r="Y69" s="3474"/>
      <c r="Z69" s="3473">
        <f t="shared" si="9"/>
        <v>0</v>
      </c>
      <c r="AA69" s="3472"/>
      <c r="AB69" s="3473">
        <f t="shared" si="10"/>
        <v>0</v>
      </c>
      <c r="AC69" s="3474">
        <v>100</v>
      </c>
      <c r="AD69" s="3473">
        <f t="shared" si="11"/>
        <v>3500</v>
      </c>
      <c r="AE69" s="3480">
        <f t="shared" si="13"/>
        <v>150</v>
      </c>
      <c r="AF69" s="3481">
        <f t="shared" si="12"/>
        <v>5250</v>
      </c>
    </row>
    <row r="70" spans="1:32" s="3482" customFormat="1" ht="31.5" customHeight="1">
      <c r="A70" s="777">
        <f t="shared" si="14"/>
        <v>53</v>
      </c>
      <c r="B70" s="3553" t="s">
        <v>5914</v>
      </c>
      <c r="C70" s="3470">
        <f t="shared" si="0"/>
        <v>4</v>
      </c>
      <c r="D70" s="3491" t="s">
        <v>903</v>
      </c>
      <c r="E70" s="3497">
        <v>1500</v>
      </c>
      <c r="F70" s="3472">
        <v>4</v>
      </c>
      <c r="G70" s="3473">
        <f t="shared" si="1"/>
        <v>6000</v>
      </c>
      <c r="H70" s="3474"/>
      <c r="I70" s="3473">
        <f t="shared" si="2"/>
        <v>0</v>
      </c>
      <c r="J70" s="3474"/>
      <c r="K70" s="3473">
        <f t="shared" si="3"/>
        <v>0</v>
      </c>
      <c r="L70" s="3474"/>
      <c r="M70" s="3473">
        <f t="shared" si="4"/>
        <v>0</v>
      </c>
      <c r="N70" s="3474"/>
      <c r="O70" s="3475">
        <f t="shared" si="5"/>
        <v>0</v>
      </c>
      <c r="P70" s="3474"/>
      <c r="Q70" s="3473">
        <f t="shared" si="6"/>
        <v>0</v>
      </c>
      <c r="R70" s="3476">
        <f t="shared" si="15"/>
        <v>53</v>
      </c>
      <c r="S70" s="3554" t="s">
        <v>5914</v>
      </c>
      <c r="T70" s="3478">
        <f t="shared" si="7"/>
        <v>4</v>
      </c>
      <c r="U70" s="3492" t="s">
        <v>903</v>
      </c>
      <c r="V70" s="3500">
        <v>1500</v>
      </c>
      <c r="W70" s="3472"/>
      <c r="X70" s="3473">
        <f t="shared" si="8"/>
        <v>0</v>
      </c>
      <c r="Y70" s="3474"/>
      <c r="Z70" s="3473">
        <f t="shared" si="9"/>
        <v>0</v>
      </c>
      <c r="AA70" s="3472"/>
      <c r="AB70" s="3473">
        <f t="shared" si="10"/>
        <v>0</v>
      </c>
      <c r="AC70" s="3474"/>
      <c r="AD70" s="3473">
        <f t="shared" si="11"/>
        <v>0</v>
      </c>
      <c r="AE70" s="3480">
        <f t="shared" si="13"/>
        <v>4</v>
      </c>
      <c r="AF70" s="3481">
        <f t="shared" si="12"/>
        <v>6000</v>
      </c>
    </row>
    <row r="71" spans="1:32" ht="16.5" customHeight="1">
      <c r="A71" s="777">
        <f t="shared" si="14"/>
        <v>54</v>
      </c>
      <c r="B71" s="3501" t="s">
        <v>5915</v>
      </c>
      <c r="C71" s="3470">
        <f t="shared" si="0"/>
        <v>16</v>
      </c>
      <c r="D71" s="3491" t="s">
        <v>929</v>
      </c>
      <c r="E71" s="3497">
        <v>495</v>
      </c>
      <c r="F71" s="3472">
        <v>4</v>
      </c>
      <c r="G71" s="3473">
        <f t="shared" si="1"/>
        <v>1980</v>
      </c>
      <c r="H71" s="3474"/>
      <c r="I71" s="3473">
        <f t="shared" si="2"/>
        <v>0</v>
      </c>
      <c r="J71" s="3474"/>
      <c r="K71" s="3473">
        <f t="shared" si="3"/>
        <v>0</v>
      </c>
      <c r="L71" s="3474"/>
      <c r="M71" s="3473">
        <f t="shared" si="4"/>
        <v>0</v>
      </c>
      <c r="N71" s="3474"/>
      <c r="O71" s="3475">
        <f t="shared" si="5"/>
        <v>0</v>
      </c>
      <c r="P71" s="3474"/>
      <c r="Q71" s="3473">
        <f t="shared" si="6"/>
        <v>0</v>
      </c>
      <c r="R71" s="3476">
        <f t="shared" si="15"/>
        <v>54</v>
      </c>
      <c r="S71" s="3502" t="s">
        <v>5915</v>
      </c>
      <c r="T71" s="3478">
        <f t="shared" si="7"/>
        <v>28</v>
      </c>
      <c r="U71" s="3492" t="s">
        <v>929</v>
      </c>
      <c r="V71" s="3500">
        <v>495</v>
      </c>
      <c r="W71" s="3472"/>
      <c r="X71" s="3473">
        <f t="shared" si="8"/>
        <v>0</v>
      </c>
      <c r="Y71" s="3474"/>
      <c r="Z71" s="3473">
        <f t="shared" si="9"/>
        <v>0</v>
      </c>
      <c r="AA71" s="3472"/>
      <c r="AB71" s="3473">
        <f t="shared" si="10"/>
        <v>0</v>
      </c>
      <c r="AC71" s="3474">
        <v>12</v>
      </c>
      <c r="AD71" s="3473">
        <f t="shared" si="11"/>
        <v>5940</v>
      </c>
      <c r="AE71" s="3480">
        <f t="shared" si="13"/>
        <v>16</v>
      </c>
      <c r="AF71" s="3481">
        <f t="shared" si="12"/>
        <v>7920</v>
      </c>
    </row>
    <row r="72" spans="1:32" ht="18" customHeight="1">
      <c r="A72" s="777">
        <f t="shared" si="14"/>
        <v>55</v>
      </c>
      <c r="B72" s="3553" t="s">
        <v>5916</v>
      </c>
      <c r="C72" s="3470">
        <f t="shared" si="0"/>
        <v>36</v>
      </c>
      <c r="D72" s="3491" t="s">
        <v>903</v>
      </c>
      <c r="E72" s="3497">
        <v>60</v>
      </c>
      <c r="F72" s="3472">
        <v>12</v>
      </c>
      <c r="G72" s="3473">
        <f t="shared" si="1"/>
        <v>720</v>
      </c>
      <c r="H72" s="3474"/>
      <c r="I72" s="3473">
        <f t="shared" si="2"/>
        <v>0</v>
      </c>
      <c r="J72" s="3474"/>
      <c r="K72" s="3473">
        <f t="shared" si="3"/>
        <v>0</v>
      </c>
      <c r="L72" s="3474"/>
      <c r="M72" s="3473">
        <f t="shared" si="4"/>
        <v>0</v>
      </c>
      <c r="N72" s="3474"/>
      <c r="O72" s="3475">
        <f t="shared" si="5"/>
        <v>0</v>
      </c>
      <c r="P72" s="3474"/>
      <c r="Q72" s="3473">
        <f t="shared" si="6"/>
        <v>0</v>
      </c>
      <c r="R72" s="3476">
        <f t="shared" si="15"/>
        <v>55</v>
      </c>
      <c r="S72" s="3554" t="s">
        <v>5916</v>
      </c>
      <c r="T72" s="3478">
        <f t="shared" si="7"/>
        <v>60</v>
      </c>
      <c r="U72" s="3492" t="s">
        <v>903</v>
      </c>
      <c r="V72" s="3500">
        <v>60</v>
      </c>
      <c r="W72" s="3472"/>
      <c r="X72" s="3473">
        <f t="shared" si="8"/>
        <v>0</v>
      </c>
      <c r="Y72" s="3474"/>
      <c r="Z72" s="3473">
        <f t="shared" si="9"/>
        <v>0</v>
      </c>
      <c r="AA72" s="3472"/>
      <c r="AB72" s="3473">
        <f t="shared" si="10"/>
        <v>0</v>
      </c>
      <c r="AC72" s="3474">
        <v>24</v>
      </c>
      <c r="AD72" s="3473">
        <f t="shared" si="11"/>
        <v>1440</v>
      </c>
      <c r="AE72" s="3480">
        <f t="shared" si="13"/>
        <v>36</v>
      </c>
      <c r="AF72" s="3481">
        <f t="shared" si="12"/>
        <v>2160</v>
      </c>
    </row>
    <row r="73" spans="1:32" ht="18" customHeight="1">
      <c r="A73" s="777">
        <f t="shared" si="14"/>
        <v>56</v>
      </c>
      <c r="B73" s="3532" t="s">
        <v>5917</v>
      </c>
      <c r="C73" s="3470">
        <f t="shared" si="0"/>
        <v>6</v>
      </c>
      <c r="D73" s="3496" t="s">
        <v>929</v>
      </c>
      <c r="E73" s="3497">
        <v>500</v>
      </c>
      <c r="F73" s="3472">
        <v>6</v>
      </c>
      <c r="G73" s="3473">
        <f t="shared" si="1"/>
        <v>3000</v>
      </c>
      <c r="H73" s="3474"/>
      <c r="I73" s="3473">
        <f t="shared" si="2"/>
        <v>0</v>
      </c>
      <c r="J73" s="3474"/>
      <c r="K73" s="3473">
        <f t="shared" si="3"/>
        <v>0</v>
      </c>
      <c r="L73" s="3474"/>
      <c r="M73" s="3473">
        <f t="shared" si="4"/>
        <v>0</v>
      </c>
      <c r="N73" s="3474"/>
      <c r="O73" s="3475">
        <f t="shared" si="5"/>
        <v>0</v>
      </c>
      <c r="P73" s="3474"/>
      <c r="Q73" s="3473">
        <f t="shared" si="6"/>
        <v>0</v>
      </c>
      <c r="R73" s="3476">
        <f t="shared" si="15"/>
        <v>56</v>
      </c>
      <c r="S73" s="3533" t="s">
        <v>5917</v>
      </c>
      <c r="T73" s="3478">
        <f t="shared" si="7"/>
        <v>6</v>
      </c>
      <c r="U73" s="3499" t="s">
        <v>929</v>
      </c>
      <c r="V73" s="3500">
        <v>500</v>
      </c>
      <c r="W73" s="3472"/>
      <c r="X73" s="3473">
        <f t="shared" si="8"/>
        <v>0</v>
      </c>
      <c r="Y73" s="3474"/>
      <c r="Z73" s="3473">
        <f t="shared" si="9"/>
        <v>0</v>
      </c>
      <c r="AA73" s="3472"/>
      <c r="AB73" s="3473">
        <f t="shared" si="10"/>
        <v>0</v>
      </c>
      <c r="AC73" s="3474"/>
      <c r="AD73" s="3473">
        <f t="shared" si="11"/>
        <v>0</v>
      </c>
      <c r="AE73" s="3480">
        <f t="shared" si="13"/>
        <v>6</v>
      </c>
      <c r="AF73" s="3481">
        <f t="shared" si="12"/>
        <v>3000</v>
      </c>
    </row>
    <row r="74" spans="1:32" ht="18" customHeight="1">
      <c r="A74" s="777">
        <f t="shared" si="14"/>
        <v>57</v>
      </c>
      <c r="B74" s="3532" t="s">
        <v>5918</v>
      </c>
      <c r="C74" s="3470">
        <f t="shared" si="0"/>
        <v>6</v>
      </c>
      <c r="D74" s="3496" t="s">
        <v>929</v>
      </c>
      <c r="E74" s="3497">
        <v>500</v>
      </c>
      <c r="F74" s="3472">
        <v>6</v>
      </c>
      <c r="G74" s="3473">
        <f t="shared" si="1"/>
        <v>3000</v>
      </c>
      <c r="H74" s="3474"/>
      <c r="I74" s="3473">
        <f t="shared" si="2"/>
        <v>0</v>
      </c>
      <c r="J74" s="3474"/>
      <c r="K74" s="3473">
        <f t="shared" si="3"/>
        <v>0</v>
      </c>
      <c r="L74" s="3474"/>
      <c r="M74" s="3473">
        <f t="shared" si="4"/>
        <v>0</v>
      </c>
      <c r="N74" s="3474"/>
      <c r="O74" s="3475">
        <f t="shared" si="5"/>
        <v>0</v>
      </c>
      <c r="P74" s="3474"/>
      <c r="Q74" s="3473">
        <f t="shared" si="6"/>
        <v>0</v>
      </c>
      <c r="R74" s="3476">
        <f t="shared" si="15"/>
        <v>57</v>
      </c>
      <c r="S74" s="3533" t="s">
        <v>5918</v>
      </c>
      <c r="T74" s="3478">
        <f t="shared" si="7"/>
        <v>6</v>
      </c>
      <c r="U74" s="3499" t="s">
        <v>929</v>
      </c>
      <c r="V74" s="3500">
        <v>500</v>
      </c>
      <c r="W74" s="3472"/>
      <c r="X74" s="3473">
        <f t="shared" si="8"/>
        <v>0</v>
      </c>
      <c r="Y74" s="3474"/>
      <c r="Z74" s="3473">
        <f t="shared" si="9"/>
        <v>0</v>
      </c>
      <c r="AA74" s="3472"/>
      <c r="AB74" s="3473">
        <f t="shared" si="10"/>
        <v>0</v>
      </c>
      <c r="AC74" s="3474"/>
      <c r="AD74" s="3473">
        <f t="shared" si="11"/>
        <v>0</v>
      </c>
      <c r="AE74" s="3480">
        <f t="shared" si="13"/>
        <v>6</v>
      </c>
      <c r="AF74" s="3481">
        <f t="shared" si="12"/>
        <v>3000</v>
      </c>
    </row>
    <row r="75" spans="1:32" ht="18" customHeight="1">
      <c r="A75" s="777">
        <f t="shared" si="14"/>
        <v>58</v>
      </c>
      <c r="B75" s="3489" t="s">
        <v>5919</v>
      </c>
      <c r="C75" s="3470">
        <f t="shared" si="0"/>
        <v>6</v>
      </c>
      <c r="D75" s="3527" t="s">
        <v>929</v>
      </c>
      <c r="E75" s="3497">
        <v>1000</v>
      </c>
      <c r="F75" s="3472"/>
      <c r="G75" s="3473">
        <f t="shared" si="1"/>
        <v>0</v>
      </c>
      <c r="H75" s="3474"/>
      <c r="I75" s="3473">
        <f t="shared" si="2"/>
        <v>0</v>
      </c>
      <c r="J75" s="3474"/>
      <c r="K75" s="3473">
        <f t="shared" si="3"/>
        <v>0</v>
      </c>
      <c r="L75" s="3474"/>
      <c r="M75" s="3473">
        <f t="shared" si="4"/>
        <v>0</v>
      </c>
      <c r="N75" s="3474"/>
      <c r="O75" s="3475">
        <f t="shared" si="5"/>
        <v>0</v>
      </c>
      <c r="P75" s="3474"/>
      <c r="Q75" s="3473">
        <f t="shared" si="6"/>
        <v>0</v>
      </c>
      <c r="R75" s="3476">
        <f t="shared" si="15"/>
        <v>58</v>
      </c>
      <c r="S75" s="3490" t="s">
        <v>5919</v>
      </c>
      <c r="T75" s="3478">
        <f t="shared" si="7"/>
        <v>12</v>
      </c>
      <c r="U75" s="3529" t="s">
        <v>929</v>
      </c>
      <c r="V75" s="3500">
        <v>1000</v>
      </c>
      <c r="W75" s="3472">
        <v>6</v>
      </c>
      <c r="X75" s="3473">
        <f t="shared" si="8"/>
        <v>6000</v>
      </c>
      <c r="Y75" s="3474"/>
      <c r="Z75" s="3473">
        <f t="shared" si="9"/>
        <v>0</v>
      </c>
      <c r="AA75" s="3472"/>
      <c r="AB75" s="3473">
        <f t="shared" si="10"/>
        <v>0</v>
      </c>
      <c r="AC75" s="3474"/>
      <c r="AD75" s="3473">
        <f t="shared" si="11"/>
        <v>0</v>
      </c>
      <c r="AE75" s="3480">
        <f t="shared" si="13"/>
        <v>6</v>
      </c>
      <c r="AF75" s="3481">
        <f t="shared" si="12"/>
        <v>6000</v>
      </c>
    </row>
    <row r="76" spans="1:32" ht="16.5" customHeight="1">
      <c r="A76" s="777">
        <f t="shared" si="14"/>
        <v>59</v>
      </c>
      <c r="B76" s="3489" t="s">
        <v>5920</v>
      </c>
      <c r="C76" s="3470">
        <f t="shared" si="0"/>
        <v>6</v>
      </c>
      <c r="D76" s="3527" t="s">
        <v>929</v>
      </c>
      <c r="E76" s="3497">
        <v>1000</v>
      </c>
      <c r="F76" s="3472"/>
      <c r="G76" s="3473">
        <f t="shared" si="1"/>
        <v>0</v>
      </c>
      <c r="H76" s="3474"/>
      <c r="I76" s="3473">
        <f t="shared" si="2"/>
        <v>0</v>
      </c>
      <c r="J76" s="3474"/>
      <c r="K76" s="3473">
        <f t="shared" si="3"/>
        <v>0</v>
      </c>
      <c r="L76" s="3474"/>
      <c r="M76" s="3473">
        <f t="shared" si="4"/>
        <v>0</v>
      </c>
      <c r="N76" s="3474"/>
      <c r="O76" s="3475">
        <f t="shared" si="5"/>
        <v>0</v>
      </c>
      <c r="P76" s="3474"/>
      <c r="Q76" s="3473">
        <f t="shared" si="6"/>
        <v>0</v>
      </c>
      <c r="R76" s="3476">
        <f t="shared" si="15"/>
        <v>59</v>
      </c>
      <c r="S76" s="3490" t="s">
        <v>5920</v>
      </c>
      <c r="T76" s="3478">
        <f t="shared" si="7"/>
        <v>12</v>
      </c>
      <c r="U76" s="3529" t="s">
        <v>929</v>
      </c>
      <c r="V76" s="3500">
        <v>1000</v>
      </c>
      <c r="W76" s="3472">
        <v>6</v>
      </c>
      <c r="X76" s="3473">
        <f t="shared" si="8"/>
        <v>6000</v>
      </c>
      <c r="Y76" s="3474"/>
      <c r="Z76" s="3473">
        <f t="shared" si="9"/>
        <v>0</v>
      </c>
      <c r="AA76" s="3472"/>
      <c r="AB76" s="3473">
        <f t="shared" si="10"/>
        <v>0</v>
      </c>
      <c r="AC76" s="3474"/>
      <c r="AD76" s="3473">
        <f t="shared" si="11"/>
        <v>0</v>
      </c>
      <c r="AE76" s="3480">
        <f t="shared" si="13"/>
        <v>6</v>
      </c>
      <c r="AF76" s="3481">
        <f t="shared" si="12"/>
        <v>6000</v>
      </c>
    </row>
    <row r="77" spans="1:32" ht="16.5" customHeight="1">
      <c r="A77" s="777">
        <f t="shared" si="14"/>
        <v>60</v>
      </c>
      <c r="B77" s="3555" t="s">
        <v>5921</v>
      </c>
      <c r="C77" s="3470">
        <f t="shared" si="0"/>
        <v>0</v>
      </c>
      <c r="D77" s="3491" t="s">
        <v>929</v>
      </c>
      <c r="E77" s="3497">
        <v>250</v>
      </c>
      <c r="F77" s="3472"/>
      <c r="G77" s="3473">
        <f t="shared" si="1"/>
        <v>0</v>
      </c>
      <c r="H77" s="3474"/>
      <c r="I77" s="3473">
        <f t="shared" si="2"/>
        <v>0</v>
      </c>
      <c r="J77" s="3474"/>
      <c r="K77" s="3473">
        <f t="shared" si="3"/>
        <v>0</v>
      </c>
      <c r="L77" s="3474"/>
      <c r="M77" s="3473">
        <f t="shared" si="4"/>
        <v>0</v>
      </c>
      <c r="N77" s="3474"/>
      <c r="O77" s="3475">
        <f t="shared" si="5"/>
        <v>0</v>
      </c>
      <c r="P77" s="3474"/>
      <c r="Q77" s="3473">
        <f t="shared" si="6"/>
        <v>0</v>
      </c>
      <c r="R77" s="3476">
        <f t="shared" si="15"/>
        <v>60</v>
      </c>
      <c r="S77" s="3556" t="s">
        <v>5921</v>
      </c>
      <c r="T77" s="3478">
        <f t="shared" si="7"/>
        <v>0</v>
      </c>
      <c r="U77" s="3492" t="s">
        <v>929</v>
      </c>
      <c r="V77" s="3500">
        <v>250</v>
      </c>
      <c r="W77" s="3472"/>
      <c r="X77" s="3473">
        <f t="shared" si="8"/>
        <v>0</v>
      </c>
      <c r="Y77" s="3474"/>
      <c r="Z77" s="3473">
        <f t="shared" si="9"/>
        <v>0</v>
      </c>
      <c r="AA77" s="3472"/>
      <c r="AB77" s="3473">
        <f t="shared" si="10"/>
        <v>0</v>
      </c>
      <c r="AC77" s="3474"/>
      <c r="AD77" s="3473">
        <f t="shared" si="11"/>
        <v>0</v>
      </c>
      <c r="AE77" s="3480">
        <f t="shared" si="13"/>
        <v>0</v>
      </c>
      <c r="AF77" s="3481">
        <f t="shared" si="12"/>
        <v>0</v>
      </c>
    </row>
    <row r="78" spans="1:32" s="3519" customFormat="1" ht="16.5" customHeight="1">
      <c r="A78" s="777">
        <f t="shared" si="14"/>
        <v>61</v>
      </c>
      <c r="B78" s="3557" t="s">
        <v>5922</v>
      </c>
      <c r="C78" s="3470">
        <f t="shared" si="0"/>
        <v>4140</v>
      </c>
      <c r="D78" s="3558" t="s">
        <v>903</v>
      </c>
      <c r="E78" s="3497">
        <v>40</v>
      </c>
      <c r="F78" s="3515"/>
      <c r="G78" s="3473">
        <f t="shared" si="1"/>
        <v>0</v>
      </c>
      <c r="H78" s="3516"/>
      <c r="I78" s="3473">
        <f t="shared" si="2"/>
        <v>0</v>
      </c>
      <c r="J78" s="3516"/>
      <c r="K78" s="3473">
        <f t="shared" si="3"/>
        <v>0</v>
      </c>
      <c r="L78" s="3516"/>
      <c r="M78" s="3473">
        <f t="shared" si="4"/>
        <v>0</v>
      </c>
      <c r="N78" s="3516"/>
      <c r="O78" s="3475">
        <f t="shared" si="5"/>
        <v>0</v>
      </c>
      <c r="P78" s="3516">
        <v>140</v>
      </c>
      <c r="Q78" s="3473">
        <f t="shared" si="6"/>
        <v>5600</v>
      </c>
      <c r="R78" s="3476">
        <f t="shared" si="15"/>
        <v>61</v>
      </c>
      <c r="S78" s="3559" t="s">
        <v>5922</v>
      </c>
      <c r="T78" s="3478">
        <f t="shared" si="7"/>
        <v>8140</v>
      </c>
      <c r="U78" s="3560" t="s">
        <v>903</v>
      </c>
      <c r="V78" s="3500">
        <v>40</v>
      </c>
      <c r="W78" s="3515"/>
      <c r="X78" s="3473">
        <f t="shared" si="8"/>
        <v>0</v>
      </c>
      <c r="Y78" s="3516"/>
      <c r="Z78" s="3473">
        <f t="shared" si="9"/>
        <v>0</v>
      </c>
      <c r="AA78" s="3515"/>
      <c r="AB78" s="3473">
        <f t="shared" si="10"/>
        <v>0</v>
      </c>
      <c r="AC78" s="3516">
        <v>4000</v>
      </c>
      <c r="AD78" s="3473">
        <f t="shared" si="11"/>
        <v>160000</v>
      </c>
      <c r="AE78" s="3480">
        <f t="shared" si="13"/>
        <v>4140</v>
      </c>
      <c r="AF78" s="3481">
        <f t="shared" si="12"/>
        <v>165600</v>
      </c>
    </row>
    <row r="79" spans="1:32" s="3511" customFormat="1" ht="16.5" customHeight="1">
      <c r="A79" s="777">
        <f t="shared" si="14"/>
        <v>62</v>
      </c>
      <c r="B79" s="3546" t="s">
        <v>5923</v>
      </c>
      <c r="C79" s="3470">
        <f t="shared" si="0"/>
        <v>1500</v>
      </c>
      <c r="D79" s="3561" t="s">
        <v>903</v>
      </c>
      <c r="E79" s="3505">
        <v>40</v>
      </c>
      <c r="F79" s="3506"/>
      <c r="G79" s="3473">
        <f t="shared" si="1"/>
        <v>0</v>
      </c>
      <c r="H79" s="3507"/>
      <c r="I79" s="3473">
        <f t="shared" si="2"/>
        <v>0</v>
      </c>
      <c r="J79" s="3507"/>
      <c r="K79" s="3473">
        <f t="shared" si="3"/>
        <v>0</v>
      </c>
      <c r="L79" s="3507"/>
      <c r="M79" s="3473">
        <f t="shared" si="4"/>
        <v>0</v>
      </c>
      <c r="N79" s="3507"/>
      <c r="O79" s="3475">
        <f t="shared" si="5"/>
        <v>0</v>
      </c>
      <c r="P79" s="3507"/>
      <c r="Q79" s="3473">
        <f t="shared" si="6"/>
        <v>0</v>
      </c>
      <c r="R79" s="3476">
        <f t="shared" si="15"/>
        <v>62</v>
      </c>
      <c r="S79" s="3548" t="s">
        <v>5923</v>
      </c>
      <c r="T79" s="3478">
        <f t="shared" si="7"/>
        <v>3000</v>
      </c>
      <c r="U79" s="3562" t="s">
        <v>903</v>
      </c>
      <c r="V79" s="3510">
        <v>40</v>
      </c>
      <c r="W79" s="3506"/>
      <c r="X79" s="3473">
        <f t="shared" si="8"/>
        <v>0</v>
      </c>
      <c r="Y79" s="3507"/>
      <c r="Z79" s="3473">
        <f t="shared" si="9"/>
        <v>0</v>
      </c>
      <c r="AA79" s="3506"/>
      <c r="AB79" s="3473">
        <f t="shared" si="10"/>
        <v>0</v>
      </c>
      <c r="AC79" s="3507">
        <v>1500</v>
      </c>
      <c r="AD79" s="3473">
        <f t="shared" si="11"/>
        <v>60000</v>
      </c>
      <c r="AE79" s="3480">
        <f t="shared" si="13"/>
        <v>1500</v>
      </c>
      <c r="AF79" s="3481">
        <f t="shared" si="12"/>
        <v>60000</v>
      </c>
    </row>
    <row r="80" spans="1:32" ht="16.5" customHeight="1">
      <c r="A80" s="777">
        <f t="shared" si="14"/>
        <v>63</v>
      </c>
      <c r="B80" s="3563" t="s">
        <v>5924</v>
      </c>
      <c r="C80" s="3470">
        <f t="shared" si="0"/>
        <v>1220</v>
      </c>
      <c r="D80" s="3470" t="s">
        <v>903</v>
      </c>
      <c r="E80" s="3497">
        <v>189</v>
      </c>
      <c r="F80" s="3472">
        <v>100</v>
      </c>
      <c r="G80" s="3473">
        <f t="shared" si="1"/>
        <v>18900</v>
      </c>
      <c r="H80" s="3474">
        <v>300</v>
      </c>
      <c r="I80" s="3473">
        <f t="shared" si="2"/>
        <v>56700</v>
      </c>
      <c r="J80" s="3474"/>
      <c r="K80" s="3473">
        <f t="shared" si="3"/>
        <v>0</v>
      </c>
      <c r="L80" s="3474">
        <v>50</v>
      </c>
      <c r="M80" s="3473">
        <f t="shared" si="4"/>
        <v>9450</v>
      </c>
      <c r="N80" s="3474"/>
      <c r="O80" s="3475">
        <f t="shared" si="5"/>
        <v>0</v>
      </c>
      <c r="P80" s="3474">
        <v>150</v>
      </c>
      <c r="Q80" s="3473">
        <f t="shared" si="6"/>
        <v>28350</v>
      </c>
      <c r="R80" s="3476">
        <f t="shared" si="15"/>
        <v>63</v>
      </c>
      <c r="S80" s="3564" t="s">
        <v>5924</v>
      </c>
      <c r="T80" s="3478">
        <f t="shared" si="7"/>
        <v>1840</v>
      </c>
      <c r="U80" s="3478" t="s">
        <v>903</v>
      </c>
      <c r="V80" s="3500">
        <v>189</v>
      </c>
      <c r="W80" s="3472">
        <v>200</v>
      </c>
      <c r="X80" s="3473">
        <f t="shared" si="8"/>
        <v>37800</v>
      </c>
      <c r="Y80" s="3474">
        <v>20</v>
      </c>
      <c r="Z80" s="3473">
        <f t="shared" si="9"/>
        <v>3780</v>
      </c>
      <c r="AA80" s="3472"/>
      <c r="AB80" s="3473">
        <f t="shared" si="10"/>
        <v>0</v>
      </c>
      <c r="AC80" s="3474">
        <v>400</v>
      </c>
      <c r="AD80" s="3473">
        <f t="shared" si="11"/>
        <v>75600</v>
      </c>
      <c r="AE80" s="3480">
        <f t="shared" si="13"/>
        <v>1220</v>
      </c>
      <c r="AF80" s="3481">
        <f>AE80*E80</f>
        <v>230580</v>
      </c>
    </row>
    <row r="81" spans="1:32" ht="16.5" customHeight="1">
      <c r="A81" s="777">
        <f t="shared" si="14"/>
        <v>64</v>
      </c>
      <c r="B81" s="3501" t="s">
        <v>5925</v>
      </c>
      <c r="C81" s="3470">
        <f t="shared" si="0"/>
        <v>554</v>
      </c>
      <c r="D81" s="3491" t="s">
        <v>2063</v>
      </c>
      <c r="E81" s="3497">
        <v>500</v>
      </c>
      <c r="F81" s="3472"/>
      <c r="G81" s="3473">
        <f t="shared" si="1"/>
        <v>0</v>
      </c>
      <c r="H81" s="3474"/>
      <c r="I81" s="3473">
        <f t="shared" si="2"/>
        <v>0</v>
      </c>
      <c r="J81" s="3474">
        <v>4</v>
      </c>
      <c r="K81" s="3473">
        <f t="shared" si="3"/>
        <v>2000</v>
      </c>
      <c r="L81" s="3474"/>
      <c r="M81" s="3473">
        <f t="shared" si="4"/>
        <v>0</v>
      </c>
      <c r="N81" s="3474"/>
      <c r="O81" s="3475">
        <f t="shared" si="5"/>
        <v>0</v>
      </c>
      <c r="P81" s="3474"/>
      <c r="Q81" s="3473">
        <f t="shared" si="6"/>
        <v>0</v>
      </c>
      <c r="R81" s="3476">
        <f t="shared" si="15"/>
        <v>64</v>
      </c>
      <c r="S81" s="3502" t="s">
        <v>5925</v>
      </c>
      <c r="T81" s="3478">
        <f t="shared" si="7"/>
        <v>1104</v>
      </c>
      <c r="U81" s="3492" t="s">
        <v>2063</v>
      </c>
      <c r="V81" s="3500">
        <v>500</v>
      </c>
      <c r="W81" s="3472">
        <v>50</v>
      </c>
      <c r="X81" s="3473">
        <f t="shared" si="8"/>
        <v>25000</v>
      </c>
      <c r="Y81" s="3474"/>
      <c r="Z81" s="3473">
        <f t="shared" si="9"/>
        <v>0</v>
      </c>
      <c r="AA81" s="3472"/>
      <c r="AB81" s="3473">
        <f t="shared" si="10"/>
        <v>0</v>
      </c>
      <c r="AC81" s="3474">
        <v>500</v>
      </c>
      <c r="AD81" s="3473">
        <f t="shared" si="11"/>
        <v>250000</v>
      </c>
      <c r="AE81" s="3480">
        <f t="shared" si="13"/>
        <v>554</v>
      </c>
      <c r="AF81" s="3481">
        <f t="shared" si="12"/>
        <v>277000</v>
      </c>
    </row>
    <row r="82" spans="1:32" s="3482" customFormat="1" ht="15" customHeight="1">
      <c r="A82" s="777">
        <f t="shared" si="14"/>
        <v>65</v>
      </c>
      <c r="B82" s="3501" t="s">
        <v>5926</v>
      </c>
      <c r="C82" s="3470">
        <f t="shared" si="0"/>
        <v>105</v>
      </c>
      <c r="D82" s="3491" t="s">
        <v>1982</v>
      </c>
      <c r="E82" s="3497">
        <v>1500</v>
      </c>
      <c r="F82" s="3472"/>
      <c r="G82" s="3473">
        <f t="shared" si="1"/>
        <v>0</v>
      </c>
      <c r="H82" s="3474"/>
      <c r="I82" s="3473">
        <f t="shared" si="2"/>
        <v>0</v>
      </c>
      <c r="J82" s="3474"/>
      <c r="K82" s="3473">
        <f t="shared" si="3"/>
        <v>0</v>
      </c>
      <c r="L82" s="3474"/>
      <c r="M82" s="3473">
        <f t="shared" si="4"/>
        <v>0</v>
      </c>
      <c r="N82" s="3474"/>
      <c r="O82" s="3475">
        <f t="shared" si="5"/>
        <v>0</v>
      </c>
      <c r="P82" s="3474"/>
      <c r="Q82" s="3473">
        <f t="shared" si="6"/>
        <v>0</v>
      </c>
      <c r="R82" s="3476">
        <f t="shared" si="15"/>
        <v>65</v>
      </c>
      <c r="S82" s="3502" t="s">
        <v>5926</v>
      </c>
      <c r="T82" s="3478">
        <f t="shared" si="7"/>
        <v>210</v>
      </c>
      <c r="U82" s="3492" t="s">
        <v>1982</v>
      </c>
      <c r="V82" s="3500">
        <v>1500</v>
      </c>
      <c r="W82" s="3472"/>
      <c r="X82" s="3473">
        <f t="shared" si="8"/>
        <v>0</v>
      </c>
      <c r="Y82" s="3474"/>
      <c r="Z82" s="3473">
        <f t="shared" si="9"/>
        <v>0</v>
      </c>
      <c r="AA82" s="3472">
        <v>5</v>
      </c>
      <c r="AB82" s="3473">
        <f t="shared" si="10"/>
        <v>7500</v>
      </c>
      <c r="AC82" s="3474">
        <v>100</v>
      </c>
      <c r="AD82" s="3473">
        <f t="shared" si="11"/>
        <v>150000</v>
      </c>
      <c r="AE82" s="3480">
        <f t="shared" si="13"/>
        <v>105</v>
      </c>
      <c r="AF82" s="3481">
        <f t="shared" si="12"/>
        <v>157500</v>
      </c>
    </row>
    <row r="83" spans="1:32" ht="32.25" customHeight="1">
      <c r="A83" s="777">
        <f t="shared" si="14"/>
        <v>66</v>
      </c>
      <c r="B83" s="3483" t="s">
        <v>5927</v>
      </c>
      <c r="C83" s="3484">
        <f t="shared" ref="C83:C146" si="16">F83+H83+J83+L83+N83+P83+W83+Y83+AA83+AC83</f>
        <v>454</v>
      </c>
      <c r="D83" s="3484" t="s">
        <v>5928</v>
      </c>
      <c r="E83" s="3514">
        <v>700</v>
      </c>
      <c r="F83" s="3472">
        <v>4</v>
      </c>
      <c r="G83" s="3473">
        <f t="shared" ref="G83:G146" si="17">F83*E83</f>
        <v>2800</v>
      </c>
      <c r="H83" s="3474">
        <v>50</v>
      </c>
      <c r="I83" s="3473">
        <f t="shared" ref="I83:I146" si="18">H83*E83</f>
        <v>35000</v>
      </c>
      <c r="J83" s="3474">
        <v>10</v>
      </c>
      <c r="K83" s="3473">
        <f t="shared" ref="K83:K146" si="19">J83*E83</f>
        <v>7000</v>
      </c>
      <c r="L83" s="3474"/>
      <c r="M83" s="3473">
        <f t="shared" ref="M83:M146" si="20">L83*E83</f>
        <v>0</v>
      </c>
      <c r="N83" s="3474"/>
      <c r="O83" s="3475">
        <f t="shared" ref="O83:O146" si="21">N83*E83</f>
        <v>0</v>
      </c>
      <c r="P83" s="3474">
        <v>220</v>
      </c>
      <c r="Q83" s="3473">
        <f t="shared" ref="Q83:Q146" si="22">P83*E83</f>
        <v>154000</v>
      </c>
      <c r="R83" s="3476">
        <f t="shared" si="15"/>
        <v>66</v>
      </c>
      <c r="S83" s="3485" t="s">
        <v>5927</v>
      </c>
      <c r="T83" s="3478">
        <f t="shared" ref="T83:T146" si="23">W83+Y83+AA83+AC83+AE83+AG83+AN83+AP83+AR83+AT83</f>
        <v>624</v>
      </c>
      <c r="U83" s="3486" t="s">
        <v>5928</v>
      </c>
      <c r="V83" s="3500">
        <v>700</v>
      </c>
      <c r="W83" s="3472"/>
      <c r="X83" s="3473">
        <f t="shared" ref="X83:X146" si="24">W83*E83</f>
        <v>0</v>
      </c>
      <c r="Y83" s="3474">
        <v>10</v>
      </c>
      <c r="Z83" s="3473">
        <f t="shared" ref="Z83:Z146" si="25">Y83*E83</f>
        <v>7000</v>
      </c>
      <c r="AA83" s="3472">
        <v>10</v>
      </c>
      <c r="AB83" s="3473">
        <f t="shared" ref="AB83:AB146" si="26">AA83*E83</f>
        <v>7000</v>
      </c>
      <c r="AC83" s="3474">
        <v>150</v>
      </c>
      <c r="AD83" s="3473">
        <f t="shared" ref="AD83:AD146" si="27">AC83*E83</f>
        <v>105000</v>
      </c>
      <c r="AE83" s="3480">
        <f t="shared" si="13"/>
        <v>454</v>
      </c>
      <c r="AF83" s="3481">
        <f t="shared" ref="AF83:AF146" si="28">AE83*E83</f>
        <v>317800</v>
      </c>
    </row>
    <row r="84" spans="1:32" s="3482" customFormat="1" ht="78" customHeight="1">
      <c r="A84" s="777">
        <f t="shared" si="14"/>
        <v>67</v>
      </c>
      <c r="B84" s="3487" t="s">
        <v>5929</v>
      </c>
      <c r="C84" s="3484">
        <f t="shared" si="16"/>
        <v>370</v>
      </c>
      <c r="D84" s="3484" t="s">
        <v>929</v>
      </c>
      <c r="E84" s="3514">
        <v>800</v>
      </c>
      <c r="F84" s="3472"/>
      <c r="G84" s="3473">
        <f t="shared" si="17"/>
        <v>0</v>
      </c>
      <c r="H84" s="3474">
        <v>10</v>
      </c>
      <c r="I84" s="3473">
        <f t="shared" si="18"/>
        <v>8000</v>
      </c>
      <c r="J84" s="3474"/>
      <c r="K84" s="3473">
        <f t="shared" si="19"/>
        <v>0</v>
      </c>
      <c r="L84" s="3474"/>
      <c r="M84" s="3473">
        <f t="shared" si="20"/>
        <v>0</v>
      </c>
      <c r="N84" s="3474"/>
      <c r="O84" s="3475">
        <f t="shared" si="21"/>
        <v>0</v>
      </c>
      <c r="P84" s="3474">
        <v>300</v>
      </c>
      <c r="Q84" s="3473">
        <f t="shared" si="22"/>
        <v>240000</v>
      </c>
      <c r="R84" s="3476">
        <f t="shared" si="15"/>
        <v>67</v>
      </c>
      <c r="S84" s="3488" t="s">
        <v>5929</v>
      </c>
      <c r="T84" s="3478">
        <f t="shared" si="23"/>
        <v>430</v>
      </c>
      <c r="U84" s="3486" t="s">
        <v>929</v>
      </c>
      <c r="V84" s="3500">
        <v>800</v>
      </c>
      <c r="W84" s="3472">
        <v>50</v>
      </c>
      <c r="X84" s="3473">
        <f t="shared" si="24"/>
        <v>40000</v>
      </c>
      <c r="Y84" s="3474"/>
      <c r="Z84" s="3473">
        <f t="shared" si="25"/>
        <v>0</v>
      </c>
      <c r="AA84" s="3472">
        <v>5</v>
      </c>
      <c r="AB84" s="3473">
        <f t="shared" si="26"/>
        <v>4000</v>
      </c>
      <c r="AC84" s="3474">
        <v>5</v>
      </c>
      <c r="AD84" s="3473">
        <f t="shared" si="27"/>
        <v>4000</v>
      </c>
      <c r="AE84" s="3480">
        <f t="shared" ref="AE84:AE147" si="29">SUM(F84,H84,J84,L84,N84,P84,W84,Y84,AA84,AC84)</f>
        <v>370</v>
      </c>
      <c r="AF84" s="3481">
        <f t="shared" si="28"/>
        <v>296000</v>
      </c>
    </row>
    <row r="85" spans="1:32" s="3482" customFormat="1" ht="80.25" customHeight="1">
      <c r="A85" s="777">
        <f t="shared" si="14"/>
        <v>68</v>
      </c>
      <c r="B85" s="3487" t="s">
        <v>5930</v>
      </c>
      <c r="C85" s="3484">
        <f t="shared" si="16"/>
        <v>229</v>
      </c>
      <c r="D85" s="3484" t="s">
        <v>929</v>
      </c>
      <c r="E85" s="3514">
        <v>800</v>
      </c>
      <c r="F85" s="3472"/>
      <c r="G85" s="3473">
        <f t="shared" si="17"/>
        <v>0</v>
      </c>
      <c r="H85" s="3474">
        <v>20</v>
      </c>
      <c r="I85" s="3473">
        <f t="shared" si="18"/>
        <v>16000</v>
      </c>
      <c r="J85" s="3474"/>
      <c r="K85" s="3473">
        <f t="shared" si="19"/>
        <v>0</v>
      </c>
      <c r="L85" s="3474"/>
      <c r="M85" s="3473">
        <f t="shared" si="20"/>
        <v>0</v>
      </c>
      <c r="N85" s="3474"/>
      <c r="O85" s="3475">
        <f t="shared" si="21"/>
        <v>0</v>
      </c>
      <c r="P85" s="3474">
        <v>24</v>
      </c>
      <c r="Q85" s="3473">
        <f t="shared" si="22"/>
        <v>19200</v>
      </c>
      <c r="R85" s="3476">
        <f t="shared" si="15"/>
        <v>68</v>
      </c>
      <c r="S85" s="3488" t="s">
        <v>5930</v>
      </c>
      <c r="T85" s="3478">
        <f t="shared" si="23"/>
        <v>414</v>
      </c>
      <c r="U85" s="3486" t="s">
        <v>929</v>
      </c>
      <c r="V85" s="3500">
        <v>800</v>
      </c>
      <c r="W85" s="3472">
        <v>100</v>
      </c>
      <c r="X85" s="3473">
        <f t="shared" si="24"/>
        <v>80000</v>
      </c>
      <c r="Y85" s="3474"/>
      <c r="Z85" s="3473">
        <f t="shared" si="25"/>
        <v>0</v>
      </c>
      <c r="AA85" s="3472">
        <v>5</v>
      </c>
      <c r="AB85" s="3473">
        <f t="shared" si="26"/>
        <v>4000</v>
      </c>
      <c r="AC85" s="3474">
        <v>80</v>
      </c>
      <c r="AD85" s="3473">
        <f t="shared" si="27"/>
        <v>64000</v>
      </c>
      <c r="AE85" s="3480">
        <f t="shared" si="29"/>
        <v>229</v>
      </c>
      <c r="AF85" s="3481">
        <f t="shared" si="28"/>
        <v>183200</v>
      </c>
    </row>
    <row r="86" spans="1:32" s="3482" customFormat="1" ht="91.5" customHeight="1">
      <c r="A86" s="777">
        <f t="shared" si="14"/>
        <v>69</v>
      </c>
      <c r="B86" s="3489" t="s">
        <v>5931</v>
      </c>
      <c r="C86" s="3484">
        <f t="shared" si="16"/>
        <v>495</v>
      </c>
      <c r="D86" s="3484" t="s">
        <v>929</v>
      </c>
      <c r="E86" s="3514">
        <v>800</v>
      </c>
      <c r="F86" s="3472"/>
      <c r="G86" s="3473">
        <f t="shared" si="17"/>
        <v>0</v>
      </c>
      <c r="H86" s="3474">
        <v>50</v>
      </c>
      <c r="I86" s="3473">
        <f t="shared" si="18"/>
        <v>40000</v>
      </c>
      <c r="J86" s="3474">
        <v>5</v>
      </c>
      <c r="K86" s="3473">
        <f t="shared" si="19"/>
        <v>4000</v>
      </c>
      <c r="L86" s="3474">
        <v>90</v>
      </c>
      <c r="M86" s="3473">
        <f t="shared" si="20"/>
        <v>72000</v>
      </c>
      <c r="N86" s="3474">
        <v>5</v>
      </c>
      <c r="O86" s="3475">
        <f t="shared" si="21"/>
        <v>4000</v>
      </c>
      <c r="P86" s="3474">
        <v>50</v>
      </c>
      <c r="Q86" s="3473">
        <f t="shared" si="22"/>
        <v>40000</v>
      </c>
      <c r="R86" s="3476">
        <f t="shared" si="15"/>
        <v>69</v>
      </c>
      <c r="S86" s="3490" t="s">
        <v>5931</v>
      </c>
      <c r="T86" s="3478">
        <f t="shared" si="23"/>
        <v>790</v>
      </c>
      <c r="U86" s="3529" t="s">
        <v>929</v>
      </c>
      <c r="V86" s="3500">
        <v>800</v>
      </c>
      <c r="W86" s="3472">
        <v>80</v>
      </c>
      <c r="X86" s="3473">
        <f t="shared" si="24"/>
        <v>64000</v>
      </c>
      <c r="Y86" s="3474">
        <v>10</v>
      </c>
      <c r="Z86" s="3473">
        <f t="shared" si="25"/>
        <v>8000</v>
      </c>
      <c r="AA86" s="3472">
        <v>5</v>
      </c>
      <c r="AB86" s="3473">
        <f t="shared" si="26"/>
        <v>4000</v>
      </c>
      <c r="AC86" s="3474">
        <v>200</v>
      </c>
      <c r="AD86" s="3473">
        <f t="shared" si="27"/>
        <v>160000</v>
      </c>
      <c r="AE86" s="3480">
        <f t="shared" si="29"/>
        <v>495</v>
      </c>
      <c r="AF86" s="3481">
        <f t="shared" si="28"/>
        <v>396000</v>
      </c>
    </row>
    <row r="87" spans="1:32" s="3482" customFormat="1" ht="88.5" customHeight="1">
      <c r="A87" s="777">
        <f t="shared" si="14"/>
        <v>70</v>
      </c>
      <c r="B87" s="3489" t="s">
        <v>5932</v>
      </c>
      <c r="C87" s="3484">
        <f t="shared" si="16"/>
        <v>850</v>
      </c>
      <c r="D87" s="3484" t="s">
        <v>929</v>
      </c>
      <c r="E87" s="3514">
        <v>800</v>
      </c>
      <c r="F87" s="3472">
        <v>50</v>
      </c>
      <c r="G87" s="3473">
        <f t="shared" si="17"/>
        <v>40000</v>
      </c>
      <c r="H87" s="3474">
        <v>150</v>
      </c>
      <c r="I87" s="3473">
        <f t="shared" si="18"/>
        <v>120000</v>
      </c>
      <c r="J87" s="3474"/>
      <c r="K87" s="3473">
        <f t="shared" si="19"/>
        <v>0</v>
      </c>
      <c r="L87" s="3474">
        <v>60</v>
      </c>
      <c r="M87" s="3473">
        <f t="shared" si="20"/>
        <v>48000</v>
      </c>
      <c r="N87" s="3474">
        <v>25</v>
      </c>
      <c r="O87" s="3475">
        <f t="shared" si="21"/>
        <v>20000</v>
      </c>
      <c r="P87" s="3474">
        <v>140</v>
      </c>
      <c r="Q87" s="3473">
        <f t="shared" si="22"/>
        <v>112000</v>
      </c>
      <c r="R87" s="3476">
        <f t="shared" si="15"/>
        <v>70</v>
      </c>
      <c r="S87" s="3490" t="s">
        <v>5932</v>
      </c>
      <c r="T87" s="3478">
        <f t="shared" si="23"/>
        <v>1275</v>
      </c>
      <c r="U87" s="3529" t="s">
        <v>929</v>
      </c>
      <c r="V87" s="3500">
        <v>800</v>
      </c>
      <c r="W87" s="3472"/>
      <c r="X87" s="3473">
        <f t="shared" si="24"/>
        <v>0</v>
      </c>
      <c r="Y87" s="3474">
        <v>20</v>
      </c>
      <c r="Z87" s="3473">
        <f t="shared" si="25"/>
        <v>16000</v>
      </c>
      <c r="AA87" s="3472">
        <v>5</v>
      </c>
      <c r="AB87" s="3473">
        <f t="shared" si="26"/>
        <v>4000</v>
      </c>
      <c r="AC87" s="3474">
        <v>400</v>
      </c>
      <c r="AD87" s="3473">
        <f t="shared" si="27"/>
        <v>320000</v>
      </c>
      <c r="AE87" s="3480">
        <f t="shared" si="29"/>
        <v>850</v>
      </c>
      <c r="AF87" s="3481">
        <f t="shared" si="28"/>
        <v>680000</v>
      </c>
    </row>
    <row r="88" spans="1:32" s="3482" customFormat="1" ht="88.5" customHeight="1">
      <c r="A88" s="777">
        <f t="shared" si="14"/>
        <v>71</v>
      </c>
      <c r="B88" s="3489" t="s">
        <v>5933</v>
      </c>
      <c r="C88" s="3470">
        <f t="shared" si="16"/>
        <v>457</v>
      </c>
      <c r="D88" s="3527" t="s">
        <v>929</v>
      </c>
      <c r="E88" s="3497">
        <v>1200</v>
      </c>
      <c r="F88" s="3472">
        <v>50</v>
      </c>
      <c r="G88" s="3473">
        <f t="shared" si="17"/>
        <v>60000</v>
      </c>
      <c r="H88" s="3474"/>
      <c r="I88" s="3473">
        <f t="shared" si="18"/>
        <v>0</v>
      </c>
      <c r="J88" s="3474">
        <v>12</v>
      </c>
      <c r="K88" s="3473">
        <f t="shared" si="19"/>
        <v>14400</v>
      </c>
      <c r="L88" s="3474"/>
      <c r="M88" s="3473">
        <f t="shared" si="20"/>
        <v>0</v>
      </c>
      <c r="N88" s="3474">
        <v>15</v>
      </c>
      <c r="O88" s="3475">
        <f t="shared" si="21"/>
        <v>18000</v>
      </c>
      <c r="P88" s="3474">
        <v>80</v>
      </c>
      <c r="Q88" s="3473">
        <f t="shared" si="22"/>
        <v>96000</v>
      </c>
      <c r="R88" s="3476">
        <f t="shared" si="15"/>
        <v>71</v>
      </c>
      <c r="S88" s="3490" t="s">
        <v>5933</v>
      </c>
      <c r="T88" s="3478">
        <f t="shared" si="23"/>
        <v>757</v>
      </c>
      <c r="U88" s="3529" t="s">
        <v>929</v>
      </c>
      <c r="V88" s="3500">
        <v>1200</v>
      </c>
      <c r="W88" s="3472"/>
      <c r="X88" s="3473">
        <f t="shared" si="24"/>
        <v>0</v>
      </c>
      <c r="Y88" s="3474"/>
      <c r="Z88" s="3473">
        <f t="shared" si="25"/>
        <v>0</v>
      </c>
      <c r="AA88" s="3472"/>
      <c r="AB88" s="3473">
        <f t="shared" si="26"/>
        <v>0</v>
      </c>
      <c r="AC88" s="3474">
        <v>300</v>
      </c>
      <c r="AD88" s="3473">
        <f t="shared" si="27"/>
        <v>360000</v>
      </c>
      <c r="AE88" s="3480">
        <f t="shared" si="29"/>
        <v>457</v>
      </c>
      <c r="AF88" s="3481">
        <f t="shared" si="28"/>
        <v>548400</v>
      </c>
    </row>
    <row r="89" spans="1:32" s="3482" customFormat="1" ht="93" customHeight="1">
      <c r="A89" s="777">
        <f t="shared" si="14"/>
        <v>72</v>
      </c>
      <c r="B89" s="3489" t="s">
        <v>5934</v>
      </c>
      <c r="C89" s="3484">
        <f t="shared" si="16"/>
        <v>1615</v>
      </c>
      <c r="D89" s="3484" t="s">
        <v>929</v>
      </c>
      <c r="E89" s="3514">
        <v>800</v>
      </c>
      <c r="F89" s="3472">
        <v>150</v>
      </c>
      <c r="G89" s="3473">
        <f t="shared" si="17"/>
        <v>120000</v>
      </c>
      <c r="H89" s="3474">
        <v>150</v>
      </c>
      <c r="I89" s="3473">
        <f t="shared" si="18"/>
        <v>120000</v>
      </c>
      <c r="J89" s="3474">
        <v>100</v>
      </c>
      <c r="K89" s="3473">
        <f t="shared" si="19"/>
        <v>80000</v>
      </c>
      <c r="L89" s="3474">
        <v>150</v>
      </c>
      <c r="M89" s="3473">
        <f t="shared" si="20"/>
        <v>120000</v>
      </c>
      <c r="N89" s="3474">
        <v>5</v>
      </c>
      <c r="O89" s="3475">
        <f t="shared" si="21"/>
        <v>4000</v>
      </c>
      <c r="P89" s="3474">
        <v>280</v>
      </c>
      <c r="Q89" s="3473">
        <f t="shared" si="22"/>
        <v>224000</v>
      </c>
      <c r="R89" s="3476">
        <f t="shared" si="15"/>
        <v>72</v>
      </c>
      <c r="S89" s="3490" t="s">
        <v>5934</v>
      </c>
      <c r="T89" s="3478">
        <f t="shared" si="23"/>
        <v>2395</v>
      </c>
      <c r="U89" s="3529" t="s">
        <v>929</v>
      </c>
      <c r="V89" s="3500">
        <v>800</v>
      </c>
      <c r="W89" s="3472">
        <v>100</v>
      </c>
      <c r="X89" s="3473">
        <f t="shared" si="24"/>
        <v>80000</v>
      </c>
      <c r="Y89" s="3474">
        <v>30</v>
      </c>
      <c r="Z89" s="3473">
        <f t="shared" si="25"/>
        <v>24000</v>
      </c>
      <c r="AA89" s="3472">
        <v>50</v>
      </c>
      <c r="AB89" s="3473">
        <f t="shared" si="26"/>
        <v>40000</v>
      </c>
      <c r="AC89" s="3474">
        <v>600</v>
      </c>
      <c r="AD89" s="3473">
        <f t="shared" si="27"/>
        <v>480000</v>
      </c>
      <c r="AE89" s="3480">
        <f t="shared" si="29"/>
        <v>1615</v>
      </c>
      <c r="AF89" s="3481">
        <f t="shared" si="28"/>
        <v>1292000</v>
      </c>
    </row>
    <row r="90" spans="1:32" s="3482" customFormat="1" ht="90" customHeight="1">
      <c r="A90" s="777">
        <f t="shared" si="14"/>
        <v>73</v>
      </c>
      <c r="B90" s="3489" t="s">
        <v>5935</v>
      </c>
      <c r="C90" s="3484">
        <f t="shared" si="16"/>
        <v>1075</v>
      </c>
      <c r="D90" s="3484" t="s">
        <v>929</v>
      </c>
      <c r="E90" s="3514">
        <v>800</v>
      </c>
      <c r="F90" s="3472">
        <v>150</v>
      </c>
      <c r="G90" s="3473">
        <f t="shared" si="17"/>
        <v>120000</v>
      </c>
      <c r="H90" s="3474">
        <v>150</v>
      </c>
      <c r="I90" s="3473">
        <f t="shared" si="18"/>
        <v>120000</v>
      </c>
      <c r="J90" s="3474">
        <v>50</v>
      </c>
      <c r="K90" s="3473">
        <f t="shared" si="19"/>
        <v>40000</v>
      </c>
      <c r="L90" s="3474">
        <v>30</v>
      </c>
      <c r="M90" s="3473">
        <f t="shared" si="20"/>
        <v>24000</v>
      </c>
      <c r="N90" s="3474">
        <v>5</v>
      </c>
      <c r="O90" s="3475">
        <f t="shared" si="21"/>
        <v>4000</v>
      </c>
      <c r="P90" s="3474">
        <v>200</v>
      </c>
      <c r="Q90" s="3473">
        <f t="shared" si="22"/>
        <v>160000</v>
      </c>
      <c r="R90" s="3476">
        <f t="shared" si="15"/>
        <v>73</v>
      </c>
      <c r="S90" s="3490" t="s">
        <v>5935</v>
      </c>
      <c r="T90" s="3478">
        <f t="shared" si="23"/>
        <v>1565</v>
      </c>
      <c r="U90" s="3529" t="s">
        <v>929</v>
      </c>
      <c r="V90" s="3500">
        <v>800</v>
      </c>
      <c r="W90" s="3472">
        <v>100</v>
      </c>
      <c r="X90" s="3473">
        <f t="shared" si="24"/>
        <v>80000</v>
      </c>
      <c r="Y90" s="3474">
        <v>20</v>
      </c>
      <c r="Z90" s="3473">
        <f t="shared" si="25"/>
        <v>16000</v>
      </c>
      <c r="AA90" s="3472">
        <v>10</v>
      </c>
      <c r="AB90" s="3473">
        <f t="shared" si="26"/>
        <v>8000</v>
      </c>
      <c r="AC90" s="3474">
        <v>360</v>
      </c>
      <c r="AD90" s="3473">
        <f t="shared" si="27"/>
        <v>288000</v>
      </c>
      <c r="AE90" s="3480">
        <f t="shared" si="29"/>
        <v>1075</v>
      </c>
      <c r="AF90" s="3481">
        <f t="shared" si="28"/>
        <v>860000</v>
      </c>
    </row>
    <row r="91" spans="1:32" ht="15" customHeight="1">
      <c r="A91" s="777">
        <f t="shared" si="14"/>
        <v>74</v>
      </c>
      <c r="B91" s="3489" t="s">
        <v>5936</v>
      </c>
      <c r="C91" s="3470">
        <f t="shared" si="16"/>
        <v>1070</v>
      </c>
      <c r="D91" s="3527" t="s">
        <v>946</v>
      </c>
      <c r="E91" s="3497">
        <v>100</v>
      </c>
      <c r="F91" s="3472"/>
      <c r="G91" s="3473">
        <f t="shared" si="17"/>
        <v>0</v>
      </c>
      <c r="H91" s="3474">
        <v>300</v>
      </c>
      <c r="I91" s="3473">
        <f t="shared" si="18"/>
        <v>30000</v>
      </c>
      <c r="J91" s="3474">
        <v>20</v>
      </c>
      <c r="K91" s="3473">
        <f t="shared" si="19"/>
        <v>2000</v>
      </c>
      <c r="L91" s="3474"/>
      <c r="M91" s="3473">
        <f t="shared" si="20"/>
        <v>0</v>
      </c>
      <c r="N91" s="3474"/>
      <c r="O91" s="3475">
        <f t="shared" si="21"/>
        <v>0</v>
      </c>
      <c r="P91" s="3474">
        <v>50</v>
      </c>
      <c r="Q91" s="3473">
        <f t="shared" si="22"/>
        <v>5000</v>
      </c>
      <c r="R91" s="3476">
        <f t="shared" si="15"/>
        <v>74</v>
      </c>
      <c r="S91" s="3490" t="s">
        <v>5936</v>
      </c>
      <c r="T91" s="3478">
        <f t="shared" si="23"/>
        <v>1770</v>
      </c>
      <c r="U91" s="3529" t="s">
        <v>946</v>
      </c>
      <c r="V91" s="3500">
        <v>100</v>
      </c>
      <c r="W91" s="3472">
        <v>200</v>
      </c>
      <c r="X91" s="3473">
        <f t="shared" si="24"/>
        <v>20000</v>
      </c>
      <c r="Y91" s="3474"/>
      <c r="Z91" s="3473">
        <f t="shared" si="25"/>
        <v>0</v>
      </c>
      <c r="AA91" s="3472"/>
      <c r="AB91" s="3473">
        <f t="shared" si="26"/>
        <v>0</v>
      </c>
      <c r="AC91" s="3474">
        <v>500</v>
      </c>
      <c r="AD91" s="3473">
        <f t="shared" si="27"/>
        <v>50000</v>
      </c>
      <c r="AE91" s="3480">
        <f t="shared" si="29"/>
        <v>1070</v>
      </c>
      <c r="AF91" s="3481">
        <f t="shared" si="28"/>
        <v>107000</v>
      </c>
    </row>
    <row r="92" spans="1:32" ht="15" customHeight="1">
      <c r="A92" s="777">
        <f t="shared" si="14"/>
        <v>75</v>
      </c>
      <c r="B92" s="3522" t="s">
        <v>5937</v>
      </c>
      <c r="C92" s="3470">
        <f t="shared" si="16"/>
        <v>2030</v>
      </c>
      <c r="D92" s="3484" t="s">
        <v>903</v>
      </c>
      <c r="E92" s="3497">
        <v>60</v>
      </c>
      <c r="F92" s="3472">
        <v>50</v>
      </c>
      <c r="G92" s="3473">
        <f t="shared" si="17"/>
        <v>3000</v>
      </c>
      <c r="H92" s="3474">
        <v>300</v>
      </c>
      <c r="I92" s="3473">
        <f t="shared" si="18"/>
        <v>18000</v>
      </c>
      <c r="J92" s="3474">
        <v>20</v>
      </c>
      <c r="K92" s="3473">
        <f t="shared" si="19"/>
        <v>1200</v>
      </c>
      <c r="L92" s="3474">
        <v>50</v>
      </c>
      <c r="M92" s="3473">
        <f t="shared" si="20"/>
        <v>3000</v>
      </c>
      <c r="N92" s="3474"/>
      <c r="O92" s="3475">
        <f t="shared" si="21"/>
        <v>0</v>
      </c>
      <c r="P92" s="3474">
        <v>1000</v>
      </c>
      <c r="Q92" s="3473">
        <f t="shared" si="22"/>
        <v>60000</v>
      </c>
      <c r="R92" s="3476">
        <f t="shared" si="15"/>
        <v>75</v>
      </c>
      <c r="S92" s="3524" t="s">
        <v>5937</v>
      </c>
      <c r="T92" s="3478">
        <f t="shared" si="23"/>
        <v>2640</v>
      </c>
      <c r="U92" s="3486" t="s">
        <v>903</v>
      </c>
      <c r="V92" s="3500">
        <v>60</v>
      </c>
      <c r="W92" s="3472"/>
      <c r="X92" s="3473">
        <f t="shared" si="24"/>
        <v>0</v>
      </c>
      <c r="Y92" s="3474">
        <v>10</v>
      </c>
      <c r="Z92" s="3473">
        <f t="shared" si="25"/>
        <v>600</v>
      </c>
      <c r="AA92" s="3472"/>
      <c r="AB92" s="3473">
        <f t="shared" si="26"/>
        <v>0</v>
      </c>
      <c r="AC92" s="3474">
        <v>600</v>
      </c>
      <c r="AD92" s="3473">
        <f t="shared" si="27"/>
        <v>36000</v>
      </c>
      <c r="AE92" s="3480">
        <f t="shared" si="29"/>
        <v>2030</v>
      </c>
      <c r="AF92" s="3481">
        <f t="shared" si="28"/>
        <v>121800</v>
      </c>
    </row>
    <row r="93" spans="1:32" s="3482" customFormat="1" ht="17.25" customHeight="1">
      <c r="A93" s="3476">
        <f t="shared" si="14"/>
        <v>76</v>
      </c>
      <c r="B93" s="3502" t="s">
        <v>5938</v>
      </c>
      <c r="C93" s="3478">
        <f t="shared" si="16"/>
        <v>729</v>
      </c>
      <c r="D93" s="3492" t="s">
        <v>946</v>
      </c>
      <c r="E93" s="3500">
        <v>400</v>
      </c>
      <c r="F93" s="3472">
        <v>14</v>
      </c>
      <c r="G93" s="3473">
        <f t="shared" si="17"/>
        <v>5600</v>
      </c>
      <c r="H93" s="3474">
        <v>10</v>
      </c>
      <c r="I93" s="3473">
        <f t="shared" si="18"/>
        <v>4000</v>
      </c>
      <c r="J93" s="3474">
        <v>10</v>
      </c>
      <c r="K93" s="3473">
        <f t="shared" si="19"/>
        <v>4000</v>
      </c>
      <c r="L93" s="3474">
        <v>10</v>
      </c>
      <c r="M93" s="3473">
        <f t="shared" si="20"/>
        <v>4000</v>
      </c>
      <c r="N93" s="3474">
        <v>10</v>
      </c>
      <c r="O93" s="3475">
        <f t="shared" si="21"/>
        <v>4000</v>
      </c>
      <c r="P93" s="3474"/>
      <c r="Q93" s="3473">
        <f t="shared" si="22"/>
        <v>0</v>
      </c>
      <c r="R93" s="3476">
        <f t="shared" si="15"/>
        <v>76</v>
      </c>
      <c r="S93" s="3502" t="s">
        <v>5938</v>
      </c>
      <c r="T93" s="3478">
        <f t="shared" si="23"/>
        <v>1404</v>
      </c>
      <c r="U93" s="3492" t="s">
        <v>946</v>
      </c>
      <c r="V93" s="3500">
        <v>400</v>
      </c>
      <c r="W93" s="3472">
        <v>100</v>
      </c>
      <c r="X93" s="3473">
        <f t="shared" si="24"/>
        <v>40000</v>
      </c>
      <c r="Y93" s="3474"/>
      <c r="Z93" s="3473">
        <f t="shared" si="25"/>
        <v>0</v>
      </c>
      <c r="AA93" s="3472">
        <v>75</v>
      </c>
      <c r="AB93" s="3473">
        <f t="shared" si="26"/>
        <v>30000</v>
      </c>
      <c r="AC93" s="3474">
        <v>500</v>
      </c>
      <c r="AD93" s="3473">
        <f t="shared" si="27"/>
        <v>200000</v>
      </c>
      <c r="AE93" s="3565">
        <f t="shared" si="29"/>
        <v>729</v>
      </c>
      <c r="AF93" s="3566">
        <f t="shared" si="28"/>
        <v>291600</v>
      </c>
    </row>
    <row r="94" spans="1:32" ht="15" customHeight="1">
      <c r="A94" s="777">
        <f t="shared" si="14"/>
        <v>77</v>
      </c>
      <c r="B94" s="3501" t="s">
        <v>5939</v>
      </c>
      <c r="C94" s="3470">
        <f t="shared" si="16"/>
        <v>30</v>
      </c>
      <c r="D94" s="3491" t="s">
        <v>929</v>
      </c>
      <c r="E94" s="3497">
        <v>1100</v>
      </c>
      <c r="F94" s="3472"/>
      <c r="G94" s="3473">
        <f t="shared" si="17"/>
        <v>0</v>
      </c>
      <c r="H94" s="3474"/>
      <c r="I94" s="3473">
        <f t="shared" si="18"/>
        <v>0</v>
      </c>
      <c r="J94" s="3474"/>
      <c r="K94" s="3473">
        <f t="shared" si="19"/>
        <v>0</v>
      </c>
      <c r="L94" s="3474"/>
      <c r="M94" s="3473">
        <f t="shared" si="20"/>
        <v>0</v>
      </c>
      <c r="N94" s="3474"/>
      <c r="O94" s="3475">
        <f t="shared" si="21"/>
        <v>0</v>
      </c>
      <c r="P94" s="3474"/>
      <c r="Q94" s="3473">
        <f t="shared" si="22"/>
        <v>0</v>
      </c>
      <c r="R94" s="3476">
        <f t="shared" si="15"/>
        <v>77</v>
      </c>
      <c r="S94" s="3502" t="s">
        <v>5939</v>
      </c>
      <c r="T94" s="3478">
        <f t="shared" si="23"/>
        <v>60</v>
      </c>
      <c r="U94" s="3492" t="s">
        <v>929</v>
      </c>
      <c r="V94" s="3500">
        <v>1100</v>
      </c>
      <c r="W94" s="3472">
        <v>30</v>
      </c>
      <c r="X94" s="3473">
        <f t="shared" si="24"/>
        <v>33000</v>
      </c>
      <c r="Y94" s="3474"/>
      <c r="Z94" s="3473">
        <f t="shared" si="25"/>
        <v>0</v>
      </c>
      <c r="AA94" s="3472"/>
      <c r="AB94" s="3473">
        <f t="shared" si="26"/>
        <v>0</v>
      </c>
      <c r="AC94" s="3474"/>
      <c r="AD94" s="3473">
        <f t="shared" si="27"/>
        <v>0</v>
      </c>
      <c r="AE94" s="3480">
        <f t="shared" si="29"/>
        <v>30</v>
      </c>
      <c r="AF94" s="3481">
        <f t="shared" si="28"/>
        <v>33000</v>
      </c>
    </row>
    <row r="95" spans="1:32" ht="15" customHeight="1">
      <c r="A95" s="777">
        <f t="shared" si="14"/>
        <v>78</v>
      </c>
      <c r="B95" s="3483" t="s">
        <v>5940</v>
      </c>
      <c r="C95" s="3470">
        <f t="shared" si="16"/>
        <v>2</v>
      </c>
      <c r="D95" s="3484" t="s">
        <v>903</v>
      </c>
      <c r="E95" s="3497">
        <v>4275</v>
      </c>
      <c r="F95" s="3472"/>
      <c r="G95" s="3473">
        <f t="shared" si="17"/>
        <v>0</v>
      </c>
      <c r="H95" s="3474"/>
      <c r="I95" s="3473">
        <f t="shared" si="18"/>
        <v>0</v>
      </c>
      <c r="J95" s="3474"/>
      <c r="K95" s="3473">
        <f t="shared" si="19"/>
        <v>0</v>
      </c>
      <c r="L95" s="3474"/>
      <c r="M95" s="3473">
        <f t="shared" si="20"/>
        <v>0</v>
      </c>
      <c r="N95" s="3474"/>
      <c r="O95" s="3475">
        <f t="shared" si="21"/>
        <v>0</v>
      </c>
      <c r="P95" s="3474"/>
      <c r="Q95" s="3473">
        <f t="shared" si="22"/>
        <v>0</v>
      </c>
      <c r="R95" s="3476">
        <f t="shared" si="15"/>
        <v>78</v>
      </c>
      <c r="S95" s="3485" t="s">
        <v>5940</v>
      </c>
      <c r="T95" s="3478">
        <f t="shared" si="23"/>
        <v>4</v>
      </c>
      <c r="U95" s="3486" t="s">
        <v>903</v>
      </c>
      <c r="V95" s="3500">
        <v>4275</v>
      </c>
      <c r="W95" s="3472"/>
      <c r="X95" s="3473">
        <f t="shared" si="24"/>
        <v>0</v>
      </c>
      <c r="Y95" s="3474"/>
      <c r="Z95" s="3473">
        <f t="shared" si="25"/>
        <v>0</v>
      </c>
      <c r="AA95" s="3472"/>
      <c r="AB95" s="3473">
        <f t="shared" si="26"/>
        <v>0</v>
      </c>
      <c r="AC95" s="3474">
        <v>2</v>
      </c>
      <c r="AD95" s="3473">
        <f t="shared" si="27"/>
        <v>8550</v>
      </c>
      <c r="AE95" s="3480">
        <f t="shared" si="29"/>
        <v>2</v>
      </c>
      <c r="AF95" s="3481">
        <f t="shared" si="28"/>
        <v>8550</v>
      </c>
    </row>
    <row r="96" spans="1:32" ht="15" customHeight="1">
      <c r="A96" s="777">
        <f t="shared" si="14"/>
        <v>79</v>
      </c>
      <c r="B96" s="3501" t="s">
        <v>5941</v>
      </c>
      <c r="C96" s="3470">
        <f t="shared" si="16"/>
        <v>40</v>
      </c>
      <c r="D96" s="3491" t="s">
        <v>946</v>
      </c>
      <c r="E96" s="3497">
        <v>800</v>
      </c>
      <c r="F96" s="3472"/>
      <c r="G96" s="3473">
        <f t="shared" si="17"/>
        <v>0</v>
      </c>
      <c r="H96" s="3474"/>
      <c r="I96" s="3473">
        <f t="shared" si="18"/>
        <v>0</v>
      </c>
      <c r="J96" s="3474"/>
      <c r="K96" s="3473">
        <f t="shared" si="19"/>
        <v>0</v>
      </c>
      <c r="L96" s="3474"/>
      <c r="M96" s="3473">
        <f t="shared" si="20"/>
        <v>0</v>
      </c>
      <c r="N96" s="3474"/>
      <c r="O96" s="3475">
        <f t="shared" si="21"/>
        <v>0</v>
      </c>
      <c r="P96" s="3474">
        <v>40</v>
      </c>
      <c r="Q96" s="3473">
        <f t="shared" si="22"/>
        <v>32000</v>
      </c>
      <c r="R96" s="3476">
        <f t="shared" si="15"/>
        <v>79</v>
      </c>
      <c r="S96" s="3502" t="s">
        <v>5941</v>
      </c>
      <c r="T96" s="3478">
        <f t="shared" si="23"/>
        <v>40</v>
      </c>
      <c r="U96" s="3492" t="s">
        <v>946</v>
      </c>
      <c r="V96" s="3500">
        <v>800</v>
      </c>
      <c r="W96" s="3472"/>
      <c r="X96" s="3473">
        <f t="shared" si="24"/>
        <v>0</v>
      </c>
      <c r="Y96" s="3474"/>
      <c r="Z96" s="3473">
        <f t="shared" si="25"/>
        <v>0</v>
      </c>
      <c r="AA96" s="3472"/>
      <c r="AB96" s="3473">
        <f t="shared" si="26"/>
        <v>0</v>
      </c>
      <c r="AC96" s="3474"/>
      <c r="AD96" s="3473">
        <f t="shared" si="27"/>
        <v>0</v>
      </c>
      <c r="AE96" s="3480">
        <f t="shared" si="29"/>
        <v>40</v>
      </c>
      <c r="AF96" s="3481">
        <f t="shared" si="28"/>
        <v>32000</v>
      </c>
    </row>
    <row r="97" spans="1:32" ht="15" customHeight="1">
      <c r="A97" s="777">
        <f t="shared" si="14"/>
        <v>80</v>
      </c>
      <c r="B97" s="3487" t="s">
        <v>5942</v>
      </c>
      <c r="C97" s="3470">
        <f t="shared" si="16"/>
        <v>24</v>
      </c>
      <c r="D97" s="3484" t="s">
        <v>946</v>
      </c>
      <c r="E97" s="3497">
        <v>650</v>
      </c>
      <c r="F97" s="3472"/>
      <c r="G97" s="3473">
        <f t="shared" si="17"/>
        <v>0</v>
      </c>
      <c r="H97" s="3474"/>
      <c r="I97" s="3473">
        <f t="shared" si="18"/>
        <v>0</v>
      </c>
      <c r="J97" s="3474"/>
      <c r="K97" s="3473">
        <f t="shared" si="19"/>
        <v>0</v>
      </c>
      <c r="L97" s="3474"/>
      <c r="M97" s="3473">
        <f t="shared" si="20"/>
        <v>0</v>
      </c>
      <c r="N97" s="3474"/>
      <c r="O97" s="3475">
        <f t="shared" si="21"/>
        <v>0</v>
      </c>
      <c r="P97" s="3474"/>
      <c r="Q97" s="3473">
        <f t="shared" si="22"/>
        <v>0</v>
      </c>
      <c r="R97" s="3476">
        <f t="shared" si="15"/>
        <v>80</v>
      </c>
      <c r="S97" s="3488" t="s">
        <v>5942</v>
      </c>
      <c r="T97" s="3478">
        <f t="shared" si="23"/>
        <v>48</v>
      </c>
      <c r="U97" s="3486" t="s">
        <v>946</v>
      </c>
      <c r="V97" s="3500">
        <v>650</v>
      </c>
      <c r="W97" s="3472">
        <v>4</v>
      </c>
      <c r="X97" s="3473">
        <f t="shared" si="24"/>
        <v>2600</v>
      </c>
      <c r="Y97" s="3474"/>
      <c r="Z97" s="3473">
        <f t="shared" si="25"/>
        <v>0</v>
      </c>
      <c r="AA97" s="3472">
        <v>15</v>
      </c>
      <c r="AB97" s="3473">
        <f t="shared" si="26"/>
        <v>9750</v>
      </c>
      <c r="AC97" s="3474">
        <v>5</v>
      </c>
      <c r="AD97" s="3473">
        <f t="shared" si="27"/>
        <v>3250</v>
      </c>
      <c r="AE97" s="3480">
        <f t="shared" si="29"/>
        <v>24</v>
      </c>
      <c r="AF97" s="3481">
        <f t="shared" si="28"/>
        <v>15600</v>
      </c>
    </row>
    <row r="98" spans="1:32" ht="15" customHeight="1">
      <c r="A98" s="777">
        <f t="shared" si="14"/>
        <v>81</v>
      </c>
      <c r="B98" s="3501" t="s">
        <v>5943</v>
      </c>
      <c r="C98" s="3470">
        <f t="shared" si="16"/>
        <v>15</v>
      </c>
      <c r="D98" s="3491" t="s">
        <v>946</v>
      </c>
      <c r="E98" s="3497">
        <v>700</v>
      </c>
      <c r="F98" s="3472"/>
      <c r="G98" s="3473">
        <f t="shared" si="17"/>
        <v>0</v>
      </c>
      <c r="H98" s="3474"/>
      <c r="I98" s="3473">
        <f t="shared" si="18"/>
        <v>0</v>
      </c>
      <c r="J98" s="3474"/>
      <c r="K98" s="3473">
        <f t="shared" si="19"/>
        <v>0</v>
      </c>
      <c r="L98" s="3474"/>
      <c r="M98" s="3473">
        <f t="shared" si="20"/>
        <v>0</v>
      </c>
      <c r="N98" s="3474"/>
      <c r="O98" s="3475">
        <f t="shared" si="21"/>
        <v>0</v>
      </c>
      <c r="P98" s="3474"/>
      <c r="Q98" s="3473">
        <f t="shared" si="22"/>
        <v>0</v>
      </c>
      <c r="R98" s="3476">
        <f t="shared" si="15"/>
        <v>81</v>
      </c>
      <c r="S98" s="3502" t="s">
        <v>5943</v>
      </c>
      <c r="T98" s="3478">
        <f t="shared" si="23"/>
        <v>30</v>
      </c>
      <c r="U98" s="3492" t="s">
        <v>946</v>
      </c>
      <c r="V98" s="3500">
        <v>700</v>
      </c>
      <c r="W98" s="3472"/>
      <c r="X98" s="3473">
        <f t="shared" si="24"/>
        <v>0</v>
      </c>
      <c r="Y98" s="3474"/>
      <c r="Z98" s="3473">
        <f t="shared" si="25"/>
        <v>0</v>
      </c>
      <c r="AA98" s="3472">
        <v>15</v>
      </c>
      <c r="AB98" s="3473">
        <f t="shared" si="26"/>
        <v>10500</v>
      </c>
      <c r="AC98" s="3474"/>
      <c r="AD98" s="3473">
        <f t="shared" si="27"/>
        <v>0</v>
      </c>
      <c r="AE98" s="3480">
        <f t="shared" si="29"/>
        <v>15</v>
      </c>
      <c r="AF98" s="3481">
        <f t="shared" si="28"/>
        <v>10500</v>
      </c>
    </row>
    <row r="99" spans="1:32" ht="15" customHeight="1">
      <c r="A99" s="777">
        <f t="shared" si="14"/>
        <v>82</v>
      </c>
      <c r="B99" s="3487" t="s">
        <v>5944</v>
      </c>
      <c r="C99" s="3470">
        <f t="shared" si="16"/>
        <v>15</v>
      </c>
      <c r="D99" s="3484" t="s">
        <v>946</v>
      </c>
      <c r="E99" s="3497">
        <v>1650</v>
      </c>
      <c r="F99" s="3472"/>
      <c r="G99" s="3473">
        <f t="shared" si="17"/>
        <v>0</v>
      </c>
      <c r="H99" s="3474"/>
      <c r="I99" s="3473">
        <f t="shared" si="18"/>
        <v>0</v>
      </c>
      <c r="J99" s="3474"/>
      <c r="K99" s="3473">
        <f t="shared" si="19"/>
        <v>0</v>
      </c>
      <c r="L99" s="3474"/>
      <c r="M99" s="3473">
        <f t="shared" si="20"/>
        <v>0</v>
      </c>
      <c r="N99" s="3474"/>
      <c r="O99" s="3475">
        <f t="shared" si="21"/>
        <v>0</v>
      </c>
      <c r="P99" s="3474">
        <v>15</v>
      </c>
      <c r="Q99" s="3473">
        <f t="shared" si="22"/>
        <v>24750</v>
      </c>
      <c r="R99" s="3476">
        <f t="shared" si="15"/>
        <v>82</v>
      </c>
      <c r="S99" s="3488" t="s">
        <v>5944</v>
      </c>
      <c r="T99" s="3478">
        <f t="shared" si="23"/>
        <v>15</v>
      </c>
      <c r="U99" s="3486" t="s">
        <v>946</v>
      </c>
      <c r="V99" s="3500">
        <v>1650</v>
      </c>
      <c r="W99" s="3472"/>
      <c r="X99" s="3473">
        <f t="shared" si="24"/>
        <v>0</v>
      </c>
      <c r="Y99" s="3474"/>
      <c r="Z99" s="3473">
        <f t="shared" si="25"/>
        <v>0</v>
      </c>
      <c r="AA99" s="3472"/>
      <c r="AB99" s="3473">
        <f t="shared" si="26"/>
        <v>0</v>
      </c>
      <c r="AC99" s="3474"/>
      <c r="AD99" s="3473">
        <f t="shared" si="27"/>
        <v>0</v>
      </c>
      <c r="AE99" s="3480">
        <f t="shared" si="29"/>
        <v>15</v>
      </c>
      <c r="AF99" s="3481">
        <f t="shared" si="28"/>
        <v>24750</v>
      </c>
    </row>
    <row r="100" spans="1:32" ht="15" customHeight="1">
      <c r="A100" s="777">
        <f t="shared" si="14"/>
        <v>83</v>
      </c>
      <c r="B100" s="3483" t="s">
        <v>5945</v>
      </c>
      <c r="C100" s="3470">
        <f t="shared" si="16"/>
        <v>0</v>
      </c>
      <c r="D100" s="3484" t="s">
        <v>903</v>
      </c>
      <c r="E100" s="3497">
        <v>380</v>
      </c>
      <c r="F100" s="3472"/>
      <c r="G100" s="3473">
        <f t="shared" si="17"/>
        <v>0</v>
      </c>
      <c r="H100" s="3474"/>
      <c r="I100" s="3473">
        <f t="shared" si="18"/>
        <v>0</v>
      </c>
      <c r="J100" s="3474"/>
      <c r="K100" s="3473">
        <f t="shared" si="19"/>
        <v>0</v>
      </c>
      <c r="L100" s="3474"/>
      <c r="M100" s="3473">
        <f t="shared" si="20"/>
        <v>0</v>
      </c>
      <c r="N100" s="3474"/>
      <c r="O100" s="3475">
        <f t="shared" si="21"/>
        <v>0</v>
      </c>
      <c r="P100" s="3474"/>
      <c r="Q100" s="3473">
        <f t="shared" si="22"/>
        <v>0</v>
      </c>
      <c r="R100" s="3476">
        <f t="shared" si="15"/>
        <v>83</v>
      </c>
      <c r="S100" s="3485" t="s">
        <v>5945</v>
      </c>
      <c r="T100" s="3478">
        <f t="shared" si="23"/>
        <v>0</v>
      </c>
      <c r="U100" s="3486" t="s">
        <v>903</v>
      </c>
      <c r="V100" s="3500">
        <v>380</v>
      </c>
      <c r="W100" s="3472"/>
      <c r="X100" s="3473">
        <f t="shared" si="24"/>
        <v>0</v>
      </c>
      <c r="Y100" s="3474"/>
      <c r="Z100" s="3473">
        <f t="shared" si="25"/>
        <v>0</v>
      </c>
      <c r="AA100" s="3472"/>
      <c r="AB100" s="3473">
        <f t="shared" si="26"/>
        <v>0</v>
      </c>
      <c r="AC100" s="3474"/>
      <c r="AD100" s="3473">
        <f t="shared" si="27"/>
        <v>0</v>
      </c>
      <c r="AE100" s="3480">
        <f t="shared" si="29"/>
        <v>0</v>
      </c>
      <c r="AF100" s="3481">
        <f t="shared" si="28"/>
        <v>0</v>
      </c>
    </row>
    <row r="101" spans="1:32" ht="15" customHeight="1">
      <c r="A101" s="777">
        <f t="shared" ref="A101:A164" si="30">A100+1</f>
        <v>84</v>
      </c>
      <c r="B101" s="3483" t="s">
        <v>5946</v>
      </c>
      <c r="C101" s="3470">
        <f t="shared" si="16"/>
        <v>250</v>
      </c>
      <c r="D101" s="3567" t="s">
        <v>1277</v>
      </c>
      <c r="E101" s="3497">
        <v>150</v>
      </c>
      <c r="F101" s="3472"/>
      <c r="G101" s="3473">
        <f t="shared" si="17"/>
        <v>0</v>
      </c>
      <c r="H101" s="3474"/>
      <c r="I101" s="3473">
        <f t="shared" si="18"/>
        <v>0</v>
      </c>
      <c r="J101" s="3474"/>
      <c r="K101" s="3473">
        <f t="shared" si="19"/>
        <v>0</v>
      </c>
      <c r="L101" s="3474"/>
      <c r="M101" s="3473">
        <f t="shared" si="20"/>
        <v>0</v>
      </c>
      <c r="N101" s="3474"/>
      <c r="O101" s="3475">
        <f t="shared" si="21"/>
        <v>0</v>
      </c>
      <c r="P101" s="3568">
        <v>250</v>
      </c>
      <c r="Q101" s="3569">
        <f t="shared" si="22"/>
        <v>37500</v>
      </c>
      <c r="R101" s="3476">
        <f t="shared" ref="R101:R164" si="31">R100+1</f>
        <v>84</v>
      </c>
      <c r="S101" s="3485" t="s">
        <v>5946</v>
      </c>
      <c r="T101" s="3478">
        <f t="shared" si="23"/>
        <v>250</v>
      </c>
      <c r="U101" s="3486" t="s">
        <v>1204</v>
      </c>
      <c r="V101" s="3500">
        <v>86</v>
      </c>
      <c r="W101" s="3472"/>
      <c r="X101" s="3473">
        <f t="shared" si="24"/>
        <v>0</v>
      </c>
      <c r="Y101" s="3474"/>
      <c r="Z101" s="3473">
        <f t="shared" si="25"/>
        <v>0</v>
      </c>
      <c r="AA101" s="3472"/>
      <c r="AB101" s="3473">
        <f t="shared" si="26"/>
        <v>0</v>
      </c>
      <c r="AC101" s="3474"/>
      <c r="AD101" s="3473">
        <f t="shared" si="27"/>
        <v>0</v>
      </c>
      <c r="AE101" s="3480">
        <f t="shared" si="29"/>
        <v>250</v>
      </c>
      <c r="AF101" s="3481">
        <f t="shared" si="28"/>
        <v>37500</v>
      </c>
    </row>
    <row r="102" spans="1:32" ht="15" customHeight="1">
      <c r="A102" s="777">
        <f t="shared" si="30"/>
        <v>85</v>
      </c>
      <c r="B102" s="3520" t="s">
        <v>5947</v>
      </c>
      <c r="C102" s="3470">
        <f t="shared" si="16"/>
        <v>100</v>
      </c>
      <c r="D102" s="3484" t="s">
        <v>1204</v>
      </c>
      <c r="E102" s="3497">
        <v>40</v>
      </c>
      <c r="F102" s="3472"/>
      <c r="G102" s="3473">
        <f t="shared" si="17"/>
        <v>0</v>
      </c>
      <c r="H102" s="3474"/>
      <c r="I102" s="3473">
        <f t="shared" si="18"/>
        <v>0</v>
      </c>
      <c r="J102" s="3474"/>
      <c r="K102" s="3473">
        <f t="shared" si="19"/>
        <v>0</v>
      </c>
      <c r="L102" s="3474"/>
      <c r="M102" s="3473">
        <f t="shared" si="20"/>
        <v>0</v>
      </c>
      <c r="N102" s="3474"/>
      <c r="O102" s="3475">
        <f t="shared" si="21"/>
        <v>0</v>
      </c>
      <c r="P102" s="3474">
        <v>100</v>
      </c>
      <c r="Q102" s="3473">
        <f t="shared" si="22"/>
        <v>4000</v>
      </c>
      <c r="R102" s="3476">
        <f t="shared" si="31"/>
        <v>85</v>
      </c>
      <c r="S102" s="3521" t="s">
        <v>5947</v>
      </c>
      <c r="T102" s="3478">
        <f t="shared" si="23"/>
        <v>100</v>
      </c>
      <c r="U102" s="3486" t="s">
        <v>1204</v>
      </c>
      <c r="V102" s="3500">
        <v>40</v>
      </c>
      <c r="W102" s="3472"/>
      <c r="X102" s="3473">
        <f t="shared" si="24"/>
        <v>0</v>
      </c>
      <c r="Y102" s="3474"/>
      <c r="Z102" s="3473">
        <f t="shared" si="25"/>
        <v>0</v>
      </c>
      <c r="AA102" s="3472"/>
      <c r="AB102" s="3473">
        <f t="shared" si="26"/>
        <v>0</v>
      </c>
      <c r="AC102" s="3474"/>
      <c r="AD102" s="3473">
        <f t="shared" si="27"/>
        <v>0</v>
      </c>
      <c r="AE102" s="3480">
        <f t="shared" si="29"/>
        <v>100</v>
      </c>
      <c r="AF102" s="3481">
        <f t="shared" si="28"/>
        <v>4000</v>
      </c>
    </row>
    <row r="103" spans="1:32" s="3570" customFormat="1" ht="15" customHeight="1">
      <c r="A103" s="777">
        <f t="shared" si="30"/>
        <v>86</v>
      </c>
      <c r="B103" s="3532" t="s">
        <v>5948</v>
      </c>
      <c r="C103" s="3470">
        <f t="shared" si="16"/>
        <v>0</v>
      </c>
      <c r="D103" s="3496" t="s">
        <v>1204</v>
      </c>
      <c r="E103" s="3497">
        <v>100</v>
      </c>
      <c r="F103" s="3472"/>
      <c r="G103" s="3473">
        <f t="shared" si="17"/>
        <v>0</v>
      </c>
      <c r="H103" s="3474"/>
      <c r="I103" s="3473">
        <f t="shared" si="18"/>
        <v>0</v>
      </c>
      <c r="J103" s="3474"/>
      <c r="K103" s="3473">
        <f t="shared" si="19"/>
        <v>0</v>
      </c>
      <c r="L103" s="3474"/>
      <c r="M103" s="3473">
        <f t="shared" si="20"/>
        <v>0</v>
      </c>
      <c r="N103" s="3474"/>
      <c r="O103" s="3475">
        <f t="shared" si="21"/>
        <v>0</v>
      </c>
      <c r="P103" s="3474"/>
      <c r="Q103" s="3473">
        <f t="shared" si="22"/>
        <v>0</v>
      </c>
      <c r="R103" s="3476">
        <f t="shared" si="31"/>
        <v>86</v>
      </c>
      <c r="S103" s="3533" t="s">
        <v>5948</v>
      </c>
      <c r="T103" s="3478">
        <f t="shared" si="23"/>
        <v>0</v>
      </c>
      <c r="U103" s="3499" t="s">
        <v>1204</v>
      </c>
      <c r="V103" s="3500">
        <v>100</v>
      </c>
      <c r="W103" s="3472"/>
      <c r="X103" s="3473">
        <f t="shared" si="24"/>
        <v>0</v>
      </c>
      <c r="Y103" s="3474"/>
      <c r="Z103" s="3473">
        <f t="shared" si="25"/>
        <v>0</v>
      </c>
      <c r="AA103" s="3472"/>
      <c r="AB103" s="3473">
        <f t="shared" si="26"/>
        <v>0</v>
      </c>
      <c r="AC103" s="3474"/>
      <c r="AD103" s="3473">
        <f t="shared" si="27"/>
        <v>0</v>
      </c>
      <c r="AE103" s="3480">
        <f t="shared" si="29"/>
        <v>0</v>
      </c>
      <c r="AF103" s="3481">
        <f t="shared" si="28"/>
        <v>0</v>
      </c>
    </row>
    <row r="104" spans="1:32" ht="15" customHeight="1">
      <c r="A104" s="777">
        <f t="shared" si="30"/>
        <v>87</v>
      </c>
      <c r="B104" s="3501" t="s">
        <v>5949</v>
      </c>
      <c r="C104" s="3470">
        <f t="shared" si="16"/>
        <v>68</v>
      </c>
      <c r="D104" s="3491" t="s">
        <v>903</v>
      </c>
      <c r="E104" s="3497">
        <v>350</v>
      </c>
      <c r="F104" s="3472"/>
      <c r="G104" s="3473">
        <f t="shared" si="17"/>
        <v>0</v>
      </c>
      <c r="H104" s="3474"/>
      <c r="I104" s="3473">
        <f t="shared" si="18"/>
        <v>0</v>
      </c>
      <c r="J104" s="3474"/>
      <c r="K104" s="3473">
        <f t="shared" si="19"/>
        <v>0</v>
      </c>
      <c r="L104" s="3474"/>
      <c r="M104" s="3473">
        <f t="shared" si="20"/>
        <v>0</v>
      </c>
      <c r="N104" s="3474"/>
      <c r="O104" s="3475">
        <f t="shared" si="21"/>
        <v>0</v>
      </c>
      <c r="P104" s="3474">
        <v>42</v>
      </c>
      <c r="Q104" s="3473">
        <f t="shared" si="22"/>
        <v>14700</v>
      </c>
      <c r="R104" s="3476">
        <f t="shared" si="31"/>
        <v>87</v>
      </c>
      <c r="S104" s="3502" t="s">
        <v>5949</v>
      </c>
      <c r="T104" s="3478">
        <f t="shared" si="23"/>
        <v>94</v>
      </c>
      <c r="U104" s="3492" t="s">
        <v>903</v>
      </c>
      <c r="V104" s="3500">
        <v>350</v>
      </c>
      <c r="W104" s="3472"/>
      <c r="X104" s="3473">
        <f t="shared" si="24"/>
        <v>0</v>
      </c>
      <c r="Y104" s="3474">
        <v>6</v>
      </c>
      <c r="Z104" s="3473">
        <f t="shared" si="25"/>
        <v>2100</v>
      </c>
      <c r="AA104" s="3472">
        <v>20</v>
      </c>
      <c r="AB104" s="3473">
        <f t="shared" si="26"/>
        <v>7000</v>
      </c>
      <c r="AC104" s="3474"/>
      <c r="AD104" s="3473">
        <f t="shared" si="27"/>
        <v>0</v>
      </c>
      <c r="AE104" s="3480">
        <f t="shared" si="29"/>
        <v>68</v>
      </c>
      <c r="AF104" s="3481">
        <f t="shared" si="28"/>
        <v>23800</v>
      </c>
    </row>
    <row r="105" spans="1:32" s="3550" customFormat="1" ht="32.25" customHeight="1">
      <c r="A105" s="777">
        <f t="shared" si="30"/>
        <v>88</v>
      </c>
      <c r="B105" s="3571" t="s">
        <v>5950</v>
      </c>
      <c r="C105" s="3470">
        <f t="shared" si="16"/>
        <v>22</v>
      </c>
      <c r="D105" s="3547" t="s">
        <v>1204</v>
      </c>
      <c r="E105" s="3505">
        <v>750</v>
      </c>
      <c r="F105" s="3506">
        <v>12</v>
      </c>
      <c r="G105" s="3473">
        <f t="shared" si="17"/>
        <v>9000</v>
      </c>
      <c r="H105" s="3507"/>
      <c r="I105" s="3473">
        <f t="shared" si="18"/>
        <v>0</v>
      </c>
      <c r="J105" s="3507"/>
      <c r="K105" s="3473">
        <f t="shared" si="19"/>
        <v>0</v>
      </c>
      <c r="L105" s="3507"/>
      <c r="M105" s="3473">
        <f t="shared" si="20"/>
        <v>0</v>
      </c>
      <c r="N105" s="3507"/>
      <c r="O105" s="3475">
        <f t="shared" si="21"/>
        <v>0</v>
      </c>
      <c r="P105" s="3507"/>
      <c r="Q105" s="3473">
        <f t="shared" si="22"/>
        <v>0</v>
      </c>
      <c r="R105" s="3476">
        <f t="shared" si="31"/>
        <v>88</v>
      </c>
      <c r="S105" s="3572" t="s">
        <v>5950</v>
      </c>
      <c r="T105" s="3478">
        <f t="shared" si="23"/>
        <v>32</v>
      </c>
      <c r="U105" s="3549" t="s">
        <v>1204</v>
      </c>
      <c r="V105" s="3510">
        <v>750</v>
      </c>
      <c r="W105" s="3506">
        <v>10</v>
      </c>
      <c r="X105" s="3473">
        <f t="shared" si="24"/>
        <v>7500</v>
      </c>
      <c r="Y105" s="3507"/>
      <c r="Z105" s="3473">
        <f t="shared" si="25"/>
        <v>0</v>
      </c>
      <c r="AA105" s="3506"/>
      <c r="AB105" s="3473">
        <f t="shared" si="26"/>
        <v>0</v>
      </c>
      <c r="AC105" s="3507"/>
      <c r="AD105" s="3473">
        <f t="shared" si="27"/>
        <v>0</v>
      </c>
      <c r="AE105" s="3480">
        <f t="shared" si="29"/>
        <v>22</v>
      </c>
      <c r="AF105" s="3481">
        <f t="shared" si="28"/>
        <v>16500</v>
      </c>
    </row>
    <row r="106" spans="1:32" s="3519" customFormat="1" ht="15" customHeight="1">
      <c r="A106" s="777">
        <f t="shared" si="30"/>
        <v>89</v>
      </c>
      <c r="B106" s="3532" t="s">
        <v>5951</v>
      </c>
      <c r="C106" s="3470">
        <f t="shared" si="16"/>
        <v>0</v>
      </c>
      <c r="D106" s="3573" t="s">
        <v>1204</v>
      </c>
      <c r="E106" s="3497">
        <v>68</v>
      </c>
      <c r="F106" s="3515"/>
      <c r="G106" s="3473">
        <f t="shared" si="17"/>
        <v>0</v>
      </c>
      <c r="H106" s="3516"/>
      <c r="I106" s="3473">
        <f t="shared" si="18"/>
        <v>0</v>
      </c>
      <c r="J106" s="3516"/>
      <c r="K106" s="3473">
        <f t="shared" si="19"/>
        <v>0</v>
      </c>
      <c r="L106" s="3516"/>
      <c r="M106" s="3473">
        <f t="shared" si="20"/>
        <v>0</v>
      </c>
      <c r="N106" s="3516"/>
      <c r="O106" s="3475">
        <f t="shared" si="21"/>
        <v>0</v>
      </c>
      <c r="P106" s="3516"/>
      <c r="Q106" s="3473">
        <f t="shared" si="22"/>
        <v>0</v>
      </c>
      <c r="R106" s="3476">
        <f t="shared" si="31"/>
        <v>89</v>
      </c>
      <c r="S106" s="3533" t="s">
        <v>5951</v>
      </c>
      <c r="T106" s="3478">
        <f t="shared" si="23"/>
        <v>0</v>
      </c>
      <c r="U106" s="3574" t="s">
        <v>1204</v>
      </c>
      <c r="V106" s="3500">
        <v>68</v>
      </c>
      <c r="W106" s="3515"/>
      <c r="X106" s="3473">
        <f t="shared" si="24"/>
        <v>0</v>
      </c>
      <c r="Y106" s="3516"/>
      <c r="Z106" s="3473">
        <f t="shared" si="25"/>
        <v>0</v>
      </c>
      <c r="AA106" s="3515"/>
      <c r="AB106" s="3473">
        <f t="shared" si="26"/>
        <v>0</v>
      </c>
      <c r="AC106" s="3516"/>
      <c r="AD106" s="3473">
        <f t="shared" si="27"/>
        <v>0</v>
      </c>
      <c r="AE106" s="3480">
        <f t="shared" si="29"/>
        <v>0</v>
      </c>
      <c r="AF106" s="3481">
        <f t="shared" si="28"/>
        <v>0</v>
      </c>
    </row>
    <row r="107" spans="1:32" s="3482" customFormat="1" ht="15" customHeight="1">
      <c r="A107" s="777">
        <f t="shared" si="30"/>
        <v>90</v>
      </c>
      <c r="B107" s="3522" t="s">
        <v>5952</v>
      </c>
      <c r="C107" s="3470">
        <f t="shared" si="16"/>
        <v>0</v>
      </c>
      <c r="D107" s="3484"/>
      <c r="E107" s="3497">
        <v>350</v>
      </c>
      <c r="F107" s="3472"/>
      <c r="G107" s="3473">
        <f t="shared" si="17"/>
        <v>0</v>
      </c>
      <c r="H107" s="3474"/>
      <c r="I107" s="3473">
        <f t="shared" si="18"/>
        <v>0</v>
      </c>
      <c r="J107" s="3474"/>
      <c r="K107" s="3473">
        <f t="shared" si="19"/>
        <v>0</v>
      </c>
      <c r="L107" s="3474"/>
      <c r="M107" s="3473">
        <f t="shared" si="20"/>
        <v>0</v>
      </c>
      <c r="N107" s="3474"/>
      <c r="O107" s="3475">
        <f t="shared" si="21"/>
        <v>0</v>
      </c>
      <c r="P107" s="3474"/>
      <c r="Q107" s="3473">
        <f t="shared" si="22"/>
        <v>0</v>
      </c>
      <c r="R107" s="3476">
        <f t="shared" si="31"/>
        <v>90</v>
      </c>
      <c r="S107" s="3524" t="s">
        <v>5952</v>
      </c>
      <c r="T107" s="3478">
        <f t="shared" si="23"/>
        <v>0</v>
      </c>
      <c r="U107" s="3486"/>
      <c r="V107" s="3500">
        <v>350</v>
      </c>
      <c r="W107" s="3472"/>
      <c r="X107" s="3473">
        <f t="shared" si="24"/>
        <v>0</v>
      </c>
      <c r="Y107" s="3474"/>
      <c r="Z107" s="3473">
        <f t="shared" si="25"/>
        <v>0</v>
      </c>
      <c r="AA107" s="3472"/>
      <c r="AB107" s="3473">
        <f t="shared" si="26"/>
        <v>0</v>
      </c>
      <c r="AC107" s="3474"/>
      <c r="AD107" s="3473">
        <f t="shared" si="27"/>
        <v>0</v>
      </c>
      <c r="AE107" s="3480">
        <f t="shared" si="29"/>
        <v>0</v>
      </c>
      <c r="AF107" s="3481">
        <f t="shared" si="28"/>
        <v>0</v>
      </c>
    </row>
    <row r="108" spans="1:32" s="3482" customFormat="1" ht="31.5" customHeight="1">
      <c r="A108" s="777">
        <f t="shared" si="30"/>
        <v>91</v>
      </c>
      <c r="B108" s="3489" t="s">
        <v>5953</v>
      </c>
      <c r="C108" s="3484">
        <f t="shared" si="16"/>
        <v>480</v>
      </c>
      <c r="D108" s="3484" t="s">
        <v>1204</v>
      </c>
      <c r="E108" s="3514">
        <v>60</v>
      </c>
      <c r="F108" s="3472"/>
      <c r="G108" s="3473">
        <f t="shared" si="17"/>
        <v>0</v>
      </c>
      <c r="H108" s="3474">
        <v>300</v>
      </c>
      <c r="I108" s="3473">
        <f t="shared" si="18"/>
        <v>18000</v>
      </c>
      <c r="J108" s="3474"/>
      <c r="K108" s="3473">
        <f t="shared" si="19"/>
        <v>0</v>
      </c>
      <c r="L108" s="3474"/>
      <c r="M108" s="3473">
        <f t="shared" si="20"/>
        <v>0</v>
      </c>
      <c r="N108" s="3474"/>
      <c r="O108" s="3475">
        <f t="shared" si="21"/>
        <v>0</v>
      </c>
      <c r="P108" s="3474">
        <v>80</v>
      </c>
      <c r="Q108" s="3473">
        <f t="shared" si="22"/>
        <v>4800</v>
      </c>
      <c r="R108" s="3476">
        <f t="shared" si="31"/>
        <v>91</v>
      </c>
      <c r="S108" s="3490" t="s">
        <v>5953</v>
      </c>
      <c r="T108" s="3478">
        <f t="shared" si="23"/>
        <v>580</v>
      </c>
      <c r="U108" s="3529" t="s">
        <v>1204</v>
      </c>
      <c r="V108" s="3500">
        <v>60</v>
      </c>
      <c r="W108" s="3472">
        <v>60</v>
      </c>
      <c r="X108" s="3473">
        <f t="shared" si="24"/>
        <v>3600</v>
      </c>
      <c r="Y108" s="3474"/>
      <c r="Z108" s="3473">
        <f t="shared" si="25"/>
        <v>0</v>
      </c>
      <c r="AA108" s="3472">
        <v>40</v>
      </c>
      <c r="AB108" s="3473">
        <f t="shared" si="26"/>
        <v>2400</v>
      </c>
      <c r="AC108" s="3474"/>
      <c r="AD108" s="3473">
        <f t="shared" si="27"/>
        <v>0</v>
      </c>
      <c r="AE108" s="3480">
        <f t="shared" si="29"/>
        <v>480</v>
      </c>
      <c r="AF108" s="3481">
        <f t="shared" si="28"/>
        <v>28800</v>
      </c>
    </row>
    <row r="109" spans="1:32" s="3482" customFormat="1" ht="29.25" customHeight="1">
      <c r="A109" s="777">
        <f t="shared" si="30"/>
        <v>92</v>
      </c>
      <c r="B109" s="3489" t="s">
        <v>5954</v>
      </c>
      <c r="C109" s="3484">
        <f t="shared" si="16"/>
        <v>550</v>
      </c>
      <c r="D109" s="3484" t="s">
        <v>1204</v>
      </c>
      <c r="E109" s="3514">
        <v>60</v>
      </c>
      <c r="F109" s="3472"/>
      <c r="G109" s="3473">
        <f t="shared" si="17"/>
        <v>0</v>
      </c>
      <c r="H109" s="3474">
        <v>300</v>
      </c>
      <c r="I109" s="3473">
        <f t="shared" si="18"/>
        <v>18000</v>
      </c>
      <c r="J109" s="3474">
        <v>20</v>
      </c>
      <c r="K109" s="3473">
        <f t="shared" si="19"/>
        <v>1200</v>
      </c>
      <c r="L109" s="3474"/>
      <c r="M109" s="3473">
        <f t="shared" si="20"/>
        <v>0</v>
      </c>
      <c r="N109" s="3474">
        <v>30</v>
      </c>
      <c r="O109" s="3475">
        <f t="shared" si="21"/>
        <v>1800</v>
      </c>
      <c r="P109" s="3474">
        <v>100</v>
      </c>
      <c r="Q109" s="3473">
        <f t="shared" si="22"/>
        <v>6000</v>
      </c>
      <c r="R109" s="3476">
        <f t="shared" si="31"/>
        <v>92</v>
      </c>
      <c r="S109" s="3490" t="s">
        <v>5954</v>
      </c>
      <c r="T109" s="3478">
        <f t="shared" si="23"/>
        <v>650</v>
      </c>
      <c r="U109" s="3529" t="s">
        <v>1204</v>
      </c>
      <c r="V109" s="3500">
        <v>60</v>
      </c>
      <c r="W109" s="3472">
        <v>60</v>
      </c>
      <c r="X109" s="3473">
        <f t="shared" si="24"/>
        <v>3600</v>
      </c>
      <c r="Y109" s="3474"/>
      <c r="Z109" s="3473">
        <f t="shared" si="25"/>
        <v>0</v>
      </c>
      <c r="AA109" s="3472">
        <v>40</v>
      </c>
      <c r="AB109" s="3473">
        <f t="shared" si="26"/>
        <v>2400</v>
      </c>
      <c r="AC109" s="3474"/>
      <c r="AD109" s="3473">
        <f t="shared" si="27"/>
        <v>0</v>
      </c>
      <c r="AE109" s="3480">
        <f t="shared" si="29"/>
        <v>550</v>
      </c>
      <c r="AF109" s="3481">
        <f t="shared" si="28"/>
        <v>33000</v>
      </c>
    </row>
    <row r="110" spans="1:32" s="3482" customFormat="1" ht="29.25" customHeight="1">
      <c r="A110" s="777">
        <f t="shared" si="30"/>
        <v>93</v>
      </c>
      <c r="B110" s="3489" t="s">
        <v>5955</v>
      </c>
      <c r="C110" s="3470">
        <f t="shared" si="16"/>
        <v>1070</v>
      </c>
      <c r="D110" s="3527" t="s">
        <v>1204</v>
      </c>
      <c r="E110" s="3497">
        <v>90</v>
      </c>
      <c r="F110" s="3472"/>
      <c r="G110" s="3473">
        <f t="shared" si="17"/>
        <v>0</v>
      </c>
      <c r="H110" s="3474">
        <v>300</v>
      </c>
      <c r="I110" s="3473">
        <f t="shared" si="18"/>
        <v>27000</v>
      </c>
      <c r="J110" s="3474">
        <v>20</v>
      </c>
      <c r="K110" s="3473">
        <f t="shared" si="19"/>
        <v>1800</v>
      </c>
      <c r="L110" s="3474"/>
      <c r="M110" s="3473">
        <f t="shared" si="20"/>
        <v>0</v>
      </c>
      <c r="N110" s="3474">
        <v>30</v>
      </c>
      <c r="O110" s="3475">
        <f t="shared" si="21"/>
        <v>2700</v>
      </c>
      <c r="P110" s="3474">
        <v>120</v>
      </c>
      <c r="Q110" s="3473">
        <f t="shared" si="22"/>
        <v>10800</v>
      </c>
      <c r="R110" s="3476">
        <f t="shared" si="31"/>
        <v>93</v>
      </c>
      <c r="S110" s="3490" t="s">
        <v>5955</v>
      </c>
      <c r="T110" s="3478">
        <f t="shared" si="23"/>
        <v>1670</v>
      </c>
      <c r="U110" s="3529" t="s">
        <v>1204</v>
      </c>
      <c r="V110" s="3500">
        <v>90</v>
      </c>
      <c r="W110" s="3472">
        <v>60</v>
      </c>
      <c r="X110" s="3473">
        <f t="shared" si="24"/>
        <v>5400</v>
      </c>
      <c r="Y110" s="3474"/>
      <c r="Z110" s="3473">
        <f t="shared" si="25"/>
        <v>0</v>
      </c>
      <c r="AA110" s="3472">
        <v>40</v>
      </c>
      <c r="AB110" s="3473">
        <f t="shared" si="26"/>
        <v>3600</v>
      </c>
      <c r="AC110" s="3474">
        <v>500</v>
      </c>
      <c r="AD110" s="3473">
        <f t="shared" si="27"/>
        <v>45000</v>
      </c>
      <c r="AE110" s="3480">
        <f t="shared" si="29"/>
        <v>1070</v>
      </c>
      <c r="AF110" s="3481">
        <f t="shared" si="28"/>
        <v>96300</v>
      </c>
    </row>
    <row r="111" spans="1:32" s="3482" customFormat="1" ht="28.5" customHeight="1">
      <c r="A111" s="777">
        <f t="shared" si="30"/>
        <v>94</v>
      </c>
      <c r="B111" s="3489" t="s">
        <v>5956</v>
      </c>
      <c r="C111" s="3470">
        <f t="shared" si="16"/>
        <v>1135</v>
      </c>
      <c r="D111" s="3527" t="s">
        <v>1204</v>
      </c>
      <c r="E111" s="3497">
        <v>90</v>
      </c>
      <c r="F111" s="3472"/>
      <c r="G111" s="3473">
        <f t="shared" si="17"/>
        <v>0</v>
      </c>
      <c r="H111" s="3474">
        <v>400</v>
      </c>
      <c r="I111" s="3473">
        <f t="shared" si="18"/>
        <v>36000</v>
      </c>
      <c r="J111" s="3474">
        <v>20</v>
      </c>
      <c r="K111" s="3473">
        <f t="shared" si="19"/>
        <v>1800</v>
      </c>
      <c r="L111" s="3474"/>
      <c r="M111" s="3473">
        <f t="shared" si="20"/>
        <v>0</v>
      </c>
      <c r="N111" s="3474">
        <v>30</v>
      </c>
      <c r="O111" s="3475">
        <f t="shared" si="21"/>
        <v>2700</v>
      </c>
      <c r="P111" s="3474">
        <v>100</v>
      </c>
      <c r="Q111" s="3473">
        <f t="shared" si="22"/>
        <v>9000</v>
      </c>
      <c r="R111" s="3476">
        <f t="shared" si="31"/>
        <v>94</v>
      </c>
      <c r="S111" s="3490" t="s">
        <v>5956</v>
      </c>
      <c r="T111" s="3478">
        <f t="shared" si="23"/>
        <v>1720</v>
      </c>
      <c r="U111" s="3529" t="s">
        <v>1204</v>
      </c>
      <c r="V111" s="3500">
        <v>90</v>
      </c>
      <c r="W111" s="3472">
        <v>60</v>
      </c>
      <c r="X111" s="3473">
        <f t="shared" si="24"/>
        <v>5400</v>
      </c>
      <c r="Y111" s="3474"/>
      <c r="Z111" s="3473">
        <f t="shared" si="25"/>
        <v>0</v>
      </c>
      <c r="AA111" s="3472">
        <v>25</v>
      </c>
      <c r="AB111" s="3473">
        <f t="shared" si="26"/>
        <v>2250</v>
      </c>
      <c r="AC111" s="3474">
        <v>500</v>
      </c>
      <c r="AD111" s="3473">
        <f t="shared" si="27"/>
        <v>45000</v>
      </c>
      <c r="AE111" s="3480">
        <f t="shared" si="29"/>
        <v>1135</v>
      </c>
      <c r="AF111" s="3481">
        <f t="shared" si="28"/>
        <v>102150</v>
      </c>
    </row>
    <row r="112" spans="1:32" s="3482" customFormat="1" ht="21.75" customHeight="1">
      <c r="A112" s="777">
        <f t="shared" si="30"/>
        <v>95</v>
      </c>
      <c r="B112" s="3553" t="s">
        <v>5957</v>
      </c>
      <c r="C112" s="3470">
        <f t="shared" si="16"/>
        <v>120</v>
      </c>
      <c r="D112" s="3527" t="s">
        <v>903</v>
      </c>
      <c r="E112" s="3497">
        <v>70</v>
      </c>
      <c r="F112" s="3472"/>
      <c r="G112" s="3473">
        <f t="shared" si="17"/>
        <v>0</v>
      </c>
      <c r="H112" s="3474">
        <v>20</v>
      </c>
      <c r="I112" s="3473">
        <f t="shared" si="18"/>
        <v>1400</v>
      </c>
      <c r="J112" s="3474"/>
      <c r="K112" s="3473">
        <f t="shared" si="19"/>
        <v>0</v>
      </c>
      <c r="L112" s="3474"/>
      <c r="M112" s="3473">
        <f t="shared" si="20"/>
        <v>0</v>
      </c>
      <c r="N112" s="3474"/>
      <c r="O112" s="3475">
        <f t="shared" si="21"/>
        <v>0</v>
      </c>
      <c r="P112" s="3474">
        <v>60</v>
      </c>
      <c r="Q112" s="3473">
        <f t="shared" si="22"/>
        <v>4200</v>
      </c>
      <c r="R112" s="3476">
        <f t="shared" si="31"/>
        <v>95</v>
      </c>
      <c r="S112" s="3554" t="s">
        <v>5957</v>
      </c>
      <c r="T112" s="3478">
        <f t="shared" si="23"/>
        <v>160</v>
      </c>
      <c r="U112" s="3529" t="s">
        <v>903</v>
      </c>
      <c r="V112" s="3500">
        <v>70</v>
      </c>
      <c r="W112" s="3472">
        <v>30</v>
      </c>
      <c r="X112" s="3473">
        <f t="shared" si="24"/>
        <v>2100</v>
      </c>
      <c r="Y112" s="3474"/>
      <c r="Z112" s="3473">
        <f t="shared" si="25"/>
        <v>0</v>
      </c>
      <c r="AA112" s="3472">
        <v>10</v>
      </c>
      <c r="AB112" s="3473">
        <f t="shared" si="26"/>
        <v>700</v>
      </c>
      <c r="AC112" s="3474"/>
      <c r="AD112" s="3473">
        <f t="shared" si="27"/>
        <v>0</v>
      </c>
      <c r="AE112" s="3480">
        <f t="shared" si="29"/>
        <v>120</v>
      </c>
      <c r="AF112" s="3481">
        <f t="shared" si="28"/>
        <v>8400</v>
      </c>
    </row>
    <row r="113" spans="1:32" ht="15.75">
      <c r="A113" s="777">
        <f t="shared" si="30"/>
        <v>96</v>
      </c>
      <c r="B113" s="3553" t="s">
        <v>5958</v>
      </c>
      <c r="C113" s="3470">
        <f t="shared" si="16"/>
        <v>154</v>
      </c>
      <c r="D113" s="3491" t="s">
        <v>903</v>
      </c>
      <c r="E113" s="3497">
        <v>70</v>
      </c>
      <c r="F113" s="3472">
        <v>24</v>
      </c>
      <c r="G113" s="3473">
        <f t="shared" si="17"/>
        <v>1680</v>
      </c>
      <c r="H113" s="3474">
        <v>20</v>
      </c>
      <c r="I113" s="3473">
        <f t="shared" si="18"/>
        <v>1400</v>
      </c>
      <c r="J113" s="3472"/>
      <c r="K113" s="3473">
        <f t="shared" si="19"/>
        <v>0</v>
      </c>
      <c r="L113" s="3474">
        <v>10</v>
      </c>
      <c r="M113" s="3473">
        <f t="shared" si="20"/>
        <v>700</v>
      </c>
      <c r="N113" s="3472"/>
      <c r="O113" s="3475">
        <f t="shared" si="21"/>
        <v>0</v>
      </c>
      <c r="P113" s="3474">
        <v>60</v>
      </c>
      <c r="Q113" s="3473">
        <f t="shared" si="22"/>
        <v>4200</v>
      </c>
      <c r="R113" s="3476">
        <f t="shared" si="31"/>
        <v>96</v>
      </c>
      <c r="S113" s="3554" t="s">
        <v>5958</v>
      </c>
      <c r="T113" s="3478">
        <f t="shared" si="23"/>
        <v>194</v>
      </c>
      <c r="U113" s="3492" t="s">
        <v>903</v>
      </c>
      <c r="V113" s="3500">
        <v>70</v>
      </c>
      <c r="W113" s="3472">
        <v>30</v>
      </c>
      <c r="X113" s="3473">
        <f t="shared" si="24"/>
        <v>2100</v>
      </c>
      <c r="Y113" s="3474"/>
      <c r="Z113" s="3473">
        <f t="shared" si="25"/>
        <v>0</v>
      </c>
      <c r="AA113" s="3472">
        <v>10</v>
      </c>
      <c r="AB113" s="3473">
        <f t="shared" si="26"/>
        <v>700</v>
      </c>
      <c r="AC113" s="3474"/>
      <c r="AD113" s="3473">
        <f t="shared" si="27"/>
        <v>0</v>
      </c>
      <c r="AE113" s="3480">
        <f t="shared" si="29"/>
        <v>154</v>
      </c>
      <c r="AF113" s="3481">
        <f t="shared" si="28"/>
        <v>10780</v>
      </c>
    </row>
    <row r="114" spans="1:32" ht="15.75">
      <c r="A114" s="777">
        <f t="shared" si="30"/>
        <v>97</v>
      </c>
      <c r="B114" s="3553" t="s">
        <v>5959</v>
      </c>
      <c r="C114" s="3470">
        <f t="shared" si="16"/>
        <v>130</v>
      </c>
      <c r="D114" s="3491" t="s">
        <v>903</v>
      </c>
      <c r="E114" s="3497">
        <v>70</v>
      </c>
      <c r="F114" s="3472"/>
      <c r="G114" s="3473">
        <f t="shared" si="17"/>
        <v>0</v>
      </c>
      <c r="H114" s="3474">
        <v>10</v>
      </c>
      <c r="I114" s="3473">
        <f t="shared" si="18"/>
        <v>700</v>
      </c>
      <c r="J114" s="3472"/>
      <c r="K114" s="3473">
        <f t="shared" si="19"/>
        <v>0</v>
      </c>
      <c r="L114" s="3474">
        <v>10</v>
      </c>
      <c r="M114" s="3473">
        <f t="shared" si="20"/>
        <v>700</v>
      </c>
      <c r="N114" s="3472"/>
      <c r="O114" s="3475">
        <f t="shared" si="21"/>
        <v>0</v>
      </c>
      <c r="P114" s="3474">
        <v>80</v>
      </c>
      <c r="Q114" s="3473">
        <f t="shared" si="22"/>
        <v>5600</v>
      </c>
      <c r="R114" s="3476">
        <f t="shared" si="31"/>
        <v>97</v>
      </c>
      <c r="S114" s="3554" t="s">
        <v>5959</v>
      </c>
      <c r="T114" s="3478">
        <f t="shared" si="23"/>
        <v>160</v>
      </c>
      <c r="U114" s="3492" t="s">
        <v>903</v>
      </c>
      <c r="V114" s="3500">
        <v>70</v>
      </c>
      <c r="W114" s="3472">
        <v>30</v>
      </c>
      <c r="X114" s="3473">
        <f t="shared" si="24"/>
        <v>2100</v>
      </c>
      <c r="Y114" s="3474"/>
      <c r="Z114" s="3473">
        <f t="shared" si="25"/>
        <v>0</v>
      </c>
      <c r="AA114" s="3472"/>
      <c r="AB114" s="3473">
        <f t="shared" si="26"/>
        <v>0</v>
      </c>
      <c r="AC114" s="3474"/>
      <c r="AD114" s="3473">
        <f t="shared" si="27"/>
        <v>0</v>
      </c>
      <c r="AE114" s="3480">
        <f t="shared" si="29"/>
        <v>130</v>
      </c>
      <c r="AF114" s="3481">
        <f t="shared" si="28"/>
        <v>9100</v>
      </c>
    </row>
    <row r="115" spans="1:32" ht="15.75">
      <c r="A115" s="777">
        <f t="shared" si="30"/>
        <v>98</v>
      </c>
      <c r="B115" s="3553" t="s">
        <v>5960</v>
      </c>
      <c r="C115" s="3470">
        <f t="shared" si="16"/>
        <v>114</v>
      </c>
      <c r="D115" s="3491" t="s">
        <v>903</v>
      </c>
      <c r="E115" s="3497">
        <v>70</v>
      </c>
      <c r="F115" s="3472">
        <v>24</v>
      </c>
      <c r="G115" s="3473">
        <f t="shared" si="17"/>
        <v>1680</v>
      </c>
      <c r="H115" s="3474"/>
      <c r="I115" s="3473">
        <f t="shared" si="18"/>
        <v>0</v>
      </c>
      <c r="J115" s="3472"/>
      <c r="K115" s="3473">
        <f t="shared" si="19"/>
        <v>0</v>
      </c>
      <c r="L115" s="3474">
        <v>10</v>
      </c>
      <c r="M115" s="3473">
        <f t="shared" si="20"/>
        <v>700</v>
      </c>
      <c r="N115" s="3472"/>
      <c r="O115" s="3475">
        <f t="shared" si="21"/>
        <v>0</v>
      </c>
      <c r="P115" s="3474">
        <v>50</v>
      </c>
      <c r="Q115" s="3473">
        <f t="shared" si="22"/>
        <v>3500</v>
      </c>
      <c r="R115" s="3476">
        <f t="shared" si="31"/>
        <v>98</v>
      </c>
      <c r="S115" s="3554" t="s">
        <v>5960</v>
      </c>
      <c r="T115" s="3478">
        <f t="shared" si="23"/>
        <v>144</v>
      </c>
      <c r="U115" s="3492" t="s">
        <v>903</v>
      </c>
      <c r="V115" s="3500">
        <v>70</v>
      </c>
      <c r="W115" s="3472">
        <v>30</v>
      </c>
      <c r="X115" s="3473">
        <f t="shared" si="24"/>
        <v>2100</v>
      </c>
      <c r="Y115" s="3474"/>
      <c r="Z115" s="3473">
        <f t="shared" si="25"/>
        <v>0</v>
      </c>
      <c r="AA115" s="3472"/>
      <c r="AB115" s="3473">
        <f t="shared" si="26"/>
        <v>0</v>
      </c>
      <c r="AC115" s="3474"/>
      <c r="AD115" s="3473">
        <f t="shared" si="27"/>
        <v>0</v>
      </c>
      <c r="AE115" s="3480">
        <f t="shared" si="29"/>
        <v>114</v>
      </c>
      <c r="AF115" s="3481">
        <f t="shared" si="28"/>
        <v>7980</v>
      </c>
    </row>
    <row r="116" spans="1:32" ht="15.75">
      <c r="A116" s="777">
        <f t="shared" si="30"/>
        <v>99</v>
      </c>
      <c r="B116" s="3553" t="s">
        <v>5961</v>
      </c>
      <c r="C116" s="3470">
        <f t="shared" si="16"/>
        <v>80</v>
      </c>
      <c r="D116" s="3491" t="s">
        <v>903</v>
      </c>
      <c r="E116" s="3497">
        <v>70</v>
      </c>
      <c r="F116" s="3472"/>
      <c r="G116" s="3473">
        <f t="shared" si="17"/>
        <v>0</v>
      </c>
      <c r="H116" s="3474"/>
      <c r="I116" s="3473">
        <f t="shared" si="18"/>
        <v>0</v>
      </c>
      <c r="J116" s="3472"/>
      <c r="K116" s="3473">
        <f t="shared" si="19"/>
        <v>0</v>
      </c>
      <c r="L116" s="3474"/>
      <c r="M116" s="3473">
        <f t="shared" si="20"/>
        <v>0</v>
      </c>
      <c r="N116" s="3472"/>
      <c r="O116" s="3475">
        <f t="shared" si="21"/>
        <v>0</v>
      </c>
      <c r="P116" s="3474">
        <v>50</v>
      </c>
      <c r="Q116" s="3473">
        <f t="shared" si="22"/>
        <v>3500</v>
      </c>
      <c r="R116" s="3476">
        <f t="shared" si="31"/>
        <v>99</v>
      </c>
      <c r="S116" s="3554" t="s">
        <v>5961</v>
      </c>
      <c r="T116" s="3478">
        <f t="shared" si="23"/>
        <v>110</v>
      </c>
      <c r="U116" s="3492" t="s">
        <v>903</v>
      </c>
      <c r="V116" s="3500">
        <v>70</v>
      </c>
      <c r="W116" s="3472">
        <v>30</v>
      </c>
      <c r="X116" s="3473">
        <f t="shared" si="24"/>
        <v>2100</v>
      </c>
      <c r="Y116" s="3474"/>
      <c r="Z116" s="3473">
        <f t="shared" si="25"/>
        <v>0</v>
      </c>
      <c r="AA116" s="3472"/>
      <c r="AB116" s="3473">
        <f t="shared" si="26"/>
        <v>0</v>
      </c>
      <c r="AC116" s="3474"/>
      <c r="AD116" s="3473">
        <f t="shared" si="27"/>
        <v>0</v>
      </c>
      <c r="AE116" s="3480">
        <f t="shared" si="29"/>
        <v>80</v>
      </c>
      <c r="AF116" s="3481">
        <f t="shared" si="28"/>
        <v>5600</v>
      </c>
    </row>
    <row r="117" spans="1:32" ht="15.75">
      <c r="A117" s="777">
        <f t="shared" si="30"/>
        <v>100</v>
      </c>
      <c r="B117" s="3553" t="s">
        <v>5962</v>
      </c>
      <c r="C117" s="3470">
        <f t="shared" si="16"/>
        <v>164</v>
      </c>
      <c r="D117" s="3491" t="s">
        <v>903</v>
      </c>
      <c r="E117" s="3497">
        <v>70</v>
      </c>
      <c r="F117" s="3472">
        <v>24</v>
      </c>
      <c r="G117" s="3473">
        <f t="shared" si="17"/>
        <v>1680</v>
      </c>
      <c r="H117" s="3474">
        <v>40</v>
      </c>
      <c r="I117" s="3473">
        <f t="shared" si="18"/>
        <v>2800</v>
      </c>
      <c r="J117" s="3472"/>
      <c r="K117" s="3473">
        <f t="shared" si="19"/>
        <v>0</v>
      </c>
      <c r="L117" s="3474"/>
      <c r="M117" s="3473">
        <f t="shared" si="20"/>
        <v>0</v>
      </c>
      <c r="N117" s="3472">
        <v>20</v>
      </c>
      <c r="O117" s="3475">
        <f t="shared" si="21"/>
        <v>1400</v>
      </c>
      <c r="P117" s="3474">
        <v>50</v>
      </c>
      <c r="Q117" s="3473">
        <f t="shared" si="22"/>
        <v>3500</v>
      </c>
      <c r="R117" s="3476">
        <f t="shared" si="31"/>
        <v>100</v>
      </c>
      <c r="S117" s="3554" t="s">
        <v>5962</v>
      </c>
      <c r="T117" s="3478">
        <f t="shared" si="23"/>
        <v>194</v>
      </c>
      <c r="U117" s="3492" t="s">
        <v>903</v>
      </c>
      <c r="V117" s="3500">
        <v>70</v>
      </c>
      <c r="W117" s="3472">
        <v>30</v>
      </c>
      <c r="X117" s="3473">
        <f t="shared" si="24"/>
        <v>2100</v>
      </c>
      <c r="Y117" s="3474"/>
      <c r="Z117" s="3473">
        <f t="shared" si="25"/>
        <v>0</v>
      </c>
      <c r="AA117" s="3472"/>
      <c r="AB117" s="3473">
        <f t="shared" si="26"/>
        <v>0</v>
      </c>
      <c r="AC117" s="3474"/>
      <c r="AD117" s="3473">
        <f t="shared" si="27"/>
        <v>0</v>
      </c>
      <c r="AE117" s="3480">
        <f t="shared" si="29"/>
        <v>164</v>
      </c>
      <c r="AF117" s="3481">
        <f t="shared" si="28"/>
        <v>11480</v>
      </c>
    </row>
    <row r="118" spans="1:32" ht="15.75">
      <c r="A118" s="777">
        <f t="shared" si="30"/>
        <v>101</v>
      </c>
      <c r="B118" s="3553" t="s">
        <v>5963</v>
      </c>
      <c r="C118" s="3470">
        <f t="shared" si="16"/>
        <v>80</v>
      </c>
      <c r="D118" s="3491" t="s">
        <v>903</v>
      </c>
      <c r="E118" s="3497">
        <v>70</v>
      </c>
      <c r="F118" s="3472"/>
      <c r="G118" s="3473">
        <f t="shared" si="17"/>
        <v>0</v>
      </c>
      <c r="H118" s="3474"/>
      <c r="I118" s="3473">
        <f t="shared" si="18"/>
        <v>0</v>
      </c>
      <c r="J118" s="3472"/>
      <c r="K118" s="3473">
        <f t="shared" si="19"/>
        <v>0</v>
      </c>
      <c r="L118" s="3474"/>
      <c r="M118" s="3473">
        <f t="shared" si="20"/>
        <v>0</v>
      </c>
      <c r="N118" s="3472"/>
      <c r="O118" s="3475">
        <f t="shared" si="21"/>
        <v>0</v>
      </c>
      <c r="P118" s="3474">
        <v>50</v>
      </c>
      <c r="Q118" s="3473">
        <f t="shared" si="22"/>
        <v>3500</v>
      </c>
      <c r="R118" s="3476">
        <f t="shared" si="31"/>
        <v>101</v>
      </c>
      <c r="S118" s="3554" t="s">
        <v>5963</v>
      </c>
      <c r="T118" s="3478">
        <f t="shared" si="23"/>
        <v>110</v>
      </c>
      <c r="U118" s="3492" t="s">
        <v>903</v>
      </c>
      <c r="V118" s="3500">
        <v>70</v>
      </c>
      <c r="W118" s="3472">
        <v>30</v>
      </c>
      <c r="X118" s="3473">
        <f t="shared" si="24"/>
        <v>2100</v>
      </c>
      <c r="Y118" s="3474"/>
      <c r="Z118" s="3473">
        <f t="shared" si="25"/>
        <v>0</v>
      </c>
      <c r="AA118" s="3472"/>
      <c r="AB118" s="3473">
        <f t="shared" si="26"/>
        <v>0</v>
      </c>
      <c r="AC118" s="3474"/>
      <c r="AD118" s="3473">
        <f t="shared" si="27"/>
        <v>0</v>
      </c>
      <c r="AE118" s="3480">
        <f t="shared" si="29"/>
        <v>80</v>
      </c>
      <c r="AF118" s="3481">
        <f t="shared" si="28"/>
        <v>5600</v>
      </c>
    </row>
    <row r="119" spans="1:32" ht="30.75">
      <c r="A119" s="777">
        <f t="shared" si="30"/>
        <v>102</v>
      </c>
      <c r="B119" s="3553" t="s">
        <v>5964</v>
      </c>
      <c r="C119" s="3470">
        <f t="shared" si="16"/>
        <v>194</v>
      </c>
      <c r="D119" s="3491" t="s">
        <v>903</v>
      </c>
      <c r="E119" s="3497">
        <v>70</v>
      </c>
      <c r="F119" s="3472">
        <v>24</v>
      </c>
      <c r="G119" s="3473">
        <f t="shared" si="17"/>
        <v>1680</v>
      </c>
      <c r="H119" s="3474">
        <v>10</v>
      </c>
      <c r="I119" s="3473">
        <f t="shared" si="18"/>
        <v>700</v>
      </c>
      <c r="J119" s="3472"/>
      <c r="K119" s="3473">
        <f t="shared" si="19"/>
        <v>0</v>
      </c>
      <c r="L119" s="3474"/>
      <c r="M119" s="3473">
        <f t="shared" si="20"/>
        <v>0</v>
      </c>
      <c r="N119" s="3472">
        <v>50</v>
      </c>
      <c r="O119" s="3475">
        <f t="shared" si="21"/>
        <v>3500</v>
      </c>
      <c r="P119" s="3474">
        <v>70</v>
      </c>
      <c r="Q119" s="3473">
        <f t="shared" si="22"/>
        <v>4900</v>
      </c>
      <c r="R119" s="3476">
        <f t="shared" si="31"/>
        <v>102</v>
      </c>
      <c r="S119" s="3554" t="s">
        <v>5964</v>
      </c>
      <c r="T119" s="3478">
        <f t="shared" si="23"/>
        <v>234</v>
      </c>
      <c r="U119" s="3492" t="s">
        <v>903</v>
      </c>
      <c r="V119" s="3500">
        <v>70</v>
      </c>
      <c r="W119" s="3472">
        <v>30</v>
      </c>
      <c r="X119" s="3473">
        <f t="shared" si="24"/>
        <v>2100</v>
      </c>
      <c r="Y119" s="3474"/>
      <c r="Z119" s="3473">
        <f t="shared" si="25"/>
        <v>0</v>
      </c>
      <c r="AA119" s="3472">
        <v>10</v>
      </c>
      <c r="AB119" s="3473">
        <f t="shared" si="26"/>
        <v>700</v>
      </c>
      <c r="AC119" s="3474"/>
      <c r="AD119" s="3473">
        <f t="shared" si="27"/>
        <v>0</v>
      </c>
      <c r="AE119" s="3480">
        <f t="shared" si="29"/>
        <v>194</v>
      </c>
      <c r="AF119" s="3481">
        <f t="shared" si="28"/>
        <v>13580</v>
      </c>
    </row>
    <row r="120" spans="1:32" ht="30.75">
      <c r="A120" s="777">
        <f t="shared" si="30"/>
        <v>103</v>
      </c>
      <c r="B120" s="3553" t="s">
        <v>5965</v>
      </c>
      <c r="C120" s="3470">
        <f t="shared" si="16"/>
        <v>180</v>
      </c>
      <c r="D120" s="3491" t="s">
        <v>903</v>
      </c>
      <c r="E120" s="3497">
        <v>70</v>
      </c>
      <c r="F120" s="3472"/>
      <c r="G120" s="3473">
        <f t="shared" si="17"/>
        <v>0</v>
      </c>
      <c r="H120" s="3474">
        <v>50</v>
      </c>
      <c r="I120" s="3473">
        <f t="shared" si="18"/>
        <v>3500</v>
      </c>
      <c r="J120" s="3472"/>
      <c r="K120" s="3473">
        <f t="shared" si="19"/>
        <v>0</v>
      </c>
      <c r="L120" s="3474">
        <v>20</v>
      </c>
      <c r="M120" s="3473">
        <f t="shared" si="20"/>
        <v>1400</v>
      </c>
      <c r="N120" s="3472"/>
      <c r="O120" s="3475">
        <f t="shared" si="21"/>
        <v>0</v>
      </c>
      <c r="P120" s="3474">
        <v>70</v>
      </c>
      <c r="Q120" s="3473">
        <f t="shared" si="22"/>
        <v>4900</v>
      </c>
      <c r="R120" s="3476">
        <f t="shared" si="31"/>
        <v>103</v>
      </c>
      <c r="S120" s="3554" t="s">
        <v>5965</v>
      </c>
      <c r="T120" s="3478">
        <f t="shared" si="23"/>
        <v>220</v>
      </c>
      <c r="U120" s="3492" t="s">
        <v>903</v>
      </c>
      <c r="V120" s="3500">
        <v>70</v>
      </c>
      <c r="W120" s="3472">
        <v>30</v>
      </c>
      <c r="X120" s="3473">
        <f t="shared" si="24"/>
        <v>2100</v>
      </c>
      <c r="Y120" s="3474"/>
      <c r="Z120" s="3473">
        <f t="shared" si="25"/>
        <v>0</v>
      </c>
      <c r="AA120" s="3472">
        <v>10</v>
      </c>
      <c r="AB120" s="3473">
        <f t="shared" si="26"/>
        <v>700</v>
      </c>
      <c r="AC120" s="3474"/>
      <c r="AD120" s="3473">
        <f t="shared" si="27"/>
        <v>0</v>
      </c>
      <c r="AE120" s="3480">
        <f t="shared" si="29"/>
        <v>180</v>
      </c>
      <c r="AF120" s="3481">
        <f t="shared" si="28"/>
        <v>12600</v>
      </c>
    </row>
    <row r="121" spans="1:32" ht="30.75">
      <c r="A121" s="777">
        <f t="shared" si="30"/>
        <v>104</v>
      </c>
      <c r="B121" s="3553" t="s">
        <v>5966</v>
      </c>
      <c r="C121" s="3470">
        <f t="shared" si="16"/>
        <v>200</v>
      </c>
      <c r="D121" s="3491" t="s">
        <v>903</v>
      </c>
      <c r="E121" s="3497">
        <v>70</v>
      </c>
      <c r="F121" s="3472"/>
      <c r="G121" s="3473">
        <f t="shared" si="17"/>
        <v>0</v>
      </c>
      <c r="H121" s="3474">
        <v>20</v>
      </c>
      <c r="I121" s="3473">
        <f t="shared" si="18"/>
        <v>1400</v>
      </c>
      <c r="J121" s="3472"/>
      <c r="K121" s="3473">
        <f t="shared" si="19"/>
        <v>0</v>
      </c>
      <c r="L121" s="3474">
        <v>20</v>
      </c>
      <c r="M121" s="3473">
        <f t="shared" si="20"/>
        <v>1400</v>
      </c>
      <c r="N121" s="3472"/>
      <c r="O121" s="3475">
        <f t="shared" si="21"/>
        <v>0</v>
      </c>
      <c r="P121" s="3474">
        <v>120</v>
      </c>
      <c r="Q121" s="3473">
        <f t="shared" si="22"/>
        <v>8400</v>
      </c>
      <c r="R121" s="3476">
        <f t="shared" si="31"/>
        <v>104</v>
      </c>
      <c r="S121" s="3554" t="s">
        <v>5966</v>
      </c>
      <c r="T121" s="3478">
        <f t="shared" si="23"/>
        <v>240</v>
      </c>
      <c r="U121" s="3492" t="s">
        <v>903</v>
      </c>
      <c r="V121" s="3500">
        <v>70</v>
      </c>
      <c r="W121" s="3472">
        <v>30</v>
      </c>
      <c r="X121" s="3473">
        <f t="shared" si="24"/>
        <v>2100</v>
      </c>
      <c r="Y121" s="3474"/>
      <c r="Z121" s="3473">
        <f t="shared" si="25"/>
        <v>0</v>
      </c>
      <c r="AA121" s="3472">
        <v>10</v>
      </c>
      <c r="AB121" s="3473">
        <f t="shared" si="26"/>
        <v>700</v>
      </c>
      <c r="AC121" s="3474"/>
      <c r="AD121" s="3473">
        <f t="shared" si="27"/>
        <v>0</v>
      </c>
      <c r="AE121" s="3480">
        <f t="shared" si="29"/>
        <v>200</v>
      </c>
      <c r="AF121" s="3481">
        <f t="shared" si="28"/>
        <v>14000</v>
      </c>
    </row>
    <row r="122" spans="1:32" ht="30.75">
      <c r="A122" s="777">
        <f t="shared" si="30"/>
        <v>105</v>
      </c>
      <c r="B122" s="3553" t="s">
        <v>5967</v>
      </c>
      <c r="C122" s="3470">
        <f t="shared" si="16"/>
        <v>254</v>
      </c>
      <c r="D122" s="3491" t="s">
        <v>903</v>
      </c>
      <c r="E122" s="3497">
        <v>70</v>
      </c>
      <c r="F122" s="3472">
        <v>24</v>
      </c>
      <c r="G122" s="3473">
        <f t="shared" si="17"/>
        <v>1680</v>
      </c>
      <c r="H122" s="3474">
        <v>50</v>
      </c>
      <c r="I122" s="3473">
        <f t="shared" si="18"/>
        <v>3500</v>
      </c>
      <c r="J122" s="3472"/>
      <c r="K122" s="3473">
        <f t="shared" si="19"/>
        <v>0</v>
      </c>
      <c r="L122" s="3474">
        <v>20</v>
      </c>
      <c r="M122" s="3473">
        <f t="shared" si="20"/>
        <v>1400</v>
      </c>
      <c r="N122" s="3472">
        <v>50</v>
      </c>
      <c r="O122" s="3475">
        <f t="shared" si="21"/>
        <v>3500</v>
      </c>
      <c r="P122" s="3474">
        <v>80</v>
      </c>
      <c r="Q122" s="3473">
        <f t="shared" si="22"/>
        <v>5600</v>
      </c>
      <c r="R122" s="3476">
        <f t="shared" si="31"/>
        <v>105</v>
      </c>
      <c r="S122" s="3554" t="s">
        <v>5967</v>
      </c>
      <c r="T122" s="3478">
        <f t="shared" si="23"/>
        <v>284</v>
      </c>
      <c r="U122" s="3492" t="s">
        <v>903</v>
      </c>
      <c r="V122" s="3500">
        <v>70</v>
      </c>
      <c r="W122" s="3472">
        <v>30</v>
      </c>
      <c r="X122" s="3473">
        <f t="shared" si="24"/>
        <v>2100</v>
      </c>
      <c r="Y122" s="3474"/>
      <c r="Z122" s="3473">
        <f t="shared" si="25"/>
        <v>0</v>
      </c>
      <c r="AA122" s="3472"/>
      <c r="AB122" s="3473">
        <f t="shared" si="26"/>
        <v>0</v>
      </c>
      <c r="AC122" s="3474"/>
      <c r="AD122" s="3473">
        <f t="shared" si="27"/>
        <v>0</v>
      </c>
      <c r="AE122" s="3480">
        <f t="shared" si="29"/>
        <v>254</v>
      </c>
      <c r="AF122" s="3481">
        <f t="shared" si="28"/>
        <v>17780</v>
      </c>
    </row>
    <row r="123" spans="1:32" ht="30.75">
      <c r="A123" s="777">
        <f t="shared" si="30"/>
        <v>106</v>
      </c>
      <c r="B123" s="3553" t="s">
        <v>5968</v>
      </c>
      <c r="C123" s="3470">
        <f t="shared" si="16"/>
        <v>154</v>
      </c>
      <c r="D123" s="3491"/>
      <c r="E123" s="3497">
        <v>70</v>
      </c>
      <c r="F123" s="3472">
        <v>24</v>
      </c>
      <c r="G123" s="3473">
        <f t="shared" si="17"/>
        <v>1680</v>
      </c>
      <c r="H123" s="3474">
        <v>30</v>
      </c>
      <c r="I123" s="3473">
        <f t="shared" si="18"/>
        <v>2100</v>
      </c>
      <c r="J123" s="3472"/>
      <c r="K123" s="3473">
        <f t="shared" si="19"/>
        <v>0</v>
      </c>
      <c r="L123" s="3474"/>
      <c r="M123" s="3473">
        <f t="shared" si="20"/>
        <v>0</v>
      </c>
      <c r="N123" s="3472">
        <v>50</v>
      </c>
      <c r="O123" s="3475">
        <f t="shared" si="21"/>
        <v>3500</v>
      </c>
      <c r="P123" s="3474">
        <v>20</v>
      </c>
      <c r="Q123" s="3473">
        <f t="shared" si="22"/>
        <v>1400</v>
      </c>
      <c r="R123" s="3476">
        <f t="shared" si="31"/>
        <v>106</v>
      </c>
      <c r="S123" s="3554" t="s">
        <v>5968</v>
      </c>
      <c r="T123" s="3478">
        <f t="shared" si="23"/>
        <v>184</v>
      </c>
      <c r="U123" s="3492"/>
      <c r="V123" s="3500">
        <v>70</v>
      </c>
      <c r="W123" s="3472">
        <v>30</v>
      </c>
      <c r="X123" s="3473">
        <f t="shared" si="24"/>
        <v>2100</v>
      </c>
      <c r="Y123" s="3474"/>
      <c r="Z123" s="3473">
        <f t="shared" si="25"/>
        <v>0</v>
      </c>
      <c r="AA123" s="3472"/>
      <c r="AB123" s="3473">
        <f t="shared" si="26"/>
        <v>0</v>
      </c>
      <c r="AC123" s="3474"/>
      <c r="AD123" s="3473">
        <f t="shared" si="27"/>
        <v>0</v>
      </c>
      <c r="AE123" s="3480">
        <f t="shared" si="29"/>
        <v>154</v>
      </c>
      <c r="AF123" s="3481">
        <f t="shared" si="28"/>
        <v>10780</v>
      </c>
    </row>
    <row r="124" spans="1:32" s="3482" customFormat="1" ht="15.75">
      <c r="A124" s="777">
        <f t="shared" si="30"/>
        <v>107</v>
      </c>
      <c r="B124" s="3501" t="s">
        <v>5969</v>
      </c>
      <c r="C124" s="3470">
        <f t="shared" si="16"/>
        <v>970</v>
      </c>
      <c r="D124" s="3491" t="s">
        <v>929</v>
      </c>
      <c r="E124" s="3471">
        <v>120</v>
      </c>
      <c r="F124" s="3472"/>
      <c r="G124" s="3473">
        <f t="shared" si="17"/>
        <v>0</v>
      </c>
      <c r="H124" s="3474"/>
      <c r="I124" s="3473">
        <f t="shared" si="18"/>
        <v>0</v>
      </c>
      <c r="J124" s="3472">
        <v>20</v>
      </c>
      <c r="K124" s="3473">
        <f t="shared" si="19"/>
        <v>2400</v>
      </c>
      <c r="L124" s="3474"/>
      <c r="M124" s="3473">
        <f t="shared" si="20"/>
        <v>0</v>
      </c>
      <c r="N124" s="3472"/>
      <c r="O124" s="3475">
        <f t="shared" si="21"/>
        <v>0</v>
      </c>
      <c r="P124" s="3474">
        <v>250</v>
      </c>
      <c r="Q124" s="3473">
        <f t="shared" si="22"/>
        <v>30000</v>
      </c>
      <c r="R124" s="3476">
        <f t="shared" si="31"/>
        <v>107</v>
      </c>
      <c r="S124" s="3502" t="s">
        <v>5969</v>
      </c>
      <c r="T124" s="3478">
        <f t="shared" si="23"/>
        <v>1670</v>
      </c>
      <c r="U124" s="3492" t="s">
        <v>929</v>
      </c>
      <c r="V124" s="3479">
        <v>120</v>
      </c>
      <c r="W124" s="3472">
        <v>500</v>
      </c>
      <c r="X124" s="3473">
        <f t="shared" si="24"/>
        <v>60000</v>
      </c>
      <c r="Y124" s="3474"/>
      <c r="Z124" s="3473">
        <f t="shared" si="25"/>
        <v>0</v>
      </c>
      <c r="AA124" s="3472"/>
      <c r="AB124" s="3473">
        <f t="shared" si="26"/>
        <v>0</v>
      </c>
      <c r="AC124" s="3474">
        <v>200</v>
      </c>
      <c r="AD124" s="3473">
        <f t="shared" si="27"/>
        <v>24000</v>
      </c>
      <c r="AE124" s="3480">
        <f t="shared" si="29"/>
        <v>970</v>
      </c>
      <c r="AF124" s="3481">
        <f t="shared" si="28"/>
        <v>116400</v>
      </c>
    </row>
    <row r="125" spans="1:32" s="3482" customFormat="1" ht="15.75">
      <c r="A125" s="777">
        <f t="shared" si="30"/>
        <v>108</v>
      </c>
      <c r="B125" s="3501" t="s">
        <v>5970</v>
      </c>
      <c r="C125" s="3470">
        <f t="shared" si="16"/>
        <v>270</v>
      </c>
      <c r="D125" s="3491" t="s">
        <v>929</v>
      </c>
      <c r="E125" s="3471">
        <v>120</v>
      </c>
      <c r="F125" s="3472"/>
      <c r="G125" s="3473">
        <f t="shared" si="17"/>
        <v>0</v>
      </c>
      <c r="H125" s="3474"/>
      <c r="I125" s="3473">
        <f t="shared" si="18"/>
        <v>0</v>
      </c>
      <c r="J125" s="3472">
        <v>20</v>
      </c>
      <c r="K125" s="3473">
        <f t="shared" si="19"/>
        <v>2400</v>
      </c>
      <c r="L125" s="3474"/>
      <c r="M125" s="3473">
        <f t="shared" si="20"/>
        <v>0</v>
      </c>
      <c r="N125" s="3472"/>
      <c r="O125" s="3475">
        <f t="shared" si="21"/>
        <v>0</v>
      </c>
      <c r="P125" s="3474">
        <v>150</v>
      </c>
      <c r="Q125" s="3473">
        <f t="shared" si="22"/>
        <v>18000</v>
      </c>
      <c r="R125" s="3476">
        <f t="shared" si="31"/>
        <v>108</v>
      </c>
      <c r="S125" s="3502" t="s">
        <v>5970</v>
      </c>
      <c r="T125" s="3478">
        <f t="shared" si="23"/>
        <v>370</v>
      </c>
      <c r="U125" s="3492" t="s">
        <v>929</v>
      </c>
      <c r="V125" s="3479">
        <v>120</v>
      </c>
      <c r="W125" s="3472"/>
      <c r="X125" s="3473">
        <f t="shared" si="24"/>
        <v>0</v>
      </c>
      <c r="Y125" s="3474"/>
      <c r="Z125" s="3473">
        <f t="shared" si="25"/>
        <v>0</v>
      </c>
      <c r="AA125" s="3472"/>
      <c r="AB125" s="3473">
        <f t="shared" si="26"/>
        <v>0</v>
      </c>
      <c r="AC125" s="3474">
        <v>100</v>
      </c>
      <c r="AD125" s="3473">
        <f t="shared" si="27"/>
        <v>12000</v>
      </c>
      <c r="AE125" s="3480">
        <f t="shared" si="29"/>
        <v>270</v>
      </c>
      <c r="AF125" s="3481">
        <f t="shared" si="28"/>
        <v>32400</v>
      </c>
    </row>
    <row r="126" spans="1:32" s="3482" customFormat="1" ht="15.75">
      <c r="A126" s="777">
        <f t="shared" si="30"/>
        <v>109</v>
      </c>
      <c r="B126" s="3501" t="s">
        <v>5971</v>
      </c>
      <c r="C126" s="3470">
        <f t="shared" si="16"/>
        <v>670</v>
      </c>
      <c r="D126" s="3491" t="s">
        <v>929</v>
      </c>
      <c r="E126" s="3471">
        <v>120</v>
      </c>
      <c r="F126" s="3472"/>
      <c r="G126" s="3473">
        <f t="shared" si="17"/>
        <v>0</v>
      </c>
      <c r="H126" s="3474"/>
      <c r="I126" s="3473">
        <f t="shared" si="18"/>
        <v>0</v>
      </c>
      <c r="J126" s="3472">
        <v>20</v>
      </c>
      <c r="K126" s="3473">
        <f t="shared" si="19"/>
        <v>2400</v>
      </c>
      <c r="L126" s="3474"/>
      <c r="M126" s="3473">
        <f t="shared" si="20"/>
        <v>0</v>
      </c>
      <c r="N126" s="3472"/>
      <c r="O126" s="3475">
        <f t="shared" si="21"/>
        <v>0</v>
      </c>
      <c r="P126" s="3474">
        <v>50</v>
      </c>
      <c r="Q126" s="3473">
        <f t="shared" si="22"/>
        <v>6000</v>
      </c>
      <c r="R126" s="3476">
        <f t="shared" si="31"/>
        <v>109</v>
      </c>
      <c r="S126" s="3502" t="s">
        <v>5971</v>
      </c>
      <c r="T126" s="3478">
        <f t="shared" si="23"/>
        <v>1270</v>
      </c>
      <c r="U126" s="3492" t="s">
        <v>929</v>
      </c>
      <c r="V126" s="3479">
        <v>120</v>
      </c>
      <c r="W126" s="3472">
        <v>500</v>
      </c>
      <c r="X126" s="3473">
        <f t="shared" si="24"/>
        <v>60000</v>
      </c>
      <c r="Y126" s="3474"/>
      <c r="Z126" s="3473">
        <f t="shared" si="25"/>
        <v>0</v>
      </c>
      <c r="AA126" s="3472"/>
      <c r="AB126" s="3473">
        <f t="shared" si="26"/>
        <v>0</v>
      </c>
      <c r="AC126" s="3474">
        <v>100</v>
      </c>
      <c r="AD126" s="3473">
        <f t="shared" si="27"/>
        <v>12000</v>
      </c>
      <c r="AE126" s="3480">
        <f t="shared" si="29"/>
        <v>670</v>
      </c>
      <c r="AF126" s="3481">
        <f t="shared" si="28"/>
        <v>80400</v>
      </c>
    </row>
    <row r="127" spans="1:32" s="3482" customFormat="1" ht="15.75">
      <c r="A127" s="777">
        <f t="shared" si="30"/>
        <v>110</v>
      </c>
      <c r="B127" s="3501" t="s">
        <v>5972</v>
      </c>
      <c r="C127" s="3470">
        <f t="shared" si="16"/>
        <v>85</v>
      </c>
      <c r="D127" s="3491" t="s">
        <v>929</v>
      </c>
      <c r="E127" s="3471">
        <v>1799</v>
      </c>
      <c r="F127" s="3472"/>
      <c r="G127" s="3473">
        <f t="shared" si="17"/>
        <v>0</v>
      </c>
      <c r="H127" s="3474"/>
      <c r="I127" s="3473">
        <f t="shared" si="18"/>
        <v>0</v>
      </c>
      <c r="J127" s="3472"/>
      <c r="K127" s="3473">
        <f t="shared" si="19"/>
        <v>0</v>
      </c>
      <c r="L127" s="3474"/>
      <c r="M127" s="3473">
        <f t="shared" si="20"/>
        <v>0</v>
      </c>
      <c r="N127" s="3472"/>
      <c r="O127" s="3475">
        <f t="shared" si="21"/>
        <v>0</v>
      </c>
      <c r="P127" s="3474">
        <v>60</v>
      </c>
      <c r="Q127" s="3473">
        <f t="shared" si="22"/>
        <v>107940</v>
      </c>
      <c r="R127" s="3476">
        <f t="shared" si="31"/>
        <v>110</v>
      </c>
      <c r="S127" s="3502" t="s">
        <v>5972</v>
      </c>
      <c r="T127" s="3478">
        <f t="shared" si="23"/>
        <v>110</v>
      </c>
      <c r="U127" s="3492" t="s">
        <v>929</v>
      </c>
      <c r="V127" s="3479">
        <v>1799</v>
      </c>
      <c r="W127" s="3472"/>
      <c r="X127" s="3473">
        <f t="shared" si="24"/>
        <v>0</v>
      </c>
      <c r="Y127" s="3474">
        <v>5</v>
      </c>
      <c r="Z127" s="3473">
        <f t="shared" si="25"/>
        <v>8995</v>
      </c>
      <c r="AA127" s="3472"/>
      <c r="AB127" s="3473">
        <f t="shared" si="26"/>
        <v>0</v>
      </c>
      <c r="AC127" s="3474">
        <v>20</v>
      </c>
      <c r="AD127" s="3473">
        <f t="shared" si="27"/>
        <v>35980</v>
      </c>
      <c r="AE127" s="3480">
        <f t="shared" si="29"/>
        <v>85</v>
      </c>
      <c r="AF127" s="3481">
        <f t="shared" si="28"/>
        <v>152915</v>
      </c>
    </row>
    <row r="128" spans="1:32" s="3482" customFormat="1" ht="15.75">
      <c r="A128" s="777">
        <f t="shared" si="30"/>
        <v>111</v>
      </c>
      <c r="B128" s="3501" t="s">
        <v>5973</v>
      </c>
      <c r="C128" s="3470">
        <f t="shared" si="16"/>
        <v>1780</v>
      </c>
      <c r="D128" s="3491" t="s">
        <v>929</v>
      </c>
      <c r="E128" s="3471">
        <v>220</v>
      </c>
      <c r="F128" s="3472">
        <v>200</v>
      </c>
      <c r="G128" s="3473">
        <f t="shared" si="17"/>
        <v>44000</v>
      </c>
      <c r="H128" s="3474">
        <v>150</v>
      </c>
      <c r="I128" s="3473">
        <f t="shared" si="18"/>
        <v>33000</v>
      </c>
      <c r="J128" s="3472">
        <v>250</v>
      </c>
      <c r="K128" s="3473">
        <f t="shared" si="19"/>
        <v>55000</v>
      </c>
      <c r="L128" s="3474">
        <v>300</v>
      </c>
      <c r="M128" s="3473">
        <f t="shared" si="20"/>
        <v>66000</v>
      </c>
      <c r="N128" s="3472">
        <v>80</v>
      </c>
      <c r="O128" s="3475">
        <f t="shared" si="21"/>
        <v>17600</v>
      </c>
      <c r="P128" s="3474"/>
      <c r="Q128" s="3473">
        <f t="shared" si="22"/>
        <v>0</v>
      </c>
      <c r="R128" s="3476">
        <f t="shared" si="31"/>
        <v>111</v>
      </c>
      <c r="S128" s="3502" t="s">
        <v>5973</v>
      </c>
      <c r="T128" s="3478">
        <f t="shared" si="23"/>
        <v>2580</v>
      </c>
      <c r="U128" s="3492" t="s">
        <v>929</v>
      </c>
      <c r="V128" s="3479">
        <v>220</v>
      </c>
      <c r="W128" s="3472">
        <v>200</v>
      </c>
      <c r="X128" s="3473">
        <f t="shared" si="24"/>
        <v>44000</v>
      </c>
      <c r="Y128" s="3474">
        <v>50</v>
      </c>
      <c r="Z128" s="3473">
        <f t="shared" si="25"/>
        <v>11000</v>
      </c>
      <c r="AA128" s="3472">
        <v>50</v>
      </c>
      <c r="AB128" s="3473">
        <f t="shared" si="26"/>
        <v>11000</v>
      </c>
      <c r="AC128" s="3474">
        <v>500</v>
      </c>
      <c r="AD128" s="3473">
        <f t="shared" si="27"/>
        <v>110000</v>
      </c>
      <c r="AE128" s="3480">
        <f t="shared" si="29"/>
        <v>1780</v>
      </c>
      <c r="AF128" s="3481">
        <f t="shared" si="28"/>
        <v>391600</v>
      </c>
    </row>
    <row r="129" spans="1:32" ht="15.75">
      <c r="A129" s="777">
        <f t="shared" si="30"/>
        <v>112</v>
      </c>
      <c r="B129" s="3501" t="s">
        <v>5974</v>
      </c>
      <c r="C129" s="3470">
        <f t="shared" si="16"/>
        <v>20</v>
      </c>
      <c r="D129" s="3491" t="s">
        <v>903</v>
      </c>
      <c r="E129" s="3497">
        <v>120</v>
      </c>
      <c r="F129" s="3472"/>
      <c r="G129" s="3473">
        <f t="shared" si="17"/>
        <v>0</v>
      </c>
      <c r="H129" s="3474"/>
      <c r="I129" s="3473">
        <f t="shared" si="18"/>
        <v>0</v>
      </c>
      <c r="J129" s="3472"/>
      <c r="K129" s="3473">
        <f t="shared" si="19"/>
        <v>0</v>
      </c>
      <c r="L129" s="3474"/>
      <c r="M129" s="3473">
        <f t="shared" si="20"/>
        <v>0</v>
      </c>
      <c r="N129" s="3472"/>
      <c r="O129" s="3475">
        <f t="shared" si="21"/>
        <v>0</v>
      </c>
      <c r="P129" s="3474"/>
      <c r="Q129" s="3473">
        <f t="shared" si="22"/>
        <v>0</v>
      </c>
      <c r="R129" s="3476">
        <f t="shared" si="31"/>
        <v>112</v>
      </c>
      <c r="S129" s="3502" t="s">
        <v>5974</v>
      </c>
      <c r="T129" s="3478">
        <f t="shared" si="23"/>
        <v>40</v>
      </c>
      <c r="U129" s="3492" t="s">
        <v>903</v>
      </c>
      <c r="V129" s="3500">
        <v>120</v>
      </c>
      <c r="W129" s="3472"/>
      <c r="X129" s="3473">
        <f t="shared" si="24"/>
        <v>0</v>
      </c>
      <c r="Y129" s="3474"/>
      <c r="Z129" s="3473">
        <f t="shared" si="25"/>
        <v>0</v>
      </c>
      <c r="AA129" s="3472">
        <v>20</v>
      </c>
      <c r="AB129" s="3473">
        <f t="shared" si="26"/>
        <v>2400</v>
      </c>
      <c r="AC129" s="3474"/>
      <c r="AD129" s="3473">
        <f t="shared" si="27"/>
        <v>0</v>
      </c>
      <c r="AE129" s="3480">
        <f t="shared" si="29"/>
        <v>20</v>
      </c>
      <c r="AF129" s="3481">
        <f t="shared" si="28"/>
        <v>2400</v>
      </c>
    </row>
    <row r="130" spans="1:32" ht="15.75">
      <c r="A130" s="777">
        <f t="shared" si="30"/>
        <v>113</v>
      </c>
      <c r="B130" s="3501" t="s">
        <v>5975</v>
      </c>
      <c r="C130" s="3470">
        <f t="shared" si="16"/>
        <v>130</v>
      </c>
      <c r="D130" s="3491" t="s">
        <v>903</v>
      </c>
      <c r="E130" s="3497">
        <v>30</v>
      </c>
      <c r="F130" s="3472"/>
      <c r="G130" s="3473">
        <f t="shared" si="17"/>
        <v>0</v>
      </c>
      <c r="H130" s="3474">
        <v>40</v>
      </c>
      <c r="I130" s="3473">
        <f t="shared" si="18"/>
        <v>1200</v>
      </c>
      <c r="J130" s="3472"/>
      <c r="K130" s="3473">
        <f t="shared" si="19"/>
        <v>0</v>
      </c>
      <c r="L130" s="3474"/>
      <c r="M130" s="3473">
        <f t="shared" si="20"/>
        <v>0</v>
      </c>
      <c r="N130" s="3472"/>
      <c r="O130" s="3475">
        <f t="shared" si="21"/>
        <v>0</v>
      </c>
      <c r="P130" s="3474">
        <v>50</v>
      </c>
      <c r="Q130" s="3473">
        <f t="shared" si="22"/>
        <v>1500</v>
      </c>
      <c r="R130" s="3476">
        <f t="shared" si="31"/>
        <v>113</v>
      </c>
      <c r="S130" s="3502" t="s">
        <v>5975</v>
      </c>
      <c r="T130" s="3478">
        <f t="shared" si="23"/>
        <v>170</v>
      </c>
      <c r="U130" s="3492" t="s">
        <v>903</v>
      </c>
      <c r="V130" s="3500">
        <v>30</v>
      </c>
      <c r="W130" s="3472">
        <v>20</v>
      </c>
      <c r="X130" s="3473">
        <f t="shared" si="24"/>
        <v>600</v>
      </c>
      <c r="Y130" s="3474"/>
      <c r="Z130" s="3473">
        <f t="shared" si="25"/>
        <v>0</v>
      </c>
      <c r="AA130" s="3472">
        <v>20</v>
      </c>
      <c r="AB130" s="3473">
        <f t="shared" si="26"/>
        <v>600</v>
      </c>
      <c r="AC130" s="3474"/>
      <c r="AD130" s="3473">
        <f t="shared" si="27"/>
        <v>0</v>
      </c>
      <c r="AE130" s="3480">
        <f t="shared" si="29"/>
        <v>130</v>
      </c>
      <c r="AF130" s="3481">
        <f t="shared" si="28"/>
        <v>3900</v>
      </c>
    </row>
    <row r="131" spans="1:32" ht="15.75">
      <c r="A131" s="777">
        <f t="shared" si="30"/>
        <v>114</v>
      </c>
      <c r="B131" s="3501" t="s">
        <v>5976</v>
      </c>
      <c r="C131" s="3470">
        <f t="shared" si="16"/>
        <v>140</v>
      </c>
      <c r="D131" s="3491" t="s">
        <v>903</v>
      </c>
      <c r="E131" s="3497">
        <v>30</v>
      </c>
      <c r="F131" s="3472"/>
      <c r="G131" s="3473">
        <f t="shared" si="17"/>
        <v>0</v>
      </c>
      <c r="H131" s="3474"/>
      <c r="I131" s="3473">
        <f t="shared" si="18"/>
        <v>0</v>
      </c>
      <c r="J131" s="3472">
        <v>50</v>
      </c>
      <c r="K131" s="3473">
        <f t="shared" si="19"/>
        <v>1500</v>
      </c>
      <c r="L131" s="3474"/>
      <c r="M131" s="3473">
        <f t="shared" si="20"/>
        <v>0</v>
      </c>
      <c r="N131" s="3472"/>
      <c r="O131" s="3475">
        <f t="shared" si="21"/>
        <v>0</v>
      </c>
      <c r="P131" s="3474">
        <v>50</v>
      </c>
      <c r="Q131" s="3473">
        <f t="shared" si="22"/>
        <v>1500</v>
      </c>
      <c r="R131" s="3476">
        <f t="shared" si="31"/>
        <v>114</v>
      </c>
      <c r="S131" s="3502" t="s">
        <v>5976</v>
      </c>
      <c r="T131" s="3478">
        <f t="shared" si="23"/>
        <v>180</v>
      </c>
      <c r="U131" s="3492" t="s">
        <v>903</v>
      </c>
      <c r="V131" s="3500">
        <v>30</v>
      </c>
      <c r="W131" s="3472">
        <v>20</v>
      </c>
      <c r="X131" s="3473">
        <f t="shared" si="24"/>
        <v>600</v>
      </c>
      <c r="Y131" s="3474"/>
      <c r="Z131" s="3473">
        <f t="shared" si="25"/>
        <v>0</v>
      </c>
      <c r="AA131" s="3472">
        <v>20</v>
      </c>
      <c r="AB131" s="3473">
        <f t="shared" si="26"/>
        <v>600</v>
      </c>
      <c r="AC131" s="3474"/>
      <c r="AD131" s="3473">
        <f t="shared" si="27"/>
        <v>0</v>
      </c>
      <c r="AE131" s="3480">
        <f t="shared" si="29"/>
        <v>140</v>
      </c>
      <c r="AF131" s="3481">
        <f t="shared" si="28"/>
        <v>4200</v>
      </c>
    </row>
    <row r="132" spans="1:32" ht="15.75">
      <c r="A132" s="777">
        <f t="shared" si="30"/>
        <v>115</v>
      </c>
      <c r="B132" s="3501" t="s">
        <v>5977</v>
      </c>
      <c r="C132" s="3470">
        <f t="shared" si="16"/>
        <v>360</v>
      </c>
      <c r="D132" s="3491" t="s">
        <v>903</v>
      </c>
      <c r="E132" s="3497">
        <v>30</v>
      </c>
      <c r="F132" s="3472">
        <v>40</v>
      </c>
      <c r="G132" s="3473">
        <f t="shared" si="17"/>
        <v>1200</v>
      </c>
      <c r="H132" s="3474"/>
      <c r="I132" s="3473">
        <f t="shared" si="18"/>
        <v>0</v>
      </c>
      <c r="J132" s="3472">
        <v>50</v>
      </c>
      <c r="K132" s="3473">
        <f t="shared" si="19"/>
        <v>1500</v>
      </c>
      <c r="L132" s="3474"/>
      <c r="M132" s="3473">
        <f t="shared" si="20"/>
        <v>0</v>
      </c>
      <c r="N132" s="3472"/>
      <c r="O132" s="3475">
        <f t="shared" si="21"/>
        <v>0</v>
      </c>
      <c r="P132" s="3474">
        <v>150</v>
      </c>
      <c r="Q132" s="3473">
        <f t="shared" si="22"/>
        <v>4500</v>
      </c>
      <c r="R132" s="3476">
        <f t="shared" si="31"/>
        <v>115</v>
      </c>
      <c r="S132" s="3502" t="s">
        <v>5977</v>
      </c>
      <c r="T132" s="3478">
        <f t="shared" si="23"/>
        <v>480</v>
      </c>
      <c r="U132" s="3492" t="s">
        <v>903</v>
      </c>
      <c r="V132" s="3500">
        <v>30</v>
      </c>
      <c r="W132" s="3472">
        <v>100</v>
      </c>
      <c r="X132" s="3473">
        <f t="shared" si="24"/>
        <v>3000</v>
      </c>
      <c r="Y132" s="3474"/>
      <c r="Z132" s="3473">
        <f t="shared" si="25"/>
        <v>0</v>
      </c>
      <c r="AA132" s="3472">
        <v>20</v>
      </c>
      <c r="AB132" s="3473">
        <f t="shared" si="26"/>
        <v>600</v>
      </c>
      <c r="AC132" s="3474"/>
      <c r="AD132" s="3473">
        <f t="shared" si="27"/>
        <v>0</v>
      </c>
      <c r="AE132" s="3480">
        <f t="shared" si="29"/>
        <v>360</v>
      </c>
      <c r="AF132" s="3481">
        <f t="shared" si="28"/>
        <v>10800</v>
      </c>
    </row>
    <row r="133" spans="1:32" ht="15.75">
      <c r="A133" s="777">
        <f t="shared" si="30"/>
        <v>116</v>
      </c>
      <c r="B133" s="3501" t="s">
        <v>5978</v>
      </c>
      <c r="C133" s="3470">
        <f t="shared" si="16"/>
        <v>360</v>
      </c>
      <c r="D133" s="3491" t="s">
        <v>903</v>
      </c>
      <c r="E133" s="3497">
        <v>30</v>
      </c>
      <c r="F133" s="3472">
        <v>40</v>
      </c>
      <c r="G133" s="3473">
        <f t="shared" si="17"/>
        <v>1200</v>
      </c>
      <c r="H133" s="3474"/>
      <c r="I133" s="3473">
        <f t="shared" si="18"/>
        <v>0</v>
      </c>
      <c r="J133" s="3472"/>
      <c r="K133" s="3473">
        <f t="shared" si="19"/>
        <v>0</v>
      </c>
      <c r="L133" s="3474"/>
      <c r="M133" s="3473">
        <f t="shared" si="20"/>
        <v>0</v>
      </c>
      <c r="N133" s="3472"/>
      <c r="O133" s="3475">
        <f t="shared" si="21"/>
        <v>0</v>
      </c>
      <c r="P133" s="3474">
        <v>50</v>
      </c>
      <c r="Q133" s="3473">
        <f t="shared" si="22"/>
        <v>1500</v>
      </c>
      <c r="R133" s="3476">
        <f t="shared" si="31"/>
        <v>116</v>
      </c>
      <c r="S133" s="3502" t="s">
        <v>5978</v>
      </c>
      <c r="T133" s="3478">
        <f t="shared" si="23"/>
        <v>630</v>
      </c>
      <c r="U133" s="3492" t="s">
        <v>903</v>
      </c>
      <c r="V133" s="3500">
        <v>30</v>
      </c>
      <c r="W133" s="3472">
        <v>100</v>
      </c>
      <c r="X133" s="3473">
        <f t="shared" si="24"/>
        <v>3000</v>
      </c>
      <c r="Y133" s="3474"/>
      <c r="Z133" s="3473">
        <f t="shared" si="25"/>
        <v>0</v>
      </c>
      <c r="AA133" s="3472">
        <v>20</v>
      </c>
      <c r="AB133" s="3473">
        <f t="shared" si="26"/>
        <v>600</v>
      </c>
      <c r="AC133" s="3474">
        <v>150</v>
      </c>
      <c r="AD133" s="3473">
        <f t="shared" si="27"/>
        <v>4500</v>
      </c>
      <c r="AE133" s="3480">
        <f t="shared" si="29"/>
        <v>360</v>
      </c>
      <c r="AF133" s="3481">
        <f t="shared" si="28"/>
        <v>10800</v>
      </c>
    </row>
    <row r="134" spans="1:32" ht="45">
      <c r="A134" s="777">
        <f t="shared" si="30"/>
        <v>117</v>
      </c>
      <c r="B134" s="3522" t="s">
        <v>5979</v>
      </c>
      <c r="C134" s="3470">
        <f t="shared" si="16"/>
        <v>340</v>
      </c>
      <c r="D134" s="3484" t="s">
        <v>903</v>
      </c>
      <c r="E134" s="3497">
        <v>15</v>
      </c>
      <c r="F134" s="3472">
        <v>40</v>
      </c>
      <c r="G134" s="3473">
        <f t="shared" si="17"/>
        <v>600</v>
      </c>
      <c r="H134" s="3474">
        <v>50</v>
      </c>
      <c r="I134" s="3473">
        <f t="shared" si="18"/>
        <v>750</v>
      </c>
      <c r="J134" s="3472"/>
      <c r="K134" s="3473">
        <f t="shared" si="19"/>
        <v>0</v>
      </c>
      <c r="L134" s="3474"/>
      <c r="M134" s="3473">
        <f t="shared" si="20"/>
        <v>0</v>
      </c>
      <c r="N134" s="3472"/>
      <c r="O134" s="3475">
        <f t="shared" si="21"/>
        <v>0</v>
      </c>
      <c r="P134" s="3474">
        <v>50</v>
      </c>
      <c r="Q134" s="3473">
        <f t="shared" si="22"/>
        <v>750</v>
      </c>
      <c r="R134" s="3476">
        <f t="shared" si="31"/>
        <v>117</v>
      </c>
      <c r="S134" s="3524" t="s">
        <v>5979</v>
      </c>
      <c r="T134" s="3478">
        <f t="shared" si="23"/>
        <v>540</v>
      </c>
      <c r="U134" s="3486" t="s">
        <v>903</v>
      </c>
      <c r="V134" s="3500">
        <v>15</v>
      </c>
      <c r="W134" s="3472">
        <v>100</v>
      </c>
      <c r="X134" s="3473">
        <f t="shared" si="24"/>
        <v>1500</v>
      </c>
      <c r="Y134" s="3474"/>
      <c r="Z134" s="3473">
        <f t="shared" si="25"/>
        <v>0</v>
      </c>
      <c r="AA134" s="3472">
        <v>50</v>
      </c>
      <c r="AB134" s="3473">
        <f t="shared" si="26"/>
        <v>750</v>
      </c>
      <c r="AC134" s="3474">
        <v>50</v>
      </c>
      <c r="AD134" s="3473">
        <f t="shared" si="27"/>
        <v>750</v>
      </c>
      <c r="AE134" s="3480">
        <f t="shared" si="29"/>
        <v>340</v>
      </c>
      <c r="AF134" s="3481">
        <f t="shared" si="28"/>
        <v>5100</v>
      </c>
    </row>
    <row r="135" spans="1:32" ht="45">
      <c r="A135" s="777">
        <f t="shared" si="30"/>
        <v>118</v>
      </c>
      <c r="B135" s="3522" t="s">
        <v>5980</v>
      </c>
      <c r="C135" s="3470">
        <f t="shared" si="16"/>
        <v>590</v>
      </c>
      <c r="D135" s="3484" t="s">
        <v>903</v>
      </c>
      <c r="E135" s="3497">
        <v>15</v>
      </c>
      <c r="F135" s="3472">
        <v>40</v>
      </c>
      <c r="G135" s="3473">
        <f t="shared" si="17"/>
        <v>600</v>
      </c>
      <c r="H135" s="3474">
        <v>100</v>
      </c>
      <c r="I135" s="3473">
        <f t="shared" si="18"/>
        <v>1500</v>
      </c>
      <c r="J135" s="3472"/>
      <c r="K135" s="3473">
        <f t="shared" si="19"/>
        <v>0</v>
      </c>
      <c r="L135" s="3474"/>
      <c r="M135" s="3473">
        <f t="shared" si="20"/>
        <v>0</v>
      </c>
      <c r="N135" s="3472"/>
      <c r="O135" s="3475">
        <f t="shared" si="21"/>
        <v>0</v>
      </c>
      <c r="P135" s="3474">
        <v>150</v>
      </c>
      <c r="Q135" s="3473">
        <f t="shared" si="22"/>
        <v>2250</v>
      </c>
      <c r="R135" s="3476">
        <f t="shared" si="31"/>
        <v>118</v>
      </c>
      <c r="S135" s="3524" t="s">
        <v>5980</v>
      </c>
      <c r="T135" s="3478">
        <f t="shared" si="23"/>
        <v>890</v>
      </c>
      <c r="U135" s="3486" t="s">
        <v>903</v>
      </c>
      <c r="V135" s="3500">
        <v>15</v>
      </c>
      <c r="W135" s="3472">
        <v>150</v>
      </c>
      <c r="X135" s="3473">
        <f t="shared" si="24"/>
        <v>2250</v>
      </c>
      <c r="Y135" s="3474"/>
      <c r="Z135" s="3473">
        <f t="shared" si="25"/>
        <v>0</v>
      </c>
      <c r="AA135" s="3472">
        <v>50</v>
      </c>
      <c r="AB135" s="3473">
        <f t="shared" si="26"/>
        <v>750</v>
      </c>
      <c r="AC135" s="3474">
        <v>100</v>
      </c>
      <c r="AD135" s="3473">
        <f t="shared" si="27"/>
        <v>1500</v>
      </c>
      <c r="AE135" s="3480">
        <f t="shared" si="29"/>
        <v>590</v>
      </c>
      <c r="AF135" s="3481">
        <f t="shared" si="28"/>
        <v>8850</v>
      </c>
    </row>
    <row r="136" spans="1:32" ht="45">
      <c r="A136" s="777">
        <f t="shared" si="30"/>
        <v>119</v>
      </c>
      <c r="B136" s="3522" t="s">
        <v>5981</v>
      </c>
      <c r="C136" s="3470">
        <f t="shared" si="16"/>
        <v>200</v>
      </c>
      <c r="D136" s="3484" t="s">
        <v>903</v>
      </c>
      <c r="E136" s="3497">
        <v>15</v>
      </c>
      <c r="F136" s="3472"/>
      <c r="G136" s="3473">
        <f t="shared" si="17"/>
        <v>0</v>
      </c>
      <c r="H136" s="3474">
        <v>100</v>
      </c>
      <c r="I136" s="3473">
        <f t="shared" si="18"/>
        <v>1500</v>
      </c>
      <c r="J136" s="3472"/>
      <c r="K136" s="3473">
        <f t="shared" si="19"/>
        <v>0</v>
      </c>
      <c r="L136" s="3474"/>
      <c r="M136" s="3473">
        <f t="shared" si="20"/>
        <v>0</v>
      </c>
      <c r="N136" s="3472"/>
      <c r="O136" s="3475">
        <f t="shared" si="21"/>
        <v>0</v>
      </c>
      <c r="P136" s="3474">
        <v>50</v>
      </c>
      <c r="Q136" s="3473">
        <f t="shared" si="22"/>
        <v>750</v>
      </c>
      <c r="R136" s="3476">
        <f t="shared" si="31"/>
        <v>119</v>
      </c>
      <c r="S136" s="3524" t="s">
        <v>5981</v>
      </c>
      <c r="T136" s="3478">
        <f t="shared" si="23"/>
        <v>250</v>
      </c>
      <c r="U136" s="3486" t="s">
        <v>903</v>
      </c>
      <c r="V136" s="3500">
        <v>15</v>
      </c>
      <c r="W136" s="3472"/>
      <c r="X136" s="3473">
        <f t="shared" si="24"/>
        <v>0</v>
      </c>
      <c r="Y136" s="3474"/>
      <c r="Z136" s="3473">
        <f t="shared" si="25"/>
        <v>0</v>
      </c>
      <c r="AA136" s="3472"/>
      <c r="AB136" s="3473">
        <f t="shared" si="26"/>
        <v>0</v>
      </c>
      <c r="AC136" s="3474">
        <v>50</v>
      </c>
      <c r="AD136" s="3473">
        <f t="shared" si="27"/>
        <v>750</v>
      </c>
      <c r="AE136" s="3480">
        <f t="shared" si="29"/>
        <v>200</v>
      </c>
      <c r="AF136" s="3481">
        <f t="shared" si="28"/>
        <v>3000</v>
      </c>
    </row>
    <row r="137" spans="1:32" ht="45">
      <c r="A137" s="777">
        <f t="shared" si="30"/>
        <v>120</v>
      </c>
      <c r="B137" s="3522" t="s">
        <v>5982</v>
      </c>
      <c r="C137" s="3470">
        <f t="shared" si="16"/>
        <v>120</v>
      </c>
      <c r="D137" s="3484" t="s">
        <v>903</v>
      </c>
      <c r="E137" s="3497">
        <v>15</v>
      </c>
      <c r="F137" s="3472"/>
      <c r="G137" s="3473">
        <f t="shared" si="17"/>
        <v>0</v>
      </c>
      <c r="H137" s="3474">
        <v>20</v>
      </c>
      <c r="I137" s="3473">
        <f t="shared" si="18"/>
        <v>300</v>
      </c>
      <c r="J137" s="3472"/>
      <c r="K137" s="3473">
        <f t="shared" si="19"/>
        <v>0</v>
      </c>
      <c r="L137" s="3474"/>
      <c r="M137" s="3473">
        <f t="shared" si="20"/>
        <v>0</v>
      </c>
      <c r="N137" s="3472"/>
      <c r="O137" s="3475">
        <f t="shared" si="21"/>
        <v>0</v>
      </c>
      <c r="P137" s="3474">
        <v>50</v>
      </c>
      <c r="Q137" s="3473">
        <f t="shared" si="22"/>
        <v>750</v>
      </c>
      <c r="R137" s="3476">
        <f t="shared" si="31"/>
        <v>120</v>
      </c>
      <c r="S137" s="3524" t="s">
        <v>5982</v>
      </c>
      <c r="T137" s="3478">
        <f t="shared" si="23"/>
        <v>170</v>
      </c>
      <c r="U137" s="3486" t="s">
        <v>903</v>
      </c>
      <c r="V137" s="3500">
        <v>15</v>
      </c>
      <c r="W137" s="3472"/>
      <c r="X137" s="3473">
        <f t="shared" si="24"/>
        <v>0</v>
      </c>
      <c r="Y137" s="3474"/>
      <c r="Z137" s="3473">
        <f t="shared" si="25"/>
        <v>0</v>
      </c>
      <c r="AA137" s="3472"/>
      <c r="AB137" s="3473">
        <f t="shared" si="26"/>
        <v>0</v>
      </c>
      <c r="AC137" s="3474">
        <v>50</v>
      </c>
      <c r="AD137" s="3473">
        <f t="shared" si="27"/>
        <v>750</v>
      </c>
      <c r="AE137" s="3480">
        <f t="shared" si="29"/>
        <v>120</v>
      </c>
      <c r="AF137" s="3481">
        <f t="shared" si="28"/>
        <v>1800</v>
      </c>
    </row>
    <row r="138" spans="1:32" ht="45">
      <c r="A138" s="777">
        <f t="shared" si="30"/>
        <v>121</v>
      </c>
      <c r="B138" s="3522" t="s">
        <v>5983</v>
      </c>
      <c r="C138" s="3470">
        <f t="shared" si="16"/>
        <v>140</v>
      </c>
      <c r="D138" s="3484" t="s">
        <v>903</v>
      </c>
      <c r="E138" s="3497">
        <v>15</v>
      </c>
      <c r="F138" s="3472"/>
      <c r="G138" s="3473">
        <f t="shared" si="17"/>
        <v>0</v>
      </c>
      <c r="H138" s="3474">
        <v>40</v>
      </c>
      <c r="I138" s="3473">
        <f t="shared" si="18"/>
        <v>600</v>
      </c>
      <c r="J138" s="3472"/>
      <c r="K138" s="3473">
        <f t="shared" si="19"/>
        <v>0</v>
      </c>
      <c r="L138" s="3474"/>
      <c r="M138" s="3473">
        <f t="shared" si="20"/>
        <v>0</v>
      </c>
      <c r="N138" s="3472"/>
      <c r="O138" s="3475">
        <f t="shared" si="21"/>
        <v>0</v>
      </c>
      <c r="P138" s="3474">
        <v>50</v>
      </c>
      <c r="Q138" s="3473">
        <f t="shared" si="22"/>
        <v>750</v>
      </c>
      <c r="R138" s="3476">
        <f t="shared" si="31"/>
        <v>121</v>
      </c>
      <c r="S138" s="3524" t="s">
        <v>5983</v>
      </c>
      <c r="T138" s="3478">
        <f t="shared" si="23"/>
        <v>190</v>
      </c>
      <c r="U138" s="3486" t="s">
        <v>903</v>
      </c>
      <c r="V138" s="3500">
        <v>15</v>
      </c>
      <c r="W138" s="3472"/>
      <c r="X138" s="3473">
        <f t="shared" si="24"/>
        <v>0</v>
      </c>
      <c r="Y138" s="3474"/>
      <c r="Z138" s="3473">
        <f t="shared" si="25"/>
        <v>0</v>
      </c>
      <c r="AA138" s="3472"/>
      <c r="AB138" s="3473">
        <f t="shared" si="26"/>
        <v>0</v>
      </c>
      <c r="AC138" s="3474">
        <v>50</v>
      </c>
      <c r="AD138" s="3473">
        <f t="shared" si="27"/>
        <v>750</v>
      </c>
      <c r="AE138" s="3480">
        <f t="shared" si="29"/>
        <v>140</v>
      </c>
      <c r="AF138" s="3481">
        <f t="shared" si="28"/>
        <v>2100</v>
      </c>
    </row>
    <row r="139" spans="1:32" ht="45">
      <c r="A139" s="777">
        <f t="shared" si="30"/>
        <v>122</v>
      </c>
      <c r="B139" s="3522" t="s">
        <v>5984</v>
      </c>
      <c r="C139" s="3470">
        <f t="shared" si="16"/>
        <v>90</v>
      </c>
      <c r="D139" s="3484" t="s">
        <v>903</v>
      </c>
      <c r="E139" s="3497">
        <v>15</v>
      </c>
      <c r="F139" s="3472"/>
      <c r="G139" s="3473">
        <f t="shared" si="17"/>
        <v>0</v>
      </c>
      <c r="H139" s="3474">
        <v>40</v>
      </c>
      <c r="I139" s="3473">
        <f t="shared" si="18"/>
        <v>600</v>
      </c>
      <c r="J139" s="3472"/>
      <c r="K139" s="3473">
        <f t="shared" si="19"/>
        <v>0</v>
      </c>
      <c r="L139" s="3474"/>
      <c r="M139" s="3473">
        <f t="shared" si="20"/>
        <v>0</v>
      </c>
      <c r="N139" s="3472"/>
      <c r="O139" s="3475">
        <f t="shared" si="21"/>
        <v>0</v>
      </c>
      <c r="P139" s="3474">
        <v>50</v>
      </c>
      <c r="Q139" s="3473">
        <f t="shared" si="22"/>
        <v>750</v>
      </c>
      <c r="R139" s="3476">
        <f t="shared" si="31"/>
        <v>122</v>
      </c>
      <c r="S139" s="3524" t="s">
        <v>5984</v>
      </c>
      <c r="T139" s="3478">
        <f t="shared" si="23"/>
        <v>90</v>
      </c>
      <c r="U139" s="3486" t="s">
        <v>903</v>
      </c>
      <c r="V139" s="3500">
        <v>15</v>
      </c>
      <c r="W139" s="3472"/>
      <c r="X139" s="3473">
        <f t="shared" si="24"/>
        <v>0</v>
      </c>
      <c r="Y139" s="3474"/>
      <c r="Z139" s="3473">
        <f t="shared" si="25"/>
        <v>0</v>
      </c>
      <c r="AA139" s="3472"/>
      <c r="AB139" s="3473">
        <f t="shared" si="26"/>
        <v>0</v>
      </c>
      <c r="AC139" s="3474"/>
      <c r="AD139" s="3473">
        <f t="shared" si="27"/>
        <v>0</v>
      </c>
      <c r="AE139" s="3480">
        <f t="shared" si="29"/>
        <v>90</v>
      </c>
      <c r="AF139" s="3481">
        <f t="shared" si="28"/>
        <v>1350</v>
      </c>
    </row>
    <row r="140" spans="1:32" ht="45">
      <c r="A140" s="777">
        <f t="shared" si="30"/>
        <v>123</v>
      </c>
      <c r="B140" s="3522" t="s">
        <v>5985</v>
      </c>
      <c r="C140" s="3470">
        <f t="shared" si="16"/>
        <v>250</v>
      </c>
      <c r="D140" s="3484" t="s">
        <v>903</v>
      </c>
      <c r="E140" s="3497">
        <v>15</v>
      </c>
      <c r="F140" s="3472"/>
      <c r="G140" s="3473">
        <f t="shared" si="17"/>
        <v>0</v>
      </c>
      <c r="H140" s="3474"/>
      <c r="I140" s="3473">
        <f t="shared" si="18"/>
        <v>0</v>
      </c>
      <c r="J140" s="3472"/>
      <c r="K140" s="3473">
        <f t="shared" si="19"/>
        <v>0</v>
      </c>
      <c r="L140" s="3474"/>
      <c r="M140" s="3473">
        <f t="shared" si="20"/>
        <v>0</v>
      </c>
      <c r="N140" s="3472"/>
      <c r="O140" s="3475">
        <f t="shared" si="21"/>
        <v>0</v>
      </c>
      <c r="P140" s="3474">
        <v>100</v>
      </c>
      <c r="Q140" s="3473">
        <f t="shared" si="22"/>
        <v>1500</v>
      </c>
      <c r="R140" s="3476">
        <f t="shared" si="31"/>
        <v>123</v>
      </c>
      <c r="S140" s="3524" t="s">
        <v>5985</v>
      </c>
      <c r="T140" s="3478">
        <f t="shared" si="23"/>
        <v>400</v>
      </c>
      <c r="U140" s="3486" t="s">
        <v>903</v>
      </c>
      <c r="V140" s="3500">
        <v>15</v>
      </c>
      <c r="W140" s="3472"/>
      <c r="X140" s="3473">
        <f t="shared" si="24"/>
        <v>0</v>
      </c>
      <c r="Y140" s="3474"/>
      <c r="Z140" s="3473">
        <f t="shared" si="25"/>
        <v>0</v>
      </c>
      <c r="AA140" s="3472"/>
      <c r="AB140" s="3473">
        <f t="shared" si="26"/>
        <v>0</v>
      </c>
      <c r="AC140" s="3474">
        <v>150</v>
      </c>
      <c r="AD140" s="3473">
        <f t="shared" si="27"/>
        <v>2250</v>
      </c>
      <c r="AE140" s="3480">
        <f t="shared" si="29"/>
        <v>250</v>
      </c>
      <c r="AF140" s="3481">
        <f t="shared" si="28"/>
        <v>3750</v>
      </c>
    </row>
    <row r="141" spans="1:32" ht="15.75">
      <c r="A141" s="777">
        <f t="shared" si="30"/>
        <v>124</v>
      </c>
      <c r="B141" s="3575" t="s">
        <v>5986</v>
      </c>
      <c r="C141" s="3470">
        <f t="shared" si="16"/>
        <v>25</v>
      </c>
      <c r="D141" s="3496" t="s">
        <v>1982</v>
      </c>
      <c r="E141" s="3497">
        <v>4100</v>
      </c>
      <c r="F141" s="3472"/>
      <c r="G141" s="3473">
        <f t="shared" si="17"/>
        <v>0</v>
      </c>
      <c r="H141" s="3474"/>
      <c r="I141" s="3473">
        <f t="shared" si="18"/>
        <v>0</v>
      </c>
      <c r="J141" s="3472"/>
      <c r="K141" s="3473">
        <f t="shared" si="19"/>
        <v>0</v>
      </c>
      <c r="L141" s="3474"/>
      <c r="M141" s="3473">
        <f t="shared" si="20"/>
        <v>0</v>
      </c>
      <c r="N141" s="3472"/>
      <c r="O141" s="3475">
        <f t="shared" si="21"/>
        <v>0</v>
      </c>
      <c r="P141" s="3474"/>
      <c r="Q141" s="3473">
        <f t="shared" si="22"/>
        <v>0</v>
      </c>
      <c r="R141" s="3476">
        <f t="shared" si="31"/>
        <v>124</v>
      </c>
      <c r="S141" s="3576" t="s">
        <v>5986</v>
      </c>
      <c r="T141" s="3478">
        <f t="shared" si="23"/>
        <v>50</v>
      </c>
      <c r="U141" s="3499" t="s">
        <v>1982</v>
      </c>
      <c r="V141" s="3500">
        <v>4100</v>
      </c>
      <c r="W141" s="3472"/>
      <c r="X141" s="3473">
        <f t="shared" si="24"/>
        <v>0</v>
      </c>
      <c r="Y141" s="3474"/>
      <c r="Z141" s="3473">
        <f t="shared" si="25"/>
        <v>0</v>
      </c>
      <c r="AA141" s="3472"/>
      <c r="AB141" s="3473">
        <f t="shared" si="26"/>
        <v>0</v>
      </c>
      <c r="AC141" s="3474">
        <v>25</v>
      </c>
      <c r="AD141" s="3473">
        <f t="shared" si="27"/>
        <v>102500</v>
      </c>
      <c r="AE141" s="3480">
        <f t="shared" si="29"/>
        <v>25</v>
      </c>
      <c r="AF141" s="3481">
        <f t="shared" si="28"/>
        <v>102500</v>
      </c>
    </row>
    <row r="142" spans="1:32" ht="15.75">
      <c r="A142" s="777">
        <f t="shared" si="30"/>
        <v>125</v>
      </c>
      <c r="B142" s="3575" t="s">
        <v>5987</v>
      </c>
      <c r="C142" s="3470">
        <f t="shared" si="16"/>
        <v>20</v>
      </c>
      <c r="D142" s="3496" t="s">
        <v>1982</v>
      </c>
      <c r="E142" s="3497">
        <v>4100</v>
      </c>
      <c r="F142" s="3472"/>
      <c r="G142" s="3473">
        <f t="shared" si="17"/>
        <v>0</v>
      </c>
      <c r="H142" s="3474"/>
      <c r="I142" s="3473">
        <f t="shared" si="18"/>
        <v>0</v>
      </c>
      <c r="J142" s="3472"/>
      <c r="K142" s="3473">
        <f t="shared" si="19"/>
        <v>0</v>
      </c>
      <c r="L142" s="3474"/>
      <c r="M142" s="3473">
        <f t="shared" si="20"/>
        <v>0</v>
      </c>
      <c r="N142" s="3472"/>
      <c r="O142" s="3475">
        <f t="shared" si="21"/>
        <v>0</v>
      </c>
      <c r="P142" s="3474"/>
      <c r="Q142" s="3473">
        <f t="shared" si="22"/>
        <v>0</v>
      </c>
      <c r="R142" s="3476">
        <f t="shared" si="31"/>
        <v>125</v>
      </c>
      <c r="S142" s="3576" t="s">
        <v>5987</v>
      </c>
      <c r="T142" s="3478">
        <f t="shared" si="23"/>
        <v>40</v>
      </c>
      <c r="U142" s="3499" t="s">
        <v>1982</v>
      </c>
      <c r="V142" s="3500">
        <v>4100</v>
      </c>
      <c r="W142" s="3472"/>
      <c r="X142" s="3473">
        <f t="shared" si="24"/>
        <v>0</v>
      </c>
      <c r="Y142" s="3474"/>
      <c r="Z142" s="3473">
        <f t="shared" si="25"/>
        <v>0</v>
      </c>
      <c r="AA142" s="3472"/>
      <c r="AB142" s="3473">
        <f t="shared" si="26"/>
        <v>0</v>
      </c>
      <c r="AC142" s="3474">
        <v>20</v>
      </c>
      <c r="AD142" s="3473">
        <f t="shared" si="27"/>
        <v>82000</v>
      </c>
      <c r="AE142" s="3480">
        <f t="shared" si="29"/>
        <v>20</v>
      </c>
      <c r="AF142" s="3481">
        <f t="shared" si="28"/>
        <v>82000</v>
      </c>
    </row>
    <row r="143" spans="1:32" ht="15.75">
      <c r="A143" s="777">
        <f t="shared" si="30"/>
        <v>126</v>
      </c>
      <c r="B143" s="3532" t="s">
        <v>5988</v>
      </c>
      <c r="C143" s="3470">
        <f t="shared" si="16"/>
        <v>30</v>
      </c>
      <c r="D143" s="3496" t="s">
        <v>903</v>
      </c>
      <c r="E143" s="3497">
        <v>300</v>
      </c>
      <c r="F143" s="3472"/>
      <c r="G143" s="3473">
        <f t="shared" si="17"/>
        <v>0</v>
      </c>
      <c r="H143" s="3474"/>
      <c r="I143" s="3473">
        <f t="shared" si="18"/>
        <v>0</v>
      </c>
      <c r="J143" s="3472"/>
      <c r="K143" s="3473">
        <f t="shared" si="19"/>
        <v>0</v>
      </c>
      <c r="L143" s="3474"/>
      <c r="M143" s="3473">
        <f t="shared" si="20"/>
        <v>0</v>
      </c>
      <c r="N143" s="3472"/>
      <c r="O143" s="3475">
        <f t="shared" si="21"/>
        <v>0</v>
      </c>
      <c r="P143" s="3474"/>
      <c r="Q143" s="3473">
        <f t="shared" si="22"/>
        <v>0</v>
      </c>
      <c r="R143" s="3476">
        <f t="shared" si="31"/>
        <v>126</v>
      </c>
      <c r="S143" s="3533" t="s">
        <v>5988</v>
      </c>
      <c r="T143" s="3478">
        <f t="shared" si="23"/>
        <v>60</v>
      </c>
      <c r="U143" s="3499" t="s">
        <v>903</v>
      </c>
      <c r="V143" s="3500">
        <v>300</v>
      </c>
      <c r="W143" s="3472">
        <v>30</v>
      </c>
      <c r="X143" s="3473">
        <f t="shared" si="24"/>
        <v>9000</v>
      </c>
      <c r="Y143" s="3474"/>
      <c r="Z143" s="3473">
        <f t="shared" si="25"/>
        <v>0</v>
      </c>
      <c r="AA143" s="3472"/>
      <c r="AB143" s="3473">
        <f t="shared" si="26"/>
        <v>0</v>
      </c>
      <c r="AC143" s="3474"/>
      <c r="AD143" s="3473">
        <f t="shared" si="27"/>
        <v>0</v>
      </c>
      <c r="AE143" s="3480">
        <f t="shared" si="29"/>
        <v>30</v>
      </c>
      <c r="AF143" s="3481">
        <f t="shared" si="28"/>
        <v>9000</v>
      </c>
    </row>
    <row r="144" spans="1:32" ht="45">
      <c r="A144" s="777">
        <f t="shared" si="30"/>
        <v>127</v>
      </c>
      <c r="B144" s="3534" t="s">
        <v>5989</v>
      </c>
      <c r="C144" s="3470">
        <f t="shared" si="16"/>
        <v>0</v>
      </c>
      <c r="D144" s="3535" t="s">
        <v>1982</v>
      </c>
      <c r="E144" s="3497">
        <v>2240</v>
      </c>
      <c r="F144" s="3472"/>
      <c r="G144" s="3473">
        <f t="shared" si="17"/>
        <v>0</v>
      </c>
      <c r="H144" s="3474"/>
      <c r="I144" s="3473">
        <f t="shared" si="18"/>
        <v>0</v>
      </c>
      <c r="J144" s="3472"/>
      <c r="K144" s="3473">
        <f t="shared" si="19"/>
        <v>0</v>
      </c>
      <c r="L144" s="3474"/>
      <c r="M144" s="3473">
        <f t="shared" si="20"/>
        <v>0</v>
      </c>
      <c r="N144" s="3472"/>
      <c r="O144" s="3475">
        <f t="shared" si="21"/>
        <v>0</v>
      </c>
      <c r="P144" s="3474"/>
      <c r="Q144" s="3473">
        <f t="shared" si="22"/>
        <v>0</v>
      </c>
      <c r="R144" s="3476">
        <f t="shared" si="31"/>
        <v>127</v>
      </c>
      <c r="S144" s="3536" t="s">
        <v>5989</v>
      </c>
      <c r="T144" s="3478">
        <f t="shared" si="23"/>
        <v>0</v>
      </c>
      <c r="U144" s="3537" t="s">
        <v>1982</v>
      </c>
      <c r="V144" s="3500">
        <v>2240</v>
      </c>
      <c r="W144" s="3472"/>
      <c r="X144" s="3473">
        <f t="shared" si="24"/>
        <v>0</v>
      </c>
      <c r="Y144" s="3474"/>
      <c r="Z144" s="3473">
        <f t="shared" si="25"/>
        <v>0</v>
      </c>
      <c r="AA144" s="3472"/>
      <c r="AB144" s="3473">
        <f t="shared" si="26"/>
        <v>0</v>
      </c>
      <c r="AC144" s="3474"/>
      <c r="AD144" s="3473">
        <f t="shared" si="27"/>
        <v>0</v>
      </c>
      <c r="AE144" s="3480">
        <f t="shared" si="29"/>
        <v>0</v>
      </c>
      <c r="AF144" s="3481">
        <f t="shared" si="28"/>
        <v>0</v>
      </c>
    </row>
    <row r="145" spans="1:32" s="3482" customFormat="1" ht="150.75">
      <c r="A145" s="777">
        <f t="shared" si="30"/>
        <v>128</v>
      </c>
      <c r="B145" s="3483" t="s">
        <v>5990</v>
      </c>
      <c r="C145" s="3484">
        <f t="shared" si="16"/>
        <v>120</v>
      </c>
      <c r="D145" s="3484" t="s">
        <v>903</v>
      </c>
      <c r="E145" s="3514">
        <v>140</v>
      </c>
      <c r="F145" s="3472"/>
      <c r="G145" s="3473">
        <f t="shared" si="17"/>
        <v>0</v>
      </c>
      <c r="H145" s="3474">
        <v>20</v>
      </c>
      <c r="I145" s="3473">
        <f t="shared" si="18"/>
        <v>2800</v>
      </c>
      <c r="J145" s="3472"/>
      <c r="K145" s="3473">
        <f t="shared" si="19"/>
        <v>0</v>
      </c>
      <c r="L145" s="3474"/>
      <c r="M145" s="3473">
        <f t="shared" si="20"/>
        <v>0</v>
      </c>
      <c r="N145" s="3472"/>
      <c r="O145" s="3475">
        <f t="shared" si="21"/>
        <v>0</v>
      </c>
      <c r="P145" s="3474">
        <v>100</v>
      </c>
      <c r="Q145" s="3473">
        <f t="shared" si="22"/>
        <v>14000</v>
      </c>
      <c r="R145" s="3476">
        <f t="shared" si="31"/>
        <v>128</v>
      </c>
      <c r="S145" s="3485" t="s">
        <v>5990</v>
      </c>
      <c r="T145" s="3478">
        <f t="shared" si="23"/>
        <v>120</v>
      </c>
      <c r="U145" s="3486" t="s">
        <v>903</v>
      </c>
      <c r="V145" s="3500">
        <v>140</v>
      </c>
      <c r="W145" s="3472"/>
      <c r="X145" s="3473">
        <f t="shared" si="24"/>
        <v>0</v>
      </c>
      <c r="Y145" s="3474"/>
      <c r="Z145" s="3473">
        <f t="shared" si="25"/>
        <v>0</v>
      </c>
      <c r="AA145" s="3472"/>
      <c r="AB145" s="3473">
        <f t="shared" si="26"/>
        <v>0</v>
      </c>
      <c r="AC145" s="3474"/>
      <c r="AD145" s="3473">
        <f t="shared" si="27"/>
        <v>0</v>
      </c>
      <c r="AE145" s="3480">
        <f t="shared" si="29"/>
        <v>120</v>
      </c>
      <c r="AF145" s="3481">
        <f t="shared" si="28"/>
        <v>16800</v>
      </c>
    </row>
    <row r="146" spans="1:32" s="3482" customFormat="1" ht="150.75">
      <c r="A146" s="777">
        <f t="shared" si="30"/>
        <v>129</v>
      </c>
      <c r="B146" s="3483" t="s">
        <v>5991</v>
      </c>
      <c r="C146" s="3484">
        <f t="shared" si="16"/>
        <v>50</v>
      </c>
      <c r="D146" s="3484" t="s">
        <v>903</v>
      </c>
      <c r="E146" s="3514">
        <v>140</v>
      </c>
      <c r="F146" s="3472"/>
      <c r="G146" s="3473">
        <f t="shared" si="17"/>
        <v>0</v>
      </c>
      <c r="H146" s="3474"/>
      <c r="I146" s="3473">
        <f t="shared" si="18"/>
        <v>0</v>
      </c>
      <c r="J146" s="3472"/>
      <c r="K146" s="3473">
        <f t="shared" si="19"/>
        <v>0</v>
      </c>
      <c r="L146" s="3474"/>
      <c r="M146" s="3473">
        <f t="shared" si="20"/>
        <v>0</v>
      </c>
      <c r="N146" s="3472"/>
      <c r="O146" s="3475">
        <f t="shared" si="21"/>
        <v>0</v>
      </c>
      <c r="P146" s="3474">
        <v>50</v>
      </c>
      <c r="Q146" s="3473">
        <f t="shared" si="22"/>
        <v>7000</v>
      </c>
      <c r="R146" s="3476">
        <f t="shared" si="31"/>
        <v>129</v>
      </c>
      <c r="S146" s="3485" t="s">
        <v>5991</v>
      </c>
      <c r="T146" s="3478">
        <f t="shared" si="23"/>
        <v>50</v>
      </c>
      <c r="U146" s="3486" t="s">
        <v>903</v>
      </c>
      <c r="V146" s="3500">
        <v>140</v>
      </c>
      <c r="W146" s="3472"/>
      <c r="X146" s="3473">
        <f t="shared" si="24"/>
        <v>0</v>
      </c>
      <c r="Y146" s="3474"/>
      <c r="Z146" s="3473">
        <f t="shared" si="25"/>
        <v>0</v>
      </c>
      <c r="AA146" s="3472"/>
      <c r="AB146" s="3473">
        <f t="shared" si="26"/>
        <v>0</v>
      </c>
      <c r="AC146" s="3474"/>
      <c r="AD146" s="3473">
        <f t="shared" si="27"/>
        <v>0</v>
      </c>
      <c r="AE146" s="3480">
        <f t="shared" si="29"/>
        <v>50</v>
      </c>
      <c r="AF146" s="3481">
        <f t="shared" si="28"/>
        <v>7000</v>
      </c>
    </row>
    <row r="147" spans="1:32" s="3482" customFormat="1" ht="255.75">
      <c r="A147" s="777">
        <f t="shared" si="30"/>
        <v>130</v>
      </c>
      <c r="B147" s="3483" t="s">
        <v>5992</v>
      </c>
      <c r="C147" s="3484">
        <f t="shared" ref="C147:C210" si="32">F147+H147+J147+L147+N147+P147+W147+Y147+AA147+AC147</f>
        <v>50</v>
      </c>
      <c r="D147" s="3484" t="s">
        <v>903</v>
      </c>
      <c r="E147" s="3514">
        <v>75</v>
      </c>
      <c r="F147" s="3472"/>
      <c r="G147" s="3473">
        <f t="shared" ref="G147:G210" si="33">F147*E147</f>
        <v>0</v>
      </c>
      <c r="H147" s="3474">
        <v>50</v>
      </c>
      <c r="I147" s="3473">
        <f t="shared" ref="I147:I210" si="34">H147*E147</f>
        <v>3750</v>
      </c>
      <c r="J147" s="3472"/>
      <c r="K147" s="3473">
        <f t="shared" ref="K147:K210" si="35">J147*E147</f>
        <v>0</v>
      </c>
      <c r="L147" s="3474"/>
      <c r="M147" s="3473">
        <f t="shared" ref="M147:M210" si="36">L147*E147</f>
        <v>0</v>
      </c>
      <c r="N147" s="3472"/>
      <c r="O147" s="3475">
        <f t="shared" ref="O147:O210" si="37">N147*E147</f>
        <v>0</v>
      </c>
      <c r="P147" s="3474"/>
      <c r="Q147" s="3473">
        <f t="shared" ref="Q147:Q210" si="38">P147*E147</f>
        <v>0</v>
      </c>
      <c r="R147" s="3476">
        <f t="shared" si="31"/>
        <v>130</v>
      </c>
      <c r="S147" s="3485" t="s">
        <v>5992</v>
      </c>
      <c r="T147" s="3478">
        <f t="shared" ref="T147:T210" si="39">W147+Y147+AA147+AC147+AE147+AG147+AN147+AP147+AR147+AT147</f>
        <v>50</v>
      </c>
      <c r="U147" s="3486" t="s">
        <v>903</v>
      </c>
      <c r="V147" s="3500">
        <v>75</v>
      </c>
      <c r="W147" s="3472"/>
      <c r="X147" s="3473">
        <f t="shared" ref="X147:X210" si="40">W147*E147</f>
        <v>0</v>
      </c>
      <c r="Y147" s="3474"/>
      <c r="Z147" s="3473">
        <f t="shared" ref="Z147:Z210" si="41">Y147*E147</f>
        <v>0</v>
      </c>
      <c r="AA147" s="3472"/>
      <c r="AB147" s="3473">
        <f t="shared" ref="AB147:AB210" si="42">AA147*E147</f>
        <v>0</v>
      </c>
      <c r="AC147" s="3474"/>
      <c r="AD147" s="3473">
        <f t="shared" ref="AD147:AD210" si="43">AC147*E147</f>
        <v>0</v>
      </c>
      <c r="AE147" s="3480">
        <f t="shared" si="29"/>
        <v>50</v>
      </c>
      <c r="AF147" s="3481">
        <f t="shared" ref="AF147:AF210" si="44">AE147*E147</f>
        <v>3750</v>
      </c>
    </row>
    <row r="148" spans="1:32" s="3482" customFormat="1" ht="255.75">
      <c r="A148" s="777">
        <f t="shared" si="30"/>
        <v>131</v>
      </c>
      <c r="B148" s="3483" t="s">
        <v>5993</v>
      </c>
      <c r="C148" s="3484">
        <f t="shared" si="32"/>
        <v>0</v>
      </c>
      <c r="D148" s="3484" t="s">
        <v>903</v>
      </c>
      <c r="E148" s="3514">
        <v>75</v>
      </c>
      <c r="F148" s="3472"/>
      <c r="G148" s="3473">
        <f t="shared" si="33"/>
        <v>0</v>
      </c>
      <c r="H148" s="3474"/>
      <c r="I148" s="3473">
        <f t="shared" si="34"/>
        <v>0</v>
      </c>
      <c r="J148" s="3472"/>
      <c r="K148" s="3473">
        <f t="shared" si="35"/>
        <v>0</v>
      </c>
      <c r="L148" s="3474"/>
      <c r="M148" s="3473">
        <f t="shared" si="36"/>
        <v>0</v>
      </c>
      <c r="N148" s="3472"/>
      <c r="O148" s="3475">
        <f t="shared" si="37"/>
        <v>0</v>
      </c>
      <c r="P148" s="3474"/>
      <c r="Q148" s="3473">
        <f t="shared" si="38"/>
        <v>0</v>
      </c>
      <c r="R148" s="3476">
        <f t="shared" si="31"/>
        <v>131</v>
      </c>
      <c r="S148" s="3485" t="s">
        <v>5993</v>
      </c>
      <c r="T148" s="3478">
        <f t="shared" si="39"/>
        <v>0</v>
      </c>
      <c r="U148" s="3486" t="s">
        <v>903</v>
      </c>
      <c r="V148" s="3500">
        <v>75</v>
      </c>
      <c r="W148" s="3472"/>
      <c r="X148" s="3473">
        <f t="shared" si="40"/>
        <v>0</v>
      </c>
      <c r="Y148" s="3474"/>
      <c r="Z148" s="3473">
        <f t="shared" si="41"/>
        <v>0</v>
      </c>
      <c r="AA148" s="3472"/>
      <c r="AB148" s="3473">
        <f t="shared" si="42"/>
        <v>0</v>
      </c>
      <c r="AC148" s="3474"/>
      <c r="AD148" s="3473">
        <f t="shared" si="43"/>
        <v>0</v>
      </c>
      <c r="AE148" s="3480">
        <f t="shared" ref="AE148:AE211" si="45">SUM(F148,H148,J148,L148,N148,P148,W148,Y148,AA148,AC148)</f>
        <v>0</v>
      </c>
      <c r="AF148" s="3481">
        <f t="shared" si="44"/>
        <v>0</v>
      </c>
    </row>
    <row r="149" spans="1:32" s="3482" customFormat="1" ht="255.75">
      <c r="A149" s="777">
        <f t="shared" si="30"/>
        <v>132</v>
      </c>
      <c r="B149" s="3483" t="s">
        <v>5994</v>
      </c>
      <c r="C149" s="3484">
        <f t="shared" si="32"/>
        <v>200</v>
      </c>
      <c r="D149" s="3484" t="s">
        <v>903</v>
      </c>
      <c r="E149" s="3514">
        <v>75</v>
      </c>
      <c r="F149" s="3472"/>
      <c r="G149" s="3473">
        <f t="shared" si="33"/>
        <v>0</v>
      </c>
      <c r="H149" s="3474">
        <v>200</v>
      </c>
      <c r="I149" s="3473">
        <f t="shared" si="34"/>
        <v>15000</v>
      </c>
      <c r="J149" s="3472"/>
      <c r="K149" s="3473">
        <f t="shared" si="35"/>
        <v>0</v>
      </c>
      <c r="L149" s="3474"/>
      <c r="M149" s="3473">
        <f t="shared" si="36"/>
        <v>0</v>
      </c>
      <c r="N149" s="3472"/>
      <c r="O149" s="3475">
        <f t="shared" si="37"/>
        <v>0</v>
      </c>
      <c r="P149" s="3474"/>
      <c r="Q149" s="3473">
        <f t="shared" si="38"/>
        <v>0</v>
      </c>
      <c r="R149" s="3476">
        <f t="shared" si="31"/>
        <v>132</v>
      </c>
      <c r="S149" s="3485" t="s">
        <v>5994</v>
      </c>
      <c r="T149" s="3478">
        <f t="shared" si="39"/>
        <v>200</v>
      </c>
      <c r="U149" s="3486" t="s">
        <v>903</v>
      </c>
      <c r="V149" s="3500">
        <v>75</v>
      </c>
      <c r="W149" s="3472"/>
      <c r="X149" s="3473">
        <f t="shared" si="40"/>
        <v>0</v>
      </c>
      <c r="Y149" s="3474"/>
      <c r="Z149" s="3473">
        <f t="shared" si="41"/>
        <v>0</v>
      </c>
      <c r="AA149" s="3472"/>
      <c r="AB149" s="3473">
        <f t="shared" si="42"/>
        <v>0</v>
      </c>
      <c r="AC149" s="3474"/>
      <c r="AD149" s="3473">
        <f t="shared" si="43"/>
        <v>0</v>
      </c>
      <c r="AE149" s="3480">
        <f t="shared" si="45"/>
        <v>200</v>
      </c>
      <c r="AF149" s="3481">
        <f t="shared" si="44"/>
        <v>15000</v>
      </c>
    </row>
    <row r="150" spans="1:32" s="3482" customFormat="1" ht="255.75">
      <c r="A150" s="777">
        <f t="shared" si="30"/>
        <v>133</v>
      </c>
      <c r="B150" s="3483" t="s">
        <v>5995</v>
      </c>
      <c r="C150" s="3484">
        <f t="shared" si="32"/>
        <v>670</v>
      </c>
      <c r="D150" s="3484" t="s">
        <v>903</v>
      </c>
      <c r="E150" s="3514">
        <v>75</v>
      </c>
      <c r="F150" s="3472"/>
      <c r="G150" s="3473">
        <f t="shared" si="33"/>
        <v>0</v>
      </c>
      <c r="H150" s="3474">
        <v>500</v>
      </c>
      <c r="I150" s="3473">
        <f t="shared" si="34"/>
        <v>37500</v>
      </c>
      <c r="J150" s="3472"/>
      <c r="K150" s="3473">
        <f t="shared" si="35"/>
        <v>0</v>
      </c>
      <c r="L150" s="3474">
        <v>50</v>
      </c>
      <c r="M150" s="3473">
        <f t="shared" si="36"/>
        <v>3750</v>
      </c>
      <c r="N150" s="3472">
        <v>100</v>
      </c>
      <c r="O150" s="3475">
        <f t="shared" si="37"/>
        <v>7500</v>
      </c>
      <c r="P150" s="3474"/>
      <c r="Q150" s="3473">
        <f t="shared" si="38"/>
        <v>0</v>
      </c>
      <c r="R150" s="3476">
        <f t="shared" si="31"/>
        <v>133</v>
      </c>
      <c r="S150" s="3485" t="s">
        <v>5995</v>
      </c>
      <c r="T150" s="3478">
        <f t="shared" si="39"/>
        <v>690</v>
      </c>
      <c r="U150" s="3486" t="s">
        <v>903</v>
      </c>
      <c r="V150" s="3500">
        <v>75</v>
      </c>
      <c r="W150" s="3472"/>
      <c r="X150" s="3473">
        <f t="shared" si="40"/>
        <v>0</v>
      </c>
      <c r="Y150" s="3474">
        <v>20</v>
      </c>
      <c r="Z150" s="3473">
        <f t="shared" si="41"/>
        <v>1500</v>
      </c>
      <c r="AA150" s="3472"/>
      <c r="AB150" s="3473">
        <f t="shared" si="42"/>
        <v>0</v>
      </c>
      <c r="AC150" s="3474"/>
      <c r="AD150" s="3473">
        <f t="shared" si="43"/>
        <v>0</v>
      </c>
      <c r="AE150" s="3480">
        <f t="shared" si="45"/>
        <v>670</v>
      </c>
      <c r="AF150" s="3481">
        <f t="shared" si="44"/>
        <v>50250</v>
      </c>
    </row>
    <row r="151" spans="1:32" s="3482" customFormat="1" ht="255.75">
      <c r="A151" s="777">
        <f t="shared" si="30"/>
        <v>134</v>
      </c>
      <c r="B151" s="3483" t="s">
        <v>5996</v>
      </c>
      <c r="C151" s="3484">
        <f t="shared" si="32"/>
        <v>150</v>
      </c>
      <c r="D151" s="3484" t="s">
        <v>903</v>
      </c>
      <c r="E151" s="3514">
        <v>75</v>
      </c>
      <c r="F151" s="3472"/>
      <c r="G151" s="3473">
        <f t="shared" si="33"/>
        <v>0</v>
      </c>
      <c r="H151" s="3474">
        <v>100</v>
      </c>
      <c r="I151" s="3473">
        <f t="shared" si="34"/>
        <v>7500</v>
      </c>
      <c r="J151" s="3472"/>
      <c r="K151" s="3473">
        <f t="shared" si="35"/>
        <v>0</v>
      </c>
      <c r="L151" s="3474"/>
      <c r="M151" s="3473">
        <f t="shared" si="36"/>
        <v>0</v>
      </c>
      <c r="N151" s="3472">
        <v>50</v>
      </c>
      <c r="O151" s="3475">
        <f t="shared" si="37"/>
        <v>3750</v>
      </c>
      <c r="P151" s="3474"/>
      <c r="Q151" s="3473">
        <f t="shared" si="38"/>
        <v>0</v>
      </c>
      <c r="R151" s="3476">
        <f t="shared" si="31"/>
        <v>134</v>
      </c>
      <c r="S151" s="3485" t="s">
        <v>5996</v>
      </c>
      <c r="T151" s="3478">
        <f t="shared" si="39"/>
        <v>150</v>
      </c>
      <c r="U151" s="3486" t="s">
        <v>903</v>
      </c>
      <c r="V151" s="3500">
        <v>75</v>
      </c>
      <c r="W151" s="3472"/>
      <c r="X151" s="3473">
        <f t="shared" si="40"/>
        <v>0</v>
      </c>
      <c r="Y151" s="3474"/>
      <c r="Z151" s="3473">
        <f t="shared" si="41"/>
        <v>0</v>
      </c>
      <c r="AA151" s="3472"/>
      <c r="AB151" s="3473">
        <f t="shared" si="42"/>
        <v>0</v>
      </c>
      <c r="AC151" s="3474"/>
      <c r="AD151" s="3473">
        <f t="shared" si="43"/>
        <v>0</v>
      </c>
      <c r="AE151" s="3480">
        <f t="shared" si="45"/>
        <v>150</v>
      </c>
      <c r="AF151" s="3481">
        <f t="shared" si="44"/>
        <v>11250</v>
      </c>
    </row>
    <row r="152" spans="1:32" s="3482" customFormat="1" ht="255.75">
      <c r="A152" s="777">
        <f t="shared" si="30"/>
        <v>135</v>
      </c>
      <c r="B152" s="3483" t="s">
        <v>5997</v>
      </c>
      <c r="C152" s="3484">
        <f t="shared" si="32"/>
        <v>70</v>
      </c>
      <c r="D152" s="3484" t="s">
        <v>903</v>
      </c>
      <c r="E152" s="3514">
        <v>75</v>
      </c>
      <c r="F152" s="3472"/>
      <c r="G152" s="3473">
        <f t="shared" si="33"/>
        <v>0</v>
      </c>
      <c r="H152" s="3474">
        <v>20</v>
      </c>
      <c r="I152" s="3473">
        <f t="shared" si="34"/>
        <v>1500</v>
      </c>
      <c r="J152" s="3472"/>
      <c r="K152" s="3473">
        <f t="shared" si="35"/>
        <v>0</v>
      </c>
      <c r="L152" s="3474"/>
      <c r="M152" s="3473">
        <f t="shared" si="36"/>
        <v>0</v>
      </c>
      <c r="N152" s="3472"/>
      <c r="O152" s="3475">
        <f t="shared" si="37"/>
        <v>0</v>
      </c>
      <c r="P152" s="3474">
        <v>50</v>
      </c>
      <c r="Q152" s="3473">
        <f t="shared" si="38"/>
        <v>3750</v>
      </c>
      <c r="R152" s="3476">
        <f t="shared" si="31"/>
        <v>135</v>
      </c>
      <c r="S152" s="3485" t="s">
        <v>5997</v>
      </c>
      <c r="T152" s="3478">
        <f t="shared" si="39"/>
        <v>70</v>
      </c>
      <c r="U152" s="3486" t="s">
        <v>903</v>
      </c>
      <c r="V152" s="3500">
        <v>75</v>
      </c>
      <c r="W152" s="3472"/>
      <c r="X152" s="3473">
        <f t="shared" si="40"/>
        <v>0</v>
      </c>
      <c r="Y152" s="3474"/>
      <c r="Z152" s="3473">
        <f t="shared" si="41"/>
        <v>0</v>
      </c>
      <c r="AA152" s="3472"/>
      <c r="AB152" s="3473">
        <f t="shared" si="42"/>
        <v>0</v>
      </c>
      <c r="AC152" s="3474"/>
      <c r="AD152" s="3473">
        <f t="shared" si="43"/>
        <v>0</v>
      </c>
      <c r="AE152" s="3480">
        <f t="shared" si="45"/>
        <v>70</v>
      </c>
      <c r="AF152" s="3481">
        <f t="shared" si="44"/>
        <v>5250</v>
      </c>
    </row>
    <row r="153" spans="1:32" s="3482" customFormat="1" ht="15.75">
      <c r="A153" s="777">
        <f t="shared" si="30"/>
        <v>136</v>
      </c>
      <c r="B153" s="3577" t="s">
        <v>5998</v>
      </c>
      <c r="C153" s="3470">
        <f t="shared" si="32"/>
        <v>100</v>
      </c>
      <c r="D153" s="3491" t="s">
        <v>946</v>
      </c>
      <c r="E153" s="3497">
        <v>51</v>
      </c>
      <c r="F153" s="3472"/>
      <c r="G153" s="3473">
        <f t="shared" si="33"/>
        <v>0</v>
      </c>
      <c r="H153" s="3474"/>
      <c r="I153" s="3473">
        <f t="shared" si="34"/>
        <v>0</v>
      </c>
      <c r="J153" s="3472"/>
      <c r="K153" s="3473">
        <f t="shared" si="35"/>
        <v>0</v>
      </c>
      <c r="L153" s="3474"/>
      <c r="M153" s="3473">
        <f t="shared" si="36"/>
        <v>0</v>
      </c>
      <c r="N153" s="3472"/>
      <c r="O153" s="3475">
        <f t="shared" si="37"/>
        <v>0</v>
      </c>
      <c r="P153" s="3474">
        <v>100</v>
      </c>
      <c r="Q153" s="3473">
        <f t="shared" si="38"/>
        <v>5100</v>
      </c>
      <c r="R153" s="3476">
        <f t="shared" si="31"/>
        <v>136</v>
      </c>
      <c r="S153" s="3578" t="s">
        <v>5998</v>
      </c>
      <c r="T153" s="3478">
        <f t="shared" si="39"/>
        <v>100</v>
      </c>
      <c r="U153" s="3492" t="s">
        <v>946</v>
      </c>
      <c r="V153" s="3500">
        <v>51</v>
      </c>
      <c r="W153" s="3472"/>
      <c r="X153" s="3473">
        <f t="shared" si="40"/>
        <v>0</v>
      </c>
      <c r="Y153" s="3474"/>
      <c r="Z153" s="3473">
        <f t="shared" si="41"/>
        <v>0</v>
      </c>
      <c r="AA153" s="3472"/>
      <c r="AB153" s="3473">
        <f t="shared" si="42"/>
        <v>0</v>
      </c>
      <c r="AC153" s="3474"/>
      <c r="AD153" s="3473">
        <f t="shared" si="43"/>
        <v>0</v>
      </c>
      <c r="AE153" s="3480">
        <f t="shared" si="45"/>
        <v>100</v>
      </c>
      <c r="AF153" s="3481">
        <f t="shared" si="44"/>
        <v>5100</v>
      </c>
    </row>
    <row r="154" spans="1:32" s="3482" customFormat="1" ht="15.75">
      <c r="A154" s="777">
        <f t="shared" si="30"/>
        <v>137</v>
      </c>
      <c r="B154" s="3501" t="s">
        <v>5999</v>
      </c>
      <c r="C154" s="3470">
        <f t="shared" si="32"/>
        <v>1010</v>
      </c>
      <c r="D154" s="3491" t="s">
        <v>946</v>
      </c>
      <c r="E154" s="3497">
        <v>170</v>
      </c>
      <c r="F154" s="3472"/>
      <c r="G154" s="3473">
        <f t="shared" si="33"/>
        <v>0</v>
      </c>
      <c r="H154" s="3474">
        <v>400</v>
      </c>
      <c r="I154" s="3473">
        <f t="shared" si="34"/>
        <v>68000</v>
      </c>
      <c r="J154" s="3472">
        <v>150</v>
      </c>
      <c r="K154" s="3473">
        <f t="shared" si="35"/>
        <v>25500</v>
      </c>
      <c r="L154" s="3474"/>
      <c r="M154" s="3473">
        <f t="shared" si="36"/>
        <v>0</v>
      </c>
      <c r="N154" s="3472"/>
      <c r="O154" s="3475">
        <f t="shared" si="37"/>
        <v>0</v>
      </c>
      <c r="P154" s="3474">
        <v>400</v>
      </c>
      <c r="Q154" s="3473">
        <f t="shared" si="38"/>
        <v>68000</v>
      </c>
      <c r="R154" s="3476">
        <f t="shared" si="31"/>
        <v>137</v>
      </c>
      <c r="S154" s="3502" t="s">
        <v>5999</v>
      </c>
      <c r="T154" s="3478">
        <f t="shared" si="39"/>
        <v>1070</v>
      </c>
      <c r="U154" s="3492" t="s">
        <v>946</v>
      </c>
      <c r="V154" s="3500">
        <v>170</v>
      </c>
      <c r="W154" s="3472"/>
      <c r="X154" s="3473">
        <f t="shared" si="40"/>
        <v>0</v>
      </c>
      <c r="Y154" s="3474"/>
      <c r="Z154" s="3473">
        <f t="shared" si="41"/>
        <v>0</v>
      </c>
      <c r="AA154" s="3472">
        <v>60</v>
      </c>
      <c r="AB154" s="3473">
        <f t="shared" si="42"/>
        <v>10200</v>
      </c>
      <c r="AC154" s="3474"/>
      <c r="AD154" s="3473">
        <f t="shared" si="43"/>
        <v>0</v>
      </c>
      <c r="AE154" s="3480">
        <f t="shared" si="45"/>
        <v>1010</v>
      </c>
      <c r="AF154" s="3481">
        <f t="shared" si="44"/>
        <v>171700</v>
      </c>
    </row>
    <row r="155" spans="1:32" s="3482" customFormat="1" ht="15.75">
      <c r="A155" s="777">
        <f t="shared" si="30"/>
        <v>138</v>
      </c>
      <c r="B155" s="3501" t="s">
        <v>6000</v>
      </c>
      <c r="C155" s="3470">
        <f t="shared" si="32"/>
        <v>1200</v>
      </c>
      <c r="D155" s="3491" t="s">
        <v>946</v>
      </c>
      <c r="E155" s="3497">
        <v>112</v>
      </c>
      <c r="F155" s="3472"/>
      <c r="G155" s="3473">
        <f t="shared" si="33"/>
        <v>0</v>
      </c>
      <c r="H155" s="3474"/>
      <c r="I155" s="3473">
        <f t="shared" si="34"/>
        <v>0</v>
      </c>
      <c r="J155" s="3472">
        <v>150</v>
      </c>
      <c r="K155" s="3473">
        <f t="shared" si="35"/>
        <v>16800</v>
      </c>
      <c r="L155" s="3474"/>
      <c r="M155" s="3473">
        <f t="shared" si="36"/>
        <v>0</v>
      </c>
      <c r="N155" s="3472"/>
      <c r="O155" s="3475">
        <f t="shared" si="37"/>
        <v>0</v>
      </c>
      <c r="P155" s="3474">
        <v>600</v>
      </c>
      <c r="Q155" s="3473">
        <f t="shared" si="38"/>
        <v>67200</v>
      </c>
      <c r="R155" s="3476">
        <f t="shared" si="31"/>
        <v>138</v>
      </c>
      <c r="S155" s="3502" t="s">
        <v>6000</v>
      </c>
      <c r="T155" s="3478">
        <f t="shared" si="39"/>
        <v>1650</v>
      </c>
      <c r="U155" s="3492" t="s">
        <v>946</v>
      </c>
      <c r="V155" s="3500">
        <v>112</v>
      </c>
      <c r="W155" s="3472"/>
      <c r="X155" s="3473">
        <f t="shared" si="40"/>
        <v>0</v>
      </c>
      <c r="Y155" s="3474"/>
      <c r="Z155" s="3473">
        <f t="shared" si="41"/>
        <v>0</v>
      </c>
      <c r="AA155" s="3472">
        <v>300</v>
      </c>
      <c r="AB155" s="3473">
        <f t="shared" si="42"/>
        <v>33600</v>
      </c>
      <c r="AC155" s="3474">
        <v>150</v>
      </c>
      <c r="AD155" s="3473">
        <f t="shared" si="43"/>
        <v>16800</v>
      </c>
      <c r="AE155" s="3480">
        <f t="shared" si="45"/>
        <v>1200</v>
      </c>
      <c r="AF155" s="3481">
        <f t="shared" si="44"/>
        <v>134400</v>
      </c>
    </row>
    <row r="156" spans="1:32" s="3482" customFormat="1" ht="15.75">
      <c r="A156" s="777">
        <f t="shared" si="30"/>
        <v>139</v>
      </c>
      <c r="B156" s="3501" t="s">
        <v>6001</v>
      </c>
      <c r="C156" s="3470">
        <f t="shared" si="32"/>
        <v>2650</v>
      </c>
      <c r="D156" s="3491" t="s">
        <v>946</v>
      </c>
      <c r="E156" s="3497">
        <v>81.553398058252398</v>
      </c>
      <c r="F156" s="3472"/>
      <c r="G156" s="3473">
        <f t="shared" si="33"/>
        <v>0</v>
      </c>
      <c r="H156" s="3474">
        <v>600</v>
      </c>
      <c r="I156" s="3473">
        <f t="shared" si="34"/>
        <v>48932.03883495144</v>
      </c>
      <c r="J156" s="3472">
        <v>100</v>
      </c>
      <c r="K156" s="3473">
        <f t="shared" si="35"/>
        <v>8155.3398058252396</v>
      </c>
      <c r="L156" s="3474"/>
      <c r="M156" s="3473">
        <f t="shared" si="36"/>
        <v>0</v>
      </c>
      <c r="N156" s="3472"/>
      <c r="O156" s="3475">
        <f t="shared" si="37"/>
        <v>0</v>
      </c>
      <c r="P156" s="3474">
        <v>1000</v>
      </c>
      <c r="Q156" s="3473">
        <f t="shared" si="38"/>
        <v>81553.398058252395</v>
      </c>
      <c r="R156" s="3476">
        <f t="shared" si="31"/>
        <v>139</v>
      </c>
      <c r="S156" s="3502" t="s">
        <v>6001</v>
      </c>
      <c r="T156" s="3478">
        <f t="shared" si="39"/>
        <v>3600</v>
      </c>
      <c r="U156" s="3492" t="s">
        <v>946</v>
      </c>
      <c r="V156" s="3500">
        <v>81.553398058252398</v>
      </c>
      <c r="W156" s="3472">
        <v>100</v>
      </c>
      <c r="X156" s="3473">
        <f t="shared" si="40"/>
        <v>8155.3398058252396</v>
      </c>
      <c r="Y156" s="3474">
        <v>50</v>
      </c>
      <c r="Z156" s="3473">
        <f t="shared" si="41"/>
        <v>4077.6699029126198</v>
      </c>
      <c r="AA156" s="3472">
        <v>400</v>
      </c>
      <c r="AB156" s="3473">
        <f t="shared" si="42"/>
        <v>32621.359223300959</v>
      </c>
      <c r="AC156" s="3474">
        <v>400</v>
      </c>
      <c r="AD156" s="3473">
        <f t="shared" si="43"/>
        <v>32621.359223300959</v>
      </c>
      <c r="AE156" s="3480">
        <f t="shared" si="45"/>
        <v>2650</v>
      </c>
      <c r="AF156" s="3481">
        <f t="shared" si="44"/>
        <v>216116.50485436886</v>
      </c>
    </row>
    <row r="157" spans="1:32" s="3482" customFormat="1" ht="15.75">
      <c r="A157" s="777">
        <f t="shared" si="30"/>
        <v>140</v>
      </c>
      <c r="B157" s="3577" t="s">
        <v>6002</v>
      </c>
      <c r="C157" s="3470">
        <f t="shared" si="32"/>
        <v>100</v>
      </c>
      <c r="D157" s="3491" t="s">
        <v>946</v>
      </c>
      <c r="E157" s="3497">
        <v>250</v>
      </c>
      <c r="F157" s="3472"/>
      <c r="G157" s="3473">
        <f t="shared" si="33"/>
        <v>0</v>
      </c>
      <c r="H157" s="3474"/>
      <c r="I157" s="3473">
        <f t="shared" si="34"/>
        <v>0</v>
      </c>
      <c r="J157" s="3472"/>
      <c r="K157" s="3473">
        <f t="shared" si="35"/>
        <v>0</v>
      </c>
      <c r="L157" s="3474"/>
      <c r="M157" s="3473">
        <f t="shared" si="36"/>
        <v>0</v>
      </c>
      <c r="N157" s="3472"/>
      <c r="O157" s="3475">
        <f t="shared" si="37"/>
        <v>0</v>
      </c>
      <c r="P157" s="3474"/>
      <c r="Q157" s="3473">
        <f t="shared" si="38"/>
        <v>0</v>
      </c>
      <c r="R157" s="3476">
        <f t="shared" si="31"/>
        <v>140</v>
      </c>
      <c r="S157" s="3578" t="s">
        <v>6002</v>
      </c>
      <c r="T157" s="3478">
        <f t="shared" si="39"/>
        <v>200</v>
      </c>
      <c r="U157" s="3492" t="s">
        <v>946</v>
      </c>
      <c r="V157" s="3500">
        <v>250</v>
      </c>
      <c r="W157" s="3472"/>
      <c r="X157" s="3473">
        <f t="shared" si="40"/>
        <v>0</v>
      </c>
      <c r="Y157" s="3474"/>
      <c r="Z157" s="3473">
        <f t="shared" si="41"/>
        <v>0</v>
      </c>
      <c r="AA157" s="3472"/>
      <c r="AB157" s="3473">
        <f t="shared" si="42"/>
        <v>0</v>
      </c>
      <c r="AC157" s="3474">
        <v>100</v>
      </c>
      <c r="AD157" s="3473">
        <f t="shared" si="43"/>
        <v>25000</v>
      </c>
      <c r="AE157" s="3480">
        <f t="shared" si="45"/>
        <v>100</v>
      </c>
      <c r="AF157" s="3481">
        <f t="shared" si="44"/>
        <v>25000</v>
      </c>
    </row>
    <row r="158" spans="1:32" s="3482" customFormat="1" ht="15.75">
      <c r="A158" s="777">
        <f t="shared" si="30"/>
        <v>141</v>
      </c>
      <c r="B158" s="3577" t="s">
        <v>6003</v>
      </c>
      <c r="C158" s="3470">
        <f t="shared" si="32"/>
        <v>100</v>
      </c>
      <c r="D158" s="3491" t="s">
        <v>946</v>
      </c>
      <c r="E158" s="3497">
        <v>35</v>
      </c>
      <c r="F158" s="3472"/>
      <c r="G158" s="3473">
        <f t="shared" si="33"/>
        <v>0</v>
      </c>
      <c r="H158" s="3474"/>
      <c r="I158" s="3473">
        <f t="shared" si="34"/>
        <v>0</v>
      </c>
      <c r="J158" s="3472"/>
      <c r="K158" s="3473">
        <f t="shared" si="35"/>
        <v>0</v>
      </c>
      <c r="L158" s="3474"/>
      <c r="M158" s="3473">
        <f t="shared" si="36"/>
        <v>0</v>
      </c>
      <c r="N158" s="3472"/>
      <c r="O158" s="3475">
        <f t="shared" si="37"/>
        <v>0</v>
      </c>
      <c r="P158" s="3474"/>
      <c r="Q158" s="3473">
        <f t="shared" si="38"/>
        <v>0</v>
      </c>
      <c r="R158" s="3476">
        <f t="shared" si="31"/>
        <v>141</v>
      </c>
      <c r="S158" s="3578" t="s">
        <v>6003</v>
      </c>
      <c r="T158" s="3478">
        <f t="shared" si="39"/>
        <v>200</v>
      </c>
      <c r="U158" s="3492" t="s">
        <v>946</v>
      </c>
      <c r="V158" s="3500">
        <v>35</v>
      </c>
      <c r="W158" s="3472"/>
      <c r="X158" s="3473">
        <f t="shared" si="40"/>
        <v>0</v>
      </c>
      <c r="Y158" s="3474"/>
      <c r="Z158" s="3473">
        <f t="shared" si="41"/>
        <v>0</v>
      </c>
      <c r="AA158" s="3472"/>
      <c r="AB158" s="3473">
        <f t="shared" si="42"/>
        <v>0</v>
      </c>
      <c r="AC158" s="3474">
        <v>100</v>
      </c>
      <c r="AD158" s="3473">
        <f t="shared" si="43"/>
        <v>3500</v>
      </c>
      <c r="AE158" s="3480">
        <f t="shared" si="45"/>
        <v>100</v>
      </c>
      <c r="AF158" s="3481">
        <f t="shared" si="44"/>
        <v>3500</v>
      </c>
    </row>
    <row r="159" spans="1:32" s="3482" customFormat="1" ht="15.75">
      <c r="A159" s="777">
        <f t="shared" si="30"/>
        <v>142</v>
      </c>
      <c r="B159" s="3577" t="s">
        <v>6004</v>
      </c>
      <c r="C159" s="3470">
        <f t="shared" si="32"/>
        <v>100</v>
      </c>
      <c r="D159" s="3491" t="s">
        <v>946</v>
      </c>
      <c r="E159" s="3497">
        <v>94</v>
      </c>
      <c r="F159" s="3472"/>
      <c r="G159" s="3473">
        <f t="shared" si="33"/>
        <v>0</v>
      </c>
      <c r="H159" s="3474"/>
      <c r="I159" s="3473">
        <f t="shared" si="34"/>
        <v>0</v>
      </c>
      <c r="J159" s="3472"/>
      <c r="K159" s="3473">
        <f t="shared" si="35"/>
        <v>0</v>
      </c>
      <c r="L159" s="3474"/>
      <c r="M159" s="3473">
        <f t="shared" si="36"/>
        <v>0</v>
      </c>
      <c r="N159" s="3472"/>
      <c r="O159" s="3475">
        <f t="shared" si="37"/>
        <v>0</v>
      </c>
      <c r="P159" s="3474"/>
      <c r="Q159" s="3473">
        <f t="shared" si="38"/>
        <v>0</v>
      </c>
      <c r="R159" s="3476">
        <f t="shared" si="31"/>
        <v>142</v>
      </c>
      <c r="S159" s="3578" t="s">
        <v>6004</v>
      </c>
      <c r="T159" s="3478">
        <f t="shared" si="39"/>
        <v>200</v>
      </c>
      <c r="U159" s="3492" t="s">
        <v>946</v>
      </c>
      <c r="V159" s="3500">
        <v>94</v>
      </c>
      <c r="W159" s="3472"/>
      <c r="X159" s="3473">
        <f t="shared" si="40"/>
        <v>0</v>
      </c>
      <c r="Y159" s="3474"/>
      <c r="Z159" s="3473">
        <f t="shared" si="41"/>
        <v>0</v>
      </c>
      <c r="AA159" s="3472"/>
      <c r="AB159" s="3473">
        <f t="shared" si="42"/>
        <v>0</v>
      </c>
      <c r="AC159" s="3474">
        <v>100</v>
      </c>
      <c r="AD159" s="3473">
        <f t="shared" si="43"/>
        <v>9400</v>
      </c>
      <c r="AE159" s="3480">
        <f t="shared" si="45"/>
        <v>100</v>
      </c>
      <c r="AF159" s="3481">
        <f t="shared" si="44"/>
        <v>9400</v>
      </c>
    </row>
    <row r="160" spans="1:32" s="3482" customFormat="1" ht="75.75">
      <c r="A160" s="777">
        <f t="shared" si="30"/>
        <v>143</v>
      </c>
      <c r="B160" s="3483" t="s">
        <v>6005</v>
      </c>
      <c r="C160" s="3470">
        <f t="shared" si="32"/>
        <v>244</v>
      </c>
      <c r="D160" s="3484" t="s">
        <v>1204</v>
      </c>
      <c r="E160" s="3497">
        <v>1325</v>
      </c>
      <c r="F160" s="3472">
        <v>60</v>
      </c>
      <c r="G160" s="3473">
        <f t="shared" si="33"/>
        <v>79500</v>
      </c>
      <c r="H160" s="3474"/>
      <c r="I160" s="3473">
        <f t="shared" si="34"/>
        <v>0</v>
      </c>
      <c r="J160" s="3472"/>
      <c r="K160" s="3473">
        <f t="shared" si="35"/>
        <v>0</v>
      </c>
      <c r="L160" s="3474"/>
      <c r="M160" s="3473">
        <f t="shared" si="36"/>
        <v>0</v>
      </c>
      <c r="N160" s="3472">
        <v>30</v>
      </c>
      <c r="O160" s="3475">
        <f t="shared" si="37"/>
        <v>39750</v>
      </c>
      <c r="P160" s="3474"/>
      <c r="Q160" s="3473">
        <f t="shared" si="38"/>
        <v>0</v>
      </c>
      <c r="R160" s="3476">
        <f t="shared" si="31"/>
        <v>143</v>
      </c>
      <c r="S160" s="3485" t="s">
        <v>6005</v>
      </c>
      <c r="T160" s="3478">
        <f t="shared" si="39"/>
        <v>398</v>
      </c>
      <c r="U160" s="3486" t="s">
        <v>1204</v>
      </c>
      <c r="V160" s="3500">
        <v>1325</v>
      </c>
      <c r="W160" s="3472">
        <v>150</v>
      </c>
      <c r="X160" s="3473">
        <f t="shared" si="40"/>
        <v>198750</v>
      </c>
      <c r="Y160" s="3474"/>
      <c r="Z160" s="3473">
        <f t="shared" si="41"/>
        <v>0</v>
      </c>
      <c r="AA160" s="3472"/>
      <c r="AB160" s="3473">
        <f t="shared" si="42"/>
        <v>0</v>
      </c>
      <c r="AC160" s="3474">
        <v>4</v>
      </c>
      <c r="AD160" s="3473">
        <f t="shared" si="43"/>
        <v>5300</v>
      </c>
      <c r="AE160" s="3480">
        <f t="shared" si="45"/>
        <v>244</v>
      </c>
      <c r="AF160" s="3481">
        <f t="shared" si="44"/>
        <v>323300</v>
      </c>
    </row>
    <row r="161" spans="1:32" s="3482" customFormat="1" ht="75.75">
      <c r="A161" s="777">
        <f t="shared" si="30"/>
        <v>144</v>
      </c>
      <c r="B161" s="3483" t="s">
        <v>6006</v>
      </c>
      <c r="C161" s="3470">
        <f t="shared" si="32"/>
        <v>0</v>
      </c>
      <c r="D161" s="3484" t="s">
        <v>946</v>
      </c>
      <c r="E161" s="3497">
        <v>130</v>
      </c>
      <c r="F161" s="3472"/>
      <c r="G161" s="3473">
        <f t="shared" si="33"/>
        <v>0</v>
      </c>
      <c r="H161" s="3474"/>
      <c r="I161" s="3473">
        <f t="shared" si="34"/>
        <v>0</v>
      </c>
      <c r="J161" s="3472"/>
      <c r="K161" s="3473">
        <f t="shared" si="35"/>
        <v>0</v>
      </c>
      <c r="L161" s="3474"/>
      <c r="M161" s="3473">
        <f t="shared" si="36"/>
        <v>0</v>
      </c>
      <c r="N161" s="3472"/>
      <c r="O161" s="3475">
        <f t="shared" si="37"/>
        <v>0</v>
      </c>
      <c r="P161" s="3474"/>
      <c r="Q161" s="3473">
        <f t="shared" si="38"/>
        <v>0</v>
      </c>
      <c r="R161" s="3476">
        <f t="shared" si="31"/>
        <v>144</v>
      </c>
      <c r="S161" s="3485" t="s">
        <v>6006</v>
      </c>
      <c r="T161" s="3478">
        <f t="shared" si="39"/>
        <v>0</v>
      </c>
      <c r="U161" s="3486" t="s">
        <v>946</v>
      </c>
      <c r="V161" s="3500">
        <v>130</v>
      </c>
      <c r="W161" s="3472"/>
      <c r="X161" s="3473">
        <f t="shared" si="40"/>
        <v>0</v>
      </c>
      <c r="Y161" s="3474"/>
      <c r="Z161" s="3473">
        <f t="shared" si="41"/>
        <v>0</v>
      </c>
      <c r="AA161" s="3472"/>
      <c r="AB161" s="3473">
        <f t="shared" si="42"/>
        <v>0</v>
      </c>
      <c r="AC161" s="3474"/>
      <c r="AD161" s="3473">
        <f t="shared" si="43"/>
        <v>0</v>
      </c>
      <c r="AE161" s="3480">
        <f t="shared" si="45"/>
        <v>0</v>
      </c>
      <c r="AF161" s="3481">
        <f t="shared" si="44"/>
        <v>0</v>
      </c>
    </row>
    <row r="162" spans="1:32" s="3482" customFormat="1" ht="15.75">
      <c r="A162" s="777">
        <f t="shared" si="30"/>
        <v>145</v>
      </c>
      <c r="B162" s="3579" t="s">
        <v>6007</v>
      </c>
      <c r="C162" s="3470">
        <f t="shared" si="32"/>
        <v>60</v>
      </c>
      <c r="D162" s="3496" t="s">
        <v>1204</v>
      </c>
      <c r="E162" s="3497">
        <v>1000</v>
      </c>
      <c r="F162" s="3472"/>
      <c r="G162" s="3473">
        <f t="shared" si="33"/>
        <v>0</v>
      </c>
      <c r="H162" s="3474"/>
      <c r="I162" s="3473">
        <f t="shared" si="34"/>
        <v>0</v>
      </c>
      <c r="J162" s="3472"/>
      <c r="K162" s="3473">
        <f t="shared" si="35"/>
        <v>0</v>
      </c>
      <c r="L162" s="3474">
        <v>60</v>
      </c>
      <c r="M162" s="3473">
        <f t="shared" si="36"/>
        <v>60000</v>
      </c>
      <c r="N162" s="3472"/>
      <c r="O162" s="3475">
        <f t="shared" si="37"/>
        <v>0</v>
      </c>
      <c r="P162" s="3474"/>
      <c r="Q162" s="3473">
        <f t="shared" si="38"/>
        <v>0</v>
      </c>
      <c r="R162" s="3476">
        <f t="shared" si="31"/>
        <v>145</v>
      </c>
      <c r="S162" s="3580" t="s">
        <v>6007</v>
      </c>
      <c r="T162" s="3478">
        <f t="shared" si="39"/>
        <v>60</v>
      </c>
      <c r="U162" s="3499" t="s">
        <v>1204</v>
      </c>
      <c r="V162" s="3500">
        <v>1000</v>
      </c>
      <c r="W162" s="3472"/>
      <c r="X162" s="3473">
        <f t="shared" si="40"/>
        <v>0</v>
      </c>
      <c r="Y162" s="3474"/>
      <c r="Z162" s="3473">
        <f t="shared" si="41"/>
        <v>0</v>
      </c>
      <c r="AA162" s="3472"/>
      <c r="AB162" s="3473">
        <f t="shared" si="42"/>
        <v>0</v>
      </c>
      <c r="AC162" s="3474"/>
      <c r="AD162" s="3473">
        <f t="shared" si="43"/>
        <v>0</v>
      </c>
      <c r="AE162" s="3480">
        <f t="shared" si="45"/>
        <v>60</v>
      </c>
      <c r="AF162" s="3481">
        <f t="shared" si="44"/>
        <v>60000</v>
      </c>
    </row>
    <row r="163" spans="1:32" ht="41.25" customHeight="1">
      <c r="A163" s="777">
        <f t="shared" si="30"/>
        <v>146</v>
      </c>
      <c r="B163" s="3522" t="s">
        <v>6008</v>
      </c>
      <c r="C163" s="3470">
        <f t="shared" si="32"/>
        <v>0</v>
      </c>
      <c r="D163" s="3484" t="s">
        <v>946</v>
      </c>
      <c r="E163" s="3497">
        <v>500</v>
      </c>
      <c r="F163" s="3472"/>
      <c r="G163" s="3473">
        <f t="shared" si="33"/>
        <v>0</v>
      </c>
      <c r="H163" s="3474"/>
      <c r="I163" s="3473">
        <f t="shared" si="34"/>
        <v>0</v>
      </c>
      <c r="J163" s="3472"/>
      <c r="K163" s="3473">
        <f t="shared" si="35"/>
        <v>0</v>
      </c>
      <c r="L163" s="3474"/>
      <c r="M163" s="3473">
        <f t="shared" si="36"/>
        <v>0</v>
      </c>
      <c r="N163" s="3472"/>
      <c r="O163" s="3475">
        <f t="shared" si="37"/>
        <v>0</v>
      </c>
      <c r="P163" s="3474"/>
      <c r="Q163" s="3473">
        <f t="shared" si="38"/>
        <v>0</v>
      </c>
      <c r="R163" s="3476">
        <f t="shared" si="31"/>
        <v>146</v>
      </c>
      <c r="S163" s="3524" t="s">
        <v>6008</v>
      </c>
      <c r="T163" s="3478">
        <f t="shared" si="39"/>
        <v>0</v>
      </c>
      <c r="U163" s="3486" t="s">
        <v>946</v>
      </c>
      <c r="V163" s="3500">
        <v>500</v>
      </c>
      <c r="W163" s="3472"/>
      <c r="X163" s="3473">
        <f t="shared" si="40"/>
        <v>0</v>
      </c>
      <c r="Y163" s="3474"/>
      <c r="Z163" s="3473">
        <f t="shared" si="41"/>
        <v>0</v>
      </c>
      <c r="AA163" s="3472"/>
      <c r="AB163" s="3473">
        <f t="shared" si="42"/>
        <v>0</v>
      </c>
      <c r="AC163" s="3474"/>
      <c r="AD163" s="3473">
        <f t="shared" si="43"/>
        <v>0</v>
      </c>
      <c r="AE163" s="3480">
        <f t="shared" si="45"/>
        <v>0</v>
      </c>
      <c r="AF163" s="3481">
        <f t="shared" si="44"/>
        <v>0</v>
      </c>
    </row>
    <row r="164" spans="1:32" s="3482" customFormat="1" ht="105.75">
      <c r="A164" s="777">
        <f t="shared" si="30"/>
        <v>147</v>
      </c>
      <c r="B164" s="3555" t="s">
        <v>6009</v>
      </c>
      <c r="C164" s="3470">
        <f t="shared" si="32"/>
        <v>12</v>
      </c>
      <c r="D164" s="3491" t="s">
        <v>1112</v>
      </c>
      <c r="E164" s="3471">
        <v>1800</v>
      </c>
      <c r="F164" s="3472"/>
      <c r="G164" s="3473">
        <f t="shared" si="33"/>
        <v>0</v>
      </c>
      <c r="H164" s="3474"/>
      <c r="I164" s="3473">
        <f t="shared" si="34"/>
        <v>0</v>
      </c>
      <c r="J164" s="3472"/>
      <c r="K164" s="3473">
        <f t="shared" si="35"/>
        <v>0</v>
      </c>
      <c r="L164" s="3474"/>
      <c r="M164" s="3473">
        <f t="shared" si="36"/>
        <v>0</v>
      </c>
      <c r="N164" s="3472"/>
      <c r="O164" s="3475">
        <f t="shared" si="37"/>
        <v>0</v>
      </c>
      <c r="P164" s="3474"/>
      <c r="Q164" s="3473">
        <f t="shared" si="38"/>
        <v>0</v>
      </c>
      <c r="R164" s="3476">
        <f t="shared" si="31"/>
        <v>147</v>
      </c>
      <c r="S164" s="3556" t="s">
        <v>6009</v>
      </c>
      <c r="T164" s="3478">
        <f t="shared" si="39"/>
        <v>24</v>
      </c>
      <c r="U164" s="3492" t="s">
        <v>1112</v>
      </c>
      <c r="V164" s="3479">
        <v>1800</v>
      </c>
      <c r="W164" s="3472"/>
      <c r="X164" s="3473">
        <f t="shared" si="40"/>
        <v>0</v>
      </c>
      <c r="Y164" s="3474"/>
      <c r="Z164" s="3473">
        <f t="shared" si="41"/>
        <v>0</v>
      </c>
      <c r="AA164" s="3472"/>
      <c r="AB164" s="3473">
        <f t="shared" si="42"/>
        <v>0</v>
      </c>
      <c r="AC164" s="3474">
        <v>12</v>
      </c>
      <c r="AD164" s="3473">
        <f t="shared" si="43"/>
        <v>21600</v>
      </c>
      <c r="AE164" s="3480">
        <f t="shared" si="45"/>
        <v>12</v>
      </c>
      <c r="AF164" s="3481">
        <f t="shared" si="44"/>
        <v>21600</v>
      </c>
    </row>
    <row r="165" spans="1:32" s="3482" customFormat="1" ht="150">
      <c r="A165" s="777">
        <f t="shared" ref="A165:A228" si="46">A164+1</f>
        <v>148</v>
      </c>
      <c r="B165" s="3581" t="s">
        <v>6010</v>
      </c>
      <c r="C165" s="3470">
        <f t="shared" si="32"/>
        <v>2</v>
      </c>
      <c r="D165" s="3523" t="s">
        <v>903</v>
      </c>
      <c r="E165" s="3471">
        <v>4000</v>
      </c>
      <c r="F165" s="3472">
        <v>2</v>
      </c>
      <c r="G165" s="3473">
        <f t="shared" si="33"/>
        <v>8000</v>
      </c>
      <c r="H165" s="3474"/>
      <c r="I165" s="3473">
        <f t="shared" si="34"/>
        <v>0</v>
      </c>
      <c r="J165" s="3472"/>
      <c r="K165" s="3473">
        <f t="shared" si="35"/>
        <v>0</v>
      </c>
      <c r="L165" s="3474"/>
      <c r="M165" s="3473">
        <f t="shared" si="36"/>
        <v>0</v>
      </c>
      <c r="N165" s="3472"/>
      <c r="O165" s="3475">
        <f t="shared" si="37"/>
        <v>0</v>
      </c>
      <c r="P165" s="3474"/>
      <c r="Q165" s="3473">
        <f t="shared" si="38"/>
        <v>0</v>
      </c>
      <c r="R165" s="3476">
        <f t="shared" ref="R165:R228" si="47">R164+1</f>
        <v>148</v>
      </c>
      <c r="S165" s="3582" t="s">
        <v>6010</v>
      </c>
      <c r="T165" s="3478">
        <f t="shared" si="39"/>
        <v>2</v>
      </c>
      <c r="U165" s="3525" t="s">
        <v>903</v>
      </c>
      <c r="V165" s="3479">
        <v>4000</v>
      </c>
      <c r="W165" s="3472"/>
      <c r="X165" s="3473">
        <f t="shared" si="40"/>
        <v>0</v>
      </c>
      <c r="Y165" s="3474"/>
      <c r="Z165" s="3473">
        <f t="shared" si="41"/>
        <v>0</v>
      </c>
      <c r="AA165" s="3472"/>
      <c r="AB165" s="3473">
        <f t="shared" si="42"/>
        <v>0</v>
      </c>
      <c r="AC165" s="3474"/>
      <c r="AD165" s="3473">
        <f t="shared" si="43"/>
        <v>0</v>
      </c>
      <c r="AE165" s="3480">
        <f t="shared" si="45"/>
        <v>2</v>
      </c>
      <c r="AF165" s="3481">
        <f t="shared" si="44"/>
        <v>8000</v>
      </c>
    </row>
    <row r="166" spans="1:32" ht="60.75" customHeight="1">
      <c r="A166" s="777">
        <f t="shared" si="46"/>
        <v>149</v>
      </c>
      <c r="B166" s="3487" t="s">
        <v>6011</v>
      </c>
      <c r="C166" s="3484">
        <f t="shared" si="32"/>
        <v>435</v>
      </c>
      <c r="D166" s="3484" t="s">
        <v>929</v>
      </c>
      <c r="E166" s="3514">
        <v>2500</v>
      </c>
      <c r="F166" s="3472"/>
      <c r="G166" s="3473">
        <f t="shared" si="33"/>
        <v>0</v>
      </c>
      <c r="H166" s="3474">
        <v>100</v>
      </c>
      <c r="I166" s="3473">
        <f t="shared" si="34"/>
        <v>250000</v>
      </c>
      <c r="J166" s="3474">
        <v>30</v>
      </c>
      <c r="K166" s="3473">
        <f t="shared" si="35"/>
        <v>75000</v>
      </c>
      <c r="L166" s="3474">
        <v>50</v>
      </c>
      <c r="M166" s="3473">
        <f t="shared" si="36"/>
        <v>125000</v>
      </c>
      <c r="N166" s="3474">
        <v>30</v>
      </c>
      <c r="O166" s="3475">
        <f t="shared" si="37"/>
        <v>75000</v>
      </c>
      <c r="P166" s="3474">
        <v>120</v>
      </c>
      <c r="Q166" s="3473">
        <f t="shared" si="38"/>
        <v>300000</v>
      </c>
      <c r="R166" s="3476">
        <f t="shared" si="47"/>
        <v>149</v>
      </c>
      <c r="S166" s="3488" t="s">
        <v>6011</v>
      </c>
      <c r="T166" s="3478">
        <f t="shared" si="39"/>
        <v>540</v>
      </c>
      <c r="U166" s="3486" t="s">
        <v>929</v>
      </c>
      <c r="V166" s="3500">
        <v>2500</v>
      </c>
      <c r="W166" s="3472">
        <v>40</v>
      </c>
      <c r="X166" s="3473">
        <f t="shared" si="40"/>
        <v>100000</v>
      </c>
      <c r="Y166" s="3474"/>
      <c r="Z166" s="3473">
        <f t="shared" si="41"/>
        <v>0</v>
      </c>
      <c r="AA166" s="3472">
        <v>25</v>
      </c>
      <c r="AB166" s="3473">
        <f t="shared" si="42"/>
        <v>62500</v>
      </c>
      <c r="AC166" s="3474">
        <v>40</v>
      </c>
      <c r="AD166" s="3473">
        <f t="shared" si="43"/>
        <v>100000</v>
      </c>
      <c r="AE166" s="3480">
        <f t="shared" si="45"/>
        <v>435</v>
      </c>
      <c r="AF166" s="3481">
        <f t="shared" si="44"/>
        <v>1087500</v>
      </c>
    </row>
    <row r="167" spans="1:32" ht="360.75">
      <c r="A167" s="777">
        <f t="shared" si="46"/>
        <v>150</v>
      </c>
      <c r="B167" s="3487" t="s">
        <v>6012</v>
      </c>
      <c r="C167" s="3484">
        <f t="shared" si="32"/>
        <v>65</v>
      </c>
      <c r="D167" s="3484" t="s">
        <v>929</v>
      </c>
      <c r="E167" s="3514">
        <v>2125</v>
      </c>
      <c r="F167" s="3472"/>
      <c r="G167" s="3473">
        <f t="shared" si="33"/>
        <v>0</v>
      </c>
      <c r="H167" s="3474">
        <v>50</v>
      </c>
      <c r="I167" s="3473">
        <f t="shared" si="34"/>
        <v>106250</v>
      </c>
      <c r="J167" s="3474">
        <v>5</v>
      </c>
      <c r="K167" s="3473">
        <f t="shared" si="35"/>
        <v>10625</v>
      </c>
      <c r="L167" s="3474"/>
      <c r="M167" s="3473">
        <f t="shared" si="36"/>
        <v>0</v>
      </c>
      <c r="N167" s="3474"/>
      <c r="O167" s="3475">
        <f t="shared" si="37"/>
        <v>0</v>
      </c>
      <c r="P167" s="3474"/>
      <c r="Q167" s="3473">
        <f t="shared" si="38"/>
        <v>0</v>
      </c>
      <c r="R167" s="3476">
        <f t="shared" si="47"/>
        <v>150</v>
      </c>
      <c r="S167" s="3488" t="s">
        <v>6012</v>
      </c>
      <c r="T167" s="3478">
        <f t="shared" si="39"/>
        <v>75</v>
      </c>
      <c r="U167" s="3486" t="s">
        <v>929</v>
      </c>
      <c r="V167" s="3500">
        <v>2125</v>
      </c>
      <c r="W167" s="3472"/>
      <c r="X167" s="3473">
        <f t="shared" si="40"/>
        <v>0</v>
      </c>
      <c r="Y167" s="3474"/>
      <c r="Z167" s="3473">
        <f t="shared" si="41"/>
        <v>0</v>
      </c>
      <c r="AA167" s="3472"/>
      <c r="AB167" s="3473">
        <f t="shared" si="42"/>
        <v>0</v>
      </c>
      <c r="AC167" s="3474">
        <v>10</v>
      </c>
      <c r="AD167" s="3473">
        <f t="shared" si="43"/>
        <v>21250</v>
      </c>
      <c r="AE167" s="3480">
        <f t="shared" si="45"/>
        <v>65</v>
      </c>
      <c r="AF167" s="3481">
        <f t="shared" si="44"/>
        <v>138125</v>
      </c>
    </row>
    <row r="168" spans="1:32" ht="60.75" customHeight="1">
      <c r="A168" s="777">
        <f t="shared" si="46"/>
        <v>151</v>
      </c>
      <c r="B168" s="3487" t="s">
        <v>6013</v>
      </c>
      <c r="C168" s="3484">
        <f t="shared" si="32"/>
        <v>344</v>
      </c>
      <c r="D168" s="3484" t="s">
        <v>929</v>
      </c>
      <c r="E168" s="3514">
        <v>2500</v>
      </c>
      <c r="F168" s="3472">
        <v>14</v>
      </c>
      <c r="G168" s="3473">
        <f t="shared" si="33"/>
        <v>35000</v>
      </c>
      <c r="H168" s="3474">
        <v>50</v>
      </c>
      <c r="I168" s="3473">
        <f t="shared" si="34"/>
        <v>125000</v>
      </c>
      <c r="J168" s="3474">
        <v>15</v>
      </c>
      <c r="K168" s="3473">
        <f t="shared" si="35"/>
        <v>37500</v>
      </c>
      <c r="L168" s="3474">
        <v>30</v>
      </c>
      <c r="M168" s="3473">
        <f t="shared" si="36"/>
        <v>75000</v>
      </c>
      <c r="N168" s="3474"/>
      <c r="O168" s="3475">
        <f t="shared" si="37"/>
        <v>0</v>
      </c>
      <c r="P168" s="3474">
        <v>60</v>
      </c>
      <c r="Q168" s="3473">
        <f t="shared" si="38"/>
        <v>150000</v>
      </c>
      <c r="R168" s="3476">
        <f t="shared" si="47"/>
        <v>151</v>
      </c>
      <c r="S168" s="3488" t="s">
        <v>6013</v>
      </c>
      <c r="T168" s="3478">
        <f t="shared" si="39"/>
        <v>519</v>
      </c>
      <c r="U168" s="3486" t="s">
        <v>929</v>
      </c>
      <c r="V168" s="3500">
        <v>2500</v>
      </c>
      <c r="W168" s="3472">
        <v>100</v>
      </c>
      <c r="X168" s="3473">
        <f t="shared" si="40"/>
        <v>250000</v>
      </c>
      <c r="Y168" s="3474"/>
      <c r="Z168" s="3473">
        <f t="shared" si="41"/>
        <v>0</v>
      </c>
      <c r="AA168" s="3472">
        <v>25</v>
      </c>
      <c r="AB168" s="3473">
        <f t="shared" si="42"/>
        <v>62500</v>
      </c>
      <c r="AC168" s="3474">
        <v>50</v>
      </c>
      <c r="AD168" s="3473">
        <f t="shared" si="43"/>
        <v>125000</v>
      </c>
      <c r="AE168" s="3480">
        <f t="shared" si="45"/>
        <v>344</v>
      </c>
      <c r="AF168" s="3481">
        <f t="shared" si="44"/>
        <v>860000</v>
      </c>
    </row>
    <row r="169" spans="1:32" s="3583" customFormat="1" ht="58.5" customHeight="1">
      <c r="A169" s="777">
        <f t="shared" si="46"/>
        <v>152</v>
      </c>
      <c r="B169" s="3512" t="s">
        <v>6014</v>
      </c>
      <c r="C169" s="3484">
        <f t="shared" si="32"/>
        <v>541</v>
      </c>
      <c r="D169" s="3513" t="s">
        <v>929</v>
      </c>
      <c r="E169" s="3514">
        <v>2500</v>
      </c>
      <c r="F169" s="3515">
        <v>14</v>
      </c>
      <c r="G169" s="3473">
        <f t="shared" si="33"/>
        <v>35000</v>
      </c>
      <c r="H169" s="3516">
        <v>100</v>
      </c>
      <c r="I169" s="3473">
        <f t="shared" si="34"/>
        <v>250000</v>
      </c>
      <c r="J169" s="3516">
        <v>30</v>
      </c>
      <c r="K169" s="3473">
        <f t="shared" si="35"/>
        <v>75000</v>
      </c>
      <c r="L169" s="3516"/>
      <c r="M169" s="3473">
        <f t="shared" si="36"/>
        <v>0</v>
      </c>
      <c r="N169" s="3516">
        <v>20</v>
      </c>
      <c r="O169" s="3475">
        <f t="shared" si="37"/>
        <v>50000</v>
      </c>
      <c r="P169" s="3516">
        <v>150</v>
      </c>
      <c r="Q169" s="3473">
        <f t="shared" si="38"/>
        <v>375000</v>
      </c>
      <c r="R169" s="3476">
        <f t="shared" si="47"/>
        <v>152</v>
      </c>
      <c r="S169" s="3517" t="s">
        <v>6014</v>
      </c>
      <c r="T169" s="3478">
        <f t="shared" si="39"/>
        <v>768</v>
      </c>
      <c r="U169" s="3518" t="s">
        <v>929</v>
      </c>
      <c r="V169" s="3500">
        <v>2500</v>
      </c>
      <c r="W169" s="3515">
        <v>100</v>
      </c>
      <c r="X169" s="3473">
        <f t="shared" si="40"/>
        <v>250000</v>
      </c>
      <c r="Y169" s="3516">
        <v>2</v>
      </c>
      <c r="Z169" s="3473">
        <f t="shared" si="41"/>
        <v>5000</v>
      </c>
      <c r="AA169" s="3515"/>
      <c r="AB169" s="3473">
        <f t="shared" si="42"/>
        <v>0</v>
      </c>
      <c r="AC169" s="3516">
        <v>125</v>
      </c>
      <c r="AD169" s="3473">
        <f t="shared" si="43"/>
        <v>312500</v>
      </c>
      <c r="AE169" s="3480">
        <f t="shared" si="45"/>
        <v>541</v>
      </c>
      <c r="AF169" s="3481">
        <f t="shared" si="44"/>
        <v>1352500</v>
      </c>
    </row>
    <row r="170" spans="1:32" s="3482" customFormat="1" ht="45">
      <c r="A170" s="777">
        <f t="shared" si="46"/>
        <v>153</v>
      </c>
      <c r="B170" s="3489" t="s">
        <v>6015</v>
      </c>
      <c r="C170" s="3470">
        <f t="shared" si="32"/>
        <v>89</v>
      </c>
      <c r="D170" s="3584" t="s">
        <v>929</v>
      </c>
      <c r="E170" s="3471">
        <v>1340</v>
      </c>
      <c r="F170" s="3472">
        <v>4</v>
      </c>
      <c r="G170" s="3473">
        <f t="shared" si="33"/>
        <v>5360</v>
      </c>
      <c r="H170" s="3474"/>
      <c r="I170" s="3473">
        <f t="shared" si="34"/>
        <v>0</v>
      </c>
      <c r="J170" s="3472">
        <v>5</v>
      </c>
      <c r="K170" s="3473">
        <f t="shared" si="35"/>
        <v>6700</v>
      </c>
      <c r="L170" s="3474"/>
      <c r="M170" s="3473">
        <f t="shared" si="36"/>
        <v>0</v>
      </c>
      <c r="N170" s="3472"/>
      <c r="O170" s="3475">
        <f t="shared" si="37"/>
        <v>0</v>
      </c>
      <c r="P170" s="3474"/>
      <c r="Q170" s="3473">
        <f t="shared" si="38"/>
        <v>0</v>
      </c>
      <c r="R170" s="3476">
        <f t="shared" si="47"/>
        <v>153</v>
      </c>
      <c r="S170" s="3490" t="s">
        <v>6015</v>
      </c>
      <c r="T170" s="3478">
        <f t="shared" si="39"/>
        <v>169</v>
      </c>
      <c r="U170" s="3585" t="s">
        <v>929</v>
      </c>
      <c r="V170" s="3479">
        <v>1340</v>
      </c>
      <c r="W170" s="3472">
        <v>80</v>
      </c>
      <c r="X170" s="3473">
        <f t="shared" si="40"/>
        <v>107200</v>
      </c>
      <c r="Y170" s="3474"/>
      <c r="Z170" s="3473">
        <f t="shared" si="41"/>
        <v>0</v>
      </c>
      <c r="AA170" s="3472"/>
      <c r="AB170" s="3473">
        <f t="shared" si="42"/>
        <v>0</v>
      </c>
      <c r="AC170" s="3474"/>
      <c r="AD170" s="3473">
        <f t="shared" si="43"/>
        <v>0</v>
      </c>
      <c r="AE170" s="3480">
        <f t="shared" si="45"/>
        <v>89</v>
      </c>
      <c r="AF170" s="3481">
        <f t="shared" si="44"/>
        <v>119260</v>
      </c>
    </row>
    <row r="171" spans="1:32" ht="15.75">
      <c r="A171" s="777">
        <f t="shared" si="46"/>
        <v>154</v>
      </c>
      <c r="B171" s="3586" t="s">
        <v>6016</v>
      </c>
      <c r="C171" s="3470">
        <f t="shared" si="32"/>
        <v>1140</v>
      </c>
      <c r="D171" s="3470" t="s">
        <v>929</v>
      </c>
      <c r="E171" s="3471">
        <v>230</v>
      </c>
      <c r="F171" s="3472">
        <v>120</v>
      </c>
      <c r="G171" s="3473">
        <f t="shared" si="33"/>
        <v>27600</v>
      </c>
      <c r="H171" s="3474">
        <v>150</v>
      </c>
      <c r="I171" s="3473">
        <f t="shared" si="34"/>
        <v>34500</v>
      </c>
      <c r="J171" s="3472">
        <v>40</v>
      </c>
      <c r="K171" s="3473">
        <f t="shared" si="35"/>
        <v>9200</v>
      </c>
      <c r="L171" s="3474">
        <v>200</v>
      </c>
      <c r="M171" s="3473">
        <f t="shared" si="36"/>
        <v>46000</v>
      </c>
      <c r="N171" s="3472">
        <v>50</v>
      </c>
      <c r="O171" s="3475">
        <f t="shared" si="37"/>
        <v>11500</v>
      </c>
      <c r="P171" s="3474">
        <v>280</v>
      </c>
      <c r="Q171" s="3473">
        <f t="shared" si="38"/>
        <v>64400</v>
      </c>
      <c r="R171" s="3476">
        <f t="shared" si="47"/>
        <v>154</v>
      </c>
      <c r="S171" s="3587" t="s">
        <v>6016</v>
      </c>
      <c r="T171" s="3478">
        <f t="shared" si="39"/>
        <v>1440</v>
      </c>
      <c r="U171" s="3478" t="s">
        <v>929</v>
      </c>
      <c r="V171" s="3479">
        <v>230</v>
      </c>
      <c r="W171" s="3472">
        <v>50</v>
      </c>
      <c r="X171" s="3473">
        <f t="shared" si="40"/>
        <v>11500</v>
      </c>
      <c r="Y171" s="3474"/>
      <c r="Z171" s="3473">
        <f t="shared" si="41"/>
        <v>0</v>
      </c>
      <c r="AA171" s="3472"/>
      <c r="AB171" s="3473">
        <f t="shared" si="42"/>
        <v>0</v>
      </c>
      <c r="AC171" s="3474">
        <v>250</v>
      </c>
      <c r="AD171" s="3473">
        <f t="shared" si="43"/>
        <v>57500</v>
      </c>
      <c r="AE171" s="3480">
        <f t="shared" si="45"/>
        <v>1140</v>
      </c>
      <c r="AF171" s="3481">
        <f t="shared" si="44"/>
        <v>262200</v>
      </c>
    </row>
    <row r="172" spans="1:32" ht="15.75">
      <c r="A172" s="777">
        <f t="shared" si="46"/>
        <v>155</v>
      </c>
      <c r="B172" s="3586" t="s">
        <v>6017</v>
      </c>
      <c r="C172" s="3470">
        <f t="shared" si="32"/>
        <v>680</v>
      </c>
      <c r="D172" s="3491" t="s">
        <v>929</v>
      </c>
      <c r="E172" s="3471">
        <v>230</v>
      </c>
      <c r="F172" s="3472">
        <v>40</v>
      </c>
      <c r="G172" s="3473">
        <f t="shared" si="33"/>
        <v>9200</v>
      </c>
      <c r="H172" s="3474">
        <v>150</v>
      </c>
      <c r="I172" s="3473">
        <f t="shared" si="34"/>
        <v>34500</v>
      </c>
      <c r="J172" s="3472">
        <v>60</v>
      </c>
      <c r="K172" s="3473">
        <f t="shared" si="35"/>
        <v>13800</v>
      </c>
      <c r="L172" s="3474">
        <v>100</v>
      </c>
      <c r="M172" s="3473">
        <f t="shared" si="36"/>
        <v>23000</v>
      </c>
      <c r="N172" s="3472"/>
      <c r="O172" s="3475">
        <f t="shared" si="37"/>
        <v>0</v>
      </c>
      <c r="P172" s="3474">
        <v>280</v>
      </c>
      <c r="Q172" s="3473">
        <f t="shared" si="38"/>
        <v>64400</v>
      </c>
      <c r="R172" s="3476">
        <f t="shared" si="47"/>
        <v>155</v>
      </c>
      <c r="S172" s="3587" t="s">
        <v>6017</v>
      </c>
      <c r="T172" s="3478">
        <f t="shared" si="39"/>
        <v>730</v>
      </c>
      <c r="U172" s="3492" t="s">
        <v>929</v>
      </c>
      <c r="V172" s="3479">
        <v>230</v>
      </c>
      <c r="W172" s="3472"/>
      <c r="X172" s="3473">
        <f t="shared" si="40"/>
        <v>0</v>
      </c>
      <c r="Y172" s="3474"/>
      <c r="Z172" s="3473">
        <f t="shared" si="41"/>
        <v>0</v>
      </c>
      <c r="AA172" s="3472"/>
      <c r="AB172" s="3473">
        <f t="shared" si="42"/>
        <v>0</v>
      </c>
      <c r="AC172" s="3474">
        <v>50</v>
      </c>
      <c r="AD172" s="3473">
        <f t="shared" si="43"/>
        <v>11500</v>
      </c>
      <c r="AE172" s="3480">
        <f t="shared" si="45"/>
        <v>680</v>
      </c>
      <c r="AF172" s="3481">
        <f t="shared" si="44"/>
        <v>156400</v>
      </c>
    </row>
    <row r="173" spans="1:32" ht="15.75">
      <c r="A173" s="777">
        <f t="shared" si="46"/>
        <v>156</v>
      </c>
      <c r="B173" s="3586" t="s">
        <v>6018</v>
      </c>
      <c r="C173" s="3470">
        <f t="shared" si="32"/>
        <v>540</v>
      </c>
      <c r="D173" s="3470" t="s">
        <v>929</v>
      </c>
      <c r="E173" s="3471">
        <v>230</v>
      </c>
      <c r="F173" s="3472">
        <v>40</v>
      </c>
      <c r="G173" s="3473">
        <f t="shared" si="33"/>
        <v>9200</v>
      </c>
      <c r="H173" s="3474">
        <v>100</v>
      </c>
      <c r="I173" s="3473">
        <f t="shared" si="34"/>
        <v>23000</v>
      </c>
      <c r="J173" s="3472">
        <v>10</v>
      </c>
      <c r="K173" s="3473">
        <f t="shared" si="35"/>
        <v>2300</v>
      </c>
      <c r="L173" s="3474">
        <v>70</v>
      </c>
      <c r="M173" s="3473">
        <f t="shared" si="36"/>
        <v>16100</v>
      </c>
      <c r="N173" s="3472">
        <v>50</v>
      </c>
      <c r="O173" s="3475">
        <f t="shared" si="37"/>
        <v>11500</v>
      </c>
      <c r="P173" s="3474">
        <v>120</v>
      </c>
      <c r="Q173" s="3473">
        <f t="shared" si="38"/>
        <v>27600</v>
      </c>
      <c r="R173" s="3476">
        <f t="shared" si="47"/>
        <v>156</v>
      </c>
      <c r="S173" s="3587" t="s">
        <v>6018</v>
      </c>
      <c r="T173" s="3478">
        <f t="shared" si="39"/>
        <v>690</v>
      </c>
      <c r="U173" s="3478" t="s">
        <v>929</v>
      </c>
      <c r="V173" s="3479">
        <v>230</v>
      </c>
      <c r="W173" s="3472">
        <v>50</v>
      </c>
      <c r="X173" s="3473">
        <f t="shared" si="40"/>
        <v>11500</v>
      </c>
      <c r="Y173" s="3474"/>
      <c r="Z173" s="3473">
        <f t="shared" si="41"/>
        <v>0</v>
      </c>
      <c r="AA173" s="3472"/>
      <c r="AB173" s="3473">
        <f t="shared" si="42"/>
        <v>0</v>
      </c>
      <c r="AC173" s="3474">
        <v>100</v>
      </c>
      <c r="AD173" s="3473">
        <f t="shared" si="43"/>
        <v>23000</v>
      </c>
      <c r="AE173" s="3480">
        <f t="shared" si="45"/>
        <v>540</v>
      </c>
      <c r="AF173" s="3481">
        <f t="shared" si="44"/>
        <v>124200</v>
      </c>
    </row>
    <row r="174" spans="1:32" s="3583" customFormat="1" ht="15.75">
      <c r="A174" s="777">
        <f t="shared" si="46"/>
        <v>157</v>
      </c>
      <c r="B174" s="3588" t="s">
        <v>6019</v>
      </c>
      <c r="C174" s="3470">
        <f t="shared" si="32"/>
        <v>0</v>
      </c>
      <c r="D174" s="3558" t="s">
        <v>903</v>
      </c>
      <c r="E174" s="3497">
        <v>95</v>
      </c>
      <c r="F174" s="3515"/>
      <c r="G174" s="3473">
        <f t="shared" si="33"/>
        <v>0</v>
      </c>
      <c r="H174" s="3516"/>
      <c r="I174" s="3473">
        <f t="shared" si="34"/>
        <v>0</v>
      </c>
      <c r="J174" s="3515"/>
      <c r="K174" s="3473">
        <f t="shared" si="35"/>
        <v>0</v>
      </c>
      <c r="L174" s="3516"/>
      <c r="M174" s="3473">
        <f t="shared" si="36"/>
        <v>0</v>
      </c>
      <c r="N174" s="3515"/>
      <c r="O174" s="3475">
        <f t="shared" si="37"/>
        <v>0</v>
      </c>
      <c r="P174" s="3516"/>
      <c r="Q174" s="3473">
        <f t="shared" si="38"/>
        <v>0</v>
      </c>
      <c r="R174" s="3476">
        <f t="shared" si="47"/>
        <v>157</v>
      </c>
      <c r="S174" s="3589" t="s">
        <v>6019</v>
      </c>
      <c r="T174" s="3478">
        <f t="shared" si="39"/>
        <v>0</v>
      </c>
      <c r="U174" s="3560" t="s">
        <v>903</v>
      </c>
      <c r="V174" s="3500">
        <v>95</v>
      </c>
      <c r="W174" s="3515"/>
      <c r="X174" s="3473">
        <f t="shared" si="40"/>
        <v>0</v>
      </c>
      <c r="Y174" s="3516"/>
      <c r="Z174" s="3473">
        <f t="shared" si="41"/>
        <v>0</v>
      </c>
      <c r="AA174" s="3515"/>
      <c r="AB174" s="3473">
        <f t="shared" si="42"/>
        <v>0</v>
      </c>
      <c r="AC174" s="3516"/>
      <c r="AD174" s="3473">
        <f t="shared" si="43"/>
        <v>0</v>
      </c>
      <c r="AE174" s="3480">
        <f t="shared" si="45"/>
        <v>0</v>
      </c>
      <c r="AF174" s="3481">
        <f t="shared" si="44"/>
        <v>0</v>
      </c>
    </row>
    <row r="175" spans="1:32" s="3598" customFormat="1" ht="60">
      <c r="A175" s="3590">
        <f t="shared" si="46"/>
        <v>158</v>
      </c>
      <c r="B175" s="3591" t="s">
        <v>6020</v>
      </c>
      <c r="C175" s="3592">
        <f t="shared" si="32"/>
        <v>0</v>
      </c>
      <c r="D175" s="3593" t="s">
        <v>903</v>
      </c>
      <c r="E175" s="3594">
        <v>75</v>
      </c>
      <c r="F175" s="3515"/>
      <c r="G175" s="3473">
        <f t="shared" si="33"/>
        <v>0</v>
      </c>
      <c r="H175" s="3516"/>
      <c r="I175" s="3473">
        <f t="shared" si="34"/>
        <v>0</v>
      </c>
      <c r="J175" s="3515"/>
      <c r="K175" s="3473">
        <f t="shared" si="35"/>
        <v>0</v>
      </c>
      <c r="L175" s="3516"/>
      <c r="M175" s="3473">
        <f t="shared" si="36"/>
        <v>0</v>
      </c>
      <c r="N175" s="3515"/>
      <c r="O175" s="3475">
        <f t="shared" si="37"/>
        <v>0</v>
      </c>
      <c r="P175" s="3516"/>
      <c r="Q175" s="3473">
        <f t="shared" si="38"/>
        <v>0</v>
      </c>
      <c r="R175" s="3476">
        <f t="shared" si="47"/>
        <v>158</v>
      </c>
      <c r="S175" s="3528" t="s">
        <v>6020</v>
      </c>
      <c r="T175" s="3478">
        <f t="shared" si="39"/>
        <v>0</v>
      </c>
      <c r="U175" s="3595" t="s">
        <v>903</v>
      </c>
      <c r="V175" s="3500">
        <v>7500</v>
      </c>
      <c r="W175" s="3515"/>
      <c r="X175" s="3473">
        <f t="shared" si="40"/>
        <v>0</v>
      </c>
      <c r="Y175" s="3516"/>
      <c r="Z175" s="3473">
        <f t="shared" si="41"/>
        <v>0</v>
      </c>
      <c r="AA175" s="3515"/>
      <c r="AB175" s="3473">
        <f t="shared" si="42"/>
        <v>0</v>
      </c>
      <c r="AC175" s="3516"/>
      <c r="AD175" s="3473">
        <f t="shared" si="43"/>
        <v>0</v>
      </c>
      <c r="AE175" s="3596">
        <f t="shared" si="45"/>
        <v>0</v>
      </c>
      <c r="AF175" s="3597">
        <f t="shared" si="44"/>
        <v>0</v>
      </c>
    </row>
    <row r="176" spans="1:32" s="3482" customFormat="1" ht="360.75">
      <c r="A176" s="777">
        <f t="shared" si="46"/>
        <v>159</v>
      </c>
      <c r="B176" s="3487" t="s">
        <v>6021</v>
      </c>
      <c r="C176" s="3484">
        <f t="shared" si="32"/>
        <v>8750</v>
      </c>
      <c r="D176" s="3484" t="s">
        <v>903</v>
      </c>
      <c r="E176" s="3514">
        <v>62</v>
      </c>
      <c r="F176" s="3472"/>
      <c r="G176" s="3473">
        <f t="shared" si="33"/>
        <v>0</v>
      </c>
      <c r="H176" s="3474"/>
      <c r="I176" s="3473">
        <f t="shared" si="34"/>
        <v>0</v>
      </c>
      <c r="J176" s="3472">
        <v>500</v>
      </c>
      <c r="K176" s="3473">
        <f t="shared" si="35"/>
        <v>31000</v>
      </c>
      <c r="L176" s="3474">
        <v>50</v>
      </c>
      <c r="M176" s="3473">
        <f t="shared" si="36"/>
        <v>3100</v>
      </c>
      <c r="N176" s="3472"/>
      <c r="O176" s="3475">
        <f t="shared" si="37"/>
        <v>0</v>
      </c>
      <c r="P176" s="3474">
        <v>1800</v>
      </c>
      <c r="Q176" s="3473">
        <f t="shared" si="38"/>
        <v>111600</v>
      </c>
      <c r="R176" s="3476">
        <f t="shared" si="47"/>
        <v>159</v>
      </c>
      <c r="S176" s="3488" t="s">
        <v>6021</v>
      </c>
      <c r="T176" s="3478">
        <f t="shared" si="39"/>
        <v>15150</v>
      </c>
      <c r="U176" s="3486" t="s">
        <v>903</v>
      </c>
      <c r="V176" s="3500">
        <v>62</v>
      </c>
      <c r="W176" s="3472">
        <v>800</v>
      </c>
      <c r="X176" s="3473">
        <f t="shared" si="40"/>
        <v>49600</v>
      </c>
      <c r="Y176" s="3474">
        <v>400</v>
      </c>
      <c r="Z176" s="3473">
        <f t="shared" si="41"/>
        <v>24800</v>
      </c>
      <c r="AA176" s="3472">
        <v>200</v>
      </c>
      <c r="AB176" s="3473">
        <f t="shared" si="42"/>
        <v>12400</v>
      </c>
      <c r="AC176" s="3474">
        <v>5000</v>
      </c>
      <c r="AD176" s="3473">
        <f t="shared" si="43"/>
        <v>310000</v>
      </c>
      <c r="AE176" s="3480">
        <f t="shared" si="45"/>
        <v>8750</v>
      </c>
      <c r="AF176" s="3481">
        <f t="shared" si="44"/>
        <v>542500</v>
      </c>
    </row>
    <row r="177" spans="1:32" ht="15.75">
      <c r="A177" s="777">
        <f t="shared" si="46"/>
        <v>160</v>
      </c>
      <c r="B177" s="3495" t="s">
        <v>6022</v>
      </c>
      <c r="C177" s="3470">
        <f t="shared" si="32"/>
        <v>0</v>
      </c>
      <c r="D177" s="3496" t="s">
        <v>1204</v>
      </c>
      <c r="E177" s="3497">
        <v>1200</v>
      </c>
      <c r="F177" s="3472"/>
      <c r="G177" s="3473">
        <f t="shared" si="33"/>
        <v>0</v>
      </c>
      <c r="H177" s="3474"/>
      <c r="I177" s="3473">
        <f t="shared" si="34"/>
        <v>0</v>
      </c>
      <c r="J177" s="3472"/>
      <c r="K177" s="3473">
        <f t="shared" si="35"/>
        <v>0</v>
      </c>
      <c r="L177" s="3474"/>
      <c r="M177" s="3473">
        <f t="shared" si="36"/>
        <v>0</v>
      </c>
      <c r="N177" s="3472"/>
      <c r="O177" s="3475">
        <f t="shared" si="37"/>
        <v>0</v>
      </c>
      <c r="P177" s="3474"/>
      <c r="Q177" s="3473">
        <f t="shared" si="38"/>
        <v>0</v>
      </c>
      <c r="R177" s="3476">
        <f t="shared" si="47"/>
        <v>160</v>
      </c>
      <c r="S177" s="3498" t="s">
        <v>6022</v>
      </c>
      <c r="T177" s="3478">
        <f t="shared" si="39"/>
        <v>0</v>
      </c>
      <c r="U177" s="3499" t="s">
        <v>1204</v>
      </c>
      <c r="V177" s="3500">
        <v>1200</v>
      </c>
      <c r="W177" s="3472"/>
      <c r="X177" s="3473">
        <f t="shared" si="40"/>
        <v>0</v>
      </c>
      <c r="Y177" s="3474"/>
      <c r="Z177" s="3473">
        <f t="shared" si="41"/>
        <v>0</v>
      </c>
      <c r="AA177" s="3472"/>
      <c r="AB177" s="3473">
        <f t="shared" si="42"/>
        <v>0</v>
      </c>
      <c r="AC177" s="3474"/>
      <c r="AD177" s="3473">
        <f t="shared" si="43"/>
        <v>0</v>
      </c>
      <c r="AE177" s="3480">
        <f t="shared" si="45"/>
        <v>0</v>
      </c>
      <c r="AF177" s="3481">
        <f t="shared" si="44"/>
        <v>0</v>
      </c>
    </row>
    <row r="178" spans="1:32" ht="90">
      <c r="A178" s="777">
        <f t="shared" si="46"/>
        <v>161</v>
      </c>
      <c r="B178" s="3489" t="s">
        <v>6023</v>
      </c>
      <c r="C178" s="3470">
        <f t="shared" si="32"/>
        <v>50</v>
      </c>
      <c r="D178" s="3527" t="s">
        <v>1204</v>
      </c>
      <c r="E178" s="3497">
        <v>1000</v>
      </c>
      <c r="F178" s="3472"/>
      <c r="G178" s="3473">
        <f t="shared" si="33"/>
        <v>0</v>
      </c>
      <c r="H178" s="3474"/>
      <c r="I178" s="3473">
        <f t="shared" si="34"/>
        <v>0</v>
      </c>
      <c r="J178" s="3472"/>
      <c r="K178" s="3473">
        <f t="shared" si="35"/>
        <v>0</v>
      </c>
      <c r="L178" s="3474"/>
      <c r="M178" s="3473">
        <f t="shared" si="36"/>
        <v>0</v>
      </c>
      <c r="N178" s="3472"/>
      <c r="O178" s="3475">
        <f t="shared" si="37"/>
        <v>0</v>
      </c>
      <c r="P178" s="3474"/>
      <c r="Q178" s="3473">
        <f t="shared" si="38"/>
        <v>0</v>
      </c>
      <c r="R178" s="3476">
        <f t="shared" si="47"/>
        <v>161</v>
      </c>
      <c r="S178" s="3490" t="s">
        <v>6023</v>
      </c>
      <c r="T178" s="3478">
        <f t="shared" si="39"/>
        <v>100</v>
      </c>
      <c r="U178" s="3529" t="s">
        <v>1204</v>
      </c>
      <c r="V178" s="3500">
        <v>1000</v>
      </c>
      <c r="W178" s="3472">
        <v>50</v>
      </c>
      <c r="X178" s="3473">
        <f t="shared" si="40"/>
        <v>50000</v>
      </c>
      <c r="Y178" s="3474"/>
      <c r="Z178" s="3473">
        <f t="shared" si="41"/>
        <v>0</v>
      </c>
      <c r="AA178" s="3472"/>
      <c r="AB178" s="3473">
        <f t="shared" si="42"/>
        <v>0</v>
      </c>
      <c r="AC178" s="3474"/>
      <c r="AD178" s="3473">
        <f t="shared" si="43"/>
        <v>0</v>
      </c>
      <c r="AE178" s="3480">
        <f t="shared" si="45"/>
        <v>50</v>
      </c>
      <c r="AF178" s="3481">
        <f t="shared" si="44"/>
        <v>50000</v>
      </c>
    </row>
    <row r="179" spans="1:32" s="3482" customFormat="1" ht="15.75">
      <c r="A179" s="777">
        <f t="shared" si="46"/>
        <v>162</v>
      </c>
      <c r="B179" s="3577" t="s">
        <v>6024</v>
      </c>
      <c r="C179" s="3470">
        <f t="shared" si="32"/>
        <v>105</v>
      </c>
      <c r="D179" s="3491" t="s">
        <v>903</v>
      </c>
      <c r="E179" s="3497">
        <v>50</v>
      </c>
      <c r="F179" s="3472"/>
      <c r="G179" s="3473">
        <f t="shared" si="33"/>
        <v>0</v>
      </c>
      <c r="H179" s="3474"/>
      <c r="I179" s="3473">
        <f t="shared" si="34"/>
        <v>0</v>
      </c>
      <c r="J179" s="3472">
        <v>5</v>
      </c>
      <c r="K179" s="3473">
        <f t="shared" si="35"/>
        <v>250</v>
      </c>
      <c r="L179" s="3474"/>
      <c r="M179" s="3473">
        <f t="shared" si="36"/>
        <v>0</v>
      </c>
      <c r="N179" s="3472"/>
      <c r="O179" s="3475">
        <f t="shared" si="37"/>
        <v>0</v>
      </c>
      <c r="P179" s="3474"/>
      <c r="Q179" s="3473">
        <f t="shared" si="38"/>
        <v>0</v>
      </c>
      <c r="R179" s="3476">
        <f t="shared" si="47"/>
        <v>162</v>
      </c>
      <c r="S179" s="3578" t="s">
        <v>6024</v>
      </c>
      <c r="T179" s="3478">
        <f t="shared" si="39"/>
        <v>205</v>
      </c>
      <c r="U179" s="3492" t="s">
        <v>903</v>
      </c>
      <c r="V179" s="3500">
        <v>50</v>
      </c>
      <c r="W179" s="3472"/>
      <c r="X179" s="3473">
        <f t="shared" si="40"/>
        <v>0</v>
      </c>
      <c r="Y179" s="3474"/>
      <c r="Z179" s="3473">
        <f t="shared" si="41"/>
        <v>0</v>
      </c>
      <c r="AA179" s="3472"/>
      <c r="AB179" s="3473">
        <f t="shared" si="42"/>
        <v>0</v>
      </c>
      <c r="AC179" s="3474">
        <v>100</v>
      </c>
      <c r="AD179" s="3473">
        <f t="shared" si="43"/>
        <v>5000</v>
      </c>
      <c r="AE179" s="3480">
        <f t="shared" si="45"/>
        <v>105</v>
      </c>
      <c r="AF179" s="3481">
        <f t="shared" si="44"/>
        <v>5250</v>
      </c>
    </row>
    <row r="180" spans="1:32" s="3482" customFormat="1" ht="60.75">
      <c r="A180" s="777">
        <f t="shared" si="46"/>
        <v>163</v>
      </c>
      <c r="B180" s="3487" t="s">
        <v>6025</v>
      </c>
      <c r="C180" s="3470">
        <f t="shared" si="32"/>
        <v>0</v>
      </c>
      <c r="D180" s="3484" t="s">
        <v>903</v>
      </c>
      <c r="E180" s="3497">
        <v>50</v>
      </c>
      <c r="F180" s="3472"/>
      <c r="G180" s="3473">
        <f t="shared" si="33"/>
        <v>0</v>
      </c>
      <c r="H180" s="3474"/>
      <c r="I180" s="3473">
        <f t="shared" si="34"/>
        <v>0</v>
      </c>
      <c r="J180" s="3472"/>
      <c r="K180" s="3473">
        <f t="shared" si="35"/>
        <v>0</v>
      </c>
      <c r="L180" s="3474"/>
      <c r="M180" s="3473">
        <f t="shared" si="36"/>
        <v>0</v>
      </c>
      <c r="N180" s="3472"/>
      <c r="O180" s="3475">
        <f t="shared" si="37"/>
        <v>0</v>
      </c>
      <c r="P180" s="3474"/>
      <c r="Q180" s="3473">
        <f t="shared" si="38"/>
        <v>0</v>
      </c>
      <c r="R180" s="3476">
        <f t="shared" si="47"/>
        <v>163</v>
      </c>
      <c r="S180" s="3488" t="s">
        <v>6025</v>
      </c>
      <c r="T180" s="3478">
        <f t="shared" si="39"/>
        <v>0</v>
      </c>
      <c r="U180" s="3486" t="s">
        <v>903</v>
      </c>
      <c r="V180" s="3500">
        <v>50</v>
      </c>
      <c r="W180" s="3472"/>
      <c r="X180" s="3473">
        <f t="shared" si="40"/>
        <v>0</v>
      </c>
      <c r="Y180" s="3474"/>
      <c r="Z180" s="3473">
        <f t="shared" si="41"/>
        <v>0</v>
      </c>
      <c r="AA180" s="3472"/>
      <c r="AB180" s="3473">
        <f t="shared" si="42"/>
        <v>0</v>
      </c>
      <c r="AC180" s="3474"/>
      <c r="AD180" s="3473">
        <f t="shared" si="43"/>
        <v>0</v>
      </c>
      <c r="AE180" s="3480">
        <f t="shared" si="45"/>
        <v>0</v>
      </c>
      <c r="AF180" s="3481">
        <f t="shared" si="44"/>
        <v>0</v>
      </c>
    </row>
    <row r="181" spans="1:32" s="3482" customFormat="1" ht="75">
      <c r="A181" s="777">
        <f t="shared" si="46"/>
        <v>164</v>
      </c>
      <c r="B181" s="3489" t="s">
        <v>6026</v>
      </c>
      <c r="C181" s="3470">
        <f t="shared" si="32"/>
        <v>70</v>
      </c>
      <c r="D181" s="3527" t="s">
        <v>903</v>
      </c>
      <c r="E181" s="3497">
        <v>150</v>
      </c>
      <c r="F181" s="3472"/>
      <c r="G181" s="3473">
        <f t="shared" si="33"/>
        <v>0</v>
      </c>
      <c r="H181" s="3474"/>
      <c r="I181" s="3473">
        <f t="shared" si="34"/>
        <v>0</v>
      </c>
      <c r="J181" s="3472">
        <v>10</v>
      </c>
      <c r="K181" s="3473">
        <f t="shared" si="35"/>
        <v>1500</v>
      </c>
      <c r="L181" s="3474"/>
      <c r="M181" s="3473">
        <f t="shared" si="36"/>
        <v>0</v>
      </c>
      <c r="N181" s="3472"/>
      <c r="O181" s="3475">
        <f t="shared" si="37"/>
        <v>0</v>
      </c>
      <c r="P181" s="3474"/>
      <c r="Q181" s="3473">
        <f t="shared" si="38"/>
        <v>0</v>
      </c>
      <c r="R181" s="3476">
        <f t="shared" si="47"/>
        <v>164</v>
      </c>
      <c r="S181" s="3490" t="s">
        <v>6026</v>
      </c>
      <c r="T181" s="3478">
        <f t="shared" si="39"/>
        <v>130</v>
      </c>
      <c r="U181" s="3529" t="s">
        <v>903</v>
      </c>
      <c r="V181" s="3500">
        <v>150</v>
      </c>
      <c r="W181" s="3472"/>
      <c r="X181" s="3473">
        <f t="shared" si="40"/>
        <v>0</v>
      </c>
      <c r="Y181" s="3474"/>
      <c r="Z181" s="3473">
        <f t="shared" si="41"/>
        <v>0</v>
      </c>
      <c r="AA181" s="3472">
        <v>10</v>
      </c>
      <c r="AB181" s="3473">
        <f t="shared" si="42"/>
        <v>1500</v>
      </c>
      <c r="AC181" s="3474">
        <v>50</v>
      </c>
      <c r="AD181" s="3473">
        <f t="shared" si="43"/>
        <v>7500</v>
      </c>
      <c r="AE181" s="3480">
        <f t="shared" si="45"/>
        <v>70</v>
      </c>
      <c r="AF181" s="3481">
        <f t="shared" si="44"/>
        <v>10500</v>
      </c>
    </row>
    <row r="182" spans="1:32" s="3482" customFormat="1" ht="75.75">
      <c r="A182" s="777">
        <f t="shared" si="46"/>
        <v>165</v>
      </c>
      <c r="B182" s="3599" t="s">
        <v>6027</v>
      </c>
      <c r="C182" s="3470">
        <f t="shared" si="32"/>
        <v>10</v>
      </c>
      <c r="D182" s="3484" t="s">
        <v>903</v>
      </c>
      <c r="E182" s="3497">
        <v>110</v>
      </c>
      <c r="F182" s="3472"/>
      <c r="G182" s="3473">
        <f t="shared" si="33"/>
        <v>0</v>
      </c>
      <c r="H182" s="3474"/>
      <c r="I182" s="3473">
        <f t="shared" si="34"/>
        <v>0</v>
      </c>
      <c r="J182" s="3472"/>
      <c r="K182" s="3473">
        <f t="shared" si="35"/>
        <v>0</v>
      </c>
      <c r="L182" s="3474"/>
      <c r="M182" s="3473">
        <f t="shared" si="36"/>
        <v>0</v>
      </c>
      <c r="N182" s="3472"/>
      <c r="O182" s="3475">
        <f t="shared" si="37"/>
        <v>0</v>
      </c>
      <c r="P182" s="3474"/>
      <c r="Q182" s="3473">
        <f t="shared" si="38"/>
        <v>0</v>
      </c>
      <c r="R182" s="3476">
        <f t="shared" si="47"/>
        <v>165</v>
      </c>
      <c r="S182" s="3600" t="s">
        <v>6027</v>
      </c>
      <c r="T182" s="3478">
        <f t="shared" si="39"/>
        <v>20</v>
      </c>
      <c r="U182" s="3486" t="s">
        <v>903</v>
      </c>
      <c r="V182" s="3500">
        <v>110</v>
      </c>
      <c r="W182" s="3472"/>
      <c r="X182" s="3473">
        <f t="shared" si="40"/>
        <v>0</v>
      </c>
      <c r="Y182" s="3474"/>
      <c r="Z182" s="3473">
        <f t="shared" si="41"/>
        <v>0</v>
      </c>
      <c r="AA182" s="3472">
        <v>10</v>
      </c>
      <c r="AB182" s="3473">
        <f t="shared" si="42"/>
        <v>1100</v>
      </c>
      <c r="AC182" s="3474"/>
      <c r="AD182" s="3473">
        <f t="shared" si="43"/>
        <v>0</v>
      </c>
      <c r="AE182" s="3480">
        <f t="shared" si="45"/>
        <v>10</v>
      </c>
      <c r="AF182" s="3481">
        <f t="shared" si="44"/>
        <v>1100</v>
      </c>
    </row>
    <row r="183" spans="1:32" ht="105">
      <c r="A183" s="777">
        <f t="shared" si="46"/>
        <v>166</v>
      </c>
      <c r="B183" s="3522" t="s">
        <v>6028</v>
      </c>
      <c r="C183" s="3470">
        <f t="shared" si="32"/>
        <v>46</v>
      </c>
      <c r="D183" s="3484" t="s">
        <v>903</v>
      </c>
      <c r="E183" s="3497">
        <v>300</v>
      </c>
      <c r="F183" s="3472">
        <v>6</v>
      </c>
      <c r="G183" s="3473">
        <f t="shared" si="33"/>
        <v>1800</v>
      </c>
      <c r="H183" s="3474"/>
      <c r="I183" s="3473">
        <f t="shared" si="34"/>
        <v>0</v>
      </c>
      <c r="J183" s="3472">
        <v>10</v>
      </c>
      <c r="K183" s="3473">
        <f t="shared" si="35"/>
        <v>3000</v>
      </c>
      <c r="L183" s="3474"/>
      <c r="M183" s="3473">
        <f t="shared" si="36"/>
        <v>0</v>
      </c>
      <c r="N183" s="3472"/>
      <c r="O183" s="3475">
        <f t="shared" si="37"/>
        <v>0</v>
      </c>
      <c r="P183" s="3474">
        <v>20</v>
      </c>
      <c r="Q183" s="3473">
        <f t="shared" si="38"/>
        <v>6000</v>
      </c>
      <c r="R183" s="3476">
        <f t="shared" si="47"/>
        <v>166</v>
      </c>
      <c r="S183" s="3524" t="s">
        <v>6028</v>
      </c>
      <c r="T183" s="3478">
        <f t="shared" si="39"/>
        <v>56</v>
      </c>
      <c r="U183" s="3486" t="s">
        <v>903</v>
      </c>
      <c r="V183" s="3500">
        <v>300</v>
      </c>
      <c r="W183" s="3472">
        <v>6</v>
      </c>
      <c r="X183" s="3473">
        <f t="shared" si="40"/>
        <v>1800</v>
      </c>
      <c r="Y183" s="3474"/>
      <c r="Z183" s="3473">
        <f t="shared" si="41"/>
        <v>0</v>
      </c>
      <c r="AA183" s="3472"/>
      <c r="AB183" s="3473">
        <f t="shared" si="42"/>
        <v>0</v>
      </c>
      <c r="AC183" s="3474">
        <v>4</v>
      </c>
      <c r="AD183" s="3473">
        <f t="shared" si="43"/>
        <v>1200</v>
      </c>
      <c r="AE183" s="3480">
        <f t="shared" si="45"/>
        <v>46</v>
      </c>
      <c r="AF183" s="3481">
        <f t="shared" si="44"/>
        <v>13800</v>
      </c>
    </row>
    <row r="184" spans="1:32" s="3482" customFormat="1" ht="75.75">
      <c r="A184" s="777">
        <f t="shared" si="46"/>
        <v>167</v>
      </c>
      <c r="B184" s="3483" t="s">
        <v>6029</v>
      </c>
      <c r="C184" s="3470">
        <f t="shared" si="32"/>
        <v>3</v>
      </c>
      <c r="D184" s="3484" t="s">
        <v>1220</v>
      </c>
      <c r="E184" s="3497">
        <v>80</v>
      </c>
      <c r="F184" s="3472"/>
      <c r="G184" s="3473">
        <f t="shared" si="33"/>
        <v>0</v>
      </c>
      <c r="H184" s="3474"/>
      <c r="I184" s="3473">
        <f t="shared" si="34"/>
        <v>0</v>
      </c>
      <c r="J184" s="3472"/>
      <c r="K184" s="3473">
        <f t="shared" si="35"/>
        <v>0</v>
      </c>
      <c r="L184" s="3474">
        <v>3</v>
      </c>
      <c r="M184" s="3473">
        <f t="shared" si="36"/>
        <v>240</v>
      </c>
      <c r="N184" s="3472"/>
      <c r="O184" s="3475">
        <f t="shared" si="37"/>
        <v>0</v>
      </c>
      <c r="P184" s="3474"/>
      <c r="Q184" s="3473">
        <f t="shared" si="38"/>
        <v>0</v>
      </c>
      <c r="R184" s="3476">
        <f t="shared" si="47"/>
        <v>167</v>
      </c>
      <c r="S184" s="3485" t="s">
        <v>6029</v>
      </c>
      <c r="T184" s="3478">
        <f t="shared" si="39"/>
        <v>3</v>
      </c>
      <c r="U184" s="3486" t="s">
        <v>1220</v>
      </c>
      <c r="V184" s="3500">
        <v>80</v>
      </c>
      <c r="W184" s="3472"/>
      <c r="X184" s="3473">
        <f t="shared" si="40"/>
        <v>0</v>
      </c>
      <c r="Y184" s="3474"/>
      <c r="Z184" s="3473">
        <f t="shared" si="41"/>
        <v>0</v>
      </c>
      <c r="AA184" s="3472"/>
      <c r="AB184" s="3473">
        <f t="shared" si="42"/>
        <v>0</v>
      </c>
      <c r="AC184" s="3474"/>
      <c r="AD184" s="3473">
        <f t="shared" si="43"/>
        <v>0</v>
      </c>
      <c r="AE184" s="3480">
        <f t="shared" si="45"/>
        <v>3</v>
      </c>
      <c r="AF184" s="3481">
        <f t="shared" si="44"/>
        <v>240</v>
      </c>
    </row>
    <row r="185" spans="1:32" s="3482" customFormat="1" ht="90">
      <c r="A185" s="777">
        <f t="shared" si="46"/>
        <v>168</v>
      </c>
      <c r="B185" s="3489" t="s">
        <v>6030</v>
      </c>
      <c r="C185" s="3470">
        <f t="shared" si="32"/>
        <v>345</v>
      </c>
      <c r="D185" s="3527" t="s">
        <v>1220</v>
      </c>
      <c r="E185" s="3497">
        <v>100</v>
      </c>
      <c r="F185" s="3472"/>
      <c r="G185" s="3473">
        <f t="shared" si="33"/>
        <v>0</v>
      </c>
      <c r="H185" s="3474">
        <v>300</v>
      </c>
      <c r="I185" s="3473">
        <f t="shared" si="34"/>
        <v>30000</v>
      </c>
      <c r="J185" s="3472"/>
      <c r="K185" s="3473">
        <f t="shared" si="35"/>
        <v>0</v>
      </c>
      <c r="L185" s="3474"/>
      <c r="M185" s="3473">
        <f t="shared" si="36"/>
        <v>0</v>
      </c>
      <c r="N185" s="3472">
        <v>30</v>
      </c>
      <c r="O185" s="3475">
        <f t="shared" si="37"/>
        <v>3000</v>
      </c>
      <c r="P185" s="3474"/>
      <c r="Q185" s="3473">
        <f t="shared" si="38"/>
        <v>0</v>
      </c>
      <c r="R185" s="3476">
        <f t="shared" si="47"/>
        <v>168</v>
      </c>
      <c r="S185" s="3490" t="s">
        <v>6030</v>
      </c>
      <c r="T185" s="3478">
        <f t="shared" si="39"/>
        <v>360</v>
      </c>
      <c r="U185" s="3529" t="s">
        <v>1220</v>
      </c>
      <c r="V185" s="3500">
        <v>100</v>
      </c>
      <c r="W185" s="3472">
        <v>15</v>
      </c>
      <c r="X185" s="3473">
        <f t="shared" si="40"/>
        <v>1500</v>
      </c>
      <c r="Y185" s="3474"/>
      <c r="Z185" s="3473">
        <f t="shared" si="41"/>
        <v>0</v>
      </c>
      <c r="AA185" s="3472"/>
      <c r="AB185" s="3473">
        <f t="shared" si="42"/>
        <v>0</v>
      </c>
      <c r="AC185" s="3474"/>
      <c r="AD185" s="3473">
        <f t="shared" si="43"/>
        <v>0</v>
      </c>
      <c r="AE185" s="3480">
        <f t="shared" si="45"/>
        <v>345</v>
      </c>
      <c r="AF185" s="3481">
        <f t="shared" si="44"/>
        <v>34500</v>
      </c>
    </row>
    <row r="186" spans="1:32" ht="135.75">
      <c r="A186" s="777">
        <f t="shared" si="46"/>
        <v>169</v>
      </c>
      <c r="B186" s="3487" t="s">
        <v>6031</v>
      </c>
      <c r="C186" s="3470">
        <f t="shared" si="32"/>
        <v>95</v>
      </c>
      <c r="D186" s="3470" t="s">
        <v>1220</v>
      </c>
      <c r="E186" s="3471">
        <v>1700</v>
      </c>
      <c r="F186" s="3472"/>
      <c r="G186" s="3473">
        <f t="shared" si="33"/>
        <v>0</v>
      </c>
      <c r="H186" s="3474"/>
      <c r="I186" s="3473">
        <f t="shared" si="34"/>
        <v>0</v>
      </c>
      <c r="J186" s="3472"/>
      <c r="K186" s="3473">
        <f t="shared" si="35"/>
        <v>0</v>
      </c>
      <c r="L186" s="3474"/>
      <c r="M186" s="3473">
        <f t="shared" si="36"/>
        <v>0</v>
      </c>
      <c r="N186" s="3472">
        <v>10</v>
      </c>
      <c r="O186" s="3475">
        <f t="shared" si="37"/>
        <v>17000</v>
      </c>
      <c r="P186" s="3474"/>
      <c r="Q186" s="3473">
        <f t="shared" si="38"/>
        <v>0</v>
      </c>
      <c r="R186" s="3476">
        <f t="shared" si="47"/>
        <v>169</v>
      </c>
      <c r="S186" s="3488" t="s">
        <v>6031</v>
      </c>
      <c r="T186" s="3478">
        <f t="shared" si="39"/>
        <v>180</v>
      </c>
      <c r="U186" s="3478" t="s">
        <v>1220</v>
      </c>
      <c r="V186" s="3479">
        <v>1700</v>
      </c>
      <c r="W186" s="3472">
        <v>30</v>
      </c>
      <c r="X186" s="3473">
        <f t="shared" si="40"/>
        <v>51000</v>
      </c>
      <c r="Y186" s="3474">
        <v>5</v>
      </c>
      <c r="Z186" s="3473">
        <f t="shared" si="41"/>
        <v>8500</v>
      </c>
      <c r="AA186" s="3472"/>
      <c r="AB186" s="3473">
        <f t="shared" si="42"/>
        <v>0</v>
      </c>
      <c r="AC186" s="3474">
        <v>50</v>
      </c>
      <c r="AD186" s="3473">
        <f t="shared" si="43"/>
        <v>85000</v>
      </c>
      <c r="AE186" s="3480">
        <f t="shared" si="45"/>
        <v>95</v>
      </c>
      <c r="AF186" s="3481">
        <f t="shared" si="44"/>
        <v>161500</v>
      </c>
    </row>
    <row r="187" spans="1:32" ht="75.75">
      <c r="A187" s="777">
        <f t="shared" si="46"/>
        <v>170</v>
      </c>
      <c r="B187" s="3483" t="s">
        <v>6032</v>
      </c>
      <c r="C187" s="3470">
        <f t="shared" si="32"/>
        <v>3</v>
      </c>
      <c r="D187" s="3484" t="s">
        <v>929</v>
      </c>
      <c r="E187" s="3497">
        <v>638</v>
      </c>
      <c r="F187" s="3472"/>
      <c r="G187" s="3473">
        <f t="shared" si="33"/>
        <v>0</v>
      </c>
      <c r="H187" s="3474"/>
      <c r="I187" s="3473">
        <f t="shared" si="34"/>
        <v>0</v>
      </c>
      <c r="J187" s="3472">
        <v>3</v>
      </c>
      <c r="K187" s="3473">
        <f t="shared" si="35"/>
        <v>1914</v>
      </c>
      <c r="L187" s="3474"/>
      <c r="M187" s="3473">
        <f t="shared" si="36"/>
        <v>0</v>
      </c>
      <c r="N187" s="3472"/>
      <c r="O187" s="3475">
        <f t="shared" si="37"/>
        <v>0</v>
      </c>
      <c r="P187" s="3474"/>
      <c r="Q187" s="3473">
        <f t="shared" si="38"/>
        <v>0</v>
      </c>
      <c r="R187" s="3476">
        <f t="shared" si="47"/>
        <v>170</v>
      </c>
      <c r="S187" s="3485" t="s">
        <v>6032</v>
      </c>
      <c r="T187" s="3478">
        <f t="shared" si="39"/>
        <v>3</v>
      </c>
      <c r="U187" s="3486" t="s">
        <v>929</v>
      </c>
      <c r="V187" s="3500">
        <v>638</v>
      </c>
      <c r="W187" s="3472"/>
      <c r="X187" s="3473">
        <f t="shared" si="40"/>
        <v>0</v>
      </c>
      <c r="Y187" s="3474"/>
      <c r="Z187" s="3473">
        <f t="shared" si="41"/>
        <v>0</v>
      </c>
      <c r="AA187" s="3472"/>
      <c r="AB187" s="3473">
        <f t="shared" si="42"/>
        <v>0</v>
      </c>
      <c r="AC187" s="3474"/>
      <c r="AD187" s="3473">
        <f t="shared" si="43"/>
        <v>0</v>
      </c>
      <c r="AE187" s="3480">
        <f t="shared" si="45"/>
        <v>3</v>
      </c>
      <c r="AF187" s="3481">
        <f t="shared" si="44"/>
        <v>1914</v>
      </c>
    </row>
    <row r="188" spans="1:32" ht="75.75">
      <c r="A188" s="777">
        <f t="shared" si="46"/>
        <v>171</v>
      </c>
      <c r="B188" s="3483" t="s">
        <v>6033</v>
      </c>
      <c r="C188" s="3470">
        <f t="shared" si="32"/>
        <v>30</v>
      </c>
      <c r="D188" s="3484" t="s">
        <v>929</v>
      </c>
      <c r="E188" s="3497">
        <v>638</v>
      </c>
      <c r="F188" s="3472"/>
      <c r="G188" s="3473">
        <f t="shared" si="33"/>
        <v>0</v>
      </c>
      <c r="H188" s="3474"/>
      <c r="I188" s="3473">
        <f t="shared" si="34"/>
        <v>0</v>
      </c>
      <c r="J188" s="3472"/>
      <c r="K188" s="3473">
        <f t="shared" si="35"/>
        <v>0</v>
      </c>
      <c r="L188" s="3474"/>
      <c r="M188" s="3473">
        <f t="shared" si="36"/>
        <v>0</v>
      </c>
      <c r="N188" s="3472"/>
      <c r="O188" s="3475">
        <f t="shared" si="37"/>
        <v>0</v>
      </c>
      <c r="P188" s="3474">
        <v>30</v>
      </c>
      <c r="Q188" s="3473">
        <f t="shared" si="38"/>
        <v>19140</v>
      </c>
      <c r="R188" s="3476">
        <f t="shared" si="47"/>
        <v>171</v>
      </c>
      <c r="S188" s="3485" t="s">
        <v>6033</v>
      </c>
      <c r="T188" s="3478">
        <f t="shared" si="39"/>
        <v>30</v>
      </c>
      <c r="U188" s="3486" t="s">
        <v>929</v>
      </c>
      <c r="V188" s="3500">
        <v>638</v>
      </c>
      <c r="W188" s="3472"/>
      <c r="X188" s="3473">
        <f t="shared" si="40"/>
        <v>0</v>
      </c>
      <c r="Y188" s="3474"/>
      <c r="Z188" s="3473">
        <f t="shared" si="41"/>
        <v>0</v>
      </c>
      <c r="AA188" s="3472"/>
      <c r="AB188" s="3473">
        <f t="shared" si="42"/>
        <v>0</v>
      </c>
      <c r="AC188" s="3474"/>
      <c r="AD188" s="3473">
        <f t="shared" si="43"/>
        <v>0</v>
      </c>
      <c r="AE188" s="3480">
        <f t="shared" si="45"/>
        <v>30</v>
      </c>
      <c r="AF188" s="3481">
        <f t="shared" si="44"/>
        <v>19140</v>
      </c>
    </row>
    <row r="189" spans="1:32" ht="90">
      <c r="A189" s="777">
        <f t="shared" si="46"/>
        <v>172</v>
      </c>
      <c r="B189" s="3522" t="s">
        <v>6034</v>
      </c>
      <c r="C189" s="3470">
        <f t="shared" si="32"/>
        <v>83</v>
      </c>
      <c r="D189" s="3484" t="s">
        <v>929</v>
      </c>
      <c r="E189" s="3497">
        <v>1000</v>
      </c>
      <c r="F189" s="3472"/>
      <c r="G189" s="3473">
        <f t="shared" si="33"/>
        <v>0</v>
      </c>
      <c r="H189" s="3474">
        <v>20</v>
      </c>
      <c r="I189" s="3473">
        <f t="shared" si="34"/>
        <v>20000</v>
      </c>
      <c r="J189" s="3472"/>
      <c r="K189" s="3473">
        <f t="shared" si="35"/>
        <v>0</v>
      </c>
      <c r="L189" s="3474"/>
      <c r="M189" s="3473">
        <f t="shared" si="36"/>
        <v>0</v>
      </c>
      <c r="N189" s="3472">
        <v>1</v>
      </c>
      <c r="O189" s="3475">
        <f t="shared" si="37"/>
        <v>1000</v>
      </c>
      <c r="P189" s="3474">
        <v>50</v>
      </c>
      <c r="Q189" s="3473">
        <f t="shared" si="38"/>
        <v>50000</v>
      </c>
      <c r="R189" s="3476">
        <f t="shared" si="47"/>
        <v>172</v>
      </c>
      <c r="S189" s="3524" t="s">
        <v>6034</v>
      </c>
      <c r="T189" s="3478">
        <f t="shared" si="39"/>
        <v>95</v>
      </c>
      <c r="U189" s="3486" t="s">
        <v>929</v>
      </c>
      <c r="V189" s="3500">
        <v>1000</v>
      </c>
      <c r="W189" s="3472">
        <v>10</v>
      </c>
      <c r="X189" s="3473">
        <f t="shared" si="40"/>
        <v>10000</v>
      </c>
      <c r="Y189" s="3474">
        <v>2</v>
      </c>
      <c r="Z189" s="3473">
        <f t="shared" si="41"/>
        <v>2000</v>
      </c>
      <c r="AA189" s="3472"/>
      <c r="AB189" s="3473">
        <f t="shared" si="42"/>
        <v>0</v>
      </c>
      <c r="AC189" s="3474"/>
      <c r="AD189" s="3473">
        <f t="shared" si="43"/>
        <v>0</v>
      </c>
      <c r="AE189" s="3480">
        <f t="shared" si="45"/>
        <v>83</v>
      </c>
      <c r="AF189" s="3481">
        <f t="shared" si="44"/>
        <v>83000</v>
      </c>
    </row>
    <row r="190" spans="1:32" ht="270">
      <c r="A190" s="777">
        <f t="shared" si="46"/>
        <v>173</v>
      </c>
      <c r="B190" s="3489" t="s">
        <v>6035</v>
      </c>
      <c r="C190" s="3484">
        <f t="shared" si="32"/>
        <v>42</v>
      </c>
      <c r="D190" s="3484" t="s">
        <v>929</v>
      </c>
      <c r="E190" s="3514">
        <v>1200</v>
      </c>
      <c r="F190" s="3472"/>
      <c r="G190" s="3473">
        <f t="shared" si="33"/>
        <v>0</v>
      </c>
      <c r="H190" s="3474">
        <v>5</v>
      </c>
      <c r="I190" s="3473">
        <f t="shared" si="34"/>
        <v>6000</v>
      </c>
      <c r="J190" s="3472"/>
      <c r="K190" s="3473">
        <f t="shared" si="35"/>
        <v>0</v>
      </c>
      <c r="L190" s="3474"/>
      <c r="M190" s="3473">
        <f t="shared" si="36"/>
        <v>0</v>
      </c>
      <c r="N190" s="3472">
        <v>1</v>
      </c>
      <c r="O190" s="3475">
        <f t="shared" si="37"/>
        <v>1200</v>
      </c>
      <c r="P190" s="3474">
        <v>30</v>
      </c>
      <c r="Q190" s="3473">
        <f t="shared" si="38"/>
        <v>36000</v>
      </c>
      <c r="R190" s="3476">
        <f t="shared" si="47"/>
        <v>173</v>
      </c>
      <c r="S190" s="3490" t="s">
        <v>6035</v>
      </c>
      <c r="T190" s="3478">
        <f t="shared" si="39"/>
        <v>48</v>
      </c>
      <c r="U190" s="3529" t="s">
        <v>929</v>
      </c>
      <c r="V190" s="3500">
        <v>1200</v>
      </c>
      <c r="W190" s="3472">
        <v>4</v>
      </c>
      <c r="X190" s="3473">
        <f t="shared" si="40"/>
        <v>4800</v>
      </c>
      <c r="Y190" s="3474">
        <v>2</v>
      </c>
      <c r="Z190" s="3473">
        <f t="shared" si="41"/>
        <v>2400</v>
      </c>
      <c r="AA190" s="3472"/>
      <c r="AB190" s="3473">
        <f t="shared" si="42"/>
        <v>0</v>
      </c>
      <c r="AC190" s="3474"/>
      <c r="AD190" s="3473">
        <f t="shared" si="43"/>
        <v>0</v>
      </c>
      <c r="AE190" s="3480">
        <f t="shared" si="45"/>
        <v>42</v>
      </c>
      <c r="AF190" s="3481">
        <f t="shared" si="44"/>
        <v>50400</v>
      </c>
    </row>
    <row r="191" spans="1:32" ht="270">
      <c r="A191" s="777">
        <f t="shared" si="46"/>
        <v>174</v>
      </c>
      <c r="B191" s="3489" t="s">
        <v>6036</v>
      </c>
      <c r="C191" s="3484">
        <f t="shared" si="32"/>
        <v>62</v>
      </c>
      <c r="D191" s="3484" t="s">
        <v>929</v>
      </c>
      <c r="E191" s="3514">
        <v>1200</v>
      </c>
      <c r="F191" s="3472"/>
      <c r="G191" s="3473">
        <f t="shared" si="33"/>
        <v>0</v>
      </c>
      <c r="H191" s="3474">
        <v>5</v>
      </c>
      <c r="I191" s="3473">
        <f t="shared" si="34"/>
        <v>6000</v>
      </c>
      <c r="J191" s="3472"/>
      <c r="K191" s="3473">
        <f t="shared" si="35"/>
        <v>0</v>
      </c>
      <c r="L191" s="3474"/>
      <c r="M191" s="3473">
        <f t="shared" si="36"/>
        <v>0</v>
      </c>
      <c r="N191" s="3472">
        <v>1</v>
      </c>
      <c r="O191" s="3475">
        <f t="shared" si="37"/>
        <v>1200</v>
      </c>
      <c r="P191" s="3474">
        <v>30</v>
      </c>
      <c r="Q191" s="3473">
        <f t="shared" si="38"/>
        <v>36000</v>
      </c>
      <c r="R191" s="3476">
        <f t="shared" si="47"/>
        <v>174</v>
      </c>
      <c r="S191" s="3490" t="s">
        <v>6036</v>
      </c>
      <c r="T191" s="3478">
        <f t="shared" si="39"/>
        <v>88</v>
      </c>
      <c r="U191" s="3529" t="s">
        <v>929</v>
      </c>
      <c r="V191" s="3500">
        <v>1200</v>
      </c>
      <c r="W191" s="3472">
        <v>4</v>
      </c>
      <c r="X191" s="3473">
        <f t="shared" si="40"/>
        <v>4800</v>
      </c>
      <c r="Y191" s="3474">
        <v>2</v>
      </c>
      <c r="Z191" s="3473">
        <f t="shared" si="41"/>
        <v>2400</v>
      </c>
      <c r="AA191" s="3472"/>
      <c r="AB191" s="3473">
        <f t="shared" si="42"/>
        <v>0</v>
      </c>
      <c r="AC191" s="3474">
        <v>20</v>
      </c>
      <c r="AD191" s="3473">
        <f t="shared" si="43"/>
        <v>24000</v>
      </c>
      <c r="AE191" s="3480">
        <f t="shared" si="45"/>
        <v>62</v>
      </c>
      <c r="AF191" s="3481">
        <f t="shared" si="44"/>
        <v>74400</v>
      </c>
    </row>
    <row r="192" spans="1:32" s="3603" customFormat="1" ht="33.75" customHeight="1">
      <c r="A192" s="777">
        <f t="shared" si="46"/>
        <v>175</v>
      </c>
      <c r="B192" s="3487" t="s">
        <v>6037</v>
      </c>
      <c r="C192" s="3470">
        <f t="shared" si="32"/>
        <v>65</v>
      </c>
      <c r="D192" s="3470" t="s">
        <v>929</v>
      </c>
      <c r="E192" s="3601">
        <v>5800</v>
      </c>
      <c r="F192" s="3472">
        <v>2</v>
      </c>
      <c r="G192" s="3473">
        <f t="shared" si="33"/>
        <v>11600</v>
      </c>
      <c r="H192" s="3474">
        <v>10</v>
      </c>
      <c r="I192" s="3473">
        <f t="shared" si="34"/>
        <v>58000</v>
      </c>
      <c r="J192" s="3472">
        <v>3</v>
      </c>
      <c r="K192" s="3473">
        <f t="shared" si="35"/>
        <v>17400</v>
      </c>
      <c r="L192" s="3474"/>
      <c r="M192" s="3473">
        <f t="shared" si="36"/>
        <v>0</v>
      </c>
      <c r="N192" s="3472">
        <v>6</v>
      </c>
      <c r="O192" s="3475">
        <f t="shared" si="37"/>
        <v>34800</v>
      </c>
      <c r="P192" s="3474">
        <v>20</v>
      </c>
      <c r="Q192" s="3473">
        <f t="shared" si="38"/>
        <v>116000</v>
      </c>
      <c r="R192" s="3476">
        <f t="shared" si="47"/>
        <v>175</v>
      </c>
      <c r="S192" s="3488" t="s">
        <v>6037</v>
      </c>
      <c r="T192" s="3478">
        <f t="shared" si="39"/>
        <v>89</v>
      </c>
      <c r="U192" s="3478" t="s">
        <v>929</v>
      </c>
      <c r="V192" s="3602">
        <v>5800</v>
      </c>
      <c r="W192" s="3472">
        <v>4</v>
      </c>
      <c r="X192" s="3473">
        <f t="shared" si="40"/>
        <v>23200</v>
      </c>
      <c r="Y192" s="3474"/>
      <c r="Z192" s="3473">
        <f t="shared" si="41"/>
        <v>0</v>
      </c>
      <c r="AA192" s="3472"/>
      <c r="AB192" s="3473">
        <f t="shared" si="42"/>
        <v>0</v>
      </c>
      <c r="AC192" s="3474">
        <v>20</v>
      </c>
      <c r="AD192" s="3473">
        <f t="shared" si="43"/>
        <v>116000</v>
      </c>
      <c r="AE192" s="3480">
        <f t="shared" si="45"/>
        <v>65</v>
      </c>
      <c r="AF192" s="3481">
        <f t="shared" si="44"/>
        <v>377000</v>
      </c>
    </row>
    <row r="193" spans="1:32" s="3603" customFormat="1" ht="33.75" customHeight="1">
      <c r="A193" s="777">
        <f t="shared" si="46"/>
        <v>176</v>
      </c>
      <c r="B193" s="3487" t="s">
        <v>6038</v>
      </c>
      <c r="C193" s="3470">
        <f t="shared" si="32"/>
        <v>139</v>
      </c>
      <c r="D193" s="3470" t="s">
        <v>929</v>
      </c>
      <c r="E193" s="3601">
        <v>5800</v>
      </c>
      <c r="F193" s="3472">
        <v>2</v>
      </c>
      <c r="G193" s="3473">
        <f t="shared" si="33"/>
        <v>11600</v>
      </c>
      <c r="H193" s="3474">
        <v>30</v>
      </c>
      <c r="I193" s="3473">
        <f t="shared" si="34"/>
        <v>174000</v>
      </c>
      <c r="J193" s="3472">
        <v>3</v>
      </c>
      <c r="K193" s="3473">
        <f t="shared" si="35"/>
        <v>17400</v>
      </c>
      <c r="L193" s="3474"/>
      <c r="M193" s="3473">
        <f t="shared" si="36"/>
        <v>0</v>
      </c>
      <c r="N193" s="3472">
        <v>15</v>
      </c>
      <c r="O193" s="3475">
        <f t="shared" si="37"/>
        <v>87000</v>
      </c>
      <c r="P193" s="3474">
        <v>30</v>
      </c>
      <c r="Q193" s="3473">
        <f t="shared" si="38"/>
        <v>174000</v>
      </c>
      <c r="R193" s="3476">
        <f t="shared" si="47"/>
        <v>176</v>
      </c>
      <c r="S193" s="3488" t="s">
        <v>6038</v>
      </c>
      <c r="T193" s="3478">
        <f t="shared" si="39"/>
        <v>198</v>
      </c>
      <c r="U193" s="3478" t="s">
        <v>929</v>
      </c>
      <c r="V193" s="3602">
        <v>5800</v>
      </c>
      <c r="W193" s="3472">
        <v>20</v>
      </c>
      <c r="X193" s="3473">
        <f t="shared" si="40"/>
        <v>116000</v>
      </c>
      <c r="Y193" s="3474">
        <v>4</v>
      </c>
      <c r="Z193" s="3473">
        <f t="shared" si="41"/>
        <v>23200</v>
      </c>
      <c r="AA193" s="3472">
        <v>5</v>
      </c>
      <c r="AB193" s="3473">
        <f t="shared" si="42"/>
        <v>29000</v>
      </c>
      <c r="AC193" s="3474">
        <v>30</v>
      </c>
      <c r="AD193" s="3473">
        <f t="shared" si="43"/>
        <v>174000</v>
      </c>
      <c r="AE193" s="3480">
        <f t="shared" si="45"/>
        <v>139</v>
      </c>
      <c r="AF193" s="3481">
        <f t="shared" si="44"/>
        <v>806200</v>
      </c>
    </row>
    <row r="194" spans="1:32" s="3603" customFormat="1" ht="33.75" customHeight="1">
      <c r="A194" s="777">
        <f t="shared" si="46"/>
        <v>177</v>
      </c>
      <c r="B194" s="3487" t="s">
        <v>6039</v>
      </c>
      <c r="C194" s="3470">
        <f t="shared" si="32"/>
        <v>283</v>
      </c>
      <c r="D194" s="3470" t="s">
        <v>929</v>
      </c>
      <c r="E194" s="3601">
        <v>5800</v>
      </c>
      <c r="F194" s="3472">
        <v>40</v>
      </c>
      <c r="G194" s="3473">
        <f t="shared" si="33"/>
        <v>232000</v>
      </c>
      <c r="H194" s="3474">
        <v>50</v>
      </c>
      <c r="I194" s="3473">
        <f t="shared" si="34"/>
        <v>290000</v>
      </c>
      <c r="J194" s="3472">
        <v>30</v>
      </c>
      <c r="K194" s="3473">
        <f t="shared" si="35"/>
        <v>174000</v>
      </c>
      <c r="L194" s="3474">
        <v>36</v>
      </c>
      <c r="M194" s="3473">
        <f t="shared" si="36"/>
        <v>208800</v>
      </c>
      <c r="N194" s="3472">
        <v>20</v>
      </c>
      <c r="O194" s="3475">
        <f t="shared" si="37"/>
        <v>116000</v>
      </c>
      <c r="P194" s="3474">
        <v>30</v>
      </c>
      <c r="Q194" s="3473">
        <f t="shared" si="38"/>
        <v>174000</v>
      </c>
      <c r="R194" s="3476">
        <f t="shared" si="47"/>
        <v>177</v>
      </c>
      <c r="S194" s="3488" t="s">
        <v>6039</v>
      </c>
      <c r="T194" s="3478">
        <f t="shared" si="39"/>
        <v>360</v>
      </c>
      <c r="U194" s="3478" t="s">
        <v>929</v>
      </c>
      <c r="V194" s="3602">
        <v>5800</v>
      </c>
      <c r="W194" s="3472">
        <v>60</v>
      </c>
      <c r="X194" s="3473">
        <f t="shared" si="40"/>
        <v>348000</v>
      </c>
      <c r="Y194" s="3474">
        <v>12</v>
      </c>
      <c r="Z194" s="3473">
        <f t="shared" si="41"/>
        <v>69600</v>
      </c>
      <c r="AA194" s="3472">
        <v>5</v>
      </c>
      <c r="AB194" s="3473">
        <f t="shared" si="42"/>
        <v>29000</v>
      </c>
      <c r="AC194" s="3474"/>
      <c r="AD194" s="3473">
        <f t="shared" si="43"/>
        <v>0</v>
      </c>
      <c r="AE194" s="3480">
        <f t="shared" si="45"/>
        <v>283</v>
      </c>
      <c r="AF194" s="3481">
        <f t="shared" si="44"/>
        <v>1641400</v>
      </c>
    </row>
    <row r="195" spans="1:32" s="3603" customFormat="1" ht="33.75" customHeight="1">
      <c r="A195" s="777">
        <f t="shared" si="46"/>
        <v>178</v>
      </c>
      <c r="B195" s="3487" t="s">
        <v>6040</v>
      </c>
      <c r="C195" s="3470">
        <f t="shared" si="32"/>
        <v>135</v>
      </c>
      <c r="D195" s="3470" t="s">
        <v>929</v>
      </c>
      <c r="E195" s="3601">
        <v>5800</v>
      </c>
      <c r="F195" s="3472">
        <v>10</v>
      </c>
      <c r="G195" s="3473">
        <f t="shared" si="33"/>
        <v>58000</v>
      </c>
      <c r="H195" s="3474">
        <v>50</v>
      </c>
      <c r="I195" s="3473">
        <f t="shared" si="34"/>
        <v>290000</v>
      </c>
      <c r="J195" s="3472">
        <v>3</v>
      </c>
      <c r="K195" s="3473">
        <f t="shared" si="35"/>
        <v>17400</v>
      </c>
      <c r="L195" s="3474">
        <v>20</v>
      </c>
      <c r="M195" s="3473">
        <f t="shared" si="36"/>
        <v>116000</v>
      </c>
      <c r="N195" s="3472">
        <v>10</v>
      </c>
      <c r="O195" s="3475">
        <f t="shared" si="37"/>
        <v>58000</v>
      </c>
      <c r="P195" s="3474">
        <v>25</v>
      </c>
      <c r="Q195" s="3473">
        <f t="shared" si="38"/>
        <v>145000</v>
      </c>
      <c r="R195" s="3476">
        <f t="shared" si="47"/>
        <v>178</v>
      </c>
      <c r="S195" s="3488" t="s">
        <v>6040</v>
      </c>
      <c r="T195" s="3478">
        <f t="shared" si="39"/>
        <v>152</v>
      </c>
      <c r="U195" s="3478" t="s">
        <v>929</v>
      </c>
      <c r="V195" s="3602">
        <v>5800</v>
      </c>
      <c r="W195" s="3472"/>
      <c r="X195" s="3473">
        <f t="shared" si="40"/>
        <v>0</v>
      </c>
      <c r="Y195" s="3474">
        <v>12</v>
      </c>
      <c r="Z195" s="3473">
        <f t="shared" si="41"/>
        <v>69600</v>
      </c>
      <c r="AA195" s="3472">
        <v>5</v>
      </c>
      <c r="AB195" s="3473">
        <f t="shared" si="42"/>
        <v>29000</v>
      </c>
      <c r="AC195" s="3474"/>
      <c r="AD195" s="3473">
        <f t="shared" si="43"/>
        <v>0</v>
      </c>
      <c r="AE195" s="3480">
        <f t="shared" si="45"/>
        <v>135</v>
      </c>
      <c r="AF195" s="3481">
        <f t="shared" si="44"/>
        <v>783000</v>
      </c>
    </row>
    <row r="196" spans="1:32" s="3603" customFormat="1" ht="33.75" customHeight="1">
      <c r="A196" s="777">
        <f t="shared" si="46"/>
        <v>179</v>
      </c>
      <c r="B196" s="3487" t="s">
        <v>6041</v>
      </c>
      <c r="C196" s="3470">
        <f t="shared" si="32"/>
        <v>152</v>
      </c>
      <c r="D196" s="3470" t="s">
        <v>929</v>
      </c>
      <c r="E196" s="3601">
        <v>5800</v>
      </c>
      <c r="F196" s="3472">
        <v>24</v>
      </c>
      <c r="G196" s="3473">
        <f t="shared" si="33"/>
        <v>139200</v>
      </c>
      <c r="H196" s="3474">
        <v>10</v>
      </c>
      <c r="I196" s="3473">
        <f t="shared" si="34"/>
        <v>58000</v>
      </c>
      <c r="J196" s="3472">
        <v>30</v>
      </c>
      <c r="K196" s="3473">
        <f t="shared" si="35"/>
        <v>174000</v>
      </c>
      <c r="L196" s="3474">
        <v>30</v>
      </c>
      <c r="M196" s="3473">
        <f t="shared" si="36"/>
        <v>174000</v>
      </c>
      <c r="N196" s="3472">
        <v>15</v>
      </c>
      <c r="O196" s="3475">
        <f t="shared" si="37"/>
        <v>87000</v>
      </c>
      <c r="P196" s="3474">
        <v>8</v>
      </c>
      <c r="Q196" s="3569">
        <f>P196*E196</f>
        <v>46400</v>
      </c>
      <c r="R196" s="3476">
        <f t="shared" si="47"/>
        <v>179</v>
      </c>
      <c r="S196" s="3488" t="s">
        <v>6041</v>
      </c>
      <c r="T196" s="3478">
        <f t="shared" si="39"/>
        <v>187</v>
      </c>
      <c r="U196" s="3478" t="s">
        <v>929</v>
      </c>
      <c r="V196" s="3602">
        <v>5800</v>
      </c>
      <c r="W196" s="3472">
        <v>20</v>
      </c>
      <c r="X196" s="3473">
        <f t="shared" si="40"/>
        <v>116000</v>
      </c>
      <c r="Y196" s="3474">
        <v>10</v>
      </c>
      <c r="Z196" s="3473">
        <f t="shared" si="41"/>
        <v>58000</v>
      </c>
      <c r="AA196" s="3472">
        <v>5</v>
      </c>
      <c r="AB196" s="3473">
        <f t="shared" si="42"/>
        <v>29000</v>
      </c>
      <c r="AC196" s="3474"/>
      <c r="AD196" s="3473">
        <f t="shared" si="43"/>
        <v>0</v>
      </c>
      <c r="AE196" s="3480">
        <f t="shared" si="45"/>
        <v>152</v>
      </c>
      <c r="AF196" s="3481">
        <f t="shared" si="44"/>
        <v>881600</v>
      </c>
    </row>
    <row r="197" spans="1:32" ht="240.75">
      <c r="A197" s="777">
        <f t="shared" si="46"/>
        <v>180</v>
      </c>
      <c r="B197" s="3487" t="s">
        <v>6042</v>
      </c>
      <c r="C197" s="3484">
        <f t="shared" si="32"/>
        <v>0</v>
      </c>
      <c r="D197" s="3484" t="s">
        <v>929</v>
      </c>
      <c r="E197" s="3514">
        <v>2700</v>
      </c>
      <c r="F197" s="3472"/>
      <c r="G197" s="3473">
        <f t="shared" si="33"/>
        <v>0</v>
      </c>
      <c r="H197" s="3474"/>
      <c r="I197" s="3473">
        <f t="shared" si="34"/>
        <v>0</v>
      </c>
      <c r="J197" s="3472"/>
      <c r="K197" s="3473">
        <f t="shared" si="35"/>
        <v>0</v>
      </c>
      <c r="L197" s="3474"/>
      <c r="M197" s="3473">
        <f t="shared" si="36"/>
        <v>0</v>
      </c>
      <c r="N197" s="3472"/>
      <c r="O197" s="3475">
        <f t="shared" si="37"/>
        <v>0</v>
      </c>
      <c r="P197" s="3474"/>
      <c r="Q197" s="3473">
        <f t="shared" si="38"/>
        <v>0</v>
      </c>
      <c r="R197" s="3476">
        <f t="shared" si="47"/>
        <v>180</v>
      </c>
      <c r="S197" s="3488" t="s">
        <v>6042</v>
      </c>
      <c r="T197" s="3478">
        <f t="shared" si="39"/>
        <v>0</v>
      </c>
      <c r="U197" s="3486" t="s">
        <v>929</v>
      </c>
      <c r="V197" s="3500">
        <v>2700</v>
      </c>
      <c r="W197" s="3472"/>
      <c r="X197" s="3473">
        <f t="shared" si="40"/>
        <v>0</v>
      </c>
      <c r="Y197" s="3474"/>
      <c r="Z197" s="3473">
        <f t="shared" si="41"/>
        <v>0</v>
      </c>
      <c r="AA197" s="3472"/>
      <c r="AB197" s="3473">
        <f t="shared" si="42"/>
        <v>0</v>
      </c>
      <c r="AC197" s="3474"/>
      <c r="AD197" s="3473">
        <f t="shared" si="43"/>
        <v>0</v>
      </c>
      <c r="AE197" s="3480">
        <f t="shared" si="45"/>
        <v>0</v>
      </c>
      <c r="AF197" s="3481">
        <f t="shared" si="44"/>
        <v>0</v>
      </c>
    </row>
    <row r="198" spans="1:32" ht="240.75">
      <c r="A198" s="777">
        <f t="shared" si="46"/>
        <v>181</v>
      </c>
      <c r="B198" s="3487" t="s">
        <v>6043</v>
      </c>
      <c r="C198" s="3484">
        <f t="shared" si="32"/>
        <v>40</v>
      </c>
      <c r="D198" s="3484" t="s">
        <v>929</v>
      </c>
      <c r="E198" s="3514">
        <v>2700</v>
      </c>
      <c r="F198" s="3472"/>
      <c r="G198" s="3473">
        <f t="shared" si="33"/>
        <v>0</v>
      </c>
      <c r="H198" s="3474"/>
      <c r="I198" s="3473">
        <f t="shared" si="34"/>
        <v>0</v>
      </c>
      <c r="J198" s="3472"/>
      <c r="K198" s="3473">
        <f t="shared" si="35"/>
        <v>0</v>
      </c>
      <c r="L198" s="3474"/>
      <c r="M198" s="3473">
        <f t="shared" si="36"/>
        <v>0</v>
      </c>
      <c r="N198" s="3472"/>
      <c r="O198" s="3475">
        <f t="shared" si="37"/>
        <v>0</v>
      </c>
      <c r="P198" s="3474"/>
      <c r="Q198" s="3473">
        <f t="shared" si="38"/>
        <v>0</v>
      </c>
      <c r="R198" s="3476">
        <f t="shared" si="47"/>
        <v>181</v>
      </c>
      <c r="S198" s="3488" t="s">
        <v>6043</v>
      </c>
      <c r="T198" s="3478">
        <f t="shared" si="39"/>
        <v>80</v>
      </c>
      <c r="U198" s="3486" t="s">
        <v>929</v>
      </c>
      <c r="V198" s="3500">
        <v>2700</v>
      </c>
      <c r="W198" s="3472">
        <v>40</v>
      </c>
      <c r="X198" s="3473">
        <f t="shared" si="40"/>
        <v>108000</v>
      </c>
      <c r="Y198" s="3474"/>
      <c r="Z198" s="3473">
        <f t="shared" si="41"/>
        <v>0</v>
      </c>
      <c r="AA198" s="3472"/>
      <c r="AB198" s="3473">
        <f t="shared" si="42"/>
        <v>0</v>
      </c>
      <c r="AC198" s="3474"/>
      <c r="AD198" s="3473">
        <f t="shared" si="43"/>
        <v>0</v>
      </c>
      <c r="AE198" s="3480">
        <f t="shared" si="45"/>
        <v>40</v>
      </c>
      <c r="AF198" s="3481">
        <f t="shared" si="44"/>
        <v>108000</v>
      </c>
    </row>
    <row r="199" spans="1:32" s="3482" customFormat="1" ht="15.75">
      <c r="A199" s="777">
        <f t="shared" si="46"/>
        <v>182</v>
      </c>
      <c r="B199" s="3577" t="s">
        <v>6044</v>
      </c>
      <c r="C199" s="3470">
        <f t="shared" si="32"/>
        <v>130</v>
      </c>
      <c r="D199" s="3491" t="s">
        <v>903</v>
      </c>
      <c r="E199" s="3497">
        <v>162.5</v>
      </c>
      <c r="F199" s="3472"/>
      <c r="G199" s="3473">
        <f t="shared" si="33"/>
        <v>0</v>
      </c>
      <c r="H199" s="3474"/>
      <c r="I199" s="3473">
        <f t="shared" si="34"/>
        <v>0</v>
      </c>
      <c r="J199" s="3472">
        <v>10</v>
      </c>
      <c r="K199" s="3473">
        <f t="shared" si="35"/>
        <v>1625</v>
      </c>
      <c r="L199" s="3474"/>
      <c r="M199" s="3473">
        <f t="shared" si="36"/>
        <v>0</v>
      </c>
      <c r="N199" s="3472"/>
      <c r="O199" s="3475">
        <f t="shared" si="37"/>
        <v>0</v>
      </c>
      <c r="P199" s="3474"/>
      <c r="Q199" s="3473">
        <f t="shared" si="38"/>
        <v>0</v>
      </c>
      <c r="R199" s="3476">
        <f t="shared" si="47"/>
        <v>182</v>
      </c>
      <c r="S199" s="3578" t="s">
        <v>6044</v>
      </c>
      <c r="T199" s="3478">
        <f t="shared" si="39"/>
        <v>250</v>
      </c>
      <c r="U199" s="3492" t="s">
        <v>903</v>
      </c>
      <c r="V199" s="3500">
        <v>162.5</v>
      </c>
      <c r="W199" s="3472">
        <v>20</v>
      </c>
      <c r="X199" s="3473">
        <f t="shared" si="40"/>
        <v>3250</v>
      </c>
      <c r="Y199" s="3474"/>
      <c r="Z199" s="3473">
        <f t="shared" si="41"/>
        <v>0</v>
      </c>
      <c r="AA199" s="3472"/>
      <c r="AB199" s="3473">
        <f t="shared" si="42"/>
        <v>0</v>
      </c>
      <c r="AC199" s="3474">
        <v>100</v>
      </c>
      <c r="AD199" s="3473">
        <f t="shared" si="43"/>
        <v>16250</v>
      </c>
      <c r="AE199" s="3480">
        <f t="shared" si="45"/>
        <v>130</v>
      </c>
      <c r="AF199" s="3481">
        <f t="shared" si="44"/>
        <v>21125</v>
      </c>
    </row>
    <row r="200" spans="1:32" ht="15.75">
      <c r="A200" s="777">
        <f t="shared" si="46"/>
        <v>183</v>
      </c>
      <c r="B200" s="3579" t="s">
        <v>6045</v>
      </c>
      <c r="C200" s="3470">
        <f t="shared" si="32"/>
        <v>19</v>
      </c>
      <c r="D200" s="3496" t="s">
        <v>903</v>
      </c>
      <c r="E200" s="3497">
        <v>500</v>
      </c>
      <c r="F200" s="3472">
        <v>4</v>
      </c>
      <c r="G200" s="3473">
        <f t="shared" si="33"/>
        <v>2000</v>
      </c>
      <c r="H200" s="3474">
        <v>5</v>
      </c>
      <c r="I200" s="3473">
        <f t="shared" si="34"/>
        <v>2500</v>
      </c>
      <c r="J200" s="3472"/>
      <c r="K200" s="3473">
        <f t="shared" si="35"/>
        <v>0</v>
      </c>
      <c r="L200" s="3474"/>
      <c r="M200" s="3473">
        <f t="shared" si="36"/>
        <v>0</v>
      </c>
      <c r="N200" s="3472"/>
      <c r="O200" s="3475">
        <f t="shared" si="37"/>
        <v>0</v>
      </c>
      <c r="P200" s="3474"/>
      <c r="Q200" s="3473">
        <f t="shared" si="38"/>
        <v>0</v>
      </c>
      <c r="R200" s="3476">
        <f t="shared" si="47"/>
        <v>183</v>
      </c>
      <c r="S200" s="3580" t="s">
        <v>6045</v>
      </c>
      <c r="T200" s="3478">
        <f t="shared" si="39"/>
        <v>29</v>
      </c>
      <c r="U200" s="3499" t="s">
        <v>903</v>
      </c>
      <c r="V200" s="3500">
        <v>500</v>
      </c>
      <c r="W200" s="3472"/>
      <c r="X200" s="3473">
        <f t="shared" si="40"/>
        <v>0</v>
      </c>
      <c r="Y200" s="3474"/>
      <c r="Z200" s="3473">
        <f t="shared" si="41"/>
        <v>0</v>
      </c>
      <c r="AA200" s="3472">
        <v>5</v>
      </c>
      <c r="AB200" s="3473">
        <f t="shared" si="42"/>
        <v>2500</v>
      </c>
      <c r="AC200" s="3474">
        <v>5</v>
      </c>
      <c r="AD200" s="3473">
        <f t="shared" si="43"/>
        <v>2500</v>
      </c>
      <c r="AE200" s="3480">
        <f t="shared" si="45"/>
        <v>19</v>
      </c>
      <c r="AF200" s="3481">
        <f t="shared" si="44"/>
        <v>9500</v>
      </c>
    </row>
    <row r="201" spans="1:32" ht="18.75" customHeight="1">
      <c r="A201" s="777">
        <f t="shared" si="46"/>
        <v>184</v>
      </c>
      <c r="B201" s="3522" t="s">
        <v>6046</v>
      </c>
      <c r="C201" s="3470">
        <f t="shared" si="32"/>
        <v>30</v>
      </c>
      <c r="D201" s="3470" t="s">
        <v>929</v>
      </c>
      <c r="E201" s="3497">
        <v>700</v>
      </c>
      <c r="F201" s="3472"/>
      <c r="G201" s="3473">
        <f t="shared" si="33"/>
        <v>0</v>
      </c>
      <c r="H201" s="3474">
        <v>30</v>
      </c>
      <c r="I201" s="3473">
        <f t="shared" si="34"/>
        <v>21000</v>
      </c>
      <c r="J201" s="3472"/>
      <c r="K201" s="3473">
        <f t="shared" si="35"/>
        <v>0</v>
      </c>
      <c r="L201" s="3474"/>
      <c r="M201" s="3473">
        <f t="shared" si="36"/>
        <v>0</v>
      </c>
      <c r="N201" s="3472"/>
      <c r="O201" s="3475">
        <f t="shared" si="37"/>
        <v>0</v>
      </c>
      <c r="P201" s="3474"/>
      <c r="Q201" s="3473">
        <f t="shared" si="38"/>
        <v>0</v>
      </c>
      <c r="R201" s="3476">
        <f t="shared" si="47"/>
        <v>184</v>
      </c>
      <c r="S201" s="3524" t="s">
        <v>6046</v>
      </c>
      <c r="T201" s="3478">
        <f t="shared" si="39"/>
        <v>30</v>
      </c>
      <c r="U201" s="3478" t="s">
        <v>929</v>
      </c>
      <c r="V201" s="3500">
        <v>700</v>
      </c>
      <c r="W201" s="3472"/>
      <c r="X201" s="3473">
        <f t="shared" si="40"/>
        <v>0</v>
      </c>
      <c r="Y201" s="3474"/>
      <c r="Z201" s="3473">
        <f t="shared" si="41"/>
        <v>0</v>
      </c>
      <c r="AA201" s="3472"/>
      <c r="AB201" s="3473">
        <f t="shared" si="42"/>
        <v>0</v>
      </c>
      <c r="AC201" s="3474"/>
      <c r="AD201" s="3473">
        <f t="shared" si="43"/>
        <v>0</v>
      </c>
      <c r="AE201" s="3480">
        <f t="shared" si="45"/>
        <v>30</v>
      </c>
      <c r="AF201" s="3481">
        <f t="shared" si="44"/>
        <v>21000</v>
      </c>
    </row>
    <row r="202" spans="1:32" s="3482" customFormat="1" ht="15.75">
      <c r="A202" s="777">
        <f t="shared" si="46"/>
        <v>185</v>
      </c>
      <c r="B202" s="3469" t="s">
        <v>6047</v>
      </c>
      <c r="C202" s="3470">
        <f t="shared" si="32"/>
        <v>0</v>
      </c>
      <c r="D202" s="3470" t="s">
        <v>946</v>
      </c>
      <c r="E202" s="3497">
        <v>70</v>
      </c>
      <c r="F202" s="3472"/>
      <c r="G202" s="3473">
        <f t="shared" si="33"/>
        <v>0</v>
      </c>
      <c r="H202" s="3474"/>
      <c r="I202" s="3473">
        <f t="shared" si="34"/>
        <v>0</v>
      </c>
      <c r="J202" s="3472"/>
      <c r="K202" s="3473">
        <f t="shared" si="35"/>
        <v>0</v>
      </c>
      <c r="L202" s="3474"/>
      <c r="M202" s="3473">
        <f t="shared" si="36"/>
        <v>0</v>
      </c>
      <c r="N202" s="3472"/>
      <c r="O202" s="3475">
        <f t="shared" si="37"/>
        <v>0</v>
      </c>
      <c r="P202" s="3474"/>
      <c r="Q202" s="3473">
        <f t="shared" si="38"/>
        <v>0</v>
      </c>
      <c r="R202" s="3476">
        <f t="shared" si="47"/>
        <v>185</v>
      </c>
      <c r="S202" s="3477" t="s">
        <v>6047</v>
      </c>
      <c r="T202" s="3478">
        <f t="shared" si="39"/>
        <v>0</v>
      </c>
      <c r="U202" s="3478" t="s">
        <v>946</v>
      </c>
      <c r="V202" s="3500">
        <v>70</v>
      </c>
      <c r="W202" s="3472"/>
      <c r="X202" s="3473">
        <f t="shared" si="40"/>
        <v>0</v>
      </c>
      <c r="Y202" s="3474"/>
      <c r="Z202" s="3473">
        <f t="shared" si="41"/>
        <v>0</v>
      </c>
      <c r="AA202" s="3472"/>
      <c r="AB202" s="3473">
        <f t="shared" si="42"/>
        <v>0</v>
      </c>
      <c r="AC202" s="3474"/>
      <c r="AD202" s="3473">
        <f t="shared" si="43"/>
        <v>0</v>
      </c>
      <c r="AE202" s="3480">
        <f t="shared" si="45"/>
        <v>0</v>
      </c>
      <c r="AF202" s="3481">
        <f t="shared" si="44"/>
        <v>0</v>
      </c>
    </row>
    <row r="203" spans="1:32" s="3482" customFormat="1" ht="15.75">
      <c r="A203" s="777">
        <f t="shared" si="46"/>
        <v>186</v>
      </c>
      <c r="B203" s="3495" t="s">
        <v>6048</v>
      </c>
      <c r="C203" s="3470">
        <f t="shared" si="32"/>
        <v>4800</v>
      </c>
      <c r="D203" s="3496" t="s">
        <v>903</v>
      </c>
      <c r="E203" s="3497">
        <v>170</v>
      </c>
      <c r="F203" s="3472">
        <v>4000</v>
      </c>
      <c r="G203" s="3473">
        <f t="shared" si="33"/>
        <v>680000</v>
      </c>
      <c r="H203" s="3474">
        <v>300</v>
      </c>
      <c r="I203" s="3473">
        <f t="shared" si="34"/>
        <v>51000</v>
      </c>
      <c r="J203" s="3472"/>
      <c r="K203" s="3473">
        <f t="shared" si="35"/>
        <v>0</v>
      </c>
      <c r="L203" s="3474">
        <v>50</v>
      </c>
      <c r="M203" s="3473">
        <f t="shared" si="36"/>
        <v>8500</v>
      </c>
      <c r="N203" s="3472">
        <v>150</v>
      </c>
      <c r="O203" s="3475">
        <f t="shared" si="37"/>
        <v>25500</v>
      </c>
      <c r="P203" s="3474"/>
      <c r="Q203" s="3473">
        <f t="shared" si="38"/>
        <v>0</v>
      </c>
      <c r="R203" s="3476">
        <f t="shared" si="47"/>
        <v>186</v>
      </c>
      <c r="S203" s="3498" t="s">
        <v>6048</v>
      </c>
      <c r="T203" s="3478">
        <f t="shared" si="39"/>
        <v>5100</v>
      </c>
      <c r="U203" s="3499" t="s">
        <v>903</v>
      </c>
      <c r="V203" s="3500">
        <v>170</v>
      </c>
      <c r="W203" s="3472"/>
      <c r="X203" s="3473">
        <f t="shared" si="40"/>
        <v>0</v>
      </c>
      <c r="Y203" s="3474"/>
      <c r="Z203" s="3473">
        <f t="shared" si="41"/>
        <v>0</v>
      </c>
      <c r="AA203" s="3472">
        <v>300</v>
      </c>
      <c r="AB203" s="3473">
        <f t="shared" si="42"/>
        <v>51000</v>
      </c>
      <c r="AC203" s="3474"/>
      <c r="AD203" s="3473">
        <f t="shared" si="43"/>
        <v>0</v>
      </c>
      <c r="AE203" s="3480">
        <f t="shared" si="45"/>
        <v>4800</v>
      </c>
      <c r="AF203" s="3481">
        <f t="shared" si="44"/>
        <v>816000</v>
      </c>
    </row>
    <row r="204" spans="1:32" s="3482" customFormat="1" ht="15.75">
      <c r="A204" s="777">
        <f t="shared" si="46"/>
        <v>187</v>
      </c>
      <c r="B204" s="3495" t="s">
        <v>6049</v>
      </c>
      <c r="C204" s="3470">
        <f t="shared" si="32"/>
        <v>6250</v>
      </c>
      <c r="D204" s="3496" t="s">
        <v>903</v>
      </c>
      <c r="E204" s="3497">
        <v>170</v>
      </c>
      <c r="F204" s="3472"/>
      <c r="G204" s="3473">
        <f t="shared" si="33"/>
        <v>0</v>
      </c>
      <c r="H204" s="3474"/>
      <c r="I204" s="3473">
        <f t="shared" si="34"/>
        <v>0</v>
      </c>
      <c r="J204" s="3472">
        <v>400</v>
      </c>
      <c r="K204" s="3473">
        <f t="shared" si="35"/>
        <v>68000</v>
      </c>
      <c r="L204" s="3474"/>
      <c r="M204" s="3473">
        <f t="shared" si="36"/>
        <v>0</v>
      </c>
      <c r="N204" s="3472"/>
      <c r="O204" s="3475">
        <f t="shared" si="37"/>
        <v>0</v>
      </c>
      <c r="P204" s="3474">
        <v>650</v>
      </c>
      <c r="Q204" s="3473">
        <f t="shared" si="38"/>
        <v>110500</v>
      </c>
      <c r="R204" s="3476">
        <f t="shared" si="47"/>
        <v>187</v>
      </c>
      <c r="S204" s="3498" t="s">
        <v>6049</v>
      </c>
      <c r="T204" s="3478">
        <f t="shared" si="39"/>
        <v>11450</v>
      </c>
      <c r="U204" s="3499" t="s">
        <v>903</v>
      </c>
      <c r="V204" s="3500">
        <v>170</v>
      </c>
      <c r="W204" s="3472">
        <v>500</v>
      </c>
      <c r="X204" s="3473">
        <f t="shared" si="40"/>
        <v>85000</v>
      </c>
      <c r="Y204" s="3604">
        <v>400</v>
      </c>
      <c r="Z204" s="3473">
        <f t="shared" si="41"/>
        <v>68000</v>
      </c>
      <c r="AA204" s="3472">
        <v>300</v>
      </c>
      <c r="AB204" s="3473">
        <f t="shared" si="42"/>
        <v>51000</v>
      </c>
      <c r="AC204" s="3474">
        <v>4000</v>
      </c>
      <c r="AD204" s="3473">
        <f t="shared" si="43"/>
        <v>680000</v>
      </c>
      <c r="AE204" s="3480">
        <f t="shared" si="45"/>
        <v>6250</v>
      </c>
      <c r="AF204" s="3481">
        <f t="shared" si="44"/>
        <v>1062500</v>
      </c>
    </row>
    <row r="205" spans="1:32" s="3482" customFormat="1" ht="90">
      <c r="A205" s="777">
        <f t="shared" si="46"/>
        <v>188</v>
      </c>
      <c r="B205" s="3605" t="s">
        <v>6050</v>
      </c>
      <c r="C205" s="3470">
        <f t="shared" si="32"/>
        <v>32200</v>
      </c>
      <c r="D205" s="3523" t="s">
        <v>903</v>
      </c>
      <c r="E205" s="3497">
        <v>35</v>
      </c>
      <c r="F205" s="3472">
        <v>3000</v>
      </c>
      <c r="G205" s="3473">
        <f t="shared" si="33"/>
        <v>105000</v>
      </c>
      <c r="H205" s="3474">
        <v>2000</v>
      </c>
      <c r="I205" s="3473">
        <f t="shared" si="34"/>
        <v>70000</v>
      </c>
      <c r="J205" s="3472">
        <v>1500</v>
      </c>
      <c r="K205" s="3473">
        <f t="shared" si="35"/>
        <v>52500</v>
      </c>
      <c r="L205" s="3474">
        <v>4000</v>
      </c>
      <c r="M205" s="3473">
        <f t="shared" si="36"/>
        <v>140000</v>
      </c>
      <c r="N205" s="3472">
        <v>1800</v>
      </c>
      <c r="O205" s="3475">
        <f t="shared" si="37"/>
        <v>63000</v>
      </c>
      <c r="P205" s="3474">
        <v>1500</v>
      </c>
      <c r="Q205" s="3473">
        <f t="shared" si="38"/>
        <v>52500</v>
      </c>
      <c r="R205" s="3476">
        <f t="shared" si="47"/>
        <v>188</v>
      </c>
      <c r="S205" s="3606" t="s">
        <v>6050</v>
      </c>
      <c r="T205" s="3478">
        <f t="shared" si="39"/>
        <v>50600</v>
      </c>
      <c r="U205" s="3525" t="s">
        <v>903</v>
      </c>
      <c r="V205" s="3500">
        <v>35</v>
      </c>
      <c r="W205" s="3472">
        <v>10000</v>
      </c>
      <c r="X205" s="3473">
        <f t="shared" si="40"/>
        <v>350000</v>
      </c>
      <c r="Y205" s="3474">
        <v>600</v>
      </c>
      <c r="Z205" s="3473">
        <f t="shared" si="41"/>
        <v>21000</v>
      </c>
      <c r="AA205" s="3472">
        <v>1800</v>
      </c>
      <c r="AB205" s="3473">
        <f t="shared" si="42"/>
        <v>63000</v>
      </c>
      <c r="AC205" s="3474">
        <v>6000</v>
      </c>
      <c r="AD205" s="3473">
        <f t="shared" si="43"/>
        <v>210000</v>
      </c>
      <c r="AE205" s="3480">
        <f t="shared" si="45"/>
        <v>32200</v>
      </c>
      <c r="AF205" s="3481">
        <f t="shared" si="44"/>
        <v>1127000</v>
      </c>
    </row>
    <row r="206" spans="1:32" s="3482" customFormat="1" ht="90">
      <c r="A206" s="777">
        <f t="shared" si="46"/>
        <v>189</v>
      </c>
      <c r="B206" s="3607" t="s">
        <v>6051</v>
      </c>
      <c r="C206" s="3470">
        <f t="shared" si="32"/>
        <v>21900</v>
      </c>
      <c r="D206" s="3523" t="s">
        <v>903</v>
      </c>
      <c r="E206" s="3497">
        <v>35</v>
      </c>
      <c r="F206" s="3472">
        <v>1000</v>
      </c>
      <c r="G206" s="3473">
        <f t="shared" si="33"/>
        <v>35000</v>
      </c>
      <c r="H206" s="3474"/>
      <c r="I206" s="3473">
        <f t="shared" si="34"/>
        <v>0</v>
      </c>
      <c r="J206" s="3472">
        <v>1000</v>
      </c>
      <c r="K206" s="3473">
        <f t="shared" si="35"/>
        <v>35000</v>
      </c>
      <c r="L206" s="3474">
        <v>1500</v>
      </c>
      <c r="M206" s="3473">
        <f t="shared" si="36"/>
        <v>52500</v>
      </c>
      <c r="N206" s="3472">
        <v>1000</v>
      </c>
      <c r="O206" s="3475">
        <f t="shared" si="37"/>
        <v>35000</v>
      </c>
      <c r="P206" s="3474">
        <v>1000</v>
      </c>
      <c r="Q206" s="3473">
        <f t="shared" si="38"/>
        <v>35000</v>
      </c>
      <c r="R206" s="3476">
        <f t="shared" si="47"/>
        <v>189</v>
      </c>
      <c r="S206" s="3608" t="s">
        <v>6051</v>
      </c>
      <c r="T206" s="3478">
        <f t="shared" si="39"/>
        <v>38300</v>
      </c>
      <c r="U206" s="3525" t="s">
        <v>903</v>
      </c>
      <c r="V206" s="3500">
        <v>35</v>
      </c>
      <c r="W206" s="3472">
        <v>10000</v>
      </c>
      <c r="X206" s="3473">
        <f t="shared" si="40"/>
        <v>350000</v>
      </c>
      <c r="Y206" s="3474">
        <v>600</v>
      </c>
      <c r="Z206" s="3473">
        <f t="shared" si="41"/>
        <v>21000</v>
      </c>
      <c r="AA206" s="3472">
        <v>1800</v>
      </c>
      <c r="AB206" s="3473">
        <f t="shared" si="42"/>
        <v>63000</v>
      </c>
      <c r="AC206" s="3474">
        <v>4000</v>
      </c>
      <c r="AD206" s="3473">
        <f t="shared" si="43"/>
        <v>140000</v>
      </c>
      <c r="AE206" s="3480">
        <f t="shared" si="45"/>
        <v>21900</v>
      </c>
      <c r="AF206" s="3481">
        <f t="shared" si="44"/>
        <v>766500</v>
      </c>
    </row>
    <row r="207" spans="1:32" s="3482" customFormat="1" ht="15.75">
      <c r="A207" s="777">
        <f t="shared" si="46"/>
        <v>190</v>
      </c>
      <c r="B207" s="3579" t="s">
        <v>6052</v>
      </c>
      <c r="C207" s="3470">
        <f t="shared" si="32"/>
        <v>0</v>
      </c>
      <c r="D207" s="3496" t="s">
        <v>903</v>
      </c>
      <c r="E207" s="3497">
        <v>200</v>
      </c>
      <c r="F207" s="3472"/>
      <c r="G207" s="3473">
        <f t="shared" si="33"/>
        <v>0</v>
      </c>
      <c r="H207" s="3474"/>
      <c r="I207" s="3473">
        <f t="shared" si="34"/>
        <v>0</v>
      </c>
      <c r="J207" s="3472"/>
      <c r="K207" s="3473">
        <f t="shared" si="35"/>
        <v>0</v>
      </c>
      <c r="L207" s="3474"/>
      <c r="M207" s="3473">
        <f t="shared" si="36"/>
        <v>0</v>
      </c>
      <c r="N207" s="3472"/>
      <c r="O207" s="3475">
        <f t="shared" si="37"/>
        <v>0</v>
      </c>
      <c r="P207" s="3474"/>
      <c r="Q207" s="3473">
        <f t="shared" si="38"/>
        <v>0</v>
      </c>
      <c r="R207" s="3476">
        <f t="shared" si="47"/>
        <v>190</v>
      </c>
      <c r="S207" s="3580" t="s">
        <v>6052</v>
      </c>
      <c r="T207" s="3478">
        <f t="shared" si="39"/>
        <v>0</v>
      </c>
      <c r="U207" s="3499" t="s">
        <v>903</v>
      </c>
      <c r="V207" s="3500">
        <v>200</v>
      </c>
      <c r="W207" s="3472"/>
      <c r="X207" s="3473">
        <f t="shared" si="40"/>
        <v>0</v>
      </c>
      <c r="Y207" s="3474"/>
      <c r="Z207" s="3473">
        <f t="shared" si="41"/>
        <v>0</v>
      </c>
      <c r="AA207" s="3472"/>
      <c r="AB207" s="3473">
        <f t="shared" si="42"/>
        <v>0</v>
      </c>
      <c r="AC207" s="3474"/>
      <c r="AD207" s="3473">
        <f t="shared" si="43"/>
        <v>0</v>
      </c>
      <c r="AE207" s="3480">
        <f t="shared" si="45"/>
        <v>0</v>
      </c>
      <c r="AF207" s="3481">
        <f t="shared" si="44"/>
        <v>0</v>
      </c>
    </row>
    <row r="208" spans="1:32" s="3583" customFormat="1" ht="15.75">
      <c r="A208" s="777">
        <f t="shared" si="46"/>
        <v>191</v>
      </c>
      <c r="B208" s="3557" t="s">
        <v>6053</v>
      </c>
      <c r="C208" s="3470">
        <f t="shared" si="32"/>
        <v>10</v>
      </c>
      <c r="D208" s="3558" t="s">
        <v>929</v>
      </c>
      <c r="E208" s="3497">
        <v>250</v>
      </c>
      <c r="F208" s="3515">
        <v>4</v>
      </c>
      <c r="G208" s="3473">
        <f t="shared" si="33"/>
        <v>1000</v>
      </c>
      <c r="H208" s="3516"/>
      <c r="I208" s="3473">
        <f t="shared" si="34"/>
        <v>0</v>
      </c>
      <c r="J208" s="3515"/>
      <c r="K208" s="3473">
        <f t="shared" si="35"/>
        <v>0</v>
      </c>
      <c r="L208" s="3516"/>
      <c r="M208" s="3473">
        <f t="shared" si="36"/>
        <v>0</v>
      </c>
      <c r="N208" s="3515"/>
      <c r="O208" s="3475">
        <f t="shared" si="37"/>
        <v>0</v>
      </c>
      <c r="P208" s="3516"/>
      <c r="Q208" s="3473">
        <f t="shared" si="38"/>
        <v>0</v>
      </c>
      <c r="R208" s="3476">
        <f t="shared" si="47"/>
        <v>191</v>
      </c>
      <c r="S208" s="3559" t="s">
        <v>6053</v>
      </c>
      <c r="T208" s="3478">
        <f t="shared" si="39"/>
        <v>16</v>
      </c>
      <c r="U208" s="3560" t="s">
        <v>929</v>
      </c>
      <c r="V208" s="3500">
        <v>250</v>
      </c>
      <c r="W208" s="3515"/>
      <c r="X208" s="3473">
        <f t="shared" si="40"/>
        <v>0</v>
      </c>
      <c r="Y208" s="3516"/>
      <c r="Z208" s="3473">
        <f t="shared" si="41"/>
        <v>0</v>
      </c>
      <c r="AA208" s="3515"/>
      <c r="AB208" s="3473">
        <f t="shared" si="42"/>
        <v>0</v>
      </c>
      <c r="AC208" s="3516">
        <v>6</v>
      </c>
      <c r="AD208" s="3473">
        <f t="shared" si="43"/>
        <v>1500</v>
      </c>
      <c r="AE208" s="3480">
        <f t="shared" si="45"/>
        <v>10</v>
      </c>
      <c r="AF208" s="3481">
        <f t="shared" si="44"/>
        <v>2500</v>
      </c>
    </row>
    <row r="209" spans="1:32" s="3583" customFormat="1" ht="15.75">
      <c r="A209" s="777">
        <f t="shared" si="46"/>
        <v>192</v>
      </c>
      <c r="B209" s="3557" t="s">
        <v>6054</v>
      </c>
      <c r="C209" s="3470">
        <f t="shared" si="32"/>
        <v>10</v>
      </c>
      <c r="D209" s="3558" t="s">
        <v>929</v>
      </c>
      <c r="E209" s="3497">
        <v>1200</v>
      </c>
      <c r="F209" s="3515">
        <v>4</v>
      </c>
      <c r="G209" s="3473">
        <f t="shared" si="33"/>
        <v>4800</v>
      </c>
      <c r="H209" s="3516"/>
      <c r="I209" s="3473">
        <f t="shared" si="34"/>
        <v>0</v>
      </c>
      <c r="J209" s="3515"/>
      <c r="K209" s="3473">
        <f t="shared" si="35"/>
        <v>0</v>
      </c>
      <c r="L209" s="3516"/>
      <c r="M209" s="3473">
        <f t="shared" si="36"/>
        <v>0</v>
      </c>
      <c r="N209" s="3515"/>
      <c r="O209" s="3475">
        <f t="shared" si="37"/>
        <v>0</v>
      </c>
      <c r="P209" s="3516"/>
      <c r="Q209" s="3473">
        <f t="shared" si="38"/>
        <v>0</v>
      </c>
      <c r="R209" s="3476">
        <f t="shared" si="47"/>
        <v>192</v>
      </c>
      <c r="S209" s="3559" t="s">
        <v>6054</v>
      </c>
      <c r="T209" s="3478">
        <f t="shared" si="39"/>
        <v>16</v>
      </c>
      <c r="U209" s="3560" t="s">
        <v>929</v>
      </c>
      <c r="V209" s="3500">
        <v>1200</v>
      </c>
      <c r="W209" s="3515"/>
      <c r="X209" s="3473">
        <f t="shared" si="40"/>
        <v>0</v>
      </c>
      <c r="Y209" s="3516"/>
      <c r="Z209" s="3473">
        <f t="shared" si="41"/>
        <v>0</v>
      </c>
      <c r="AA209" s="3515"/>
      <c r="AB209" s="3473">
        <f t="shared" si="42"/>
        <v>0</v>
      </c>
      <c r="AC209" s="3516">
        <v>6</v>
      </c>
      <c r="AD209" s="3473">
        <f t="shared" si="43"/>
        <v>7200</v>
      </c>
      <c r="AE209" s="3480">
        <f t="shared" si="45"/>
        <v>10</v>
      </c>
      <c r="AF209" s="3481">
        <f t="shared" si="44"/>
        <v>12000</v>
      </c>
    </row>
    <row r="210" spans="1:32" s="3583" customFormat="1" ht="135.75">
      <c r="A210" s="777">
        <f t="shared" si="46"/>
        <v>193</v>
      </c>
      <c r="B210" s="3609" t="s">
        <v>6055</v>
      </c>
      <c r="C210" s="3470">
        <f t="shared" si="32"/>
        <v>24</v>
      </c>
      <c r="D210" s="3558" t="s">
        <v>929</v>
      </c>
      <c r="E210" s="3497">
        <v>700</v>
      </c>
      <c r="F210" s="3515"/>
      <c r="G210" s="3473">
        <f t="shared" si="33"/>
        <v>0</v>
      </c>
      <c r="H210" s="3516"/>
      <c r="I210" s="3473">
        <f t="shared" si="34"/>
        <v>0</v>
      </c>
      <c r="J210" s="3515"/>
      <c r="K210" s="3473">
        <f t="shared" si="35"/>
        <v>0</v>
      </c>
      <c r="L210" s="3516"/>
      <c r="M210" s="3473">
        <f t="shared" si="36"/>
        <v>0</v>
      </c>
      <c r="N210" s="3515"/>
      <c r="O210" s="3475">
        <f t="shared" si="37"/>
        <v>0</v>
      </c>
      <c r="P210" s="3516"/>
      <c r="Q210" s="3473">
        <f t="shared" si="38"/>
        <v>0</v>
      </c>
      <c r="R210" s="3476">
        <f t="shared" si="47"/>
        <v>193</v>
      </c>
      <c r="S210" s="3610" t="s">
        <v>6055</v>
      </c>
      <c r="T210" s="3478">
        <f t="shared" si="39"/>
        <v>48</v>
      </c>
      <c r="U210" s="3560" t="s">
        <v>929</v>
      </c>
      <c r="V210" s="3500">
        <v>700</v>
      </c>
      <c r="W210" s="3515"/>
      <c r="X210" s="3473">
        <f t="shared" si="40"/>
        <v>0</v>
      </c>
      <c r="Y210" s="3516"/>
      <c r="Z210" s="3473">
        <f t="shared" si="41"/>
        <v>0</v>
      </c>
      <c r="AA210" s="3515"/>
      <c r="AB210" s="3473">
        <f t="shared" si="42"/>
        <v>0</v>
      </c>
      <c r="AC210" s="3516">
        <v>24</v>
      </c>
      <c r="AD210" s="3473">
        <f t="shared" si="43"/>
        <v>16800</v>
      </c>
      <c r="AE210" s="3480">
        <f t="shared" si="45"/>
        <v>24</v>
      </c>
      <c r="AF210" s="3481">
        <f t="shared" si="44"/>
        <v>16800</v>
      </c>
    </row>
    <row r="211" spans="1:32" s="3583" customFormat="1" ht="135.75">
      <c r="A211" s="777">
        <f t="shared" si="46"/>
        <v>194</v>
      </c>
      <c r="B211" s="3609" t="s">
        <v>6056</v>
      </c>
      <c r="C211" s="3470">
        <f t="shared" ref="C211:C274" si="48">F211+H211+J211+L211+N211+P211+W211+Y211+AA211+AC211</f>
        <v>12</v>
      </c>
      <c r="D211" s="3558" t="s">
        <v>929</v>
      </c>
      <c r="E211" s="3497">
        <v>700</v>
      </c>
      <c r="F211" s="3515"/>
      <c r="G211" s="3473">
        <f t="shared" ref="G211:G274" si="49">F211*E211</f>
        <v>0</v>
      </c>
      <c r="H211" s="3516"/>
      <c r="I211" s="3473">
        <f t="shared" ref="I211:I274" si="50">H211*E211</f>
        <v>0</v>
      </c>
      <c r="J211" s="3515"/>
      <c r="K211" s="3473">
        <f t="shared" ref="K211:K274" si="51">J211*E211</f>
        <v>0</v>
      </c>
      <c r="L211" s="3516"/>
      <c r="M211" s="3473">
        <f t="shared" ref="M211:M274" si="52">L211*E211</f>
        <v>0</v>
      </c>
      <c r="N211" s="3515"/>
      <c r="O211" s="3475">
        <f t="shared" ref="O211:O274" si="53">N211*E211</f>
        <v>0</v>
      </c>
      <c r="P211" s="3516"/>
      <c r="Q211" s="3473">
        <f t="shared" ref="Q211:Q274" si="54">P211*E211</f>
        <v>0</v>
      </c>
      <c r="R211" s="3476">
        <f t="shared" si="47"/>
        <v>194</v>
      </c>
      <c r="S211" s="3610" t="s">
        <v>6056</v>
      </c>
      <c r="T211" s="3478">
        <f t="shared" ref="T211:T274" si="55">W211+Y211+AA211+AC211+AE211+AG211+AN211+AP211+AR211+AT211</f>
        <v>24</v>
      </c>
      <c r="U211" s="3560" t="s">
        <v>929</v>
      </c>
      <c r="V211" s="3500">
        <v>700</v>
      </c>
      <c r="W211" s="3515"/>
      <c r="X211" s="3473">
        <f t="shared" ref="X211:X274" si="56">W211*E211</f>
        <v>0</v>
      </c>
      <c r="Y211" s="3516"/>
      <c r="Z211" s="3473">
        <f t="shared" ref="Z211:Z274" si="57">Y211*E211</f>
        <v>0</v>
      </c>
      <c r="AA211" s="3515"/>
      <c r="AB211" s="3473">
        <f t="shared" ref="AB211:AB274" si="58">AA211*E211</f>
        <v>0</v>
      </c>
      <c r="AC211" s="3516">
        <v>12</v>
      </c>
      <c r="AD211" s="3473">
        <f t="shared" ref="AD211:AD274" si="59">AC211*E211</f>
        <v>8400</v>
      </c>
      <c r="AE211" s="3480">
        <f t="shared" si="45"/>
        <v>12</v>
      </c>
      <c r="AF211" s="3481">
        <f t="shared" ref="AF211:AF274" si="60">AE211*E211</f>
        <v>8400</v>
      </c>
    </row>
    <row r="212" spans="1:32" s="3519" customFormat="1" ht="15.75">
      <c r="A212" s="777">
        <f t="shared" si="46"/>
        <v>195</v>
      </c>
      <c r="B212" s="3532" t="s">
        <v>6057</v>
      </c>
      <c r="C212" s="3470">
        <f t="shared" si="48"/>
        <v>376</v>
      </c>
      <c r="D212" s="3573" t="s">
        <v>1038</v>
      </c>
      <c r="E212" s="3497">
        <v>500</v>
      </c>
      <c r="F212" s="3515">
        <v>6</v>
      </c>
      <c r="G212" s="3473">
        <f t="shared" si="49"/>
        <v>3000</v>
      </c>
      <c r="H212" s="3516">
        <v>100</v>
      </c>
      <c r="I212" s="3473">
        <f t="shared" si="50"/>
        <v>50000</v>
      </c>
      <c r="J212" s="3515"/>
      <c r="K212" s="3473">
        <f t="shared" si="51"/>
        <v>0</v>
      </c>
      <c r="L212" s="3516">
        <v>10</v>
      </c>
      <c r="M212" s="3473">
        <f t="shared" si="52"/>
        <v>5000</v>
      </c>
      <c r="N212" s="3515">
        <v>10</v>
      </c>
      <c r="O212" s="3475">
        <f t="shared" si="53"/>
        <v>5000</v>
      </c>
      <c r="P212" s="3516">
        <v>80</v>
      </c>
      <c r="Q212" s="3473">
        <f t="shared" si="54"/>
        <v>40000</v>
      </c>
      <c r="R212" s="3476">
        <f t="shared" si="47"/>
        <v>195</v>
      </c>
      <c r="S212" s="3533" t="s">
        <v>6057</v>
      </c>
      <c r="T212" s="3478">
        <f t="shared" si="55"/>
        <v>546</v>
      </c>
      <c r="U212" s="3574" t="s">
        <v>1038</v>
      </c>
      <c r="V212" s="3500">
        <v>500</v>
      </c>
      <c r="W212" s="3515"/>
      <c r="X212" s="3473">
        <f t="shared" si="56"/>
        <v>0</v>
      </c>
      <c r="Y212" s="3516"/>
      <c r="Z212" s="3473">
        <f t="shared" si="57"/>
        <v>0</v>
      </c>
      <c r="AA212" s="3515">
        <v>20</v>
      </c>
      <c r="AB212" s="3473">
        <f t="shared" si="58"/>
        <v>10000</v>
      </c>
      <c r="AC212" s="3516">
        <v>150</v>
      </c>
      <c r="AD212" s="3473">
        <f t="shared" si="59"/>
        <v>75000</v>
      </c>
      <c r="AE212" s="3480">
        <f t="shared" ref="AE212:AE275" si="61">SUM(F212,H212,J212,L212,N212,P212,W212,Y212,AA212,AC212)</f>
        <v>376</v>
      </c>
      <c r="AF212" s="3481">
        <f t="shared" si="60"/>
        <v>188000</v>
      </c>
    </row>
    <row r="213" spans="1:32" s="3519" customFormat="1" ht="15.75">
      <c r="A213" s="777">
        <f t="shared" si="46"/>
        <v>196</v>
      </c>
      <c r="B213" s="3532" t="s">
        <v>6058</v>
      </c>
      <c r="C213" s="3470">
        <f t="shared" si="48"/>
        <v>0</v>
      </c>
      <c r="D213" s="3573" t="s">
        <v>1038</v>
      </c>
      <c r="E213" s="3497">
        <v>360</v>
      </c>
      <c r="F213" s="3515"/>
      <c r="G213" s="3473">
        <f t="shared" si="49"/>
        <v>0</v>
      </c>
      <c r="H213" s="3516"/>
      <c r="I213" s="3473">
        <f t="shared" si="50"/>
        <v>0</v>
      </c>
      <c r="J213" s="3515"/>
      <c r="K213" s="3473">
        <f t="shared" si="51"/>
        <v>0</v>
      </c>
      <c r="L213" s="3516"/>
      <c r="M213" s="3473">
        <f t="shared" si="52"/>
        <v>0</v>
      </c>
      <c r="N213" s="3515"/>
      <c r="O213" s="3475">
        <f t="shared" si="53"/>
        <v>0</v>
      </c>
      <c r="P213" s="3516"/>
      <c r="Q213" s="3569">
        <f t="shared" si="54"/>
        <v>0</v>
      </c>
      <c r="R213" s="3476">
        <f t="shared" si="47"/>
        <v>196</v>
      </c>
      <c r="S213" s="3533" t="s">
        <v>6058</v>
      </c>
      <c r="T213" s="3478">
        <f t="shared" si="55"/>
        <v>0</v>
      </c>
      <c r="U213" s="3574" t="s">
        <v>1038</v>
      </c>
      <c r="V213" s="3500">
        <v>360</v>
      </c>
      <c r="W213" s="3515"/>
      <c r="X213" s="3473">
        <f t="shared" si="56"/>
        <v>0</v>
      </c>
      <c r="Y213" s="3516"/>
      <c r="Z213" s="3473">
        <f t="shared" si="57"/>
        <v>0</v>
      </c>
      <c r="AA213" s="3515"/>
      <c r="AB213" s="3473">
        <f t="shared" si="58"/>
        <v>0</v>
      </c>
      <c r="AC213" s="3516"/>
      <c r="AD213" s="3473">
        <f t="shared" si="59"/>
        <v>0</v>
      </c>
      <c r="AE213" s="3480">
        <f t="shared" si="61"/>
        <v>0</v>
      </c>
      <c r="AF213" s="3481">
        <f t="shared" si="60"/>
        <v>0</v>
      </c>
    </row>
    <row r="214" spans="1:32" s="3519" customFormat="1" ht="45">
      <c r="A214" s="777">
        <f t="shared" si="46"/>
        <v>197</v>
      </c>
      <c r="B214" s="3534" t="s">
        <v>6059</v>
      </c>
      <c r="C214" s="3470">
        <f t="shared" si="48"/>
        <v>80</v>
      </c>
      <c r="D214" s="3611" t="s">
        <v>929</v>
      </c>
      <c r="E214" s="3497">
        <v>2000</v>
      </c>
      <c r="F214" s="3515"/>
      <c r="G214" s="3473">
        <f t="shared" si="49"/>
        <v>0</v>
      </c>
      <c r="H214" s="3516"/>
      <c r="I214" s="3473">
        <f t="shared" si="50"/>
        <v>0</v>
      </c>
      <c r="J214" s="3515"/>
      <c r="K214" s="3473">
        <f t="shared" si="51"/>
        <v>0</v>
      </c>
      <c r="L214" s="3516">
        <v>20</v>
      </c>
      <c r="M214" s="3473">
        <f t="shared" si="52"/>
        <v>40000</v>
      </c>
      <c r="N214" s="3515"/>
      <c r="O214" s="3475">
        <f t="shared" si="53"/>
        <v>0</v>
      </c>
      <c r="P214" s="3516">
        <v>10</v>
      </c>
      <c r="Q214" s="3473">
        <f t="shared" si="54"/>
        <v>20000</v>
      </c>
      <c r="R214" s="3476">
        <f t="shared" si="47"/>
        <v>197</v>
      </c>
      <c r="S214" s="3536" t="s">
        <v>6059</v>
      </c>
      <c r="T214" s="3478">
        <f t="shared" si="55"/>
        <v>130</v>
      </c>
      <c r="U214" s="3612" t="s">
        <v>929</v>
      </c>
      <c r="V214" s="3500">
        <v>2000</v>
      </c>
      <c r="W214" s="3515">
        <v>30</v>
      </c>
      <c r="X214" s="3473">
        <f t="shared" si="56"/>
        <v>60000</v>
      </c>
      <c r="Y214" s="3516"/>
      <c r="Z214" s="3473">
        <f t="shared" si="57"/>
        <v>0</v>
      </c>
      <c r="AA214" s="3515"/>
      <c r="AB214" s="3473">
        <f t="shared" si="58"/>
        <v>0</v>
      </c>
      <c r="AC214" s="3516">
        <v>20</v>
      </c>
      <c r="AD214" s="3473">
        <f t="shared" si="59"/>
        <v>40000</v>
      </c>
      <c r="AE214" s="3480">
        <f t="shared" si="61"/>
        <v>80</v>
      </c>
      <c r="AF214" s="3481">
        <f t="shared" si="60"/>
        <v>160000</v>
      </c>
    </row>
    <row r="215" spans="1:32" s="3583" customFormat="1" ht="15.75">
      <c r="A215" s="777">
        <f t="shared" si="46"/>
        <v>198</v>
      </c>
      <c r="B215" s="3588" t="s">
        <v>6060</v>
      </c>
      <c r="C215" s="3470">
        <f t="shared" si="48"/>
        <v>9</v>
      </c>
      <c r="D215" s="3558" t="s">
        <v>1982</v>
      </c>
      <c r="E215" s="3497">
        <v>1000</v>
      </c>
      <c r="F215" s="3515"/>
      <c r="G215" s="3473">
        <f t="shared" si="49"/>
        <v>0</v>
      </c>
      <c r="H215" s="3516">
        <v>3</v>
      </c>
      <c r="I215" s="3473">
        <f t="shared" si="50"/>
        <v>3000</v>
      </c>
      <c r="J215" s="3515"/>
      <c r="K215" s="3473">
        <f t="shared" si="51"/>
        <v>0</v>
      </c>
      <c r="L215" s="3516"/>
      <c r="M215" s="3473">
        <f t="shared" si="52"/>
        <v>0</v>
      </c>
      <c r="N215" s="3515"/>
      <c r="O215" s="3475">
        <f t="shared" si="53"/>
        <v>0</v>
      </c>
      <c r="P215" s="3516"/>
      <c r="Q215" s="3473">
        <f t="shared" si="54"/>
        <v>0</v>
      </c>
      <c r="R215" s="3476">
        <f t="shared" si="47"/>
        <v>198</v>
      </c>
      <c r="S215" s="3589" t="s">
        <v>6060</v>
      </c>
      <c r="T215" s="3478">
        <f t="shared" si="55"/>
        <v>15</v>
      </c>
      <c r="U215" s="3560" t="s">
        <v>1982</v>
      </c>
      <c r="V215" s="3500">
        <v>1000</v>
      </c>
      <c r="W215" s="3515"/>
      <c r="X215" s="3473">
        <f t="shared" si="56"/>
        <v>0</v>
      </c>
      <c r="Y215" s="3516"/>
      <c r="Z215" s="3473">
        <f t="shared" si="57"/>
        <v>0</v>
      </c>
      <c r="AA215" s="3515"/>
      <c r="AB215" s="3473">
        <f t="shared" si="58"/>
        <v>0</v>
      </c>
      <c r="AC215" s="3516">
        <v>6</v>
      </c>
      <c r="AD215" s="3473">
        <f t="shared" si="59"/>
        <v>6000</v>
      </c>
      <c r="AE215" s="3480">
        <f t="shared" si="61"/>
        <v>9</v>
      </c>
      <c r="AF215" s="3481">
        <f t="shared" si="60"/>
        <v>9000</v>
      </c>
    </row>
    <row r="216" spans="1:32" ht="60">
      <c r="A216" s="777">
        <f t="shared" si="46"/>
        <v>199</v>
      </c>
      <c r="B216" s="3522" t="s">
        <v>6061</v>
      </c>
      <c r="C216" s="3470">
        <f t="shared" si="48"/>
        <v>3600</v>
      </c>
      <c r="D216" s="3484" t="s">
        <v>6062</v>
      </c>
      <c r="E216" s="3497">
        <v>350</v>
      </c>
      <c r="F216" s="3472"/>
      <c r="G216" s="3473">
        <f t="shared" si="49"/>
        <v>0</v>
      </c>
      <c r="H216" s="3474"/>
      <c r="I216" s="3473">
        <f t="shared" si="50"/>
        <v>0</v>
      </c>
      <c r="J216" s="3472">
        <v>400</v>
      </c>
      <c r="K216" s="3473">
        <f t="shared" si="51"/>
        <v>140000</v>
      </c>
      <c r="L216" s="3474"/>
      <c r="M216" s="3473">
        <f t="shared" si="52"/>
        <v>0</v>
      </c>
      <c r="N216" s="3472"/>
      <c r="O216" s="3475">
        <f t="shared" si="53"/>
        <v>0</v>
      </c>
      <c r="P216" s="3474"/>
      <c r="Q216" s="3473">
        <f t="shared" si="54"/>
        <v>0</v>
      </c>
      <c r="R216" s="3476">
        <f t="shared" si="47"/>
        <v>199</v>
      </c>
      <c r="S216" s="3524" t="s">
        <v>6061</v>
      </c>
      <c r="T216" s="3478">
        <f t="shared" si="55"/>
        <v>6800</v>
      </c>
      <c r="U216" s="3486" t="s">
        <v>6062</v>
      </c>
      <c r="V216" s="3500">
        <v>350</v>
      </c>
      <c r="W216" s="3472"/>
      <c r="X216" s="3473">
        <f t="shared" si="56"/>
        <v>0</v>
      </c>
      <c r="Y216" s="3474"/>
      <c r="Z216" s="3473">
        <f t="shared" si="57"/>
        <v>0</v>
      </c>
      <c r="AA216" s="3472"/>
      <c r="AB216" s="3473">
        <f t="shared" si="58"/>
        <v>0</v>
      </c>
      <c r="AC216" s="3474">
        <v>3200</v>
      </c>
      <c r="AD216" s="3473">
        <f t="shared" si="59"/>
        <v>1120000</v>
      </c>
      <c r="AE216" s="3480">
        <f t="shared" si="61"/>
        <v>3600</v>
      </c>
      <c r="AF216" s="3481">
        <f t="shared" si="60"/>
        <v>1260000</v>
      </c>
    </row>
    <row r="217" spans="1:32" ht="15.75">
      <c r="A217" s="777">
        <f t="shared" si="46"/>
        <v>200</v>
      </c>
      <c r="B217" s="3495" t="s">
        <v>6063</v>
      </c>
      <c r="C217" s="3470">
        <f t="shared" si="48"/>
        <v>2250</v>
      </c>
      <c r="D217" s="3496" t="s">
        <v>903</v>
      </c>
      <c r="E217" s="3497">
        <v>15</v>
      </c>
      <c r="F217" s="3472"/>
      <c r="G217" s="3473">
        <f t="shared" si="49"/>
        <v>0</v>
      </c>
      <c r="H217" s="3474"/>
      <c r="I217" s="3473">
        <f t="shared" si="50"/>
        <v>0</v>
      </c>
      <c r="J217" s="3472"/>
      <c r="K217" s="3473">
        <f t="shared" si="51"/>
        <v>0</v>
      </c>
      <c r="L217" s="3474">
        <v>100</v>
      </c>
      <c r="M217" s="3473">
        <f t="shared" si="52"/>
        <v>1500</v>
      </c>
      <c r="N217" s="3472"/>
      <c r="O217" s="3475">
        <f t="shared" si="53"/>
        <v>0</v>
      </c>
      <c r="P217" s="3474"/>
      <c r="Q217" s="3473">
        <f t="shared" si="54"/>
        <v>0</v>
      </c>
      <c r="R217" s="3476">
        <f t="shared" si="47"/>
        <v>200</v>
      </c>
      <c r="S217" s="3498" t="s">
        <v>6063</v>
      </c>
      <c r="T217" s="3478">
        <f t="shared" si="55"/>
        <v>4400</v>
      </c>
      <c r="U217" s="3499" t="s">
        <v>903</v>
      </c>
      <c r="V217" s="3500">
        <v>15</v>
      </c>
      <c r="W217" s="3472">
        <v>50</v>
      </c>
      <c r="X217" s="3473">
        <f t="shared" si="56"/>
        <v>750</v>
      </c>
      <c r="Y217" s="3474"/>
      <c r="Z217" s="3473">
        <f t="shared" si="57"/>
        <v>0</v>
      </c>
      <c r="AA217" s="3472">
        <v>2000</v>
      </c>
      <c r="AB217" s="3473">
        <f t="shared" si="58"/>
        <v>30000</v>
      </c>
      <c r="AC217" s="3474">
        <v>100</v>
      </c>
      <c r="AD217" s="3473">
        <f t="shared" si="59"/>
        <v>1500</v>
      </c>
      <c r="AE217" s="3480">
        <f t="shared" si="61"/>
        <v>2250</v>
      </c>
      <c r="AF217" s="3481">
        <f t="shared" si="60"/>
        <v>33750</v>
      </c>
    </row>
    <row r="218" spans="1:32" ht="15.75">
      <c r="A218" s="777">
        <f t="shared" si="46"/>
        <v>201</v>
      </c>
      <c r="B218" s="3613" t="s">
        <v>6064</v>
      </c>
      <c r="C218" s="3470">
        <f t="shared" si="48"/>
        <v>10300</v>
      </c>
      <c r="D218" s="3496" t="s">
        <v>903</v>
      </c>
      <c r="E218" s="3497">
        <v>85</v>
      </c>
      <c r="F218" s="3472"/>
      <c r="G218" s="3473">
        <f t="shared" si="49"/>
        <v>0</v>
      </c>
      <c r="H218" s="3474">
        <v>1000</v>
      </c>
      <c r="I218" s="3473">
        <f t="shared" si="50"/>
        <v>85000</v>
      </c>
      <c r="J218" s="3472">
        <v>300</v>
      </c>
      <c r="K218" s="3473">
        <f t="shared" si="51"/>
        <v>25500</v>
      </c>
      <c r="L218" s="3474">
        <v>200</v>
      </c>
      <c r="M218" s="3473">
        <f t="shared" si="52"/>
        <v>17000</v>
      </c>
      <c r="N218" s="3472">
        <v>1200</v>
      </c>
      <c r="O218" s="3475">
        <f t="shared" si="53"/>
        <v>102000</v>
      </c>
      <c r="P218" s="3474"/>
      <c r="Q218" s="3473">
        <f t="shared" si="54"/>
        <v>0</v>
      </c>
      <c r="R218" s="3476">
        <f t="shared" si="47"/>
        <v>201</v>
      </c>
      <c r="S218" s="3614" t="s">
        <v>6064</v>
      </c>
      <c r="T218" s="3478">
        <f t="shared" si="55"/>
        <v>17900</v>
      </c>
      <c r="U218" s="3499" t="s">
        <v>903</v>
      </c>
      <c r="V218" s="3500">
        <v>85</v>
      </c>
      <c r="W218" s="3472">
        <v>5000</v>
      </c>
      <c r="X218" s="3473">
        <f t="shared" si="56"/>
        <v>425000</v>
      </c>
      <c r="Y218" s="3474"/>
      <c r="Z218" s="3473">
        <f t="shared" si="57"/>
        <v>0</v>
      </c>
      <c r="AA218" s="3472">
        <v>600</v>
      </c>
      <c r="AB218" s="3473">
        <f t="shared" si="58"/>
        <v>51000</v>
      </c>
      <c r="AC218" s="3474">
        <v>2000</v>
      </c>
      <c r="AD218" s="3473">
        <f t="shared" si="59"/>
        <v>170000</v>
      </c>
      <c r="AE218" s="3480">
        <f t="shared" si="61"/>
        <v>10300</v>
      </c>
      <c r="AF218" s="3481">
        <f t="shared" si="60"/>
        <v>875500</v>
      </c>
    </row>
    <row r="219" spans="1:32" s="3482" customFormat="1" ht="15.75">
      <c r="A219" s="3476">
        <f t="shared" si="46"/>
        <v>202</v>
      </c>
      <c r="B219" s="3614" t="s">
        <v>6065</v>
      </c>
      <c r="C219" s="3478">
        <f t="shared" si="48"/>
        <v>2200</v>
      </c>
      <c r="D219" s="3499" t="s">
        <v>903</v>
      </c>
      <c r="E219" s="3500">
        <v>90</v>
      </c>
      <c r="F219" s="3472"/>
      <c r="G219" s="3473">
        <f t="shared" si="49"/>
        <v>0</v>
      </c>
      <c r="H219" s="3474">
        <v>600</v>
      </c>
      <c r="I219" s="3473">
        <f t="shared" si="50"/>
        <v>54000</v>
      </c>
      <c r="J219" s="3472"/>
      <c r="K219" s="3473">
        <f t="shared" si="51"/>
        <v>0</v>
      </c>
      <c r="L219" s="3474"/>
      <c r="M219" s="3473">
        <f t="shared" si="52"/>
        <v>0</v>
      </c>
      <c r="N219" s="3472"/>
      <c r="O219" s="3475">
        <f t="shared" si="53"/>
        <v>0</v>
      </c>
      <c r="P219" s="3474">
        <v>1000</v>
      </c>
      <c r="Q219" s="3473">
        <f t="shared" si="54"/>
        <v>90000</v>
      </c>
      <c r="R219" s="3476">
        <f t="shared" si="47"/>
        <v>202</v>
      </c>
      <c r="S219" s="3614" t="s">
        <v>6065</v>
      </c>
      <c r="T219" s="3478">
        <f t="shared" si="55"/>
        <v>2800</v>
      </c>
      <c r="U219" s="3499" t="s">
        <v>903</v>
      </c>
      <c r="V219" s="3500">
        <v>90</v>
      </c>
      <c r="W219" s="3472"/>
      <c r="X219" s="3473">
        <f t="shared" si="56"/>
        <v>0</v>
      </c>
      <c r="Y219" s="3474"/>
      <c r="Z219" s="3473">
        <f t="shared" si="57"/>
        <v>0</v>
      </c>
      <c r="AA219" s="3472">
        <v>600</v>
      </c>
      <c r="AB219" s="3473">
        <f t="shared" si="58"/>
        <v>54000</v>
      </c>
      <c r="AC219" s="3474"/>
      <c r="AD219" s="3473">
        <f t="shared" si="59"/>
        <v>0</v>
      </c>
      <c r="AE219" s="3565">
        <f t="shared" si="61"/>
        <v>2200</v>
      </c>
      <c r="AF219" s="3566">
        <f t="shared" si="60"/>
        <v>198000</v>
      </c>
    </row>
    <row r="220" spans="1:32" s="3482" customFormat="1" ht="15.75">
      <c r="A220" s="777">
        <f t="shared" si="46"/>
        <v>203</v>
      </c>
      <c r="B220" s="3577" t="s">
        <v>6066</v>
      </c>
      <c r="C220" s="3470">
        <f t="shared" si="48"/>
        <v>300</v>
      </c>
      <c r="D220" s="3491" t="s">
        <v>903</v>
      </c>
      <c r="E220" s="3497">
        <v>90</v>
      </c>
      <c r="F220" s="3472"/>
      <c r="G220" s="3473">
        <f t="shared" si="49"/>
        <v>0</v>
      </c>
      <c r="H220" s="3474"/>
      <c r="I220" s="3473">
        <f t="shared" si="50"/>
        <v>0</v>
      </c>
      <c r="J220" s="3472"/>
      <c r="K220" s="3473">
        <f t="shared" si="51"/>
        <v>0</v>
      </c>
      <c r="L220" s="3474"/>
      <c r="M220" s="3473">
        <f t="shared" si="52"/>
        <v>0</v>
      </c>
      <c r="N220" s="3472"/>
      <c r="O220" s="3475">
        <f t="shared" si="53"/>
        <v>0</v>
      </c>
      <c r="P220" s="3474">
        <v>100</v>
      </c>
      <c r="Q220" s="3473">
        <f t="shared" si="54"/>
        <v>9000</v>
      </c>
      <c r="R220" s="3476">
        <f t="shared" si="47"/>
        <v>203</v>
      </c>
      <c r="S220" s="3578" t="s">
        <v>6066</v>
      </c>
      <c r="T220" s="3478">
        <f t="shared" si="55"/>
        <v>500</v>
      </c>
      <c r="U220" s="3492" t="s">
        <v>903</v>
      </c>
      <c r="V220" s="3500">
        <v>90</v>
      </c>
      <c r="W220" s="3472"/>
      <c r="X220" s="3473">
        <f t="shared" si="56"/>
        <v>0</v>
      </c>
      <c r="Y220" s="3474"/>
      <c r="Z220" s="3473">
        <f t="shared" si="57"/>
        <v>0</v>
      </c>
      <c r="AA220" s="3472">
        <v>200</v>
      </c>
      <c r="AB220" s="3473">
        <f t="shared" si="58"/>
        <v>18000</v>
      </c>
      <c r="AC220" s="3474"/>
      <c r="AD220" s="3473">
        <f t="shared" si="59"/>
        <v>0</v>
      </c>
      <c r="AE220" s="3480">
        <f t="shared" si="61"/>
        <v>300</v>
      </c>
      <c r="AF220" s="3481">
        <f t="shared" si="60"/>
        <v>27000</v>
      </c>
    </row>
    <row r="221" spans="1:32" s="3482" customFormat="1" ht="15.75">
      <c r="A221" s="777">
        <f t="shared" si="46"/>
        <v>204</v>
      </c>
      <c r="B221" s="3577" t="s">
        <v>6067</v>
      </c>
      <c r="C221" s="3470">
        <f t="shared" si="48"/>
        <v>4300</v>
      </c>
      <c r="D221" s="3491" t="s">
        <v>903</v>
      </c>
      <c r="E221" s="3497">
        <v>90</v>
      </c>
      <c r="F221" s="3472">
        <v>600</v>
      </c>
      <c r="G221" s="3473">
        <f t="shared" si="49"/>
        <v>54000</v>
      </c>
      <c r="H221" s="3474">
        <v>1000</v>
      </c>
      <c r="I221" s="3473">
        <f t="shared" si="50"/>
        <v>90000</v>
      </c>
      <c r="J221" s="3472">
        <v>100</v>
      </c>
      <c r="K221" s="3473">
        <f t="shared" si="51"/>
        <v>9000</v>
      </c>
      <c r="L221" s="3474">
        <v>500</v>
      </c>
      <c r="M221" s="3473">
        <f t="shared" si="52"/>
        <v>45000</v>
      </c>
      <c r="N221" s="3472">
        <v>700</v>
      </c>
      <c r="O221" s="3475">
        <f t="shared" si="53"/>
        <v>63000</v>
      </c>
      <c r="P221" s="3474">
        <v>700</v>
      </c>
      <c r="Q221" s="3473">
        <f t="shared" si="54"/>
        <v>63000</v>
      </c>
      <c r="R221" s="3476">
        <f t="shared" si="47"/>
        <v>204</v>
      </c>
      <c r="S221" s="3578" t="s">
        <v>6067</v>
      </c>
      <c r="T221" s="3478">
        <f t="shared" si="55"/>
        <v>5000</v>
      </c>
      <c r="U221" s="3492" t="s">
        <v>903</v>
      </c>
      <c r="V221" s="3500">
        <v>90</v>
      </c>
      <c r="W221" s="3472">
        <v>500</v>
      </c>
      <c r="X221" s="3473">
        <f t="shared" si="56"/>
        <v>45000</v>
      </c>
      <c r="Y221" s="3474"/>
      <c r="Z221" s="3473">
        <f t="shared" si="57"/>
        <v>0</v>
      </c>
      <c r="AA221" s="3472">
        <v>200</v>
      </c>
      <c r="AB221" s="3473">
        <f t="shared" si="58"/>
        <v>18000</v>
      </c>
      <c r="AC221" s="3474"/>
      <c r="AD221" s="3473">
        <f t="shared" si="59"/>
        <v>0</v>
      </c>
      <c r="AE221" s="3480">
        <f t="shared" si="61"/>
        <v>4300</v>
      </c>
      <c r="AF221" s="3481">
        <f t="shared" si="60"/>
        <v>387000</v>
      </c>
    </row>
    <row r="222" spans="1:32" s="3482" customFormat="1" ht="107.25" customHeight="1">
      <c r="A222" s="777">
        <f t="shared" si="46"/>
        <v>205</v>
      </c>
      <c r="B222" s="3615" t="s">
        <v>6068</v>
      </c>
      <c r="C222" s="3470">
        <f t="shared" si="48"/>
        <v>51</v>
      </c>
      <c r="D222" s="3484" t="s">
        <v>929</v>
      </c>
      <c r="E222" s="3497">
        <v>600</v>
      </c>
      <c r="F222" s="3472"/>
      <c r="G222" s="3473">
        <f t="shared" si="49"/>
        <v>0</v>
      </c>
      <c r="H222" s="3474"/>
      <c r="I222" s="3473">
        <f t="shared" si="50"/>
        <v>0</v>
      </c>
      <c r="J222" s="3474">
        <v>3</v>
      </c>
      <c r="K222" s="3473">
        <f t="shared" si="51"/>
        <v>1800</v>
      </c>
      <c r="L222" s="3474"/>
      <c r="M222" s="3473">
        <f t="shared" si="52"/>
        <v>0</v>
      </c>
      <c r="N222" s="3474"/>
      <c r="O222" s="3475">
        <f t="shared" si="53"/>
        <v>0</v>
      </c>
      <c r="P222" s="3474">
        <v>40</v>
      </c>
      <c r="Q222" s="3473">
        <f t="shared" si="54"/>
        <v>24000</v>
      </c>
      <c r="R222" s="3476">
        <f t="shared" si="47"/>
        <v>205</v>
      </c>
      <c r="S222" s="3616" t="s">
        <v>6068</v>
      </c>
      <c r="T222" s="3478">
        <f t="shared" si="55"/>
        <v>59</v>
      </c>
      <c r="U222" s="3486" t="s">
        <v>929</v>
      </c>
      <c r="V222" s="3500">
        <v>600</v>
      </c>
      <c r="W222" s="3472">
        <v>8</v>
      </c>
      <c r="X222" s="3473">
        <f t="shared" si="56"/>
        <v>4800</v>
      </c>
      <c r="Y222" s="3474"/>
      <c r="Z222" s="3473">
        <f t="shared" si="57"/>
        <v>0</v>
      </c>
      <c r="AA222" s="3472"/>
      <c r="AB222" s="3473">
        <f t="shared" si="58"/>
        <v>0</v>
      </c>
      <c r="AC222" s="3474"/>
      <c r="AD222" s="3473">
        <f t="shared" si="59"/>
        <v>0</v>
      </c>
      <c r="AE222" s="3480">
        <f t="shared" si="61"/>
        <v>51</v>
      </c>
      <c r="AF222" s="3481">
        <f t="shared" si="60"/>
        <v>30600</v>
      </c>
    </row>
    <row r="223" spans="1:32" s="3482" customFormat="1" ht="15" customHeight="1">
      <c r="A223" s="777">
        <f t="shared" si="46"/>
        <v>206</v>
      </c>
      <c r="B223" s="3495" t="s">
        <v>6069</v>
      </c>
      <c r="C223" s="3470">
        <f t="shared" si="48"/>
        <v>50</v>
      </c>
      <c r="D223" s="3496" t="s">
        <v>929</v>
      </c>
      <c r="E223" s="3497">
        <v>300</v>
      </c>
      <c r="F223" s="3472"/>
      <c r="G223" s="3473">
        <f t="shared" si="49"/>
        <v>0</v>
      </c>
      <c r="H223" s="3474">
        <v>50</v>
      </c>
      <c r="I223" s="3473">
        <f t="shared" si="50"/>
        <v>15000</v>
      </c>
      <c r="J223" s="3474"/>
      <c r="K223" s="3473">
        <f t="shared" si="51"/>
        <v>0</v>
      </c>
      <c r="L223" s="3474"/>
      <c r="M223" s="3473">
        <f t="shared" si="52"/>
        <v>0</v>
      </c>
      <c r="N223" s="3474"/>
      <c r="O223" s="3475">
        <f t="shared" si="53"/>
        <v>0</v>
      </c>
      <c r="P223" s="3474"/>
      <c r="Q223" s="3473">
        <f t="shared" si="54"/>
        <v>0</v>
      </c>
      <c r="R223" s="3476">
        <f t="shared" si="47"/>
        <v>206</v>
      </c>
      <c r="S223" s="3498" t="s">
        <v>6069</v>
      </c>
      <c r="T223" s="3478">
        <f t="shared" si="55"/>
        <v>50</v>
      </c>
      <c r="U223" s="3499" t="s">
        <v>929</v>
      </c>
      <c r="V223" s="3500">
        <v>300</v>
      </c>
      <c r="W223" s="3472"/>
      <c r="X223" s="3473">
        <f t="shared" si="56"/>
        <v>0</v>
      </c>
      <c r="Y223" s="3474"/>
      <c r="Z223" s="3473">
        <f t="shared" si="57"/>
        <v>0</v>
      </c>
      <c r="AA223" s="3472"/>
      <c r="AB223" s="3473">
        <f t="shared" si="58"/>
        <v>0</v>
      </c>
      <c r="AC223" s="3474"/>
      <c r="AD223" s="3473">
        <f t="shared" si="59"/>
        <v>0</v>
      </c>
      <c r="AE223" s="3480">
        <f t="shared" si="61"/>
        <v>50</v>
      </c>
      <c r="AF223" s="3481">
        <f t="shared" si="60"/>
        <v>15000</v>
      </c>
    </row>
    <row r="224" spans="1:32" s="3482" customFormat="1" ht="15.75">
      <c r="A224" s="777">
        <f t="shared" si="46"/>
        <v>207</v>
      </c>
      <c r="B224" s="3501" t="s">
        <v>6070</v>
      </c>
      <c r="C224" s="3470">
        <f t="shared" si="48"/>
        <v>90</v>
      </c>
      <c r="D224" s="3491" t="s">
        <v>929</v>
      </c>
      <c r="E224" s="3497">
        <v>220</v>
      </c>
      <c r="F224" s="3472"/>
      <c r="G224" s="3473">
        <f t="shared" si="49"/>
        <v>0</v>
      </c>
      <c r="H224" s="3474">
        <v>10</v>
      </c>
      <c r="I224" s="3473">
        <f t="shared" si="50"/>
        <v>2200</v>
      </c>
      <c r="J224" s="3472"/>
      <c r="K224" s="3473">
        <f t="shared" si="51"/>
        <v>0</v>
      </c>
      <c r="L224" s="3474"/>
      <c r="M224" s="3473">
        <f t="shared" si="52"/>
        <v>0</v>
      </c>
      <c r="N224" s="3472"/>
      <c r="O224" s="3475">
        <f t="shared" si="53"/>
        <v>0</v>
      </c>
      <c r="P224" s="3474"/>
      <c r="Q224" s="3473">
        <f t="shared" si="54"/>
        <v>0</v>
      </c>
      <c r="R224" s="3476">
        <f t="shared" si="47"/>
        <v>207</v>
      </c>
      <c r="S224" s="3502" t="s">
        <v>6070</v>
      </c>
      <c r="T224" s="3478">
        <f t="shared" si="55"/>
        <v>170</v>
      </c>
      <c r="U224" s="3492" t="s">
        <v>929</v>
      </c>
      <c r="V224" s="3500">
        <v>220</v>
      </c>
      <c r="W224" s="3472"/>
      <c r="X224" s="3473">
        <f t="shared" si="56"/>
        <v>0</v>
      </c>
      <c r="Y224" s="3474"/>
      <c r="Z224" s="3473">
        <f t="shared" si="57"/>
        <v>0</v>
      </c>
      <c r="AA224" s="3472"/>
      <c r="AB224" s="3473">
        <f t="shared" si="58"/>
        <v>0</v>
      </c>
      <c r="AC224" s="3474">
        <v>80</v>
      </c>
      <c r="AD224" s="3473">
        <f t="shared" si="59"/>
        <v>17600</v>
      </c>
      <c r="AE224" s="3480">
        <f t="shared" si="61"/>
        <v>90</v>
      </c>
      <c r="AF224" s="3481">
        <f t="shared" si="60"/>
        <v>19800</v>
      </c>
    </row>
    <row r="225" spans="1:32" s="3482" customFormat="1" ht="121.5" customHeight="1">
      <c r="A225" s="777">
        <f t="shared" si="46"/>
        <v>208</v>
      </c>
      <c r="B225" s="3615" t="s">
        <v>6071</v>
      </c>
      <c r="C225" s="3484">
        <f t="shared" si="48"/>
        <v>90</v>
      </c>
      <c r="D225" s="3484" t="s">
        <v>929</v>
      </c>
      <c r="E225" s="3514">
        <v>307</v>
      </c>
      <c r="F225" s="3472"/>
      <c r="G225" s="3473">
        <f t="shared" si="49"/>
        <v>0</v>
      </c>
      <c r="H225" s="3474">
        <v>20</v>
      </c>
      <c r="I225" s="3473">
        <f t="shared" si="50"/>
        <v>6140</v>
      </c>
      <c r="J225" s="3474"/>
      <c r="K225" s="3473">
        <f t="shared" si="51"/>
        <v>0</v>
      </c>
      <c r="L225" s="3474"/>
      <c r="M225" s="3473">
        <f t="shared" si="52"/>
        <v>0</v>
      </c>
      <c r="N225" s="3474"/>
      <c r="O225" s="3475">
        <f t="shared" si="53"/>
        <v>0</v>
      </c>
      <c r="P225" s="3474">
        <v>50</v>
      </c>
      <c r="Q225" s="3473">
        <f t="shared" si="54"/>
        <v>15350</v>
      </c>
      <c r="R225" s="3476">
        <f t="shared" si="47"/>
        <v>208</v>
      </c>
      <c r="S225" s="3616" t="s">
        <v>6071</v>
      </c>
      <c r="T225" s="3478">
        <f t="shared" si="55"/>
        <v>110</v>
      </c>
      <c r="U225" s="3486" t="s">
        <v>929</v>
      </c>
      <c r="V225" s="3500">
        <v>307</v>
      </c>
      <c r="W225" s="3472">
        <v>20</v>
      </c>
      <c r="X225" s="3473">
        <f t="shared" si="56"/>
        <v>6140</v>
      </c>
      <c r="Y225" s="3474"/>
      <c r="Z225" s="3473">
        <f t="shared" si="57"/>
        <v>0</v>
      </c>
      <c r="AA225" s="3472"/>
      <c r="AB225" s="3473">
        <f t="shared" si="58"/>
        <v>0</v>
      </c>
      <c r="AC225" s="3474"/>
      <c r="AD225" s="3473">
        <f t="shared" si="59"/>
        <v>0</v>
      </c>
      <c r="AE225" s="3480">
        <f t="shared" si="61"/>
        <v>90</v>
      </c>
      <c r="AF225" s="3481">
        <f t="shared" si="60"/>
        <v>27630</v>
      </c>
    </row>
    <row r="226" spans="1:32" s="3482" customFormat="1" ht="15.75">
      <c r="A226" s="777">
        <f t="shared" si="46"/>
        <v>209</v>
      </c>
      <c r="B226" s="3501" t="s">
        <v>6072</v>
      </c>
      <c r="C226" s="3470">
        <f t="shared" si="48"/>
        <v>3</v>
      </c>
      <c r="D226" s="3491" t="s">
        <v>929</v>
      </c>
      <c r="E226" s="3497">
        <v>300</v>
      </c>
      <c r="F226" s="3472"/>
      <c r="G226" s="3473">
        <f t="shared" si="49"/>
        <v>0</v>
      </c>
      <c r="H226" s="3474"/>
      <c r="I226" s="3473">
        <f t="shared" si="50"/>
        <v>0</v>
      </c>
      <c r="J226" s="3472">
        <v>3</v>
      </c>
      <c r="K226" s="3473">
        <f t="shared" si="51"/>
        <v>900</v>
      </c>
      <c r="L226" s="3474"/>
      <c r="M226" s="3473">
        <f t="shared" si="52"/>
        <v>0</v>
      </c>
      <c r="N226" s="3472"/>
      <c r="O226" s="3475">
        <f t="shared" si="53"/>
        <v>0</v>
      </c>
      <c r="P226" s="3474"/>
      <c r="Q226" s="3473">
        <f t="shared" si="54"/>
        <v>0</v>
      </c>
      <c r="R226" s="3476">
        <f t="shared" si="47"/>
        <v>209</v>
      </c>
      <c r="S226" s="3502" t="s">
        <v>6072</v>
      </c>
      <c r="T226" s="3478">
        <f t="shared" si="55"/>
        <v>3</v>
      </c>
      <c r="U226" s="3492" t="s">
        <v>929</v>
      </c>
      <c r="V226" s="3500">
        <v>300</v>
      </c>
      <c r="W226" s="3472"/>
      <c r="X226" s="3473">
        <f t="shared" si="56"/>
        <v>0</v>
      </c>
      <c r="Y226" s="3474"/>
      <c r="Z226" s="3473">
        <f t="shared" si="57"/>
        <v>0</v>
      </c>
      <c r="AA226" s="3472"/>
      <c r="AB226" s="3473">
        <f t="shared" si="58"/>
        <v>0</v>
      </c>
      <c r="AC226" s="3474"/>
      <c r="AD226" s="3473">
        <f t="shared" si="59"/>
        <v>0</v>
      </c>
      <c r="AE226" s="3480">
        <f t="shared" si="61"/>
        <v>3</v>
      </c>
      <c r="AF226" s="3481">
        <f t="shared" si="60"/>
        <v>900</v>
      </c>
    </row>
    <row r="227" spans="1:32" s="3482" customFormat="1" ht="122.25" customHeight="1">
      <c r="A227" s="777">
        <f t="shared" si="46"/>
        <v>210</v>
      </c>
      <c r="B227" s="3489" t="s">
        <v>6073</v>
      </c>
      <c r="C227" s="3484">
        <f t="shared" si="48"/>
        <v>143</v>
      </c>
      <c r="D227" s="3484" t="s">
        <v>929</v>
      </c>
      <c r="E227" s="3514">
        <v>220</v>
      </c>
      <c r="F227" s="3472"/>
      <c r="G227" s="3473">
        <f t="shared" si="49"/>
        <v>0</v>
      </c>
      <c r="H227" s="3474">
        <v>10</v>
      </c>
      <c r="I227" s="3473">
        <f t="shared" si="50"/>
        <v>2200</v>
      </c>
      <c r="J227" s="3474"/>
      <c r="K227" s="3473">
        <f t="shared" si="51"/>
        <v>0</v>
      </c>
      <c r="L227" s="3474">
        <v>10</v>
      </c>
      <c r="M227" s="3473">
        <f t="shared" si="52"/>
        <v>2200</v>
      </c>
      <c r="N227" s="3474">
        <v>20</v>
      </c>
      <c r="O227" s="3475">
        <f t="shared" si="53"/>
        <v>4400</v>
      </c>
      <c r="P227" s="3474">
        <v>50</v>
      </c>
      <c r="Q227" s="3473">
        <f t="shared" si="54"/>
        <v>11000</v>
      </c>
      <c r="R227" s="3476">
        <f t="shared" si="47"/>
        <v>210</v>
      </c>
      <c r="S227" s="3490" t="s">
        <v>6073</v>
      </c>
      <c r="T227" s="3478">
        <f t="shared" si="55"/>
        <v>196</v>
      </c>
      <c r="U227" s="3529" t="s">
        <v>929</v>
      </c>
      <c r="V227" s="3500">
        <v>220</v>
      </c>
      <c r="W227" s="3472">
        <v>20</v>
      </c>
      <c r="X227" s="3473">
        <f t="shared" si="56"/>
        <v>4400</v>
      </c>
      <c r="Y227" s="3474"/>
      <c r="Z227" s="3473">
        <f t="shared" si="57"/>
        <v>0</v>
      </c>
      <c r="AA227" s="3472">
        <v>3</v>
      </c>
      <c r="AB227" s="3473">
        <f t="shared" si="58"/>
        <v>660</v>
      </c>
      <c r="AC227" s="3474">
        <v>30</v>
      </c>
      <c r="AD227" s="3473">
        <f t="shared" si="59"/>
        <v>6600</v>
      </c>
      <c r="AE227" s="3480">
        <f t="shared" si="61"/>
        <v>143</v>
      </c>
      <c r="AF227" s="3481">
        <f t="shared" si="60"/>
        <v>31460</v>
      </c>
    </row>
    <row r="228" spans="1:32" s="3482" customFormat="1" ht="94.5" customHeight="1">
      <c r="A228" s="777">
        <f t="shared" si="46"/>
        <v>211</v>
      </c>
      <c r="B228" s="3489" t="s">
        <v>6074</v>
      </c>
      <c r="C228" s="3470">
        <f t="shared" si="48"/>
        <v>30</v>
      </c>
      <c r="D228" s="3527" t="s">
        <v>929</v>
      </c>
      <c r="E228" s="3497">
        <v>600</v>
      </c>
      <c r="F228" s="3472"/>
      <c r="G228" s="3473">
        <f t="shared" si="49"/>
        <v>0</v>
      </c>
      <c r="H228" s="3474">
        <v>10</v>
      </c>
      <c r="I228" s="3473">
        <f t="shared" si="50"/>
        <v>6000</v>
      </c>
      <c r="J228" s="3474"/>
      <c r="K228" s="3473">
        <f t="shared" si="51"/>
        <v>0</v>
      </c>
      <c r="L228" s="3474"/>
      <c r="M228" s="3473">
        <f t="shared" si="52"/>
        <v>0</v>
      </c>
      <c r="N228" s="3474"/>
      <c r="O228" s="3475">
        <f t="shared" si="53"/>
        <v>0</v>
      </c>
      <c r="P228" s="3474"/>
      <c r="Q228" s="3473">
        <f t="shared" si="54"/>
        <v>0</v>
      </c>
      <c r="R228" s="3476">
        <f t="shared" si="47"/>
        <v>211</v>
      </c>
      <c r="S228" s="3490" t="s">
        <v>6074</v>
      </c>
      <c r="T228" s="3478">
        <f t="shared" si="55"/>
        <v>50</v>
      </c>
      <c r="U228" s="3529" t="s">
        <v>929</v>
      </c>
      <c r="V228" s="3500">
        <v>600</v>
      </c>
      <c r="W228" s="3472">
        <v>20</v>
      </c>
      <c r="X228" s="3473">
        <f t="shared" si="56"/>
        <v>12000</v>
      </c>
      <c r="Y228" s="3474"/>
      <c r="Z228" s="3473">
        <f t="shared" si="57"/>
        <v>0</v>
      </c>
      <c r="AA228" s="3472"/>
      <c r="AB228" s="3473">
        <f t="shared" si="58"/>
        <v>0</v>
      </c>
      <c r="AC228" s="3474"/>
      <c r="AD228" s="3473">
        <f t="shared" si="59"/>
        <v>0</v>
      </c>
      <c r="AE228" s="3480">
        <f t="shared" si="61"/>
        <v>30</v>
      </c>
      <c r="AF228" s="3481">
        <f t="shared" si="60"/>
        <v>18000</v>
      </c>
    </row>
    <row r="229" spans="1:32" s="3482" customFormat="1" ht="31.5" customHeight="1">
      <c r="A229" s="777">
        <f t="shared" ref="A229:A292" si="62">A228+1</f>
        <v>212</v>
      </c>
      <c r="B229" s="3522" t="s">
        <v>6075</v>
      </c>
      <c r="C229" s="3470">
        <f t="shared" si="48"/>
        <v>55</v>
      </c>
      <c r="D229" s="3523" t="s">
        <v>929</v>
      </c>
      <c r="E229" s="3497">
        <v>400</v>
      </c>
      <c r="F229" s="3472"/>
      <c r="G229" s="3473">
        <f t="shared" si="49"/>
        <v>0</v>
      </c>
      <c r="H229" s="3474">
        <v>10</v>
      </c>
      <c r="I229" s="3473">
        <f t="shared" si="50"/>
        <v>4000</v>
      </c>
      <c r="J229" s="3474"/>
      <c r="K229" s="3473">
        <f t="shared" si="51"/>
        <v>0</v>
      </c>
      <c r="L229" s="3474">
        <v>10</v>
      </c>
      <c r="M229" s="3473">
        <f t="shared" si="52"/>
        <v>4000</v>
      </c>
      <c r="N229" s="3474"/>
      <c r="O229" s="3475">
        <f t="shared" si="53"/>
        <v>0</v>
      </c>
      <c r="P229" s="3474">
        <v>25</v>
      </c>
      <c r="Q229" s="3473">
        <f t="shared" si="54"/>
        <v>10000</v>
      </c>
      <c r="R229" s="3476">
        <f t="shared" ref="R229:R292" si="63">R228+1</f>
        <v>212</v>
      </c>
      <c r="S229" s="3524" t="s">
        <v>6075</v>
      </c>
      <c r="T229" s="3478">
        <f t="shared" si="55"/>
        <v>65</v>
      </c>
      <c r="U229" s="3525" t="s">
        <v>929</v>
      </c>
      <c r="V229" s="3500">
        <v>400</v>
      </c>
      <c r="W229" s="3472"/>
      <c r="X229" s="3473">
        <f t="shared" si="56"/>
        <v>0</v>
      </c>
      <c r="Y229" s="3474">
        <v>10</v>
      </c>
      <c r="Z229" s="3473">
        <f t="shared" si="57"/>
        <v>4000</v>
      </c>
      <c r="AA229" s="3472"/>
      <c r="AB229" s="3473">
        <f t="shared" si="58"/>
        <v>0</v>
      </c>
      <c r="AC229" s="3474"/>
      <c r="AD229" s="3473">
        <f t="shared" si="59"/>
        <v>0</v>
      </c>
      <c r="AE229" s="3480">
        <f t="shared" si="61"/>
        <v>55</v>
      </c>
      <c r="AF229" s="3481">
        <f t="shared" si="60"/>
        <v>22000</v>
      </c>
    </row>
    <row r="230" spans="1:32" s="3482" customFormat="1" ht="15" customHeight="1">
      <c r="A230" s="777">
        <f t="shared" si="62"/>
        <v>213</v>
      </c>
      <c r="B230" s="3532" t="s">
        <v>6076</v>
      </c>
      <c r="C230" s="3470">
        <f t="shared" si="48"/>
        <v>28</v>
      </c>
      <c r="D230" s="3496" t="s">
        <v>929</v>
      </c>
      <c r="E230" s="3497">
        <v>300</v>
      </c>
      <c r="F230" s="3472"/>
      <c r="G230" s="3473">
        <f t="shared" si="49"/>
        <v>0</v>
      </c>
      <c r="H230" s="3474"/>
      <c r="I230" s="3473">
        <f t="shared" si="50"/>
        <v>0</v>
      </c>
      <c r="J230" s="3474"/>
      <c r="K230" s="3473">
        <f t="shared" si="51"/>
        <v>0</v>
      </c>
      <c r="L230" s="3474"/>
      <c r="M230" s="3473">
        <f t="shared" si="52"/>
        <v>0</v>
      </c>
      <c r="N230" s="3474">
        <v>25</v>
      </c>
      <c r="O230" s="3475">
        <f t="shared" si="53"/>
        <v>7500</v>
      </c>
      <c r="P230" s="3474"/>
      <c r="Q230" s="3473">
        <f t="shared" si="54"/>
        <v>0</v>
      </c>
      <c r="R230" s="3476">
        <f t="shared" si="63"/>
        <v>213</v>
      </c>
      <c r="S230" s="3533" t="s">
        <v>6076</v>
      </c>
      <c r="T230" s="3478">
        <f t="shared" si="55"/>
        <v>31</v>
      </c>
      <c r="U230" s="3499" t="s">
        <v>929</v>
      </c>
      <c r="V230" s="3500">
        <v>300</v>
      </c>
      <c r="W230" s="3472"/>
      <c r="X230" s="3473">
        <f t="shared" si="56"/>
        <v>0</v>
      </c>
      <c r="Y230" s="3604"/>
      <c r="Z230" s="3473">
        <f t="shared" si="57"/>
        <v>0</v>
      </c>
      <c r="AA230" s="3472">
        <v>3</v>
      </c>
      <c r="AB230" s="3473">
        <f t="shared" si="58"/>
        <v>900</v>
      </c>
      <c r="AC230" s="3474"/>
      <c r="AD230" s="3473">
        <f t="shared" si="59"/>
        <v>0</v>
      </c>
      <c r="AE230" s="3480">
        <f t="shared" si="61"/>
        <v>28</v>
      </c>
      <c r="AF230" s="3481">
        <f t="shared" si="60"/>
        <v>8400</v>
      </c>
    </row>
    <row r="231" spans="1:32" s="3482" customFormat="1" ht="93" customHeight="1">
      <c r="A231" s="777">
        <f t="shared" si="62"/>
        <v>214</v>
      </c>
      <c r="B231" s="3615" t="s">
        <v>6077</v>
      </c>
      <c r="C231" s="3484">
        <f t="shared" si="48"/>
        <v>92</v>
      </c>
      <c r="D231" s="3484" t="s">
        <v>929</v>
      </c>
      <c r="E231" s="3514">
        <v>350</v>
      </c>
      <c r="F231" s="3472"/>
      <c r="G231" s="3473">
        <f t="shared" si="49"/>
        <v>0</v>
      </c>
      <c r="H231" s="3474">
        <v>10</v>
      </c>
      <c r="I231" s="3473">
        <f t="shared" si="50"/>
        <v>3500</v>
      </c>
      <c r="J231" s="3474">
        <v>2</v>
      </c>
      <c r="K231" s="3473">
        <f t="shared" si="51"/>
        <v>700</v>
      </c>
      <c r="L231" s="3474"/>
      <c r="M231" s="3473">
        <f t="shared" si="52"/>
        <v>0</v>
      </c>
      <c r="N231" s="3474"/>
      <c r="O231" s="3475">
        <f t="shared" si="53"/>
        <v>0</v>
      </c>
      <c r="P231" s="3474">
        <v>60</v>
      </c>
      <c r="Q231" s="3473">
        <f t="shared" si="54"/>
        <v>21000</v>
      </c>
      <c r="R231" s="3476">
        <f t="shared" si="63"/>
        <v>214</v>
      </c>
      <c r="S231" s="3616" t="s">
        <v>6077</v>
      </c>
      <c r="T231" s="3478">
        <f t="shared" si="55"/>
        <v>112</v>
      </c>
      <c r="U231" s="3486" t="s">
        <v>929</v>
      </c>
      <c r="V231" s="3500">
        <v>350</v>
      </c>
      <c r="W231" s="3472">
        <v>20</v>
      </c>
      <c r="X231" s="3473">
        <f t="shared" si="56"/>
        <v>7000</v>
      </c>
      <c r="Y231" s="3474"/>
      <c r="Z231" s="3473">
        <f t="shared" si="57"/>
        <v>0</v>
      </c>
      <c r="AA231" s="3472"/>
      <c r="AB231" s="3473">
        <f t="shared" si="58"/>
        <v>0</v>
      </c>
      <c r="AC231" s="3474"/>
      <c r="AD231" s="3473">
        <f t="shared" si="59"/>
        <v>0</v>
      </c>
      <c r="AE231" s="3480">
        <f t="shared" si="61"/>
        <v>92</v>
      </c>
      <c r="AF231" s="3481">
        <f t="shared" si="60"/>
        <v>32200</v>
      </c>
    </row>
    <row r="232" spans="1:32" s="3482" customFormat="1" ht="15.75">
      <c r="A232" s="777">
        <f t="shared" si="62"/>
        <v>215</v>
      </c>
      <c r="B232" s="3579" t="s">
        <v>6078</v>
      </c>
      <c r="C232" s="3470">
        <f t="shared" si="48"/>
        <v>0</v>
      </c>
      <c r="D232" s="3573"/>
      <c r="E232" s="3497">
        <v>200</v>
      </c>
      <c r="F232" s="3472"/>
      <c r="G232" s="3473">
        <f t="shared" si="49"/>
        <v>0</v>
      </c>
      <c r="H232" s="3474"/>
      <c r="I232" s="3473">
        <f t="shared" si="50"/>
        <v>0</v>
      </c>
      <c r="J232" s="3472"/>
      <c r="K232" s="3473">
        <f t="shared" si="51"/>
        <v>0</v>
      </c>
      <c r="L232" s="3474"/>
      <c r="M232" s="3473">
        <f t="shared" si="52"/>
        <v>0</v>
      </c>
      <c r="N232" s="3472"/>
      <c r="O232" s="3475">
        <f t="shared" si="53"/>
        <v>0</v>
      </c>
      <c r="P232" s="3474"/>
      <c r="Q232" s="3473">
        <f t="shared" si="54"/>
        <v>0</v>
      </c>
      <c r="R232" s="3476">
        <f t="shared" si="63"/>
        <v>215</v>
      </c>
      <c r="S232" s="3580" t="s">
        <v>6078</v>
      </c>
      <c r="T232" s="3478">
        <f t="shared" si="55"/>
        <v>0</v>
      </c>
      <c r="U232" s="3574"/>
      <c r="V232" s="3500">
        <v>200</v>
      </c>
      <c r="W232" s="3472"/>
      <c r="X232" s="3473">
        <f t="shared" si="56"/>
        <v>0</v>
      </c>
      <c r="Y232" s="3474"/>
      <c r="Z232" s="3473">
        <f t="shared" si="57"/>
        <v>0</v>
      </c>
      <c r="AA232" s="3472"/>
      <c r="AB232" s="3473">
        <f t="shared" si="58"/>
        <v>0</v>
      </c>
      <c r="AC232" s="3474"/>
      <c r="AD232" s="3473">
        <f t="shared" si="59"/>
        <v>0</v>
      </c>
      <c r="AE232" s="3480">
        <f t="shared" si="61"/>
        <v>0</v>
      </c>
      <c r="AF232" s="3481">
        <f t="shared" si="60"/>
        <v>0</v>
      </c>
    </row>
    <row r="233" spans="1:32" ht="255.75">
      <c r="A233" s="777">
        <f t="shared" si="62"/>
        <v>216</v>
      </c>
      <c r="B233" s="3483" t="s">
        <v>6079</v>
      </c>
      <c r="C233" s="3484">
        <f t="shared" si="48"/>
        <v>32</v>
      </c>
      <c r="D233" s="3484" t="s">
        <v>929</v>
      </c>
      <c r="E233" s="3514">
        <v>4125</v>
      </c>
      <c r="F233" s="3472"/>
      <c r="G233" s="3473">
        <f t="shared" si="49"/>
        <v>0</v>
      </c>
      <c r="H233" s="3474"/>
      <c r="I233" s="3473">
        <f t="shared" si="50"/>
        <v>0</v>
      </c>
      <c r="J233" s="3472"/>
      <c r="K233" s="3473">
        <f t="shared" si="51"/>
        <v>0</v>
      </c>
      <c r="L233" s="3474"/>
      <c r="M233" s="3473">
        <f t="shared" si="52"/>
        <v>0</v>
      </c>
      <c r="N233" s="3472"/>
      <c r="O233" s="3475">
        <f t="shared" si="53"/>
        <v>0</v>
      </c>
      <c r="P233" s="3474">
        <v>30</v>
      </c>
      <c r="Q233" s="3473">
        <f t="shared" si="54"/>
        <v>123750</v>
      </c>
      <c r="R233" s="3476">
        <f t="shared" si="63"/>
        <v>216</v>
      </c>
      <c r="S233" s="3485" t="s">
        <v>6079</v>
      </c>
      <c r="T233" s="3478">
        <f t="shared" si="55"/>
        <v>34</v>
      </c>
      <c r="U233" s="3486" t="s">
        <v>929</v>
      </c>
      <c r="V233" s="3500">
        <v>4125</v>
      </c>
      <c r="W233" s="3472"/>
      <c r="X233" s="3473">
        <f t="shared" si="56"/>
        <v>0</v>
      </c>
      <c r="Y233" s="3474"/>
      <c r="Z233" s="3473">
        <f t="shared" si="57"/>
        <v>0</v>
      </c>
      <c r="AA233" s="3472"/>
      <c r="AB233" s="3473">
        <f t="shared" si="58"/>
        <v>0</v>
      </c>
      <c r="AC233" s="3474">
        <v>2</v>
      </c>
      <c r="AD233" s="3473">
        <f t="shared" si="59"/>
        <v>8250</v>
      </c>
      <c r="AE233" s="3480">
        <f t="shared" si="61"/>
        <v>32</v>
      </c>
      <c r="AF233" s="3481">
        <f t="shared" si="60"/>
        <v>132000</v>
      </c>
    </row>
    <row r="234" spans="1:32" ht="240.75">
      <c r="A234" s="777">
        <f t="shared" si="62"/>
        <v>217</v>
      </c>
      <c r="B234" s="3483" t="s">
        <v>6080</v>
      </c>
      <c r="C234" s="3484">
        <f t="shared" si="48"/>
        <v>32</v>
      </c>
      <c r="D234" s="3484" t="s">
        <v>929</v>
      </c>
      <c r="E234" s="3514">
        <v>4125</v>
      </c>
      <c r="F234" s="3472"/>
      <c r="G234" s="3473">
        <f t="shared" si="49"/>
        <v>0</v>
      </c>
      <c r="H234" s="3474"/>
      <c r="I234" s="3473">
        <f t="shared" si="50"/>
        <v>0</v>
      </c>
      <c r="J234" s="3472"/>
      <c r="K234" s="3473">
        <f t="shared" si="51"/>
        <v>0</v>
      </c>
      <c r="L234" s="3474"/>
      <c r="M234" s="3473">
        <f t="shared" si="52"/>
        <v>0</v>
      </c>
      <c r="N234" s="3472"/>
      <c r="O234" s="3475">
        <f t="shared" si="53"/>
        <v>0</v>
      </c>
      <c r="P234" s="3474">
        <v>30</v>
      </c>
      <c r="Q234" s="3473">
        <f t="shared" si="54"/>
        <v>123750</v>
      </c>
      <c r="R234" s="3476">
        <f t="shared" si="63"/>
        <v>217</v>
      </c>
      <c r="S234" s="3485" t="s">
        <v>6080</v>
      </c>
      <c r="T234" s="3478">
        <f t="shared" si="55"/>
        <v>34</v>
      </c>
      <c r="U234" s="3486" t="s">
        <v>929</v>
      </c>
      <c r="V234" s="3500">
        <v>4125</v>
      </c>
      <c r="W234" s="3472"/>
      <c r="X234" s="3473">
        <f t="shared" si="56"/>
        <v>0</v>
      </c>
      <c r="Y234" s="3474"/>
      <c r="Z234" s="3473">
        <f t="shared" si="57"/>
        <v>0</v>
      </c>
      <c r="AA234" s="3472"/>
      <c r="AB234" s="3473">
        <f t="shared" si="58"/>
        <v>0</v>
      </c>
      <c r="AC234" s="3474">
        <v>2</v>
      </c>
      <c r="AD234" s="3473">
        <f t="shared" si="59"/>
        <v>8250</v>
      </c>
      <c r="AE234" s="3480">
        <f t="shared" si="61"/>
        <v>32</v>
      </c>
      <c r="AF234" s="3481">
        <f t="shared" si="60"/>
        <v>132000</v>
      </c>
    </row>
    <row r="235" spans="1:32" ht="15.75">
      <c r="A235" s="777">
        <f t="shared" si="62"/>
        <v>218</v>
      </c>
      <c r="B235" s="3495" t="s">
        <v>6081</v>
      </c>
      <c r="C235" s="3470">
        <f t="shared" si="48"/>
        <v>11</v>
      </c>
      <c r="D235" s="3484" t="s">
        <v>929</v>
      </c>
      <c r="E235" s="3497">
        <v>150</v>
      </c>
      <c r="F235" s="3472">
        <v>6</v>
      </c>
      <c r="G235" s="3473">
        <f t="shared" si="49"/>
        <v>900</v>
      </c>
      <c r="H235" s="3474"/>
      <c r="I235" s="3473">
        <f t="shared" si="50"/>
        <v>0</v>
      </c>
      <c r="J235" s="3472">
        <v>5</v>
      </c>
      <c r="K235" s="3473">
        <f t="shared" si="51"/>
        <v>750</v>
      </c>
      <c r="L235" s="3474"/>
      <c r="M235" s="3473">
        <f t="shared" si="52"/>
        <v>0</v>
      </c>
      <c r="N235" s="3472"/>
      <c r="O235" s="3475">
        <f t="shared" si="53"/>
        <v>0</v>
      </c>
      <c r="P235" s="3474"/>
      <c r="Q235" s="3473">
        <f t="shared" si="54"/>
        <v>0</v>
      </c>
      <c r="R235" s="3476">
        <f t="shared" si="63"/>
        <v>218</v>
      </c>
      <c r="S235" s="3498" t="s">
        <v>6081</v>
      </c>
      <c r="T235" s="3478">
        <f t="shared" si="55"/>
        <v>11</v>
      </c>
      <c r="U235" s="3486" t="s">
        <v>929</v>
      </c>
      <c r="V235" s="3500">
        <v>150</v>
      </c>
      <c r="W235" s="3472"/>
      <c r="X235" s="3473">
        <f t="shared" si="56"/>
        <v>0</v>
      </c>
      <c r="Y235" s="3474"/>
      <c r="Z235" s="3473">
        <f t="shared" si="57"/>
        <v>0</v>
      </c>
      <c r="AA235" s="3472"/>
      <c r="AB235" s="3473">
        <f t="shared" si="58"/>
        <v>0</v>
      </c>
      <c r="AC235" s="3474"/>
      <c r="AD235" s="3473">
        <f t="shared" si="59"/>
        <v>0</v>
      </c>
      <c r="AE235" s="3480">
        <f t="shared" si="61"/>
        <v>11</v>
      </c>
      <c r="AF235" s="3481">
        <f t="shared" si="60"/>
        <v>1650</v>
      </c>
    </row>
    <row r="236" spans="1:32" ht="45.75">
      <c r="A236" s="777">
        <f t="shared" si="62"/>
        <v>219</v>
      </c>
      <c r="B236" s="3483" t="s">
        <v>6082</v>
      </c>
      <c r="C236" s="3470">
        <f t="shared" si="48"/>
        <v>40</v>
      </c>
      <c r="D236" s="3484" t="s">
        <v>903</v>
      </c>
      <c r="E236" s="3497">
        <v>18</v>
      </c>
      <c r="F236" s="3472"/>
      <c r="G236" s="3473">
        <f t="shared" si="49"/>
        <v>0</v>
      </c>
      <c r="H236" s="3474"/>
      <c r="I236" s="3473">
        <f t="shared" si="50"/>
        <v>0</v>
      </c>
      <c r="J236" s="3472"/>
      <c r="K236" s="3473">
        <f t="shared" si="51"/>
        <v>0</v>
      </c>
      <c r="L236" s="3474">
        <v>10</v>
      </c>
      <c r="M236" s="3473">
        <f t="shared" si="52"/>
        <v>180</v>
      </c>
      <c r="N236" s="3472"/>
      <c r="O236" s="3475">
        <f t="shared" si="53"/>
        <v>0</v>
      </c>
      <c r="P236" s="3474">
        <v>30</v>
      </c>
      <c r="Q236" s="3473">
        <f t="shared" si="54"/>
        <v>540</v>
      </c>
      <c r="R236" s="3476">
        <f t="shared" si="63"/>
        <v>219</v>
      </c>
      <c r="S236" s="3485" t="s">
        <v>6082</v>
      </c>
      <c r="T236" s="3478">
        <f t="shared" si="55"/>
        <v>40</v>
      </c>
      <c r="U236" s="3486" t="s">
        <v>903</v>
      </c>
      <c r="V236" s="3500">
        <v>18</v>
      </c>
      <c r="W236" s="3472"/>
      <c r="X236" s="3473">
        <f t="shared" si="56"/>
        <v>0</v>
      </c>
      <c r="Y236" s="3474"/>
      <c r="Z236" s="3473">
        <f t="shared" si="57"/>
        <v>0</v>
      </c>
      <c r="AA236" s="3472"/>
      <c r="AB236" s="3473">
        <f t="shared" si="58"/>
        <v>0</v>
      </c>
      <c r="AC236" s="3474"/>
      <c r="AD236" s="3473">
        <f t="shared" si="59"/>
        <v>0</v>
      </c>
      <c r="AE236" s="3480">
        <f t="shared" si="61"/>
        <v>40</v>
      </c>
      <c r="AF236" s="3481">
        <f t="shared" si="60"/>
        <v>720</v>
      </c>
    </row>
    <row r="237" spans="1:32" ht="75.75">
      <c r="A237" s="777">
        <f t="shared" si="62"/>
        <v>220</v>
      </c>
      <c r="B237" s="3487" t="s">
        <v>6083</v>
      </c>
      <c r="C237" s="3470">
        <f t="shared" si="48"/>
        <v>125</v>
      </c>
      <c r="D237" s="3484" t="s">
        <v>903</v>
      </c>
      <c r="E237" s="3497">
        <v>18</v>
      </c>
      <c r="F237" s="3472"/>
      <c r="G237" s="3473">
        <f t="shared" si="49"/>
        <v>0</v>
      </c>
      <c r="H237" s="3474"/>
      <c r="I237" s="3473">
        <f t="shared" si="50"/>
        <v>0</v>
      </c>
      <c r="J237" s="3472"/>
      <c r="K237" s="3473">
        <f t="shared" si="51"/>
        <v>0</v>
      </c>
      <c r="L237" s="3474">
        <v>15</v>
      </c>
      <c r="M237" s="3473">
        <f t="shared" si="52"/>
        <v>270</v>
      </c>
      <c r="N237" s="3472">
        <v>50</v>
      </c>
      <c r="O237" s="3475">
        <f t="shared" si="53"/>
        <v>900</v>
      </c>
      <c r="P237" s="3474">
        <v>60</v>
      </c>
      <c r="Q237" s="3473">
        <f t="shared" si="54"/>
        <v>1080</v>
      </c>
      <c r="R237" s="3476">
        <f t="shared" si="63"/>
        <v>220</v>
      </c>
      <c r="S237" s="3488" t="s">
        <v>6083</v>
      </c>
      <c r="T237" s="3478">
        <f t="shared" si="55"/>
        <v>125</v>
      </c>
      <c r="U237" s="3486" t="s">
        <v>903</v>
      </c>
      <c r="V237" s="3500">
        <v>18</v>
      </c>
      <c r="W237" s="3472"/>
      <c r="X237" s="3473">
        <f t="shared" si="56"/>
        <v>0</v>
      </c>
      <c r="Y237" s="3474"/>
      <c r="Z237" s="3473">
        <f t="shared" si="57"/>
        <v>0</v>
      </c>
      <c r="AA237" s="3472"/>
      <c r="AB237" s="3473">
        <f t="shared" si="58"/>
        <v>0</v>
      </c>
      <c r="AC237" s="3474"/>
      <c r="AD237" s="3473">
        <f t="shared" si="59"/>
        <v>0</v>
      </c>
      <c r="AE237" s="3480">
        <f t="shared" si="61"/>
        <v>125</v>
      </c>
      <c r="AF237" s="3481">
        <f t="shared" si="60"/>
        <v>2250</v>
      </c>
    </row>
    <row r="238" spans="1:32" ht="75.75">
      <c r="A238" s="777">
        <f t="shared" si="62"/>
        <v>221</v>
      </c>
      <c r="B238" s="3483" t="s">
        <v>6084</v>
      </c>
      <c r="C238" s="3470">
        <f t="shared" si="48"/>
        <v>135</v>
      </c>
      <c r="D238" s="3484" t="s">
        <v>903</v>
      </c>
      <c r="E238" s="3497">
        <v>18</v>
      </c>
      <c r="F238" s="3472"/>
      <c r="G238" s="3473">
        <f t="shared" si="49"/>
        <v>0</v>
      </c>
      <c r="H238" s="3474">
        <v>30</v>
      </c>
      <c r="I238" s="3473">
        <f t="shared" si="50"/>
        <v>540</v>
      </c>
      <c r="J238" s="3472"/>
      <c r="K238" s="3473">
        <f t="shared" si="51"/>
        <v>0</v>
      </c>
      <c r="L238" s="3474">
        <v>15</v>
      </c>
      <c r="M238" s="3473">
        <f t="shared" si="52"/>
        <v>270</v>
      </c>
      <c r="N238" s="3472">
        <v>30</v>
      </c>
      <c r="O238" s="3475">
        <f t="shared" si="53"/>
        <v>540</v>
      </c>
      <c r="P238" s="3474">
        <v>60</v>
      </c>
      <c r="Q238" s="3473">
        <f t="shared" si="54"/>
        <v>1080</v>
      </c>
      <c r="R238" s="3476">
        <f t="shared" si="63"/>
        <v>221</v>
      </c>
      <c r="S238" s="3485" t="s">
        <v>6084</v>
      </c>
      <c r="T238" s="3478">
        <f t="shared" si="55"/>
        <v>135</v>
      </c>
      <c r="U238" s="3486" t="s">
        <v>903</v>
      </c>
      <c r="V238" s="3500">
        <v>18</v>
      </c>
      <c r="W238" s="3472"/>
      <c r="X238" s="3473">
        <f t="shared" si="56"/>
        <v>0</v>
      </c>
      <c r="Y238" s="3474"/>
      <c r="Z238" s="3473">
        <f t="shared" si="57"/>
        <v>0</v>
      </c>
      <c r="AA238" s="3472"/>
      <c r="AB238" s="3473">
        <f t="shared" si="58"/>
        <v>0</v>
      </c>
      <c r="AC238" s="3474"/>
      <c r="AD238" s="3473">
        <f t="shared" si="59"/>
        <v>0</v>
      </c>
      <c r="AE238" s="3480">
        <f t="shared" si="61"/>
        <v>135</v>
      </c>
      <c r="AF238" s="3481">
        <f t="shared" si="60"/>
        <v>2430</v>
      </c>
    </row>
    <row r="239" spans="1:32" ht="75.75">
      <c r="A239" s="777">
        <f t="shared" si="62"/>
        <v>222</v>
      </c>
      <c r="B239" s="3483" t="s">
        <v>6085</v>
      </c>
      <c r="C239" s="3470">
        <f t="shared" si="48"/>
        <v>50</v>
      </c>
      <c r="D239" s="3484" t="s">
        <v>903</v>
      </c>
      <c r="E239" s="3497">
        <v>18</v>
      </c>
      <c r="F239" s="3472"/>
      <c r="G239" s="3473">
        <f t="shared" si="49"/>
        <v>0</v>
      </c>
      <c r="H239" s="3474"/>
      <c r="I239" s="3473">
        <f t="shared" si="50"/>
        <v>0</v>
      </c>
      <c r="J239" s="3472"/>
      <c r="K239" s="3473">
        <f t="shared" si="51"/>
        <v>0</v>
      </c>
      <c r="L239" s="3474"/>
      <c r="M239" s="3473">
        <f t="shared" si="52"/>
        <v>0</v>
      </c>
      <c r="N239" s="3472"/>
      <c r="O239" s="3475">
        <f t="shared" si="53"/>
        <v>0</v>
      </c>
      <c r="P239" s="3474">
        <v>50</v>
      </c>
      <c r="Q239" s="3473">
        <f t="shared" si="54"/>
        <v>900</v>
      </c>
      <c r="R239" s="3476">
        <f t="shared" si="63"/>
        <v>222</v>
      </c>
      <c r="S239" s="3485" t="s">
        <v>6085</v>
      </c>
      <c r="T239" s="3478">
        <f t="shared" si="55"/>
        <v>50</v>
      </c>
      <c r="U239" s="3486" t="s">
        <v>903</v>
      </c>
      <c r="V239" s="3500">
        <v>18</v>
      </c>
      <c r="W239" s="3472"/>
      <c r="X239" s="3473">
        <f t="shared" si="56"/>
        <v>0</v>
      </c>
      <c r="Y239" s="3474"/>
      <c r="Z239" s="3473">
        <f t="shared" si="57"/>
        <v>0</v>
      </c>
      <c r="AA239" s="3472"/>
      <c r="AB239" s="3473">
        <f t="shared" si="58"/>
        <v>0</v>
      </c>
      <c r="AC239" s="3474"/>
      <c r="AD239" s="3473">
        <f t="shared" si="59"/>
        <v>0</v>
      </c>
      <c r="AE239" s="3480">
        <f t="shared" si="61"/>
        <v>50</v>
      </c>
      <c r="AF239" s="3481">
        <f t="shared" si="60"/>
        <v>900</v>
      </c>
    </row>
    <row r="240" spans="1:32" ht="60.75">
      <c r="A240" s="777">
        <f t="shared" si="62"/>
        <v>223</v>
      </c>
      <c r="B240" s="3483" t="s">
        <v>6086</v>
      </c>
      <c r="C240" s="3470">
        <f t="shared" si="48"/>
        <v>30</v>
      </c>
      <c r="D240" s="3484" t="s">
        <v>903</v>
      </c>
      <c r="E240" s="3497">
        <v>18</v>
      </c>
      <c r="F240" s="3472"/>
      <c r="G240" s="3473">
        <f t="shared" si="49"/>
        <v>0</v>
      </c>
      <c r="H240" s="3474"/>
      <c r="I240" s="3473">
        <f t="shared" si="50"/>
        <v>0</v>
      </c>
      <c r="J240" s="3472"/>
      <c r="K240" s="3473">
        <f t="shared" si="51"/>
        <v>0</v>
      </c>
      <c r="L240" s="3474"/>
      <c r="M240" s="3473">
        <f t="shared" si="52"/>
        <v>0</v>
      </c>
      <c r="N240" s="3472"/>
      <c r="O240" s="3475">
        <f t="shared" si="53"/>
        <v>0</v>
      </c>
      <c r="P240" s="3474">
        <v>30</v>
      </c>
      <c r="Q240" s="3473">
        <f t="shared" si="54"/>
        <v>540</v>
      </c>
      <c r="R240" s="3476">
        <f t="shared" si="63"/>
        <v>223</v>
      </c>
      <c r="S240" s="3485" t="s">
        <v>6086</v>
      </c>
      <c r="T240" s="3478">
        <f t="shared" si="55"/>
        <v>30</v>
      </c>
      <c r="U240" s="3486" t="s">
        <v>903</v>
      </c>
      <c r="V240" s="3500">
        <v>18</v>
      </c>
      <c r="W240" s="3472"/>
      <c r="X240" s="3473">
        <f t="shared" si="56"/>
        <v>0</v>
      </c>
      <c r="Y240" s="3474"/>
      <c r="Z240" s="3473">
        <f t="shared" si="57"/>
        <v>0</v>
      </c>
      <c r="AA240" s="3472"/>
      <c r="AB240" s="3473">
        <f t="shared" si="58"/>
        <v>0</v>
      </c>
      <c r="AC240" s="3474"/>
      <c r="AD240" s="3473">
        <f t="shared" si="59"/>
        <v>0</v>
      </c>
      <c r="AE240" s="3480">
        <f t="shared" si="61"/>
        <v>30</v>
      </c>
      <c r="AF240" s="3481">
        <f t="shared" si="60"/>
        <v>540</v>
      </c>
    </row>
    <row r="241" spans="1:32" ht="75.75">
      <c r="A241" s="777">
        <f t="shared" si="62"/>
        <v>224</v>
      </c>
      <c r="B241" s="3483" t="s">
        <v>6087</v>
      </c>
      <c r="C241" s="3470">
        <f t="shared" si="48"/>
        <v>90</v>
      </c>
      <c r="D241" s="3484" t="s">
        <v>903</v>
      </c>
      <c r="E241" s="3497">
        <v>18</v>
      </c>
      <c r="F241" s="3472"/>
      <c r="G241" s="3473">
        <f t="shared" si="49"/>
        <v>0</v>
      </c>
      <c r="H241" s="3474"/>
      <c r="I241" s="3473">
        <f t="shared" si="50"/>
        <v>0</v>
      </c>
      <c r="J241" s="3472"/>
      <c r="K241" s="3473">
        <f t="shared" si="51"/>
        <v>0</v>
      </c>
      <c r="L241" s="3474"/>
      <c r="M241" s="3473">
        <f t="shared" si="52"/>
        <v>0</v>
      </c>
      <c r="N241" s="3472">
        <v>30</v>
      </c>
      <c r="O241" s="3475">
        <f t="shared" si="53"/>
        <v>540</v>
      </c>
      <c r="P241" s="3474">
        <v>60</v>
      </c>
      <c r="Q241" s="3473">
        <f t="shared" si="54"/>
        <v>1080</v>
      </c>
      <c r="R241" s="3476">
        <f t="shared" si="63"/>
        <v>224</v>
      </c>
      <c r="S241" s="3485" t="s">
        <v>6087</v>
      </c>
      <c r="T241" s="3478">
        <f t="shared" si="55"/>
        <v>90</v>
      </c>
      <c r="U241" s="3486" t="s">
        <v>903</v>
      </c>
      <c r="V241" s="3500">
        <v>18</v>
      </c>
      <c r="W241" s="3472"/>
      <c r="X241" s="3473">
        <f t="shared" si="56"/>
        <v>0</v>
      </c>
      <c r="Y241" s="3474"/>
      <c r="Z241" s="3473">
        <f t="shared" si="57"/>
        <v>0</v>
      </c>
      <c r="AA241" s="3472"/>
      <c r="AB241" s="3473">
        <f t="shared" si="58"/>
        <v>0</v>
      </c>
      <c r="AC241" s="3474"/>
      <c r="AD241" s="3473">
        <f t="shared" si="59"/>
        <v>0</v>
      </c>
      <c r="AE241" s="3480">
        <f t="shared" si="61"/>
        <v>90</v>
      </c>
      <c r="AF241" s="3481">
        <f t="shared" si="60"/>
        <v>1620</v>
      </c>
    </row>
    <row r="242" spans="1:32" ht="75.75">
      <c r="A242" s="777">
        <f t="shared" si="62"/>
        <v>225</v>
      </c>
      <c r="B242" s="3483" t="s">
        <v>6088</v>
      </c>
      <c r="C242" s="3470">
        <f t="shared" si="48"/>
        <v>110</v>
      </c>
      <c r="D242" s="3484" t="s">
        <v>903</v>
      </c>
      <c r="E242" s="3497">
        <v>18</v>
      </c>
      <c r="F242" s="3472"/>
      <c r="G242" s="3473">
        <f t="shared" si="49"/>
        <v>0</v>
      </c>
      <c r="H242" s="3474">
        <v>20</v>
      </c>
      <c r="I242" s="3473">
        <f t="shared" si="50"/>
        <v>360</v>
      </c>
      <c r="J242" s="3472"/>
      <c r="K242" s="3473">
        <f t="shared" si="51"/>
        <v>0</v>
      </c>
      <c r="L242" s="3474">
        <v>10</v>
      </c>
      <c r="M242" s="3473">
        <f t="shared" si="52"/>
        <v>180</v>
      </c>
      <c r="N242" s="3472">
        <v>30</v>
      </c>
      <c r="O242" s="3475">
        <f t="shared" si="53"/>
        <v>540</v>
      </c>
      <c r="P242" s="3474">
        <v>50</v>
      </c>
      <c r="Q242" s="3473">
        <f t="shared" si="54"/>
        <v>900</v>
      </c>
      <c r="R242" s="3476">
        <f t="shared" si="63"/>
        <v>225</v>
      </c>
      <c r="S242" s="3485" t="s">
        <v>6088</v>
      </c>
      <c r="T242" s="3478">
        <f t="shared" si="55"/>
        <v>110</v>
      </c>
      <c r="U242" s="3486" t="s">
        <v>903</v>
      </c>
      <c r="V242" s="3500">
        <v>18</v>
      </c>
      <c r="W242" s="3472"/>
      <c r="X242" s="3473">
        <f t="shared" si="56"/>
        <v>0</v>
      </c>
      <c r="Y242" s="3474"/>
      <c r="Z242" s="3473">
        <f t="shared" si="57"/>
        <v>0</v>
      </c>
      <c r="AA242" s="3472"/>
      <c r="AB242" s="3473">
        <f t="shared" si="58"/>
        <v>0</v>
      </c>
      <c r="AC242" s="3474"/>
      <c r="AD242" s="3473">
        <f t="shared" si="59"/>
        <v>0</v>
      </c>
      <c r="AE242" s="3480">
        <f t="shared" si="61"/>
        <v>110</v>
      </c>
      <c r="AF242" s="3481">
        <f t="shared" si="60"/>
        <v>1980</v>
      </c>
    </row>
    <row r="243" spans="1:32" s="3482" customFormat="1" ht="15.75">
      <c r="A243" s="777">
        <f t="shared" si="62"/>
        <v>226</v>
      </c>
      <c r="B243" s="3501" t="s">
        <v>6089</v>
      </c>
      <c r="C243" s="3470">
        <f t="shared" si="48"/>
        <v>200</v>
      </c>
      <c r="D243" s="3484" t="s">
        <v>903</v>
      </c>
      <c r="E243" s="3497">
        <v>60</v>
      </c>
      <c r="F243" s="3472"/>
      <c r="G243" s="3473">
        <f t="shared" si="49"/>
        <v>0</v>
      </c>
      <c r="H243" s="3474"/>
      <c r="I243" s="3473">
        <f t="shared" si="50"/>
        <v>0</v>
      </c>
      <c r="J243" s="3472">
        <v>50</v>
      </c>
      <c r="K243" s="3473">
        <f t="shared" si="51"/>
        <v>3000</v>
      </c>
      <c r="L243" s="3474"/>
      <c r="M243" s="3473">
        <f t="shared" si="52"/>
        <v>0</v>
      </c>
      <c r="N243" s="3472"/>
      <c r="O243" s="3475">
        <f t="shared" si="53"/>
        <v>0</v>
      </c>
      <c r="P243" s="3474">
        <v>150</v>
      </c>
      <c r="Q243" s="3473">
        <f t="shared" si="54"/>
        <v>9000</v>
      </c>
      <c r="R243" s="3476">
        <f t="shared" si="63"/>
        <v>226</v>
      </c>
      <c r="S243" s="3502" t="s">
        <v>6089</v>
      </c>
      <c r="T243" s="3478">
        <f t="shared" si="55"/>
        <v>200</v>
      </c>
      <c r="U243" s="3486" t="s">
        <v>903</v>
      </c>
      <c r="V243" s="3500">
        <v>60</v>
      </c>
      <c r="W243" s="3472"/>
      <c r="X243" s="3473">
        <f t="shared" si="56"/>
        <v>0</v>
      </c>
      <c r="Y243" s="3474"/>
      <c r="Z243" s="3473">
        <f t="shared" si="57"/>
        <v>0</v>
      </c>
      <c r="AA243" s="3472"/>
      <c r="AB243" s="3473">
        <f t="shared" si="58"/>
        <v>0</v>
      </c>
      <c r="AC243" s="3474"/>
      <c r="AD243" s="3473">
        <f t="shared" si="59"/>
        <v>0</v>
      </c>
      <c r="AE243" s="3480">
        <f t="shared" si="61"/>
        <v>200</v>
      </c>
      <c r="AF243" s="3481">
        <f t="shared" si="60"/>
        <v>12000</v>
      </c>
    </row>
    <row r="244" spans="1:32" s="3482" customFormat="1" ht="45">
      <c r="A244" s="777">
        <f t="shared" si="62"/>
        <v>227</v>
      </c>
      <c r="B244" s="3526" t="s">
        <v>6090</v>
      </c>
      <c r="C244" s="3470">
        <f t="shared" si="48"/>
        <v>0</v>
      </c>
      <c r="D244" s="3484" t="s">
        <v>903</v>
      </c>
      <c r="E244" s="3497">
        <v>100</v>
      </c>
      <c r="F244" s="3472"/>
      <c r="G244" s="3473">
        <f t="shared" si="49"/>
        <v>0</v>
      </c>
      <c r="H244" s="3474"/>
      <c r="I244" s="3473">
        <f t="shared" si="50"/>
        <v>0</v>
      </c>
      <c r="J244" s="3472"/>
      <c r="K244" s="3473">
        <f t="shared" si="51"/>
        <v>0</v>
      </c>
      <c r="L244" s="3474"/>
      <c r="M244" s="3473">
        <f t="shared" si="52"/>
        <v>0</v>
      </c>
      <c r="N244" s="3472"/>
      <c r="O244" s="3475">
        <f t="shared" si="53"/>
        <v>0</v>
      </c>
      <c r="P244" s="3474"/>
      <c r="Q244" s="3473">
        <f t="shared" si="54"/>
        <v>0</v>
      </c>
      <c r="R244" s="3476">
        <f t="shared" si="63"/>
        <v>227</v>
      </c>
      <c r="S244" s="3528" t="s">
        <v>6090</v>
      </c>
      <c r="T244" s="3478">
        <f t="shared" si="55"/>
        <v>0</v>
      </c>
      <c r="U244" s="3486" t="s">
        <v>903</v>
      </c>
      <c r="V244" s="3500">
        <v>100</v>
      </c>
      <c r="W244" s="3472"/>
      <c r="X244" s="3473">
        <f t="shared" si="56"/>
        <v>0</v>
      </c>
      <c r="Y244" s="3474"/>
      <c r="Z244" s="3473">
        <f t="shared" si="57"/>
        <v>0</v>
      </c>
      <c r="AA244" s="3472"/>
      <c r="AB244" s="3473">
        <f t="shared" si="58"/>
        <v>0</v>
      </c>
      <c r="AC244" s="3474"/>
      <c r="AD244" s="3473">
        <f t="shared" si="59"/>
        <v>0</v>
      </c>
      <c r="AE244" s="3480">
        <f t="shared" si="61"/>
        <v>0</v>
      </c>
      <c r="AF244" s="3481">
        <f t="shared" si="60"/>
        <v>0</v>
      </c>
    </row>
    <row r="245" spans="1:32" s="3482" customFormat="1" ht="409.5">
      <c r="A245" s="777">
        <f t="shared" si="62"/>
        <v>228</v>
      </c>
      <c r="B245" s="3522" t="s">
        <v>6091</v>
      </c>
      <c r="C245" s="3484">
        <f t="shared" si="48"/>
        <v>1450</v>
      </c>
      <c r="D245" s="3484" t="s">
        <v>903</v>
      </c>
      <c r="E245" s="3514">
        <v>60</v>
      </c>
      <c r="F245" s="3472"/>
      <c r="G245" s="3473">
        <f t="shared" si="49"/>
        <v>0</v>
      </c>
      <c r="H245" s="3474">
        <v>100</v>
      </c>
      <c r="I245" s="3473">
        <f t="shared" si="50"/>
        <v>6000</v>
      </c>
      <c r="J245" s="3472">
        <v>50</v>
      </c>
      <c r="K245" s="3473">
        <f t="shared" si="51"/>
        <v>3000</v>
      </c>
      <c r="L245" s="3474"/>
      <c r="M245" s="3473">
        <f t="shared" si="52"/>
        <v>0</v>
      </c>
      <c r="N245" s="3472"/>
      <c r="O245" s="3475">
        <f t="shared" si="53"/>
        <v>0</v>
      </c>
      <c r="P245" s="3474"/>
      <c r="Q245" s="3473">
        <f t="shared" si="54"/>
        <v>0</v>
      </c>
      <c r="R245" s="3476">
        <f t="shared" si="63"/>
        <v>228</v>
      </c>
      <c r="S245" s="3524" t="s">
        <v>6091</v>
      </c>
      <c r="T245" s="3478">
        <f t="shared" si="55"/>
        <v>2750</v>
      </c>
      <c r="U245" s="3486" t="s">
        <v>903</v>
      </c>
      <c r="V245" s="3500">
        <v>60</v>
      </c>
      <c r="W245" s="3472">
        <v>500</v>
      </c>
      <c r="X245" s="3473">
        <f t="shared" si="56"/>
        <v>30000</v>
      </c>
      <c r="Y245" s="3474"/>
      <c r="Z245" s="3473">
        <f t="shared" si="57"/>
        <v>0</v>
      </c>
      <c r="AA245" s="3472"/>
      <c r="AB245" s="3473">
        <f t="shared" si="58"/>
        <v>0</v>
      </c>
      <c r="AC245" s="3474">
        <v>800</v>
      </c>
      <c r="AD245" s="3473">
        <f t="shared" si="59"/>
        <v>48000</v>
      </c>
      <c r="AE245" s="3480">
        <f t="shared" si="61"/>
        <v>1450</v>
      </c>
      <c r="AF245" s="3481">
        <f t="shared" si="60"/>
        <v>87000</v>
      </c>
    </row>
    <row r="246" spans="1:32" s="3482" customFormat="1" ht="409.5">
      <c r="A246" s="777">
        <f t="shared" si="62"/>
        <v>229</v>
      </c>
      <c r="B246" s="3522" t="s">
        <v>6092</v>
      </c>
      <c r="C246" s="3484">
        <f t="shared" si="48"/>
        <v>1050</v>
      </c>
      <c r="D246" s="3484" t="s">
        <v>903</v>
      </c>
      <c r="E246" s="3514">
        <v>60</v>
      </c>
      <c r="F246" s="3472"/>
      <c r="G246" s="3473">
        <f t="shared" si="49"/>
        <v>0</v>
      </c>
      <c r="H246" s="3474">
        <v>100</v>
      </c>
      <c r="I246" s="3473">
        <f t="shared" si="50"/>
        <v>6000</v>
      </c>
      <c r="J246" s="3472">
        <v>50</v>
      </c>
      <c r="K246" s="3473">
        <f t="shared" si="51"/>
        <v>3000</v>
      </c>
      <c r="L246" s="3474"/>
      <c r="M246" s="3473">
        <f t="shared" si="52"/>
        <v>0</v>
      </c>
      <c r="N246" s="3472"/>
      <c r="O246" s="3475">
        <f t="shared" si="53"/>
        <v>0</v>
      </c>
      <c r="P246" s="3474"/>
      <c r="Q246" s="3473">
        <f t="shared" si="54"/>
        <v>0</v>
      </c>
      <c r="R246" s="3476">
        <f t="shared" si="63"/>
        <v>229</v>
      </c>
      <c r="S246" s="3524" t="s">
        <v>6092</v>
      </c>
      <c r="T246" s="3478">
        <f t="shared" si="55"/>
        <v>1950</v>
      </c>
      <c r="U246" s="3486" t="s">
        <v>903</v>
      </c>
      <c r="V246" s="3500">
        <v>60</v>
      </c>
      <c r="W246" s="3472">
        <v>500</v>
      </c>
      <c r="X246" s="3473">
        <f t="shared" si="56"/>
        <v>30000</v>
      </c>
      <c r="Y246" s="3474"/>
      <c r="Z246" s="3473">
        <f t="shared" si="57"/>
        <v>0</v>
      </c>
      <c r="AA246" s="3472"/>
      <c r="AB246" s="3473">
        <f t="shared" si="58"/>
        <v>0</v>
      </c>
      <c r="AC246" s="3474">
        <v>400</v>
      </c>
      <c r="AD246" s="3473">
        <f t="shared" si="59"/>
        <v>24000</v>
      </c>
      <c r="AE246" s="3480">
        <f t="shared" si="61"/>
        <v>1050</v>
      </c>
      <c r="AF246" s="3481">
        <f t="shared" si="60"/>
        <v>63000</v>
      </c>
    </row>
    <row r="247" spans="1:32" s="3482" customFormat="1" ht="409.5">
      <c r="A247" s="777">
        <f t="shared" si="62"/>
        <v>230</v>
      </c>
      <c r="B247" s="3581" t="s">
        <v>6093</v>
      </c>
      <c r="C247" s="3484">
        <f t="shared" si="48"/>
        <v>3870</v>
      </c>
      <c r="D247" s="3484" t="s">
        <v>903</v>
      </c>
      <c r="E247" s="3514">
        <v>60</v>
      </c>
      <c r="F247" s="3472"/>
      <c r="G247" s="3473">
        <f t="shared" si="49"/>
        <v>0</v>
      </c>
      <c r="H247" s="3474">
        <v>1500</v>
      </c>
      <c r="I247" s="3473">
        <f t="shared" si="50"/>
        <v>90000</v>
      </c>
      <c r="J247" s="3472">
        <v>300</v>
      </c>
      <c r="K247" s="3473">
        <f t="shared" si="51"/>
        <v>18000</v>
      </c>
      <c r="L247" s="3474"/>
      <c r="M247" s="3473">
        <f t="shared" si="52"/>
        <v>0</v>
      </c>
      <c r="N247" s="3472"/>
      <c r="O247" s="3475">
        <f t="shared" si="53"/>
        <v>0</v>
      </c>
      <c r="P247" s="3474">
        <v>800</v>
      </c>
      <c r="Q247" s="3473">
        <f t="shared" si="54"/>
        <v>48000</v>
      </c>
      <c r="R247" s="3476">
        <f t="shared" si="63"/>
        <v>230</v>
      </c>
      <c r="S247" s="3582" t="s">
        <v>6093</v>
      </c>
      <c r="T247" s="3478">
        <f t="shared" si="55"/>
        <v>5140</v>
      </c>
      <c r="U247" s="3486" t="s">
        <v>903</v>
      </c>
      <c r="V247" s="3500">
        <v>60</v>
      </c>
      <c r="W247" s="3472">
        <v>600</v>
      </c>
      <c r="X247" s="3473">
        <f t="shared" si="56"/>
        <v>36000</v>
      </c>
      <c r="Y247" s="3474">
        <v>100</v>
      </c>
      <c r="Z247" s="3473">
        <f t="shared" si="57"/>
        <v>6000</v>
      </c>
      <c r="AA247" s="3472">
        <v>70</v>
      </c>
      <c r="AB247" s="3473">
        <f t="shared" si="58"/>
        <v>4200</v>
      </c>
      <c r="AC247" s="3474">
        <v>500</v>
      </c>
      <c r="AD247" s="3473">
        <f t="shared" si="59"/>
        <v>30000</v>
      </c>
      <c r="AE247" s="3480">
        <f t="shared" si="61"/>
        <v>3870</v>
      </c>
      <c r="AF247" s="3481">
        <f t="shared" si="60"/>
        <v>232200</v>
      </c>
    </row>
    <row r="248" spans="1:32" s="3482" customFormat="1" ht="409.6">
      <c r="A248" s="777">
        <f t="shared" si="62"/>
        <v>231</v>
      </c>
      <c r="B248" s="3483" t="s">
        <v>6094</v>
      </c>
      <c r="C248" s="3484">
        <f t="shared" si="48"/>
        <v>570</v>
      </c>
      <c r="D248" s="3484" t="s">
        <v>903</v>
      </c>
      <c r="E248" s="3514">
        <v>168</v>
      </c>
      <c r="F248" s="3472"/>
      <c r="G248" s="3473">
        <f t="shared" si="49"/>
        <v>0</v>
      </c>
      <c r="H248" s="3474">
        <v>200</v>
      </c>
      <c r="I248" s="3473">
        <f t="shared" si="50"/>
        <v>33600</v>
      </c>
      <c r="J248" s="3472">
        <v>20</v>
      </c>
      <c r="K248" s="3473">
        <f t="shared" si="51"/>
        <v>3360</v>
      </c>
      <c r="L248" s="3474"/>
      <c r="M248" s="3473">
        <f t="shared" si="52"/>
        <v>0</v>
      </c>
      <c r="N248" s="3472"/>
      <c r="O248" s="3475">
        <f t="shared" si="53"/>
        <v>0</v>
      </c>
      <c r="P248" s="3474"/>
      <c r="Q248" s="3473">
        <f t="shared" si="54"/>
        <v>0</v>
      </c>
      <c r="R248" s="3476">
        <f t="shared" si="63"/>
        <v>231</v>
      </c>
      <c r="S248" s="3485" t="s">
        <v>6094</v>
      </c>
      <c r="T248" s="3478">
        <f t="shared" si="55"/>
        <v>920</v>
      </c>
      <c r="U248" s="3486" t="s">
        <v>903</v>
      </c>
      <c r="V248" s="3500">
        <v>168</v>
      </c>
      <c r="W248" s="3472">
        <v>200</v>
      </c>
      <c r="X248" s="3473">
        <f t="shared" si="56"/>
        <v>33600</v>
      </c>
      <c r="Y248" s="3474"/>
      <c r="Z248" s="3473">
        <f t="shared" si="57"/>
        <v>0</v>
      </c>
      <c r="AA248" s="3472">
        <v>50</v>
      </c>
      <c r="AB248" s="3473">
        <f t="shared" si="58"/>
        <v>8400</v>
      </c>
      <c r="AC248" s="3474">
        <v>100</v>
      </c>
      <c r="AD248" s="3473">
        <f t="shared" si="59"/>
        <v>16800</v>
      </c>
      <c r="AE248" s="3480">
        <f t="shared" si="61"/>
        <v>570</v>
      </c>
      <c r="AF248" s="3481">
        <f t="shared" si="60"/>
        <v>95760</v>
      </c>
    </row>
    <row r="249" spans="1:32" s="3482" customFormat="1" ht="409.5">
      <c r="A249" s="777">
        <f t="shared" si="62"/>
        <v>232</v>
      </c>
      <c r="B249" s="3489" t="s">
        <v>6095</v>
      </c>
      <c r="C249" s="3484">
        <f t="shared" si="48"/>
        <v>3075</v>
      </c>
      <c r="D249" s="3484" t="s">
        <v>903</v>
      </c>
      <c r="E249" s="3514">
        <v>70</v>
      </c>
      <c r="F249" s="3472"/>
      <c r="G249" s="3473">
        <f t="shared" si="49"/>
        <v>0</v>
      </c>
      <c r="H249" s="3474">
        <v>1000</v>
      </c>
      <c r="I249" s="3473">
        <f t="shared" si="50"/>
        <v>70000</v>
      </c>
      <c r="J249" s="3472">
        <v>100</v>
      </c>
      <c r="K249" s="3473">
        <f t="shared" si="51"/>
        <v>7000</v>
      </c>
      <c r="L249" s="3474"/>
      <c r="M249" s="3473">
        <f t="shared" si="52"/>
        <v>0</v>
      </c>
      <c r="N249" s="3472">
        <v>500</v>
      </c>
      <c r="O249" s="3475">
        <f t="shared" si="53"/>
        <v>35000</v>
      </c>
      <c r="P249" s="3474">
        <v>500</v>
      </c>
      <c r="Q249" s="3473">
        <f t="shared" si="54"/>
        <v>35000</v>
      </c>
      <c r="R249" s="3476">
        <f t="shared" si="63"/>
        <v>232</v>
      </c>
      <c r="S249" s="3490" t="s">
        <v>6095</v>
      </c>
      <c r="T249" s="3478">
        <f t="shared" si="55"/>
        <v>4050</v>
      </c>
      <c r="U249" s="3486" t="s">
        <v>903</v>
      </c>
      <c r="V249" s="3500">
        <v>70</v>
      </c>
      <c r="W249" s="3472">
        <v>600</v>
      </c>
      <c r="X249" s="3473">
        <f t="shared" si="56"/>
        <v>42000</v>
      </c>
      <c r="Y249" s="3474">
        <v>100</v>
      </c>
      <c r="Z249" s="3473">
        <f t="shared" si="57"/>
        <v>7000</v>
      </c>
      <c r="AA249" s="3472">
        <v>175</v>
      </c>
      <c r="AB249" s="3473">
        <f t="shared" si="58"/>
        <v>12250</v>
      </c>
      <c r="AC249" s="3474">
        <v>100</v>
      </c>
      <c r="AD249" s="3473">
        <f t="shared" si="59"/>
        <v>7000</v>
      </c>
      <c r="AE249" s="3480">
        <f t="shared" si="61"/>
        <v>3075</v>
      </c>
      <c r="AF249" s="3481">
        <f t="shared" si="60"/>
        <v>215250</v>
      </c>
    </row>
    <row r="250" spans="1:32" ht="15.75">
      <c r="A250" s="777">
        <f t="shared" si="62"/>
        <v>233</v>
      </c>
      <c r="B250" s="3495" t="s">
        <v>486</v>
      </c>
      <c r="C250" s="3470">
        <f t="shared" si="48"/>
        <v>61</v>
      </c>
      <c r="D250" s="3496" t="s">
        <v>903</v>
      </c>
      <c r="E250" s="3497">
        <v>5000</v>
      </c>
      <c r="F250" s="3472"/>
      <c r="G250" s="3473">
        <f t="shared" si="49"/>
        <v>0</v>
      </c>
      <c r="H250" s="3474">
        <v>5</v>
      </c>
      <c r="I250" s="3473">
        <f t="shared" si="50"/>
        <v>25000</v>
      </c>
      <c r="J250" s="3472"/>
      <c r="K250" s="3473">
        <f t="shared" si="51"/>
        <v>0</v>
      </c>
      <c r="L250" s="3474">
        <v>3</v>
      </c>
      <c r="M250" s="3473">
        <f t="shared" si="52"/>
        <v>15000</v>
      </c>
      <c r="N250" s="3472">
        <v>3</v>
      </c>
      <c r="O250" s="3475">
        <f t="shared" si="53"/>
        <v>15000</v>
      </c>
      <c r="P250" s="3474">
        <v>20</v>
      </c>
      <c r="Q250" s="3473">
        <f t="shared" si="54"/>
        <v>100000</v>
      </c>
      <c r="R250" s="3476">
        <f t="shared" si="63"/>
        <v>233</v>
      </c>
      <c r="S250" s="3498" t="s">
        <v>486</v>
      </c>
      <c r="T250" s="3478">
        <f t="shared" si="55"/>
        <v>91</v>
      </c>
      <c r="U250" s="3499" t="s">
        <v>903</v>
      </c>
      <c r="V250" s="3500">
        <v>5000</v>
      </c>
      <c r="W250" s="3472">
        <v>30</v>
      </c>
      <c r="X250" s="3473">
        <f t="shared" si="56"/>
        <v>150000</v>
      </c>
      <c r="Y250" s="3474"/>
      <c r="Z250" s="3473">
        <f t="shared" si="57"/>
        <v>0</v>
      </c>
      <c r="AA250" s="3472"/>
      <c r="AB250" s="3473">
        <f t="shared" si="58"/>
        <v>0</v>
      </c>
      <c r="AC250" s="3474"/>
      <c r="AD250" s="3473">
        <f t="shared" si="59"/>
        <v>0</v>
      </c>
      <c r="AE250" s="3480">
        <f t="shared" si="61"/>
        <v>61</v>
      </c>
      <c r="AF250" s="3481">
        <f t="shared" si="60"/>
        <v>305000</v>
      </c>
    </row>
    <row r="251" spans="1:32" ht="15.75">
      <c r="A251" s="777">
        <f t="shared" si="62"/>
        <v>234</v>
      </c>
      <c r="B251" s="3617" t="s">
        <v>6096</v>
      </c>
      <c r="C251" s="3470">
        <f t="shared" si="48"/>
        <v>180</v>
      </c>
      <c r="D251" s="3496" t="s">
        <v>1204</v>
      </c>
      <c r="E251" s="3497">
        <v>50</v>
      </c>
      <c r="F251" s="3472"/>
      <c r="G251" s="3473">
        <f t="shared" si="49"/>
        <v>0</v>
      </c>
      <c r="H251" s="3474">
        <v>100</v>
      </c>
      <c r="I251" s="3473">
        <f t="shared" si="50"/>
        <v>5000</v>
      </c>
      <c r="J251" s="3472"/>
      <c r="K251" s="3473">
        <f t="shared" si="51"/>
        <v>0</v>
      </c>
      <c r="L251" s="3474"/>
      <c r="M251" s="3473">
        <f t="shared" si="52"/>
        <v>0</v>
      </c>
      <c r="N251" s="3472"/>
      <c r="O251" s="3475">
        <f t="shared" si="53"/>
        <v>0</v>
      </c>
      <c r="P251" s="3474">
        <v>80</v>
      </c>
      <c r="Q251" s="3473">
        <f t="shared" si="54"/>
        <v>4000</v>
      </c>
      <c r="R251" s="3476">
        <f t="shared" si="63"/>
        <v>234</v>
      </c>
      <c r="S251" s="3618" t="s">
        <v>6096</v>
      </c>
      <c r="T251" s="3478">
        <f t="shared" si="55"/>
        <v>180</v>
      </c>
      <c r="U251" s="3499" t="s">
        <v>1204</v>
      </c>
      <c r="V251" s="3500">
        <v>50</v>
      </c>
      <c r="W251" s="3472"/>
      <c r="X251" s="3473">
        <f t="shared" si="56"/>
        <v>0</v>
      </c>
      <c r="Y251" s="3474"/>
      <c r="Z251" s="3473">
        <f t="shared" si="57"/>
        <v>0</v>
      </c>
      <c r="AA251" s="3472"/>
      <c r="AB251" s="3473">
        <f t="shared" si="58"/>
        <v>0</v>
      </c>
      <c r="AC251" s="3474"/>
      <c r="AD251" s="3473">
        <f t="shared" si="59"/>
        <v>0</v>
      </c>
      <c r="AE251" s="3480">
        <f t="shared" si="61"/>
        <v>180</v>
      </c>
      <c r="AF251" s="3481">
        <f t="shared" si="60"/>
        <v>9000</v>
      </c>
    </row>
    <row r="252" spans="1:32" ht="15.75">
      <c r="A252" s="777">
        <f t="shared" si="62"/>
        <v>235</v>
      </c>
      <c r="B252" s="3501" t="s">
        <v>6097</v>
      </c>
      <c r="C252" s="3470">
        <f t="shared" si="48"/>
        <v>58</v>
      </c>
      <c r="D252" s="3496" t="s">
        <v>903</v>
      </c>
      <c r="E252" s="3497">
        <v>2500</v>
      </c>
      <c r="F252" s="3472"/>
      <c r="G252" s="3473">
        <f t="shared" si="49"/>
        <v>0</v>
      </c>
      <c r="H252" s="3474">
        <v>5</v>
      </c>
      <c r="I252" s="3473">
        <f t="shared" si="50"/>
        <v>12500</v>
      </c>
      <c r="J252" s="3472">
        <v>4</v>
      </c>
      <c r="K252" s="3473">
        <f t="shared" si="51"/>
        <v>10000</v>
      </c>
      <c r="L252" s="3474"/>
      <c r="M252" s="3473">
        <f t="shared" si="52"/>
        <v>0</v>
      </c>
      <c r="N252" s="3472">
        <v>3</v>
      </c>
      <c r="O252" s="3475">
        <f t="shared" si="53"/>
        <v>7500</v>
      </c>
      <c r="P252" s="3474">
        <v>20</v>
      </c>
      <c r="Q252" s="3473">
        <f t="shared" si="54"/>
        <v>50000</v>
      </c>
      <c r="R252" s="3476">
        <f t="shared" si="63"/>
        <v>235</v>
      </c>
      <c r="S252" s="3502" t="s">
        <v>6097</v>
      </c>
      <c r="T252" s="3478">
        <f t="shared" si="55"/>
        <v>84</v>
      </c>
      <c r="U252" s="3499" t="s">
        <v>903</v>
      </c>
      <c r="V252" s="3500">
        <v>2500</v>
      </c>
      <c r="W252" s="3472">
        <v>6</v>
      </c>
      <c r="X252" s="3473">
        <f t="shared" si="56"/>
        <v>15000</v>
      </c>
      <c r="Y252" s="3474"/>
      <c r="Z252" s="3473">
        <f t="shared" si="57"/>
        <v>0</v>
      </c>
      <c r="AA252" s="3472"/>
      <c r="AB252" s="3473">
        <f t="shared" si="58"/>
        <v>0</v>
      </c>
      <c r="AC252" s="3474">
        <v>20</v>
      </c>
      <c r="AD252" s="3473">
        <f t="shared" si="59"/>
        <v>50000</v>
      </c>
      <c r="AE252" s="3480">
        <f t="shared" si="61"/>
        <v>58</v>
      </c>
      <c r="AF252" s="3481">
        <f t="shared" si="60"/>
        <v>145000</v>
      </c>
    </row>
    <row r="253" spans="1:32" ht="15.75">
      <c r="A253" s="777">
        <f t="shared" si="62"/>
        <v>236</v>
      </c>
      <c r="B253" s="3501" t="s">
        <v>6098</v>
      </c>
      <c r="C253" s="3470">
        <f t="shared" si="48"/>
        <v>15</v>
      </c>
      <c r="D253" s="3496" t="s">
        <v>903</v>
      </c>
      <c r="E253" s="3497">
        <v>1500</v>
      </c>
      <c r="F253" s="3472"/>
      <c r="G253" s="3473">
        <f t="shared" si="49"/>
        <v>0</v>
      </c>
      <c r="H253" s="3474">
        <v>2</v>
      </c>
      <c r="I253" s="3473">
        <f t="shared" si="50"/>
        <v>3000</v>
      </c>
      <c r="J253" s="3472">
        <v>1</v>
      </c>
      <c r="K253" s="3473">
        <f t="shared" si="51"/>
        <v>1500</v>
      </c>
      <c r="L253" s="3474"/>
      <c r="M253" s="3473">
        <f t="shared" si="52"/>
        <v>0</v>
      </c>
      <c r="N253" s="3472">
        <v>2</v>
      </c>
      <c r="O253" s="3475">
        <f t="shared" si="53"/>
        <v>3000</v>
      </c>
      <c r="P253" s="3474">
        <v>4</v>
      </c>
      <c r="Q253" s="3473">
        <f t="shared" si="54"/>
        <v>6000</v>
      </c>
      <c r="R253" s="3476">
        <f t="shared" si="63"/>
        <v>236</v>
      </c>
      <c r="S253" s="3502" t="s">
        <v>6098</v>
      </c>
      <c r="T253" s="3478">
        <f t="shared" si="55"/>
        <v>21</v>
      </c>
      <c r="U253" s="3499" t="s">
        <v>903</v>
      </c>
      <c r="V253" s="3500">
        <v>1500</v>
      </c>
      <c r="W253" s="3472">
        <v>6</v>
      </c>
      <c r="X253" s="3473">
        <f t="shared" si="56"/>
        <v>9000</v>
      </c>
      <c r="Y253" s="3474"/>
      <c r="Z253" s="3473">
        <f t="shared" si="57"/>
        <v>0</v>
      </c>
      <c r="AA253" s="3472"/>
      <c r="AB253" s="3473">
        <f t="shared" si="58"/>
        <v>0</v>
      </c>
      <c r="AC253" s="3474"/>
      <c r="AD253" s="3473">
        <f t="shared" si="59"/>
        <v>0</v>
      </c>
      <c r="AE253" s="3480">
        <f t="shared" si="61"/>
        <v>15</v>
      </c>
      <c r="AF253" s="3481">
        <f t="shared" si="60"/>
        <v>22500</v>
      </c>
    </row>
    <row r="254" spans="1:32" ht="15.75">
      <c r="A254" s="777">
        <f t="shared" si="62"/>
        <v>237</v>
      </c>
      <c r="B254" s="3501" t="s">
        <v>6099</v>
      </c>
      <c r="C254" s="3470">
        <f t="shared" si="48"/>
        <v>38</v>
      </c>
      <c r="D254" s="3496" t="s">
        <v>903</v>
      </c>
      <c r="E254" s="3497">
        <v>2500</v>
      </c>
      <c r="F254" s="3472"/>
      <c r="G254" s="3473">
        <f t="shared" si="49"/>
        <v>0</v>
      </c>
      <c r="H254" s="3474">
        <v>5</v>
      </c>
      <c r="I254" s="3473">
        <f t="shared" si="50"/>
        <v>12500</v>
      </c>
      <c r="J254" s="3472">
        <v>1</v>
      </c>
      <c r="K254" s="3473">
        <f t="shared" si="51"/>
        <v>2500</v>
      </c>
      <c r="L254" s="3474"/>
      <c r="M254" s="3473">
        <f t="shared" si="52"/>
        <v>0</v>
      </c>
      <c r="N254" s="3472">
        <v>2</v>
      </c>
      <c r="O254" s="3475">
        <f t="shared" si="53"/>
        <v>5000</v>
      </c>
      <c r="P254" s="3474">
        <v>10</v>
      </c>
      <c r="Q254" s="3473">
        <f t="shared" si="54"/>
        <v>25000</v>
      </c>
      <c r="R254" s="3476">
        <f t="shared" si="63"/>
        <v>237</v>
      </c>
      <c r="S254" s="3502" t="s">
        <v>6099</v>
      </c>
      <c r="T254" s="3478">
        <f t="shared" si="55"/>
        <v>58</v>
      </c>
      <c r="U254" s="3499" t="s">
        <v>903</v>
      </c>
      <c r="V254" s="3500">
        <v>2500</v>
      </c>
      <c r="W254" s="3472"/>
      <c r="X254" s="3473">
        <f t="shared" si="56"/>
        <v>0</v>
      </c>
      <c r="Y254" s="3474"/>
      <c r="Z254" s="3473">
        <f t="shared" si="57"/>
        <v>0</v>
      </c>
      <c r="AA254" s="3472"/>
      <c r="AB254" s="3473">
        <f t="shared" si="58"/>
        <v>0</v>
      </c>
      <c r="AC254" s="3474">
        <v>20</v>
      </c>
      <c r="AD254" s="3473">
        <f t="shared" si="59"/>
        <v>50000</v>
      </c>
      <c r="AE254" s="3480">
        <f t="shared" si="61"/>
        <v>38</v>
      </c>
      <c r="AF254" s="3481">
        <f t="shared" si="60"/>
        <v>95000</v>
      </c>
    </row>
    <row r="255" spans="1:32" ht="90.75">
      <c r="A255" s="777">
        <f t="shared" si="62"/>
        <v>238</v>
      </c>
      <c r="B255" s="3487" t="s">
        <v>6100</v>
      </c>
      <c r="C255" s="3470">
        <f t="shared" si="48"/>
        <v>0</v>
      </c>
      <c r="D255" s="3496" t="s">
        <v>903</v>
      </c>
      <c r="E255" s="3497">
        <v>6300</v>
      </c>
      <c r="F255" s="3472"/>
      <c r="G255" s="3473">
        <f t="shared" si="49"/>
        <v>0</v>
      </c>
      <c r="H255" s="3474"/>
      <c r="I255" s="3473">
        <f t="shared" si="50"/>
        <v>0</v>
      </c>
      <c r="J255" s="3472"/>
      <c r="K255" s="3473">
        <f t="shared" si="51"/>
        <v>0</v>
      </c>
      <c r="L255" s="3474"/>
      <c r="M255" s="3473">
        <f t="shared" si="52"/>
        <v>0</v>
      </c>
      <c r="N255" s="3472"/>
      <c r="O255" s="3475">
        <f t="shared" si="53"/>
        <v>0</v>
      </c>
      <c r="P255" s="3474"/>
      <c r="Q255" s="3473">
        <f t="shared" si="54"/>
        <v>0</v>
      </c>
      <c r="R255" s="3476">
        <f t="shared" si="63"/>
        <v>238</v>
      </c>
      <c r="S255" s="3488" t="s">
        <v>6100</v>
      </c>
      <c r="T255" s="3478">
        <f t="shared" si="55"/>
        <v>0</v>
      </c>
      <c r="U255" s="3499" t="s">
        <v>903</v>
      </c>
      <c r="V255" s="3500">
        <v>6300</v>
      </c>
      <c r="W255" s="3472"/>
      <c r="X255" s="3473">
        <f t="shared" si="56"/>
        <v>0</v>
      </c>
      <c r="Y255" s="3474"/>
      <c r="Z255" s="3473">
        <f t="shared" si="57"/>
        <v>0</v>
      </c>
      <c r="AA255" s="3472"/>
      <c r="AB255" s="3473">
        <f t="shared" si="58"/>
        <v>0</v>
      </c>
      <c r="AC255" s="3474"/>
      <c r="AD255" s="3473">
        <f t="shared" si="59"/>
        <v>0</v>
      </c>
      <c r="AE255" s="3480">
        <f t="shared" si="61"/>
        <v>0</v>
      </c>
      <c r="AF255" s="3481">
        <f t="shared" si="60"/>
        <v>0</v>
      </c>
    </row>
    <row r="256" spans="1:32" ht="105.75">
      <c r="A256" s="777">
        <f t="shared" si="62"/>
        <v>239</v>
      </c>
      <c r="B256" s="3483" t="s">
        <v>6101</v>
      </c>
      <c r="C256" s="3470">
        <f t="shared" si="48"/>
        <v>5000</v>
      </c>
      <c r="D256" s="3496" t="s">
        <v>903</v>
      </c>
      <c r="E256" s="3497">
        <v>15</v>
      </c>
      <c r="F256" s="3472"/>
      <c r="G256" s="3473">
        <f t="shared" si="49"/>
        <v>0</v>
      </c>
      <c r="H256" s="3474"/>
      <c r="I256" s="3473">
        <f t="shared" si="50"/>
        <v>0</v>
      </c>
      <c r="J256" s="3472">
        <v>300</v>
      </c>
      <c r="K256" s="3473">
        <f t="shared" si="51"/>
        <v>4500</v>
      </c>
      <c r="L256" s="3474"/>
      <c r="M256" s="3473">
        <f t="shared" si="52"/>
        <v>0</v>
      </c>
      <c r="N256" s="3472"/>
      <c r="O256" s="3475">
        <f t="shared" si="53"/>
        <v>0</v>
      </c>
      <c r="P256" s="3474">
        <v>300</v>
      </c>
      <c r="Q256" s="3473">
        <f t="shared" si="54"/>
        <v>4500</v>
      </c>
      <c r="R256" s="3476">
        <f t="shared" si="63"/>
        <v>239</v>
      </c>
      <c r="S256" s="3485" t="s">
        <v>6101</v>
      </c>
      <c r="T256" s="3478">
        <f t="shared" si="55"/>
        <v>9400</v>
      </c>
      <c r="U256" s="3499" t="s">
        <v>903</v>
      </c>
      <c r="V256" s="3500">
        <v>15</v>
      </c>
      <c r="W256" s="3472">
        <v>2000</v>
      </c>
      <c r="X256" s="3473">
        <f t="shared" si="56"/>
        <v>30000</v>
      </c>
      <c r="Y256" s="3474">
        <v>400</v>
      </c>
      <c r="Z256" s="3473">
        <f t="shared" si="57"/>
        <v>6000</v>
      </c>
      <c r="AA256" s="3472">
        <v>1000</v>
      </c>
      <c r="AB256" s="3473">
        <f t="shared" si="58"/>
        <v>15000</v>
      </c>
      <c r="AC256" s="3474">
        <v>1000</v>
      </c>
      <c r="AD256" s="3473">
        <f t="shared" si="59"/>
        <v>15000</v>
      </c>
      <c r="AE256" s="3480">
        <f t="shared" si="61"/>
        <v>5000</v>
      </c>
      <c r="AF256" s="3481">
        <f t="shared" si="60"/>
        <v>75000</v>
      </c>
    </row>
    <row r="257" spans="1:32" ht="15.75">
      <c r="A257" s="777">
        <f t="shared" si="62"/>
        <v>240</v>
      </c>
      <c r="B257" s="3501" t="s">
        <v>6102</v>
      </c>
      <c r="C257" s="3470">
        <f t="shared" si="48"/>
        <v>0</v>
      </c>
      <c r="D257" s="3496" t="s">
        <v>903</v>
      </c>
      <c r="E257" s="3497">
        <v>100</v>
      </c>
      <c r="F257" s="3472"/>
      <c r="G257" s="3473">
        <f t="shared" si="49"/>
        <v>0</v>
      </c>
      <c r="H257" s="3474"/>
      <c r="I257" s="3473">
        <f t="shared" si="50"/>
        <v>0</v>
      </c>
      <c r="J257" s="3472"/>
      <c r="K257" s="3473">
        <f t="shared" si="51"/>
        <v>0</v>
      </c>
      <c r="L257" s="3474"/>
      <c r="M257" s="3473">
        <f t="shared" si="52"/>
        <v>0</v>
      </c>
      <c r="N257" s="3472"/>
      <c r="O257" s="3475">
        <f t="shared" si="53"/>
        <v>0</v>
      </c>
      <c r="P257" s="3474"/>
      <c r="Q257" s="3473">
        <f t="shared" si="54"/>
        <v>0</v>
      </c>
      <c r="R257" s="3476">
        <f t="shared" si="63"/>
        <v>240</v>
      </c>
      <c r="S257" s="3502" t="s">
        <v>6102</v>
      </c>
      <c r="T257" s="3478">
        <f t="shared" si="55"/>
        <v>0</v>
      </c>
      <c r="U257" s="3499" t="s">
        <v>903</v>
      </c>
      <c r="V257" s="3500">
        <v>100</v>
      </c>
      <c r="W257" s="3472"/>
      <c r="X257" s="3473">
        <f t="shared" si="56"/>
        <v>0</v>
      </c>
      <c r="Y257" s="3474"/>
      <c r="Z257" s="3473">
        <f t="shared" si="57"/>
        <v>0</v>
      </c>
      <c r="AA257" s="3472"/>
      <c r="AB257" s="3473">
        <f t="shared" si="58"/>
        <v>0</v>
      </c>
      <c r="AC257" s="3474"/>
      <c r="AD257" s="3473">
        <f t="shared" si="59"/>
        <v>0</v>
      </c>
      <c r="AE257" s="3480">
        <f t="shared" si="61"/>
        <v>0</v>
      </c>
      <c r="AF257" s="3481">
        <f t="shared" si="60"/>
        <v>0</v>
      </c>
    </row>
    <row r="258" spans="1:32" ht="15.75">
      <c r="A258" s="777">
        <f t="shared" si="62"/>
        <v>241</v>
      </c>
      <c r="B258" s="3532" t="s">
        <v>6103</v>
      </c>
      <c r="C258" s="3470">
        <f t="shared" si="48"/>
        <v>175</v>
      </c>
      <c r="D258" s="3496" t="s">
        <v>903</v>
      </c>
      <c r="E258" s="3497">
        <v>100</v>
      </c>
      <c r="F258" s="3472"/>
      <c r="G258" s="3473">
        <f t="shared" si="49"/>
        <v>0</v>
      </c>
      <c r="H258" s="3474"/>
      <c r="I258" s="3473">
        <f t="shared" si="50"/>
        <v>0</v>
      </c>
      <c r="J258" s="3472">
        <v>15</v>
      </c>
      <c r="K258" s="3473">
        <f t="shared" si="51"/>
        <v>1500</v>
      </c>
      <c r="L258" s="3474"/>
      <c r="M258" s="3473">
        <f t="shared" si="52"/>
        <v>0</v>
      </c>
      <c r="N258" s="3472"/>
      <c r="O258" s="3475">
        <f t="shared" si="53"/>
        <v>0</v>
      </c>
      <c r="P258" s="3474">
        <v>50</v>
      </c>
      <c r="Q258" s="3473">
        <f t="shared" si="54"/>
        <v>5000</v>
      </c>
      <c r="R258" s="3476">
        <f t="shared" si="63"/>
        <v>241</v>
      </c>
      <c r="S258" s="3533" t="s">
        <v>6103</v>
      </c>
      <c r="T258" s="3478">
        <f t="shared" si="55"/>
        <v>285</v>
      </c>
      <c r="U258" s="3499" t="s">
        <v>903</v>
      </c>
      <c r="V258" s="3500">
        <v>100</v>
      </c>
      <c r="W258" s="3472">
        <v>60</v>
      </c>
      <c r="X258" s="3473">
        <f t="shared" si="56"/>
        <v>6000</v>
      </c>
      <c r="Y258" s="3474">
        <v>20</v>
      </c>
      <c r="Z258" s="3473">
        <f t="shared" si="57"/>
        <v>2000</v>
      </c>
      <c r="AA258" s="3472">
        <v>30</v>
      </c>
      <c r="AB258" s="3473">
        <f t="shared" si="58"/>
        <v>3000</v>
      </c>
      <c r="AC258" s="3474"/>
      <c r="AD258" s="3473">
        <f t="shared" si="59"/>
        <v>0</v>
      </c>
      <c r="AE258" s="3480">
        <f t="shared" si="61"/>
        <v>175</v>
      </c>
      <c r="AF258" s="3481">
        <f t="shared" si="60"/>
        <v>17500</v>
      </c>
    </row>
    <row r="259" spans="1:32" ht="15.75">
      <c r="A259" s="777">
        <f t="shared" si="62"/>
        <v>242</v>
      </c>
      <c r="B259" s="3532" t="s">
        <v>6104</v>
      </c>
      <c r="C259" s="3470">
        <f t="shared" si="48"/>
        <v>225</v>
      </c>
      <c r="D259" s="3496" t="s">
        <v>903</v>
      </c>
      <c r="E259" s="3497">
        <v>50</v>
      </c>
      <c r="F259" s="3472"/>
      <c r="G259" s="3473">
        <f t="shared" si="49"/>
        <v>0</v>
      </c>
      <c r="H259" s="3474"/>
      <c r="I259" s="3473">
        <f t="shared" si="50"/>
        <v>0</v>
      </c>
      <c r="J259" s="3472">
        <v>15</v>
      </c>
      <c r="K259" s="3473">
        <f t="shared" si="51"/>
        <v>750</v>
      </c>
      <c r="L259" s="3474"/>
      <c r="M259" s="3473">
        <f t="shared" si="52"/>
        <v>0</v>
      </c>
      <c r="N259" s="3472"/>
      <c r="O259" s="3475">
        <f t="shared" si="53"/>
        <v>0</v>
      </c>
      <c r="P259" s="3474">
        <v>100</v>
      </c>
      <c r="Q259" s="3473">
        <f t="shared" si="54"/>
        <v>5000</v>
      </c>
      <c r="R259" s="3476">
        <f t="shared" si="63"/>
        <v>242</v>
      </c>
      <c r="S259" s="3533" t="s">
        <v>6104</v>
      </c>
      <c r="T259" s="3478">
        <f t="shared" si="55"/>
        <v>335</v>
      </c>
      <c r="U259" s="3499" t="s">
        <v>903</v>
      </c>
      <c r="V259" s="3500">
        <v>50</v>
      </c>
      <c r="W259" s="3472">
        <v>60</v>
      </c>
      <c r="X259" s="3473">
        <f t="shared" si="56"/>
        <v>3000</v>
      </c>
      <c r="Y259" s="3474">
        <v>20</v>
      </c>
      <c r="Z259" s="3473">
        <f t="shared" si="57"/>
        <v>1000</v>
      </c>
      <c r="AA259" s="3472">
        <v>30</v>
      </c>
      <c r="AB259" s="3473">
        <f t="shared" si="58"/>
        <v>1500</v>
      </c>
      <c r="AC259" s="3474"/>
      <c r="AD259" s="3473">
        <f t="shared" si="59"/>
        <v>0</v>
      </c>
      <c r="AE259" s="3480">
        <f t="shared" si="61"/>
        <v>225</v>
      </c>
      <c r="AF259" s="3481">
        <f t="shared" si="60"/>
        <v>11250</v>
      </c>
    </row>
    <row r="260" spans="1:32" s="3482" customFormat="1" ht="33.75" customHeight="1">
      <c r="A260" s="777">
        <f t="shared" si="62"/>
        <v>243</v>
      </c>
      <c r="B260" s="3522" t="s">
        <v>6105</v>
      </c>
      <c r="C260" s="3470">
        <f t="shared" si="48"/>
        <v>0</v>
      </c>
      <c r="D260" s="3496" t="s">
        <v>903</v>
      </c>
      <c r="E260" s="3497">
        <v>1000</v>
      </c>
      <c r="F260" s="3472"/>
      <c r="G260" s="3473">
        <f t="shared" si="49"/>
        <v>0</v>
      </c>
      <c r="H260" s="3474"/>
      <c r="I260" s="3473">
        <f t="shared" si="50"/>
        <v>0</v>
      </c>
      <c r="J260" s="3474"/>
      <c r="K260" s="3473">
        <f t="shared" si="51"/>
        <v>0</v>
      </c>
      <c r="L260" s="3474"/>
      <c r="M260" s="3473">
        <f t="shared" si="52"/>
        <v>0</v>
      </c>
      <c r="N260" s="3474"/>
      <c r="O260" s="3475">
        <f t="shared" si="53"/>
        <v>0</v>
      </c>
      <c r="P260" s="3474"/>
      <c r="Q260" s="3473">
        <f t="shared" si="54"/>
        <v>0</v>
      </c>
      <c r="R260" s="3476">
        <f t="shared" si="63"/>
        <v>243</v>
      </c>
      <c r="S260" s="3524" t="s">
        <v>6105</v>
      </c>
      <c r="T260" s="3478">
        <f t="shared" si="55"/>
        <v>0</v>
      </c>
      <c r="U260" s="3499" t="s">
        <v>903</v>
      </c>
      <c r="V260" s="3500">
        <v>1000</v>
      </c>
      <c r="W260" s="3472"/>
      <c r="X260" s="3473">
        <f t="shared" si="56"/>
        <v>0</v>
      </c>
      <c r="Y260" s="3474"/>
      <c r="Z260" s="3473">
        <f t="shared" si="57"/>
        <v>0</v>
      </c>
      <c r="AA260" s="3472"/>
      <c r="AB260" s="3473">
        <f t="shared" si="58"/>
        <v>0</v>
      </c>
      <c r="AC260" s="3474"/>
      <c r="AD260" s="3473">
        <f t="shared" si="59"/>
        <v>0</v>
      </c>
      <c r="AE260" s="3480">
        <f t="shared" si="61"/>
        <v>0</v>
      </c>
      <c r="AF260" s="3481">
        <f t="shared" si="60"/>
        <v>0</v>
      </c>
    </row>
    <row r="261" spans="1:32" s="3482" customFormat="1" ht="16.5" customHeight="1">
      <c r="A261" s="777">
        <f t="shared" si="62"/>
        <v>244</v>
      </c>
      <c r="B261" s="3495" t="s">
        <v>6106</v>
      </c>
      <c r="C261" s="3470">
        <f t="shared" si="48"/>
        <v>20</v>
      </c>
      <c r="D261" s="3496" t="s">
        <v>1038</v>
      </c>
      <c r="E261" s="3497">
        <v>500</v>
      </c>
      <c r="F261" s="3472"/>
      <c r="G261" s="3473">
        <f t="shared" si="49"/>
        <v>0</v>
      </c>
      <c r="H261" s="3474"/>
      <c r="I261" s="3473">
        <f t="shared" si="50"/>
        <v>0</v>
      </c>
      <c r="J261" s="3474"/>
      <c r="K261" s="3473">
        <f t="shared" si="51"/>
        <v>0</v>
      </c>
      <c r="L261" s="3474"/>
      <c r="M261" s="3473">
        <f t="shared" si="52"/>
        <v>0</v>
      </c>
      <c r="N261" s="3474"/>
      <c r="O261" s="3475">
        <f t="shared" si="53"/>
        <v>0</v>
      </c>
      <c r="P261" s="3474">
        <v>20</v>
      </c>
      <c r="Q261" s="3473">
        <f t="shared" si="54"/>
        <v>10000</v>
      </c>
      <c r="R261" s="3476">
        <f t="shared" si="63"/>
        <v>244</v>
      </c>
      <c r="S261" s="3498" t="s">
        <v>6106</v>
      </c>
      <c r="T261" s="3478">
        <f t="shared" si="55"/>
        <v>20</v>
      </c>
      <c r="U261" s="3499" t="s">
        <v>1038</v>
      </c>
      <c r="V261" s="3500">
        <v>500</v>
      </c>
      <c r="W261" s="3472"/>
      <c r="X261" s="3473">
        <f t="shared" si="56"/>
        <v>0</v>
      </c>
      <c r="Y261" s="3474"/>
      <c r="Z261" s="3473">
        <f t="shared" si="57"/>
        <v>0</v>
      </c>
      <c r="AA261" s="3472"/>
      <c r="AB261" s="3473">
        <f t="shared" si="58"/>
        <v>0</v>
      </c>
      <c r="AC261" s="3474"/>
      <c r="AD261" s="3473">
        <f t="shared" si="59"/>
        <v>0</v>
      </c>
      <c r="AE261" s="3480">
        <f t="shared" si="61"/>
        <v>20</v>
      </c>
      <c r="AF261" s="3481">
        <f t="shared" si="60"/>
        <v>10000</v>
      </c>
    </row>
    <row r="262" spans="1:32" s="3482" customFormat="1" ht="15.75">
      <c r="A262" s="777">
        <f t="shared" si="62"/>
        <v>245</v>
      </c>
      <c r="B262" s="3501" t="s">
        <v>6107</v>
      </c>
      <c r="C262" s="3470">
        <f t="shared" si="48"/>
        <v>886</v>
      </c>
      <c r="D262" s="3491" t="s">
        <v>1038</v>
      </c>
      <c r="E262" s="3497">
        <v>2200</v>
      </c>
      <c r="F262" s="3472">
        <v>30</v>
      </c>
      <c r="G262" s="3473">
        <f t="shared" si="49"/>
        <v>66000</v>
      </c>
      <c r="H262" s="3474"/>
      <c r="I262" s="3473">
        <f t="shared" si="50"/>
        <v>0</v>
      </c>
      <c r="J262" s="3472">
        <v>50</v>
      </c>
      <c r="K262" s="3473">
        <f t="shared" si="51"/>
        <v>110000</v>
      </c>
      <c r="L262" s="3474"/>
      <c r="M262" s="3473">
        <f t="shared" si="52"/>
        <v>0</v>
      </c>
      <c r="N262" s="3472">
        <v>16</v>
      </c>
      <c r="O262" s="3475">
        <f t="shared" si="53"/>
        <v>35200</v>
      </c>
      <c r="P262" s="3474">
        <v>90</v>
      </c>
      <c r="Q262" s="3473">
        <f t="shared" si="54"/>
        <v>198000</v>
      </c>
      <c r="R262" s="3476">
        <f t="shared" si="63"/>
        <v>245</v>
      </c>
      <c r="S262" s="3502" t="s">
        <v>6107</v>
      </c>
      <c r="T262" s="3478">
        <f t="shared" si="55"/>
        <v>1586</v>
      </c>
      <c r="U262" s="3492" t="s">
        <v>1038</v>
      </c>
      <c r="V262" s="3500">
        <v>2200</v>
      </c>
      <c r="W262" s="3472">
        <v>200</v>
      </c>
      <c r="X262" s="3473">
        <f t="shared" si="56"/>
        <v>440000</v>
      </c>
      <c r="Y262" s="3474"/>
      <c r="Z262" s="3473">
        <f t="shared" si="57"/>
        <v>0</v>
      </c>
      <c r="AA262" s="3472">
        <v>250</v>
      </c>
      <c r="AB262" s="3473">
        <f t="shared" si="58"/>
        <v>550000</v>
      </c>
      <c r="AC262" s="3474">
        <v>250</v>
      </c>
      <c r="AD262" s="3473">
        <f t="shared" si="59"/>
        <v>550000</v>
      </c>
      <c r="AE262" s="3480">
        <f t="shared" si="61"/>
        <v>886</v>
      </c>
      <c r="AF262" s="3481">
        <f t="shared" si="60"/>
        <v>1949200</v>
      </c>
    </row>
    <row r="263" spans="1:32" s="3482" customFormat="1" ht="45.75">
      <c r="A263" s="777">
        <f t="shared" si="62"/>
        <v>246</v>
      </c>
      <c r="B263" s="3483" t="s">
        <v>6108</v>
      </c>
      <c r="C263" s="3470">
        <f t="shared" si="48"/>
        <v>100</v>
      </c>
      <c r="D263" s="3484" t="s">
        <v>1204</v>
      </c>
      <c r="E263" s="3497">
        <v>163</v>
      </c>
      <c r="F263" s="3472"/>
      <c r="G263" s="3473">
        <f t="shared" si="49"/>
        <v>0</v>
      </c>
      <c r="H263" s="3474"/>
      <c r="I263" s="3473">
        <f t="shared" si="50"/>
        <v>0</v>
      </c>
      <c r="J263" s="3472"/>
      <c r="K263" s="3473">
        <f t="shared" si="51"/>
        <v>0</v>
      </c>
      <c r="L263" s="3474"/>
      <c r="M263" s="3473">
        <f t="shared" si="52"/>
        <v>0</v>
      </c>
      <c r="N263" s="3472"/>
      <c r="O263" s="3475">
        <f t="shared" si="53"/>
        <v>0</v>
      </c>
      <c r="P263" s="3474">
        <v>100</v>
      </c>
      <c r="Q263" s="3473">
        <f t="shared" si="54"/>
        <v>16300</v>
      </c>
      <c r="R263" s="3476">
        <f t="shared" si="63"/>
        <v>246</v>
      </c>
      <c r="S263" s="3485" t="s">
        <v>6108</v>
      </c>
      <c r="T263" s="3478">
        <f t="shared" si="55"/>
        <v>100</v>
      </c>
      <c r="U263" s="3486" t="s">
        <v>1204</v>
      </c>
      <c r="V263" s="3500">
        <v>163</v>
      </c>
      <c r="W263" s="3472"/>
      <c r="X263" s="3473">
        <f t="shared" si="56"/>
        <v>0</v>
      </c>
      <c r="Y263" s="3474"/>
      <c r="Z263" s="3473">
        <f t="shared" si="57"/>
        <v>0</v>
      </c>
      <c r="AA263" s="3472"/>
      <c r="AB263" s="3473">
        <f t="shared" si="58"/>
        <v>0</v>
      </c>
      <c r="AC263" s="3474"/>
      <c r="AD263" s="3473">
        <f t="shared" si="59"/>
        <v>0</v>
      </c>
      <c r="AE263" s="3480">
        <f t="shared" si="61"/>
        <v>100</v>
      </c>
      <c r="AF263" s="3481">
        <f t="shared" si="60"/>
        <v>16300</v>
      </c>
    </row>
    <row r="264" spans="1:32" s="3482" customFormat="1" ht="45.75">
      <c r="A264" s="777">
        <f t="shared" si="62"/>
        <v>247</v>
      </c>
      <c r="B264" s="3483" t="s">
        <v>6109</v>
      </c>
      <c r="C264" s="3470">
        <f t="shared" si="48"/>
        <v>100</v>
      </c>
      <c r="D264" s="3484" t="s">
        <v>1204</v>
      </c>
      <c r="E264" s="3497">
        <v>202</v>
      </c>
      <c r="F264" s="3472"/>
      <c r="G264" s="3473">
        <f t="shared" si="49"/>
        <v>0</v>
      </c>
      <c r="H264" s="3474"/>
      <c r="I264" s="3473">
        <f t="shared" si="50"/>
        <v>0</v>
      </c>
      <c r="J264" s="3472"/>
      <c r="K264" s="3473">
        <f t="shared" si="51"/>
        <v>0</v>
      </c>
      <c r="L264" s="3474"/>
      <c r="M264" s="3473">
        <f t="shared" si="52"/>
        <v>0</v>
      </c>
      <c r="N264" s="3472"/>
      <c r="O264" s="3475">
        <f t="shared" si="53"/>
        <v>0</v>
      </c>
      <c r="P264" s="3474">
        <v>100</v>
      </c>
      <c r="Q264" s="3473">
        <f t="shared" si="54"/>
        <v>20200</v>
      </c>
      <c r="R264" s="3476">
        <f t="shared" si="63"/>
        <v>247</v>
      </c>
      <c r="S264" s="3485" t="s">
        <v>6109</v>
      </c>
      <c r="T264" s="3478">
        <f t="shared" si="55"/>
        <v>100</v>
      </c>
      <c r="U264" s="3486" t="s">
        <v>1204</v>
      </c>
      <c r="V264" s="3500">
        <v>202</v>
      </c>
      <c r="W264" s="3472"/>
      <c r="X264" s="3473">
        <f t="shared" si="56"/>
        <v>0</v>
      </c>
      <c r="Y264" s="3474"/>
      <c r="Z264" s="3473">
        <f t="shared" si="57"/>
        <v>0</v>
      </c>
      <c r="AA264" s="3472"/>
      <c r="AB264" s="3473">
        <f t="shared" si="58"/>
        <v>0</v>
      </c>
      <c r="AC264" s="3474"/>
      <c r="AD264" s="3473">
        <f t="shared" si="59"/>
        <v>0</v>
      </c>
      <c r="AE264" s="3480">
        <f t="shared" si="61"/>
        <v>100</v>
      </c>
      <c r="AF264" s="3481">
        <f t="shared" si="60"/>
        <v>20200</v>
      </c>
    </row>
    <row r="265" spans="1:32" s="3482" customFormat="1" ht="285">
      <c r="A265" s="777">
        <f t="shared" si="62"/>
        <v>248</v>
      </c>
      <c r="B265" s="3522" t="s">
        <v>6110</v>
      </c>
      <c r="C265" s="3484">
        <f t="shared" si="48"/>
        <v>100</v>
      </c>
      <c r="D265" s="3484" t="s">
        <v>903</v>
      </c>
      <c r="E265" s="3514">
        <v>25</v>
      </c>
      <c r="F265" s="3472"/>
      <c r="G265" s="3473">
        <f t="shared" si="49"/>
        <v>0</v>
      </c>
      <c r="H265" s="3474"/>
      <c r="I265" s="3473">
        <f t="shared" si="50"/>
        <v>0</v>
      </c>
      <c r="J265" s="3472"/>
      <c r="K265" s="3473">
        <f t="shared" si="51"/>
        <v>0</v>
      </c>
      <c r="L265" s="3474"/>
      <c r="M265" s="3473">
        <f t="shared" si="52"/>
        <v>0</v>
      </c>
      <c r="N265" s="3472"/>
      <c r="O265" s="3475">
        <f t="shared" si="53"/>
        <v>0</v>
      </c>
      <c r="P265" s="3474"/>
      <c r="Q265" s="3473">
        <f t="shared" si="54"/>
        <v>0</v>
      </c>
      <c r="R265" s="3476">
        <f t="shared" si="63"/>
        <v>248</v>
      </c>
      <c r="S265" s="3524" t="s">
        <v>6110</v>
      </c>
      <c r="T265" s="3478">
        <f t="shared" si="55"/>
        <v>200</v>
      </c>
      <c r="U265" s="3486" t="s">
        <v>903</v>
      </c>
      <c r="V265" s="3500">
        <v>25</v>
      </c>
      <c r="W265" s="3472">
        <v>100</v>
      </c>
      <c r="X265" s="3473">
        <f t="shared" si="56"/>
        <v>2500</v>
      </c>
      <c r="Y265" s="3474"/>
      <c r="Z265" s="3473">
        <f t="shared" si="57"/>
        <v>0</v>
      </c>
      <c r="AA265" s="3472"/>
      <c r="AB265" s="3473">
        <f t="shared" si="58"/>
        <v>0</v>
      </c>
      <c r="AC265" s="3474"/>
      <c r="AD265" s="3473">
        <f t="shared" si="59"/>
        <v>0</v>
      </c>
      <c r="AE265" s="3480">
        <f t="shared" si="61"/>
        <v>100</v>
      </c>
      <c r="AF265" s="3481">
        <f t="shared" si="60"/>
        <v>2500</v>
      </c>
    </row>
    <row r="266" spans="1:32" s="3482" customFormat="1" ht="120">
      <c r="A266" s="777">
        <f t="shared" si="62"/>
        <v>249</v>
      </c>
      <c r="B266" s="3522" t="s">
        <v>6111</v>
      </c>
      <c r="C266" s="3470">
        <f t="shared" si="48"/>
        <v>2000</v>
      </c>
      <c r="D266" s="3484" t="s">
        <v>903</v>
      </c>
      <c r="E266" s="3497">
        <v>7</v>
      </c>
      <c r="F266" s="3472"/>
      <c r="G266" s="3473">
        <f t="shared" si="49"/>
        <v>0</v>
      </c>
      <c r="H266" s="3474"/>
      <c r="I266" s="3473">
        <f t="shared" si="50"/>
        <v>0</v>
      </c>
      <c r="J266" s="3472"/>
      <c r="K266" s="3473">
        <f t="shared" si="51"/>
        <v>0</v>
      </c>
      <c r="L266" s="3474"/>
      <c r="M266" s="3473">
        <f t="shared" si="52"/>
        <v>0</v>
      </c>
      <c r="N266" s="3472"/>
      <c r="O266" s="3475">
        <f t="shared" si="53"/>
        <v>0</v>
      </c>
      <c r="P266" s="3474"/>
      <c r="Q266" s="3473">
        <f t="shared" si="54"/>
        <v>0</v>
      </c>
      <c r="R266" s="3476">
        <f t="shared" si="63"/>
        <v>249</v>
      </c>
      <c r="S266" s="3524" t="s">
        <v>6111</v>
      </c>
      <c r="T266" s="3478">
        <f t="shared" si="55"/>
        <v>4000</v>
      </c>
      <c r="U266" s="3486" t="s">
        <v>903</v>
      </c>
      <c r="V266" s="3500">
        <v>7</v>
      </c>
      <c r="W266" s="3472"/>
      <c r="X266" s="3473">
        <f t="shared" si="56"/>
        <v>0</v>
      </c>
      <c r="Y266" s="3474"/>
      <c r="Z266" s="3473">
        <f t="shared" si="57"/>
        <v>0</v>
      </c>
      <c r="AA266" s="3472"/>
      <c r="AB266" s="3473">
        <f t="shared" si="58"/>
        <v>0</v>
      </c>
      <c r="AC266" s="3474">
        <v>2000</v>
      </c>
      <c r="AD266" s="3473">
        <f t="shared" si="59"/>
        <v>14000</v>
      </c>
      <c r="AE266" s="3480">
        <f t="shared" si="61"/>
        <v>2000</v>
      </c>
      <c r="AF266" s="3481">
        <f t="shared" si="60"/>
        <v>14000</v>
      </c>
    </row>
    <row r="267" spans="1:32" s="3482" customFormat="1" ht="15.75">
      <c r="A267" s="777">
        <f t="shared" si="62"/>
        <v>250</v>
      </c>
      <c r="B267" s="3577" t="s">
        <v>6112</v>
      </c>
      <c r="C267" s="3470">
        <f t="shared" si="48"/>
        <v>32</v>
      </c>
      <c r="D267" s="3491" t="s">
        <v>1982</v>
      </c>
      <c r="E267" s="3497">
        <v>750</v>
      </c>
      <c r="F267" s="3472"/>
      <c r="G267" s="3473">
        <f t="shared" si="49"/>
        <v>0</v>
      </c>
      <c r="H267" s="3474">
        <v>10</v>
      </c>
      <c r="I267" s="3473">
        <f t="shared" si="50"/>
        <v>7500</v>
      </c>
      <c r="J267" s="3472"/>
      <c r="K267" s="3473">
        <f t="shared" si="51"/>
        <v>0</v>
      </c>
      <c r="L267" s="3474">
        <v>3</v>
      </c>
      <c r="M267" s="3473">
        <f t="shared" si="52"/>
        <v>2250</v>
      </c>
      <c r="N267" s="3472"/>
      <c r="O267" s="3475">
        <f t="shared" si="53"/>
        <v>0</v>
      </c>
      <c r="P267" s="3474">
        <v>12</v>
      </c>
      <c r="Q267" s="3473">
        <f t="shared" si="54"/>
        <v>9000</v>
      </c>
      <c r="R267" s="3476">
        <f t="shared" si="63"/>
        <v>250</v>
      </c>
      <c r="S267" s="3578" t="s">
        <v>6112</v>
      </c>
      <c r="T267" s="3478">
        <f t="shared" si="55"/>
        <v>39</v>
      </c>
      <c r="U267" s="3492" t="s">
        <v>1982</v>
      </c>
      <c r="V267" s="3500">
        <v>750</v>
      </c>
      <c r="W267" s="3472">
        <v>4</v>
      </c>
      <c r="X267" s="3473">
        <f t="shared" si="56"/>
        <v>3000</v>
      </c>
      <c r="Y267" s="3474">
        <v>1</v>
      </c>
      <c r="Z267" s="3473">
        <f t="shared" si="57"/>
        <v>750</v>
      </c>
      <c r="AA267" s="3472">
        <v>2</v>
      </c>
      <c r="AB267" s="3473">
        <f t="shared" si="58"/>
        <v>1500</v>
      </c>
      <c r="AC267" s="3474"/>
      <c r="AD267" s="3473">
        <f t="shared" si="59"/>
        <v>0</v>
      </c>
      <c r="AE267" s="3480">
        <f t="shared" si="61"/>
        <v>32</v>
      </c>
      <c r="AF267" s="3481">
        <f t="shared" si="60"/>
        <v>24000</v>
      </c>
    </row>
    <row r="268" spans="1:32" s="3482" customFormat="1" ht="15.75">
      <c r="A268" s="777">
        <f t="shared" si="62"/>
        <v>251</v>
      </c>
      <c r="B268" s="3577" t="s">
        <v>6113</v>
      </c>
      <c r="C268" s="3470">
        <f t="shared" si="48"/>
        <v>2</v>
      </c>
      <c r="D268" s="3491" t="s">
        <v>1982</v>
      </c>
      <c r="E268" s="3497">
        <v>1200</v>
      </c>
      <c r="F268" s="3472"/>
      <c r="G268" s="3473">
        <f t="shared" si="49"/>
        <v>0</v>
      </c>
      <c r="H268" s="3474"/>
      <c r="I268" s="3473">
        <f t="shared" si="50"/>
        <v>0</v>
      </c>
      <c r="J268" s="3472"/>
      <c r="K268" s="3473">
        <f t="shared" si="51"/>
        <v>0</v>
      </c>
      <c r="L268" s="3474"/>
      <c r="M268" s="3473">
        <f t="shared" si="52"/>
        <v>0</v>
      </c>
      <c r="N268" s="3472"/>
      <c r="O268" s="3475">
        <f t="shared" si="53"/>
        <v>0</v>
      </c>
      <c r="P268" s="3474"/>
      <c r="Q268" s="3473">
        <f t="shared" si="54"/>
        <v>0</v>
      </c>
      <c r="R268" s="3476">
        <f t="shared" si="63"/>
        <v>251</v>
      </c>
      <c r="S268" s="3578" t="s">
        <v>6113</v>
      </c>
      <c r="T268" s="3478">
        <f t="shared" si="55"/>
        <v>4</v>
      </c>
      <c r="U268" s="3492" t="s">
        <v>1982</v>
      </c>
      <c r="V268" s="3500">
        <v>1200</v>
      </c>
      <c r="W268" s="3472"/>
      <c r="X268" s="3473">
        <f t="shared" si="56"/>
        <v>0</v>
      </c>
      <c r="Y268" s="3474"/>
      <c r="Z268" s="3473">
        <f t="shared" si="57"/>
        <v>0</v>
      </c>
      <c r="AA268" s="3472">
        <v>2</v>
      </c>
      <c r="AB268" s="3473">
        <f t="shared" si="58"/>
        <v>2400</v>
      </c>
      <c r="AC268" s="3474"/>
      <c r="AD268" s="3473">
        <f t="shared" si="59"/>
        <v>0</v>
      </c>
      <c r="AE268" s="3480">
        <f t="shared" si="61"/>
        <v>2</v>
      </c>
      <c r="AF268" s="3481">
        <f t="shared" si="60"/>
        <v>2400</v>
      </c>
    </row>
    <row r="269" spans="1:32" s="3482" customFormat="1" ht="15.75">
      <c r="A269" s="777">
        <f t="shared" si="62"/>
        <v>252</v>
      </c>
      <c r="B269" s="3577" t="s">
        <v>6114</v>
      </c>
      <c r="C269" s="3470">
        <f t="shared" si="48"/>
        <v>0</v>
      </c>
      <c r="D269" s="3491" t="s">
        <v>903</v>
      </c>
      <c r="E269" s="3497">
        <v>1100</v>
      </c>
      <c r="F269" s="3472"/>
      <c r="G269" s="3473">
        <f t="shared" si="49"/>
        <v>0</v>
      </c>
      <c r="H269" s="3474"/>
      <c r="I269" s="3473">
        <f t="shared" si="50"/>
        <v>0</v>
      </c>
      <c r="J269" s="3472"/>
      <c r="K269" s="3473">
        <f t="shared" si="51"/>
        <v>0</v>
      </c>
      <c r="L269" s="3474"/>
      <c r="M269" s="3473">
        <f t="shared" si="52"/>
        <v>0</v>
      </c>
      <c r="N269" s="3472"/>
      <c r="O269" s="3475">
        <f t="shared" si="53"/>
        <v>0</v>
      </c>
      <c r="P269" s="3474"/>
      <c r="Q269" s="3473">
        <f t="shared" si="54"/>
        <v>0</v>
      </c>
      <c r="R269" s="3476">
        <f t="shared" si="63"/>
        <v>252</v>
      </c>
      <c r="S269" s="3578" t="s">
        <v>6114</v>
      </c>
      <c r="T269" s="3478">
        <f t="shared" si="55"/>
        <v>0</v>
      </c>
      <c r="U269" s="3492" t="s">
        <v>903</v>
      </c>
      <c r="V269" s="3500">
        <v>1100</v>
      </c>
      <c r="W269" s="3472"/>
      <c r="X269" s="3473">
        <f t="shared" si="56"/>
        <v>0</v>
      </c>
      <c r="Y269" s="3474"/>
      <c r="Z269" s="3473">
        <f t="shared" si="57"/>
        <v>0</v>
      </c>
      <c r="AA269" s="3472"/>
      <c r="AB269" s="3473">
        <f t="shared" si="58"/>
        <v>0</v>
      </c>
      <c r="AC269" s="3474"/>
      <c r="AD269" s="3473">
        <f t="shared" si="59"/>
        <v>0</v>
      </c>
      <c r="AE269" s="3480">
        <f t="shared" si="61"/>
        <v>0</v>
      </c>
      <c r="AF269" s="3481">
        <f t="shared" si="60"/>
        <v>0</v>
      </c>
    </row>
    <row r="270" spans="1:32" ht="45">
      <c r="A270" s="777">
        <f t="shared" si="62"/>
        <v>253</v>
      </c>
      <c r="B270" s="3489" t="s">
        <v>6115</v>
      </c>
      <c r="C270" s="3470">
        <f t="shared" si="48"/>
        <v>110</v>
      </c>
      <c r="D270" s="3527" t="s">
        <v>1837</v>
      </c>
      <c r="E270" s="3497">
        <v>230</v>
      </c>
      <c r="F270" s="3472"/>
      <c r="G270" s="3473">
        <f t="shared" si="49"/>
        <v>0</v>
      </c>
      <c r="H270" s="3474"/>
      <c r="I270" s="3473">
        <f t="shared" si="50"/>
        <v>0</v>
      </c>
      <c r="J270" s="3472"/>
      <c r="K270" s="3473">
        <f t="shared" si="51"/>
        <v>0</v>
      </c>
      <c r="L270" s="3474"/>
      <c r="M270" s="3473">
        <f t="shared" si="52"/>
        <v>0</v>
      </c>
      <c r="N270" s="3472"/>
      <c r="O270" s="3475">
        <f t="shared" si="53"/>
        <v>0</v>
      </c>
      <c r="P270" s="3474">
        <v>100</v>
      </c>
      <c r="Q270" s="3473">
        <f t="shared" si="54"/>
        <v>23000</v>
      </c>
      <c r="R270" s="3476">
        <f t="shared" si="63"/>
        <v>253</v>
      </c>
      <c r="S270" s="3490" t="s">
        <v>6115</v>
      </c>
      <c r="T270" s="3478">
        <f t="shared" si="55"/>
        <v>120</v>
      </c>
      <c r="U270" s="3529" t="s">
        <v>1837</v>
      </c>
      <c r="V270" s="3500">
        <v>230</v>
      </c>
      <c r="W270" s="3472">
        <v>10</v>
      </c>
      <c r="X270" s="3473">
        <f t="shared" si="56"/>
        <v>2300</v>
      </c>
      <c r="Y270" s="3474"/>
      <c r="Z270" s="3473">
        <f t="shared" si="57"/>
        <v>0</v>
      </c>
      <c r="AA270" s="3472"/>
      <c r="AB270" s="3473">
        <f t="shared" si="58"/>
        <v>0</v>
      </c>
      <c r="AC270" s="3474"/>
      <c r="AD270" s="3473">
        <f t="shared" si="59"/>
        <v>0</v>
      </c>
      <c r="AE270" s="3480">
        <f t="shared" si="61"/>
        <v>110</v>
      </c>
      <c r="AF270" s="3481">
        <f t="shared" si="60"/>
        <v>25300</v>
      </c>
    </row>
    <row r="271" spans="1:32" ht="60">
      <c r="A271" s="777">
        <f t="shared" si="62"/>
        <v>254</v>
      </c>
      <c r="B271" s="3538" t="s">
        <v>6116</v>
      </c>
      <c r="C271" s="3470">
        <f t="shared" si="48"/>
        <v>16</v>
      </c>
      <c r="D271" s="3539" t="s">
        <v>903</v>
      </c>
      <c r="E271" s="3497">
        <v>250</v>
      </c>
      <c r="F271" s="3472">
        <v>4</v>
      </c>
      <c r="G271" s="3473">
        <f t="shared" si="49"/>
        <v>1000</v>
      </c>
      <c r="H271" s="3474"/>
      <c r="I271" s="3473">
        <f t="shared" si="50"/>
        <v>0</v>
      </c>
      <c r="J271" s="3472"/>
      <c r="K271" s="3473">
        <f t="shared" si="51"/>
        <v>0</v>
      </c>
      <c r="L271" s="3474"/>
      <c r="M271" s="3473">
        <f t="shared" si="52"/>
        <v>0</v>
      </c>
      <c r="N271" s="3472"/>
      <c r="O271" s="3475">
        <f t="shared" si="53"/>
        <v>0</v>
      </c>
      <c r="P271" s="3474"/>
      <c r="Q271" s="3473">
        <f t="shared" si="54"/>
        <v>0</v>
      </c>
      <c r="R271" s="3476">
        <f t="shared" si="63"/>
        <v>254</v>
      </c>
      <c r="S271" s="3540" t="s">
        <v>6116</v>
      </c>
      <c r="T271" s="3478">
        <f t="shared" si="55"/>
        <v>28</v>
      </c>
      <c r="U271" s="3541" t="s">
        <v>903</v>
      </c>
      <c r="V271" s="3500">
        <v>250</v>
      </c>
      <c r="W271" s="3472"/>
      <c r="X271" s="3473">
        <f t="shared" si="56"/>
        <v>0</v>
      </c>
      <c r="Y271" s="3474"/>
      <c r="Z271" s="3473">
        <f t="shared" si="57"/>
        <v>0</v>
      </c>
      <c r="AA271" s="3472"/>
      <c r="AB271" s="3473">
        <f t="shared" si="58"/>
        <v>0</v>
      </c>
      <c r="AC271" s="3474">
        <v>12</v>
      </c>
      <c r="AD271" s="3473">
        <f t="shared" si="59"/>
        <v>3000</v>
      </c>
      <c r="AE271" s="3480">
        <f t="shared" si="61"/>
        <v>16</v>
      </c>
      <c r="AF271" s="3481">
        <f t="shared" si="60"/>
        <v>4000</v>
      </c>
    </row>
    <row r="272" spans="1:32" ht="30">
      <c r="A272" s="777">
        <f t="shared" si="62"/>
        <v>255</v>
      </c>
      <c r="B272" s="3526" t="s">
        <v>6117</v>
      </c>
      <c r="C272" s="3470">
        <f t="shared" si="48"/>
        <v>0</v>
      </c>
      <c r="D272" s="3535" t="s">
        <v>903</v>
      </c>
      <c r="E272" s="3497">
        <v>8</v>
      </c>
      <c r="F272" s="3472"/>
      <c r="G272" s="3473">
        <f t="shared" si="49"/>
        <v>0</v>
      </c>
      <c r="H272" s="3474"/>
      <c r="I272" s="3473">
        <f t="shared" si="50"/>
        <v>0</v>
      </c>
      <c r="J272" s="3472"/>
      <c r="K272" s="3473">
        <f t="shared" si="51"/>
        <v>0</v>
      </c>
      <c r="L272" s="3474"/>
      <c r="M272" s="3473">
        <f t="shared" si="52"/>
        <v>0</v>
      </c>
      <c r="N272" s="3472"/>
      <c r="O272" s="3475">
        <f t="shared" si="53"/>
        <v>0</v>
      </c>
      <c r="P272" s="3474"/>
      <c r="Q272" s="3473">
        <f t="shared" si="54"/>
        <v>0</v>
      </c>
      <c r="R272" s="3476">
        <f t="shared" si="63"/>
        <v>255</v>
      </c>
      <c r="S272" s="3528" t="s">
        <v>6117</v>
      </c>
      <c r="T272" s="3478">
        <f t="shared" si="55"/>
        <v>0</v>
      </c>
      <c r="U272" s="3537" t="s">
        <v>903</v>
      </c>
      <c r="V272" s="3500">
        <v>8</v>
      </c>
      <c r="W272" s="3472"/>
      <c r="X272" s="3473">
        <f t="shared" si="56"/>
        <v>0</v>
      </c>
      <c r="Y272" s="3474"/>
      <c r="Z272" s="3473">
        <f t="shared" si="57"/>
        <v>0</v>
      </c>
      <c r="AA272" s="3472"/>
      <c r="AB272" s="3473">
        <f t="shared" si="58"/>
        <v>0</v>
      </c>
      <c r="AC272" s="3474"/>
      <c r="AD272" s="3473">
        <f t="shared" si="59"/>
        <v>0</v>
      </c>
      <c r="AE272" s="3480">
        <f t="shared" si="61"/>
        <v>0</v>
      </c>
      <c r="AF272" s="3481">
        <f t="shared" si="60"/>
        <v>0</v>
      </c>
    </row>
    <row r="273" spans="1:32" ht="15.75">
      <c r="A273" s="777">
        <f t="shared" si="62"/>
        <v>256</v>
      </c>
      <c r="B273" s="3619" t="s">
        <v>6118</v>
      </c>
      <c r="C273" s="3470">
        <f t="shared" si="48"/>
        <v>0</v>
      </c>
      <c r="D273" s="3496" t="s">
        <v>903</v>
      </c>
      <c r="E273" s="3497">
        <v>8000</v>
      </c>
      <c r="F273" s="3472"/>
      <c r="G273" s="3473">
        <f t="shared" si="49"/>
        <v>0</v>
      </c>
      <c r="H273" s="3474"/>
      <c r="I273" s="3473">
        <f t="shared" si="50"/>
        <v>0</v>
      </c>
      <c r="J273" s="3472"/>
      <c r="K273" s="3473">
        <f t="shared" si="51"/>
        <v>0</v>
      </c>
      <c r="L273" s="3474"/>
      <c r="M273" s="3473">
        <f t="shared" si="52"/>
        <v>0</v>
      </c>
      <c r="N273" s="3472"/>
      <c r="O273" s="3475">
        <f t="shared" si="53"/>
        <v>0</v>
      </c>
      <c r="P273" s="3474"/>
      <c r="Q273" s="3473">
        <f t="shared" si="54"/>
        <v>0</v>
      </c>
      <c r="R273" s="3476">
        <f t="shared" si="63"/>
        <v>256</v>
      </c>
      <c r="S273" s="3620" t="s">
        <v>6118</v>
      </c>
      <c r="T273" s="3478">
        <f t="shared" si="55"/>
        <v>0</v>
      </c>
      <c r="U273" s="3499" t="s">
        <v>903</v>
      </c>
      <c r="V273" s="3500">
        <v>8000</v>
      </c>
      <c r="W273" s="3472"/>
      <c r="X273" s="3473">
        <f t="shared" si="56"/>
        <v>0</v>
      </c>
      <c r="Y273" s="3474"/>
      <c r="Z273" s="3473">
        <f t="shared" si="57"/>
        <v>0</v>
      </c>
      <c r="AA273" s="3472"/>
      <c r="AB273" s="3473">
        <f t="shared" si="58"/>
        <v>0</v>
      </c>
      <c r="AC273" s="3474"/>
      <c r="AD273" s="3473">
        <f t="shared" si="59"/>
        <v>0</v>
      </c>
      <c r="AE273" s="3480">
        <f t="shared" si="61"/>
        <v>0</v>
      </c>
      <c r="AF273" s="3481">
        <f t="shared" si="60"/>
        <v>0</v>
      </c>
    </row>
    <row r="274" spans="1:32" s="3482" customFormat="1" ht="15.75">
      <c r="A274" s="777">
        <f t="shared" si="62"/>
        <v>257</v>
      </c>
      <c r="B274" s="3495" t="s">
        <v>6119</v>
      </c>
      <c r="C274" s="3470">
        <f t="shared" si="48"/>
        <v>2000</v>
      </c>
      <c r="D274" s="3496" t="s">
        <v>903</v>
      </c>
      <c r="E274" s="3497">
        <v>3</v>
      </c>
      <c r="F274" s="3472"/>
      <c r="G274" s="3473">
        <f t="shared" si="49"/>
        <v>0</v>
      </c>
      <c r="H274" s="3474"/>
      <c r="I274" s="3473">
        <f t="shared" si="50"/>
        <v>0</v>
      </c>
      <c r="J274" s="3472"/>
      <c r="K274" s="3473">
        <f t="shared" si="51"/>
        <v>0</v>
      </c>
      <c r="L274" s="3474"/>
      <c r="M274" s="3473">
        <f t="shared" si="52"/>
        <v>0</v>
      </c>
      <c r="N274" s="3472"/>
      <c r="O274" s="3475">
        <f t="shared" si="53"/>
        <v>0</v>
      </c>
      <c r="P274" s="3474"/>
      <c r="Q274" s="3473">
        <f t="shared" si="54"/>
        <v>0</v>
      </c>
      <c r="R274" s="3476">
        <f t="shared" si="63"/>
        <v>257</v>
      </c>
      <c r="S274" s="3498" t="s">
        <v>6119</v>
      </c>
      <c r="T274" s="3478">
        <f t="shared" si="55"/>
        <v>4000</v>
      </c>
      <c r="U274" s="3499" t="s">
        <v>903</v>
      </c>
      <c r="V274" s="3500">
        <v>3</v>
      </c>
      <c r="W274" s="3472"/>
      <c r="X274" s="3473">
        <f t="shared" si="56"/>
        <v>0</v>
      </c>
      <c r="Y274" s="3474"/>
      <c r="Z274" s="3473">
        <f t="shared" si="57"/>
        <v>0</v>
      </c>
      <c r="AA274" s="3472">
        <v>2000</v>
      </c>
      <c r="AB274" s="3473">
        <f t="shared" si="58"/>
        <v>6000</v>
      </c>
      <c r="AC274" s="3474"/>
      <c r="AD274" s="3473">
        <f t="shared" si="59"/>
        <v>0</v>
      </c>
      <c r="AE274" s="3480">
        <f t="shared" si="61"/>
        <v>2000</v>
      </c>
      <c r="AF274" s="3481">
        <f t="shared" si="60"/>
        <v>6000</v>
      </c>
    </row>
    <row r="275" spans="1:32" ht="60">
      <c r="A275" s="777">
        <f t="shared" si="62"/>
        <v>258</v>
      </c>
      <c r="B275" s="3522" t="s">
        <v>6120</v>
      </c>
      <c r="C275" s="3470">
        <f t="shared" ref="C275:C338" si="64">F275+H275+J275+L275+N275+P275+W275+Y275+AA275+AC275</f>
        <v>0</v>
      </c>
      <c r="D275" s="3523" t="s">
        <v>903</v>
      </c>
      <c r="E275" s="3497">
        <v>90</v>
      </c>
      <c r="F275" s="3472"/>
      <c r="G275" s="3473">
        <f t="shared" ref="G275:G338" si="65">F275*E275</f>
        <v>0</v>
      </c>
      <c r="H275" s="3474"/>
      <c r="I275" s="3473">
        <f t="shared" ref="I275:I338" si="66">H275*E275</f>
        <v>0</v>
      </c>
      <c r="J275" s="3472"/>
      <c r="K275" s="3473">
        <f t="shared" ref="K275:K338" si="67">J275*E275</f>
        <v>0</v>
      </c>
      <c r="L275" s="3474"/>
      <c r="M275" s="3473">
        <f t="shared" ref="M275:M338" si="68">L275*E275</f>
        <v>0</v>
      </c>
      <c r="N275" s="3472"/>
      <c r="O275" s="3475">
        <f t="shared" ref="O275:O338" si="69">N275*E275</f>
        <v>0</v>
      </c>
      <c r="P275" s="3474"/>
      <c r="Q275" s="3473">
        <f t="shared" ref="Q275:Q338" si="70">P275*E275</f>
        <v>0</v>
      </c>
      <c r="R275" s="3476">
        <f t="shared" si="63"/>
        <v>258</v>
      </c>
      <c r="S275" s="3524" t="s">
        <v>6120</v>
      </c>
      <c r="T275" s="3478">
        <f t="shared" ref="T275:T338" si="71">W275+Y275+AA275+AC275+AE275+AG275+AN275+AP275+AR275+AT275</f>
        <v>0</v>
      </c>
      <c r="U275" s="3525" t="s">
        <v>903</v>
      </c>
      <c r="V275" s="3500">
        <v>90</v>
      </c>
      <c r="W275" s="3472"/>
      <c r="X275" s="3473">
        <f t="shared" ref="X275:X338" si="72">W275*E275</f>
        <v>0</v>
      </c>
      <c r="Y275" s="3474"/>
      <c r="Z275" s="3473">
        <f t="shared" ref="Z275:Z338" si="73">Y275*E275</f>
        <v>0</v>
      </c>
      <c r="AA275" s="3472"/>
      <c r="AB275" s="3473">
        <f t="shared" ref="AB275:AB338" si="74">AA275*E275</f>
        <v>0</v>
      </c>
      <c r="AC275" s="3474"/>
      <c r="AD275" s="3473">
        <f t="shared" ref="AD275:AD338" si="75">AC275*E275</f>
        <v>0</v>
      </c>
      <c r="AE275" s="3480">
        <f t="shared" si="61"/>
        <v>0</v>
      </c>
      <c r="AF275" s="3481">
        <f t="shared" ref="AF275:AF338" si="76">AE275*E275</f>
        <v>0</v>
      </c>
    </row>
    <row r="276" spans="1:32" ht="115.5" customHeight="1">
      <c r="A276" s="777">
        <f t="shared" si="62"/>
        <v>259</v>
      </c>
      <c r="B276" s="3483" t="s">
        <v>6121</v>
      </c>
      <c r="C276" s="3484">
        <f t="shared" si="64"/>
        <v>10</v>
      </c>
      <c r="D276" s="3484" t="s">
        <v>903</v>
      </c>
      <c r="E276" s="3514">
        <v>2620</v>
      </c>
      <c r="F276" s="3472"/>
      <c r="G276" s="3473">
        <f t="shared" si="65"/>
        <v>0</v>
      </c>
      <c r="H276" s="3474"/>
      <c r="I276" s="3473">
        <f t="shared" si="66"/>
        <v>0</v>
      </c>
      <c r="J276" s="3472"/>
      <c r="K276" s="3473">
        <f t="shared" si="67"/>
        <v>0</v>
      </c>
      <c r="L276" s="3474"/>
      <c r="M276" s="3473">
        <f t="shared" si="68"/>
        <v>0</v>
      </c>
      <c r="N276" s="3472"/>
      <c r="O276" s="3475">
        <f t="shared" si="69"/>
        <v>0</v>
      </c>
      <c r="P276" s="3474">
        <v>10</v>
      </c>
      <c r="Q276" s="3473">
        <f t="shared" si="70"/>
        <v>26200</v>
      </c>
      <c r="R276" s="3476">
        <f t="shared" si="63"/>
        <v>259</v>
      </c>
      <c r="S276" s="3485" t="s">
        <v>6121</v>
      </c>
      <c r="T276" s="3478">
        <f t="shared" si="71"/>
        <v>10</v>
      </c>
      <c r="U276" s="3486" t="s">
        <v>903</v>
      </c>
      <c r="V276" s="3500">
        <v>2620</v>
      </c>
      <c r="W276" s="3472"/>
      <c r="X276" s="3473">
        <f t="shared" si="72"/>
        <v>0</v>
      </c>
      <c r="Y276" s="3474"/>
      <c r="Z276" s="3473">
        <f t="shared" si="73"/>
        <v>0</v>
      </c>
      <c r="AA276" s="3472"/>
      <c r="AB276" s="3473">
        <f t="shared" si="74"/>
        <v>0</v>
      </c>
      <c r="AC276" s="3474"/>
      <c r="AD276" s="3473">
        <f t="shared" si="75"/>
        <v>0</v>
      </c>
      <c r="AE276" s="3480">
        <f t="shared" ref="AE276:AE339" si="77">SUM(F276,H276,J276,L276,N276,P276,W276,Y276,AA276,AC276)</f>
        <v>10</v>
      </c>
      <c r="AF276" s="3481">
        <f t="shared" si="76"/>
        <v>26200</v>
      </c>
    </row>
    <row r="277" spans="1:32" ht="15.75">
      <c r="A277" s="777">
        <f t="shared" si="62"/>
        <v>260</v>
      </c>
      <c r="B277" s="3501" t="s">
        <v>6122</v>
      </c>
      <c r="C277" s="3470">
        <f t="shared" si="64"/>
        <v>0</v>
      </c>
      <c r="D277" s="3491" t="s">
        <v>903</v>
      </c>
      <c r="E277" s="3497">
        <v>89</v>
      </c>
      <c r="F277" s="3472"/>
      <c r="G277" s="3473">
        <f t="shared" si="65"/>
        <v>0</v>
      </c>
      <c r="H277" s="3474"/>
      <c r="I277" s="3473">
        <f t="shared" si="66"/>
        <v>0</v>
      </c>
      <c r="J277" s="3472"/>
      <c r="K277" s="3473">
        <f t="shared" si="67"/>
        <v>0</v>
      </c>
      <c r="L277" s="3474"/>
      <c r="M277" s="3473">
        <f t="shared" si="68"/>
        <v>0</v>
      </c>
      <c r="N277" s="3472"/>
      <c r="O277" s="3475">
        <f t="shared" si="69"/>
        <v>0</v>
      </c>
      <c r="P277" s="3474"/>
      <c r="Q277" s="3473">
        <f t="shared" si="70"/>
        <v>0</v>
      </c>
      <c r="R277" s="3476">
        <f t="shared" si="63"/>
        <v>260</v>
      </c>
      <c r="S277" s="3502" t="s">
        <v>6122</v>
      </c>
      <c r="T277" s="3478">
        <f t="shared" si="71"/>
        <v>0</v>
      </c>
      <c r="U277" s="3492" t="s">
        <v>903</v>
      </c>
      <c r="V277" s="3500">
        <v>89</v>
      </c>
      <c r="W277" s="3472"/>
      <c r="X277" s="3473">
        <f t="shared" si="72"/>
        <v>0</v>
      </c>
      <c r="Y277" s="3474"/>
      <c r="Z277" s="3473">
        <f t="shared" si="73"/>
        <v>0</v>
      </c>
      <c r="AA277" s="3472"/>
      <c r="AB277" s="3473">
        <f t="shared" si="74"/>
        <v>0</v>
      </c>
      <c r="AC277" s="3474"/>
      <c r="AD277" s="3473">
        <f t="shared" si="75"/>
        <v>0</v>
      </c>
      <c r="AE277" s="3480">
        <f t="shared" si="77"/>
        <v>0</v>
      </c>
      <c r="AF277" s="3481">
        <f t="shared" si="76"/>
        <v>0</v>
      </c>
    </row>
    <row r="278" spans="1:32" ht="15.75">
      <c r="A278" s="777">
        <f t="shared" si="62"/>
        <v>261</v>
      </c>
      <c r="B278" s="3577" t="s">
        <v>6123</v>
      </c>
      <c r="C278" s="3470">
        <f t="shared" si="64"/>
        <v>2550</v>
      </c>
      <c r="D278" s="3491" t="s">
        <v>903</v>
      </c>
      <c r="E278" s="3497">
        <v>12.5</v>
      </c>
      <c r="F278" s="3472"/>
      <c r="G278" s="3473">
        <f t="shared" si="65"/>
        <v>0</v>
      </c>
      <c r="H278" s="3474"/>
      <c r="I278" s="3473">
        <f t="shared" si="66"/>
        <v>0</v>
      </c>
      <c r="J278" s="3472"/>
      <c r="K278" s="3473">
        <f t="shared" si="67"/>
        <v>0</v>
      </c>
      <c r="L278" s="3474"/>
      <c r="M278" s="3473">
        <f t="shared" si="68"/>
        <v>0</v>
      </c>
      <c r="N278" s="3472"/>
      <c r="O278" s="3475">
        <f t="shared" si="69"/>
        <v>0</v>
      </c>
      <c r="P278" s="3474"/>
      <c r="Q278" s="3473">
        <f t="shared" si="70"/>
        <v>0</v>
      </c>
      <c r="R278" s="3476">
        <f t="shared" si="63"/>
        <v>261</v>
      </c>
      <c r="S278" s="3578" t="s">
        <v>6123</v>
      </c>
      <c r="T278" s="3478">
        <f t="shared" si="71"/>
        <v>5100</v>
      </c>
      <c r="U278" s="3492" t="s">
        <v>903</v>
      </c>
      <c r="V278" s="3500">
        <v>12.5</v>
      </c>
      <c r="W278" s="3472">
        <v>300</v>
      </c>
      <c r="X278" s="3473">
        <f t="shared" si="72"/>
        <v>3750</v>
      </c>
      <c r="Y278" s="3474"/>
      <c r="Z278" s="3473">
        <f t="shared" si="73"/>
        <v>0</v>
      </c>
      <c r="AA278" s="3472">
        <v>250</v>
      </c>
      <c r="AB278" s="3473">
        <f t="shared" si="74"/>
        <v>3125</v>
      </c>
      <c r="AC278" s="3474">
        <v>2000</v>
      </c>
      <c r="AD278" s="3473">
        <f t="shared" si="75"/>
        <v>25000</v>
      </c>
      <c r="AE278" s="3480">
        <f t="shared" si="77"/>
        <v>2550</v>
      </c>
      <c r="AF278" s="3481">
        <f t="shared" si="76"/>
        <v>31875</v>
      </c>
    </row>
    <row r="279" spans="1:32" s="3482" customFormat="1" ht="15.75">
      <c r="A279" s="777">
        <f t="shared" si="62"/>
        <v>262</v>
      </c>
      <c r="B279" s="3532" t="s">
        <v>6124</v>
      </c>
      <c r="C279" s="3470">
        <f t="shared" si="64"/>
        <v>0</v>
      </c>
      <c r="D279" s="3496" t="s">
        <v>1220</v>
      </c>
      <c r="E279" s="3497">
        <v>800</v>
      </c>
      <c r="F279" s="3472"/>
      <c r="G279" s="3473">
        <f t="shared" si="65"/>
        <v>0</v>
      </c>
      <c r="H279" s="3474"/>
      <c r="I279" s="3473">
        <f t="shared" si="66"/>
        <v>0</v>
      </c>
      <c r="J279" s="3472"/>
      <c r="K279" s="3473">
        <f t="shared" si="67"/>
        <v>0</v>
      </c>
      <c r="L279" s="3474"/>
      <c r="M279" s="3473">
        <f t="shared" si="68"/>
        <v>0</v>
      </c>
      <c r="N279" s="3472"/>
      <c r="O279" s="3475">
        <f t="shared" si="69"/>
        <v>0</v>
      </c>
      <c r="P279" s="3474"/>
      <c r="Q279" s="3473">
        <f t="shared" si="70"/>
        <v>0</v>
      </c>
      <c r="R279" s="3476">
        <f t="shared" si="63"/>
        <v>262</v>
      </c>
      <c r="S279" s="3533" t="s">
        <v>6124</v>
      </c>
      <c r="T279" s="3478">
        <f t="shared" si="71"/>
        <v>0</v>
      </c>
      <c r="U279" s="3499" t="s">
        <v>1220</v>
      </c>
      <c r="V279" s="3500">
        <v>800</v>
      </c>
      <c r="W279" s="3472"/>
      <c r="X279" s="3473">
        <f t="shared" si="72"/>
        <v>0</v>
      </c>
      <c r="Y279" s="3474"/>
      <c r="Z279" s="3473">
        <f t="shared" si="73"/>
        <v>0</v>
      </c>
      <c r="AA279" s="3472"/>
      <c r="AB279" s="3473">
        <f t="shared" si="74"/>
        <v>0</v>
      </c>
      <c r="AC279" s="3474"/>
      <c r="AD279" s="3473">
        <f t="shared" si="75"/>
        <v>0</v>
      </c>
      <c r="AE279" s="3480">
        <f t="shared" si="77"/>
        <v>0</v>
      </c>
      <c r="AF279" s="3481">
        <f t="shared" si="76"/>
        <v>0</v>
      </c>
    </row>
    <row r="280" spans="1:32" ht="90">
      <c r="A280" s="777">
        <f t="shared" si="62"/>
        <v>263</v>
      </c>
      <c r="B280" s="3522" t="s">
        <v>6125</v>
      </c>
      <c r="C280" s="3470">
        <f t="shared" si="64"/>
        <v>10</v>
      </c>
      <c r="D280" s="3484" t="s">
        <v>1220</v>
      </c>
      <c r="E280" s="3497">
        <v>1501</v>
      </c>
      <c r="F280" s="3472"/>
      <c r="G280" s="3473">
        <f t="shared" si="65"/>
        <v>0</v>
      </c>
      <c r="H280" s="3474"/>
      <c r="I280" s="3473">
        <f t="shared" si="66"/>
        <v>0</v>
      </c>
      <c r="J280" s="3472">
        <v>10</v>
      </c>
      <c r="K280" s="3473">
        <f t="shared" si="67"/>
        <v>15010</v>
      </c>
      <c r="L280" s="3474"/>
      <c r="M280" s="3473">
        <f t="shared" si="68"/>
        <v>0</v>
      </c>
      <c r="N280" s="3472"/>
      <c r="O280" s="3475">
        <f t="shared" si="69"/>
        <v>0</v>
      </c>
      <c r="P280" s="3474"/>
      <c r="Q280" s="3473">
        <f t="shared" si="70"/>
        <v>0</v>
      </c>
      <c r="R280" s="3476">
        <f t="shared" si="63"/>
        <v>263</v>
      </c>
      <c r="S280" s="3524" t="s">
        <v>6125</v>
      </c>
      <c r="T280" s="3478">
        <f t="shared" si="71"/>
        <v>10</v>
      </c>
      <c r="U280" s="3486" t="s">
        <v>1220</v>
      </c>
      <c r="V280" s="3500">
        <v>1501</v>
      </c>
      <c r="W280" s="3472"/>
      <c r="X280" s="3473">
        <f t="shared" si="72"/>
        <v>0</v>
      </c>
      <c r="Y280" s="3474"/>
      <c r="Z280" s="3473">
        <f t="shared" si="73"/>
        <v>0</v>
      </c>
      <c r="AA280" s="3472"/>
      <c r="AB280" s="3473">
        <f t="shared" si="74"/>
        <v>0</v>
      </c>
      <c r="AC280" s="3474"/>
      <c r="AD280" s="3473">
        <f t="shared" si="75"/>
        <v>0</v>
      </c>
      <c r="AE280" s="3480">
        <f t="shared" si="77"/>
        <v>10</v>
      </c>
      <c r="AF280" s="3481">
        <f t="shared" si="76"/>
        <v>15010</v>
      </c>
    </row>
    <row r="281" spans="1:32" ht="15.75">
      <c r="A281" s="777">
        <f t="shared" si="62"/>
        <v>264</v>
      </c>
      <c r="B281" s="3532" t="s">
        <v>6126</v>
      </c>
      <c r="C281" s="3470">
        <f t="shared" si="64"/>
        <v>0</v>
      </c>
      <c r="D281" s="3496" t="s">
        <v>1982</v>
      </c>
      <c r="E281" s="3497">
        <v>5000</v>
      </c>
      <c r="F281" s="3472"/>
      <c r="G281" s="3473">
        <f t="shared" si="65"/>
        <v>0</v>
      </c>
      <c r="H281" s="3474"/>
      <c r="I281" s="3473">
        <f t="shared" si="66"/>
        <v>0</v>
      </c>
      <c r="J281" s="3472"/>
      <c r="K281" s="3473">
        <f t="shared" si="67"/>
        <v>0</v>
      </c>
      <c r="L281" s="3474"/>
      <c r="M281" s="3473">
        <f t="shared" si="68"/>
        <v>0</v>
      </c>
      <c r="N281" s="3472"/>
      <c r="O281" s="3475">
        <f t="shared" si="69"/>
        <v>0</v>
      </c>
      <c r="P281" s="3474"/>
      <c r="Q281" s="3473">
        <f t="shared" si="70"/>
        <v>0</v>
      </c>
      <c r="R281" s="3476">
        <f t="shared" si="63"/>
        <v>264</v>
      </c>
      <c r="S281" s="3533" t="s">
        <v>6126</v>
      </c>
      <c r="T281" s="3478">
        <f t="shared" si="71"/>
        <v>0</v>
      </c>
      <c r="U281" s="3499" t="s">
        <v>1982</v>
      </c>
      <c r="V281" s="3500">
        <v>5000</v>
      </c>
      <c r="W281" s="3472"/>
      <c r="X281" s="3473">
        <f t="shared" si="72"/>
        <v>0</v>
      </c>
      <c r="Y281" s="3474"/>
      <c r="Z281" s="3473">
        <f t="shared" si="73"/>
        <v>0</v>
      </c>
      <c r="AA281" s="3472"/>
      <c r="AB281" s="3473">
        <f t="shared" si="74"/>
        <v>0</v>
      </c>
      <c r="AC281" s="3474"/>
      <c r="AD281" s="3473">
        <f t="shared" si="75"/>
        <v>0</v>
      </c>
      <c r="AE281" s="3480">
        <f t="shared" si="77"/>
        <v>0</v>
      </c>
      <c r="AF281" s="3481">
        <f t="shared" si="76"/>
        <v>0</v>
      </c>
    </row>
    <row r="282" spans="1:32" s="3482" customFormat="1" ht="270.75">
      <c r="A282" s="777">
        <f t="shared" si="62"/>
        <v>265</v>
      </c>
      <c r="B282" s="3483" t="s">
        <v>6127</v>
      </c>
      <c r="C282" s="3484">
        <f t="shared" si="64"/>
        <v>36</v>
      </c>
      <c r="D282" s="3484" t="s">
        <v>903</v>
      </c>
      <c r="E282" s="3514">
        <v>4060</v>
      </c>
      <c r="F282" s="3472">
        <v>2</v>
      </c>
      <c r="G282" s="3473">
        <f t="shared" si="65"/>
        <v>8120</v>
      </c>
      <c r="H282" s="3474">
        <v>5</v>
      </c>
      <c r="I282" s="3473">
        <f t="shared" si="66"/>
        <v>20300</v>
      </c>
      <c r="J282" s="3472"/>
      <c r="K282" s="3473">
        <f t="shared" si="67"/>
        <v>0</v>
      </c>
      <c r="L282" s="3474">
        <v>2</v>
      </c>
      <c r="M282" s="3473">
        <f t="shared" si="68"/>
        <v>8120</v>
      </c>
      <c r="N282" s="3472">
        <v>2</v>
      </c>
      <c r="O282" s="3475">
        <f t="shared" si="69"/>
        <v>8120</v>
      </c>
      <c r="P282" s="3474">
        <v>4</v>
      </c>
      <c r="Q282" s="3473">
        <f t="shared" si="70"/>
        <v>16240</v>
      </c>
      <c r="R282" s="3476">
        <f t="shared" si="63"/>
        <v>265</v>
      </c>
      <c r="S282" s="3485" t="s">
        <v>6127</v>
      </c>
      <c r="T282" s="3478">
        <f t="shared" si="71"/>
        <v>57</v>
      </c>
      <c r="U282" s="3486" t="s">
        <v>903</v>
      </c>
      <c r="V282" s="3500">
        <v>4060</v>
      </c>
      <c r="W282" s="3472">
        <v>10</v>
      </c>
      <c r="X282" s="3473">
        <f t="shared" si="72"/>
        <v>40600</v>
      </c>
      <c r="Y282" s="3474"/>
      <c r="Z282" s="3473">
        <f t="shared" si="73"/>
        <v>0</v>
      </c>
      <c r="AA282" s="3472">
        <v>3</v>
      </c>
      <c r="AB282" s="3473">
        <f t="shared" si="74"/>
        <v>12180</v>
      </c>
      <c r="AC282" s="3474">
        <v>8</v>
      </c>
      <c r="AD282" s="3473">
        <f t="shared" si="75"/>
        <v>32480</v>
      </c>
      <c r="AE282" s="3480">
        <f t="shared" si="77"/>
        <v>36</v>
      </c>
      <c r="AF282" s="3481">
        <f t="shared" si="76"/>
        <v>146160</v>
      </c>
    </row>
    <row r="283" spans="1:32" s="3482" customFormat="1" ht="270.75">
      <c r="A283" s="777">
        <f t="shared" si="62"/>
        <v>266</v>
      </c>
      <c r="B283" s="3483" t="s">
        <v>6128</v>
      </c>
      <c r="C283" s="3484">
        <f t="shared" si="64"/>
        <v>30</v>
      </c>
      <c r="D283" s="3484" t="s">
        <v>903</v>
      </c>
      <c r="E283" s="3514">
        <v>5840</v>
      </c>
      <c r="F283" s="3472">
        <v>1</v>
      </c>
      <c r="G283" s="3473">
        <f t="shared" si="65"/>
        <v>5840</v>
      </c>
      <c r="H283" s="3474">
        <v>3</v>
      </c>
      <c r="I283" s="3473">
        <f t="shared" si="66"/>
        <v>17520</v>
      </c>
      <c r="J283" s="3472">
        <v>2</v>
      </c>
      <c r="K283" s="3473">
        <f t="shared" si="67"/>
        <v>11680</v>
      </c>
      <c r="L283" s="3474">
        <v>2</v>
      </c>
      <c r="M283" s="3473">
        <f t="shared" si="68"/>
        <v>11680</v>
      </c>
      <c r="N283" s="3472">
        <v>2</v>
      </c>
      <c r="O283" s="3475">
        <f t="shared" si="69"/>
        <v>11680</v>
      </c>
      <c r="P283" s="3474">
        <v>2</v>
      </c>
      <c r="Q283" s="3473">
        <f t="shared" si="70"/>
        <v>11680</v>
      </c>
      <c r="R283" s="3476">
        <f t="shared" si="63"/>
        <v>266</v>
      </c>
      <c r="S283" s="3485" t="s">
        <v>6128</v>
      </c>
      <c r="T283" s="3478">
        <f t="shared" si="71"/>
        <v>48</v>
      </c>
      <c r="U283" s="3486" t="s">
        <v>903</v>
      </c>
      <c r="V283" s="3500">
        <v>5840</v>
      </c>
      <c r="W283" s="3472">
        <v>10</v>
      </c>
      <c r="X283" s="3473">
        <f t="shared" si="72"/>
        <v>58400</v>
      </c>
      <c r="Y283" s="3474"/>
      <c r="Z283" s="3473">
        <f t="shared" si="73"/>
        <v>0</v>
      </c>
      <c r="AA283" s="3472">
        <v>5</v>
      </c>
      <c r="AB283" s="3473">
        <f t="shared" si="74"/>
        <v>29200</v>
      </c>
      <c r="AC283" s="3474">
        <v>3</v>
      </c>
      <c r="AD283" s="3473">
        <f t="shared" si="75"/>
        <v>17520</v>
      </c>
      <c r="AE283" s="3480">
        <f t="shared" si="77"/>
        <v>30</v>
      </c>
      <c r="AF283" s="3481">
        <f t="shared" si="76"/>
        <v>175200</v>
      </c>
    </row>
    <row r="284" spans="1:32" ht="15.75">
      <c r="A284" s="777">
        <f t="shared" si="62"/>
        <v>267</v>
      </c>
      <c r="B284" s="3532" t="s">
        <v>6129</v>
      </c>
      <c r="C284" s="3470">
        <f t="shared" si="64"/>
        <v>25</v>
      </c>
      <c r="D284" s="3573"/>
      <c r="E284" s="3497">
        <v>300</v>
      </c>
      <c r="F284" s="3472"/>
      <c r="G284" s="3473">
        <f t="shared" si="65"/>
        <v>0</v>
      </c>
      <c r="H284" s="3474"/>
      <c r="I284" s="3473">
        <f t="shared" si="66"/>
        <v>0</v>
      </c>
      <c r="J284" s="3472"/>
      <c r="K284" s="3473">
        <f t="shared" si="67"/>
        <v>0</v>
      </c>
      <c r="L284" s="3474"/>
      <c r="M284" s="3473">
        <f t="shared" si="68"/>
        <v>0</v>
      </c>
      <c r="N284" s="3472"/>
      <c r="O284" s="3475">
        <f t="shared" si="69"/>
        <v>0</v>
      </c>
      <c r="P284" s="3474"/>
      <c r="Q284" s="3473">
        <f t="shared" si="70"/>
        <v>0</v>
      </c>
      <c r="R284" s="3476">
        <f t="shared" si="63"/>
        <v>267</v>
      </c>
      <c r="S284" s="3533" t="s">
        <v>6129</v>
      </c>
      <c r="T284" s="3478">
        <f t="shared" si="71"/>
        <v>50</v>
      </c>
      <c r="U284" s="3574"/>
      <c r="V284" s="3500">
        <v>300</v>
      </c>
      <c r="W284" s="3472">
        <v>10</v>
      </c>
      <c r="X284" s="3473">
        <f t="shared" si="72"/>
        <v>3000</v>
      </c>
      <c r="Y284" s="3474"/>
      <c r="Z284" s="3473">
        <f t="shared" si="73"/>
        <v>0</v>
      </c>
      <c r="AA284" s="3472">
        <v>15</v>
      </c>
      <c r="AB284" s="3473">
        <f t="shared" si="74"/>
        <v>4500</v>
      </c>
      <c r="AC284" s="3474"/>
      <c r="AD284" s="3473">
        <f t="shared" si="75"/>
        <v>0</v>
      </c>
      <c r="AE284" s="3480">
        <f t="shared" si="77"/>
        <v>25</v>
      </c>
      <c r="AF284" s="3481">
        <f t="shared" si="76"/>
        <v>7500</v>
      </c>
    </row>
    <row r="285" spans="1:32" ht="15.75">
      <c r="A285" s="777">
        <f t="shared" si="62"/>
        <v>268</v>
      </c>
      <c r="B285" s="3501" t="s">
        <v>6130</v>
      </c>
      <c r="C285" s="3470">
        <f t="shared" si="64"/>
        <v>230</v>
      </c>
      <c r="D285" s="3491" t="s">
        <v>903</v>
      </c>
      <c r="E285" s="3497">
        <v>15</v>
      </c>
      <c r="F285" s="3472">
        <v>100</v>
      </c>
      <c r="G285" s="3473">
        <f t="shared" si="65"/>
        <v>1500</v>
      </c>
      <c r="H285" s="3474">
        <v>50</v>
      </c>
      <c r="I285" s="3473">
        <f t="shared" si="66"/>
        <v>750</v>
      </c>
      <c r="J285" s="3472"/>
      <c r="K285" s="3473">
        <f t="shared" si="67"/>
        <v>0</v>
      </c>
      <c r="L285" s="3474"/>
      <c r="M285" s="3473">
        <f t="shared" si="68"/>
        <v>0</v>
      </c>
      <c r="N285" s="3472"/>
      <c r="O285" s="3475">
        <f t="shared" si="69"/>
        <v>0</v>
      </c>
      <c r="P285" s="3474"/>
      <c r="Q285" s="3473">
        <f t="shared" si="70"/>
        <v>0</v>
      </c>
      <c r="R285" s="3476">
        <f t="shared" si="63"/>
        <v>268</v>
      </c>
      <c r="S285" s="3502" t="s">
        <v>6130</v>
      </c>
      <c r="T285" s="3478">
        <f t="shared" si="71"/>
        <v>310</v>
      </c>
      <c r="U285" s="3492" t="s">
        <v>903</v>
      </c>
      <c r="V285" s="3500">
        <v>15</v>
      </c>
      <c r="W285" s="3472"/>
      <c r="X285" s="3473">
        <f t="shared" si="72"/>
        <v>0</v>
      </c>
      <c r="Y285" s="3474"/>
      <c r="Z285" s="3473">
        <f t="shared" si="73"/>
        <v>0</v>
      </c>
      <c r="AA285" s="3472">
        <v>50</v>
      </c>
      <c r="AB285" s="3473">
        <f t="shared" si="74"/>
        <v>750</v>
      </c>
      <c r="AC285" s="3474">
        <v>30</v>
      </c>
      <c r="AD285" s="3473">
        <f t="shared" si="75"/>
        <v>450</v>
      </c>
      <c r="AE285" s="3480">
        <f t="shared" si="77"/>
        <v>230</v>
      </c>
      <c r="AF285" s="3481">
        <f t="shared" si="76"/>
        <v>3450</v>
      </c>
    </row>
    <row r="286" spans="1:32" ht="15.75">
      <c r="A286" s="777">
        <f t="shared" si="62"/>
        <v>269</v>
      </c>
      <c r="B286" s="3501" t="s">
        <v>6131</v>
      </c>
      <c r="C286" s="3470">
        <f t="shared" si="64"/>
        <v>370</v>
      </c>
      <c r="D286" s="3491" t="s">
        <v>903</v>
      </c>
      <c r="E286" s="3497">
        <v>20</v>
      </c>
      <c r="F286" s="3472">
        <v>100</v>
      </c>
      <c r="G286" s="3473">
        <f t="shared" si="65"/>
        <v>2000</v>
      </c>
      <c r="H286" s="3474">
        <v>50</v>
      </c>
      <c r="I286" s="3473">
        <f t="shared" si="66"/>
        <v>1000</v>
      </c>
      <c r="J286" s="3472"/>
      <c r="K286" s="3473">
        <f t="shared" si="67"/>
        <v>0</v>
      </c>
      <c r="L286" s="3474"/>
      <c r="M286" s="3473">
        <f t="shared" si="68"/>
        <v>0</v>
      </c>
      <c r="N286" s="3472"/>
      <c r="O286" s="3475">
        <f t="shared" si="69"/>
        <v>0</v>
      </c>
      <c r="P286" s="3474">
        <v>200</v>
      </c>
      <c r="Q286" s="3473">
        <f t="shared" si="70"/>
        <v>4000</v>
      </c>
      <c r="R286" s="3476">
        <f t="shared" si="63"/>
        <v>269</v>
      </c>
      <c r="S286" s="3502" t="s">
        <v>6131</v>
      </c>
      <c r="T286" s="3478">
        <f t="shared" si="71"/>
        <v>390</v>
      </c>
      <c r="U286" s="3492" t="s">
        <v>903</v>
      </c>
      <c r="V286" s="3500">
        <v>20</v>
      </c>
      <c r="W286" s="3472"/>
      <c r="X286" s="3473">
        <f t="shared" si="72"/>
        <v>0</v>
      </c>
      <c r="Y286" s="3474"/>
      <c r="Z286" s="3473">
        <f t="shared" si="73"/>
        <v>0</v>
      </c>
      <c r="AA286" s="3472">
        <v>20</v>
      </c>
      <c r="AB286" s="3473">
        <f t="shared" si="74"/>
        <v>400</v>
      </c>
      <c r="AC286" s="3474"/>
      <c r="AD286" s="3473">
        <f t="shared" si="75"/>
        <v>0</v>
      </c>
      <c r="AE286" s="3480">
        <f t="shared" si="77"/>
        <v>370</v>
      </c>
      <c r="AF286" s="3481">
        <f t="shared" si="76"/>
        <v>7400</v>
      </c>
    </row>
    <row r="287" spans="1:32" ht="15.75">
      <c r="A287" s="777">
        <f t="shared" si="62"/>
        <v>270</v>
      </c>
      <c r="B287" s="3501" t="s">
        <v>6132</v>
      </c>
      <c r="C287" s="3470">
        <f t="shared" si="64"/>
        <v>380</v>
      </c>
      <c r="D287" s="3491" t="s">
        <v>903</v>
      </c>
      <c r="E287" s="3497">
        <v>20</v>
      </c>
      <c r="F287" s="3472"/>
      <c r="G287" s="3473">
        <f t="shared" si="65"/>
        <v>0</v>
      </c>
      <c r="H287" s="3474">
        <v>100</v>
      </c>
      <c r="I287" s="3473">
        <f t="shared" si="66"/>
        <v>2000</v>
      </c>
      <c r="J287" s="3472"/>
      <c r="K287" s="3473">
        <f t="shared" si="67"/>
        <v>0</v>
      </c>
      <c r="L287" s="3474"/>
      <c r="M287" s="3473">
        <f t="shared" si="68"/>
        <v>0</v>
      </c>
      <c r="N287" s="3472"/>
      <c r="O287" s="3475">
        <f t="shared" si="69"/>
        <v>0</v>
      </c>
      <c r="P287" s="3474">
        <v>200</v>
      </c>
      <c r="Q287" s="3473">
        <f t="shared" si="70"/>
        <v>4000</v>
      </c>
      <c r="R287" s="3476">
        <f t="shared" si="63"/>
        <v>270</v>
      </c>
      <c r="S287" s="3502" t="s">
        <v>6132</v>
      </c>
      <c r="T287" s="3478">
        <f t="shared" si="71"/>
        <v>460</v>
      </c>
      <c r="U287" s="3492" t="s">
        <v>903</v>
      </c>
      <c r="V287" s="3500">
        <v>20</v>
      </c>
      <c r="W287" s="3472">
        <v>60</v>
      </c>
      <c r="X287" s="3473">
        <f t="shared" si="72"/>
        <v>1200</v>
      </c>
      <c r="Y287" s="3474"/>
      <c r="Z287" s="3473">
        <f t="shared" si="73"/>
        <v>0</v>
      </c>
      <c r="AA287" s="3472">
        <v>20</v>
      </c>
      <c r="AB287" s="3473">
        <f t="shared" si="74"/>
        <v>400</v>
      </c>
      <c r="AC287" s="3474"/>
      <c r="AD287" s="3473">
        <f t="shared" si="75"/>
        <v>0</v>
      </c>
      <c r="AE287" s="3480">
        <f t="shared" si="77"/>
        <v>380</v>
      </c>
      <c r="AF287" s="3481">
        <f t="shared" si="76"/>
        <v>7600</v>
      </c>
    </row>
    <row r="288" spans="1:32" ht="15.75">
      <c r="A288" s="777">
        <f t="shared" si="62"/>
        <v>271</v>
      </c>
      <c r="B288" s="3501" t="s">
        <v>6133</v>
      </c>
      <c r="C288" s="3470">
        <f t="shared" si="64"/>
        <v>420</v>
      </c>
      <c r="D288" s="3491" t="s">
        <v>903</v>
      </c>
      <c r="E288" s="3497">
        <v>20</v>
      </c>
      <c r="F288" s="3472"/>
      <c r="G288" s="3473">
        <f t="shared" si="65"/>
        <v>0</v>
      </c>
      <c r="H288" s="3474">
        <v>100</v>
      </c>
      <c r="I288" s="3473">
        <f t="shared" si="66"/>
        <v>2000</v>
      </c>
      <c r="J288" s="3472"/>
      <c r="K288" s="3473">
        <f t="shared" si="67"/>
        <v>0</v>
      </c>
      <c r="L288" s="3474"/>
      <c r="M288" s="3473">
        <f t="shared" si="68"/>
        <v>0</v>
      </c>
      <c r="N288" s="3472"/>
      <c r="O288" s="3475">
        <f t="shared" si="69"/>
        <v>0</v>
      </c>
      <c r="P288" s="3474">
        <v>200</v>
      </c>
      <c r="Q288" s="3473">
        <f t="shared" si="70"/>
        <v>4000</v>
      </c>
      <c r="R288" s="3476">
        <f t="shared" si="63"/>
        <v>271</v>
      </c>
      <c r="S288" s="3502" t="s">
        <v>6133</v>
      </c>
      <c r="T288" s="3478">
        <f t="shared" si="71"/>
        <v>540</v>
      </c>
      <c r="U288" s="3492" t="s">
        <v>903</v>
      </c>
      <c r="V288" s="3500">
        <v>20</v>
      </c>
      <c r="W288" s="3472">
        <v>100</v>
      </c>
      <c r="X288" s="3473">
        <f t="shared" si="72"/>
        <v>2000</v>
      </c>
      <c r="Y288" s="3474"/>
      <c r="Z288" s="3473">
        <f t="shared" si="73"/>
        <v>0</v>
      </c>
      <c r="AA288" s="3472">
        <v>20</v>
      </c>
      <c r="AB288" s="3473">
        <f t="shared" si="74"/>
        <v>400</v>
      </c>
      <c r="AC288" s="3474"/>
      <c r="AD288" s="3473">
        <f t="shared" si="75"/>
        <v>0</v>
      </c>
      <c r="AE288" s="3480">
        <f t="shared" si="77"/>
        <v>420</v>
      </c>
      <c r="AF288" s="3481">
        <f t="shared" si="76"/>
        <v>8400</v>
      </c>
    </row>
    <row r="289" spans="1:32" ht="15.75">
      <c r="A289" s="777">
        <f t="shared" si="62"/>
        <v>272</v>
      </c>
      <c r="B289" s="3501" t="s">
        <v>6134</v>
      </c>
      <c r="C289" s="3470">
        <f t="shared" si="64"/>
        <v>570</v>
      </c>
      <c r="D289" s="3491" t="s">
        <v>903</v>
      </c>
      <c r="E289" s="3497">
        <v>20</v>
      </c>
      <c r="F289" s="3472">
        <v>100</v>
      </c>
      <c r="G289" s="3473">
        <f t="shared" si="65"/>
        <v>2000</v>
      </c>
      <c r="H289" s="3474">
        <v>100</v>
      </c>
      <c r="I289" s="3473">
        <f t="shared" si="66"/>
        <v>2000</v>
      </c>
      <c r="J289" s="3472">
        <v>50</v>
      </c>
      <c r="K289" s="3473">
        <f t="shared" si="67"/>
        <v>1000</v>
      </c>
      <c r="L289" s="3474"/>
      <c r="M289" s="3473">
        <f t="shared" si="68"/>
        <v>0</v>
      </c>
      <c r="N289" s="3472"/>
      <c r="O289" s="3475">
        <f t="shared" si="69"/>
        <v>0</v>
      </c>
      <c r="P289" s="3474">
        <v>200</v>
      </c>
      <c r="Q289" s="3473">
        <f t="shared" si="70"/>
        <v>4000</v>
      </c>
      <c r="R289" s="3476">
        <f t="shared" si="63"/>
        <v>272</v>
      </c>
      <c r="S289" s="3502" t="s">
        <v>6134</v>
      </c>
      <c r="T289" s="3478">
        <f t="shared" si="71"/>
        <v>690</v>
      </c>
      <c r="U289" s="3492" t="s">
        <v>903</v>
      </c>
      <c r="V289" s="3500">
        <v>20</v>
      </c>
      <c r="W289" s="3472">
        <v>100</v>
      </c>
      <c r="X289" s="3473">
        <f t="shared" si="72"/>
        <v>2000</v>
      </c>
      <c r="Y289" s="3474"/>
      <c r="Z289" s="3473">
        <f t="shared" si="73"/>
        <v>0</v>
      </c>
      <c r="AA289" s="3472">
        <v>20</v>
      </c>
      <c r="AB289" s="3473">
        <f t="shared" si="74"/>
        <v>400</v>
      </c>
      <c r="AC289" s="3474"/>
      <c r="AD289" s="3473">
        <f t="shared" si="75"/>
        <v>0</v>
      </c>
      <c r="AE289" s="3480">
        <f t="shared" si="77"/>
        <v>570</v>
      </c>
      <c r="AF289" s="3481">
        <f t="shared" si="76"/>
        <v>11400</v>
      </c>
    </row>
    <row r="290" spans="1:32" ht="15.75">
      <c r="A290" s="777">
        <f t="shared" si="62"/>
        <v>273</v>
      </c>
      <c r="B290" s="3501" t="s">
        <v>6135</v>
      </c>
      <c r="C290" s="3470">
        <f t="shared" si="64"/>
        <v>1025</v>
      </c>
      <c r="D290" s="3491" t="s">
        <v>903</v>
      </c>
      <c r="E290" s="3497">
        <v>20</v>
      </c>
      <c r="F290" s="3472">
        <v>100</v>
      </c>
      <c r="G290" s="3473">
        <f t="shared" si="65"/>
        <v>2000</v>
      </c>
      <c r="H290" s="3474">
        <v>50</v>
      </c>
      <c r="I290" s="3473">
        <f t="shared" si="66"/>
        <v>1000</v>
      </c>
      <c r="J290" s="3472">
        <v>50</v>
      </c>
      <c r="K290" s="3473">
        <f t="shared" si="67"/>
        <v>1000</v>
      </c>
      <c r="L290" s="3474"/>
      <c r="M290" s="3473">
        <f t="shared" si="68"/>
        <v>0</v>
      </c>
      <c r="N290" s="3472"/>
      <c r="O290" s="3475">
        <f t="shared" si="69"/>
        <v>0</v>
      </c>
      <c r="P290" s="3474">
        <v>600</v>
      </c>
      <c r="Q290" s="3473">
        <f t="shared" si="70"/>
        <v>12000</v>
      </c>
      <c r="R290" s="3476">
        <f t="shared" si="63"/>
        <v>273</v>
      </c>
      <c r="S290" s="3502" t="s">
        <v>6135</v>
      </c>
      <c r="T290" s="3478">
        <f t="shared" si="71"/>
        <v>1250</v>
      </c>
      <c r="U290" s="3492" t="s">
        <v>903</v>
      </c>
      <c r="V290" s="3500">
        <v>20</v>
      </c>
      <c r="W290" s="3472">
        <v>150</v>
      </c>
      <c r="X290" s="3473">
        <f t="shared" si="72"/>
        <v>3000</v>
      </c>
      <c r="Y290" s="3474"/>
      <c r="Z290" s="3473">
        <f t="shared" si="73"/>
        <v>0</v>
      </c>
      <c r="AA290" s="3472">
        <v>75</v>
      </c>
      <c r="AB290" s="3473">
        <f t="shared" si="74"/>
        <v>1500</v>
      </c>
      <c r="AC290" s="3474"/>
      <c r="AD290" s="3473">
        <f t="shared" si="75"/>
        <v>0</v>
      </c>
      <c r="AE290" s="3480">
        <f t="shared" si="77"/>
        <v>1025</v>
      </c>
      <c r="AF290" s="3481">
        <f t="shared" si="76"/>
        <v>20500</v>
      </c>
    </row>
    <row r="291" spans="1:32" ht="15.75">
      <c r="A291" s="777">
        <f t="shared" si="62"/>
        <v>274</v>
      </c>
      <c r="B291" s="3501" t="s">
        <v>6136</v>
      </c>
      <c r="C291" s="3470">
        <f t="shared" si="64"/>
        <v>375</v>
      </c>
      <c r="D291" s="3491" t="s">
        <v>903</v>
      </c>
      <c r="E291" s="3497">
        <v>20</v>
      </c>
      <c r="F291" s="3472"/>
      <c r="G291" s="3473">
        <f t="shared" si="65"/>
        <v>0</v>
      </c>
      <c r="H291" s="3474"/>
      <c r="I291" s="3473">
        <f t="shared" si="66"/>
        <v>0</v>
      </c>
      <c r="J291" s="3472"/>
      <c r="K291" s="3473">
        <f t="shared" si="67"/>
        <v>0</v>
      </c>
      <c r="L291" s="3474"/>
      <c r="M291" s="3473">
        <f t="shared" si="68"/>
        <v>0</v>
      </c>
      <c r="N291" s="3472"/>
      <c r="O291" s="3475">
        <f t="shared" si="69"/>
        <v>0</v>
      </c>
      <c r="P291" s="3474">
        <v>200</v>
      </c>
      <c r="Q291" s="3473">
        <f t="shared" si="70"/>
        <v>4000</v>
      </c>
      <c r="R291" s="3476">
        <f t="shared" si="63"/>
        <v>274</v>
      </c>
      <c r="S291" s="3502" t="s">
        <v>6136</v>
      </c>
      <c r="T291" s="3478">
        <f t="shared" si="71"/>
        <v>550</v>
      </c>
      <c r="U291" s="3492" t="s">
        <v>903</v>
      </c>
      <c r="V291" s="3500">
        <v>20</v>
      </c>
      <c r="W291" s="3472"/>
      <c r="X291" s="3473">
        <f t="shared" si="72"/>
        <v>0</v>
      </c>
      <c r="Y291" s="3474"/>
      <c r="Z291" s="3473">
        <f t="shared" si="73"/>
        <v>0</v>
      </c>
      <c r="AA291" s="3472">
        <v>75</v>
      </c>
      <c r="AB291" s="3473">
        <f t="shared" si="74"/>
        <v>1500</v>
      </c>
      <c r="AC291" s="3474">
        <v>100</v>
      </c>
      <c r="AD291" s="3473">
        <f t="shared" si="75"/>
        <v>2000</v>
      </c>
      <c r="AE291" s="3480">
        <f t="shared" si="77"/>
        <v>375</v>
      </c>
      <c r="AF291" s="3481">
        <f t="shared" si="76"/>
        <v>7500</v>
      </c>
    </row>
    <row r="292" spans="1:32" ht="60">
      <c r="A292" s="777">
        <f t="shared" si="62"/>
        <v>275</v>
      </c>
      <c r="B292" s="3526" t="s">
        <v>6137</v>
      </c>
      <c r="C292" s="3470">
        <f t="shared" si="64"/>
        <v>0</v>
      </c>
      <c r="D292" s="3491" t="s">
        <v>903</v>
      </c>
      <c r="E292" s="3497">
        <v>30</v>
      </c>
      <c r="F292" s="3472"/>
      <c r="G292" s="3473">
        <f t="shared" si="65"/>
        <v>0</v>
      </c>
      <c r="H292" s="3474"/>
      <c r="I292" s="3473">
        <f t="shared" si="66"/>
        <v>0</v>
      </c>
      <c r="J292" s="3472"/>
      <c r="K292" s="3473">
        <f t="shared" si="67"/>
        <v>0</v>
      </c>
      <c r="L292" s="3474"/>
      <c r="M292" s="3473">
        <f t="shared" si="68"/>
        <v>0</v>
      </c>
      <c r="N292" s="3472"/>
      <c r="O292" s="3475">
        <f t="shared" si="69"/>
        <v>0</v>
      </c>
      <c r="P292" s="3474"/>
      <c r="Q292" s="3473">
        <f t="shared" si="70"/>
        <v>0</v>
      </c>
      <c r="R292" s="3476">
        <f t="shared" si="63"/>
        <v>275</v>
      </c>
      <c r="S292" s="3528" t="s">
        <v>6137</v>
      </c>
      <c r="T292" s="3478">
        <f t="shared" si="71"/>
        <v>0</v>
      </c>
      <c r="U292" s="3492" t="s">
        <v>903</v>
      </c>
      <c r="V292" s="3500">
        <v>30</v>
      </c>
      <c r="W292" s="3472"/>
      <c r="X292" s="3473">
        <f t="shared" si="72"/>
        <v>0</v>
      </c>
      <c r="Y292" s="3474"/>
      <c r="Z292" s="3473">
        <f t="shared" si="73"/>
        <v>0</v>
      </c>
      <c r="AA292" s="3472"/>
      <c r="AB292" s="3473">
        <f t="shared" si="74"/>
        <v>0</v>
      </c>
      <c r="AC292" s="3474"/>
      <c r="AD292" s="3473">
        <f t="shared" si="75"/>
        <v>0</v>
      </c>
      <c r="AE292" s="3480">
        <f t="shared" si="77"/>
        <v>0</v>
      </c>
      <c r="AF292" s="3481">
        <f t="shared" si="76"/>
        <v>0</v>
      </c>
    </row>
    <row r="293" spans="1:32" ht="15.75">
      <c r="A293" s="777">
        <f t="shared" ref="A293:A356" si="78">A292+1</f>
        <v>276</v>
      </c>
      <c r="B293" s="3579" t="s">
        <v>6138</v>
      </c>
      <c r="C293" s="3470">
        <f t="shared" si="64"/>
        <v>0</v>
      </c>
      <c r="D293" s="3491" t="s">
        <v>903</v>
      </c>
      <c r="E293" s="3497">
        <v>17.5</v>
      </c>
      <c r="F293" s="3472"/>
      <c r="G293" s="3473">
        <f t="shared" si="65"/>
        <v>0</v>
      </c>
      <c r="H293" s="3474"/>
      <c r="I293" s="3473">
        <f t="shared" si="66"/>
        <v>0</v>
      </c>
      <c r="J293" s="3472"/>
      <c r="K293" s="3473">
        <f t="shared" si="67"/>
        <v>0</v>
      </c>
      <c r="L293" s="3474"/>
      <c r="M293" s="3473">
        <f t="shared" si="68"/>
        <v>0</v>
      </c>
      <c r="N293" s="3472"/>
      <c r="O293" s="3475">
        <f t="shared" si="69"/>
        <v>0</v>
      </c>
      <c r="P293" s="3474"/>
      <c r="Q293" s="3473">
        <f t="shared" si="70"/>
        <v>0</v>
      </c>
      <c r="R293" s="3476">
        <f t="shared" ref="R293:R356" si="79">R292+1</f>
        <v>276</v>
      </c>
      <c r="S293" s="3580" t="s">
        <v>6138</v>
      </c>
      <c r="T293" s="3478">
        <f t="shared" si="71"/>
        <v>0</v>
      </c>
      <c r="U293" s="3492" t="s">
        <v>903</v>
      </c>
      <c r="V293" s="3500">
        <v>17.5</v>
      </c>
      <c r="W293" s="3472"/>
      <c r="X293" s="3473">
        <f t="shared" si="72"/>
        <v>0</v>
      </c>
      <c r="Y293" s="3474"/>
      <c r="Z293" s="3473">
        <f t="shared" si="73"/>
        <v>0</v>
      </c>
      <c r="AA293" s="3472"/>
      <c r="AB293" s="3473">
        <f t="shared" si="74"/>
        <v>0</v>
      </c>
      <c r="AC293" s="3474"/>
      <c r="AD293" s="3473">
        <f t="shared" si="75"/>
        <v>0</v>
      </c>
      <c r="AE293" s="3480">
        <f t="shared" si="77"/>
        <v>0</v>
      </c>
      <c r="AF293" s="3481">
        <f t="shared" si="76"/>
        <v>0</v>
      </c>
    </row>
    <row r="294" spans="1:32" ht="90">
      <c r="A294" s="777">
        <f t="shared" si="78"/>
        <v>277</v>
      </c>
      <c r="B294" s="3522" t="s">
        <v>6139</v>
      </c>
      <c r="C294" s="3470">
        <f t="shared" si="64"/>
        <v>0</v>
      </c>
      <c r="D294" s="3491" t="s">
        <v>903</v>
      </c>
      <c r="E294" s="3497">
        <v>50</v>
      </c>
      <c r="F294" s="3472"/>
      <c r="G294" s="3473">
        <f t="shared" si="65"/>
        <v>0</v>
      </c>
      <c r="H294" s="3474"/>
      <c r="I294" s="3473">
        <f t="shared" si="66"/>
        <v>0</v>
      </c>
      <c r="J294" s="3472"/>
      <c r="K294" s="3473">
        <f t="shared" si="67"/>
        <v>0</v>
      </c>
      <c r="L294" s="3474"/>
      <c r="M294" s="3473">
        <f t="shared" si="68"/>
        <v>0</v>
      </c>
      <c r="N294" s="3472"/>
      <c r="O294" s="3475">
        <f t="shared" si="69"/>
        <v>0</v>
      </c>
      <c r="P294" s="3474"/>
      <c r="Q294" s="3473">
        <f t="shared" si="70"/>
        <v>0</v>
      </c>
      <c r="R294" s="3476">
        <f t="shared" si="79"/>
        <v>277</v>
      </c>
      <c r="S294" s="3524" t="s">
        <v>6139</v>
      </c>
      <c r="T294" s="3478">
        <f t="shared" si="71"/>
        <v>0</v>
      </c>
      <c r="U294" s="3492" t="s">
        <v>903</v>
      </c>
      <c r="V294" s="3500">
        <v>50</v>
      </c>
      <c r="W294" s="3472"/>
      <c r="X294" s="3473">
        <f t="shared" si="72"/>
        <v>0</v>
      </c>
      <c r="Y294" s="3474"/>
      <c r="Z294" s="3473">
        <f t="shared" si="73"/>
        <v>0</v>
      </c>
      <c r="AA294" s="3472"/>
      <c r="AB294" s="3473">
        <f t="shared" si="74"/>
        <v>0</v>
      </c>
      <c r="AC294" s="3474"/>
      <c r="AD294" s="3473">
        <f t="shared" si="75"/>
        <v>0</v>
      </c>
      <c r="AE294" s="3480">
        <f t="shared" si="77"/>
        <v>0</v>
      </c>
      <c r="AF294" s="3481">
        <f t="shared" si="76"/>
        <v>0</v>
      </c>
    </row>
    <row r="295" spans="1:32" s="3482" customFormat="1" ht="180.75">
      <c r="A295" s="777">
        <f t="shared" si="78"/>
        <v>278</v>
      </c>
      <c r="B295" s="3487" t="s">
        <v>6140</v>
      </c>
      <c r="C295" s="3470">
        <f t="shared" si="64"/>
        <v>0</v>
      </c>
      <c r="D295" s="3484" t="s">
        <v>929</v>
      </c>
      <c r="E295" s="3497">
        <v>700</v>
      </c>
      <c r="F295" s="3472"/>
      <c r="G295" s="3473">
        <f t="shared" si="65"/>
        <v>0</v>
      </c>
      <c r="H295" s="3474"/>
      <c r="I295" s="3473">
        <f t="shared" si="66"/>
        <v>0</v>
      </c>
      <c r="J295" s="3472"/>
      <c r="K295" s="3473">
        <f t="shared" si="67"/>
        <v>0</v>
      </c>
      <c r="L295" s="3474"/>
      <c r="M295" s="3473">
        <f t="shared" si="68"/>
        <v>0</v>
      </c>
      <c r="N295" s="3472"/>
      <c r="O295" s="3475">
        <f t="shared" si="69"/>
        <v>0</v>
      </c>
      <c r="P295" s="3474"/>
      <c r="Q295" s="3473">
        <f t="shared" si="70"/>
        <v>0</v>
      </c>
      <c r="R295" s="3476">
        <f t="shared" si="79"/>
        <v>278</v>
      </c>
      <c r="S295" s="3488" t="s">
        <v>6140</v>
      </c>
      <c r="T295" s="3478">
        <f t="shared" si="71"/>
        <v>0</v>
      </c>
      <c r="U295" s="3486" t="s">
        <v>929</v>
      </c>
      <c r="V295" s="3500">
        <v>700</v>
      </c>
      <c r="W295" s="3472"/>
      <c r="X295" s="3473">
        <f t="shared" si="72"/>
        <v>0</v>
      </c>
      <c r="Y295" s="3474"/>
      <c r="Z295" s="3473">
        <f t="shared" si="73"/>
        <v>0</v>
      </c>
      <c r="AA295" s="3472"/>
      <c r="AB295" s="3473">
        <f t="shared" si="74"/>
        <v>0</v>
      </c>
      <c r="AC295" s="3474"/>
      <c r="AD295" s="3473">
        <f t="shared" si="75"/>
        <v>0</v>
      </c>
      <c r="AE295" s="3480">
        <f t="shared" si="77"/>
        <v>0</v>
      </c>
      <c r="AF295" s="3481">
        <f t="shared" si="76"/>
        <v>0</v>
      </c>
    </row>
    <row r="296" spans="1:32" s="3482" customFormat="1" ht="180.75">
      <c r="A296" s="777">
        <f t="shared" si="78"/>
        <v>279</v>
      </c>
      <c r="B296" s="3487" t="s">
        <v>6141</v>
      </c>
      <c r="C296" s="3470">
        <f t="shared" si="64"/>
        <v>0</v>
      </c>
      <c r="D296" s="3484" t="s">
        <v>929</v>
      </c>
      <c r="E296" s="3497">
        <v>700</v>
      </c>
      <c r="F296" s="3472"/>
      <c r="G296" s="3473">
        <f t="shared" si="65"/>
        <v>0</v>
      </c>
      <c r="H296" s="3474"/>
      <c r="I296" s="3473">
        <f t="shared" si="66"/>
        <v>0</v>
      </c>
      <c r="J296" s="3472"/>
      <c r="K296" s="3473">
        <f t="shared" si="67"/>
        <v>0</v>
      </c>
      <c r="L296" s="3474"/>
      <c r="M296" s="3473">
        <f t="shared" si="68"/>
        <v>0</v>
      </c>
      <c r="N296" s="3472"/>
      <c r="O296" s="3475">
        <f t="shared" si="69"/>
        <v>0</v>
      </c>
      <c r="P296" s="3474"/>
      <c r="Q296" s="3473">
        <f t="shared" si="70"/>
        <v>0</v>
      </c>
      <c r="R296" s="3476">
        <f t="shared" si="79"/>
        <v>279</v>
      </c>
      <c r="S296" s="3488" t="s">
        <v>6141</v>
      </c>
      <c r="T296" s="3478">
        <f t="shared" si="71"/>
        <v>0</v>
      </c>
      <c r="U296" s="3486" t="s">
        <v>929</v>
      </c>
      <c r="V296" s="3500">
        <v>700</v>
      </c>
      <c r="W296" s="3472"/>
      <c r="X296" s="3473">
        <f t="shared" si="72"/>
        <v>0</v>
      </c>
      <c r="Y296" s="3474"/>
      <c r="Z296" s="3473">
        <f t="shared" si="73"/>
        <v>0</v>
      </c>
      <c r="AA296" s="3472"/>
      <c r="AB296" s="3473">
        <f t="shared" si="74"/>
        <v>0</v>
      </c>
      <c r="AC296" s="3474"/>
      <c r="AD296" s="3473">
        <f t="shared" si="75"/>
        <v>0</v>
      </c>
      <c r="AE296" s="3480">
        <f t="shared" si="77"/>
        <v>0</v>
      </c>
      <c r="AF296" s="3481">
        <f t="shared" si="76"/>
        <v>0</v>
      </c>
    </row>
    <row r="297" spans="1:32" s="3482" customFormat="1" ht="180.75">
      <c r="A297" s="777">
        <f t="shared" si="78"/>
        <v>280</v>
      </c>
      <c r="B297" s="3487" t="s">
        <v>6142</v>
      </c>
      <c r="C297" s="3470">
        <f t="shared" si="64"/>
        <v>0</v>
      </c>
      <c r="D297" s="3484" t="s">
        <v>929</v>
      </c>
      <c r="E297" s="3497">
        <v>700</v>
      </c>
      <c r="F297" s="3472"/>
      <c r="G297" s="3473">
        <f t="shared" si="65"/>
        <v>0</v>
      </c>
      <c r="H297" s="3474"/>
      <c r="I297" s="3473">
        <f t="shared" si="66"/>
        <v>0</v>
      </c>
      <c r="J297" s="3472"/>
      <c r="K297" s="3473">
        <f t="shared" si="67"/>
        <v>0</v>
      </c>
      <c r="L297" s="3474"/>
      <c r="M297" s="3473">
        <f t="shared" si="68"/>
        <v>0</v>
      </c>
      <c r="N297" s="3472"/>
      <c r="O297" s="3475">
        <f t="shared" si="69"/>
        <v>0</v>
      </c>
      <c r="P297" s="3474"/>
      <c r="Q297" s="3473">
        <f t="shared" si="70"/>
        <v>0</v>
      </c>
      <c r="R297" s="3476">
        <f t="shared" si="79"/>
        <v>280</v>
      </c>
      <c r="S297" s="3488" t="s">
        <v>6142</v>
      </c>
      <c r="T297" s="3478">
        <f t="shared" si="71"/>
        <v>0</v>
      </c>
      <c r="U297" s="3486" t="s">
        <v>929</v>
      </c>
      <c r="V297" s="3500">
        <v>700</v>
      </c>
      <c r="W297" s="3472"/>
      <c r="X297" s="3473">
        <f t="shared" si="72"/>
        <v>0</v>
      </c>
      <c r="Y297" s="3474"/>
      <c r="Z297" s="3473">
        <f t="shared" si="73"/>
        <v>0</v>
      </c>
      <c r="AA297" s="3472"/>
      <c r="AB297" s="3473">
        <f t="shared" si="74"/>
        <v>0</v>
      </c>
      <c r="AC297" s="3474"/>
      <c r="AD297" s="3473">
        <f t="shared" si="75"/>
        <v>0</v>
      </c>
      <c r="AE297" s="3480">
        <f t="shared" si="77"/>
        <v>0</v>
      </c>
      <c r="AF297" s="3481">
        <f t="shared" si="76"/>
        <v>0</v>
      </c>
    </row>
    <row r="298" spans="1:32" s="3482" customFormat="1" ht="180.75">
      <c r="A298" s="777">
        <f t="shared" si="78"/>
        <v>281</v>
      </c>
      <c r="B298" s="3487" t="s">
        <v>6143</v>
      </c>
      <c r="C298" s="3470">
        <f t="shared" si="64"/>
        <v>0</v>
      </c>
      <c r="D298" s="3484" t="s">
        <v>929</v>
      </c>
      <c r="E298" s="3497">
        <v>700</v>
      </c>
      <c r="F298" s="3472"/>
      <c r="G298" s="3473">
        <f t="shared" si="65"/>
        <v>0</v>
      </c>
      <c r="H298" s="3474"/>
      <c r="I298" s="3473">
        <f t="shared" si="66"/>
        <v>0</v>
      </c>
      <c r="J298" s="3472"/>
      <c r="K298" s="3473">
        <f t="shared" si="67"/>
        <v>0</v>
      </c>
      <c r="L298" s="3474"/>
      <c r="M298" s="3473">
        <f t="shared" si="68"/>
        <v>0</v>
      </c>
      <c r="N298" s="3472"/>
      <c r="O298" s="3475">
        <f t="shared" si="69"/>
        <v>0</v>
      </c>
      <c r="P298" s="3474"/>
      <c r="Q298" s="3473">
        <f t="shared" si="70"/>
        <v>0</v>
      </c>
      <c r="R298" s="3476">
        <f t="shared" si="79"/>
        <v>281</v>
      </c>
      <c r="S298" s="3488" t="s">
        <v>6143</v>
      </c>
      <c r="T298" s="3478">
        <f t="shared" si="71"/>
        <v>0</v>
      </c>
      <c r="U298" s="3486" t="s">
        <v>929</v>
      </c>
      <c r="V298" s="3500">
        <v>700</v>
      </c>
      <c r="W298" s="3472"/>
      <c r="X298" s="3473">
        <f t="shared" si="72"/>
        <v>0</v>
      </c>
      <c r="Y298" s="3474"/>
      <c r="Z298" s="3473">
        <f t="shared" si="73"/>
        <v>0</v>
      </c>
      <c r="AA298" s="3472"/>
      <c r="AB298" s="3473">
        <f t="shared" si="74"/>
        <v>0</v>
      </c>
      <c r="AC298" s="3474"/>
      <c r="AD298" s="3473">
        <f t="shared" si="75"/>
        <v>0</v>
      </c>
      <c r="AE298" s="3480">
        <f t="shared" si="77"/>
        <v>0</v>
      </c>
      <c r="AF298" s="3481">
        <f t="shared" si="76"/>
        <v>0</v>
      </c>
    </row>
    <row r="299" spans="1:32" s="3482" customFormat="1" ht="180.75">
      <c r="A299" s="777">
        <f t="shared" si="78"/>
        <v>282</v>
      </c>
      <c r="B299" s="3487" t="s">
        <v>6144</v>
      </c>
      <c r="C299" s="3470">
        <f t="shared" si="64"/>
        <v>0</v>
      </c>
      <c r="D299" s="3484" t="s">
        <v>929</v>
      </c>
      <c r="E299" s="3497">
        <v>700</v>
      </c>
      <c r="F299" s="3472"/>
      <c r="G299" s="3473">
        <f t="shared" si="65"/>
        <v>0</v>
      </c>
      <c r="H299" s="3474"/>
      <c r="I299" s="3473">
        <f t="shared" si="66"/>
        <v>0</v>
      </c>
      <c r="J299" s="3472"/>
      <c r="K299" s="3473">
        <f t="shared" si="67"/>
        <v>0</v>
      </c>
      <c r="L299" s="3474"/>
      <c r="M299" s="3473">
        <f t="shared" si="68"/>
        <v>0</v>
      </c>
      <c r="N299" s="3472"/>
      <c r="O299" s="3475">
        <f t="shared" si="69"/>
        <v>0</v>
      </c>
      <c r="P299" s="3474"/>
      <c r="Q299" s="3473">
        <f t="shared" si="70"/>
        <v>0</v>
      </c>
      <c r="R299" s="3476">
        <f t="shared" si="79"/>
        <v>282</v>
      </c>
      <c r="S299" s="3488" t="s">
        <v>6144</v>
      </c>
      <c r="T299" s="3478">
        <f t="shared" si="71"/>
        <v>0</v>
      </c>
      <c r="U299" s="3486" t="s">
        <v>929</v>
      </c>
      <c r="V299" s="3500">
        <v>700</v>
      </c>
      <c r="W299" s="3472"/>
      <c r="X299" s="3473">
        <f t="shared" si="72"/>
        <v>0</v>
      </c>
      <c r="Y299" s="3474"/>
      <c r="Z299" s="3473">
        <f t="shared" si="73"/>
        <v>0</v>
      </c>
      <c r="AA299" s="3472"/>
      <c r="AB299" s="3473">
        <f t="shared" si="74"/>
        <v>0</v>
      </c>
      <c r="AC299" s="3474"/>
      <c r="AD299" s="3473">
        <f t="shared" si="75"/>
        <v>0</v>
      </c>
      <c r="AE299" s="3480">
        <f t="shared" si="77"/>
        <v>0</v>
      </c>
      <c r="AF299" s="3481">
        <f t="shared" si="76"/>
        <v>0</v>
      </c>
    </row>
    <row r="300" spans="1:32" s="3482" customFormat="1" ht="15.75">
      <c r="A300" s="777">
        <f t="shared" si="78"/>
        <v>283</v>
      </c>
      <c r="B300" s="3501" t="s">
        <v>6145</v>
      </c>
      <c r="C300" s="3470">
        <f t="shared" si="64"/>
        <v>0</v>
      </c>
      <c r="D300" s="3491" t="s">
        <v>903</v>
      </c>
      <c r="E300" s="3497">
        <v>270</v>
      </c>
      <c r="F300" s="3472"/>
      <c r="G300" s="3473">
        <f t="shared" si="65"/>
        <v>0</v>
      </c>
      <c r="H300" s="3474"/>
      <c r="I300" s="3473">
        <f t="shared" si="66"/>
        <v>0</v>
      </c>
      <c r="J300" s="3472"/>
      <c r="K300" s="3473">
        <f t="shared" si="67"/>
        <v>0</v>
      </c>
      <c r="L300" s="3474"/>
      <c r="M300" s="3473">
        <f t="shared" si="68"/>
        <v>0</v>
      </c>
      <c r="N300" s="3472"/>
      <c r="O300" s="3475">
        <f t="shared" si="69"/>
        <v>0</v>
      </c>
      <c r="P300" s="3474"/>
      <c r="Q300" s="3473">
        <f t="shared" si="70"/>
        <v>0</v>
      </c>
      <c r="R300" s="3476">
        <f t="shared" si="79"/>
        <v>283</v>
      </c>
      <c r="S300" s="3502" t="s">
        <v>6145</v>
      </c>
      <c r="T300" s="3478">
        <f t="shared" si="71"/>
        <v>0</v>
      </c>
      <c r="U300" s="3492" t="s">
        <v>903</v>
      </c>
      <c r="V300" s="3500">
        <v>270</v>
      </c>
      <c r="W300" s="3472"/>
      <c r="X300" s="3473">
        <f t="shared" si="72"/>
        <v>0</v>
      </c>
      <c r="Y300" s="3474"/>
      <c r="Z300" s="3473">
        <f t="shared" si="73"/>
        <v>0</v>
      </c>
      <c r="AA300" s="3472"/>
      <c r="AB300" s="3473">
        <f t="shared" si="74"/>
        <v>0</v>
      </c>
      <c r="AC300" s="3474"/>
      <c r="AD300" s="3473">
        <f t="shared" si="75"/>
        <v>0</v>
      </c>
      <c r="AE300" s="3480">
        <f t="shared" si="77"/>
        <v>0</v>
      </c>
      <c r="AF300" s="3481">
        <f t="shared" si="76"/>
        <v>0</v>
      </c>
    </row>
    <row r="301" spans="1:32" s="3482" customFormat="1" ht="60.75">
      <c r="A301" s="777">
        <f t="shared" si="78"/>
        <v>284</v>
      </c>
      <c r="B301" s="3483" t="s">
        <v>6146</v>
      </c>
      <c r="C301" s="3470">
        <f t="shared" si="64"/>
        <v>150</v>
      </c>
      <c r="D301" s="3484" t="s">
        <v>903</v>
      </c>
      <c r="E301" s="3497">
        <v>200</v>
      </c>
      <c r="F301" s="3472"/>
      <c r="G301" s="3473">
        <f t="shared" si="65"/>
        <v>0</v>
      </c>
      <c r="H301" s="3474"/>
      <c r="I301" s="3473">
        <f t="shared" si="66"/>
        <v>0</v>
      </c>
      <c r="J301" s="3472"/>
      <c r="K301" s="3473">
        <f t="shared" si="67"/>
        <v>0</v>
      </c>
      <c r="L301" s="3474"/>
      <c r="M301" s="3473">
        <f t="shared" si="68"/>
        <v>0</v>
      </c>
      <c r="N301" s="3472"/>
      <c r="O301" s="3475">
        <f t="shared" si="69"/>
        <v>0</v>
      </c>
      <c r="P301" s="3474">
        <v>150</v>
      </c>
      <c r="Q301" s="3473">
        <f t="shared" si="70"/>
        <v>30000</v>
      </c>
      <c r="R301" s="3476">
        <f t="shared" si="79"/>
        <v>284</v>
      </c>
      <c r="S301" s="3485" t="s">
        <v>6146</v>
      </c>
      <c r="T301" s="3478">
        <f t="shared" si="71"/>
        <v>150</v>
      </c>
      <c r="U301" s="3486" t="s">
        <v>903</v>
      </c>
      <c r="V301" s="3500">
        <v>200</v>
      </c>
      <c r="W301" s="3472"/>
      <c r="X301" s="3473">
        <f t="shared" si="72"/>
        <v>0</v>
      </c>
      <c r="Y301" s="3474"/>
      <c r="Z301" s="3473">
        <f t="shared" si="73"/>
        <v>0</v>
      </c>
      <c r="AA301" s="3472"/>
      <c r="AB301" s="3473">
        <f t="shared" si="74"/>
        <v>0</v>
      </c>
      <c r="AC301" s="3474"/>
      <c r="AD301" s="3473">
        <f t="shared" si="75"/>
        <v>0</v>
      </c>
      <c r="AE301" s="3480">
        <f t="shared" si="77"/>
        <v>150</v>
      </c>
      <c r="AF301" s="3481">
        <f t="shared" si="76"/>
        <v>30000</v>
      </c>
    </row>
    <row r="302" spans="1:32" s="3482" customFormat="1" ht="58.5" customHeight="1">
      <c r="A302" s="777">
        <f t="shared" si="78"/>
        <v>285</v>
      </c>
      <c r="B302" s="3483" t="s">
        <v>6147</v>
      </c>
      <c r="C302" s="3470">
        <f t="shared" si="64"/>
        <v>600</v>
      </c>
      <c r="D302" s="3484" t="s">
        <v>929</v>
      </c>
      <c r="E302" s="3497">
        <v>120</v>
      </c>
      <c r="F302" s="3472"/>
      <c r="G302" s="3473">
        <f t="shared" si="65"/>
        <v>0</v>
      </c>
      <c r="H302" s="3474"/>
      <c r="I302" s="3473">
        <f t="shared" si="66"/>
        <v>0</v>
      </c>
      <c r="J302" s="3472"/>
      <c r="K302" s="3473">
        <f t="shared" si="67"/>
        <v>0</v>
      </c>
      <c r="L302" s="3474"/>
      <c r="M302" s="3473">
        <f t="shared" si="68"/>
        <v>0</v>
      </c>
      <c r="N302" s="3472"/>
      <c r="O302" s="3475">
        <f t="shared" si="69"/>
        <v>0</v>
      </c>
      <c r="P302" s="3474">
        <v>300</v>
      </c>
      <c r="Q302" s="3473">
        <f t="shared" si="70"/>
        <v>36000</v>
      </c>
      <c r="R302" s="3476">
        <f t="shared" si="79"/>
        <v>285</v>
      </c>
      <c r="S302" s="3485" t="s">
        <v>6147</v>
      </c>
      <c r="T302" s="3478">
        <f t="shared" si="71"/>
        <v>900</v>
      </c>
      <c r="U302" s="3486" t="s">
        <v>929</v>
      </c>
      <c r="V302" s="3500">
        <v>120</v>
      </c>
      <c r="W302" s="3472">
        <v>300</v>
      </c>
      <c r="X302" s="3473">
        <f t="shared" si="72"/>
        <v>36000</v>
      </c>
      <c r="Y302" s="3474"/>
      <c r="Z302" s="3473">
        <f t="shared" si="73"/>
        <v>0</v>
      </c>
      <c r="AA302" s="3472"/>
      <c r="AB302" s="3473">
        <f t="shared" si="74"/>
        <v>0</v>
      </c>
      <c r="AC302" s="3474"/>
      <c r="AD302" s="3473">
        <f t="shared" si="75"/>
        <v>0</v>
      </c>
      <c r="AE302" s="3480">
        <f t="shared" si="77"/>
        <v>600</v>
      </c>
      <c r="AF302" s="3481">
        <f t="shared" si="76"/>
        <v>72000</v>
      </c>
    </row>
    <row r="303" spans="1:32" s="3482" customFormat="1" ht="15.75">
      <c r="A303" s="777">
        <f t="shared" si="78"/>
        <v>286</v>
      </c>
      <c r="B303" s="3532" t="s">
        <v>6148</v>
      </c>
      <c r="C303" s="3470">
        <f t="shared" si="64"/>
        <v>450</v>
      </c>
      <c r="D303" s="3496" t="s">
        <v>903</v>
      </c>
      <c r="E303" s="3497">
        <v>70</v>
      </c>
      <c r="F303" s="3472"/>
      <c r="G303" s="3473">
        <f t="shared" si="65"/>
        <v>0</v>
      </c>
      <c r="H303" s="3474"/>
      <c r="I303" s="3473">
        <f t="shared" si="66"/>
        <v>0</v>
      </c>
      <c r="J303" s="3472"/>
      <c r="K303" s="3473">
        <f t="shared" si="67"/>
        <v>0</v>
      </c>
      <c r="L303" s="3474"/>
      <c r="M303" s="3473">
        <f t="shared" si="68"/>
        <v>0</v>
      </c>
      <c r="N303" s="3472"/>
      <c r="O303" s="3475">
        <f t="shared" si="69"/>
        <v>0</v>
      </c>
      <c r="P303" s="3474">
        <v>150</v>
      </c>
      <c r="Q303" s="3473">
        <f t="shared" si="70"/>
        <v>10500</v>
      </c>
      <c r="R303" s="3476">
        <f t="shared" si="79"/>
        <v>286</v>
      </c>
      <c r="S303" s="3533" t="s">
        <v>6148</v>
      </c>
      <c r="T303" s="3478">
        <f t="shared" si="71"/>
        <v>750</v>
      </c>
      <c r="U303" s="3499" t="s">
        <v>903</v>
      </c>
      <c r="V303" s="3500">
        <v>70</v>
      </c>
      <c r="W303" s="3472">
        <v>300</v>
      </c>
      <c r="X303" s="3473">
        <f t="shared" si="72"/>
        <v>21000</v>
      </c>
      <c r="Y303" s="3474"/>
      <c r="Z303" s="3473">
        <f t="shared" si="73"/>
        <v>0</v>
      </c>
      <c r="AA303" s="3472"/>
      <c r="AB303" s="3473">
        <f t="shared" si="74"/>
        <v>0</v>
      </c>
      <c r="AC303" s="3474"/>
      <c r="AD303" s="3473">
        <f t="shared" si="75"/>
        <v>0</v>
      </c>
      <c r="AE303" s="3480">
        <f t="shared" si="77"/>
        <v>450</v>
      </c>
      <c r="AF303" s="3481">
        <f t="shared" si="76"/>
        <v>31500</v>
      </c>
    </row>
    <row r="304" spans="1:32" ht="15.75">
      <c r="A304" s="777">
        <f t="shared" si="78"/>
        <v>287</v>
      </c>
      <c r="B304" s="3579" t="s">
        <v>6149</v>
      </c>
      <c r="C304" s="3470">
        <f t="shared" si="64"/>
        <v>0</v>
      </c>
      <c r="D304" s="3496" t="s">
        <v>903</v>
      </c>
      <c r="E304" s="3497">
        <v>200</v>
      </c>
      <c r="F304" s="3472"/>
      <c r="G304" s="3473">
        <f t="shared" si="65"/>
        <v>0</v>
      </c>
      <c r="H304" s="3474"/>
      <c r="I304" s="3473">
        <f t="shared" si="66"/>
        <v>0</v>
      </c>
      <c r="J304" s="3472"/>
      <c r="K304" s="3473">
        <f t="shared" si="67"/>
        <v>0</v>
      </c>
      <c r="L304" s="3474"/>
      <c r="M304" s="3473">
        <f t="shared" si="68"/>
        <v>0</v>
      </c>
      <c r="N304" s="3472"/>
      <c r="O304" s="3475">
        <f t="shared" si="69"/>
        <v>0</v>
      </c>
      <c r="P304" s="3474"/>
      <c r="Q304" s="3473">
        <f t="shared" si="70"/>
        <v>0</v>
      </c>
      <c r="R304" s="3476">
        <f t="shared" si="79"/>
        <v>287</v>
      </c>
      <c r="S304" s="3580" t="s">
        <v>6149</v>
      </c>
      <c r="T304" s="3478">
        <f t="shared" si="71"/>
        <v>0</v>
      </c>
      <c r="U304" s="3499" t="s">
        <v>903</v>
      </c>
      <c r="V304" s="3500">
        <v>200</v>
      </c>
      <c r="W304" s="3472"/>
      <c r="X304" s="3473">
        <f t="shared" si="72"/>
        <v>0</v>
      </c>
      <c r="Y304" s="3474"/>
      <c r="Z304" s="3473">
        <f t="shared" si="73"/>
        <v>0</v>
      </c>
      <c r="AA304" s="3472"/>
      <c r="AB304" s="3473">
        <f t="shared" si="74"/>
        <v>0</v>
      </c>
      <c r="AC304" s="3474"/>
      <c r="AD304" s="3473">
        <f t="shared" si="75"/>
        <v>0</v>
      </c>
      <c r="AE304" s="3480">
        <f t="shared" si="77"/>
        <v>0</v>
      </c>
      <c r="AF304" s="3481">
        <f t="shared" si="76"/>
        <v>0</v>
      </c>
    </row>
    <row r="305" spans="1:32" ht="14.25" customHeight="1">
      <c r="A305" s="777">
        <f t="shared" si="78"/>
        <v>288</v>
      </c>
      <c r="B305" s="3522" t="s">
        <v>6150</v>
      </c>
      <c r="C305" s="3470">
        <f t="shared" si="64"/>
        <v>0</v>
      </c>
      <c r="D305" s="3484" t="s">
        <v>929</v>
      </c>
      <c r="E305" s="3497">
        <v>3600</v>
      </c>
      <c r="F305" s="3472"/>
      <c r="G305" s="3473">
        <f t="shared" si="65"/>
        <v>0</v>
      </c>
      <c r="H305" s="3474"/>
      <c r="I305" s="3473">
        <f t="shared" si="66"/>
        <v>0</v>
      </c>
      <c r="J305" s="3474"/>
      <c r="K305" s="3473">
        <f t="shared" si="67"/>
        <v>0</v>
      </c>
      <c r="L305" s="3474"/>
      <c r="M305" s="3473">
        <f t="shared" si="68"/>
        <v>0</v>
      </c>
      <c r="N305" s="3474"/>
      <c r="O305" s="3475">
        <f t="shared" si="69"/>
        <v>0</v>
      </c>
      <c r="P305" s="3474"/>
      <c r="Q305" s="3473">
        <f t="shared" si="70"/>
        <v>0</v>
      </c>
      <c r="R305" s="3476">
        <f t="shared" si="79"/>
        <v>288</v>
      </c>
      <c r="S305" s="3524" t="s">
        <v>6150</v>
      </c>
      <c r="T305" s="3478">
        <f t="shared" si="71"/>
        <v>0</v>
      </c>
      <c r="U305" s="3486" t="s">
        <v>929</v>
      </c>
      <c r="V305" s="3500">
        <v>3600</v>
      </c>
      <c r="W305" s="3472"/>
      <c r="X305" s="3473">
        <f t="shared" si="72"/>
        <v>0</v>
      </c>
      <c r="Y305" s="3474"/>
      <c r="Z305" s="3473">
        <f t="shared" si="73"/>
        <v>0</v>
      </c>
      <c r="AA305" s="3472"/>
      <c r="AB305" s="3473">
        <f t="shared" si="74"/>
        <v>0</v>
      </c>
      <c r="AC305" s="3474"/>
      <c r="AD305" s="3473">
        <f t="shared" si="75"/>
        <v>0</v>
      </c>
      <c r="AE305" s="3480">
        <f t="shared" si="77"/>
        <v>0</v>
      </c>
      <c r="AF305" s="3481">
        <f t="shared" si="76"/>
        <v>0</v>
      </c>
    </row>
    <row r="306" spans="1:32" ht="35.25" customHeight="1">
      <c r="A306" s="777">
        <f t="shared" si="78"/>
        <v>289</v>
      </c>
      <c r="B306" s="3483" t="s">
        <v>6151</v>
      </c>
      <c r="C306" s="3470">
        <f t="shared" si="64"/>
        <v>40</v>
      </c>
      <c r="D306" s="3484" t="s">
        <v>929</v>
      </c>
      <c r="E306" s="3497">
        <v>286</v>
      </c>
      <c r="F306" s="3472"/>
      <c r="G306" s="3473">
        <f t="shared" si="65"/>
        <v>0</v>
      </c>
      <c r="H306" s="3474"/>
      <c r="I306" s="3473">
        <f t="shared" si="66"/>
        <v>0</v>
      </c>
      <c r="J306" s="3474"/>
      <c r="K306" s="3473">
        <f t="shared" si="67"/>
        <v>0</v>
      </c>
      <c r="L306" s="3474"/>
      <c r="M306" s="3473">
        <f t="shared" si="68"/>
        <v>0</v>
      </c>
      <c r="N306" s="3474"/>
      <c r="O306" s="3475">
        <f t="shared" si="69"/>
        <v>0</v>
      </c>
      <c r="P306" s="3474"/>
      <c r="Q306" s="3473">
        <f t="shared" si="70"/>
        <v>0</v>
      </c>
      <c r="R306" s="3476">
        <f t="shared" si="79"/>
        <v>289</v>
      </c>
      <c r="S306" s="3485" t="s">
        <v>6151</v>
      </c>
      <c r="T306" s="3478">
        <f t="shared" si="71"/>
        <v>80</v>
      </c>
      <c r="U306" s="3486" t="s">
        <v>929</v>
      </c>
      <c r="V306" s="3500">
        <v>286</v>
      </c>
      <c r="W306" s="3472">
        <v>40</v>
      </c>
      <c r="X306" s="3473">
        <f t="shared" si="72"/>
        <v>11440</v>
      </c>
      <c r="Y306" s="3474"/>
      <c r="Z306" s="3473">
        <f t="shared" si="73"/>
        <v>0</v>
      </c>
      <c r="AA306" s="3472"/>
      <c r="AB306" s="3473">
        <f t="shared" si="74"/>
        <v>0</v>
      </c>
      <c r="AC306" s="3474"/>
      <c r="AD306" s="3473">
        <f t="shared" si="75"/>
        <v>0</v>
      </c>
      <c r="AE306" s="3480">
        <f t="shared" si="77"/>
        <v>40</v>
      </c>
      <c r="AF306" s="3481">
        <f t="shared" si="76"/>
        <v>11440</v>
      </c>
    </row>
    <row r="307" spans="1:32" ht="17.25" customHeight="1">
      <c r="A307" s="777">
        <f t="shared" si="78"/>
        <v>290</v>
      </c>
      <c r="B307" s="3575" t="s">
        <v>6152</v>
      </c>
      <c r="C307" s="3470">
        <f t="shared" si="64"/>
        <v>5</v>
      </c>
      <c r="D307" s="3496" t="s">
        <v>929</v>
      </c>
      <c r="E307" s="3497">
        <v>625</v>
      </c>
      <c r="F307" s="3472"/>
      <c r="G307" s="3473">
        <f t="shared" si="65"/>
        <v>0</v>
      </c>
      <c r="H307" s="3474"/>
      <c r="I307" s="3473">
        <f t="shared" si="66"/>
        <v>0</v>
      </c>
      <c r="J307" s="3474"/>
      <c r="K307" s="3473">
        <f t="shared" si="67"/>
        <v>0</v>
      </c>
      <c r="L307" s="3474"/>
      <c r="M307" s="3473">
        <f t="shared" si="68"/>
        <v>0</v>
      </c>
      <c r="N307" s="3474"/>
      <c r="O307" s="3475">
        <f t="shared" si="69"/>
        <v>0</v>
      </c>
      <c r="P307" s="3474"/>
      <c r="Q307" s="3473">
        <f t="shared" si="70"/>
        <v>0</v>
      </c>
      <c r="R307" s="3476">
        <f t="shared" si="79"/>
        <v>290</v>
      </c>
      <c r="S307" s="3576" t="s">
        <v>6152</v>
      </c>
      <c r="T307" s="3478">
        <f t="shared" si="71"/>
        <v>10</v>
      </c>
      <c r="U307" s="3499" t="s">
        <v>929</v>
      </c>
      <c r="V307" s="3500">
        <v>625</v>
      </c>
      <c r="W307" s="3472"/>
      <c r="X307" s="3473">
        <f t="shared" si="72"/>
        <v>0</v>
      </c>
      <c r="Y307" s="3474"/>
      <c r="Z307" s="3473">
        <f t="shared" si="73"/>
        <v>0</v>
      </c>
      <c r="AA307" s="3472">
        <v>5</v>
      </c>
      <c r="AB307" s="3473">
        <f t="shared" si="74"/>
        <v>3125</v>
      </c>
      <c r="AC307" s="3474"/>
      <c r="AD307" s="3473">
        <f t="shared" si="75"/>
        <v>0</v>
      </c>
      <c r="AE307" s="3480">
        <f t="shared" si="77"/>
        <v>5</v>
      </c>
      <c r="AF307" s="3481">
        <f t="shared" si="76"/>
        <v>3125</v>
      </c>
    </row>
    <row r="308" spans="1:32" ht="15.75" customHeight="1">
      <c r="A308" s="777">
        <f t="shared" si="78"/>
        <v>291</v>
      </c>
      <c r="B308" s="3575" t="s">
        <v>6153</v>
      </c>
      <c r="C308" s="3470">
        <f t="shared" si="64"/>
        <v>42</v>
      </c>
      <c r="D308" s="3496" t="s">
        <v>929</v>
      </c>
      <c r="E308" s="3497">
        <v>3000</v>
      </c>
      <c r="F308" s="3472"/>
      <c r="G308" s="3473">
        <f t="shared" si="65"/>
        <v>0</v>
      </c>
      <c r="H308" s="3474"/>
      <c r="I308" s="3473">
        <f t="shared" si="66"/>
        <v>0</v>
      </c>
      <c r="J308" s="3474">
        <v>2</v>
      </c>
      <c r="K308" s="3473">
        <f t="shared" si="67"/>
        <v>6000</v>
      </c>
      <c r="L308" s="3474"/>
      <c r="M308" s="3473">
        <f t="shared" si="68"/>
        <v>0</v>
      </c>
      <c r="N308" s="3474"/>
      <c r="O308" s="3475">
        <f t="shared" si="69"/>
        <v>0</v>
      </c>
      <c r="P308" s="3474"/>
      <c r="Q308" s="3473">
        <f t="shared" si="70"/>
        <v>0</v>
      </c>
      <c r="R308" s="3476">
        <f t="shared" si="79"/>
        <v>291</v>
      </c>
      <c r="S308" s="3576" t="s">
        <v>6153</v>
      </c>
      <c r="T308" s="3478">
        <f t="shared" si="71"/>
        <v>82</v>
      </c>
      <c r="U308" s="3499" t="s">
        <v>929</v>
      </c>
      <c r="V308" s="3500">
        <v>3000</v>
      </c>
      <c r="W308" s="3472"/>
      <c r="X308" s="3473">
        <f t="shared" si="72"/>
        <v>0</v>
      </c>
      <c r="Y308" s="3474"/>
      <c r="Z308" s="3473">
        <f t="shared" si="73"/>
        <v>0</v>
      </c>
      <c r="AA308" s="3472"/>
      <c r="AB308" s="3473">
        <f t="shared" si="74"/>
        <v>0</v>
      </c>
      <c r="AC308" s="3474">
        <v>40</v>
      </c>
      <c r="AD308" s="3473">
        <f t="shared" si="75"/>
        <v>120000</v>
      </c>
      <c r="AE308" s="3480">
        <f t="shared" si="77"/>
        <v>42</v>
      </c>
      <c r="AF308" s="3481">
        <f t="shared" si="76"/>
        <v>126000</v>
      </c>
    </row>
    <row r="309" spans="1:32" ht="16.5" customHeight="1">
      <c r="A309" s="777">
        <f t="shared" si="78"/>
        <v>292</v>
      </c>
      <c r="B309" s="3575" t="s">
        <v>6154</v>
      </c>
      <c r="C309" s="3470">
        <f t="shared" si="64"/>
        <v>10</v>
      </c>
      <c r="D309" s="3496" t="s">
        <v>929</v>
      </c>
      <c r="E309" s="3497">
        <v>750</v>
      </c>
      <c r="F309" s="3472"/>
      <c r="G309" s="3473">
        <f t="shared" si="65"/>
        <v>0</v>
      </c>
      <c r="H309" s="3474">
        <v>5</v>
      </c>
      <c r="I309" s="3473">
        <f t="shared" si="66"/>
        <v>3750</v>
      </c>
      <c r="J309" s="3474"/>
      <c r="K309" s="3473">
        <f t="shared" si="67"/>
        <v>0</v>
      </c>
      <c r="L309" s="3474"/>
      <c r="M309" s="3473">
        <f t="shared" si="68"/>
        <v>0</v>
      </c>
      <c r="N309" s="3474"/>
      <c r="O309" s="3475">
        <f t="shared" si="69"/>
        <v>0</v>
      </c>
      <c r="P309" s="3474"/>
      <c r="Q309" s="3473">
        <f t="shared" si="70"/>
        <v>0</v>
      </c>
      <c r="R309" s="3476">
        <f t="shared" si="79"/>
        <v>292</v>
      </c>
      <c r="S309" s="3576" t="s">
        <v>6154</v>
      </c>
      <c r="T309" s="3478">
        <f t="shared" si="71"/>
        <v>15</v>
      </c>
      <c r="U309" s="3499" t="s">
        <v>929</v>
      </c>
      <c r="V309" s="3500">
        <v>750</v>
      </c>
      <c r="W309" s="3472"/>
      <c r="X309" s="3473">
        <f t="shared" si="72"/>
        <v>0</v>
      </c>
      <c r="Y309" s="3474"/>
      <c r="Z309" s="3473">
        <f t="shared" si="73"/>
        <v>0</v>
      </c>
      <c r="AA309" s="3472">
        <v>5</v>
      </c>
      <c r="AB309" s="3473">
        <f t="shared" si="74"/>
        <v>3750</v>
      </c>
      <c r="AC309" s="3474"/>
      <c r="AD309" s="3473">
        <f t="shared" si="75"/>
        <v>0</v>
      </c>
      <c r="AE309" s="3480">
        <f t="shared" si="77"/>
        <v>10</v>
      </c>
      <c r="AF309" s="3481">
        <f t="shared" si="76"/>
        <v>7500</v>
      </c>
    </row>
    <row r="310" spans="1:32" ht="15.75" customHeight="1">
      <c r="A310" s="777">
        <f t="shared" si="78"/>
        <v>293</v>
      </c>
      <c r="B310" s="3575" t="s">
        <v>6155</v>
      </c>
      <c r="C310" s="3470">
        <f t="shared" si="64"/>
        <v>51</v>
      </c>
      <c r="D310" s="3496" t="s">
        <v>929</v>
      </c>
      <c r="E310" s="3497">
        <v>3000</v>
      </c>
      <c r="F310" s="3472"/>
      <c r="G310" s="3473">
        <f t="shared" si="65"/>
        <v>0</v>
      </c>
      <c r="H310" s="3474"/>
      <c r="I310" s="3473">
        <f t="shared" si="66"/>
        <v>0</v>
      </c>
      <c r="J310" s="3474">
        <v>6</v>
      </c>
      <c r="K310" s="3473">
        <f t="shared" si="67"/>
        <v>18000</v>
      </c>
      <c r="L310" s="3474"/>
      <c r="M310" s="3473">
        <f t="shared" si="68"/>
        <v>0</v>
      </c>
      <c r="N310" s="3474"/>
      <c r="O310" s="3475">
        <f t="shared" si="69"/>
        <v>0</v>
      </c>
      <c r="P310" s="3474"/>
      <c r="Q310" s="3473">
        <f t="shared" si="70"/>
        <v>0</v>
      </c>
      <c r="R310" s="3476">
        <f t="shared" si="79"/>
        <v>293</v>
      </c>
      <c r="S310" s="3576" t="s">
        <v>6155</v>
      </c>
      <c r="T310" s="3478">
        <f t="shared" si="71"/>
        <v>96</v>
      </c>
      <c r="U310" s="3499" t="s">
        <v>929</v>
      </c>
      <c r="V310" s="3500">
        <v>3000</v>
      </c>
      <c r="W310" s="3472">
        <v>40</v>
      </c>
      <c r="X310" s="3473">
        <f t="shared" si="72"/>
        <v>120000</v>
      </c>
      <c r="Y310" s="3474"/>
      <c r="Z310" s="3473">
        <f t="shared" si="73"/>
        <v>0</v>
      </c>
      <c r="AA310" s="3472">
        <v>5</v>
      </c>
      <c r="AB310" s="3473">
        <f t="shared" si="74"/>
        <v>15000</v>
      </c>
      <c r="AC310" s="3474"/>
      <c r="AD310" s="3473">
        <f t="shared" si="75"/>
        <v>0</v>
      </c>
      <c r="AE310" s="3480">
        <f t="shared" si="77"/>
        <v>51</v>
      </c>
      <c r="AF310" s="3481">
        <f t="shared" si="76"/>
        <v>153000</v>
      </c>
    </row>
    <row r="311" spans="1:32" ht="31.5" customHeight="1">
      <c r="A311" s="777">
        <f t="shared" si="78"/>
        <v>294</v>
      </c>
      <c r="B311" s="3483" t="s">
        <v>6156</v>
      </c>
      <c r="C311" s="3470">
        <f t="shared" si="64"/>
        <v>30</v>
      </c>
      <c r="D311" s="3484" t="s">
        <v>929</v>
      </c>
      <c r="E311" s="3497">
        <v>5352</v>
      </c>
      <c r="F311" s="3472"/>
      <c r="G311" s="3473">
        <f t="shared" si="65"/>
        <v>0</v>
      </c>
      <c r="H311" s="3474"/>
      <c r="I311" s="3473">
        <f t="shared" si="66"/>
        <v>0</v>
      </c>
      <c r="J311" s="3474"/>
      <c r="K311" s="3473">
        <f t="shared" si="67"/>
        <v>0</v>
      </c>
      <c r="L311" s="3474"/>
      <c r="M311" s="3473">
        <f t="shared" si="68"/>
        <v>0</v>
      </c>
      <c r="N311" s="3474"/>
      <c r="O311" s="3475">
        <f t="shared" si="69"/>
        <v>0</v>
      </c>
      <c r="P311" s="3474">
        <v>30</v>
      </c>
      <c r="Q311" s="3473">
        <f t="shared" si="70"/>
        <v>160560</v>
      </c>
      <c r="R311" s="3476">
        <f t="shared" si="79"/>
        <v>294</v>
      </c>
      <c r="S311" s="3485" t="s">
        <v>6156</v>
      </c>
      <c r="T311" s="3478">
        <f t="shared" si="71"/>
        <v>30</v>
      </c>
      <c r="U311" s="3486" t="s">
        <v>929</v>
      </c>
      <c r="V311" s="3500">
        <v>5352</v>
      </c>
      <c r="W311" s="3472"/>
      <c r="X311" s="3473">
        <f t="shared" si="72"/>
        <v>0</v>
      </c>
      <c r="Y311" s="3474"/>
      <c r="Z311" s="3473">
        <f t="shared" si="73"/>
        <v>0</v>
      </c>
      <c r="AA311" s="3472"/>
      <c r="AB311" s="3473">
        <f t="shared" si="74"/>
        <v>0</v>
      </c>
      <c r="AC311" s="3474"/>
      <c r="AD311" s="3473">
        <f t="shared" si="75"/>
        <v>0</v>
      </c>
      <c r="AE311" s="3480">
        <f t="shared" si="77"/>
        <v>30</v>
      </c>
      <c r="AF311" s="3481">
        <f t="shared" si="76"/>
        <v>160560</v>
      </c>
    </row>
    <row r="312" spans="1:32" ht="23.25" customHeight="1">
      <c r="A312" s="777">
        <f t="shared" si="78"/>
        <v>295</v>
      </c>
      <c r="B312" s="3522" t="s">
        <v>6157</v>
      </c>
      <c r="C312" s="3470">
        <f t="shared" si="64"/>
        <v>5</v>
      </c>
      <c r="D312" s="3484" t="s">
        <v>929</v>
      </c>
      <c r="E312" s="3497">
        <v>1500</v>
      </c>
      <c r="F312" s="3472"/>
      <c r="G312" s="3473">
        <f t="shared" si="65"/>
        <v>0</v>
      </c>
      <c r="H312" s="3474">
        <v>5</v>
      </c>
      <c r="I312" s="3473">
        <f t="shared" si="66"/>
        <v>7500</v>
      </c>
      <c r="J312" s="3474"/>
      <c r="K312" s="3473">
        <f t="shared" si="67"/>
        <v>0</v>
      </c>
      <c r="L312" s="3474"/>
      <c r="M312" s="3473">
        <f t="shared" si="68"/>
        <v>0</v>
      </c>
      <c r="N312" s="3474"/>
      <c r="O312" s="3475">
        <f t="shared" si="69"/>
        <v>0</v>
      </c>
      <c r="P312" s="3474"/>
      <c r="Q312" s="3473">
        <f t="shared" si="70"/>
        <v>0</v>
      </c>
      <c r="R312" s="3476">
        <f t="shared" si="79"/>
        <v>295</v>
      </c>
      <c r="S312" s="3524" t="s">
        <v>6157</v>
      </c>
      <c r="T312" s="3478">
        <f t="shared" si="71"/>
        <v>5</v>
      </c>
      <c r="U312" s="3486" t="s">
        <v>929</v>
      </c>
      <c r="V312" s="3500">
        <v>1500</v>
      </c>
      <c r="W312" s="3472"/>
      <c r="X312" s="3473">
        <f t="shared" si="72"/>
        <v>0</v>
      </c>
      <c r="Y312" s="3474"/>
      <c r="Z312" s="3473">
        <f t="shared" si="73"/>
        <v>0</v>
      </c>
      <c r="AA312" s="3472"/>
      <c r="AB312" s="3473">
        <f t="shared" si="74"/>
        <v>0</v>
      </c>
      <c r="AC312" s="3474"/>
      <c r="AD312" s="3473">
        <f t="shared" si="75"/>
        <v>0</v>
      </c>
      <c r="AE312" s="3480">
        <f t="shared" si="77"/>
        <v>5</v>
      </c>
      <c r="AF312" s="3481">
        <f t="shared" si="76"/>
        <v>7500</v>
      </c>
    </row>
    <row r="313" spans="1:32" ht="18" customHeight="1">
      <c r="A313" s="777">
        <f t="shared" si="78"/>
        <v>296</v>
      </c>
      <c r="B313" s="3495" t="s">
        <v>6158</v>
      </c>
      <c r="C313" s="3470">
        <f t="shared" si="64"/>
        <v>0</v>
      </c>
      <c r="D313" s="3496" t="s">
        <v>929</v>
      </c>
      <c r="E313" s="3497">
        <v>720</v>
      </c>
      <c r="F313" s="3472"/>
      <c r="G313" s="3473">
        <f t="shared" si="65"/>
        <v>0</v>
      </c>
      <c r="H313" s="3474"/>
      <c r="I313" s="3473">
        <f t="shared" si="66"/>
        <v>0</v>
      </c>
      <c r="J313" s="3474"/>
      <c r="K313" s="3473">
        <f t="shared" si="67"/>
        <v>0</v>
      </c>
      <c r="L313" s="3474"/>
      <c r="M313" s="3473">
        <f t="shared" si="68"/>
        <v>0</v>
      </c>
      <c r="N313" s="3474"/>
      <c r="O313" s="3475">
        <f t="shared" si="69"/>
        <v>0</v>
      </c>
      <c r="P313" s="3474"/>
      <c r="Q313" s="3473">
        <f t="shared" si="70"/>
        <v>0</v>
      </c>
      <c r="R313" s="3476">
        <f t="shared" si="79"/>
        <v>296</v>
      </c>
      <c r="S313" s="3498" t="s">
        <v>6158</v>
      </c>
      <c r="T313" s="3478">
        <f t="shared" si="71"/>
        <v>0</v>
      </c>
      <c r="U313" s="3499" t="s">
        <v>929</v>
      </c>
      <c r="V313" s="3500">
        <v>720</v>
      </c>
      <c r="W313" s="3472"/>
      <c r="X313" s="3473">
        <f t="shared" si="72"/>
        <v>0</v>
      </c>
      <c r="Y313" s="3474"/>
      <c r="Z313" s="3473">
        <f t="shared" si="73"/>
        <v>0</v>
      </c>
      <c r="AA313" s="3472"/>
      <c r="AB313" s="3473">
        <f t="shared" si="74"/>
        <v>0</v>
      </c>
      <c r="AC313" s="3474"/>
      <c r="AD313" s="3473">
        <f t="shared" si="75"/>
        <v>0</v>
      </c>
      <c r="AE313" s="3480">
        <f t="shared" si="77"/>
        <v>0</v>
      </c>
      <c r="AF313" s="3481">
        <f t="shared" si="76"/>
        <v>0</v>
      </c>
    </row>
    <row r="314" spans="1:32" ht="30.75" customHeight="1">
      <c r="A314" s="777">
        <f t="shared" si="78"/>
        <v>297</v>
      </c>
      <c r="B314" s="3522" t="s">
        <v>6159</v>
      </c>
      <c r="C314" s="3470">
        <f t="shared" si="64"/>
        <v>0</v>
      </c>
      <c r="D314" s="3484" t="s">
        <v>929</v>
      </c>
      <c r="E314" s="3497">
        <v>450</v>
      </c>
      <c r="F314" s="3472"/>
      <c r="G314" s="3473">
        <f t="shared" si="65"/>
        <v>0</v>
      </c>
      <c r="H314" s="3474"/>
      <c r="I314" s="3473">
        <f t="shared" si="66"/>
        <v>0</v>
      </c>
      <c r="J314" s="3474"/>
      <c r="K314" s="3473">
        <f t="shared" si="67"/>
        <v>0</v>
      </c>
      <c r="L314" s="3474"/>
      <c r="M314" s="3473">
        <f t="shared" si="68"/>
        <v>0</v>
      </c>
      <c r="N314" s="3474"/>
      <c r="O314" s="3475">
        <f t="shared" si="69"/>
        <v>0</v>
      </c>
      <c r="P314" s="3474"/>
      <c r="Q314" s="3473">
        <f t="shared" si="70"/>
        <v>0</v>
      </c>
      <c r="R314" s="3476">
        <f t="shared" si="79"/>
        <v>297</v>
      </c>
      <c r="S314" s="3524" t="s">
        <v>6159</v>
      </c>
      <c r="T314" s="3478">
        <f t="shared" si="71"/>
        <v>0</v>
      </c>
      <c r="U314" s="3486" t="s">
        <v>929</v>
      </c>
      <c r="V314" s="3500">
        <v>450</v>
      </c>
      <c r="W314" s="3472"/>
      <c r="X314" s="3473">
        <f t="shared" si="72"/>
        <v>0</v>
      </c>
      <c r="Y314" s="3474"/>
      <c r="Z314" s="3473">
        <f t="shared" si="73"/>
        <v>0</v>
      </c>
      <c r="AA314" s="3472"/>
      <c r="AB314" s="3473">
        <f t="shared" si="74"/>
        <v>0</v>
      </c>
      <c r="AC314" s="3474"/>
      <c r="AD314" s="3473">
        <f t="shared" si="75"/>
        <v>0</v>
      </c>
      <c r="AE314" s="3480">
        <f t="shared" si="77"/>
        <v>0</v>
      </c>
      <c r="AF314" s="3481">
        <f t="shared" si="76"/>
        <v>0</v>
      </c>
    </row>
    <row r="315" spans="1:32" ht="31.5" customHeight="1">
      <c r="A315" s="777">
        <f t="shared" si="78"/>
        <v>298</v>
      </c>
      <c r="B315" s="3483" t="s">
        <v>6160</v>
      </c>
      <c r="C315" s="3470">
        <f t="shared" si="64"/>
        <v>12</v>
      </c>
      <c r="D315" s="3484" t="s">
        <v>929</v>
      </c>
      <c r="E315" s="3497">
        <v>6552</v>
      </c>
      <c r="F315" s="3472"/>
      <c r="G315" s="3473">
        <f t="shared" si="65"/>
        <v>0</v>
      </c>
      <c r="H315" s="3474"/>
      <c r="I315" s="3473">
        <f t="shared" si="66"/>
        <v>0</v>
      </c>
      <c r="J315" s="3474"/>
      <c r="K315" s="3473">
        <f t="shared" si="67"/>
        <v>0</v>
      </c>
      <c r="L315" s="3474"/>
      <c r="M315" s="3473">
        <f t="shared" si="68"/>
        <v>0</v>
      </c>
      <c r="N315" s="3474"/>
      <c r="O315" s="3475">
        <f t="shared" si="69"/>
        <v>0</v>
      </c>
      <c r="P315" s="3474">
        <v>12</v>
      </c>
      <c r="Q315" s="3473">
        <f t="shared" si="70"/>
        <v>78624</v>
      </c>
      <c r="R315" s="3476">
        <f t="shared" si="79"/>
        <v>298</v>
      </c>
      <c r="S315" s="3485" t="s">
        <v>6160</v>
      </c>
      <c r="T315" s="3478">
        <f t="shared" si="71"/>
        <v>12</v>
      </c>
      <c r="U315" s="3486" t="s">
        <v>929</v>
      </c>
      <c r="V315" s="3500">
        <v>6552</v>
      </c>
      <c r="W315" s="3472"/>
      <c r="X315" s="3473">
        <f t="shared" si="72"/>
        <v>0</v>
      </c>
      <c r="Y315" s="3474"/>
      <c r="Z315" s="3473">
        <f t="shared" si="73"/>
        <v>0</v>
      </c>
      <c r="AA315" s="3472"/>
      <c r="AB315" s="3473">
        <f t="shared" si="74"/>
        <v>0</v>
      </c>
      <c r="AC315" s="3474"/>
      <c r="AD315" s="3473">
        <f t="shared" si="75"/>
        <v>0</v>
      </c>
      <c r="AE315" s="3480">
        <f t="shared" si="77"/>
        <v>12</v>
      </c>
      <c r="AF315" s="3481">
        <f t="shared" si="76"/>
        <v>78624</v>
      </c>
    </row>
    <row r="316" spans="1:32" ht="29.25" customHeight="1">
      <c r="A316" s="777">
        <f t="shared" si="78"/>
        <v>299</v>
      </c>
      <c r="B316" s="3489" t="s">
        <v>6161</v>
      </c>
      <c r="C316" s="3470">
        <f t="shared" si="64"/>
        <v>40</v>
      </c>
      <c r="D316" s="3527" t="s">
        <v>929</v>
      </c>
      <c r="E316" s="3497">
        <v>750</v>
      </c>
      <c r="F316" s="3472"/>
      <c r="G316" s="3473">
        <f t="shared" si="65"/>
        <v>0</v>
      </c>
      <c r="H316" s="3474"/>
      <c r="I316" s="3473">
        <f t="shared" si="66"/>
        <v>0</v>
      </c>
      <c r="J316" s="3474"/>
      <c r="K316" s="3473">
        <f t="shared" si="67"/>
        <v>0</v>
      </c>
      <c r="L316" s="3474"/>
      <c r="M316" s="3473">
        <f t="shared" si="68"/>
        <v>0</v>
      </c>
      <c r="N316" s="3474"/>
      <c r="O316" s="3475">
        <f t="shared" si="69"/>
        <v>0</v>
      </c>
      <c r="P316" s="3474"/>
      <c r="Q316" s="3473">
        <f t="shared" si="70"/>
        <v>0</v>
      </c>
      <c r="R316" s="3476">
        <f t="shared" si="79"/>
        <v>299</v>
      </c>
      <c r="S316" s="3490" t="s">
        <v>6161</v>
      </c>
      <c r="T316" s="3478">
        <f t="shared" si="71"/>
        <v>80</v>
      </c>
      <c r="U316" s="3529" t="s">
        <v>929</v>
      </c>
      <c r="V316" s="3500">
        <v>750</v>
      </c>
      <c r="W316" s="3472">
        <v>40</v>
      </c>
      <c r="X316" s="3473">
        <f t="shared" si="72"/>
        <v>30000</v>
      </c>
      <c r="Y316" s="3474"/>
      <c r="Z316" s="3473">
        <f t="shared" si="73"/>
        <v>0</v>
      </c>
      <c r="AA316" s="3472"/>
      <c r="AB316" s="3473">
        <f t="shared" si="74"/>
        <v>0</v>
      </c>
      <c r="AC316" s="3474"/>
      <c r="AD316" s="3473">
        <f t="shared" si="75"/>
        <v>0</v>
      </c>
      <c r="AE316" s="3480">
        <f t="shared" si="77"/>
        <v>40</v>
      </c>
      <c r="AF316" s="3481">
        <f t="shared" si="76"/>
        <v>30000</v>
      </c>
    </row>
    <row r="317" spans="1:32" ht="20.25" customHeight="1">
      <c r="A317" s="777">
        <f t="shared" si="78"/>
        <v>300</v>
      </c>
      <c r="B317" s="3495" t="s">
        <v>6162</v>
      </c>
      <c r="C317" s="3470">
        <f t="shared" si="64"/>
        <v>0</v>
      </c>
      <c r="D317" s="3496" t="s">
        <v>929</v>
      </c>
      <c r="E317" s="3497">
        <v>720</v>
      </c>
      <c r="F317" s="3472"/>
      <c r="G317" s="3473">
        <f t="shared" si="65"/>
        <v>0</v>
      </c>
      <c r="H317" s="3474"/>
      <c r="I317" s="3473">
        <f t="shared" si="66"/>
        <v>0</v>
      </c>
      <c r="J317" s="3474"/>
      <c r="K317" s="3473">
        <f t="shared" si="67"/>
        <v>0</v>
      </c>
      <c r="L317" s="3474"/>
      <c r="M317" s="3473">
        <f t="shared" si="68"/>
        <v>0</v>
      </c>
      <c r="N317" s="3474"/>
      <c r="O317" s="3475">
        <f t="shared" si="69"/>
        <v>0</v>
      </c>
      <c r="P317" s="3474"/>
      <c r="Q317" s="3473">
        <f t="shared" si="70"/>
        <v>0</v>
      </c>
      <c r="R317" s="3476">
        <f t="shared" si="79"/>
        <v>300</v>
      </c>
      <c r="S317" s="3498" t="s">
        <v>6162</v>
      </c>
      <c r="T317" s="3478">
        <f t="shared" si="71"/>
        <v>0</v>
      </c>
      <c r="U317" s="3499" t="s">
        <v>929</v>
      </c>
      <c r="V317" s="3500">
        <v>720</v>
      </c>
      <c r="W317" s="3472"/>
      <c r="X317" s="3473">
        <f t="shared" si="72"/>
        <v>0</v>
      </c>
      <c r="Y317" s="3474"/>
      <c r="Z317" s="3473">
        <f t="shared" si="73"/>
        <v>0</v>
      </c>
      <c r="AA317" s="3472"/>
      <c r="AB317" s="3473">
        <f t="shared" si="74"/>
        <v>0</v>
      </c>
      <c r="AC317" s="3474"/>
      <c r="AD317" s="3473">
        <f t="shared" si="75"/>
        <v>0</v>
      </c>
      <c r="AE317" s="3480">
        <f t="shared" si="77"/>
        <v>0</v>
      </c>
      <c r="AF317" s="3481">
        <f t="shared" si="76"/>
        <v>0</v>
      </c>
    </row>
    <row r="318" spans="1:32" ht="17.25" customHeight="1">
      <c r="A318" s="777">
        <f t="shared" si="78"/>
        <v>301</v>
      </c>
      <c r="B318" s="3489" t="s">
        <v>6163</v>
      </c>
      <c r="C318" s="3470">
        <f t="shared" si="64"/>
        <v>40</v>
      </c>
      <c r="D318" s="3527" t="s">
        <v>929</v>
      </c>
      <c r="E318" s="3497">
        <v>750</v>
      </c>
      <c r="F318" s="3472"/>
      <c r="G318" s="3473">
        <f t="shared" si="65"/>
        <v>0</v>
      </c>
      <c r="H318" s="3474"/>
      <c r="I318" s="3473">
        <f t="shared" si="66"/>
        <v>0</v>
      </c>
      <c r="J318" s="3474"/>
      <c r="K318" s="3473">
        <f t="shared" si="67"/>
        <v>0</v>
      </c>
      <c r="L318" s="3474"/>
      <c r="M318" s="3473">
        <f t="shared" si="68"/>
        <v>0</v>
      </c>
      <c r="N318" s="3474"/>
      <c r="O318" s="3475">
        <f t="shared" si="69"/>
        <v>0</v>
      </c>
      <c r="P318" s="3474"/>
      <c r="Q318" s="3473">
        <f t="shared" si="70"/>
        <v>0</v>
      </c>
      <c r="R318" s="3476">
        <f t="shared" si="79"/>
        <v>301</v>
      </c>
      <c r="S318" s="3490" t="s">
        <v>6163</v>
      </c>
      <c r="T318" s="3478">
        <f t="shared" si="71"/>
        <v>80</v>
      </c>
      <c r="U318" s="3529" t="s">
        <v>929</v>
      </c>
      <c r="V318" s="3500">
        <v>750</v>
      </c>
      <c r="W318" s="3472">
        <v>40</v>
      </c>
      <c r="X318" s="3473">
        <f t="shared" si="72"/>
        <v>30000</v>
      </c>
      <c r="Y318" s="3474"/>
      <c r="Z318" s="3473">
        <f t="shared" si="73"/>
        <v>0</v>
      </c>
      <c r="AA318" s="3472"/>
      <c r="AB318" s="3473">
        <f t="shared" si="74"/>
        <v>0</v>
      </c>
      <c r="AC318" s="3474"/>
      <c r="AD318" s="3473">
        <f t="shared" si="75"/>
        <v>0</v>
      </c>
      <c r="AE318" s="3480">
        <f t="shared" si="77"/>
        <v>40</v>
      </c>
      <c r="AF318" s="3481">
        <f t="shared" si="76"/>
        <v>30000</v>
      </c>
    </row>
    <row r="319" spans="1:32" ht="16.5" customHeight="1">
      <c r="A319" s="777">
        <f t="shared" si="78"/>
        <v>302</v>
      </c>
      <c r="B319" s="3469" t="s">
        <v>6164</v>
      </c>
      <c r="C319" s="3470">
        <f t="shared" si="64"/>
        <v>0</v>
      </c>
      <c r="D319" s="3470" t="s">
        <v>929</v>
      </c>
      <c r="E319" s="3497">
        <v>60</v>
      </c>
      <c r="F319" s="3472"/>
      <c r="G319" s="3473">
        <f t="shared" si="65"/>
        <v>0</v>
      </c>
      <c r="H319" s="3474"/>
      <c r="I319" s="3473">
        <f t="shared" si="66"/>
        <v>0</v>
      </c>
      <c r="J319" s="3474"/>
      <c r="K319" s="3473">
        <f t="shared" si="67"/>
        <v>0</v>
      </c>
      <c r="L319" s="3474"/>
      <c r="M319" s="3473">
        <f t="shared" si="68"/>
        <v>0</v>
      </c>
      <c r="N319" s="3474"/>
      <c r="O319" s="3475">
        <f t="shared" si="69"/>
        <v>0</v>
      </c>
      <c r="P319" s="3474"/>
      <c r="Q319" s="3473">
        <f t="shared" si="70"/>
        <v>0</v>
      </c>
      <c r="R319" s="3476">
        <f t="shared" si="79"/>
        <v>302</v>
      </c>
      <c r="S319" s="3477" t="s">
        <v>6164</v>
      </c>
      <c r="T319" s="3478">
        <f t="shared" si="71"/>
        <v>0</v>
      </c>
      <c r="U319" s="3478" t="s">
        <v>929</v>
      </c>
      <c r="V319" s="3500">
        <v>60</v>
      </c>
      <c r="W319" s="3472"/>
      <c r="X319" s="3473">
        <f t="shared" si="72"/>
        <v>0</v>
      </c>
      <c r="Y319" s="3474"/>
      <c r="Z319" s="3473">
        <f t="shared" si="73"/>
        <v>0</v>
      </c>
      <c r="AA319" s="3472"/>
      <c r="AB319" s="3473">
        <f t="shared" si="74"/>
        <v>0</v>
      </c>
      <c r="AC319" s="3474"/>
      <c r="AD319" s="3473">
        <f t="shared" si="75"/>
        <v>0</v>
      </c>
      <c r="AE319" s="3480">
        <f t="shared" si="77"/>
        <v>0</v>
      </c>
      <c r="AF319" s="3481">
        <f t="shared" si="76"/>
        <v>0</v>
      </c>
    </row>
    <row r="320" spans="1:32" ht="30.75" customHeight="1">
      <c r="A320" s="777">
        <f t="shared" si="78"/>
        <v>303</v>
      </c>
      <c r="B320" s="3487" t="s">
        <v>6165</v>
      </c>
      <c r="C320" s="3470">
        <f t="shared" si="64"/>
        <v>0</v>
      </c>
      <c r="D320" s="3470" t="s">
        <v>929</v>
      </c>
      <c r="E320" s="3497">
        <v>60</v>
      </c>
      <c r="F320" s="3472"/>
      <c r="G320" s="3473">
        <f t="shared" si="65"/>
        <v>0</v>
      </c>
      <c r="H320" s="3474"/>
      <c r="I320" s="3473">
        <f t="shared" si="66"/>
        <v>0</v>
      </c>
      <c r="J320" s="3474"/>
      <c r="K320" s="3473">
        <f t="shared" si="67"/>
        <v>0</v>
      </c>
      <c r="L320" s="3474"/>
      <c r="M320" s="3473">
        <f t="shared" si="68"/>
        <v>0</v>
      </c>
      <c r="N320" s="3474"/>
      <c r="O320" s="3475">
        <f t="shared" si="69"/>
        <v>0</v>
      </c>
      <c r="P320" s="3474"/>
      <c r="Q320" s="3473">
        <f t="shared" si="70"/>
        <v>0</v>
      </c>
      <c r="R320" s="3476">
        <f t="shared" si="79"/>
        <v>303</v>
      </c>
      <c r="S320" s="3488" t="s">
        <v>6165</v>
      </c>
      <c r="T320" s="3478">
        <f t="shared" si="71"/>
        <v>0</v>
      </c>
      <c r="U320" s="3478" t="s">
        <v>929</v>
      </c>
      <c r="V320" s="3500">
        <v>60</v>
      </c>
      <c r="W320" s="3472"/>
      <c r="X320" s="3473">
        <f t="shared" si="72"/>
        <v>0</v>
      </c>
      <c r="Y320" s="3474"/>
      <c r="Z320" s="3473">
        <f t="shared" si="73"/>
        <v>0</v>
      </c>
      <c r="AA320" s="3472"/>
      <c r="AB320" s="3473">
        <f t="shared" si="74"/>
        <v>0</v>
      </c>
      <c r="AC320" s="3474"/>
      <c r="AD320" s="3473">
        <f t="shared" si="75"/>
        <v>0</v>
      </c>
      <c r="AE320" s="3480">
        <f t="shared" si="77"/>
        <v>0</v>
      </c>
      <c r="AF320" s="3481">
        <f t="shared" si="76"/>
        <v>0</v>
      </c>
    </row>
    <row r="321" spans="1:32" ht="16.5" customHeight="1">
      <c r="A321" s="777">
        <f t="shared" si="78"/>
        <v>304</v>
      </c>
      <c r="B321" s="3534" t="s">
        <v>6166</v>
      </c>
      <c r="C321" s="3470">
        <f t="shared" si="64"/>
        <v>0</v>
      </c>
      <c r="D321" s="3535" t="s">
        <v>929</v>
      </c>
      <c r="E321" s="3497">
        <v>80</v>
      </c>
      <c r="F321" s="3472"/>
      <c r="G321" s="3473">
        <f t="shared" si="65"/>
        <v>0</v>
      </c>
      <c r="H321" s="3474"/>
      <c r="I321" s="3473">
        <f t="shared" si="66"/>
        <v>0</v>
      </c>
      <c r="J321" s="3474"/>
      <c r="K321" s="3473">
        <f t="shared" si="67"/>
        <v>0</v>
      </c>
      <c r="L321" s="3474"/>
      <c r="M321" s="3473">
        <f t="shared" si="68"/>
        <v>0</v>
      </c>
      <c r="N321" s="3474"/>
      <c r="O321" s="3475">
        <f t="shared" si="69"/>
        <v>0</v>
      </c>
      <c r="P321" s="3474"/>
      <c r="Q321" s="3473">
        <f t="shared" si="70"/>
        <v>0</v>
      </c>
      <c r="R321" s="3476">
        <f t="shared" si="79"/>
        <v>304</v>
      </c>
      <c r="S321" s="3536" t="s">
        <v>6166</v>
      </c>
      <c r="T321" s="3478">
        <f t="shared" si="71"/>
        <v>0</v>
      </c>
      <c r="U321" s="3537" t="s">
        <v>929</v>
      </c>
      <c r="V321" s="3500">
        <v>80</v>
      </c>
      <c r="W321" s="3472"/>
      <c r="X321" s="3473">
        <f t="shared" si="72"/>
        <v>0</v>
      </c>
      <c r="Y321" s="3474"/>
      <c r="Z321" s="3473">
        <f t="shared" si="73"/>
        <v>0</v>
      </c>
      <c r="AA321" s="3472"/>
      <c r="AB321" s="3473">
        <f t="shared" si="74"/>
        <v>0</v>
      </c>
      <c r="AC321" s="3474"/>
      <c r="AD321" s="3473">
        <f t="shared" si="75"/>
        <v>0</v>
      </c>
      <c r="AE321" s="3480">
        <f t="shared" si="77"/>
        <v>0</v>
      </c>
      <c r="AF321" s="3481">
        <f t="shared" si="76"/>
        <v>0</v>
      </c>
    </row>
    <row r="322" spans="1:32" ht="16.5" customHeight="1">
      <c r="A322" s="777">
        <f t="shared" si="78"/>
        <v>305</v>
      </c>
      <c r="B322" s="3534" t="s">
        <v>6167</v>
      </c>
      <c r="C322" s="3470">
        <f t="shared" si="64"/>
        <v>480</v>
      </c>
      <c r="D322" s="3535" t="s">
        <v>929</v>
      </c>
      <c r="E322" s="3497">
        <v>80</v>
      </c>
      <c r="F322" s="3472"/>
      <c r="G322" s="3473">
        <f t="shared" si="65"/>
        <v>0</v>
      </c>
      <c r="H322" s="3474"/>
      <c r="I322" s="3473">
        <f t="shared" si="66"/>
        <v>0</v>
      </c>
      <c r="J322" s="3474"/>
      <c r="K322" s="3473">
        <f t="shared" si="67"/>
        <v>0</v>
      </c>
      <c r="L322" s="3474"/>
      <c r="M322" s="3473">
        <f t="shared" si="68"/>
        <v>0</v>
      </c>
      <c r="N322" s="3474"/>
      <c r="O322" s="3475">
        <f t="shared" si="69"/>
        <v>0</v>
      </c>
      <c r="P322" s="3474"/>
      <c r="Q322" s="3473">
        <f t="shared" si="70"/>
        <v>0</v>
      </c>
      <c r="R322" s="3476">
        <f t="shared" si="79"/>
        <v>305</v>
      </c>
      <c r="S322" s="3536" t="s">
        <v>6167</v>
      </c>
      <c r="T322" s="3478">
        <f t="shared" si="71"/>
        <v>960</v>
      </c>
      <c r="U322" s="3537" t="s">
        <v>929</v>
      </c>
      <c r="V322" s="3500">
        <v>80</v>
      </c>
      <c r="W322" s="3472">
        <v>480</v>
      </c>
      <c r="X322" s="3473">
        <f t="shared" si="72"/>
        <v>38400</v>
      </c>
      <c r="Y322" s="3474"/>
      <c r="Z322" s="3473">
        <f t="shared" si="73"/>
        <v>0</v>
      </c>
      <c r="AA322" s="3472"/>
      <c r="AB322" s="3473">
        <f t="shared" si="74"/>
        <v>0</v>
      </c>
      <c r="AC322" s="3474"/>
      <c r="AD322" s="3473">
        <f t="shared" si="75"/>
        <v>0</v>
      </c>
      <c r="AE322" s="3480">
        <f t="shared" si="77"/>
        <v>480</v>
      </c>
      <c r="AF322" s="3481">
        <f t="shared" si="76"/>
        <v>38400</v>
      </c>
    </row>
    <row r="323" spans="1:32" ht="17.25" customHeight="1">
      <c r="A323" s="777">
        <f t="shared" si="78"/>
        <v>306</v>
      </c>
      <c r="B323" s="3534" t="s">
        <v>6168</v>
      </c>
      <c r="C323" s="3470">
        <f t="shared" si="64"/>
        <v>480</v>
      </c>
      <c r="D323" s="3535" t="s">
        <v>929</v>
      </c>
      <c r="E323" s="3497">
        <v>80</v>
      </c>
      <c r="F323" s="3472"/>
      <c r="G323" s="3473">
        <f t="shared" si="65"/>
        <v>0</v>
      </c>
      <c r="H323" s="3474"/>
      <c r="I323" s="3473">
        <f t="shared" si="66"/>
        <v>0</v>
      </c>
      <c r="J323" s="3474"/>
      <c r="K323" s="3473">
        <f t="shared" si="67"/>
        <v>0</v>
      </c>
      <c r="L323" s="3474"/>
      <c r="M323" s="3473">
        <f t="shared" si="68"/>
        <v>0</v>
      </c>
      <c r="N323" s="3474"/>
      <c r="O323" s="3475">
        <f t="shared" si="69"/>
        <v>0</v>
      </c>
      <c r="P323" s="3474"/>
      <c r="Q323" s="3473">
        <f t="shared" si="70"/>
        <v>0</v>
      </c>
      <c r="R323" s="3476">
        <f t="shared" si="79"/>
        <v>306</v>
      </c>
      <c r="S323" s="3536" t="s">
        <v>6168</v>
      </c>
      <c r="T323" s="3478">
        <f t="shared" si="71"/>
        <v>960</v>
      </c>
      <c r="U323" s="3537" t="s">
        <v>929</v>
      </c>
      <c r="V323" s="3500">
        <v>80</v>
      </c>
      <c r="W323" s="3472">
        <v>480</v>
      </c>
      <c r="X323" s="3473">
        <f t="shared" si="72"/>
        <v>38400</v>
      </c>
      <c r="Y323" s="3474"/>
      <c r="Z323" s="3473">
        <f t="shared" si="73"/>
        <v>0</v>
      </c>
      <c r="AA323" s="3472"/>
      <c r="AB323" s="3473">
        <f t="shared" si="74"/>
        <v>0</v>
      </c>
      <c r="AC323" s="3474"/>
      <c r="AD323" s="3473">
        <f t="shared" si="75"/>
        <v>0</v>
      </c>
      <c r="AE323" s="3480">
        <f t="shared" si="77"/>
        <v>480</v>
      </c>
      <c r="AF323" s="3481">
        <f t="shared" si="76"/>
        <v>38400</v>
      </c>
    </row>
    <row r="324" spans="1:32" ht="32.25" customHeight="1">
      <c r="A324" s="777">
        <f t="shared" si="78"/>
        <v>307</v>
      </c>
      <c r="B324" s="3489" t="s">
        <v>6169</v>
      </c>
      <c r="C324" s="3470">
        <f t="shared" si="64"/>
        <v>0</v>
      </c>
      <c r="D324" s="3527" t="s">
        <v>929</v>
      </c>
      <c r="E324" s="3497">
        <v>750</v>
      </c>
      <c r="F324" s="3472"/>
      <c r="G324" s="3473">
        <f t="shared" si="65"/>
        <v>0</v>
      </c>
      <c r="H324" s="3474"/>
      <c r="I324" s="3473">
        <f t="shared" si="66"/>
        <v>0</v>
      </c>
      <c r="J324" s="3474"/>
      <c r="K324" s="3473">
        <f t="shared" si="67"/>
        <v>0</v>
      </c>
      <c r="L324" s="3474"/>
      <c r="M324" s="3473">
        <f t="shared" si="68"/>
        <v>0</v>
      </c>
      <c r="N324" s="3474"/>
      <c r="O324" s="3475">
        <f t="shared" si="69"/>
        <v>0</v>
      </c>
      <c r="P324" s="3474"/>
      <c r="Q324" s="3473">
        <f t="shared" si="70"/>
        <v>0</v>
      </c>
      <c r="R324" s="3476">
        <f t="shared" si="79"/>
        <v>307</v>
      </c>
      <c r="S324" s="3490" t="s">
        <v>6169</v>
      </c>
      <c r="T324" s="3478">
        <f t="shared" si="71"/>
        <v>0</v>
      </c>
      <c r="U324" s="3529" t="s">
        <v>929</v>
      </c>
      <c r="V324" s="3500">
        <v>750</v>
      </c>
      <c r="W324" s="3472"/>
      <c r="X324" s="3473">
        <f t="shared" si="72"/>
        <v>0</v>
      </c>
      <c r="Y324" s="3474"/>
      <c r="Z324" s="3473">
        <f t="shared" si="73"/>
        <v>0</v>
      </c>
      <c r="AA324" s="3472"/>
      <c r="AB324" s="3473">
        <f t="shared" si="74"/>
        <v>0</v>
      </c>
      <c r="AC324" s="3474"/>
      <c r="AD324" s="3473">
        <f t="shared" si="75"/>
        <v>0</v>
      </c>
      <c r="AE324" s="3480">
        <f t="shared" si="77"/>
        <v>0</v>
      </c>
      <c r="AF324" s="3481">
        <f t="shared" si="76"/>
        <v>0</v>
      </c>
    </row>
    <row r="325" spans="1:32" ht="16.5" customHeight="1">
      <c r="A325" s="777">
        <f t="shared" si="78"/>
        <v>308</v>
      </c>
      <c r="B325" s="3495" t="s">
        <v>6170</v>
      </c>
      <c r="C325" s="3470">
        <f t="shared" si="64"/>
        <v>0</v>
      </c>
      <c r="D325" s="3496" t="s">
        <v>929</v>
      </c>
      <c r="E325" s="3497">
        <v>15</v>
      </c>
      <c r="F325" s="3472"/>
      <c r="G325" s="3473">
        <f t="shared" si="65"/>
        <v>0</v>
      </c>
      <c r="H325" s="3474"/>
      <c r="I325" s="3473">
        <f t="shared" si="66"/>
        <v>0</v>
      </c>
      <c r="J325" s="3474"/>
      <c r="K325" s="3473">
        <f t="shared" si="67"/>
        <v>0</v>
      </c>
      <c r="L325" s="3474"/>
      <c r="M325" s="3473">
        <f t="shared" si="68"/>
        <v>0</v>
      </c>
      <c r="N325" s="3474"/>
      <c r="O325" s="3475">
        <f t="shared" si="69"/>
        <v>0</v>
      </c>
      <c r="P325" s="3474"/>
      <c r="Q325" s="3473">
        <f t="shared" si="70"/>
        <v>0</v>
      </c>
      <c r="R325" s="3476">
        <f t="shared" si="79"/>
        <v>308</v>
      </c>
      <c r="S325" s="3498" t="s">
        <v>6170</v>
      </c>
      <c r="T325" s="3478">
        <f t="shared" si="71"/>
        <v>0</v>
      </c>
      <c r="U325" s="3499" t="s">
        <v>929</v>
      </c>
      <c r="V325" s="3500">
        <v>15</v>
      </c>
      <c r="W325" s="3472"/>
      <c r="X325" s="3473">
        <f t="shared" si="72"/>
        <v>0</v>
      </c>
      <c r="Y325" s="3474"/>
      <c r="Z325" s="3473">
        <f t="shared" si="73"/>
        <v>0</v>
      </c>
      <c r="AA325" s="3472"/>
      <c r="AB325" s="3473">
        <f t="shared" si="74"/>
        <v>0</v>
      </c>
      <c r="AC325" s="3474"/>
      <c r="AD325" s="3473">
        <f t="shared" si="75"/>
        <v>0</v>
      </c>
      <c r="AE325" s="3480">
        <f t="shared" si="77"/>
        <v>0</v>
      </c>
      <c r="AF325" s="3481">
        <f t="shared" si="76"/>
        <v>0</v>
      </c>
    </row>
    <row r="326" spans="1:32" ht="75.75">
      <c r="A326" s="777">
        <f t="shared" si="78"/>
        <v>309</v>
      </c>
      <c r="B326" s="3553" t="s">
        <v>6171</v>
      </c>
      <c r="C326" s="3470">
        <f t="shared" si="64"/>
        <v>0</v>
      </c>
      <c r="D326" s="3484" t="s">
        <v>929</v>
      </c>
      <c r="E326" s="3497">
        <v>3000</v>
      </c>
      <c r="F326" s="3472"/>
      <c r="G326" s="3473">
        <f t="shared" si="65"/>
        <v>0</v>
      </c>
      <c r="H326" s="3474"/>
      <c r="I326" s="3473">
        <f t="shared" si="66"/>
        <v>0</v>
      </c>
      <c r="J326" s="3472"/>
      <c r="K326" s="3473">
        <f t="shared" si="67"/>
        <v>0</v>
      </c>
      <c r="L326" s="3474"/>
      <c r="M326" s="3473">
        <f t="shared" si="68"/>
        <v>0</v>
      </c>
      <c r="N326" s="3472"/>
      <c r="O326" s="3475">
        <f t="shared" si="69"/>
        <v>0</v>
      </c>
      <c r="P326" s="3474"/>
      <c r="Q326" s="3473">
        <f t="shared" si="70"/>
        <v>0</v>
      </c>
      <c r="R326" s="3476">
        <f t="shared" si="79"/>
        <v>309</v>
      </c>
      <c r="S326" s="3554" t="s">
        <v>6171</v>
      </c>
      <c r="T326" s="3478">
        <f t="shared" si="71"/>
        <v>0</v>
      </c>
      <c r="U326" s="3486" t="s">
        <v>929</v>
      </c>
      <c r="V326" s="3500">
        <v>3000</v>
      </c>
      <c r="W326" s="3472"/>
      <c r="X326" s="3473">
        <f t="shared" si="72"/>
        <v>0</v>
      </c>
      <c r="Y326" s="3474"/>
      <c r="Z326" s="3473">
        <f t="shared" si="73"/>
        <v>0</v>
      </c>
      <c r="AA326" s="3472"/>
      <c r="AB326" s="3473">
        <f t="shared" si="74"/>
        <v>0</v>
      </c>
      <c r="AC326" s="3474"/>
      <c r="AD326" s="3473">
        <f t="shared" si="75"/>
        <v>0</v>
      </c>
      <c r="AE326" s="3480">
        <f t="shared" si="77"/>
        <v>0</v>
      </c>
      <c r="AF326" s="3481">
        <f t="shared" si="76"/>
        <v>0</v>
      </c>
    </row>
    <row r="327" spans="1:32" ht="45.75">
      <c r="A327" s="777">
        <f t="shared" si="78"/>
        <v>310</v>
      </c>
      <c r="B327" s="3553" t="s">
        <v>6172</v>
      </c>
      <c r="C327" s="3470">
        <f t="shared" si="64"/>
        <v>0</v>
      </c>
      <c r="D327" s="3484" t="s">
        <v>929</v>
      </c>
      <c r="E327" s="3497">
        <v>3000</v>
      </c>
      <c r="F327" s="3472"/>
      <c r="G327" s="3473">
        <f t="shared" si="65"/>
        <v>0</v>
      </c>
      <c r="H327" s="3474"/>
      <c r="I327" s="3473">
        <f t="shared" si="66"/>
        <v>0</v>
      </c>
      <c r="J327" s="3472"/>
      <c r="K327" s="3473">
        <f t="shared" si="67"/>
        <v>0</v>
      </c>
      <c r="L327" s="3474"/>
      <c r="M327" s="3473">
        <f t="shared" si="68"/>
        <v>0</v>
      </c>
      <c r="N327" s="3472"/>
      <c r="O327" s="3475">
        <f t="shared" si="69"/>
        <v>0</v>
      </c>
      <c r="P327" s="3474"/>
      <c r="Q327" s="3473">
        <f t="shared" si="70"/>
        <v>0</v>
      </c>
      <c r="R327" s="3476">
        <f t="shared" si="79"/>
        <v>310</v>
      </c>
      <c r="S327" s="3554" t="s">
        <v>6172</v>
      </c>
      <c r="T327" s="3478">
        <f t="shared" si="71"/>
        <v>0</v>
      </c>
      <c r="U327" s="3486" t="s">
        <v>929</v>
      </c>
      <c r="V327" s="3500">
        <v>3000</v>
      </c>
      <c r="W327" s="3472"/>
      <c r="X327" s="3473">
        <f t="shared" si="72"/>
        <v>0</v>
      </c>
      <c r="Y327" s="3474"/>
      <c r="Z327" s="3473">
        <f t="shared" si="73"/>
        <v>0</v>
      </c>
      <c r="AA327" s="3472"/>
      <c r="AB327" s="3473">
        <f t="shared" si="74"/>
        <v>0</v>
      </c>
      <c r="AC327" s="3474"/>
      <c r="AD327" s="3473">
        <f t="shared" si="75"/>
        <v>0</v>
      </c>
      <c r="AE327" s="3480">
        <f t="shared" si="77"/>
        <v>0</v>
      </c>
      <c r="AF327" s="3481">
        <f t="shared" si="76"/>
        <v>0</v>
      </c>
    </row>
    <row r="328" spans="1:32" ht="15.75">
      <c r="A328" s="777">
        <f t="shared" si="78"/>
        <v>311</v>
      </c>
      <c r="B328" s="3501" t="s">
        <v>6173</v>
      </c>
      <c r="C328" s="3470">
        <f t="shared" si="64"/>
        <v>40</v>
      </c>
      <c r="D328" s="3484" t="s">
        <v>929</v>
      </c>
      <c r="E328" s="3497">
        <v>3000</v>
      </c>
      <c r="F328" s="3472"/>
      <c r="G328" s="3473">
        <f t="shared" si="65"/>
        <v>0</v>
      </c>
      <c r="H328" s="3474"/>
      <c r="I328" s="3473">
        <f t="shared" si="66"/>
        <v>0</v>
      </c>
      <c r="J328" s="3472"/>
      <c r="K328" s="3473">
        <f t="shared" si="67"/>
        <v>0</v>
      </c>
      <c r="L328" s="3474"/>
      <c r="M328" s="3473">
        <f t="shared" si="68"/>
        <v>0</v>
      </c>
      <c r="N328" s="3472"/>
      <c r="O328" s="3475">
        <f t="shared" si="69"/>
        <v>0</v>
      </c>
      <c r="P328" s="3474"/>
      <c r="Q328" s="3473">
        <f t="shared" si="70"/>
        <v>0</v>
      </c>
      <c r="R328" s="3476">
        <f t="shared" si="79"/>
        <v>311</v>
      </c>
      <c r="S328" s="3502" t="s">
        <v>6173</v>
      </c>
      <c r="T328" s="3478">
        <f t="shared" si="71"/>
        <v>80</v>
      </c>
      <c r="U328" s="3486" t="s">
        <v>929</v>
      </c>
      <c r="V328" s="3500">
        <v>3000</v>
      </c>
      <c r="W328" s="3472">
        <v>40</v>
      </c>
      <c r="X328" s="3473">
        <f t="shared" si="72"/>
        <v>120000</v>
      </c>
      <c r="Y328" s="3474"/>
      <c r="Z328" s="3473">
        <f t="shared" si="73"/>
        <v>0</v>
      </c>
      <c r="AA328" s="3472"/>
      <c r="AB328" s="3473">
        <f t="shared" si="74"/>
        <v>0</v>
      </c>
      <c r="AC328" s="3474"/>
      <c r="AD328" s="3473">
        <f t="shared" si="75"/>
        <v>0</v>
      </c>
      <c r="AE328" s="3480">
        <f t="shared" si="77"/>
        <v>40</v>
      </c>
      <c r="AF328" s="3481">
        <f t="shared" si="76"/>
        <v>120000</v>
      </c>
    </row>
    <row r="329" spans="1:32" ht="45.75">
      <c r="A329" s="777">
        <f t="shared" si="78"/>
        <v>312</v>
      </c>
      <c r="B329" s="3553" t="s">
        <v>6174</v>
      </c>
      <c r="C329" s="3470">
        <f t="shared" si="64"/>
        <v>0</v>
      </c>
      <c r="D329" s="3484" t="s">
        <v>929</v>
      </c>
      <c r="E329" s="3497">
        <v>3000</v>
      </c>
      <c r="F329" s="3472"/>
      <c r="G329" s="3473">
        <f t="shared" si="65"/>
        <v>0</v>
      </c>
      <c r="H329" s="3474"/>
      <c r="I329" s="3473">
        <f t="shared" si="66"/>
        <v>0</v>
      </c>
      <c r="J329" s="3472"/>
      <c r="K329" s="3473">
        <f t="shared" si="67"/>
        <v>0</v>
      </c>
      <c r="L329" s="3474"/>
      <c r="M329" s="3473">
        <f t="shared" si="68"/>
        <v>0</v>
      </c>
      <c r="N329" s="3472"/>
      <c r="O329" s="3475">
        <f t="shared" si="69"/>
        <v>0</v>
      </c>
      <c r="P329" s="3474"/>
      <c r="Q329" s="3473">
        <f t="shared" si="70"/>
        <v>0</v>
      </c>
      <c r="R329" s="3476">
        <f t="shared" si="79"/>
        <v>312</v>
      </c>
      <c r="S329" s="3554" t="s">
        <v>6174</v>
      </c>
      <c r="T329" s="3478">
        <f t="shared" si="71"/>
        <v>0</v>
      </c>
      <c r="U329" s="3486" t="s">
        <v>929</v>
      </c>
      <c r="V329" s="3500">
        <v>3000</v>
      </c>
      <c r="W329" s="3472"/>
      <c r="X329" s="3473">
        <f t="shared" si="72"/>
        <v>0</v>
      </c>
      <c r="Y329" s="3474"/>
      <c r="Z329" s="3473">
        <f t="shared" si="73"/>
        <v>0</v>
      </c>
      <c r="AA329" s="3472"/>
      <c r="AB329" s="3473">
        <f t="shared" si="74"/>
        <v>0</v>
      </c>
      <c r="AC329" s="3474"/>
      <c r="AD329" s="3473">
        <f t="shared" si="75"/>
        <v>0</v>
      </c>
      <c r="AE329" s="3480">
        <f t="shared" si="77"/>
        <v>0</v>
      </c>
      <c r="AF329" s="3481">
        <f t="shared" si="76"/>
        <v>0</v>
      </c>
    </row>
    <row r="330" spans="1:32" ht="45.75">
      <c r="A330" s="777">
        <f t="shared" si="78"/>
        <v>313</v>
      </c>
      <c r="B330" s="3553" t="s">
        <v>6175</v>
      </c>
      <c r="C330" s="3470">
        <f t="shared" si="64"/>
        <v>40</v>
      </c>
      <c r="D330" s="3491" t="s">
        <v>929</v>
      </c>
      <c r="E330" s="3497">
        <v>3600</v>
      </c>
      <c r="F330" s="3472"/>
      <c r="G330" s="3473">
        <f t="shared" si="65"/>
        <v>0</v>
      </c>
      <c r="H330" s="3474"/>
      <c r="I330" s="3473">
        <f t="shared" si="66"/>
        <v>0</v>
      </c>
      <c r="J330" s="3472"/>
      <c r="K330" s="3473">
        <f t="shared" si="67"/>
        <v>0</v>
      </c>
      <c r="L330" s="3474"/>
      <c r="M330" s="3473">
        <f t="shared" si="68"/>
        <v>0</v>
      </c>
      <c r="N330" s="3472"/>
      <c r="O330" s="3475">
        <f t="shared" si="69"/>
        <v>0</v>
      </c>
      <c r="P330" s="3474"/>
      <c r="Q330" s="3473">
        <f t="shared" si="70"/>
        <v>0</v>
      </c>
      <c r="R330" s="3476">
        <f t="shared" si="79"/>
        <v>313</v>
      </c>
      <c r="S330" s="3554" t="s">
        <v>6175</v>
      </c>
      <c r="T330" s="3478">
        <f t="shared" si="71"/>
        <v>80</v>
      </c>
      <c r="U330" s="3492" t="s">
        <v>929</v>
      </c>
      <c r="V330" s="3500">
        <v>3600</v>
      </c>
      <c r="W330" s="3472"/>
      <c r="X330" s="3473">
        <f t="shared" si="72"/>
        <v>0</v>
      </c>
      <c r="Y330" s="3474"/>
      <c r="Z330" s="3473">
        <f t="shared" si="73"/>
        <v>0</v>
      </c>
      <c r="AA330" s="3472"/>
      <c r="AB330" s="3473">
        <f t="shared" si="74"/>
        <v>0</v>
      </c>
      <c r="AC330" s="3474">
        <v>40</v>
      </c>
      <c r="AD330" s="3473">
        <f t="shared" si="75"/>
        <v>144000</v>
      </c>
      <c r="AE330" s="3480">
        <f t="shared" si="77"/>
        <v>40</v>
      </c>
      <c r="AF330" s="3481">
        <f t="shared" si="76"/>
        <v>144000</v>
      </c>
    </row>
    <row r="331" spans="1:32" ht="15.75">
      <c r="A331" s="777">
        <f t="shared" si="78"/>
        <v>314</v>
      </c>
      <c r="B331" s="3619" t="s">
        <v>6176</v>
      </c>
      <c r="C331" s="3470">
        <f t="shared" si="64"/>
        <v>0</v>
      </c>
      <c r="D331" s="3491" t="s">
        <v>903</v>
      </c>
      <c r="E331" s="3497">
        <v>145</v>
      </c>
      <c r="F331" s="3472"/>
      <c r="G331" s="3473">
        <f t="shared" si="65"/>
        <v>0</v>
      </c>
      <c r="H331" s="3474"/>
      <c r="I331" s="3473">
        <f t="shared" si="66"/>
        <v>0</v>
      </c>
      <c r="J331" s="3472"/>
      <c r="K331" s="3473">
        <f t="shared" si="67"/>
        <v>0</v>
      </c>
      <c r="L331" s="3474"/>
      <c r="M331" s="3473">
        <f t="shared" si="68"/>
        <v>0</v>
      </c>
      <c r="N331" s="3472"/>
      <c r="O331" s="3475">
        <f t="shared" si="69"/>
        <v>0</v>
      </c>
      <c r="P331" s="3474"/>
      <c r="Q331" s="3473">
        <f t="shared" si="70"/>
        <v>0</v>
      </c>
      <c r="R331" s="3476">
        <f t="shared" si="79"/>
        <v>314</v>
      </c>
      <c r="S331" s="3620" t="s">
        <v>6176</v>
      </c>
      <c r="T331" s="3478">
        <f t="shared" si="71"/>
        <v>0</v>
      </c>
      <c r="U331" s="3492" t="s">
        <v>903</v>
      </c>
      <c r="V331" s="3500">
        <v>145</v>
      </c>
      <c r="W331" s="3472"/>
      <c r="X331" s="3473">
        <f t="shared" si="72"/>
        <v>0</v>
      </c>
      <c r="Y331" s="3474"/>
      <c r="Z331" s="3473">
        <f t="shared" si="73"/>
        <v>0</v>
      </c>
      <c r="AA331" s="3472"/>
      <c r="AB331" s="3473">
        <f t="shared" si="74"/>
        <v>0</v>
      </c>
      <c r="AC331" s="3474"/>
      <c r="AD331" s="3473">
        <f t="shared" si="75"/>
        <v>0</v>
      </c>
      <c r="AE331" s="3480">
        <f t="shared" si="77"/>
        <v>0</v>
      </c>
      <c r="AF331" s="3481">
        <f t="shared" si="76"/>
        <v>0</v>
      </c>
    </row>
    <row r="332" spans="1:32" ht="75.75">
      <c r="A332" s="777">
        <f t="shared" si="78"/>
        <v>315</v>
      </c>
      <c r="B332" s="3512" t="s">
        <v>6177</v>
      </c>
      <c r="C332" s="3470">
        <f t="shared" si="64"/>
        <v>0</v>
      </c>
      <c r="D332" s="3491" t="s">
        <v>903</v>
      </c>
      <c r="E332" s="3497">
        <v>85</v>
      </c>
      <c r="F332" s="3472"/>
      <c r="G332" s="3473">
        <f t="shared" si="65"/>
        <v>0</v>
      </c>
      <c r="H332" s="3474"/>
      <c r="I332" s="3473">
        <f t="shared" si="66"/>
        <v>0</v>
      </c>
      <c r="J332" s="3472"/>
      <c r="K332" s="3473">
        <f t="shared" si="67"/>
        <v>0</v>
      </c>
      <c r="L332" s="3474"/>
      <c r="M332" s="3473">
        <f t="shared" si="68"/>
        <v>0</v>
      </c>
      <c r="N332" s="3472"/>
      <c r="O332" s="3475">
        <f t="shared" si="69"/>
        <v>0</v>
      </c>
      <c r="P332" s="3474"/>
      <c r="Q332" s="3473">
        <f t="shared" si="70"/>
        <v>0</v>
      </c>
      <c r="R332" s="3476">
        <f t="shared" si="79"/>
        <v>315</v>
      </c>
      <c r="S332" s="3517" t="s">
        <v>6177</v>
      </c>
      <c r="T332" s="3478">
        <f t="shared" si="71"/>
        <v>0</v>
      </c>
      <c r="U332" s="3492" t="s">
        <v>903</v>
      </c>
      <c r="V332" s="3500">
        <v>85</v>
      </c>
      <c r="W332" s="3472"/>
      <c r="X332" s="3473">
        <f t="shared" si="72"/>
        <v>0</v>
      </c>
      <c r="Y332" s="3474"/>
      <c r="Z332" s="3473">
        <f t="shared" si="73"/>
        <v>0</v>
      </c>
      <c r="AA332" s="3472"/>
      <c r="AB332" s="3473">
        <f t="shared" si="74"/>
        <v>0</v>
      </c>
      <c r="AC332" s="3474"/>
      <c r="AD332" s="3473">
        <f t="shared" si="75"/>
        <v>0</v>
      </c>
      <c r="AE332" s="3480">
        <f t="shared" si="77"/>
        <v>0</v>
      </c>
      <c r="AF332" s="3481">
        <f t="shared" si="76"/>
        <v>0</v>
      </c>
    </row>
    <row r="333" spans="1:32" ht="15.75">
      <c r="A333" s="777">
        <f t="shared" si="78"/>
        <v>316</v>
      </c>
      <c r="B333" s="3501" t="s">
        <v>6178</v>
      </c>
      <c r="C333" s="3470">
        <f t="shared" si="64"/>
        <v>40</v>
      </c>
      <c r="D333" s="3491" t="s">
        <v>929</v>
      </c>
      <c r="E333" s="3497">
        <v>3000</v>
      </c>
      <c r="F333" s="3472"/>
      <c r="G333" s="3473">
        <f t="shared" si="65"/>
        <v>0</v>
      </c>
      <c r="H333" s="3474"/>
      <c r="I333" s="3473">
        <f t="shared" si="66"/>
        <v>0</v>
      </c>
      <c r="J333" s="3472"/>
      <c r="K333" s="3473">
        <f t="shared" si="67"/>
        <v>0</v>
      </c>
      <c r="L333" s="3474"/>
      <c r="M333" s="3473">
        <f t="shared" si="68"/>
        <v>0</v>
      </c>
      <c r="N333" s="3472"/>
      <c r="O333" s="3475">
        <f t="shared" si="69"/>
        <v>0</v>
      </c>
      <c r="P333" s="3474"/>
      <c r="Q333" s="3473">
        <f t="shared" si="70"/>
        <v>0</v>
      </c>
      <c r="R333" s="3476">
        <f t="shared" si="79"/>
        <v>316</v>
      </c>
      <c r="S333" s="3502" t="s">
        <v>6178</v>
      </c>
      <c r="T333" s="3478">
        <f t="shared" si="71"/>
        <v>80</v>
      </c>
      <c r="U333" s="3492" t="s">
        <v>929</v>
      </c>
      <c r="V333" s="3500">
        <v>3000</v>
      </c>
      <c r="W333" s="3472">
        <v>40</v>
      </c>
      <c r="X333" s="3473">
        <f t="shared" si="72"/>
        <v>120000</v>
      </c>
      <c r="Y333" s="3474"/>
      <c r="Z333" s="3473">
        <f t="shared" si="73"/>
        <v>0</v>
      </c>
      <c r="AA333" s="3472"/>
      <c r="AB333" s="3473">
        <f t="shared" si="74"/>
        <v>0</v>
      </c>
      <c r="AC333" s="3474"/>
      <c r="AD333" s="3473">
        <f t="shared" si="75"/>
        <v>0</v>
      </c>
      <c r="AE333" s="3480">
        <f t="shared" si="77"/>
        <v>40</v>
      </c>
      <c r="AF333" s="3481">
        <f t="shared" si="76"/>
        <v>120000</v>
      </c>
    </row>
    <row r="334" spans="1:32" ht="105.75">
      <c r="A334" s="777">
        <f t="shared" si="78"/>
        <v>317</v>
      </c>
      <c r="B334" s="3553" t="s">
        <v>6179</v>
      </c>
      <c r="C334" s="3470">
        <f t="shared" si="64"/>
        <v>0</v>
      </c>
      <c r="D334" s="3491" t="s">
        <v>929</v>
      </c>
      <c r="E334" s="3497">
        <v>3700</v>
      </c>
      <c r="F334" s="3472"/>
      <c r="G334" s="3473">
        <f t="shared" si="65"/>
        <v>0</v>
      </c>
      <c r="H334" s="3474"/>
      <c r="I334" s="3473">
        <f t="shared" si="66"/>
        <v>0</v>
      </c>
      <c r="J334" s="3472"/>
      <c r="K334" s="3473">
        <f t="shared" si="67"/>
        <v>0</v>
      </c>
      <c r="L334" s="3474"/>
      <c r="M334" s="3473">
        <f t="shared" si="68"/>
        <v>0</v>
      </c>
      <c r="N334" s="3472"/>
      <c r="O334" s="3475">
        <f t="shared" si="69"/>
        <v>0</v>
      </c>
      <c r="P334" s="3474"/>
      <c r="Q334" s="3473">
        <f t="shared" si="70"/>
        <v>0</v>
      </c>
      <c r="R334" s="3476">
        <f t="shared" si="79"/>
        <v>317</v>
      </c>
      <c r="S334" s="3554" t="s">
        <v>6179</v>
      </c>
      <c r="T334" s="3478">
        <f t="shared" si="71"/>
        <v>0</v>
      </c>
      <c r="U334" s="3492" t="s">
        <v>929</v>
      </c>
      <c r="V334" s="3500">
        <v>3700</v>
      </c>
      <c r="W334" s="3472"/>
      <c r="X334" s="3473">
        <f t="shared" si="72"/>
        <v>0</v>
      </c>
      <c r="Y334" s="3474"/>
      <c r="Z334" s="3473">
        <f t="shared" si="73"/>
        <v>0</v>
      </c>
      <c r="AA334" s="3472"/>
      <c r="AB334" s="3473">
        <f t="shared" si="74"/>
        <v>0</v>
      </c>
      <c r="AC334" s="3474"/>
      <c r="AD334" s="3473">
        <f t="shared" si="75"/>
        <v>0</v>
      </c>
      <c r="AE334" s="3480">
        <f t="shared" si="77"/>
        <v>0</v>
      </c>
      <c r="AF334" s="3481">
        <f t="shared" si="76"/>
        <v>0</v>
      </c>
    </row>
    <row r="335" spans="1:32" ht="15.75">
      <c r="A335" s="777">
        <f t="shared" si="78"/>
        <v>318</v>
      </c>
      <c r="B335" s="3501" t="s">
        <v>6180</v>
      </c>
      <c r="C335" s="3470">
        <f t="shared" si="64"/>
        <v>0</v>
      </c>
      <c r="D335" s="3491" t="s">
        <v>929</v>
      </c>
      <c r="E335" s="3497">
        <v>6300</v>
      </c>
      <c r="F335" s="3472"/>
      <c r="G335" s="3473">
        <f t="shared" si="65"/>
        <v>0</v>
      </c>
      <c r="H335" s="3474"/>
      <c r="I335" s="3473">
        <f t="shared" si="66"/>
        <v>0</v>
      </c>
      <c r="J335" s="3472"/>
      <c r="K335" s="3473">
        <f t="shared" si="67"/>
        <v>0</v>
      </c>
      <c r="L335" s="3474"/>
      <c r="M335" s="3473">
        <f t="shared" si="68"/>
        <v>0</v>
      </c>
      <c r="N335" s="3472"/>
      <c r="O335" s="3475">
        <f t="shared" si="69"/>
        <v>0</v>
      </c>
      <c r="P335" s="3474"/>
      <c r="Q335" s="3473">
        <f t="shared" si="70"/>
        <v>0</v>
      </c>
      <c r="R335" s="3476">
        <f t="shared" si="79"/>
        <v>318</v>
      </c>
      <c r="S335" s="3502" t="s">
        <v>6180</v>
      </c>
      <c r="T335" s="3478">
        <f t="shared" si="71"/>
        <v>0</v>
      </c>
      <c r="U335" s="3492" t="s">
        <v>929</v>
      </c>
      <c r="V335" s="3500">
        <v>6300</v>
      </c>
      <c r="W335" s="3472"/>
      <c r="X335" s="3473">
        <f t="shared" si="72"/>
        <v>0</v>
      </c>
      <c r="Y335" s="3474"/>
      <c r="Z335" s="3473">
        <f t="shared" si="73"/>
        <v>0</v>
      </c>
      <c r="AA335" s="3472"/>
      <c r="AB335" s="3473">
        <f t="shared" si="74"/>
        <v>0</v>
      </c>
      <c r="AC335" s="3474"/>
      <c r="AD335" s="3473">
        <f t="shared" si="75"/>
        <v>0</v>
      </c>
      <c r="AE335" s="3480">
        <f t="shared" si="77"/>
        <v>0</v>
      </c>
      <c r="AF335" s="3481">
        <f t="shared" si="76"/>
        <v>0</v>
      </c>
    </row>
    <row r="336" spans="1:32" ht="285">
      <c r="A336" s="777">
        <f t="shared" si="78"/>
        <v>319</v>
      </c>
      <c r="B336" s="3522" t="s">
        <v>6181</v>
      </c>
      <c r="C336" s="3484">
        <f t="shared" si="64"/>
        <v>15</v>
      </c>
      <c r="D336" s="3523" t="s">
        <v>929</v>
      </c>
      <c r="E336" s="3514">
        <v>4700</v>
      </c>
      <c r="F336" s="3472"/>
      <c r="G336" s="3473">
        <f t="shared" si="65"/>
        <v>0</v>
      </c>
      <c r="H336" s="3474">
        <v>15</v>
      </c>
      <c r="I336" s="3473">
        <f t="shared" si="66"/>
        <v>70500</v>
      </c>
      <c r="J336" s="3472"/>
      <c r="K336" s="3473">
        <f t="shared" si="67"/>
        <v>0</v>
      </c>
      <c r="L336" s="3474"/>
      <c r="M336" s="3473">
        <f t="shared" si="68"/>
        <v>0</v>
      </c>
      <c r="N336" s="3472"/>
      <c r="O336" s="3475">
        <f t="shared" si="69"/>
        <v>0</v>
      </c>
      <c r="P336" s="3474"/>
      <c r="Q336" s="3473">
        <f t="shared" si="70"/>
        <v>0</v>
      </c>
      <c r="R336" s="3476">
        <f t="shared" si="79"/>
        <v>319</v>
      </c>
      <c r="S336" s="3524" t="s">
        <v>6181</v>
      </c>
      <c r="T336" s="3478">
        <f t="shared" si="71"/>
        <v>15</v>
      </c>
      <c r="U336" s="3525" t="s">
        <v>929</v>
      </c>
      <c r="V336" s="3500">
        <v>4700</v>
      </c>
      <c r="W336" s="3472"/>
      <c r="X336" s="3473">
        <f t="shared" si="72"/>
        <v>0</v>
      </c>
      <c r="Y336" s="3474"/>
      <c r="Z336" s="3473">
        <f t="shared" si="73"/>
        <v>0</v>
      </c>
      <c r="AA336" s="3472"/>
      <c r="AB336" s="3473">
        <f t="shared" si="74"/>
        <v>0</v>
      </c>
      <c r="AC336" s="3474"/>
      <c r="AD336" s="3473">
        <f t="shared" si="75"/>
        <v>0</v>
      </c>
      <c r="AE336" s="3480">
        <f t="shared" si="77"/>
        <v>15</v>
      </c>
      <c r="AF336" s="3481">
        <f t="shared" si="76"/>
        <v>70500</v>
      </c>
    </row>
    <row r="337" spans="1:32" ht="285">
      <c r="A337" s="777">
        <f t="shared" si="78"/>
        <v>320</v>
      </c>
      <c r="B337" s="3522" t="s">
        <v>6182</v>
      </c>
      <c r="C337" s="3484">
        <f t="shared" si="64"/>
        <v>30</v>
      </c>
      <c r="D337" s="3523" t="s">
        <v>929</v>
      </c>
      <c r="E337" s="3514">
        <v>4700</v>
      </c>
      <c r="F337" s="3472"/>
      <c r="G337" s="3473">
        <f t="shared" si="65"/>
        <v>0</v>
      </c>
      <c r="H337" s="3474">
        <v>30</v>
      </c>
      <c r="I337" s="3473">
        <f t="shared" si="66"/>
        <v>141000</v>
      </c>
      <c r="J337" s="3472"/>
      <c r="K337" s="3473">
        <f t="shared" si="67"/>
        <v>0</v>
      </c>
      <c r="L337" s="3474"/>
      <c r="M337" s="3473">
        <f t="shared" si="68"/>
        <v>0</v>
      </c>
      <c r="N337" s="3472"/>
      <c r="O337" s="3475">
        <f t="shared" si="69"/>
        <v>0</v>
      </c>
      <c r="P337" s="3474"/>
      <c r="Q337" s="3473">
        <f t="shared" si="70"/>
        <v>0</v>
      </c>
      <c r="R337" s="3476">
        <f t="shared" si="79"/>
        <v>320</v>
      </c>
      <c r="S337" s="3524" t="s">
        <v>6182</v>
      </c>
      <c r="T337" s="3478">
        <f t="shared" si="71"/>
        <v>30</v>
      </c>
      <c r="U337" s="3525" t="s">
        <v>929</v>
      </c>
      <c r="V337" s="3500">
        <v>4700</v>
      </c>
      <c r="W337" s="3472"/>
      <c r="X337" s="3473">
        <f t="shared" si="72"/>
        <v>0</v>
      </c>
      <c r="Y337" s="3474"/>
      <c r="Z337" s="3473">
        <f t="shared" si="73"/>
        <v>0</v>
      </c>
      <c r="AA337" s="3472"/>
      <c r="AB337" s="3473">
        <f t="shared" si="74"/>
        <v>0</v>
      </c>
      <c r="AC337" s="3474"/>
      <c r="AD337" s="3473">
        <f t="shared" si="75"/>
        <v>0</v>
      </c>
      <c r="AE337" s="3480">
        <f t="shared" si="77"/>
        <v>30</v>
      </c>
      <c r="AF337" s="3481">
        <f t="shared" si="76"/>
        <v>141000</v>
      </c>
    </row>
    <row r="338" spans="1:32" ht="285">
      <c r="A338" s="777">
        <f t="shared" si="78"/>
        <v>321</v>
      </c>
      <c r="B338" s="3522" t="s">
        <v>6183</v>
      </c>
      <c r="C338" s="3484">
        <f t="shared" si="64"/>
        <v>30</v>
      </c>
      <c r="D338" s="3484" t="s">
        <v>929</v>
      </c>
      <c r="E338" s="3514">
        <v>4700</v>
      </c>
      <c r="F338" s="3472"/>
      <c r="G338" s="3473">
        <f t="shared" si="65"/>
        <v>0</v>
      </c>
      <c r="H338" s="3474">
        <v>30</v>
      </c>
      <c r="I338" s="3473">
        <f t="shared" si="66"/>
        <v>141000</v>
      </c>
      <c r="J338" s="3472"/>
      <c r="K338" s="3473">
        <f t="shared" si="67"/>
        <v>0</v>
      </c>
      <c r="L338" s="3474"/>
      <c r="M338" s="3473">
        <f t="shared" si="68"/>
        <v>0</v>
      </c>
      <c r="N338" s="3472"/>
      <c r="O338" s="3475">
        <f t="shared" si="69"/>
        <v>0</v>
      </c>
      <c r="P338" s="3474"/>
      <c r="Q338" s="3473">
        <f t="shared" si="70"/>
        <v>0</v>
      </c>
      <c r="R338" s="3476">
        <f t="shared" si="79"/>
        <v>321</v>
      </c>
      <c r="S338" s="3524" t="s">
        <v>6183</v>
      </c>
      <c r="T338" s="3478">
        <f t="shared" si="71"/>
        <v>30</v>
      </c>
      <c r="U338" s="3486" t="s">
        <v>929</v>
      </c>
      <c r="V338" s="3500">
        <v>4700</v>
      </c>
      <c r="W338" s="3472"/>
      <c r="X338" s="3473">
        <f t="shared" si="72"/>
        <v>0</v>
      </c>
      <c r="Y338" s="3474"/>
      <c r="Z338" s="3473">
        <f t="shared" si="73"/>
        <v>0</v>
      </c>
      <c r="AA338" s="3472"/>
      <c r="AB338" s="3473">
        <f t="shared" si="74"/>
        <v>0</v>
      </c>
      <c r="AC338" s="3474"/>
      <c r="AD338" s="3473">
        <f t="shared" si="75"/>
        <v>0</v>
      </c>
      <c r="AE338" s="3480">
        <f t="shared" si="77"/>
        <v>30</v>
      </c>
      <c r="AF338" s="3481">
        <f t="shared" si="76"/>
        <v>141000</v>
      </c>
    </row>
    <row r="339" spans="1:32" ht="15.75">
      <c r="A339" s="777">
        <f t="shared" si="78"/>
        <v>322</v>
      </c>
      <c r="B339" s="3501" t="s">
        <v>6184</v>
      </c>
      <c r="C339" s="3470">
        <f t="shared" ref="C339:C402" si="80">F339+H339+J339+L339+N339+P339+W339+Y339+AA339+AC339</f>
        <v>0</v>
      </c>
      <c r="D339" s="3491" t="s">
        <v>929</v>
      </c>
      <c r="E339" s="3497">
        <v>6000</v>
      </c>
      <c r="F339" s="3472"/>
      <c r="G339" s="3473">
        <f t="shared" ref="G339:G402" si="81">F339*E339</f>
        <v>0</v>
      </c>
      <c r="H339" s="3474"/>
      <c r="I339" s="3473">
        <f t="shared" ref="I339:I402" si="82">H339*E339</f>
        <v>0</v>
      </c>
      <c r="J339" s="3472"/>
      <c r="K339" s="3473">
        <f t="shared" ref="K339:K402" si="83">J339*E339</f>
        <v>0</v>
      </c>
      <c r="L339" s="3474"/>
      <c r="M339" s="3473">
        <f t="shared" ref="M339:M402" si="84">L339*E339</f>
        <v>0</v>
      </c>
      <c r="N339" s="3472"/>
      <c r="O339" s="3475">
        <f t="shared" ref="O339:O402" si="85">N339*E339</f>
        <v>0</v>
      </c>
      <c r="P339" s="3474"/>
      <c r="Q339" s="3473">
        <f t="shared" ref="Q339:Q402" si="86">P339*E339</f>
        <v>0</v>
      </c>
      <c r="R339" s="3476">
        <f t="shared" si="79"/>
        <v>322</v>
      </c>
      <c r="S339" s="3502" t="s">
        <v>6184</v>
      </c>
      <c r="T339" s="3478">
        <f t="shared" ref="T339:T402" si="87">W339+Y339+AA339+AC339+AE339+AG339+AN339+AP339+AR339+AT339</f>
        <v>0</v>
      </c>
      <c r="U339" s="3492" t="s">
        <v>929</v>
      </c>
      <c r="V339" s="3500">
        <v>6000</v>
      </c>
      <c r="W339" s="3472"/>
      <c r="X339" s="3473">
        <f t="shared" ref="X339:X402" si="88">W339*E339</f>
        <v>0</v>
      </c>
      <c r="Y339" s="3474"/>
      <c r="Z339" s="3473">
        <f t="shared" ref="Z339:Z402" si="89">Y339*E339</f>
        <v>0</v>
      </c>
      <c r="AA339" s="3472"/>
      <c r="AB339" s="3473">
        <f t="shared" ref="AB339:AB402" si="90">AA339*E339</f>
        <v>0</v>
      </c>
      <c r="AC339" s="3474"/>
      <c r="AD339" s="3473">
        <f t="shared" ref="AD339:AD402" si="91">AC339*E339</f>
        <v>0</v>
      </c>
      <c r="AE339" s="3480">
        <f t="shared" si="77"/>
        <v>0</v>
      </c>
      <c r="AF339" s="3481">
        <f t="shared" ref="AF339:AF402" si="92">AE339*E339</f>
        <v>0</v>
      </c>
    </row>
    <row r="340" spans="1:32" ht="15.75">
      <c r="A340" s="777">
        <f t="shared" si="78"/>
        <v>323</v>
      </c>
      <c r="B340" s="3501" t="s">
        <v>6185</v>
      </c>
      <c r="C340" s="3470">
        <f t="shared" si="80"/>
        <v>0</v>
      </c>
      <c r="D340" s="3491" t="s">
        <v>929</v>
      </c>
      <c r="E340" s="3497">
        <v>18900</v>
      </c>
      <c r="F340" s="3472"/>
      <c r="G340" s="3473">
        <f t="shared" si="81"/>
        <v>0</v>
      </c>
      <c r="H340" s="3474"/>
      <c r="I340" s="3473">
        <f t="shared" si="82"/>
        <v>0</v>
      </c>
      <c r="J340" s="3472"/>
      <c r="K340" s="3473">
        <f t="shared" si="83"/>
        <v>0</v>
      </c>
      <c r="L340" s="3474"/>
      <c r="M340" s="3473">
        <f t="shared" si="84"/>
        <v>0</v>
      </c>
      <c r="N340" s="3472"/>
      <c r="O340" s="3475">
        <f t="shared" si="85"/>
        <v>0</v>
      </c>
      <c r="P340" s="3474"/>
      <c r="Q340" s="3473">
        <f t="shared" si="86"/>
        <v>0</v>
      </c>
      <c r="R340" s="3476">
        <f t="shared" si="79"/>
        <v>323</v>
      </c>
      <c r="S340" s="3502" t="s">
        <v>6185</v>
      </c>
      <c r="T340" s="3478">
        <f t="shared" si="87"/>
        <v>0</v>
      </c>
      <c r="U340" s="3492" t="s">
        <v>929</v>
      </c>
      <c r="V340" s="3500">
        <v>18900</v>
      </c>
      <c r="W340" s="3472"/>
      <c r="X340" s="3473">
        <f t="shared" si="88"/>
        <v>0</v>
      </c>
      <c r="Y340" s="3474"/>
      <c r="Z340" s="3473">
        <f t="shared" si="89"/>
        <v>0</v>
      </c>
      <c r="AA340" s="3472"/>
      <c r="AB340" s="3473">
        <f t="shared" si="90"/>
        <v>0</v>
      </c>
      <c r="AC340" s="3474"/>
      <c r="AD340" s="3473">
        <f t="shared" si="91"/>
        <v>0</v>
      </c>
      <c r="AE340" s="3480">
        <f t="shared" ref="AE340:AE403" si="93">SUM(F340,H340,J340,L340,N340,P340,W340,Y340,AA340,AC340)</f>
        <v>0</v>
      </c>
      <c r="AF340" s="3481">
        <f t="shared" si="92"/>
        <v>0</v>
      </c>
    </row>
    <row r="341" spans="1:32" ht="15.75">
      <c r="A341" s="777">
        <f t="shared" si="78"/>
        <v>324</v>
      </c>
      <c r="B341" s="3501" t="s">
        <v>6186</v>
      </c>
      <c r="C341" s="3470">
        <f t="shared" si="80"/>
        <v>0</v>
      </c>
      <c r="D341" s="3491" t="s">
        <v>929</v>
      </c>
      <c r="E341" s="3497">
        <v>17100</v>
      </c>
      <c r="F341" s="3472"/>
      <c r="G341" s="3473">
        <f t="shared" si="81"/>
        <v>0</v>
      </c>
      <c r="H341" s="3474"/>
      <c r="I341" s="3473">
        <f t="shared" si="82"/>
        <v>0</v>
      </c>
      <c r="J341" s="3472"/>
      <c r="K341" s="3473">
        <f t="shared" si="83"/>
        <v>0</v>
      </c>
      <c r="L341" s="3474"/>
      <c r="M341" s="3473">
        <f t="shared" si="84"/>
        <v>0</v>
      </c>
      <c r="N341" s="3472"/>
      <c r="O341" s="3475">
        <f t="shared" si="85"/>
        <v>0</v>
      </c>
      <c r="P341" s="3474"/>
      <c r="Q341" s="3473">
        <f t="shared" si="86"/>
        <v>0</v>
      </c>
      <c r="R341" s="3476">
        <f t="shared" si="79"/>
        <v>324</v>
      </c>
      <c r="S341" s="3502" t="s">
        <v>6186</v>
      </c>
      <c r="T341" s="3478">
        <f t="shared" si="87"/>
        <v>0</v>
      </c>
      <c r="U341" s="3492" t="s">
        <v>929</v>
      </c>
      <c r="V341" s="3500">
        <v>17100</v>
      </c>
      <c r="W341" s="3472"/>
      <c r="X341" s="3473">
        <f t="shared" si="88"/>
        <v>0</v>
      </c>
      <c r="Y341" s="3474"/>
      <c r="Z341" s="3473">
        <f t="shared" si="89"/>
        <v>0</v>
      </c>
      <c r="AA341" s="3472"/>
      <c r="AB341" s="3473">
        <f t="shared" si="90"/>
        <v>0</v>
      </c>
      <c r="AC341" s="3474"/>
      <c r="AD341" s="3473">
        <f t="shared" si="91"/>
        <v>0</v>
      </c>
      <c r="AE341" s="3480">
        <f t="shared" si="93"/>
        <v>0</v>
      </c>
      <c r="AF341" s="3481">
        <f t="shared" si="92"/>
        <v>0</v>
      </c>
    </row>
    <row r="342" spans="1:32" s="3482" customFormat="1" ht="16.5" customHeight="1">
      <c r="A342" s="777">
        <f t="shared" si="78"/>
        <v>325</v>
      </c>
      <c r="B342" s="3501" t="s">
        <v>6187</v>
      </c>
      <c r="C342" s="3470">
        <f t="shared" si="80"/>
        <v>0</v>
      </c>
      <c r="D342" s="3491" t="s">
        <v>929</v>
      </c>
      <c r="E342" s="3497">
        <v>4000</v>
      </c>
      <c r="F342" s="3472"/>
      <c r="G342" s="3473">
        <f t="shared" si="81"/>
        <v>0</v>
      </c>
      <c r="H342" s="3474"/>
      <c r="I342" s="3473">
        <f t="shared" si="82"/>
        <v>0</v>
      </c>
      <c r="J342" s="3472"/>
      <c r="K342" s="3473">
        <f t="shared" si="83"/>
        <v>0</v>
      </c>
      <c r="L342" s="3474"/>
      <c r="M342" s="3473">
        <f t="shared" si="84"/>
        <v>0</v>
      </c>
      <c r="N342" s="3472"/>
      <c r="O342" s="3475">
        <f t="shared" si="85"/>
        <v>0</v>
      </c>
      <c r="P342" s="3474"/>
      <c r="Q342" s="3473">
        <f t="shared" si="86"/>
        <v>0</v>
      </c>
      <c r="R342" s="3476">
        <f t="shared" si="79"/>
        <v>325</v>
      </c>
      <c r="S342" s="3502" t="s">
        <v>6187</v>
      </c>
      <c r="T342" s="3478">
        <f t="shared" si="87"/>
        <v>0</v>
      </c>
      <c r="U342" s="3492" t="s">
        <v>929</v>
      </c>
      <c r="V342" s="3500">
        <v>4000</v>
      </c>
      <c r="W342" s="3472"/>
      <c r="X342" s="3473">
        <f t="shared" si="88"/>
        <v>0</v>
      </c>
      <c r="Y342" s="3474"/>
      <c r="Z342" s="3473">
        <f t="shared" si="89"/>
        <v>0</v>
      </c>
      <c r="AA342" s="3472"/>
      <c r="AB342" s="3473">
        <f t="shared" si="90"/>
        <v>0</v>
      </c>
      <c r="AC342" s="3474"/>
      <c r="AD342" s="3473">
        <f t="shared" si="91"/>
        <v>0</v>
      </c>
      <c r="AE342" s="3480">
        <f t="shared" si="93"/>
        <v>0</v>
      </c>
      <c r="AF342" s="3481">
        <f t="shared" si="92"/>
        <v>0</v>
      </c>
    </row>
    <row r="343" spans="1:32" s="3482" customFormat="1" ht="14.25" customHeight="1">
      <c r="A343" s="777">
        <f t="shared" si="78"/>
        <v>326</v>
      </c>
      <c r="B343" s="3553" t="s">
        <v>6188</v>
      </c>
      <c r="C343" s="3470">
        <f t="shared" si="80"/>
        <v>0</v>
      </c>
      <c r="D343" s="3491" t="s">
        <v>929</v>
      </c>
      <c r="E343" s="3497">
        <v>3831</v>
      </c>
      <c r="F343" s="3472"/>
      <c r="G343" s="3473">
        <f t="shared" si="81"/>
        <v>0</v>
      </c>
      <c r="H343" s="3474"/>
      <c r="I343" s="3473">
        <f t="shared" si="82"/>
        <v>0</v>
      </c>
      <c r="J343" s="3472"/>
      <c r="K343" s="3473">
        <f t="shared" si="83"/>
        <v>0</v>
      </c>
      <c r="L343" s="3474"/>
      <c r="M343" s="3473">
        <f t="shared" si="84"/>
        <v>0</v>
      </c>
      <c r="N343" s="3472"/>
      <c r="O343" s="3475">
        <f t="shared" si="85"/>
        <v>0</v>
      </c>
      <c r="P343" s="3474"/>
      <c r="Q343" s="3473">
        <f t="shared" si="86"/>
        <v>0</v>
      </c>
      <c r="R343" s="3476">
        <f t="shared" si="79"/>
        <v>326</v>
      </c>
      <c r="S343" s="3554" t="s">
        <v>6188</v>
      </c>
      <c r="T343" s="3478">
        <f t="shared" si="87"/>
        <v>0</v>
      </c>
      <c r="U343" s="3492" t="s">
        <v>929</v>
      </c>
      <c r="V343" s="3500">
        <v>3831</v>
      </c>
      <c r="W343" s="3472"/>
      <c r="X343" s="3473">
        <f t="shared" si="88"/>
        <v>0</v>
      </c>
      <c r="Y343" s="3474"/>
      <c r="Z343" s="3473">
        <f t="shared" si="89"/>
        <v>0</v>
      </c>
      <c r="AA343" s="3472"/>
      <c r="AB343" s="3473">
        <f t="shared" si="90"/>
        <v>0</v>
      </c>
      <c r="AC343" s="3474"/>
      <c r="AD343" s="3473">
        <f t="shared" si="91"/>
        <v>0</v>
      </c>
      <c r="AE343" s="3480">
        <f t="shared" si="93"/>
        <v>0</v>
      </c>
      <c r="AF343" s="3481">
        <f t="shared" si="92"/>
        <v>0</v>
      </c>
    </row>
    <row r="344" spans="1:32" s="3482" customFormat="1" ht="150.75">
      <c r="A344" s="777">
        <f t="shared" si="78"/>
        <v>327</v>
      </c>
      <c r="B344" s="3553" t="s">
        <v>6189</v>
      </c>
      <c r="C344" s="3470">
        <f t="shared" si="80"/>
        <v>0</v>
      </c>
      <c r="D344" s="3491" t="s">
        <v>929</v>
      </c>
      <c r="E344" s="3497">
        <v>8350</v>
      </c>
      <c r="F344" s="3472"/>
      <c r="G344" s="3473">
        <f t="shared" si="81"/>
        <v>0</v>
      </c>
      <c r="H344" s="3474"/>
      <c r="I344" s="3473">
        <f t="shared" si="82"/>
        <v>0</v>
      </c>
      <c r="J344" s="3472"/>
      <c r="K344" s="3473">
        <f t="shared" si="83"/>
        <v>0</v>
      </c>
      <c r="L344" s="3474"/>
      <c r="M344" s="3473">
        <f t="shared" si="84"/>
        <v>0</v>
      </c>
      <c r="N344" s="3472"/>
      <c r="O344" s="3475">
        <f t="shared" si="85"/>
        <v>0</v>
      </c>
      <c r="P344" s="3474"/>
      <c r="Q344" s="3473">
        <f t="shared" si="86"/>
        <v>0</v>
      </c>
      <c r="R344" s="3476">
        <f t="shared" si="79"/>
        <v>327</v>
      </c>
      <c r="S344" s="3554" t="s">
        <v>6189</v>
      </c>
      <c r="T344" s="3478">
        <f t="shared" si="87"/>
        <v>0</v>
      </c>
      <c r="U344" s="3492" t="s">
        <v>929</v>
      </c>
      <c r="V344" s="3500">
        <v>8350</v>
      </c>
      <c r="W344" s="3472"/>
      <c r="X344" s="3473">
        <f t="shared" si="88"/>
        <v>0</v>
      </c>
      <c r="Y344" s="3474"/>
      <c r="Z344" s="3473">
        <f t="shared" si="89"/>
        <v>0</v>
      </c>
      <c r="AA344" s="3472"/>
      <c r="AB344" s="3473">
        <f t="shared" si="90"/>
        <v>0</v>
      </c>
      <c r="AC344" s="3474"/>
      <c r="AD344" s="3473">
        <f t="shared" si="91"/>
        <v>0</v>
      </c>
      <c r="AE344" s="3480">
        <f t="shared" si="93"/>
        <v>0</v>
      </c>
      <c r="AF344" s="3481">
        <f t="shared" si="92"/>
        <v>0</v>
      </c>
    </row>
    <row r="345" spans="1:32" s="3482" customFormat="1" ht="135.75">
      <c r="A345" s="777">
        <f t="shared" si="78"/>
        <v>328</v>
      </c>
      <c r="B345" s="3553" t="s">
        <v>6190</v>
      </c>
      <c r="C345" s="3470">
        <f t="shared" si="80"/>
        <v>0</v>
      </c>
      <c r="D345" s="3491" t="s">
        <v>929</v>
      </c>
      <c r="E345" s="3497">
        <v>25000</v>
      </c>
      <c r="F345" s="3472"/>
      <c r="G345" s="3473">
        <f t="shared" si="81"/>
        <v>0</v>
      </c>
      <c r="H345" s="3474"/>
      <c r="I345" s="3473">
        <f t="shared" si="82"/>
        <v>0</v>
      </c>
      <c r="J345" s="3472"/>
      <c r="K345" s="3473">
        <f t="shared" si="83"/>
        <v>0</v>
      </c>
      <c r="L345" s="3474"/>
      <c r="M345" s="3473">
        <f t="shared" si="84"/>
        <v>0</v>
      </c>
      <c r="N345" s="3472"/>
      <c r="O345" s="3475">
        <f t="shared" si="85"/>
        <v>0</v>
      </c>
      <c r="P345" s="3474"/>
      <c r="Q345" s="3473">
        <f t="shared" si="86"/>
        <v>0</v>
      </c>
      <c r="R345" s="3476">
        <f t="shared" si="79"/>
        <v>328</v>
      </c>
      <c r="S345" s="3554" t="s">
        <v>6190</v>
      </c>
      <c r="T345" s="3478">
        <f t="shared" si="87"/>
        <v>0</v>
      </c>
      <c r="U345" s="3492" t="s">
        <v>929</v>
      </c>
      <c r="V345" s="3500">
        <v>25000</v>
      </c>
      <c r="W345" s="3472"/>
      <c r="X345" s="3473">
        <f t="shared" si="88"/>
        <v>0</v>
      </c>
      <c r="Y345" s="3474"/>
      <c r="Z345" s="3473">
        <f t="shared" si="89"/>
        <v>0</v>
      </c>
      <c r="AA345" s="3472"/>
      <c r="AB345" s="3473">
        <f t="shared" si="90"/>
        <v>0</v>
      </c>
      <c r="AC345" s="3474"/>
      <c r="AD345" s="3473">
        <f t="shared" si="91"/>
        <v>0</v>
      </c>
      <c r="AE345" s="3480">
        <f t="shared" si="93"/>
        <v>0</v>
      </c>
      <c r="AF345" s="3481">
        <f t="shared" si="92"/>
        <v>0</v>
      </c>
    </row>
    <row r="346" spans="1:32" s="3482" customFormat="1" ht="135.75">
      <c r="A346" s="777">
        <f t="shared" si="78"/>
        <v>329</v>
      </c>
      <c r="B346" s="3553" t="s">
        <v>6191</v>
      </c>
      <c r="C346" s="3470">
        <f t="shared" si="80"/>
        <v>0</v>
      </c>
      <c r="D346" s="3491" t="s">
        <v>929</v>
      </c>
      <c r="E346" s="3497">
        <v>8200</v>
      </c>
      <c r="F346" s="3472"/>
      <c r="G346" s="3473">
        <f t="shared" si="81"/>
        <v>0</v>
      </c>
      <c r="H346" s="3474"/>
      <c r="I346" s="3473">
        <f t="shared" si="82"/>
        <v>0</v>
      </c>
      <c r="J346" s="3472"/>
      <c r="K346" s="3473">
        <f t="shared" si="83"/>
        <v>0</v>
      </c>
      <c r="L346" s="3474"/>
      <c r="M346" s="3473">
        <f t="shared" si="84"/>
        <v>0</v>
      </c>
      <c r="N346" s="3472"/>
      <c r="O346" s="3475">
        <f t="shared" si="85"/>
        <v>0</v>
      </c>
      <c r="P346" s="3474"/>
      <c r="Q346" s="3473">
        <f t="shared" si="86"/>
        <v>0</v>
      </c>
      <c r="R346" s="3476">
        <f t="shared" si="79"/>
        <v>329</v>
      </c>
      <c r="S346" s="3554" t="s">
        <v>6191</v>
      </c>
      <c r="T346" s="3478">
        <f t="shared" si="87"/>
        <v>0</v>
      </c>
      <c r="U346" s="3492" t="s">
        <v>929</v>
      </c>
      <c r="V346" s="3500">
        <v>8200</v>
      </c>
      <c r="W346" s="3472"/>
      <c r="X346" s="3473">
        <f t="shared" si="88"/>
        <v>0</v>
      </c>
      <c r="Y346" s="3474"/>
      <c r="Z346" s="3473">
        <f t="shared" si="89"/>
        <v>0</v>
      </c>
      <c r="AA346" s="3472"/>
      <c r="AB346" s="3473">
        <f t="shared" si="90"/>
        <v>0</v>
      </c>
      <c r="AC346" s="3474"/>
      <c r="AD346" s="3473">
        <f t="shared" si="91"/>
        <v>0</v>
      </c>
      <c r="AE346" s="3480">
        <f t="shared" si="93"/>
        <v>0</v>
      </c>
      <c r="AF346" s="3481">
        <f t="shared" si="92"/>
        <v>0</v>
      </c>
    </row>
    <row r="347" spans="1:32" s="3482" customFormat="1" ht="15.75">
      <c r="A347" s="777">
        <f t="shared" si="78"/>
        <v>330</v>
      </c>
      <c r="B347" s="3501" t="s">
        <v>6192</v>
      </c>
      <c r="C347" s="3470">
        <f t="shared" si="80"/>
        <v>2</v>
      </c>
      <c r="D347" s="3491" t="s">
        <v>929</v>
      </c>
      <c r="E347" s="3497">
        <v>16500</v>
      </c>
      <c r="F347" s="3472"/>
      <c r="G347" s="3473">
        <f t="shared" si="81"/>
        <v>0</v>
      </c>
      <c r="H347" s="3474"/>
      <c r="I347" s="3473">
        <f t="shared" si="82"/>
        <v>0</v>
      </c>
      <c r="J347" s="3472"/>
      <c r="K347" s="3473">
        <f t="shared" si="83"/>
        <v>0</v>
      </c>
      <c r="L347" s="3474"/>
      <c r="M347" s="3473">
        <f t="shared" si="84"/>
        <v>0</v>
      </c>
      <c r="N347" s="3472"/>
      <c r="O347" s="3475">
        <f t="shared" si="85"/>
        <v>0</v>
      </c>
      <c r="P347" s="3474">
        <v>2</v>
      </c>
      <c r="Q347" s="3473">
        <f t="shared" si="86"/>
        <v>33000</v>
      </c>
      <c r="R347" s="3476">
        <f t="shared" si="79"/>
        <v>330</v>
      </c>
      <c r="S347" s="3502" t="s">
        <v>6192</v>
      </c>
      <c r="T347" s="3478">
        <f t="shared" si="87"/>
        <v>2</v>
      </c>
      <c r="U347" s="3492" t="s">
        <v>929</v>
      </c>
      <c r="V347" s="3500">
        <v>16500</v>
      </c>
      <c r="W347" s="3472"/>
      <c r="X347" s="3473">
        <f t="shared" si="88"/>
        <v>0</v>
      </c>
      <c r="Y347" s="3474"/>
      <c r="Z347" s="3473">
        <f t="shared" si="89"/>
        <v>0</v>
      </c>
      <c r="AA347" s="3472"/>
      <c r="AB347" s="3473">
        <f t="shared" si="90"/>
        <v>0</v>
      </c>
      <c r="AC347" s="3474"/>
      <c r="AD347" s="3473">
        <f t="shared" si="91"/>
        <v>0</v>
      </c>
      <c r="AE347" s="3480">
        <f t="shared" si="93"/>
        <v>2</v>
      </c>
      <c r="AF347" s="3481">
        <f t="shared" si="92"/>
        <v>33000</v>
      </c>
    </row>
    <row r="348" spans="1:32" s="3482" customFormat="1" ht="31.5" customHeight="1">
      <c r="A348" s="777">
        <f t="shared" si="78"/>
        <v>331</v>
      </c>
      <c r="B348" s="3483" t="s">
        <v>6193</v>
      </c>
      <c r="C348" s="3470">
        <f t="shared" si="80"/>
        <v>8</v>
      </c>
      <c r="D348" s="3491" t="s">
        <v>929</v>
      </c>
      <c r="E348" s="3497">
        <v>20916</v>
      </c>
      <c r="F348" s="3472"/>
      <c r="G348" s="3473">
        <f t="shared" si="81"/>
        <v>0</v>
      </c>
      <c r="H348" s="3474"/>
      <c r="I348" s="3473">
        <f t="shared" si="82"/>
        <v>0</v>
      </c>
      <c r="J348" s="3472"/>
      <c r="K348" s="3473">
        <f t="shared" si="83"/>
        <v>0</v>
      </c>
      <c r="L348" s="3474"/>
      <c r="M348" s="3473">
        <f t="shared" si="84"/>
        <v>0</v>
      </c>
      <c r="N348" s="3472"/>
      <c r="O348" s="3475">
        <f t="shared" si="85"/>
        <v>0</v>
      </c>
      <c r="P348" s="3474"/>
      <c r="Q348" s="3473">
        <f t="shared" si="86"/>
        <v>0</v>
      </c>
      <c r="R348" s="3476">
        <f t="shared" si="79"/>
        <v>331</v>
      </c>
      <c r="S348" s="3485" t="s">
        <v>6193</v>
      </c>
      <c r="T348" s="3478">
        <f t="shared" si="87"/>
        <v>16</v>
      </c>
      <c r="U348" s="3492" t="s">
        <v>929</v>
      </c>
      <c r="V348" s="3500">
        <v>20916</v>
      </c>
      <c r="W348" s="3472"/>
      <c r="X348" s="3473">
        <f t="shared" si="88"/>
        <v>0</v>
      </c>
      <c r="Y348" s="3474"/>
      <c r="Z348" s="3473">
        <f t="shared" si="89"/>
        <v>0</v>
      </c>
      <c r="AA348" s="3472"/>
      <c r="AB348" s="3473">
        <f t="shared" si="90"/>
        <v>0</v>
      </c>
      <c r="AC348" s="3474">
        <v>8</v>
      </c>
      <c r="AD348" s="3473">
        <f t="shared" si="91"/>
        <v>167328</v>
      </c>
      <c r="AE348" s="3480">
        <f t="shared" si="93"/>
        <v>8</v>
      </c>
      <c r="AF348" s="3481">
        <f t="shared" si="92"/>
        <v>167328</v>
      </c>
    </row>
    <row r="349" spans="1:32" s="3482" customFormat="1" ht="180.75">
      <c r="A349" s="777">
        <f t="shared" si="78"/>
        <v>332</v>
      </c>
      <c r="B349" s="3483" t="s">
        <v>6194</v>
      </c>
      <c r="C349" s="3470">
        <f t="shared" si="80"/>
        <v>24</v>
      </c>
      <c r="D349" s="3491" t="s">
        <v>929</v>
      </c>
      <c r="E349" s="3497">
        <v>3831</v>
      </c>
      <c r="F349" s="3472"/>
      <c r="G349" s="3473">
        <f t="shared" si="81"/>
        <v>0</v>
      </c>
      <c r="H349" s="3474"/>
      <c r="I349" s="3473">
        <f t="shared" si="82"/>
        <v>0</v>
      </c>
      <c r="J349" s="3472"/>
      <c r="K349" s="3473">
        <f t="shared" si="83"/>
        <v>0</v>
      </c>
      <c r="L349" s="3474"/>
      <c r="M349" s="3473">
        <f t="shared" si="84"/>
        <v>0</v>
      </c>
      <c r="N349" s="3472"/>
      <c r="O349" s="3475">
        <f t="shared" si="85"/>
        <v>0</v>
      </c>
      <c r="P349" s="3474"/>
      <c r="Q349" s="3473">
        <f t="shared" si="86"/>
        <v>0</v>
      </c>
      <c r="R349" s="3476">
        <f t="shared" si="79"/>
        <v>332</v>
      </c>
      <c r="S349" s="3485" t="s">
        <v>6194</v>
      </c>
      <c r="T349" s="3478">
        <f t="shared" si="87"/>
        <v>48</v>
      </c>
      <c r="U349" s="3492" t="s">
        <v>929</v>
      </c>
      <c r="V349" s="3500">
        <v>3831</v>
      </c>
      <c r="W349" s="3472"/>
      <c r="X349" s="3473">
        <f t="shared" si="88"/>
        <v>0</v>
      </c>
      <c r="Y349" s="3474"/>
      <c r="Z349" s="3473">
        <f t="shared" si="89"/>
        <v>0</v>
      </c>
      <c r="AA349" s="3472"/>
      <c r="AB349" s="3473">
        <f t="shared" si="90"/>
        <v>0</v>
      </c>
      <c r="AC349" s="3474">
        <v>24</v>
      </c>
      <c r="AD349" s="3473">
        <f t="shared" si="91"/>
        <v>91944</v>
      </c>
      <c r="AE349" s="3480">
        <f t="shared" si="93"/>
        <v>24</v>
      </c>
      <c r="AF349" s="3481">
        <f t="shared" si="92"/>
        <v>91944</v>
      </c>
    </row>
    <row r="350" spans="1:32" s="3482" customFormat="1" ht="195.75">
      <c r="A350" s="777">
        <f t="shared" si="78"/>
        <v>333</v>
      </c>
      <c r="B350" s="3483" t="s">
        <v>6195</v>
      </c>
      <c r="C350" s="3470">
        <f t="shared" si="80"/>
        <v>0</v>
      </c>
      <c r="D350" s="3491" t="s">
        <v>929</v>
      </c>
      <c r="E350" s="3497">
        <v>8244</v>
      </c>
      <c r="F350" s="3472"/>
      <c r="G350" s="3473">
        <f t="shared" si="81"/>
        <v>0</v>
      </c>
      <c r="H350" s="3474"/>
      <c r="I350" s="3473">
        <f t="shared" si="82"/>
        <v>0</v>
      </c>
      <c r="J350" s="3472"/>
      <c r="K350" s="3473">
        <f t="shared" si="83"/>
        <v>0</v>
      </c>
      <c r="L350" s="3474"/>
      <c r="M350" s="3473">
        <f t="shared" si="84"/>
        <v>0</v>
      </c>
      <c r="N350" s="3472"/>
      <c r="O350" s="3475">
        <f t="shared" si="85"/>
        <v>0</v>
      </c>
      <c r="P350" s="3474"/>
      <c r="Q350" s="3473">
        <f t="shared" si="86"/>
        <v>0</v>
      </c>
      <c r="R350" s="3476">
        <f t="shared" si="79"/>
        <v>333</v>
      </c>
      <c r="S350" s="3485" t="s">
        <v>6195</v>
      </c>
      <c r="T350" s="3478">
        <f t="shared" si="87"/>
        <v>0</v>
      </c>
      <c r="U350" s="3492" t="s">
        <v>929</v>
      </c>
      <c r="V350" s="3500">
        <v>8244</v>
      </c>
      <c r="W350" s="3472"/>
      <c r="X350" s="3473">
        <f t="shared" si="88"/>
        <v>0</v>
      </c>
      <c r="Y350" s="3474"/>
      <c r="Z350" s="3473">
        <f t="shared" si="89"/>
        <v>0</v>
      </c>
      <c r="AA350" s="3472"/>
      <c r="AB350" s="3473">
        <f t="shared" si="90"/>
        <v>0</v>
      </c>
      <c r="AC350" s="3474"/>
      <c r="AD350" s="3473">
        <f t="shared" si="91"/>
        <v>0</v>
      </c>
      <c r="AE350" s="3480">
        <f t="shared" si="93"/>
        <v>0</v>
      </c>
      <c r="AF350" s="3481">
        <f t="shared" si="92"/>
        <v>0</v>
      </c>
    </row>
    <row r="351" spans="1:32" s="3482" customFormat="1" ht="195.75">
      <c r="A351" s="777">
        <f t="shared" si="78"/>
        <v>334</v>
      </c>
      <c r="B351" s="3483" t="s">
        <v>6196</v>
      </c>
      <c r="C351" s="3470">
        <f t="shared" si="80"/>
        <v>12</v>
      </c>
      <c r="D351" s="3491" t="s">
        <v>929</v>
      </c>
      <c r="E351" s="3497">
        <v>37719</v>
      </c>
      <c r="F351" s="3472"/>
      <c r="G351" s="3473">
        <f t="shared" si="81"/>
        <v>0</v>
      </c>
      <c r="H351" s="3474"/>
      <c r="I351" s="3473">
        <f t="shared" si="82"/>
        <v>0</v>
      </c>
      <c r="J351" s="3472"/>
      <c r="K351" s="3473">
        <f t="shared" si="83"/>
        <v>0</v>
      </c>
      <c r="L351" s="3474"/>
      <c r="M351" s="3473">
        <f t="shared" si="84"/>
        <v>0</v>
      </c>
      <c r="N351" s="3472"/>
      <c r="O351" s="3475">
        <f t="shared" si="85"/>
        <v>0</v>
      </c>
      <c r="P351" s="3474"/>
      <c r="Q351" s="3473">
        <f t="shared" si="86"/>
        <v>0</v>
      </c>
      <c r="R351" s="3476">
        <f t="shared" si="79"/>
        <v>334</v>
      </c>
      <c r="S351" s="3485" t="s">
        <v>6196</v>
      </c>
      <c r="T351" s="3478">
        <f t="shared" si="87"/>
        <v>24</v>
      </c>
      <c r="U351" s="3492" t="s">
        <v>929</v>
      </c>
      <c r="V351" s="3500">
        <v>37719</v>
      </c>
      <c r="W351" s="3472"/>
      <c r="X351" s="3473">
        <f t="shared" si="88"/>
        <v>0</v>
      </c>
      <c r="Y351" s="3474"/>
      <c r="Z351" s="3473">
        <f t="shared" si="89"/>
        <v>0</v>
      </c>
      <c r="AA351" s="3472"/>
      <c r="AB351" s="3473">
        <f t="shared" si="90"/>
        <v>0</v>
      </c>
      <c r="AC351" s="3474">
        <v>12</v>
      </c>
      <c r="AD351" s="3473">
        <f t="shared" si="91"/>
        <v>452628</v>
      </c>
      <c r="AE351" s="3480">
        <f t="shared" si="93"/>
        <v>12</v>
      </c>
      <c r="AF351" s="3481">
        <f t="shared" si="92"/>
        <v>452628</v>
      </c>
    </row>
    <row r="352" spans="1:32" s="3482" customFormat="1" ht="135.75">
      <c r="A352" s="777">
        <f t="shared" si="78"/>
        <v>335</v>
      </c>
      <c r="B352" s="3483" t="s">
        <v>6197</v>
      </c>
      <c r="C352" s="3470">
        <f t="shared" si="80"/>
        <v>0</v>
      </c>
      <c r="D352" s="3491" t="s">
        <v>929</v>
      </c>
      <c r="E352" s="3497">
        <v>21546</v>
      </c>
      <c r="F352" s="3472"/>
      <c r="G352" s="3473">
        <f t="shared" si="81"/>
        <v>0</v>
      </c>
      <c r="H352" s="3474"/>
      <c r="I352" s="3473">
        <f t="shared" si="82"/>
        <v>0</v>
      </c>
      <c r="J352" s="3472"/>
      <c r="K352" s="3473">
        <f t="shared" si="83"/>
        <v>0</v>
      </c>
      <c r="L352" s="3474"/>
      <c r="M352" s="3473">
        <f t="shared" si="84"/>
        <v>0</v>
      </c>
      <c r="N352" s="3472"/>
      <c r="O352" s="3475">
        <f t="shared" si="85"/>
        <v>0</v>
      </c>
      <c r="P352" s="3474"/>
      <c r="Q352" s="3473">
        <f t="shared" si="86"/>
        <v>0</v>
      </c>
      <c r="R352" s="3476">
        <f t="shared" si="79"/>
        <v>335</v>
      </c>
      <c r="S352" s="3485" t="s">
        <v>6197</v>
      </c>
      <c r="T352" s="3478">
        <f t="shared" si="87"/>
        <v>0</v>
      </c>
      <c r="U352" s="3492" t="s">
        <v>929</v>
      </c>
      <c r="V352" s="3500">
        <v>21546</v>
      </c>
      <c r="W352" s="3472"/>
      <c r="X352" s="3473">
        <f t="shared" si="88"/>
        <v>0</v>
      </c>
      <c r="Y352" s="3474"/>
      <c r="Z352" s="3473">
        <f t="shared" si="89"/>
        <v>0</v>
      </c>
      <c r="AA352" s="3472"/>
      <c r="AB352" s="3473">
        <f t="shared" si="90"/>
        <v>0</v>
      </c>
      <c r="AC352" s="3474"/>
      <c r="AD352" s="3473">
        <f t="shared" si="91"/>
        <v>0</v>
      </c>
      <c r="AE352" s="3480">
        <f t="shared" si="93"/>
        <v>0</v>
      </c>
      <c r="AF352" s="3481">
        <f t="shared" si="92"/>
        <v>0</v>
      </c>
    </row>
    <row r="353" spans="1:32" s="3482" customFormat="1" ht="165">
      <c r="A353" s="777">
        <f t="shared" si="78"/>
        <v>336</v>
      </c>
      <c r="B353" s="3522" t="s">
        <v>6198</v>
      </c>
      <c r="C353" s="3470">
        <f t="shared" si="80"/>
        <v>0</v>
      </c>
      <c r="D353" s="3491" t="s">
        <v>929</v>
      </c>
      <c r="E353" s="3497">
        <v>1400</v>
      </c>
      <c r="F353" s="3472"/>
      <c r="G353" s="3473">
        <f t="shared" si="81"/>
        <v>0</v>
      </c>
      <c r="H353" s="3474"/>
      <c r="I353" s="3473">
        <f t="shared" si="82"/>
        <v>0</v>
      </c>
      <c r="J353" s="3472"/>
      <c r="K353" s="3473">
        <f t="shared" si="83"/>
        <v>0</v>
      </c>
      <c r="L353" s="3474"/>
      <c r="M353" s="3473">
        <f t="shared" si="84"/>
        <v>0</v>
      </c>
      <c r="N353" s="3472"/>
      <c r="O353" s="3475">
        <f t="shared" si="85"/>
        <v>0</v>
      </c>
      <c r="P353" s="3474"/>
      <c r="Q353" s="3473">
        <f t="shared" si="86"/>
        <v>0</v>
      </c>
      <c r="R353" s="3476">
        <f t="shared" si="79"/>
        <v>336</v>
      </c>
      <c r="S353" s="3524" t="s">
        <v>6198</v>
      </c>
      <c r="T353" s="3478">
        <f t="shared" si="87"/>
        <v>0</v>
      </c>
      <c r="U353" s="3492" t="s">
        <v>929</v>
      </c>
      <c r="V353" s="3500">
        <v>1400</v>
      </c>
      <c r="W353" s="3472"/>
      <c r="X353" s="3473">
        <f t="shared" si="88"/>
        <v>0</v>
      </c>
      <c r="Y353" s="3474"/>
      <c r="Z353" s="3473">
        <f t="shared" si="89"/>
        <v>0</v>
      </c>
      <c r="AA353" s="3472"/>
      <c r="AB353" s="3473">
        <f t="shared" si="90"/>
        <v>0</v>
      </c>
      <c r="AC353" s="3474"/>
      <c r="AD353" s="3473">
        <f t="shared" si="91"/>
        <v>0</v>
      </c>
      <c r="AE353" s="3480">
        <f t="shared" si="93"/>
        <v>0</v>
      </c>
      <c r="AF353" s="3481">
        <f t="shared" si="92"/>
        <v>0</v>
      </c>
    </row>
    <row r="354" spans="1:32" s="3482" customFormat="1" ht="15.75">
      <c r="A354" s="777">
        <f t="shared" si="78"/>
        <v>337</v>
      </c>
      <c r="B354" s="3501" t="s">
        <v>6199</v>
      </c>
      <c r="C354" s="3470">
        <f t="shared" si="80"/>
        <v>5</v>
      </c>
      <c r="D354" s="3491" t="s">
        <v>929</v>
      </c>
      <c r="E354" s="3497">
        <v>2200</v>
      </c>
      <c r="F354" s="3472"/>
      <c r="G354" s="3473">
        <f t="shared" si="81"/>
        <v>0</v>
      </c>
      <c r="H354" s="3474"/>
      <c r="I354" s="3473">
        <f t="shared" si="82"/>
        <v>0</v>
      </c>
      <c r="J354" s="3472"/>
      <c r="K354" s="3473">
        <f t="shared" si="83"/>
        <v>0</v>
      </c>
      <c r="L354" s="3474"/>
      <c r="M354" s="3473">
        <f t="shared" si="84"/>
        <v>0</v>
      </c>
      <c r="N354" s="3472"/>
      <c r="O354" s="3475">
        <f t="shared" si="85"/>
        <v>0</v>
      </c>
      <c r="P354" s="3474"/>
      <c r="Q354" s="3473">
        <f t="shared" si="86"/>
        <v>0</v>
      </c>
      <c r="R354" s="3476">
        <f t="shared" si="79"/>
        <v>337</v>
      </c>
      <c r="S354" s="3502" t="s">
        <v>6199</v>
      </c>
      <c r="T354" s="3478">
        <f t="shared" si="87"/>
        <v>10</v>
      </c>
      <c r="U354" s="3492" t="s">
        <v>929</v>
      </c>
      <c r="V354" s="3500">
        <v>2200</v>
      </c>
      <c r="W354" s="3472"/>
      <c r="X354" s="3473">
        <f t="shared" si="88"/>
        <v>0</v>
      </c>
      <c r="Y354" s="3474"/>
      <c r="Z354" s="3473">
        <f t="shared" si="89"/>
        <v>0</v>
      </c>
      <c r="AA354" s="3472">
        <v>5</v>
      </c>
      <c r="AB354" s="3473">
        <f t="shared" si="90"/>
        <v>11000</v>
      </c>
      <c r="AC354" s="3474"/>
      <c r="AD354" s="3473">
        <f t="shared" si="91"/>
        <v>0</v>
      </c>
      <c r="AE354" s="3480">
        <f t="shared" si="93"/>
        <v>5</v>
      </c>
      <c r="AF354" s="3481">
        <f t="shared" si="92"/>
        <v>11000</v>
      </c>
    </row>
    <row r="355" spans="1:32" s="3482" customFormat="1" ht="15.75">
      <c r="A355" s="777">
        <f t="shared" si="78"/>
        <v>338</v>
      </c>
      <c r="B355" s="3501" t="s">
        <v>6200</v>
      </c>
      <c r="C355" s="3470">
        <f t="shared" si="80"/>
        <v>70</v>
      </c>
      <c r="D355" s="3491" t="s">
        <v>929</v>
      </c>
      <c r="E355" s="3497">
        <v>2500</v>
      </c>
      <c r="F355" s="3472">
        <v>8</v>
      </c>
      <c r="G355" s="3473">
        <f t="shared" si="81"/>
        <v>20000</v>
      </c>
      <c r="H355" s="3474"/>
      <c r="I355" s="3473">
        <f t="shared" si="82"/>
        <v>0</v>
      </c>
      <c r="J355" s="3472">
        <v>2</v>
      </c>
      <c r="K355" s="3473">
        <f t="shared" si="83"/>
        <v>5000</v>
      </c>
      <c r="L355" s="3474"/>
      <c r="M355" s="3473">
        <f t="shared" si="84"/>
        <v>0</v>
      </c>
      <c r="N355" s="3472">
        <v>20</v>
      </c>
      <c r="O355" s="3475">
        <f t="shared" si="85"/>
        <v>50000</v>
      </c>
      <c r="P355" s="3474"/>
      <c r="Q355" s="3473">
        <f t="shared" si="86"/>
        <v>0</v>
      </c>
      <c r="R355" s="3476">
        <f t="shared" si="79"/>
        <v>338</v>
      </c>
      <c r="S355" s="3502" t="s">
        <v>6200</v>
      </c>
      <c r="T355" s="3478">
        <f t="shared" si="87"/>
        <v>110</v>
      </c>
      <c r="U355" s="3492" t="s">
        <v>929</v>
      </c>
      <c r="V355" s="3500">
        <v>2500</v>
      </c>
      <c r="W355" s="3472">
        <v>40</v>
      </c>
      <c r="X355" s="3473">
        <f t="shared" si="88"/>
        <v>100000</v>
      </c>
      <c r="Y355" s="3474"/>
      <c r="Z355" s="3473">
        <f t="shared" si="89"/>
        <v>0</v>
      </c>
      <c r="AA355" s="3472"/>
      <c r="AB355" s="3473">
        <f t="shared" si="90"/>
        <v>0</v>
      </c>
      <c r="AC355" s="3474"/>
      <c r="AD355" s="3473">
        <f t="shared" si="91"/>
        <v>0</v>
      </c>
      <c r="AE355" s="3480">
        <f t="shared" si="93"/>
        <v>70</v>
      </c>
      <c r="AF355" s="3481">
        <f t="shared" si="92"/>
        <v>175000</v>
      </c>
    </row>
    <row r="356" spans="1:32" s="3482" customFormat="1" ht="75">
      <c r="A356" s="777">
        <f t="shared" si="78"/>
        <v>339</v>
      </c>
      <c r="B356" s="3522" t="s">
        <v>6201</v>
      </c>
      <c r="C356" s="3470">
        <f t="shared" si="80"/>
        <v>0</v>
      </c>
      <c r="D356" s="3491" t="s">
        <v>929</v>
      </c>
      <c r="E356" s="3497">
        <v>69.86</v>
      </c>
      <c r="F356" s="3472"/>
      <c r="G356" s="3473">
        <f t="shared" si="81"/>
        <v>0</v>
      </c>
      <c r="H356" s="3474"/>
      <c r="I356" s="3473">
        <f t="shared" si="82"/>
        <v>0</v>
      </c>
      <c r="J356" s="3472"/>
      <c r="K356" s="3473">
        <f t="shared" si="83"/>
        <v>0</v>
      </c>
      <c r="L356" s="3474"/>
      <c r="M356" s="3473">
        <f t="shared" si="84"/>
        <v>0</v>
      </c>
      <c r="N356" s="3472"/>
      <c r="O356" s="3475">
        <f t="shared" si="85"/>
        <v>0</v>
      </c>
      <c r="P356" s="3474"/>
      <c r="Q356" s="3473">
        <f t="shared" si="86"/>
        <v>0</v>
      </c>
      <c r="R356" s="3476">
        <f t="shared" si="79"/>
        <v>339</v>
      </c>
      <c r="S356" s="3524" t="s">
        <v>6201</v>
      </c>
      <c r="T356" s="3478">
        <f t="shared" si="87"/>
        <v>0</v>
      </c>
      <c r="U356" s="3492" t="s">
        <v>929</v>
      </c>
      <c r="V356" s="3500">
        <v>69.86</v>
      </c>
      <c r="W356" s="3472"/>
      <c r="X356" s="3473">
        <f t="shared" si="88"/>
        <v>0</v>
      </c>
      <c r="Y356" s="3474"/>
      <c r="Z356" s="3473">
        <f t="shared" si="89"/>
        <v>0</v>
      </c>
      <c r="AA356" s="3472"/>
      <c r="AB356" s="3473">
        <f t="shared" si="90"/>
        <v>0</v>
      </c>
      <c r="AC356" s="3474"/>
      <c r="AD356" s="3473">
        <f t="shared" si="91"/>
        <v>0</v>
      </c>
      <c r="AE356" s="3480">
        <f t="shared" si="93"/>
        <v>0</v>
      </c>
      <c r="AF356" s="3481">
        <f t="shared" si="92"/>
        <v>0</v>
      </c>
    </row>
    <row r="357" spans="1:32" s="3482" customFormat="1" ht="135.75">
      <c r="A357" s="777">
        <f t="shared" ref="A357:A420" si="94">A356+1</f>
        <v>340</v>
      </c>
      <c r="B357" s="3483" t="s">
        <v>6202</v>
      </c>
      <c r="C357" s="3470">
        <f t="shared" si="80"/>
        <v>0</v>
      </c>
      <c r="D357" s="3491" t="s">
        <v>929</v>
      </c>
      <c r="E357" s="3497">
        <v>1818</v>
      </c>
      <c r="F357" s="3472"/>
      <c r="G357" s="3473">
        <f t="shared" si="81"/>
        <v>0</v>
      </c>
      <c r="H357" s="3474"/>
      <c r="I357" s="3473">
        <f t="shared" si="82"/>
        <v>0</v>
      </c>
      <c r="J357" s="3472"/>
      <c r="K357" s="3473">
        <f t="shared" si="83"/>
        <v>0</v>
      </c>
      <c r="L357" s="3474"/>
      <c r="M357" s="3473">
        <f t="shared" si="84"/>
        <v>0</v>
      </c>
      <c r="N357" s="3472"/>
      <c r="O357" s="3475">
        <f t="shared" si="85"/>
        <v>0</v>
      </c>
      <c r="P357" s="3474"/>
      <c r="Q357" s="3473">
        <f t="shared" si="86"/>
        <v>0</v>
      </c>
      <c r="R357" s="3476">
        <f t="shared" ref="R357:R420" si="95">R356+1</f>
        <v>340</v>
      </c>
      <c r="S357" s="3485" t="s">
        <v>6202</v>
      </c>
      <c r="T357" s="3478">
        <f t="shared" si="87"/>
        <v>0</v>
      </c>
      <c r="U357" s="3492" t="s">
        <v>929</v>
      </c>
      <c r="V357" s="3500">
        <v>1818</v>
      </c>
      <c r="W357" s="3472"/>
      <c r="X357" s="3473">
        <f t="shared" si="88"/>
        <v>0</v>
      </c>
      <c r="Y357" s="3474"/>
      <c r="Z357" s="3473">
        <f t="shared" si="89"/>
        <v>0</v>
      </c>
      <c r="AA357" s="3472"/>
      <c r="AB357" s="3473">
        <f t="shared" si="90"/>
        <v>0</v>
      </c>
      <c r="AC357" s="3474"/>
      <c r="AD357" s="3473">
        <f t="shared" si="91"/>
        <v>0</v>
      </c>
      <c r="AE357" s="3480">
        <f t="shared" si="93"/>
        <v>0</v>
      </c>
      <c r="AF357" s="3481">
        <f t="shared" si="92"/>
        <v>0</v>
      </c>
    </row>
    <row r="358" spans="1:32" s="3482" customFormat="1" ht="165.75">
      <c r="A358" s="777">
        <f t="shared" si="94"/>
        <v>341</v>
      </c>
      <c r="B358" s="3483" t="s">
        <v>6203</v>
      </c>
      <c r="C358" s="3470">
        <f t="shared" si="80"/>
        <v>4</v>
      </c>
      <c r="D358" s="3484" t="s">
        <v>929</v>
      </c>
      <c r="E358" s="3497">
        <v>1908</v>
      </c>
      <c r="F358" s="3472"/>
      <c r="G358" s="3473">
        <f t="shared" si="81"/>
        <v>0</v>
      </c>
      <c r="H358" s="3474"/>
      <c r="I358" s="3473">
        <f t="shared" si="82"/>
        <v>0</v>
      </c>
      <c r="J358" s="3472"/>
      <c r="K358" s="3473">
        <f t="shared" si="83"/>
        <v>0</v>
      </c>
      <c r="L358" s="3474"/>
      <c r="M358" s="3473">
        <f t="shared" si="84"/>
        <v>0</v>
      </c>
      <c r="N358" s="3472"/>
      <c r="O358" s="3475">
        <f t="shared" si="85"/>
        <v>0</v>
      </c>
      <c r="P358" s="3474">
        <v>4</v>
      </c>
      <c r="Q358" s="3473">
        <f t="shared" si="86"/>
        <v>7632</v>
      </c>
      <c r="R358" s="3476">
        <f t="shared" si="95"/>
        <v>341</v>
      </c>
      <c r="S358" s="3485" t="s">
        <v>6203</v>
      </c>
      <c r="T358" s="3478">
        <f t="shared" si="87"/>
        <v>4</v>
      </c>
      <c r="U358" s="3486" t="s">
        <v>929</v>
      </c>
      <c r="V358" s="3500">
        <v>1908</v>
      </c>
      <c r="W358" s="3472"/>
      <c r="X358" s="3473">
        <f t="shared" si="88"/>
        <v>0</v>
      </c>
      <c r="Y358" s="3474"/>
      <c r="Z358" s="3473">
        <f t="shared" si="89"/>
        <v>0</v>
      </c>
      <c r="AA358" s="3472"/>
      <c r="AB358" s="3473">
        <f t="shared" si="90"/>
        <v>0</v>
      </c>
      <c r="AC358" s="3474"/>
      <c r="AD358" s="3473">
        <f t="shared" si="91"/>
        <v>0</v>
      </c>
      <c r="AE358" s="3480">
        <f t="shared" si="93"/>
        <v>4</v>
      </c>
      <c r="AF358" s="3481">
        <f t="shared" si="92"/>
        <v>7632</v>
      </c>
    </row>
    <row r="359" spans="1:32" s="3482" customFormat="1" ht="75">
      <c r="A359" s="777">
        <f t="shared" si="94"/>
        <v>342</v>
      </c>
      <c r="B359" s="3522" t="s">
        <v>6204</v>
      </c>
      <c r="C359" s="3470">
        <f t="shared" si="80"/>
        <v>123</v>
      </c>
      <c r="D359" s="3484" t="s">
        <v>903</v>
      </c>
      <c r="E359" s="3497">
        <v>69.766666666666694</v>
      </c>
      <c r="F359" s="3472"/>
      <c r="G359" s="3473">
        <f t="shared" si="81"/>
        <v>0</v>
      </c>
      <c r="H359" s="3474"/>
      <c r="I359" s="3473">
        <f t="shared" si="82"/>
        <v>0</v>
      </c>
      <c r="J359" s="3472"/>
      <c r="K359" s="3473">
        <f t="shared" si="83"/>
        <v>0</v>
      </c>
      <c r="L359" s="3474"/>
      <c r="M359" s="3473">
        <f t="shared" si="84"/>
        <v>0</v>
      </c>
      <c r="N359" s="3472">
        <v>48</v>
      </c>
      <c r="O359" s="3475">
        <f t="shared" si="85"/>
        <v>3348.8000000000011</v>
      </c>
      <c r="P359" s="3474"/>
      <c r="Q359" s="3473">
        <f t="shared" si="86"/>
        <v>0</v>
      </c>
      <c r="R359" s="3476">
        <f t="shared" si="95"/>
        <v>342</v>
      </c>
      <c r="S359" s="3524" t="s">
        <v>6204</v>
      </c>
      <c r="T359" s="3478">
        <f t="shared" si="87"/>
        <v>198</v>
      </c>
      <c r="U359" s="3486" t="s">
        <v>903</v>
      </c>
      <c r="V359" s="3500">
        <v>69.766666666666694</v>
      </c>
      <c r="W359" s="3472">
        <v>40</v>
      </c>
      <c r="X359" s="3473">
        <f t="shared" si="88"/>
        <v>2790.6666666666679</v>
      </c>
      <c r="Y359" s="3474">
        <v>30</v>
      </c>
      <c r="Z359" s="3473">
        <f t="shared" si="89"/>
        <v>2093.0000000000009</v>
      </c>
      <c r="AA359" s="3472">
        <v>5</v>
      </c>
      <c r="AB359" s="3473">
        <f t="shared" si="90"/>
        <v>348.83333333333348</v>
      </c>
      <c r="AC359" s="3474"/>
      <c r="AD359" s="3473">
        <f t="shared" si="91"/>
        <v>0</v>
      </c>
      <c r="AE359" s="3480">
        <f t="shared" si="93"/>
        <v>123</v>
      </c>
      <c r="AF359" s="3481">
        <f t="shared" si="92"/>
        <v>8581.3000000000029</v>
      </c>
    </row>
    <row r="360" spans="1:32" s="3482" customFormat="1" ht="135.75">
      <c r="A360" s="777">
        <f t="shared" si="94"/>
        <v>343</v>
      </c>
      <c r="B360" s="3483" t="s">
        <v>6205</v>
      </c>
      <c r="C360" s="3470">
        <f t="shared" si="80"/>
        <v>2</v>
      </c>
      <c r="D360" s="3484" t="s">
        <v>929</v>
      </c>
      <c r="E360" s="3497">
        <v>1818</v>
      </c>
      <c r="F360" s="3472"/>
      <c r="G360" s="3473">
        <f t="shared" si="81"/>
        <v>0</v>
      </c>
      <c r="H360" s="3474"/>
      <c r="I360" s="3473">
        <f t="shared" si="82"/>
        <v>0</v>
      </c>
      <c r="J360" s="3472"/>
      <c r="K360" s="3473">
        <f t="shared" si="83"/>
        <v>0</v>
      </c>
      <c r="L360" s="3474"/>
      <c r="M360" s="3473">
        <f t="shared" si="84"/>
        <v>0</v>
      </c>
      <c r="N360" s="3472"/>
      <c r="O360" s="3475">
        <f t="shared" si="85"/>
        <v>0</v>
      </c>
      <c r="P360" s="3474">
        <v>2</v>
      </c>
      <c r="Q360" s="3473">
        <f t="shared" si="86"/>
        <v>3636</v>
      </c>
      <c r="R360" s="3476">
        <f t="shared" si="95"/>
        <v>343</v>
      </c>
      <c r="S360" s="3485" t="s">
        <v>6205</v>
      </c>
      <c r="T360" s="3478">
        <f t="shared" si="87"/>
        <v>2</v>
      </c>
      <c r="U360" s="3486" t="s">
        <v>929</v>
      </c>
      <c r="V360" s="3500">
        <v>1818</v>
      </c>
      <c r="W360" s="3472"/>
      <c r="X360" s="3473">
        <f t="shared" si="88"/>
        <v>0</v>
      </c>
      <c r="Y360" s="3474"/>
      <c r="Z360" s="3473">
        <f t="shared" si="89"/>
        <v>0</v>
      </c>
      <c r="AA360" s="3472"/>
      <c r="AB360" s="3473">
        <f t="shared" si="90"/>
        <v>0</v>
      </c>
      <c r="AC360" s="3474"/>
      <c r="AD360" s="3473">
        <f t="shared" si="91"/>
        <v>0</v>
      </c>
      <c r="AE360" s="3480">
        <f t="shared" si="93"/>
        <v>2</v>
      </c>
      <c r="AF360" s="3481">
        <f t="shared" si="92"/>
        <v>3636</v>
      </c>
    </row>
    <row r="361" spans="1:32" s="3482" customFormat="1" ht="120.75">
      <c r="A361" s="777">
        <f t="shared" si="94"/>
        <v>344</v>
      </c>
      <c r="B361" s="3483" t="s">
        <v>6206</v>
      </c>
      <c r="C361" s="3470">
        <f t="shared" si="80"/>
        <v>54</v>
      </c>
      <c r="D361" s="3484" t="s">
        <v>943</v>
      </c>
      <c r="E361" s="3497">
        <v>2500</v>
      </c>
      <c r="F361" s="3472">
        <v>8</v>
      </c>
      <c r="G361" s="3473">
        <f t="shared" si="81"/>
        <v>20000</v>
      </c>
      <c r="H361" s="3474">
        <v>10</v>
      </c>
      <c r="I361" s="3473">
        <f t="shared" si="82"/>
        <v>25000</v>
      </c>
      <c r="J361" s="3472">
        <v>5</v>
      </c>
      <c r="K361" s="3473">
        <f t="shared" si="83"/>
        <v>12500</v>
      </c>
      <c r="L361" s="3474">
        <v>25</v>
      </c>
      <c r="M361" s="3473">
        <f t="shared" si="84"/>
        <v>62500</v>
      </c>
      <c r="N361" s="3472"/>
      <c r="O361" s="3475">
        <f t="shared" si="85"/>
        <v>0</v>
      </c>
      <c r="P361" s="3474">
        <v>6</v>
      </c>
      <c r="Q361" s="3473">
        <f t="shared" si="86"/>
        <v>15000</v>
      </c>
      <c r="R361" s="3476">
        <f t="shared" si="95"/>
        <v>344</v>
      </c>
      <c r="S361" s="3485" t="s">
        <v>6206</v>
      </c>
      <c r="T361" s="3478">
        <f t="shared" si="87"/>
        <v>54</v>
      </c>
      <c r="U361" s="3486" t="s">
        <v>943</v>
      </c>
      <c r="V361" s="3500">
        <v>2500</v>
      </c>
      <c r="W361" s="3472"/>
      <c r="X361" s="3473">
        <f t="shared" si="88"/>
        <v>0</v>
      </c>
      <c r="Y361" s="3474"/>
      <c r="Z361" s="3473">
        <f t="shared" si="89"/>
        <v>0</v>
      </c>
      <c r="AA361" s="3472"/>
      <c r="AB361" s="3473">
        <f t="shared" si="90"/>
        <v>0</v>
      </c>
      <c r="AC361" s="3474"/>
      <c r="AD361" s="3473">
        <f t="shared" si="91"/>
        <v>0</v>
      </c>
      <c r="AE361" s="3480">
        <f t="shared" si="93"/>
        <v>54</v>
      </c>
      <c r="AF361" s="3481">
        <f t="shared" si="92"/>
        <v>135000</v>
      </c>
    </row>
    <row r="362" spans="1:32" s="3482" customFormat="1" ht="15.75">
      <c r="A362" s="777">
        <f t="shared" si="94"/>
        <v>345</v>
      </c>
      <c r="B362" s="3495" t="s">
        <v>6207</v>
      </c>
      <c r="C362" s="3470">
        <f t="shared" si="80"/>
        <v>63</v>
      </c>
      <c r="D362" s="3484" t="s">
        <v>943</v>
      </c>
      <c r="E362" s="3497">
        <v>1000</v>
      </c>
      <c r="F362" s="3472"/>
      <c r="G362" s="3473">
        <f t="shared" si="81"/>
        <v>0</v>
      </c>
      <c r="H362" s="3474">
        <v>10</v>
      </c>
      <c r="I362" s="3473">
        <f t="shared" si="82"/>
        <v>10000</v>
      </c>
      <c r="J362" s="3472"/>
      <c r="K362" s="3473">
        <f t="shared" si="83"/>
        <v>0</v>
      </c>
      <c r="L362" s="3474">
        <v>10</v>
      </c>
      <c r="M362" s="3473">
        <f t="shared" si="84"/>
        <v>10000</v>
      </c>
      <c r="N362" s="3472"/>
      <c r="O362" s="3475">
        <f t="shared" si="85"/>
        <v>0</v>
      </c>
      <c r="P362" s="3474">
        <v>3</v>
      </c>
      <c r="Q362" s="3473">
        <f t="shared" si="86"/>
        <v>3000</v>
      </c>
      <c r="R362" s="3476">
        <f t="shared" si="95"/>
        <v>345</v>
      </c>
      <c r="S362" s="3498" t="s">
        <v>6207</v>
      </c>
      <c r="T362" s="3478">
        <f t="shared" si="87"/>
        <v>103</v>
      </c>
      <c r="U362" s="3486" t="s">
        <v>943</v>
      </c>
      <c r="V362" s="3500">
        <v>1000</v>
      </c>
      <c r="W362" s="3472">
        <v>40</v>
      </c>
      <c r="X362" s="3473">
        <f t="shared" si="88"/>
        <v>40000</v>
      </c>
      <c r="Y362" s="3474"/>
      <c r="Z362" s="3473">
        <f t="shared" si="89"/>
        <v>0</v>
      </c>
      <c r="AA362" s="3472"/>
      <c r="AB362" s="3473">
        <f t="shared" si="90"/>
        <v>0</v>
      </c>
      <c r="AC362" s="3474"/>
      <c r="AD362" s="3473">
        <f t="shared" si="91"/>
        <v>0</v>
      </c>
      <c r="AE362" s="3480">
        <f t="shared" si="93"/>
        <v>63</v>
      </c>
      <c r="AF362" s="3481">
        <f t="shared" si="92"/>
        <v>63000</v>
      </c>
    </row>
    <row r="363" spans="1:32" s="3482" customFormat="1" ht="105">
      <c r="A363" s="777">
        <f t="shared" si="94"/>
        <v>346</v>
      </c>
      <c r="B363" s="3522" t="s">
        <v>6208</v>
      </c>
      <c r="C363" s="3470">
        <f t="shared" si="80"/>
        <v>9</v>
      </c>
      <c r="D363" s="3484" t="s">
        <v>929</v>
      </c>
      <c r="E363" s="3497">
        <v>840</v>
      </c>
      <c r="F363" s="3472">
        <v>4</v>
      </c>
      <c r="G363" s="3473">
        <f t="shared" si="81"/>
        <v>3360</v>
      </c>
      <c r="H363" s="3474"/>
      <c r="I363" s="3473">
        <f t="shared" si="82"/>
        <v>0</v>
      </c>
      <c r="J363" s="3472"/>
      <c r="K363" s="3473">
        <f t="shared" si="83"/>
        <v>0</v>
      </c>
      <c r="L363" s="3474"/>
      <c r="M363" s="3473">
        <f t="shared" si="84"/>
        <v>0</v>
      </c>
      <c r="N363" s="3472"/>
      <c r="O363" s="3475">
        <f t="shared" si="85"/>
        <v>0</v>
      </c>
      <c r="P363" s="3474"/>
      <c r="Q363" s="3473">
        <f t="shared" si="86"/>
        <v>0</v>
      </c>
      <c r="R363" s="3476">
        <f t="shared" si="95"/>
        <v>346</v>
      </c>
      <c r="S363" s="3524" t="s">
        <v>6208</v>
      </c>
      <c r="T363" s="3478">
        <f t="shared" si="87"/>
        <v>14</v>
      </c>
      <c r="U363" s="3486" t="s">
        <v>929</v>
      </c>
      <c r="V363" s="3500">
        <v>840</v>
      </c>
      <c r="W363" s="3472"/>
      <c r="X363" s="3473">
        <f t="shared" si="88"/>
        <v>0</v>
      </c>
      <c r="Y363" s="3474"/>
      <c r="Z363" s="3473">
        <f t="shared" si="89"/>
        <v>0</v>
      </c>
      <c r="AA363" s="3472">
        <v>5</v>
      </c>
      <c r="AB363" s="3473">
        <f t="shared" si="90"/>
        <v>4200</v>
      </c>
      <c r="AC363" s="3474"/>
      <c r="AD363" s="3473">
        <f t="shared" si="91"/>
        <v>0</v>
      </c>
      <c r="AE363" s="3480">
        <f t="shared" si="93"/>
        <v>9</v>
      </c>
      <c r="AF363" s="3481">
        <f t="shared" si="92"/>
        <v>7560</v>
      </c>
    </row>
    <row r="364" spans="1:32" s="3482" customFormat="1" ht="105.75">
      <c r="A364" s="777">
        <f t="shared" si="94"/>
        <v>347</v>
      </c>
      <c r="B364" s="3483" t="s">
        <v>6209</v>
      </c>
      <c r="C364" s="3470">
        <f t="shared" si="80"/>
        <v>6</v>
      </c>
      <c r="D364" s="3484" t="s">
        <v>929</v>
      </c>
      <c r="E364" s="3497">
        <v>8616</v>
      </c>
      <c r="F364" s="3472"/>
      <c r="G364" s="3473">
        <f t="shared" si="81"/>
        <v>0</v>
      </c>
      <c r="H364" s="3474"/>
      <c r="I364" s="3473">
        <f t="shared" si="82"/>
        <v>0</v>
      </c>
      <c r="J364" s="3472"/>
      <c r="K364" s="3473">
        <f t="shared" si="83"/>
        <v>0</v>
      </c>
      <c r="L364" s="3474"/>
      <c r="M364" s="3473">
        <f t="shared" si="84"/>
        <v>0</v>
      </c>
      <c r="N364" s="3472"/>
      <c r="O364" s="3475">
        <f t="shared" si="85"/>
        <v>0</v>
      </c>
      <c r="P364" s="3474">
        <v>6</v>
      </c>
      <c r="Q364" s="3473">
        <f t="shared" si="86"/>
        <v>51696</v>
      </c>
      <c r="R364" s="3476">
        <f t="shared" si="95"/>
        <v>347</v>
      </c>
      <c r="S364" s="3485" t="s">
        <v>6209</v>
      </c>
      <c r="T364" s="3478">
        <f t="shared" si="87"/>
        <v>6</v>
      </c>
      <c r="U364" s="3486" t="s">
        <v>929</v>
      </c>
      <c r="V364" s="3500">
        <v>8616</v>
      </c>
      <c r="W364" s="3472"/>
      <c r="X364" s="3473">
        <f t="shared" si="88"/>
        <v>0</v>
      </c>
      <c r="Y364" s="3474"/>
      <c r="Z364" s="3473">
        <f t="shared" si="89"/>
        <v>0</v>
      </c>
      <c r="AA364" s="3472"/>
      <c r="AB364" s="3473">
        <f t="shared" si="90"/>
        <v>0</v>
      </c>
      <c r="AC364" s="3474"/>
      <c r="AD364" s="3473">
        <f t="shared" si="91"/>
        <v>0</v>
      </c>
      <c r="AE364" s="3480">
        <f t="shared" si="93"/>
        <v>6</v>
      </c>
      <c r="AF364" s="3481">
        <f t="shared" si="92"/>
        <v>51696</v>
      </c>
    </row>
    <row r="365" spans="1:32" s="3482" customFormat="1" ht="15.75">
      <c r="A365" s="777">
        <f t="shared" si="94"/>
        <v>348</v>
      </c>
      <c r="B365" s="3575" t="s">
        <v>6210</v>
      </c>
      <c r="C365" s="3470">
        <f t="shared" si="80"/>
        <v>0</v>
      </c>
      <c r="D365" s="3496" t="s">
        <v>903</v>
      </c>
      <c r="E365" s="3497">
        <v>170</v>
      </c>
      <c r="F365" s="3472"/>
      <c r="G365" s="3473">
        <f t="shared" si="81"/>
        <v>0</v>
      </c>
      <c r="H365" s="3474"/>
      <c r="I365" s="3473">
        <f t="shared" si="82"/>
        <v>0</v>
      </c>
      <c r="J365" s="3472"/>
      <c r="K365" s="3473">
        <f t="shared" si="83"/>
        <v>0</v>
      </c>
      <c r="L365" s="3474"/>
      <c r="M365" s="3473">
        <f t="shared" si="84"/>
        <v>0</v>
      </c>
      <c r="N365" s="3472"/>
      <c r="O365" s="3475">
        <f t="shared" si="85"/>
        <v>0</v>
      </c>
      <c r="P365" s="3474"/>
      <c r="Q365" s="3473">
        <f t="shared" si="86"/>
        <v>0</v>
      </c>
      <c r="R365" s="3476">
        <f t="shared" si="95"/>
        <v>348</v>
      </c>
      <c r="S365" s="3576" t="s">
        <v>6210</v>
      </c>
      <c r="T365" s="3478">
        <f t="shared" si="87"/>
        <v>0</v>
      </c>
      <c r="U365" s="3499" t="s">
        <v>903</v>
      </c>
      <c r="V365" s="3500">
        <v>170</v>
      </c>
      <c r="W365" s="3472"/>
      <c r="X365" s="3473">
        <f t="shared" si="88"/>
        <v>0</v>
      </c>
      <c r="Y365" s="3474"/>
      <c r="Z365" s="3473">
        <f t="shared" si="89"/>
        <v>0</v>
      </c>
      <c r="AA365" s="3472"/>
      <c r="AB365" s="3473">
        <f t="shared" si="90"/>
        <v>0</v>
      </c>
      <c r="AC365" s="3474"/>
      <c r="AD365" s="3473">
        <f t="shared" si="91"/>
        <v>0</v>
      </c>
      <c r="AE365" s="3480">
        <f t="shared" si="93"/>
        <v>0</v>
      </c>
      <c r="AF365" s="3481">
        <f t="shared" si="92"/>
        <v>0</v>
      </c>
    </row>
    <row r="366" spans="1:32" s="3482" customFormat="1" ht="15.75">
      <c r="A366" s="777">
        <f t="shared" si="94"/>
        <v>349</v>
      </c>
      <c r="B366" s="3575" t="s">
        <v>6211</v>
      </c>
      <c r="C366" s="3470">
        <f t="shared" si="80"/>
        <v>2</v>
      </c>
      <c r="D366" s="3496" t="s">
        <v>1010</v>
      </c>
      <c r="E366" s="3497">
        <v>3600</v>
      </c>
      <c r="F366" s="3472"/>
      <c r="G366" s="3473">
        <f t="shared" si="81"/>
        <v>0</v>
      </c>
      <c r="H366" s="3474"/>
      <c r="I366" s="3473">
        <f t="shared" si="82"/>
        <v>0</v>
      </c>
      <c r="J366" s="3472"/>
      <c r="K366" s="3473">
        <f t="shared" si="83"/>
        <v>0</v>
      </c>
      <c r="L366" s="3474"/>
      <c r="M366" s="3473">
        <f t="shared" si="84"/>
        <v>0</v>
      </c>
      <c r="N366" s="3472"/>
      <c r="O366" s="3475">
        <f t="shared" si="85"/>
        <v>0</v>
      </c>
      <c r="P366" s="3474"/>
      <c r="Q366" s="3473">
        <f t="shared" si="86"/>
        <v>0</v>
      </c>
      <c r="R366" s="3476">
        <f t="shared" si="95"/>
        <v>349</v>
      </c>
      <c r="S366" s="3576" t="s">
        <v>6211</v>
      </c>
      <c r="T366" s="3478">
        <f t="shared" si="87"/>
        <v>4</v>
      </c>
      <c r="U366" s="3499" t="s">
        <v>1010</v>
      </c>
      <c r="V366" s="3500">
        <v>3600</v>
      </c>
      <c r="W366" s="3472"/>
      <c r="X366" s="3473">
        <f t="shared" si="88"/>
        <v>0</v>
      </c>
      <c r="Y366" s="3474"/>
      <c r="Z366" s="3473">
        <f t="shared" si="89"/>
        <v>0</v>
      </c>
      <c r="AA366" s="3472"/>
      <c r="AB366" s="3473">
        <f t="shared" si="90"/>
        <v>0</v>
      </c>
      <c r="AC366" s="3474">
        <v>2</v>
      </c>
      <c r="AD366" s="3473">
        <f t="shared" si="91"/>
        <v>7200</v>
      </c>
      <c r="AE366" s="3480">
        <f t="shared" si="93"/>
        <v>2</v>
      </c>
      <c r="AF366" s="3481">
        <f t="shared" si="92"/>
        <v>7200</v>
      </c>
    </row>
    <row r="367" spans="1:32" s="3482" customFormat="1" ht="31.5" customHeight="1">
      <c r="A367" s="777">
        <f t="shared" si="94"/>
        <v>350</v>
      </c>
      <c r="B367" s="3553" t="s">
        <v>6212</v>
      </c>
      <c r="C367" s="3470">
        <f t="shared" si="80"/>
        <v>0</v>
      </c>
      <c r="D367" s="3491" t="s">
        <v>929</v>
      </c>
      <c r="E367" s="3497">
        <v>5000</v>
      </c>
      <c r="F367" s="3472"/>
      <c r="G367" s="3473">
        <f t="shared" si="81"/>
        <v>0</v>
      </c>
      <c r="H367" s="3474"/>
      <c r="I367" s="3473">
        <f t="shared" si="82"/>
        <v>0</v>
      </c>
      <c r="J367" s="3472"/>
      <c r="K367" s="3473">
        <f t="shared" si="83"/>
        <v>0</v>
      </c>
      <c r="L367" s="3474"/>
      <c r="M367" s="3473">
        <f t="shared" si="84"/>
        <v>0</v>
      </c>
      <c r="N367" s="3472"/>
      <c r="O367" s="3475">
        <f t="shared" si="85"/>
        <v>0</v>
      </c>
      <c r="P367" s="3474"/>
      <c r="Q367" s="3473">
        <f t="shared" si="86"/>
        <v>0</v>
      </c>
      <c r="R367" s="3476">
        <f t="shared" si="95"/>
        <v>350</v>
      </c>
      <c r="S367" s="3554" t="s">
        <v>6212</v>
      </c>
      <c r="T367" s="3478">
        <f t="shared" si="87"/>
        <v>0</v>
      </c>
      <c r="U367" s="3492" t="s">
        <v>929</v>
      </c>
      <c r="V367" s="3500">
        <v>5000</v>
      </c>
      <c r="W367" s="3472"/>
      <c r="X367" s="3473">
        <f t="shared" si="88"/>
        <v>0</v>
      </c>
      <c r="Y367" s="3474"/>
      <c r="Z367" s="3473">
        <f t="shared" si="89"/>
        <v>0</v>
      </c>
      <c r="AA367" s="3472"/>
      <c r="AB367" s="3473">
        <f t="shared" si="90"/>
        <v>0</v>
      </c>
      <c r="AC367" s="3474"/>
      <c r="AD367" s="3473">
        <f t="shared" si="91"/>
        <v>0</v>
      </c>
      <c r="AE367" s="3480">
        <f t="shared" si="93"/>
        <v>0</v>
      </c>
      <c r="AF367" s="3481">
        <f t="shared" si="92"/>
        <v>0</v>
      </c>
    </row>
    <row r="368" spans="1:32" s="3482" customFormat="1" ht="15.75">
      <c r="A368" s="777">
        <f t="shared" si="94"/>
        <v>351</v>
      </c>
      <c r="B368" s="3501" t="s">
        <v>6213</v>
      </c>
      <c r="C368" s="3470">
        <f t="shared" si="80"/>
        <v>0</v>
      </c>
      <c r="D368" s="3491" t="s">
        <v>903</v>
      </c>
      <c r="E368" s="3497">
        <v>600</v>
      </c>
      <c r="F368" s="3472"/>
      <c r="G368" s="3473">
        <f t="shared" si="81"/>
        <v>0</v>
      </c>
      <c r="H368" s="3474"/>
      <c r="I368" s="3473">
        <f t="shared" si="82"/>
        <v>0</v>
      </c>
      <c r="J368" s="3472"/>
      <c r="K368" s="3473">
        <f t="shared" si="83"/>
        <v>0</v>
      </c>
      <c r="L368" s="3474"/>
      <c r="M368" s="3473">
        <f t="shared" si="84"/>
        <v>0</v>
      </c>
      <c r="N368" s="3472"/>
      <c r="O368" s="3475">
        <f t="shared" si="85"/>
        <v>0</v>
      </c>
      <c r="P368" s="3474"/>
      <c r="Q368" s="3473">
        <f t="shared" si="86"/>
        <v>0</v>
      </c>
      <c r="R368" s="3476">
        <f t="shared" si="95"/>
        <v>351</v>
      </c>
      <c r="S368" s="3502" t="s">
        <v>6213</v>
      </c>
      <c r="T368" s="3478">
        <f t="shared" si="87"/>
        <v>0</v>
      </c>
      <c r="U368" s="3492" t="s">
        <v>903</v>
      </c>
      <c r="V368" s="3500">
        <v>600</v>
      </c>
      <c r="W368" s="3472"/>
      <c r="X368" s="3473">
        <f t="shared" si="88"/>
        <v>0</v>
      </c>
      <c r="Y368" s="3474"/>
      <c r="Z368" s="3473">
        <f t="shared" si="89"/>
        <v>0</v>
      </c>
      <c r="AA368" s="3472"/>
      <c r="AB368" s="3473">
        <f t="shared" si="90"/>
        <v>0</v>
      </c>
      <c r="AC368" s="3474"/>
      <c r="AD368" s="3473">
        <f t="shared" si="91"/>
        <v>0</v>
      </c>
      <c r="AE368" s="3480">
        <f t="shared" si="93"/>
        <v>0</v>
      </c>
      <c r="AF368" s="3481">
        <f t="shared" si="92"/>
        <v>0</v>
      </c>
    </row>
    <row r="369" spans="1:32" s="3482" customFormat="1" ht="62.25" customHeight="1">
      <c r="A369" s="777">
        <f t="shared" si="94"/>
        <v>352</v>
      </c>
      <c r="B369" s="3489" t="s">
        <v>6214</v>
      </c>
      <c r="C369" s="3470">
        <f t="shared" si="80"/>
        <v>120</v>
      </c>
      <c r="D369" s="3470" t="s">
        <v>903</v>
      </c>
      <c r="E369" s="3497">
        <v>50</v>
      </c>
      <c r="F369" s="3472"/>
      <c r="G369" s="3473">
        <f t="shared" si="81"/>
        <v>0</v>
      </c>
      <c r="H369" s="3474"/>
      <c r="I369" s="3473">
        <f t="shared" si="82"/>
        <v>0</v>
      </c>
      <c r="J369" s="3474"/>
      <c r="K369" s="3473">
        <f t="shared" si="83"/>
        <v>0</v>
      </c>
      <c r="L369" s="3474">
        <v>20</v>
      </c>
      <c r="M369" s="3473">
        <f t="shared" si="84"/>
        <v>1000</v>
      </c>
      <c r="N369" s="3474"/>
      <c r="O369" s="3475">
        <f t="shared" si="85"/>
        <v>0</v>
      </c>
      <c r="P369" s="3474"/>
      <c r="Q369" s="3473">
        <f t="shared" si="86"/>
        <v>0</v>
      </c>
      <c r="R369" s="3476">
        <f t="shared" si="95"/>
        <v>352</v>
      </c>
      <c r="S369" s="3490" t="s">
        <v>6214</v>
      </c>
      <c r="T369" s="3478">
        <f t="shared" si="87"/>
        <v>220</v>
      </c>
      <c r="U369" s="3478" t="s">
        <v>903</v>
      </c>
      <c r="V369" s="3500">
        <v>50</v>
      </c>
      <c r="W369" s="3472">
        <v>50</v>
      </c>
      <c r="X369" s="3473">
        <f t="shared" si="88"/>
        <v>2500</v>
      </c>
      <c r="Y369" s="3474"/>
      <c r="Z369" s="3473">
        <f t="shared" si="89"/>
        <v>0</v>
      </c>
      <c r="AA369" s="3472"/>
      <c r="AB369" s="3473">
        <f t="shared" si="90"/>
        <v>0</v>
      </c>
      <c r="AC369" s="3474">
        <v>50</v>
      </c>
      <c r="AD369" s="3473">
        <f t="shared" si="91"/>
        <v>2500</v>
      </c>
      <c r="AE369" s="3480">
        <f t="shared" si="93"/>
        <v>120</v>
      </c>
      <c r="AF369" s="3481">
        <f t="shared" si="92"/>
        <v>6000</v>
      </c>
    </row>
    <row r="370" spans="1:32" ht="60">
      <c r="A370" s="777">
        <f t="shared" si="94"/>
        <v>353</v>
      </c>
      <c r="B370" s="3538" t="s">
        <v>6215</v>
      </c>
      <c r="C370" s="3470">
        <f t="shared" si="80"/>
        <v>4</v>
      </c>
      <c r="D370" s="3470" t="s">
        <v>903</v>
      </c>
      <c r="E370" s="3497">
        <v>200</v>
      </c>
      <c r="F370" s="3472">
        <v>4</v>
      </c>
      <c r="G370" s="3473">
        <f t="shared" si="81"/>
        <v>800</v>
      </c>
      <c r="H370" s="3474"/>
      <c r="I370" s="3473">
        <f t="shared" si="82"/>
        <v>0</v>
      </c>
      <c r="J370" s="3472"/>
      <c r="K370" s="3473">
        <f t="shared" si="83"/>
        <v>0</v>
      </c>
      <c r="L370" s="3474"/>
      <c r="M370" s="3473">
        <f t="shared" si="84"/>
        <v>0</v>
      </c>
      <c r="N370" s="3472"/>
      <c r="O370" s="3475">
        <f t="shared" si="85"/>
        <v>0</v>
      </c>
      <c r="P370" s="3474"/>
      <c r="Q370" s="3473">
        <f t="shared" si="86"/>
        <v>0</v>
      </c>
      <c r="R370" s="3476">
        <f t="shared" si="95"/>
        <v>353</v>
      </c>
      <c r="S370" s="3540" t="s">
        <v>6215</v>
      </c>
      <c r="T370" s="3478">
        <f t="shared" si="87"/>
        <v>4</v>
      </c>
      <c r="U370" s="3478" t="s">
        <v>903</v>
      </c>
      <c r="V370" s="3500">
        <v>200</v>
      </c>
      <c r="W370" s="3472"/>
      <c r="X370" s="3473">
        <f t="shared" si="88"/>
        <v>0</v>
      </c>
      <c r="Y370" s="3474"/>
      <c r="Z370" s="3473">
        <f t="shared" si="89"/>
        <v>0</v>
      </c>
      <c r="AA370" s="3472"/>
      <c r="AB370" s="3473">
        <f t="shared" si="90"/>
        <v>0</v>
      </c>
      <c r="AC370" s="3474"/>
      <c r="AD370" s="3473">
        <f t="shared" si="91"/>
        <v>0</v>
      </c>
      <c r="AE370" s="3480">
        <f t="shared" si="93"/>
        <v>4</v>
      </c>
      <c r="AF370" s="3481">
        <f t="shared" si="92"/>
        <v>800</v>
      </c>
    </row>
    <row r="371" spans="1:32" ht="15.75">
      <c r="A371" s="777">
        <f t="shared" si="94"/>
        <v>354</v>
      </c>
      <c r="B371" s="3501" t="s">
        <v>6216</v>
      </c>
      <c r="C371" s="3470">
        <f t="shared" si="80"/>
        <v>0</v>
      </c>
      <c r="D371" s="3470" t="s">
        <v>1204</v>
      </c>
      <c r="E371" s="3497">
        <v>750</v>
      </c>
      <c r="F371" s="3472"/>
      <c r="G371" s="3473">
        <f t="shared" si="81"/>
        <v>0</v>
      </c>
      <c r="H371" s="3474"/>
      <c r="I371" s="3473">
        <f t="shared" si="82"/>
        <v>0</v>
      </c>
      <c r="J371" s="3472"/>
      <c r="K371" s="3473">
        <f t="shared" si="83"/>
        <v>0</v>
      </c>
      <c r="L371" s="3474"/>
      <c r="M371" s="3473">
        <f t="shared" si="84"/>
        <v>0</v>
      </c>
      <c r="N371" s="3472"/>
      <c r="O371" s="3475">
        <f t="shared" si="85"/>
        <v>0</v>
      </c>
      <c r="P371" s="3474"/>
      <c r="Q371" s="3473">
        <f t="shared" si="86"/>
        <v>0</v>
      </c>
      <c r="R371" s="3476">
        <f t="shared" si="95"/>
        <v>354</v>
      </c>
      <c r="S371" s="3502" t="s">
        <v>6216</v>
      </c>
      <c r="T371" s="3478">
        <f t="shared" si="87"/>
        <v>0</v>
      </c>
      <c r="U371" s="3478" t="s">
        <v>1204</v>
      </c>
      <c r="V371" s="3500">
        <v>750</v>
      </c>
      <c r="W371" s="3472"/>
      <c r="X371" s="3473">
        <f t="shared" si="88"/>
        <v>0</v>
      </c>
      <c r="Y371" s="3474"/>
      <c r="Z371" s="3473">
        <f t="shared" si="89"/>
        <v>0</v>
      </c>
      <c r="AA371" s="3472"/>
      <c r="AB371" s="3473">
        <f t="shared" si="90"/>
        <v>0</v>
      </c>
      <c r="AC371" s="3474"/>
      <c r="AD371" s="3473">
        <f t="shared" si="91"/>
        <v>0</v>
      </c>
      <c r="AE371" s="3480">
        <f t="shared" si="93"/>
        <v>0</v>
      </c>
      <c r="AF371" s="3481">
        <f t="shared" si="92"/>
        <v>0</v>
      </c>
    </row>
    <row r="372" spans="1:32" ht="15.75">
      <c r="A372" s="777">
        <f t="shared" si="94"/>
        <v>355</v>
      </c>
      <c r="B372" s="3501" t="s">
        <v>6217</v>
      </c>
      <c r="C372" s="3470">
        <f t="shared" si="80"/>
        <v>20</v>
      </c>
      <c r="D372" s="3470" t="s">
        <v>1204</v>
      </c>
      <c r="E372" s="3497">
        <v>1500</v>
      </c>
      <c r="F372" s="3472"/>
      <c r="G372" s="3473">
        <f t="shared" si="81"/>
        <v>0</v>
      </c>
      <c r="H372" s="3474"/>
      <c r="I372" s="3473">
        <f t="shared" si="82"/>
        <v>0</v>
      </c>
      <c r="J372" s="3472"/>
      <c r="K372" s="3473">
        <f t="shared" si="83"/>
        <v>0</v>
      </c>
      <c r="L372" s="3474"/>
      <c r="M372" s="3473">
        <f t="shared" si="84"/>
        <v>0</v>
      </c>
      <c r="N372" s="3472"/>
      <c r="O372" s="3475">
        <f t="shared" si="85"/>
        <v>0</v>
      </c>
      <c r="P372" s="3474"/>
      <c r="Q372" s="3473">
        <f t="shared" si="86"/>
        <v>0</v>
      </c>
      <c r="R372" s="3476">
        <f t="shared" si="95"/>
        <v>355</v>
      </c>
      <c r="S372" s="3502" t="s">
        <v>6217</v>
      </c>
      <c r="T372" s="3478">
        <f t="shared" si="87"/>
        <v>40</v>
      </c>
      <c r="U372" s="3478" t="s">
        <v>1204</v>
      </c>
      <c r="V372" s="3500">
        <v>1500</v>
      </c>
      <c r="W372" s="3472"/>
      <c r="X372" s="3473">
        <f t="shared" si="88"/>
        <v>0</v>
      </c>
      <c r="Y372" s="3474"/>
      <c r="Z372" s="3473">
        <f t="shared" si="89"/>
        <v>0</v>
      </c>
      <c r="AA372" s="3472"/>
      <c r="AB372" s="3473">
        <f t="shared" si="90"/>
        <v>0</v>
      </c>
      <c r="AC372" s="3474">
        <v>20</v>
      </c>
      <c r="AD372" s="3473">
        <f t="shared" si="91"/>
        <v>30000</v>
      </c>
      <c r="AE372" s="3480">
        <f t="shared" si="93"/>
        <v>20</v>
      </c>
      <c r="AF372" s="3481">
        <f t="shared" si="92"/>
        <v>30000</v>
      </c>
    </row>
    <row r="373" spans="1:32" ht="180.75">
      <c r="A373" s="777">
        <f t="shared" si="94"/>
        <v>356</v>
      </c>
      <c r="B373" s="3553" t="s">
        <v>6218</v>
      </c>
      <c r="C373" s="3470">
        <f t="shared" si="80"/>
        <v>0</v>
      </c>
      <c r="D373" s="3470" t="s">
        <v>946</v>
      </c>
      <c r="E373" s="3497">
        <v>9600</v>
      </c>
      <c r="F373" s="3472"/>
      <c r="G373" s="3473">
        <f t="shared" si="81"/>
        <v>0</v>
      </c>
      <c r="H373" s="3474"/>
      <c r="I373" s="3473">
        <f t="shared" si="82"/>
        <v>0</v>
      </c>
      <c r="J373" s="3472"/>
      <c r="K373" s="3473">
        <f t="shared" si="83"/>
        <v>0</v>
      </c>
      <c r="L373" s="3474"/>
      <c r="M373" s="3473">
        <f t="shared" si="84"/>
        <v>0</v>
      </c>
      <c r="N373" s="3472"/>
      <c r="O373" s="3475">
        <f t="shared" si="85"/>
        <v>0</v>
      </c>
      <c r="P373" s="3474"/>
      <c r="Q373" s="3473">
        <f t="shared" si="86"/>
        <v>0</v>
      </c>
      <c r="R373" s="3476">
        <f t="shared" si="95"/>
        <v>356</v>
      </c>
      <c r="S373" s="3554" t="s">
        <v>6218</v>
      </c>
      <c r="T373" s="3478">
        <f t="shared" si="87"/>
        <v>0</v>
      </c>
      <c r="U373" s="3478" t="s">
        <v>946</v>
      </c>
      <c r="V373" s="3500">
        <v>9600</v>
      </c>
      <c r="W373" s="3472"/>
      <c r="X373" s="3473">
        <f t="shared" si="88"/>
        <v>0</v>
      </c>
      <c r="Y373" s="3474"/>
      <c r="Z373" s="3473">
        <f t="shared" si="89"/>
        <v>0</v>
      </c>
      <c r="AA373" s="3472"/>
      <c r="AB373" s="3473">
        <f t="shared" si="90"/>
        <v>0</v>
      </c>
      <c r="AC373" s="3474"/>
      <c r="AD373" s="3473">
        <f t="shared" si="91"/>
        <v>0</v>
      </c>
      <c r="AE373" s="3480">
        <f t="shared" si="93"/>
        <v>0</v>
      </c>
      <c r="AF373" s="3481">
        <f t="shared" si="92"/>
        <v>0</v>
      </c>
    </row>
    <row r="374" spans="1:32" ht="15.75">
      <c r="A374" s="777">
        <f t="shared" si="94"/>
        <v>357</v>
      </c>
      <c r="B374" s="3501" t="s">
        <v>6219</v>
      </c>
      <c r="C374" s="3470">
        <f t="shared" si="80"/>
        <v>0</v>
      </c>
      <c r="D374" s="3470" t="s">
        <v>946</v>
      </c>
      <c r="E374" s="3497">
        <v>850</v>
      </c>
      <c r="F374" s="3472"/>
      <c r="G374" s="3473">
        <f t="shared" si="81"/>
        <v>0</v>
      </c>
      <c r="H374" s="3474"/>
      <c r="I374" s="3473">
        <f t="shared" si="82"/>
        <v>0</v>
      </c>
      <c r="J374" s="3472"/>
      <c r="K374" s="3473">
        <f t="shared" si="83"/>
        <v>0</v>
      </c>
      <c r="L374" s="3474"/>
      <c r="M374" s="3473">
        <f t="shared" si="84"/>
        <v>0</v>
      </c>
      <c r="N374" s="3472"/>
      <c r="O374" s="3475">
        <f t="shared" si="85"/>
        <v>0</v>
      </c>
      <c r="P374" s="3474"/>
      <c r="Q374" s="3473">
        <f t="shared" si="86"/>
        <v>0</v>
      </c>
      <c r="R374" s="3476">
        <f t="shared" si="95"/>
        <v>357</v>
      </c>
      <c r="S374" s="3502" t="s">
        <v>6219</v>
      </c>
      <c r="T374" s="3478">
        <f t="shared" si="87"/>
        <v>0</v>
      </c>
      <c r="U374" s="3478" t="s">
        <v>946</v>
      </c>
      <c r="V374" s="3500">
        <v>850</v>
      </c>
      <c r="W374" s="3472"/>
      <c r="X374" s="3473">
        <f t="shared" si="88"/>
        <v>0</v>
      </c>
      <c r="Y374" s="3474"/>
      <c r="Z374" s="3473">
        <f t="shared" si="89"/>
        <v>0</v>
      </c>
      <c r="AA374" s="3472"/>
      <c r="AB374" s="3473">
        <f t="shared" si="90"/>
        <v>0</v>
      </c>
      <c r="AC374" s="3474"/>
      <c r="AD374" s="3473">
        <f t="shared" si="91"/>
        <v>0</v>
      </c>
      <c r="AE374" s="3480">
        <f t="shared" si="93"/>
        <v>0</v>
      </c>
      <c r="AF374" s="3481">
        <f t="shared" si="92"/>
        <v>0</v>
      </c>
    </row>
    <row r="375" spans="1:32" ht="15.75">
      <c r="A375" s="777">
        <f t="shared" si="94"/>
        <v>358</v>
      </c>
      <c r="B375" s="3501" t="s">
        <v>6220</v>
      </c>
      <c r="C375" s="3470">
        <f t="shared" si="80"/>
        <v>0</v>
      </c>
      <c r="D375" s="3470" t="s">
        <v>946</v>
      </c>
      <c r="E375" s="3497">
        <v>750</v>
      </c>
      <c r="F375" s="3472"/>
      <c r="G375" s="3473">
        <f t="shared" si="81"/>
        <v>0</v>
      </c>
      <c r="H375" s="3474"/>
      <c r="I375" s="3473">
        <f t="shared" si="82"/>
        <v>0</v>
      </c>
      <c r="J375" s="3472"/>
      <c r="K375" s="3473">
        <f t="shared" si="83"/>
        <v>0</v>
      </c>
      <c r="L375" s="3474"/>
      <c r="M375" s="3473">
        <f t="shared" si="84"/>
        <v>0</v>
      </c>
      <c r="N375" s="3472"/>
      <c r="O375" s="3475">
        <f t="shared" si="85"/>
        <v>0</v>
      </c>
      <c r="P375" s="3474"/>
      <c r="Q375" s="3473">
        <f t="shared" si="86"/>
        <v>0</v>
      </c>
      <c r="R375" s="3476">
        <f t="shared" si="95"/>
        <v>358</v>
      </c>
      <c r="S375" s="3502" t="s">
        <v>6220</v>
      </c>
      <c r="T375" s="3478">
        <f t="shared" si="87"/>
        <v>0</v>
      </c>
      <c r="U375" s="3478" t="s">
        <v>946</v>
      </c>
      <c r="V375" s="3500">
        <v>750</v>
      </c>
      <c r="W375" s="3472"/>
      <c r="X375" s="3473">
        <f t="shared" si="88"/>
        <v>0</v>
      </c>
      <c r="Y375" s="3474"/>
      <c r="Z375" s="3473">
        <f t="shared" si="89"/>
        <v>0</v>
      </c>
      <c r="AA375" s="3472"/>
      <c r="AB375" s="3473">
        <f t="shared" si="90"/>
        <v>0</v>
      </c>
      <c r="AC375" s="3474"/>
      <c r="AD375" s="3473">
        <f t="shared" si="91"/>
        <v>0</v>
      </c>
      <c r="AE375" s="3480">
        <f t="shared" si="93"/>
        <v>0</v>
      </c>
      <c r="AF375" s="3481">
        <f t="shared" si="92"/>
        <v>0</v>
      </c>
    </row>
    <row r="376" spans="1:32" ht="15.75">
      <c r="A376" s="777">
        <f t="shared" si="94"/>
        <v>359</v>
      </c>
      <c r="B376" s="3501" t="s">
        <v>6221</v>
      </c>
      <c r="C376" s="3470">
        <f t="shared" si="80"/>
        <v>0</v>
      </c>
      <c r="D376" s="3470" t="s">
        <v>995</v>
      </c>
      <c r="E376" s="3497">
        <v>900</v>
      </c>
      <c r="F376" s="3472"/>
      <c r="G376" s="3473">
        <f t="shared" si="81"/>
        <v>0</v>
      </c>
      <c r="H376" s="3474"/>
      <c r="I376" s="3473">
        <f t="shared" si="82"/>
        <v>0</v>
      </c>
      <c r="J376" s="3472"/>
      <c r="K376" s="3473">
        <f t="shared" si="83"/>
        <v>0</v>
      </c>
      <c r="L376" s="3474"/>
      <c r="M376" s="3473">
        <f t="shared" si="84"/>
        <v>0</v>
      </c>
      <c r="N376" s="3472"/>
      <c r="O376" s="3475">
        <f t="shared" si="85"/>
        <v>0</v>
      </c>
      <c r="P376" s="3474"/>
      <c r="Q376" s="3473">
        <f t="shared" si="86"/>
        <v>0</v>
      </c>
      <c r="R376" s="3476">
        <f t="shared" si="95"/>
        <v>359</v>
      </c>
      <c r="S376" s="3502" t="s">
        <v>6221</v>
      </c>
      <c r="T376" s="3478">
        <f t="shared" si="87"/>
        <v>0</v>
      </c>
      <c r="U376" s="3478" t="s">
        <v>995</v>
      </c>
      <c r="V376" s="3500">
        <v>900</v>
      </c>
      <c r="W376" s="3472"/>
      <c r="X376" s="3473">
        <f t="shared" si="88"/>
        <v>0</v>
      </c>
      <c r="Y376" s="3474"/>
      <c r="Z376" s="3473">
        <f t="shared" si="89"/>
        <v>0</v>
      </c>
      <c r="AA376" s="3472"/>
      <c r="AB376" s="3473">
        <f t="shared" si="90"/>
        <v>0</v>
      </c>
      <c r="AC376" s="3474"/>
      <c r="AD376" s="3473">
        <f t="shared" si="91"/>
        <v>0</v>
      </c>
      <c r="AE376" s="3480">
        <f t="shared" si="93"/>
        <v>0</v>
      </c>
      <c r="AF376" s="3481">
        <f t="shared" si="92"/>
        <v>0</v>
      </c>
    </row>
    <row r="377" spans="1:32" ht="165">
      <c r="A377" s="777">
        <f t="shared" si="94"/>
        <v>360</v>
      </c>
      <c r="B377" s="3522" t="s">
        <v>6222</v>
      </c>
      <c r="C377" s="3470">
        <f t="shared" si="80"/>
        <v>0</v>
      </c>
      <c r="D377" s="3470" t="s">
        <v>946</v>
      </c>
      <c r="E377" s="3497">
        <v>1500</v>
      </c>
      <c r="F377" s="3472"/>
      <c r="G377" s="3473">
        <f t="shared" si="81"/>
        <v>0</v>
      </c>
      <c r="H377" s="3474"/>
      <c r="I377" s="3473">
        <f t="shared" si="82"/>
        <v>0</v>
      </c>
      <c r="J377" s="3472"/>
      <c r="K377" s="3473">
        <f t="shared" si="83"/>
        <v>0</v>
      </c>
      <c r="L377" s="3474"/>
      <c r="M377" s="3473">
        <f t="shared" si="84"/>
        <v>0</v>
      </c>
      <c r="N377" s="3472"/>
      <c r="O377" s="3475">
        <f t="shared" si="85"/>
        <v>0</v>
      </c>
      <c r="P377" s="3474"/>
      <c r="Q377" s="3473">
        <f t="shared" si="86"/>
        <v>0</v>
      </c>
      <c r="R377" s="3476">
        <f t="shared" si="95"/>
        <v>360</v>
      </c>
      <c r="S377" s="3524" t="s">
        <v>6222</v>
      </c>
      <c r="T377" s="3478">
        <f t="shared" si="87"/>
        <v>0</v>
      </c>
      <c r="U377" s="3478" t="s">
        <v>946</v>
      </c>
      <c r="V377" s="3500">
        <v>1500</v>
      </c>
      <c r="W377" s="3472"/>
      <c r="X377" s="3473">
        <f t="shared" si="88"/>
        <v>0</v>
      </c>
      <c r="Y377" s="3474"/>
      <c r="Z377" s="3473">
        <f t="shared" si="89"/>
        <v>0</v>
      </c>
      <c r="AA377" s="3472"/>
      <c r="AB377" s="3473">
        <f t="shared" si="90"/>
        <v>0</v>
      </c>
      <c r="AC377" s="3474"/>
      <c r="AD377" s="3473">
        <f t="shared" si="91"/>
        <v>0</v>
      </c>
      <c r="AE377" s="3480">
        <f t="shared" si="93"/>
        <v>0</v>
      </c>
      <c r="AF377" s="3481">
        <f t="shared" si="92"/>
        <v>0</v>
      </c>
    </row>
    <row r="378" spans="1:32" ht="60.75">
      <c r="A378" s="777">
        <f t="shared" si="94"/>
        <v>361</v>
      </c>
      <c r="B378" s="3487" t="s">
        <v>6223</v>
      </c>
      <c r="C378" s="3470">
        <f t="shared" si="80"/>
        <v>0</v>
      </c>
      <c r="D378" s="3470" t="s">
        <v>1204</v>
      </c>
      <c r="E378" s="3497">
        <v>450</v>
      </c>
      <c r="F378" s="3472"/>
      <c r="G378" s="3473">
        <f t="shared" si="81"/>
        <v>0</v>
      </c>
      <c r="H378" s="3474"/>
      <c r="I378" s="3473">
        <f t="shared" si="82"/>
        <v>0</v>
      </c>
      <c r="J378" s="3472"/>
      <c r="K378" s="3473">
        <f t="shared" si="83"/>
        <v>0</v>
      </c>
      <c r="L378" s="3474"/>
      <c r="M378" s="3473">
        <f t="shared" si="84"/>
        <v>0</v>
      </c>
      <c r="N378" s="3472"/>
      <c r="O378" s="3475">
        <f t="shared" si="85"/>
        <v>0</v>
      </c>
      <c r="P378" s="3474"/>
      <c r="Q378" s="3473">
        <f t="shared" si="86"/>
        <v>0</v>
      </c>
      <c r="R378" s="3476">
        <f t="shared" si="95"/>
        <v>361</v>
      </c>
      <c r="S378" s="3488" t="s">
        <v>6223</v>
      </c>
      <c r="T378" s="3478">
        <f t="shared" si="87"/>
        <v>0</v>
      </c>
      <c r="U378" s="3478" t="s">
        <v>1204</v>
      </c>
      <c r="V378" s="3500">
        <v>450</v>
      </c>
      <c r="W378" s="3472"/>
      <c r="X378" s="3473">
        <f t="shared" si="88"/>
        <v>0</v>
      </c>
      <c r="Y378" s="3474"/>
      <c r="Z378" s="3473">
        <f t="shared" si="89"/>
        <v>0</v>
      </c>
      <c r="AA378" s="3472"/>
      <c r="AB378" s="3473">
        <f t="shared" si="90"/>
        <v>0</v>
      </c>
      <c r="AC378" s="3474"/>
      <c r="AD378" s="3473">
        <f t="shared" si="91"/>
        <v>0</v>
      </c>
      <c r="AE378" s="3480">
        <f t="shared" si="93"/>
        <v>0</v>
      </c>
      <c r="AF378" s="3481">
        <f t="shared" si="92"/>
        <v>0</v>
      </c>
    </row>
    <row r="379" spans="1:32" ht="15.75">
      <c r="A379" s="777">
        <f t="shared" si="94"/>
        <v>362</v>
      </c>
      <c r="B379" s="3501" t="s">
        <v>6224</v>
      </c>
      <c r="C379" s="3470">
        <f t="shared" si="80"/>
        <v>8</v>
      </c>
      <c r="D379" s="3491" t="s">
        <v>903</v>
      </c>
      <c r="E379" s="3497">
        <v>750</v>
      </c>
      <c r="F379" s="3472"/>
      <c r="G379" s="3473">
        <f t="shared" si="81"/>
        <v>0</v>
      </c>
      <c r="H379" s="3474"/>
      <c r="I379" s="3473">
        <f t="shared" si="82"/>
        <v>0</v>
      </c>
      <c r="J379" s="3472"/>
      <c r="K379" s="3473">
        <f t="shared" si="83"/>
        <v>0</v>
      </c>
      <c r="L379" s="3474"/>
      <c r="M379" s="3473">
        <f t="shared" si="84"/>
        <v>0</v>
      </c>
      <c r="N379" s="3472"/>
      <c r="O379" s="3475">
        <f t="shared" si="85"/>
        <v>0</v>
      </c>
      <c r="P379" s="3474"/>
      <c r="Q379" s="3473">
        <f t="shared" si="86"/>
        <v>0</v>
      </c>
      <c r="R379" s="3476">
        <f t="shared" si="95"/>
        <v>362</v>
      </c>
      <c r="S379" s="3502" t="s">
        <v>6224</v>
      </c>
      <c r="T379" s="3478">
        <f t="shared" si="87"/>
        <v>16</v>
      </c>
      <c r="U379" s="3492" t="s">
        <v>903</v>
      </c>
      <c r="V379" s="3500">
        <v>750</v>
      </c>
      <c r="W379" s="3472"/>
      <c r="X379" s="3473">
        <f t="shared" si="88"/>
        <v>0</v>
      </c>
      <c r="Y379" s="3474"/>
      <c r="Z379" s="3473">
        <f t="shared" si="89"/>
        <v>0</v>
      </c>
      <c r="AA379" s="3472"/>
      <c r="AB379" s="3473">
        <f t="shared" si="90"/>
        <v>0</v>
      </c>
      <c r="AC379" s="3474">
        <v>8</v>
      </c>
      <c r="AD379" s="3473">
        <f t="shared" si="91"/>
        <v>6000</v>
      </c>
      <c r="AE379" s="3480">
        <f t="shared" si="93"/>
        <v>8</v>
      </c>
      <c r="AF379" s="3481">
        <f t="shared" si="92"/>
        <v>6000</v>
      </c>
    </row>
    <row r="380" spans="1:32" ht="45.75">
      <c r="A380" s="777">
        <f t="shared" si="94"/>
        <v>363</v>
      </c>
      <c r="B380" s="3483" t="s">
        <v>6225</v>
      </c>
      <c r="C380" s="3470">
        <f t="shared" si="80"/>
        <v>20</v>
      </c>
      <c r="D380" s="3491" t="s">
        <v>903</v>
      </c>
      <c r="E380" s="3497">
        <v>800</v>
      </c>
      <c r="F380" s="3472"/>
      <c r="G380" s="3473">
        <f t="shared" si="81"/>
        <v>0</v>
      </c>
      <c r="H380" s="3474"/>
      <c r="I380" s="3473">
        <f t="shared" si="82"/>
        <v>0</v>
      </c>
      <c r="J380" s="3472"/>
      <c r="K380" s="3473">
        <f t="shared" si="83"/>
        <v>0</v>
      </c>
      <c r="L380" s="3474"/>
      <c r="M380" s="3473">
        <f t="shared" si="84"/>
        <v>0</v>
      </c>
      <c r="N380" s="3472"/>
      <c r="O380" s="3475">
        <f t="shared" si="85"/>
        <v>0</v>
      </c>
      <c r="P380" s="3474">
        <v>20</v>
      </c>
      <c r="Q380" s="3473">
        <f t="shared" si="86"/>
        <v>16000</v>
      </c>
      <c r="R380" s="3476">
        <f t="shared" si="95"/>
        <v>363</v>
      </c>
      <c r="S380" s="3485" t="s">
        <v>6225</v>
      </c>
      <c r="T380" s="3478">
        <f t="shared" si="87"/>
        <v>20</v>
      </c>
      <c r="U380" s="3492" t="s">
        <v>903</v>
      </c>
      <c r="V380" s="3500">
        <v>800</v>
      </c>
      <c r="W380" s="3472"/>
      <c r="X380" s="3473">
        <f t="shared" si="88"/>
        <v>0</v>
      </c>
      <c r="Y380" s="3474"/>
      <c r="Z380" s="3473">
        <f t="shared" si="89"/>
        <v>0</v>
      </c>
      <c r="AA380" s="3472"/>
      <c r="AB380" s="3473">
        <f t="shared" si="90"/>
        <v>0</v>
      </c>
      <c r="AC380" s="3474"/>
      <c r="AD380" s="3473">
        <f t="shared" si="91"/>
        <v>0</v>
      </c>
      <c r="AE380" s="3480">
        <f t="shared" si="93"/>
        <v>20</v>
      </c>
      <c r="AF380" s="3481">
        <f t="shared" si="92"/>
        <v>16000</v>
      </c>
    </row>
    <row r="381" spans="1:32" ht="45">
      <c r="A381" s="777">
        <f t="shared" si="94"/>
        <v>364</v>
      </c>
      <c r="B381" s="3607" t="s">
        <v>6226</v>
      </c>
      <c r="C381" s="3470">
        <f t="shared" si="80"/>
        <v>50</v>
      </c>
      <c r="D381" s="3491" t="s">
        <v>903</v>
      </c>
      <c r="E381" s="3497">
        <v>40</v>
      </c>
      <c r="F381" s="3472"/>
      <c r="G381" s="3473">
        <f t="shared" si="81"/>
        <v>0</v>
      </c>
      <c r="H381" s="3474"/>
      <c r="I381" s="3473">
        <f t="shared" si="82"/>
        <v>0</v>
      </c>
      <c r="J381" s="3472"/>
      <c r="K381" s="3473">
        <f t="shared" si="83"/>
        <v>0</v>
      </c>
      <c r="L381" s="3474"/>
      <c r="M381" s="3473">
        <f t="shared" si="84"/>
        <v>0</v>
      </c>
      <c r="N381" s="3472"/>
      <c r="O381" s="3475">
        <f t="shared" si="85"/>
        <v>0</v>
      </c>
      <c r="P381" s="3474"/>
      <c r="Q381" s="3473">
        <f t="shared" si="86"/>
        <v>0</v>
      </c>
      <c r="R381" s="3476">
        <f t="shared" si="95"/>
        <v>364</v>
      </c>
      <c r="S381" s="3608" t="s">
        <v>6226</v>
      </c>
      <c r="T381" s="3478">
        <f t="shared" si="87"/>
        <v>100</v>
      </c>
      <c r="U381" s="3492" t="s">
        <v>903</v>
      </c>
      <c r="V381" s="3500">
        <v>40</v>
      </c>
      <c r="W381" s="3472"/>
      <c r="X381" s="3473">
        <f t="shared" si="88"/>
        <v>0</v>
      </c>
      <c r="Y381" s="3474">
        <v>40</v>
      </c>
      <c r="Z381" s="3473">
        <f t="shared" si="89"/>
        <v>1600</v>
      </c>
      <c r="AA381" s="3472"/>
      <c r="AB381" s="3473">
        <f t="shared" si="90"/>
        <v>0</v>
      </c>
      <c r="AC381" s="3474">
        <v>10</v>
      </c>
      <c r="AD381" s="3473">
        <f t="shared" si="91"/>
        <v>400</v>
      </c>
      <c r="AE381" s="3480">
        <f t="shared" si="93"/>
        <v>50</v>
      </c>
      <c r="AF381" s="3481">
        <f t="shared" si="92"/>
        <v>2000</v>
      </c>
    </row>
    <row r="382" spans="1:32" ht="15.75">
      <c r="A382" s="777">
        <f t="shared" si="94"/>
        <v>365</v>
      </c>
      <c r="B382" s="3575" t="s">
        <v>6227</v>
      </c>
      <c r="C382" s="3470">
        <f t="shared" si="80"/>
        <v>0</v>
      </c>
      <c r="D382" s="3491" t="s">
        <v>903</v>
      </c>
      <c r="E382" s="3497">
        <v>200</v>
      </c>
      <c r="F382" s="3472"/>
      <c r="G382" s="3473">
        <f t="shared" si="81"/>
        <v>0</v>
      </c>
      <c r="H382" s="3474"/>
      <c r="I382" s="3473">
        <f t="shared" si="82"/>
        <v>0</v>
      </c>
      <c r="J382" s="3472"/>
      <c r="K382" s="3473">
        <f t="shared" si="83"/>
        <v>0</v>
      </c>
      <c r="L382" s="3474"/>
      <c r="M382" s="3473">
        <f t="shared" si="84"/>
        <v>0</v>
      </c>
      <c r="N382" s="3472"/>
      <c r="O382" s="3475">
        <f t="shared" si="85"/>
        <v>0</v>
      </c>
      <c r="P382" s="3474"/>
      <c r="Q382" s="3473">
        <f t="shared" si="86"/>
        <v>0</v>
      </c>
      <c r="R382" s="3476">
        <f t="shared" si="95"/>
        <v>365</v>
      </c>
      <c r="S382" s="3576" t="s">
        <v>6227</v>
      </c>
      <c r="T382" s="3478">
        <f t="shared" si="87"/>
        <v>0</v>
      </c>
      <c r="U382" s="3492" t="s">
        <v>903</v>
      </c>
      <c r="V382" s="3500">
        <v>200</v>
      </c>
      <c r="W382" s="3472"/>
      <c r="X382" s="3473">
        <f t="shared" si="88"/>
        <v>0</v>
      </c>
      <c r="Y382" s="3474"/>
      <c r="Z382" s="3473">
        <f t="shared" si="89"/>
        <v>0</v>
      </c>
      <c r="AA382" s="3472"/>
      <c r="AB382" s="3473">
        <f t="shared" si="90"/>
        <v>0</v>
      </c>
      <c r="AC382" s="3474"/>
      <c r="AD382" s="3473">
        <f t="shared" si="91"/>
        <v>0</v>
      </c>
      <c r="AE382" s="3480">
        <f t="shared" si="93"/>
        <v>0</v>
      </c>
      <c r="AF382" s="3481">
        <f t="shared" si="92"/>
        <v>0</v>
      </c>
    </row>
    <row r="383" spans="1:32" ht="75">
      <c r="A383" s="777">
        <f t="shared" si="94"/>
        <v>366</v>
      </c>
      <c r="B383" s="3522" t="s">
        <v>6228</v>
      </c>
      <c r="C383" s="3470">
        <f t="shared" si="80"/>
        <v>74</v>
      </c>
      <c r="D383" s="3484" t="s">
        <v>1204</v>
      </c>
      <c r="E383" s="3497">
        <v>12</v>
      </c>
      <c r="F383" s="3472">
        <v>24</v>
      </c>
      <c r="G383" s="3473">
        <f t="shared" si="81"/>
        <v>288</v>
      </c>
      <c r="H383" s="3474">
        <v>50</v>
      </c>
      <c r="I383" s="3473">
        <f t="shared" si="82"/>
        <v>600</v>
      </c>
      <c r="J383" s="3472"/>
      <c r="K383" s="3473">
        <f t="shared" si="83"/>
        <v>0</v>
      </c>
      <c r="L383" s="3474"/>
      <c r="M383" s="3473">
        <f t="shared" si="84"/>
        <v>0</v>
      </c>
      <c r="N383" s="3472"/>
      <c r="O383" s="3475">
        <f t="shared" si="85"/>
        <v>0</v>
      </c>
      <c r="P383" s="3474"/>
      <c r="Q383" s="3473">
        <f t="shared" si="86"/>
        <v>0</v>
      </c>
      <c r="R383" s="3476">
        <f t="shared" si="95"/>
        <v>366</v>
      </c>
      <c r="S383" s="3524" t="s">
        <v>6228</v>
      </c>
      <c r="T383" s="3478">
        <f t="shared" si="87"/>
        <v>74</v>
      </c>
      <c r="U383" s="3486" t="s">
        <v>1204</v>
      </c>
      <c r="V383" s="3500">
        <v>12</v>
      </c>
      <c r="W383" s="3472"/>
      <c r="X383" s="3473">
        <f t="shared" si="88"/>
        <v>0</v>
      </c>
      <c r="Y383" s="3474"/>
      <c r="Z383" s="3473">
        <f t="shared" si="89"/>
        <v>0</v>
      </c>
      <c r="AA383" s="3472"/>
      <c r="AB383" s="3473">
        <f t="shared" si="90"/>
        <v>0</v>
      </c>
      <c r="AC383" s="3474"/>
      <c r="AD383" s="3473">
        <f t="shared" si="91"/>
        <v>0</v>
      </c>
      <c r="AE383" s="3480">
        <f t="shared" si="93"/>
        <v>74</v>
      </c>
      <c r="AF383" s="3481">
        <f t="shared" si="92"/>
        <v>888</v>
      </c>
    </row>
    <row r="384" spans="1:32" ht="15.75">
      <c r="A384" s="777">
        <f t="shared" si="94"/>
        <v>367</v>
      </c>
      <c r="B384" s="3501" t="s">
        <v>6229</v>
      </c>
      <c r="C384" s="3470">
        <f t="shared" si="80"/>
        <v>41</v>
      </c>
      <c r="D384" s="3491" t="s">
        <v>929</v>
      </c>
      <c r="E384" s="3497">
        <v>375</v>
      </c>
      <c r="F384" s="3472"/>
      <c r="G384" s="3473">
        <f t="shared" si="81"/>
        <v>0</v>
      </c>
      <c r="H384" s="3474">
        <v>10</v>
      </c>
      <c r="I384" s="3473">
        <f t="shared" si="82"/>
        <v>3750</v>
      </c>
      <c r="J384" s="3472">
        <v>5</v>
      </c>
      <c r="K384" s="3473">
        <f t="shared" si="83"/>
        <v>1875</v>
      </c>
      <c r="L384" s="3474"/>
      <c r="M384" s="3473">
        <f t="shared" si="84"/>
        <v>0</v>
      </c>
      <c r="N384" s="3472"/>
      <c r="O384" s="3475">
        <f t="shared" si="85"/>
        <v>0</v>
      </c>
      <c r="P384" s="3474">
        <v>20</v>
      </c>
      <c r="Q384" s="3473">
        <f t="shared" si="86"/>
        <v>7500</v>
      </c>
      <c r="R384" s="3476">
        <f t="shared" si="95"/>
        <v>367</v>
      </c>
      <c r="S384" s="3502" t="s">
        <v>6229</v>
      </c>
      <c r="T384" s="3478">
        <f t="shared" si="87"/>
        <v>47</v>
      </c>
      <c r="U384" s="3492" t="s">
        <v>929</v>
      </c>
      <c r="V384" s="3500">
        <v>375</v>
      </c>
      <c r="W384" s="3472">
        <v>3</v>
      </c>
      <c r="X384" s="3473">
        <f t="shared" si="88"/>
        <v>1125</v>
      </c>
      <c r="Y384" s="3474">
        <v>3</v>
      </c>
      <c r="Z384" s="3473">
        <f t="shared" si="89"/>
        <v>1125</v>
      </c>
      <c r="AA384" s="3472"/>
      <c r="AB384" s="3473">
        <f t="shared" si="90"/>
        <v>0</v>
      </c>
      <c r="AC384" s="3474"/>
      <c r="AD384" s="3473">
        <f t="shared" si="91"/>
        <v>0</v>
      </c>
      <c r="AE384" s="3480">
        <f t="shared" si="93"/>
        <v>41</v>
      </c>
      <c r="AF384" s="3481">
        <f t="shared" si="92"/>
        <v>15375</v>
      </c>
    </row>
    <row r="385" spans="1:32" s="3482" customFormat="1" ht="60.75">
      <c r="A385" s="777">
        <f t="shared" si="94"/>
        <v>368</v>
      </c>
      <c r="B385" s="3621" t="s">
        <v>6230</v>
      </c>
      <c r="C385" s="3470">
        <f t="shared" si="80"/>
        <v>80</v>
      </c>
      <c r="D385" s="3496" t="s">
        <v>1204</v>
      </c>
      <c r="E385" s="3497">
        <v>1500</v>
      </c>
      <c r="F385" s="3472"/>
      <c r="G385" s="3473">
        <f t="shared" si="81"/>
        <v>0</v>
      </c>
      <c r="H385" s="3474">
        <v>30</v>
      </c>
      <c r="I385" s="3473">
        <f t="shared" si="82"/>
        <v>45000</v>
      </c>
      <c r="J385" s="3472">
        <v>10</v>
      </c>
      <c r="K385" s="3473">
        <f t="shared" si="83"/>
        <v>15000</v>
      </c>
      <c r="L385" s="3474"/>
      <c r="M385" s="3473">
        <f t="shared" si="84"/>
        <v>0</v>
      </c>
      <c r="N385" s="3472"/>
      <c r="O385" s="3475">
        <f t="shared" si="85"/>
        <v>0</v>
      </c>
      <c r="P385" s="3474"/>
      <c r="Q385" s="3473">
        <f t="shared" si="86"/>
        <v>0</v>
      </c>
      <c r="R385" s="3476">
        <f t="shared" si="95"/>
        <v>368</v>
      </c>
      <c r="S385" s="3622" t="s">
        <v>6230</v>
      </c>
      <c r="T385" s="3478">
        <f t="shared" si="87"/>
        <v>120</v>
      </c>
      <c r="U385" s="3499" t="s">
        <v>1204</v>
      </c>
      <c r="V385" s="3500">
        <v>1500</v>
      </c>
      <c r="W385" s="3472"/>
      <c r="X385" s="3473">
        <f t="shared" si="88"/>
        <v>0</v>
      </c>
      <c r="Y385" s="3474"/>
      <c r="Z385" s="3473">
        <f t="shared" si="89"/>
        <v>0</v>
      </c>
      <c r="AA385" s="3472"/>
      <c r="AB385" s="3473">
        <f t="shared" si="90"/>
        <v>0</v>
      </c>
      <c r="AC385" s="3474">
        <v>40</v>
      </c>
      <c r="AD385" s="3473">
        <f t="shared" si="91"/>
        <v>60000</v>
      </c>
      <c r="AE385" s="3480">
        <f t="shared" si="93"/>
        <v>80</v>
      </c>
      <c r="AF385" s="3481">
        <f t="shared" si="92"/>
        <v>120000</v>
      </c>
    </row>
    <row r="386" spans="1:32" s="3482" customFormat="1" ht="195.75">
      <c r="A386" s="777">
        <f t="shared" si="94"/>
        <v>369</v>
      </c>
      <c r="B386" s="3487" t="s">
        <v>6231</v>
      </c>
      <c r="C386" s="3470">
        <f t="shared" si="80"/>
        <v>155</v>
      </c>
      <c r="D386" s="3484" t="s">
        <v>929</v>
      </c>
      <c r="E386" s="3497">
        <v>350</v>
      </c>
      <c r="F386" s="3472">
        <v>20</v>
      </c>
      <c r="G386" s="3473">
        <f t="shared" si="81"/>
        <v>7000</v>
      </c>
      <c r="H386" s="3474"/>
      <c r="I386" s="3473">
        <f t="shared" si="82"/>
        <v>0</v>
      </c>
      <c r="J386" s="3472">
        <v>15</v>
      </c>
      <c r="K386" s="3473">
        <f t="shared" si="83"/>
        <v>5250</v>
      </c>
      <c r="L386" s="3474"/>
      <c r="M386" s="3473">
        <f t="shared" si="84"/>
        <v>0</v>
      </c>
      <c r="N386" s="3472"/>
      <c r="O386" s="3475">
        <f t="shared" si="85"/>
        <v>0</v>
      </c>
      <c r="P386" s="3474">
        <v>120</v>
      </c>
      <c r="Q386" s="3473">
        <f t="shared" si="86"/>
        <v>42000</v>
      </c>
      <c r="R386" s="3476">
        <f t="shared" si="95"/>
        <v>369</v>
      </c>
      <c r="S386" s="3488" t="s">
        <v>6231</v>
      </c>
      <c r="T386" s="3478">
        <f t="shared" si="87"/>
        <v>155</v>
      </c>
      <c r="U386" s="3486" t="s">
        <v>929</v>
      </c>
      <c r="V386" s="3500">
        <v>350</v>
      </c>
      <c r="W386" s="3472"/>
      <c r="X386" s="3473">
        <f t="shared" si="88"/>
        <v>0</v>
      </c>
      <c r="Y386" s="3474"/>
      <c r="Z386" s="3473">
        <f t="shared" si="89"/>
        <v>0</v>
      </c>
      <c r="AA386" s="3472"/>
      <c r="AB386" s="3473">
        <f t="shared" si="90"/>
        <v>0</v>
      </c>
      <c r="AC386" s="3474"/>
      <c r="AD386" s="3473">
        <f t="shared" si="91"/>
        <v>0</v>
      </c>
      <c r="AE386" s="3480">
        <f t="shared" si="93"/>
        <v>155</v>
      </c>
      <c r="AF386" s="3481">
        <f t="shared" si="92"/>
        <v>54250</v>
      </c>
    </row>
    <row r="387" spans="1:32" ht="15.75">
      <c r="A387" s="777">
        <f t="shared" si="94"/>
        <v>370</v>
      </c>
      <c r="B387" s="3623" t="s">
        <v>6232</v>
      </c>
      <c r="C387" s="3470">
        <f t="shared" si="80"/>
        <v>30</v>
      </c>
      <c r="D387" s="3539" t="s">
        <v>903</v>
      </c>
      <c r="E387" s="3497">
        <v>200</v>
      </c>
      <c r="F387" s="3472"/>
      <c r="G387" s="3473">
        <f t="shared" si="81"/>
        <v>0</v>
      </c>
      <c r="H387" s="3474"/>
      <c r="I387" s="3473">
        <f t="shared" si="82"/>
        <v>0</v>
      </c>
      <c r="J387" s="3472"/>
      <c r="K387" s="3473">
        <f t="shared" si="83"/>
        <v>0</v>
      </c>
      <c r="L387" s="3474"/>
      <c r="M387" s="3473">
        <f t="shared" si="84"/>
        <v>0</v>
      </c>
      <c r="N387" s="3472"/>
      <c r="O387" s="3475">
        <f t="shared" si="85"/>
        <v>0</v>
      </c>
      <c r="P387" s="3474"/>
      <c r="Q387" s="3473">
        <f t="shared" si="86"/>
        <v>0</v>
      </c>
      <c r="R387" s="3476">
        <f t="shared" si="95"/>
        <v>370</v>
      </c>
      <c r="S387" s="3624" t="s">
        <v>6232</v>
      </c>
      <c r="T387" s="3478">
        <f t="shared" si="87"/>
        <v>60</v>
      </c>
      <c r="U387" s="3541" t="s">
        <v>903</v>
      </c>
      <c r="V387" s="3500">
        <v>200</v>
      </c>
      <c r="W387" s="3472">
        <v>30</v>
      </c>
      <c r="X387" s="3473">
        <f t="shared" si="88"/>
        <v>6000</v>
      </c>
      <c r="Y387" s="3474"/>
      <c r="Z387" s="3473">
        <f t="shared" si="89"/>
        <v>0</v>
      </c>
      <c r="AA387" s="3472"/>
      <c r="AB387" s="3473">
        <f t="shared" si="90"/>
        <v>0</v>
      </c>
      <c r="AC387" s="3474"/>
      <c r="AD387" s="3473">
        <f t="shared" si="91"/>
        <v>0</v>
      </c>
      <c r="AE387" s="3480">
        <f t="shared" si="93"/>
        <v>30</v>
      </c>
      <c r="AF387" s="3481">
        <f t="shared" si="92"/>
        <v>6000</v>
      </c>
    </row>
    <row r="388" spans="1:32" ht="45">
      <c r="A388" s="777">
        <f t="shared" si="94"/>
        <v>371</v>
      </c>
      <c r="B388" s="3625" t="s">
        <v>6233</v>
      </c>
      <c r="C388" s="3470">
        <f t="shared" si="80"/>
        <v>30</v>
      </c>
      <c r="D388" s="3539" t="s">
        <v>903</v>
      </c>
      <c r="E388" s="3497">
        <v>200</v>
      </c>
      <c r="F388" s="3472"/>
      <c r="G388" s="3473">
        <f t="shared" si="81"/>
        <v>0</v>
      </c>
      <c r="H388" s="3474"/>
      <c r="I388" s="3473">
        <f t="shared" si="82"/>
        <v>0</v>
      </c>
      <c r="J388" s="3472"/>
      <c r="K388" s="3473">
        <f t="shared" si="83"/>
        <v>0</v>
      </c>
      <c r="L388" s="3474"/>
      <c r="M388" s="3473">
        <f t="shared" si="84"/>
        <v>0</v>
      </c>
      <c r="N388" s="3472"/>
      <c r="O388" s="3475">
        <f t="shared" si="85"/>
        <v>0</v>
      </c>
      <c r="P388" s="3474"/>
      <c r="Q388" s="3473">
        <f t="shared" si="86"/>
        <v>0</v>
      </c>
      <c r="R388" s="3476">
        <f t="shared" si="95"/>
        <v>371</v>
      </c>
      <c r="S388" s="3626" t="s">
        <v>6233</v>
      </c>
      <c r="T388" s="3478">
        <f t="shared" si="87"/>
        <v>60</v>
      </c>
      <c r="U388" s="3541" t="s">
        <v>903</v>
      </c>
      <c r="V388" s="3500">
        <v>200</v>
      </c>
      <c r="W388" s="3472">
        <v>30</v>
      </c>
      <c r="X388" s="3473">
        <f t="shared" si="88"/>
        <v>6000</v>
      </c>
      <c r="Y388" s="3474"/>
      <c r="Z388" s="3473">
        <f t="shared" si="89"/>
        <v>0</v>
      </c>
      <c r="AA388" s="3472"/>
      <c r="AB388" s="3473">
        <f t="shared" si="90"/>
        <v>0</v>
      </c>
      <c r="AC388" s="3474"/>
      <c r="AD388" s="3473">
        <f t="shared" si="91"/>
        <v>0</v>
      </c>
      <c r="AE388" s="3480">
        <f t="shared" si="93"/>
        <v>30</v>
      </c>
      <c r="AF388" s="3481">
        <f t="shared" si="92"/>
        <v>6000</v>
      </c>
    </row>
    <row r="389" spans="1:32" s="3482" customFormat="1" ht="15.75">
      <c r="A389" s="777">
        <f t="shared" si="94"/>
        <v>372</v>
      </c>
      <c r="B389" s="3501" t="s">
        <v>6234</v>
      </c>
      <c r="C389" s="3470">
        <f t="shared" si="80"/>
        <v>1150</v>
      </c>
      <c r="D389" s="3539" t="s">
        <v>903</v>
      </c>
      <c r="E389" s="3497">
        <v>47</v>
      </c>
      <c r="F389" s="3472"/>
      <c r="G389" s="3473">
        <f t="shared" si="81"/>
        <v>0</v>
      </c>
      <c r="H389" s="3474"/>
      <c r="I389" s="3473">
        <f t="shared" si="82"/>
        <v>0</v>
      </c>
      <c r="J389" s="3472"/>
      <c r="K389" s="3473">
        <f t="shared" si="83"/>
        <v>0</v>
      </c>
      <c r="L389" s="3474"/>
      <c r="M389" s="3473">
        <f t="shared" si="84"/>
        <v>0</v>
      </c>
      <c r="N389" s="3472">
        <v>150</v>
      </c>
      <c r="O389" s="3475">
        <f t="shared" si="85"/>
        <v>7050</v>
      </c>
      <c r="P389" s="3474">
        <v>500</v>
      </c>
      <c r="Q389" s="3473">
        <f t="shared" si="86"/>
        <v>23500</v>
      </c>
      <c r="R389" s="3476">
        <f t="shared" si="95"/>
        <v>372</v>
      </c>
      <c r="S389" s="3502" t="s">
        <v>6234</v>
      </c>
      <c r="T389" s="3478">
        <f t="shared" si="87"/>
        <v>1650</v>
      </c>
      <c r="U389" s="3541" t="s">
        <v>903</v>
      </c>
      <c r="V389" s="3500">
        <v>47</v>
      </c>
      <c r="W389" s="3472">
        <v>500</v>
      </c>
      <c r="X389" s="3473">
        <f t="shared" si="88"/>
        <v>23500</v>
      </c>
      <c r="Y389" s="3474"/>
      <c r="Z389" s="3473">
        <f t="shared" si="89"/>
        <v>0</v>
      </c>
      <c r="AA389" s="3472"/>
      <c r="AB389" s="3473">
        <f t="shared" si="90"/>
        <v>0</v>
      </c>
      <c r="AC389" s="3474"/>
      <c r="AD389" s="3473">
        <f t="shared" si="91"/>
        <v>0</v>
      </c>
      <c r="AE389" s="3480">
        <f t="shared" si="93"/>
        <v>1150</v>
      </c>
      <c r="AF389" s="3481">
        <f t="shared" si="92"/>
        <v>54050</v>
      </c>
    </row>
    <row r="390" spans="1:32" s="3482" customFormat="1" ht="15.75">
      <c r="A390" s="777">
        <f t="shared" si="94"/>
        <v>373</v>
      </c>
      <c r="B390" s="3532" t="s">
        <v>6235</v>
      </c>
      <c r="C390" s="3470">
        <f t="shared" si="80"/>
        <v>0</v>
      </c>
      <c r="D390" s="3496" t="s">
        <v>929</v>
      </c>
      <c r="E390" s="3497">
        <v>2000</v>
      </c>
      <c r="F390" s="3472"/>
      <c r="G390" s="3473">
        <f t="shared" si="81"/>
        <v>0</v>
      </c>
      <c r="H390" s="3474"/>
      <c r="I390" s="3473">
        <f t="shared" si="82"/>
        <v>0</v>
      </c>
      <c r="J390" s="3472"/>
      <c r="K390" s="3473">
        <f t="shared" si="83"/>
        <v>0</v>
      </c>
      <c r="L390" s="3474"/>
      <c r="M390" s="3473">
        <f t="shared" si="84"/>
        <v>0</v>
      </c>
      <c r="N390" s="3472"/>
      <c r="O390" s="3475">
        <f t="shared" si="85"/>
        <v>0</v>
      </c>
      <c r="P390" s="3474"/>
      <c r="Q390" s="3473">
        <f t="shared" si="86"/>
        <v>0</v>
      </c>
      <c r="R390" s="3476">
        <f t="shared" si="95"/>
        <v>373</v>
      </c>
      <c r="S390" s="3533" t="s">
        <v>6235</v>
      </c>
      <c r="T390" s="3478">
        <f t="shared" si="87"/>
        <v>0</v>
      </c>
      <c r="U390" s="3499" t="s">
        <v>929</v>
      </c>
      <c r="V390" s="3500">
        <v>2000</v>
      </c>
      <c r="W390" s="3472"/>
      <c r="X390" s="3473">
        <f t="shared" si="88"/>
        <v>0</v>
      </c>
      <c r="Y390" s="3474"/>
      <c r="Z390" s="3473">
        <f t="shared" si="89"/>
        <v>0</v>
      </c>
      <c r="AA390" s="3472"/>
      <c r="AB390" s="3473">
        <f t="shared" si="90"/>
        <v>0</v>
      </c>
      <c r="AC390" s="3474"/>
      <c r="AD390" s="3473">
        <f t="shared" si="91"/>
        <v>0</v>
      </c>
      <c r="AE390" s="3480">
        <f t="shared" si="93"/>
        <v>0</v>
      </c>
      <c r="AF390" s="3481">
        <f t="shared" si="92"/>
        <v>0</v>
      </c>
    </row>
    <row r="391" spans="1:32" s="3482" customFormat="1" ht="15.75">
      <c r="A391" s="777">
        <f t="shared" si="94"/>
        <v>374</v>
      </c>
      <c r="B391" s="3501" t="s">
        <v>6236</v>
      </c>
      <c r="C391" s="3470">
        <f t="shared" si="80"/>
        <v>0</v>
      </c>
      <c r="D391" s="3491" t="s">
        <v>903</v>
      </c>
      <c r="E391" s="3497">
        <v>12.5</v>
      </c>
      <c r="F391" s="3472"/>
      <c r="G391" s="3473">
        <f t="shared" si="81"/>
        <v>0</v>
      </c>
      <c r="H391" s="3474"/>
      <c r="I391" s="3473">
        <f t="shared" si="82"/>
        <v>0</v>
      </c>
      <c r="J391" s="3472"/>
      <c r="K391" s="3473">
        <f t="shared" si="83"/>
        <v>0</v>
      </c>
      <c r="L391" s="3474"/>
      <c r="M391" s="3473">
        <f t="shared" si="84"/>
        <v>0</v>
      </c>
      <c r="N391" s="3472"/>
      <c r="O391" s="3475">
        <f t="shared" si="85"/>
        <v>0</v>
      </c>
      <c r="P391" s="3474"/>
      <c r="Q391" s="3473">
        <f t="shared" si="86"/>
        <v>0</v>
      </c>
      <c r="R391" s="3476">
        <f t="shared" si="95"/>
        <v>374</v>
      </c>
      <c r="S391" s="3502" t="s">
        <v>6236</v>
      </c>
      <c r="T391" s="3478">
        <f t="shared" si="87"/>
        <v>0</v>
      </c>
      <c r="U391" s="3492" t="s">
        <v>903</v>
      </c>
      <c r="V391" s="3500">
        <v>12.5</v>
      </c>
      <c r="W391" s="3472"/>
      <c r="X391" s="3473">
        <f t="shared" si="88"/>
        <v>0</v>
      </c>
      <c r="Y391" s="3474"/>
      <c r="Z391" s="3473">
        <f t="shared" si="89"/>
        <v>0</v>
      </c>
      <c r="AA391" s="3472"/>
      <c r="AB391" s="3473">
        <f t="shared" si="90"/>
        <v>0</v>
      </c>
      <c r="AC391" s="3474"/>
      <c r="AD391" s="3473">
        <f t="shared" si="91"/>
        <v>0</v>
      </c>
      <c r="AE391" s="3480">
        <f t="shared" si="93"/>
        <v>0</v>
      </c>
      <c r="AF391" s="3481">
        <f t="shared" si="92"/>
        <v>0</v>
      </c>
    </row>
    <row r="392" spans="1:32" ht="195.75">
      <c r="A392" s="777">
        <f t="shared" si="94"/>
        <v>375</v>
      </c>
      <c r="B392" s="3483" t="s">
        <v>6237</v>
      </c>
      <c r="C392" s="3470">
        <f t="shared" si="80"/>
        <v>0</v>
      </c>
      <c r="D392" s="3484" t="s">
        <v>929</v>
      </c>
      <c r="E392" s="3497">
        <v>5340</v>
      </c>
      <c r="F392" s="3472"/>
      <c r="G392" s="3473">
        <f t="shared" si="81"/>
        <v>0</v>
      </c>
      <c r="H392" s="3474"/>
      <c r="I392" s="3473">
        <f t="shared" si="82"/>
        <v>0</v>
      </c>
      <c r="J392" s="3472"/>
      <c r="K392" s="3473">
        <f t="shared" si="83"/>
        <v>0</v>
      </c>
      <c r="L392" s="3474"/>
      <c r="M392" s="3473">
        <f t="shared" si="84"/>
        <v>0</v>
      </c>
      <c r="N392" s="3472"/>
      <c r="O392" s="3475">
        <f t="shared" si="85"/>
        <v>0</v>
      </c>
      <c r="P392" s="3474"/>
      <c r="Q392" s="3473">
        <f t="shared" si="86"/>
        <v>0</v>
      </c>
      <c r="R392" s="3476">
        <f t="shared" si="95"/>
        <v>375</v>
      </c>
      <c r="S392" s="3485" t="s">
        <v>6237</v>
      </c>
      <c r="T392" s="3478">
        <f t="shared" si="87"/>
        <v>0</v>
      </c>
      <c r="U392" s="3486" t="s">
        <v>929</v>
      </c>
      <c r="V392" s="3500">
        <v>5340</v>
      </c>
      <c r="W392" s="3472"/>
      <c r="X392" s="3473">
        <f t="shared" si="88"/>
        <v>0</v>
      </c>
      <c r="Y392" s="3474"/>
      <c r="Z392" s="3473">
        <f t="shared" si="89"/>
        <v>0</v>
      </c>
      <c r="AA392" s="3472"/>
      <c r="AB392" s="3473">
        <f t="shared" si="90"/>
        <v>0</v>
      </c>
      <c r="AC392" s="3474"/>
      <c r="AD392" s="3473">
        <f t="shared" si="91"/>
        <v>0</v>
      </c>
      <c r="AE392" s="3480">
        <f t="shared" si="93"/>
        <v>0</v>
      </c>
      <c r="AF392" s="3481">
        <f t="shared" si="92"/>
        <v>0</v>
      </c>
    </row>
    <row r="393" spans="1:32" ht="195.75">
      <c r="A393" s="777">
        <f t="shared" si="94"/>
        <v>376</v>
      </c>
      <c r="B393" s="3483" t="s">
        <v>6238</v>
      </c>
      <c r="C393" s="3470">
        <f t="shared" si="80"/>
        <v>0</v>
      </c>
      <c r="D393" s="3484" t="s">
        <v>929</v>
      </c>
      <c r="E393" s="3497">
        <v>6000</v>
      </c>
      <c r="F393" s="3472"/>
      <c r="G393" s="3473">
        <f t="shared" si="81"/>
        <v>0</v>
      </c>
      <c r="H393" s="3474"/>
      <c r="I393" s="3473">
        <f t="shared" si="82"/>
        <v>0</v>
      </c>
      <c r="J393" s="3472"/>
      <c r="K393" s="3473">
        <f t="shared" si="83"/>
        <v>0</v>
      </c>
      <c r="L393" s="3474"/>
      <c r="M393" s="3473">
        <f t="shared" si="84"/>
        <v>0</v>
      </c>
      <c r="N393" s="3472"/>
      <c r="O393" s="3475">
        <f t="shared" si="85"/>
        <v>0</v>
      </c>
      <c r="P393" s="3474"/>
      <c r="Q393" s="3473">
        <f t="shared" si="86"/>
        <v>0</v>
      </c>
      <c r="R393" s="3476">
        <f t="shared" si="95"/>
        <v>376</v>
      </c>
      <c r="S393" s="3485" t="s">
        <v>6238</v>
      </c>
      <c r="T393" s="3478">
        <f t="shared" si="87"/>
        <v>0</v>
      </c>
      <c r="U393" s="3486" t="s">
        <v>929</v>
      </c>
      <c r="V393" s="3500">
        <v>6000</v>
      </c>
      <c r="W393" s="3472"/>
      <c r="X393" s="3473">
        <f t="shared" si="88"/>
        <v>0</v>
      </c>
      <c r="Y393" s="3474"/>
      <c r="Z393" s="3473">
        <f t="shared" si="89"/>
        <v>0</v>
      </c>
      <c r="AA393" s="3472"/>
      <c r="AB393" s="3473">
        <f t="shared" si="90"/>
        <v>0</v>
      </c>
      <c r="AC393" s="3474"/>
      <c r="AD393" s="3473">
        <f t="shared" si="91"/>
        <v>0</v>
      </c>
      <c r="AE393" s="3480">
        <f t="shared" si="93"/>
        <v>0</v>
      </c>
      <c r="AF393" s="3481">
        <f t="shared" si="92"/>
        <v>0</v>
      </c>
    </row>
    <row r="394" spans="1:32" ht="210.75">
      <c r="A394" s="777">
        <f t="shared" si="94"/>
        <v>377</v>
      </c>
      <c r="B394" s="3487" t="s">
        <v>6239</v>
      </c>
      <c r="C394" s="3470">
        <f t="shared" si="80"/>
        <v>0</v>
      </c>
      <c r="D394" s="3484" t="s">
        <v>929</v>
      </c>
      <c r="E394" s="3497">
        <v>5004</v>
      </c>
      <c r="F394" s="3472"/>
      <c r="G394" s="3473">
        <f t="shared" si="81"/>
        <v>0</v>
      </c>
      <c r="H394" s="3474"/>
      <c r="I394" s="3473">
        <f t="shared" si="82"/>
        <v>0</v>
      </c>
      <c r="J394" s="3472"/>
      <c r="K394" s="3473">
        <f t="shared" si="83"/>
        <v>0</v>
      </c>
      <c r="L394" s="3474"/>
      <c r="M394" s="3473">
        <f t="shared" si="84"/>
        <v>0</v>
      </c>
      <c r="N394" s="3472"/>
      <c r="O394" s="3475">
        <f t="shared" si="85"/>
        <v>0</v>
      </c>
      <c r="P394" s="3474"/>
      <c r="Q394" s="3473">
        <f t="shared" si="86"/>
        <v>0</v>
      </c>
      <c r="R394" s="3476">
        <f t="shared" si="95"/>
        <v>377</v>
      </c>
      <c r="S394" s="3488" t="s">
        <v>6239</v>
      </c>
      <c r="T394" s="3478">
        <f t="shared" si="87"/>
        <v>0</v>
      </c>
      <c r="U394" s="3486" t="s">
        <v>929</v>
      </c>
      <c r="V394" s="3500">
        <v>5004</v>
      </c>
      <c r="W394" s="3472"/>
      <c r="X394" s="3473">
        <f t="shared" si="88"/>
        <v>0</v>
      </c>
      <c r="Y394" s="3474"/>
      <c r="Z394" s="3473">
        <f t="shared" si="89"/>
        <v>0</v>
      </c>
      <c r="AA394" s="3472"/>
      <c r="AB394" s="3473">
        <f t="shared" si="90"/>
        <v>0</v>
      </c>
      <c r="AC394" s="3474"/>
      <c r="AD394" s="3473">
        <f t="shared" si="91"/>
        <v>0</v>
      </c>
      <c r="AE394" s="3480">
        <f t="shared" si="93"/>
        <v>0</v>
      </c>
      <c r="AF394" s="3481">
        <f t="shared" si="92"/>
        <v>0</v>
      </c>
    </row>
    <row r="395" spans="1:32" ht="240">
      <c r="A395" s="777">
        <f t="shared" si="94"/>
        <v>378</v>
      </c>
      <c r="B395" s="3522" t="s">
        <v>6240</v>
      </c>
      <c r="C395" s="3470">
        <f t="shared" si="80"/>
        <v>0</v>
      </c>
      <c r="D395" s="3484" t="s">
        <v>929</v>
      </c>
      <c r="E395" s="3497">
        <v>495</v>
      </c>
      <c r="F395" s="3472"/>
      <c r="G395" s="3473">
        <f t="shared" si="81"/>
        <v>0</v>
      </c>
      <c r="H395" s="3474"/>
      <c r="I395" s="3473">
        <f t="shared" si="82"/>
        <v>0</v>
      </c>
      <c r="J395" s="3472"/>
      <c r="K395" s="3473">
        <f t="shared" si="83"/>
        <v>0</v>
      </c>
      <c r="L395" s="3474"/>
      <c r="M395" s="3473">
        <f t="shared" si="84"/>
        <v>0</v>
      </c>
      <c r="N395" s="3472"/>
      <c r="O395" s="3475">
        <f t="shared" si="85"/>
        <v>0</v>
      </c>
      <c r="P395" s="3474"/>
      <c r="Q395" s="3473">
        <f t="shared" si="86"/>
        <v>0</v>
      </c>
      <c r="R395" s="3476">
        <f t="shared" si="95"/>
        <v>378</v>
      </c>
      <c r="S395" s="3524" t="s">
        <v>6240</v>
      </c>
      <c r="T395" s="3478">
        <f t="shared" si="87"/>
        <v>0</v>
      </c>
      <c r="U395" s="3486" t="s">
        <v>929</v>
      </c>
      <c r="V395" s="3500">
        <v>495</v>
      </c>
      <c r="W395" s="3472"/>
      <c r="X395" s="3473">
        <f t="shared" si="88"/>
        <v>0</v>
      </c>
      <c r="Y395" s="3474"/>
      <c r="Z395" s="3473">
        <f t="shared" si="89"/>
        <v>0</v>
      </c>
      <c r="AA395" s="3472"/>
      <c r="AB395" s="3473">
        <f t="shared" si="90"/>
        <v>0</v>
      </c>
      <c r="AC395" s="3474"/>
      <c r="AD395" s="3473">
        <f t="shared" si="91"/>
        <v>0</v>
      </c>
      <c r="AE395" s="3480">
        <f t="shared" si="93"/>
        <v>0</v>
      </c>
      <c r="AF395" s="3481">
        <f t="shared" si="92"/>
        <v>0</v>
      </c>
    </row>
    <row r="396" spans="1:32" ht="180">
      <c r="A396" s="777">
        <f t="shared" si="94"/>
        <v>379</v>
      </c>
      <c r="B396" s="3522" t="s">
        <v>6241</v>
      </c>
      <c r="C396" s="3470">
        <f t="shared" si="80"/>
        <v>0</v>
      </c>
      <c r="D396" s="3484" t="s">
        <v>929</v>
      </c>
      <c r="E396" s="3497">
        <v>450</v>
      </c>
      <c r="F396" s="3472"/>
      <c r="G396" s="3473">
        <f t="shared" si="81"/>
        <v>0</v>
      </c>
      <c r="H396" s="3474"/>
      <c r="I396" s="3473">
        <f t="shared" si="82"/>
        <v>0</v>
      </c>
      <c r="J396" s="3472"/>
      <c r="K396" s="3473">
        <f t="shared" si="83"/>
        <v>0</v>
      </c>
      <c r="L396" s="3474"/>
      <c r="M396" s="3473">
        <f t="shared" si="84"/>
        <v>0</v>
      </c>
      <c r="N396" s="3472"/>
      <c r="O396" s="3475">
        <f t="shared" si="85"/>
        <v>0</v>
      </c>
      <c r="P396" s="3474"/>
      <c r="Q396" s="3473">
        <f t="shared" si="86"/>
        <v>0</v>
      </c>
      <c r="R396" s="3476">
        <f t="shared" si="95"/>
        <v>379</v>
      </c>
      <c r="S396" s="3524" t="s">
        <v>6241</v>
      </c>
      <c r="T396" s="3478">
        <f t="shared" si="87"/>
        <v>0</v>
      </c>
      <c r="U396" s="3486" t="s">
        <v>929</v>
      </c>
      <c r="V396" s="3500">
        <v>450</v>
      </c>
      <c r="W396" s="3472"/>
      <c r="X396" s="3473">
        <f t="shared" si="88"/>
        <v>0</v>
      </c>
      <c r="Y396" s="3474"/>
      <c r="Z396" s="3473">
        <f t="shared" si="89"/>
        <v>0</v>
      </c>
      <c r="AA396" s="3472"/>
      <c r="AB396" s="3473">
        <f t="shared" si="90"/>
        <v>0</v>
      </c>
      <c r="AC396" s="3474"/>
      <c r="AD396" s="3473">
        <f t="shared" si="91"/>
        <v>0</v>
      </c>
      <c r="AE396" s="3480">
        <f t="shared" si="93"/>
        <v>0</v>
      </c>
      <c r="AF396" s="3481">
        <f t="shared" si="92"/>
        <v>0</v>
      </c>
    </row>
    <row r="397" spans="1:32" ht="180.75">
      <c r="A397" s="777">
        <f t="shared" si="94"/>
        <v>380</v>
      </c>
      <c r="B397" s="3483" t="s">
        <v>6242</v>
      </c>
      <c r="C397" s="3470">
        <f t="shared" si="80"/>
        <v>220</v>
      </c>
      <c r="D397" s="3484" t="s">
        <v>1204</v>
      </c>
      <c r="E397" s="3497">
        <v>52</v>
      </c>
      <c r="F397" s="3472"/>
      <c r="G397" s="3473">
        <f t="shared" si="81"/>
        <v>0</v>
      </c>
      <c r="H397" s="3474"/>
      <c r="I397" s="3473">
        <f t="shared" si="82"/>
        <v>0</v>
      </c>
      <c r="J397" s="3472"/>
      <c r="K397" s="3473">
        <f t="shared" si="83"/>
        <v>0</v>
      </c>
      <c r="L397" s="3474"/>
      <c r="M397" s="3473">
        <f t="shared" si="84"/>
        <v>0</v>
      </c>
      <c r="N397" s="3472"/>
      <c r="O397" s="3475">
        <f t="shared" si="85"/>
        <v>0</v>
      </c>
      <c r="P397" s="3474">
        <v>20</v>
      </c>
      <c r="Q397" s="3473">
        <f t="shared" si="86"/>
        <v>1040</v>
      </c>
      <c r="R397" s="3476">
        <f t="shared" si="95"/>
        <v>380</v>
      </c>
      <c r="S397" s="3485" t="s">
        <v>6242</v>
      </c>
      <c r="T397" s="3478">
        <f t="shared" si="87"/>
        <v>420</v>
      </c>
      <c r="U397" s="3486" t="s">
        <v>1204</v>
      </c>
      <c r="V397" s="3500">
        <v>52</v>
      </c>
      <c r="W397" s="3472"/>
      <c r="X397" s="3473">
        <f t="shared" si="88"/>
        <v>0</v>
      </c>
      <c r="Y397" s="3474"/>
      <c r="Z397" s="3473">
        <f t="shared" si="89"/>
        <v>0</v>
      </c>
      <c r="AA397" s="3472"/>
      <c r="AB397" s="3473">
        <f t="shared" si="90"/>
        <v>0</v>
      </c>
      <c r="AC397" s="3474">
        <v>200</v>
      </c>
      <c r="AD397" s="3473">
        <f t="shared" si="91"/>
        <v>10400</v>
      </c>
      <c r="AE397" s="3480">
        <f t="shared" si="93"/>
        <v>220</v>
      </c>
      <c r="AF397" s="3481">
        <f t="shared" si="92"/>
        <v>11440</v>
      </c>
    </row>
    <row r="398" spans="1:32" ht="180.75">
      <c r="A398" s="777">
        <f t="shared" si="94"/>
        <v>381</v>
      </c>
      <c r="B398" s="3483" t="s">
        <v>6243</v>
      </c>
      <c r="C398" s="3470">
        <f t="shared" si="80"/>
        <v>220</v>
      </c>
      <c r="D398" s="3484" t="s">
        <v>1204</v>
      </c>
      <c r="E398" s="3497">
        <v>53</v>
      </c>
      <c r="F398" s="3472"/>
      <c r="G398" s="3473">
        <f t="shared" si="81"/>
        <v>0</v>
      </c>
      <c r="H398" s="3474"/>
      <c r="I398" s="3473">
        <f t="shared" si="82"/>
        <v>0</v>
      </c>
      <c r="J398" s="3472"/>
      <c r="K398" s="3473">
        <f t="shared" si="83"/>
        <v>0</v>
      </c>
      <c r="L398" s="3474"/>
      <c r="M398" s="3473">
        <f t="shared" si="84"/>
        <v>0</v>
      </c>
      <c r="N398" s="3472"/>
      <c r="O398" s="3475">
        <f t="shared" si="85"/>
        <v>0</v>
      </c>
      <c r="P398" s="3474">
        <v>20</v>
      </c>
      <c r="Q398" s="3473">
        <f t="shared" si="86"/>
        <v>1060</v>
      </c>
      <c r="R398" s="3476">
        <f t="shared" si="95"/>
        <v>381</v>
      </c>
      <c r="S398" s="3485" t="s">
        <v>6243</v>
      </c>
      <c r="T398" s="3478">
        <f t="shared" si="87"/>
        <v>420</v>
      </c>
      <c r="U398" s="3486" t="s">
        <v>1204</v>
      </c>
      <c r="V398" s="3500">
        <v>53</v>
      </c>
      <c r="W398" s="3472"/>
      <c r="X398" s="3473">
        <f t="shared" si="88"/>
        <v>0</v>
      </c>
      <c r="Y398" s="3474"/>
      <c r="Z398" s="3473">
        <f t="shared" si="89"/>
        <v>0</v>
      </c>
      <c r="AA398" s="3472"/>
      <c r="AB398" s="3473">
        <f t="shared" si="90"/>
        <v>0</v>
      </c>
      <c r="AC398" s="3474">
        <v>200</v>
      </c>
      <c r="AD398" s="3473">
        <f t="shared" si="91"/>
        <v>10600</v>
      </c>
      <c r="AE398" s="3480">
        <f t="shared" si="93"/>
        <v>220</v>
      </c>
      <c r="AF398" s="3481">
        <f t="shared" si="92"/>
        <v>11660</v>
      </c>
    </row>
    <row r="399" spans="1:32" ht="15.75">
      <c r="A399" s="777">
        <f t="shared" si="94"/>
        <v>382</v>
      </c>
      <c r="B399" s="3579" t="s">
        <v>6244</v>
      </c>
      <c r="C399" s="3470">
        <f t="shared" si="80"/>
        <v>68</v>
      </c>
      <c r="D399" s="3496" t="s">
        <v>929</v>
      </c>
      <c r="E399" s="3497">
        <v>7300</v>
      </c>
      <c r="F399" s="3472"/>
      <c r="G399" s="3473">
        <f t="shared" si="81"/>
        <v>0</v>
      </c>
      <c r="H399" s="3474"/>
      <c r="I399" s="3473">
        <f t="shared" si="82"/>
        <v>0</v>
      </c>
      <c r="J399" s="3472">
        <v>10</v>
      </c>
      <c r="K399" s="3473">
        <f t="shared" si="83"/>
        <v>73000</v>
      </c>
      <c r="L399" s="3474"/>
      <c r="M399" s="3473">
        <f t="shared" si="84"/>
        <v>0</v>
      </c>
      <c r="N399" s="3472">
        <v>6</v>
      </c>
      <c r="O399" s="3475">
        <f t="shared" si="85"/>
        <v>43800</v>
      </c>
      <c r="P399" s="3474"/>
      <c r="Q399" s="3473">
        <f t="shared" si="86"/>
        <v>0</v>
      </c>
      <c r="R399" s="3476">
        <f t="shared" si="95"/>
        <v>382</v>
      </c>
      <c r="S399" s="3580" t="s">
        <v>6244</v>
      </c>
      <c r="T399" s="3478">
        <f t="shared" si="87"/>
        <v>120</v>
      </c>
      <c r="U399" s="3499" t="s">
        <v>929</v>
      </c>
      <c r="V399" s="3500">
        <v>7300</v>
      </c>
      <c r="W399" s="3472"/>
      <c r="X399" s="3473">
        <f t="shared" si="88"/>
        <v>0</v>
      </c>
      <c r="Y399" s="3474"/>
      <c r="Z399" s="3473">
        <f t="shared" si="89"/>
        <v>0</v>
      </c>
      <c r="AA399" s="3472">
        <v>2</v>
      </c>
      <c r="AB399" s="3473">
        <f t="shared" si="90"/>
        <v>14600</v>
      </c>
      <c r="AC399" s="3474">
        <v>50</v>
      </c>
      <c r="AD399" s="3473">
        <f t="shared" si="91"/>
        <v>365000</v>
      </c>
      <c r="AE399" s="3480">
        <f t="shared" si="93"/>
        <v>68</v>
      </c>
      <c r="AF399" s="3481">
        <f t="shared" si="92"/>
        <v>496400</v>
      </c>
    </row>
    <row r="400" spans="1:32" ht="15.75">
      <c r="A400" s="777">
        <f t="shared" si="94"/>
        <v>383</v>
      </c>
      <c r="B400" s="3579" t="s">
        <v>6245</v>
      </c>
      <c r="C400" s="3470">
        <f t="shared" si="80"/>
        <v>75</v>
      </c>
      <c r="D400" s="3496" t="s">
        <v>929</v>
      </c>
      <c r="E400" s="3497">
        <v>8200</v>
      </c>
      <c r="F400" s="3472"/>
      <c r="G400" s="3473">
        <f t="shared" si="81"/>
        <v>0</v>
      </c>
      <c r="H400" s="3474">
        <v>30</v>
      </c>
      <c r="I400" s="3473">
        <f t="shared" si="82"/>
        <v>246000</v>
      </c>
      <c r="J400" s="3472">
        <v>3</v>
      </c>
      <c r="K400" s="3473">
        <f t="shared" si="83"/>
        <v>24600</v>
      </c>
      <c r="L400" s="3474"/>
      <c r="M400" s="3473">
        <f t="shared" si="84"/>
        <v>0</v>
      </c>
      <c r="N400" s="3472"/>
      <c r="O400" s="3475">
        <f t="shared" si="85"/>
        <v>0</v>
      </c>
      <c r="P400" s="3474"/>
      <c r="Q400" s="3473">
        <f t="shared" si="86"/>
        <v>0</v>
      </c>
      <c r="R400" s="3476">
        <f t="shared" si="95"/>
        <v>383</v>
      </c>
      <c r="S400" s="3580" t="s">
        <v>6245</v>
      </c>
      <c r="T400" s="3478">
        <f t="shared" si="87"/>
        <v>117</v>
      </c>
      <c r="U400" s="3499" t="s">
        <v>929</v>
      </c>
      <c r="V400" s="3500">
        <v>8200</v>
      </c>
      <c r="W400" s="3472"/>
      <c r="X400" s="3473">
        <f t="shared" si="88"/>
        <v>0</v>
      </c>
      <c r="Y400" s="3474"/>
      <c r="Z400" s="3473">
        <f t="shared" si="89"/>
        <v>0</v>
      </c>
      <c r="AA400" s="3472">
        <v>2</v>
      </c>
      <c r="AB400" s="3473">
        <f t="shared" si="90"/>
        <v>16400</v>
      </c>
      <c r="AC400" s="3474">
        <v>40</v>
      </c>
      <c r="AD400" s="3473">
        <f t="shared" si="91"/>
        <v>328000</v>
      </c>
      <c r="AE400" s="3480">
        <f t="shared" si="93"/>
        <v>75</v>
      </c>
      <c r="AF400" s="3481">
        <f t="shared" si="92"/>
        <v>615000</v>
      </c>
    </row>
    <row r="401" spans="1:32" ht="15.75">
      <c r="A401" s="777">
        <f t="shared" si="94"/>
        <v>384</v>
      </c>
      <c r="B401" s="3579" t="s">
        <v>6246</v>
      </c>
      <c r="C401" s="3470">
        <f t="shared" si="80"/>
        <v>2</v>
      </c>
      <c r="D401" s="3496" t="s">
        <v>929</v>
      </c>
      <c r="E401" s="3497">
        <v>4200</v>
      </c>
      <c r="F401" s="3472"/>
      <c r="G401" s="3473">
        <f t="shared" si="81"/>
        <v>0</v>
      </c>
      <c r="H401" s="3474"/>
      <c r="I401" s="3473">
        <f t="shared" si="82"/>
        <v>0</v>
      </c>
      <c r="J401" s="3472"/>
      <c r="K401" s="3473">
        <f t="shared" si="83"/>
        <v>0</v>
      </c>
      <c r="L401" s="3474"/>
      <c r="M401" s="3473">
        <f t="shared" si="84"/>
        <v>0</v>
      </c>
      <c r="N401" s="3472"/>
      <c r="O401" s="3475">
        <f t="shared" si="85"/>
        <v>0</v>
      </c>
      <c r="P401" s="3474"/>
      <c r="Q401" s="3473">
        <f t="shared" si="86"/>
        <v>0</v>
      </c>
      <c r="R401" s="3476">
        <f t="shared" si="95"/>
        <v>384</v>
      </c>
      <c r="S401" s="3580" t="s">
        <v>6246</v>
      </c>
      <c r="T401" s="3478">
        <f t="shared" si="87"/>
        <v>4</v>
      </c>
      <c r="U401" s="3499" t="s">
        <v>929</v>
      </c>
      <c r="V401" s="3500">
        <v>4200</v>
      </c>
      <c r="W401" s="3472"/>
      <c r="X401" s="3473">
        <f t="shared" si="88"/>
        <v>0</v>
      </c>
      <c r="Y401" s="3474"/>
      <c r="Z401" s="3473">
        <f t="shared" si="89"/>
        <v>0</v>
      </c>
      <c r="AA401" s="3472">
        <v>2</v>
      </c>
      <c r="AB401" s="3473">
        <f t="shared" si="90"/>
        <v>8400</v>
      </c>
      <c r="AC401" s="3474"/>
      <c r="AD401" s="3473">
        <f t="shared" si="91"/>
        <v>0</v>
      </c>
      <c r="AE401" s="3480">
        <f t="shared" si="93"/>
        <v>2</v>
      </c>
      <c r="AF401" s="3481">
        <f t="shared" si="92"/>
        <v>8400</v>
      </c>
    </row>
    <row r="402" spans="1:32" ht="15.75">
      <c r="A402" s="777">
        <f t="shared" si="94"/>
        <v>385</v>
      </c>
      <c r="B402" s="3532" t="s">
        <v>6247</v>
      </c>
      <c r="C402" s="3470">
        <f t="shared" si="80"/>
        <v>5</v>
      </c>
      <c r="D402" s="3496" t="s">
        <v>1982</v>
      </c>
      <c r="E402" s="3497">
        <v>2500</v>
      </c>
      <c r="F402" s="3472"/>
      <c r="G402" s="3473">
        <f t="shared" si="81"/>
        <v>0</v>
      </c>
      <c r="H402" s="3474"/>
      <c r="I402" s="3473">
        <f t="shared" si="82"/>
        <v>0</v>
      </c>
      <c r="J402" s="3472">
        <v>5</v>
      </c>
      <c r="K402" s="3473">
        <f t="shared" si="83"/>
        <v>12500</v>
      </c>
      <c r="L402" s="3474"/>
      <c r="M402" s="3473">
        <f t="shared" si="84"/>
        <v>0</v>
      </c>
      <c r="N402" s="3472"/>
      <c r="O402" s="3475">
        <f t="shared" si="85"/>
        <v>0</v>
      </c>
      <c r="P402" s="3474"/>
      <c r="Q402" s="3473">
        <f t="shared" si="86"/>
        <v>0</v>
      </c>
      <c r="R402" s="3476">
        <f t="shared" si="95"/>
        <v>385</v>
      </c>
      <c r="S402" s="3533" t="s">
        <v>6247</v>
      </c>
      <c r="T402" s="3478">
        <f t="shared" si="87"/>
        <v>5</v>
      </c>
      <c r="U402" s="3499" t="s">
        <v>1982</v>
      </c>
      <c r="V402" s="3500">
        <v>2500</v>
      </c>
      <c r="W402" s="3472"/>
      <c r="X402" s="3473">
        <f t="shared" si="88"/>
        <v>0</v>
      </c>
      <c r="Y402" s="3474"/>
      <c r="Z402" s="3473">
        <f t="shared" si="89"/>
        <v>0</v>
      </c>
      <c r="AA402" s="3472"/>
      <c r="AB402" s="3473">
        <f t="shared" si="90"/>
        <v>0</v>
      </c>
      <c r="AC402" s="3474"/>
      <c r="AD402" s="3473">
        <f t="shared" si="91"/>
        <v>0</v>
      </c>
      <c r="AE402" s="3480">
        <f t="shared" si="93"/>
        <v>5</v>
      </c>
      <c r="AF402" s="3481">
        <f t="shared" si="92"/>
        <v>12500</v>
      </c>
    </row>
    <row r="403" spans="1:32" ht="45.75">
      <c r="A403" s="777">
        <f t="shared" si="94"/>
        <v>386</v>
      </c>
      <c r="B403" s="3512" t="s">
        <v>6248</v>
      </c>
      <c r="C403" s="3470">
        <f t="shared" ref="C403:C413" si="96">F403+H403+J403+L403+N403+P403+W403+Y403+AA403+AC403</f>
        <v>200</v>
      </c>
      <c r="D403" s="3496" t="s">
        <v>903</v>
      </c>
      <c r="E403" s="3497">
        <v>5</v>
      </c>
      <c r="F403" s="3472"/>
      <c r="G403" s="3473">
        <f t="shared" ref="G403:G466" si="97">F403*E403</f>
        <v>0</v>
      </c>
      <c r="H403" s="3474"/>
      <c r="I403" s="3473">
        <f t="shared" ref="I403:I466" si="98">H403*E403</f>
        <v>0</v>
      </c>
      <c r="J403" s="3472">
        <v>200</v>
      </c>
      <c r="K403" s="3473">
        <f t="shared" ref="K403:K466" si="99">J403*E403</f>
        <v>1000</v>
      </c>
      <c r="L403" s="3474"/>
      <c r="M403" s="3473">
        <f t="shared" ref="M403:M466" si="100">L403*E403</f>
        <v>0</v>
      </c>
      <c r="N403" s="3472"/>
      <c r="O403" s="3475">
        <f t="shared" ref="O403:O466" si="101">N403*E403</f>
        <v>0</v>
      </c>
      <c r="P403" s="3474"/>
      <c r="Q403" s="3473">
        <f t="shared" ref="Q403:Q466" si="102">P403*E403</f>
        <v>0</v>
      </c>
      <c r="R403" s="3476">
        <f t="shared" si="95"/>
        <v>386</v>
      </c>
      <c r="S403" s="3517" t="s">
        <v>6248</v>
      </c>
      <c r="T403" s="3478">
        <f t="shared" ref="T403:T470" si="103">W403+Y403+AA403+AC403+AE403+AG403+AN403+AP403+AR403+AT403</f>
        <v>200</v>
      </c>
      <c r="U403" s="3499" t="s">
        <v>903</v>
      </c>
      <c r="V403" s="3500">
        <v>5</v>
      </c>
      <c r="W403" s="3472"/>
      <c r="X403" s="3473">
        <f t="shared" ref="X403:X466" si="104">W403*E403</f>
        <v>0</v>
      </c>
      <c r="Y403" s="3474"/>
      <c r="Z403" s="3473">
        <f t="shared" ref="Z403:Z466" si="105">Y403*E403</f>
        <v>0</v>
      </c>
      <c r="AA403" s="3472"/>
      <c r="AB403" s="3473">
        <f t="shared" ref="AB403:AB466" si="106">AA403*E403</f>
        <v>0</v>
      </c>
      <c r="AC403" s="3474"/>
      <c r="AD403" s="3473">
        <f t="shared" ref="AD403:AD466" si="107">AC403*E403</f>
        <v>0</v>
      </c>
      <c r="AE403" s="3480">
        <f t="shared" si="93"/>
        <v>200</v>
      </c>
      <c r="AF403" s="3481">
        <f t="shared" ref="AF403:AF413" si="108">AE403*E403</f>
        <v>1000</v>
      </c>
    </row>
    <row r="404" spans="1:32" ht="15.75">
      <c r="A404" s="777">
        <f t="shared" si="94"/>
        <v>387</v>
      </c>
      <c r="B404" s="3579" t="s">
        <v>6249</v>
      </c>
      <c r="C404" s="3470">
        <f t="shared" si="96"/>
        <v>52</v>
      </c>
      <c r="D404" s="3496" t="s">
        <v>929</v>
      </c>
      <c r="E404" s="3497">
        <v>6200</v>
      </c>
      <c r="F404" s="3472"/>
      <c r="G404" s="3473">
        <f t="shared" si="97"/>
        <v>0</v>
      </c>
      <c r="H404" s="3474">
        <v>10</v>
      </c>
      <c r="I404" s="3473">
        <f t="shared" si="98"/>
        <v>62000</v>
      </c>
      <c r="J404" s="3472"/>
      <c r="K404" s="3473">
        <f t="shared" si="99"/>
        <v>0</v>
      </c>
      <c r="L404" s="3474"/>
      <c r="M404" s="3473">
        <f t="shared" si="100"/>
        <v>0</v>
      </c>
      <c r="N404" s="3472"/>
      <c r="O404" s="3475">
        <f t="shared" si="101"/>
        <v>0</v>
      </c>
      <c r="P404" s="3474"/>
      <c r="Q404" s="3473">
        <f t="shared" si="102"/>
        <v>0</v>
      </c>
      <c r="R404" s="3476">
        <f t="shared" si="95"/>
        <v>387</v>
      </c>
      <c r="S404" s="3580" t="s">
        <v>6249</v>
      </c>
      <c r="T404" s="3478">
        <f t="shared" si="103"/>
        <v>94</v>
      </c>
      <c r="U404" s="3499" t="s">
        <v>929</v>
      </c>
      <c r="V404" s="3500">
        <v>6200</v>
      </c>
      <c r="W404" s="3472"/>
      <c r="X404" s="3473">
        <f t="shared" si="104"/>
        <v>0</v>
      </c>
      <c r="Y404" s="3474"/>
      <c r="Z404" s="3473">
        <f t="shared" si="105"/>
        <v>0</v>
      </c>
      <c r="AA404" s="3472">
        <v>2</v>
      </c>
      <c r="AB404" s="3473">
        <f t="shared" si="106"/>
        <v>12400</v>
      </c>
      <c r="AC404" s="3474">
        <v>40</v>
      </c>
      <c r="AD404" s="3473">
        <f t="shared" si="107"/>
        <v>248000</v>
      </c>
      <c r="AE404" s="3480">
        <f t="shared" ref="AE404:AE413" si="109">SUM(F404,H404,J404,L404,N404,P404,W404,Y404,AA404,AC404)</f>
        <v>52</v>
      </c>
      <c r="AF404" s="3481">
        <f t="shared" si="108"/>
        <v>322400</v>
      </c>
    </row>
    <row r="405" spans="1:32" ht="75">
      <c r="A405" s="777">
        <f t="shared" si="94"/>
        <v>388</v>
      </c>
      <c r="B405" s="3627" t="s">
        <v>6250</v>
      </c>
      <c r="C405" s="3470">
        <f t="shared" si="96"/>
        <v>30</v>
      </c>
      <c r="D405" s="3484" t="s">
        <v>929</v>
      </c>
      <c r="E405" s="3497">
        <v>782</v>
      </c>
      <c r="F405" s="3472"/>
      <c r="G405" s="3473">
        <f t="shared" si="97"/>
        <v>0</v>
      </c>
      <c r="H405" s="3474">
        <v>12</v>
      </c>
      <c r="I405" s="3473">
        <f t="shared" si="98"/>
        <v>9384</v>
      </c>
      <c r="J405" s="3472"/>
      <c r="K405" s="3473">
        <f t="shared" si="99"/>
        <v>0</v>
      </c>
      <c r="L405" s="3474"/>
      <c r="M405" s="3473">
        <f t="shared" si="100"/>
        <v>0</v>
      </c>
      <c r="N405" s="3472">
        <v>8</v>
      </c>
      <c r="O405" s="3475">
        <f t="shared" si="101"/>
        <v>6256</v>
      </c>
      <c r="P405" s="3474"/>
      <c r="Q405" s="3473">
        <f t="shared" si="102"/>
        <v>0</v>
      </c>
      <c r="R405" s="3476">
        <f t="shared" si="95"/>
        <v>388</v>
      </c>
      <c r="S405" s="3628" t="s">
        <v>6250</v>
      </c>
      <c r="T405" s="3478">
        <f t="shared" si="103"/>
        <v>40</v>
      </c>
      <c r="U405" s="3486" t="s">
        <v>929</v>
      </c>
      <c r="V405" s="3500">
        <v>782</v>
      </c>
      <c r="W405" s="3472"/>
      <c r="X405" s="3473">
        <f t="shared" si="104"/>
        <v>0</v>
      </c>
      <c r="Y405" s="3474"/>
      <c r="Z405" s="3473">
        <f t="shared" si="105"/>
        <v>0</v>
      </c>
      <c r="AA405" s="3472">
        <v>10</v>
      </c>
      <c r="AB405" s="3473">
        <f t="shared" si="106"/>
        <v>7820</v>
      </c>
      <c r="AC405" s="3474"/>
      <c r="AD405" s="3473">
        <f t="shared" si="107"/>
        <v>0</v>
      </c>
      <c r="AE405" s="3480">
        <f t="shared" si="109"/>
        <v>30</v>
      </c>
      <c r="AF405" s="3481">
        <f t="shared" si="108"/>
        <v>23460</v>
      </c>
    </row>
    <row r="406" spans="1:32" ht="15.75">
      <c r="A406" s="777">
        <f t="shared" si="94"/>
        <v>389</v>
      </c>
      <c r="B406" s="3617" t="s">
        <v>6251</v>
      </c>
      <c r="C406" s="3470">
        <f t="shared" si="96"/>
        <v>13</v>
      </c>
      <c r="D406" s="3484" t="s">
        <v>1982</v>
      </c>
      <c r="E406" s="3497">
        <v>2500</v>
      </c>
      <c r="F406" s="3472"/>
      <c r="G406" s="3473">
        <f t="shared" si="97"/>
        <v>0</v>
      </c>
      <c r="H406" s="3474">
        <v>6</v>
      </c>
      <c r="I406" s="3473">
        <f t="shared" si="98"/>
        <v>15000</v>
      </c>
      <c r="J406" s="3472"/>
      <c r="K406" s="3473">
        <f t="shared" si="99"/>
        <v>0</v>
      </c>
      <c r="L406" s="3474"/>
      <c r="M406" s="3473">
        <f t="shared" si="100"/>
        <v>0</v>
      </c>
      <c r="N406" s="3472">
        <v>7</v>
      </c>
      <c r="O406" s="3475">
        <f t="shared" si="101"/>
        <v>17500</v>
      </c>
      <c r="P406" s="3474"/>
      <c r="Q406" s="3473">
        <f t="shared" si="102"/>
        <v>0</v>
      </c>
      <c r="R406" s="3476">
        <f t="shared" si="95"/>
        <v>389</v>
      </c>
      <c r="S406" s="3618" t="s">
        <v>6251</v>
      </c>
      <c r="T406" s="3478">
        <f t="shared" si="103"/>
        <v>13</v>
      </c>
      <c r="U406" s="3486" t="s">
        <v>1982</v>
      </c>
      <c r="V406" s="3500">
        <v>2500</v>
      </c>
      <c r="W406" s="3472"/>
      <c r="X406" s="3473">
        <f t="shared" si="104"/>
        <v>0</v>
      </c>
      <c r="Y406" s="3474"/>
      <c r="Z406" s="3473">
        <f t="shared" si="105"/>
        <v>0</v>
      </c>
      <c r="AA406" s="3472"/>
      <c r="AB406" s="3473">
        <f t="shared" si="106"/>
        <v>0</v>
      </c>
      <c r="AC406" s="3474"/>
      <c r="AD406" s="3473">
        <f t="shared" si="107"/>
        <v>0</v>
      </c>
      <c r="AE406" s="3480">
        <f t="shared" si="109"/>
        <v>13</v>
      </c>
      <c r="AF406" s="3481">
        <f t="shared" si="108"/>
        <v>32500</v>
      </c>
    </row>
    <row r="407" spans="1:32" ht="15.75">
      <c r="A407" s="777">
        <f t="shared" si="94"/>
        <v>390</v>
      </c>
      <c r="B407" s="3617" t="s">
        <v>6252</v>
      </c>
      <c r="C407" s="3470">
        <f t="shared" si="96"/>
        <v>13</v>
      </c>
      <c r="D407" s="3484" t="s">
        <v>1982</v>
      </c>
      <c r="E407" s="3497">
        <v>2500</v>
      </c>
      <c r="F407" s="3472"/>
      <c r="G407" s="3473">
        <f t="shared" si="97"/>
        <v>0</v>
      </c>
      <c r="H407" s="3474">
        <v>6</v>
      </c>
      <c r="I407" s="3473">
        <f t="shared" si="98"/>
        <v>15000</v>
      </c>
      <c r="J407" s="3472"/>
      <c r="K407" s="3473">
        <f t="shared" si="99"/>
        <v>0</v>
      </c>
      <c r="L407" s="3474"/>
      <c r="M407" s="3473">
        <f t="shared" si="100"/>
        <v>0</v>
      </c>
      <c r="N407" s="3472">
        <v>7</v>
      </c>
      <c r="O407" s="3475">
        <f t="shared" si="101"/>
        <v>17500</v>
      </c>
      <c r="P407" s="3474"/>
      <c r="Q407" s="3473">
        <f t="shared" si="102"/>
        <v>0</v>
      </c>
      <c r="R407" s="3476">
        <f t="shared" si="95"/>
        <v>390</v>
      </c>
      <c r="S407" s="3618" t="s">
        <v>6252</v>
      </c>
      <c r="T407" s="3478">
        <f t="shared" si="103"/>
        <v>13</v>
      </c>
      <c r="U407" s="3486" t="s">
        <v>1982</v>
      </c>
      <c r="V407" s="3500">
        <v>2500</v>
      </c>
      <c r="W407" s="3472"/>
      <c r="X407" s="3473">
        <f t="shared" si="104"/>
        <v>0</v>
      </c>
      <c r="Y407" s="3474"/>
      <c r="Z407" s="3473">
        <f t="shared" si="105"/>
        <v>0</v>
      </c>
      <c r="AA407" s="3472"/>
      <c r="AB407" s="3473">
        <f t="shared" si="106"/>
        <v>0</v>
      </c>
      <c r="AC407" s="3474"/>
      <c r="AD407" s="3473">
        <f t="shared" si="107"/>
        <v>0</v>
      </c>
      <c r="AE407" s="3480">
        <f t="shared" si="109"/>
        <v>13</v>
      </c>
      <c r="AF407" s="3481">
        <f t="shared" si="108"/>
        <v>32500</v>
      </c>
    </row>
    <row r="408" spans="1:32" ht="105">
      <c r="A408" s="777">
        <f t="shared" si="94"/>
        <v>391</v>
      </c>
      <c r="B408" s="3581" t="s">
        <v>6253</v>
      </c>
      <c r="C408" s="3470">
        <f t="shared" si="96"/>
        <v>0</v>
      </c>
      <c r="D408" s="3484" t="s">
        <v>929</v>
      </c>
      <c r="E408" s="3497">
        <v>3000</v>
      </c>
      <c r="F408" s="3472"/>
      <c r="G408" s="3473">
        <f t="shared" si="97"/>
        <v>0</v>
      </c>
      <c r="H408" s="3474"/>
      <c r="I408" s="3473">
        <f t="shared" si="98"/>
        <v>0</v>
      </c>
      <c r="J408" s="3472"/>
      <c r="K408" s="3473">
        <f t="shared" si="99"/>
        <v>0</v>
      </c>
      <c r="L408" s="3474"/>
      <c r="M408" s="3473">
        <f t="shared" si="100"/>
        <v>0</v>
      </c>
      <c r="N408" s="3472"/>
      <c r="O408" s="3475">
        <f t="shared" si="101"/>
        <v>0</v>
      </c>
      <c r="P408" s="3474"/>
      <c r="Q408" s="3473">
        <f t="shared" si="102"/>
        <v>0</v>
      </c>
      <c r="R408" s="3476">
        <f t="shared" si="95"/>
        <v>391</v>
      </c>
      <c r="S408" s="3582" t="s">
        <v>6253</v>
      </c>
      <c r="T408" s="3478">
        <f t="shared" si="103"/>
        <v>0</v>
      </c>
      <c r="U408" s="3486" t="s">
        <v>929</v>
      </c>
      <c r="V408" s="3500">
        <v>3000</v>
      </c>
      <c r="W408" s="3472"/>
      <c r="X408" s="3473">
        <f t="shared" si="104"/>
        <v>0</v>
      </c>
      <c r="Y408" s="3474"/>
      <c r="Z408" s="3473">
        <f t="shared" si="105"/>
        <v>0</v>
      </c>
      <c r="AA408" s="3472"/>
      <c r="AB408" s="3473">
        <f t="shared" si="106"/>
        <v>0</v>
      </c>
      <c r="AC408" s="3474"/>
      <c r="AD408" s="3473">
        <f t="shared" si="107"/>
        <v>0</v>
      </c>
      <c r="AE408" s="3480">
        <f t="shared" si="109"/>
        <v>0</v>
      </c>
      <c r="AF408" s="3481">
        <f t="shared" si="108"/>
        <v>0</v>
      </c>
    </row>
    <row r="409" spans="1:32" ht="105">
      <c r="A409" s="777">
        <f t="shared" si="94"/>
        <v>392</v>
      </c>
      <c r="B409" s="3581" t="s">
        <v>6254</v>
      </c>
      <c r="C409" s="3470">
        <f t="shared" si="96"/>
        <v>0</v>
      </c>
      <c r="D409" s="3484" t="s">
        <v>929</v>
      </c>
      <c r="E409" s="3497">
        <v>7500</v>
      </c>
      <c r="F409" s="3472"/>
      <c r="G409" s="3473">
        <f t="shared" si="97"/>
        <v>0</v>
      </c>
      <c r="H409" s="3474"/>
      <c r="I409" s="3473">
        <f t="shared" si="98"/>
        <v>0</v>
      </c>
      <c r="J409" s="3472"/>
      <c r="K409" s="3473">
        <f t="shared" si="99"/>
        <v>0</v>
      </c>
      <c r="L409" s="3474"/>
      <c r="M409" s="3473">
        <f t="shared" si="100"/>
        <v>0</v>
      </c>
      <c r="N409" s="3472"/>
      <c r="O409" s="3475">
        <f t="shared" si="101"/>
        <v>0</v>
      </c>
      <c r="P409" s="3474"/>
      <c r="Q409" s="3473">
        <f t="shared" si="102"/>
        <v>0</v>
      </c>
      <c r="R409" s="3476">
        <f t="shared" si="95"/>
        <v>392</v>
      </c>
      <c r="S409" s="3582" t="s">
        <v>6254</v>
      </c>
      <c r="T409" s="3478">
        <f t="shared" si="103"/>
        <v>0</v>
      </c>
      <c r="U409" s="3486" t="s">
        <v>929</v>
      </c>
      <c r="V409" s="3500">
        <v>7500</v>
      </c>
      <c r="W409" s="3472"/>
      <c r="X409" s="3473">
        <f t="shared" si="104"/>
        <v>0</v>
      </c>
      <c r="Y409" s="3474"/>
      <c r="Z409" s="3473">
        <f t="shared" si="105"/>
        <v>0</v>
      </c>
      <c r="AA409" s="3472"/>
      <c r="AB409" s="3473">
        <f t="shared" si="106"/>
        <v>0</v>
      </c>
      <c r="AC409" s="3474"/>
      <c r="AD409" s="3473">
        <f t="shared" si="107"/>
        <v>0</v>
      </c>
      <c r="AE409" s="3480">
        <f t="shared" si="109"/>
        <v>0</v>
      </c>
      <c r="AF409" s="3481">
        <f t="shared" si="108"/>
        <v>0</v>
      </c>
    </row>
    <row r="410" spans="1:32" ht="105">
      <c r="A410" s="777">
        <f t="shared" si="94"/>
        <v>393</v>
      </c>
      <c r="B410" s="3581" t="s">
        <v>6255</v>
      </c>
      <c r="C410" s="3470">
        <f t="shared" si="96"/>
        <v>0</v>
      </c>
      <c r="D410" s="3484" t="s">
        <v>929</v>
      </c>
      <c r="E410" s="3497">
        <v>8000</v>
      </c>
      <c r="F410" s="3472"/>
      <c r="G410" s="3473">
        <f t="shared" si="97"/>
        <v>0</v>
      </c>
      <c r="H410" s="3474"/>
      <c r="I410" s="3473">
        <f t="shared" si="98"/>
        <v>0</v>
      </c>
      <c r="J410" s="3472"/>
      <c r="K410" s="3473">
        <f t="shared" si="99"/>
        <v>0</v>
      </c>
      <c r="L410" s="3474"/>
      <c r="M410" s="3473">
        <f t="shared" si="100"/>
        <v>0</v>
      </c>
      <c r="N410" s="3472"/>
      <c r="O410" s="3475">
        <f t="shared" si="101"/>
        <v>0</v>
      </c>
      <c r="P410" s="3474"/>
      <c r="Q410" s="3473">
        <f t="shared" si="102"/>
        <v>0</v>
      </c>
      <c r="R410" s="3476">
        <f t="shared" si="95"/>
        <v>393</v>
      </c>
      <c r="S410" s="3582" t="s">
        <v>6255</v>
      </c>
      <c r="T410" s="3478">
        <f t="shared" si="103"/>
        <v>0</v>
      </c>
      <c r="U410" s="3486" t="s">
        <v>929</v>
      </c>
      <c r="V410" s="3500">
        <v>8000</v>
      </c>
      <c r="W410" s="3472"/>
      <c r="X410" s="3473">
        <f t="shared" si="104"/>
        <v>0</v>
      </c>
      <c r="Y410" s="3474"/>
      <c r="Z410" s="3473">
        <f t="shared" si="105"/>
        <v>0</v>
      </c>
      <c r="AA410" s="3472"/>
      <c r="AB410" s="3473">
        <f t="shared" si="106"/>
        <v>0</v>
      </c>
      <c r="AC410" s="3474"/>
      <c r="AD410" s="3473">
        <f t="shared" si="107"/>
        <v>0</v>
      </c>
      <c r="AE410" s="3480">
        <f t="shared" si="109"/>
        <v>0</v>
      </c>
      <c r="AF410" s="3481">
        <f t="shared" si="108"/>
        <v>0</v>
      </c>
    </row>
    <row r="411" spans="1:32" ht="90">
      <c r="A411" s="777">
        <f t="shared" si="94"/>
        <v>394</v>
      </c>
      <c r="B411" s="3581" t="s">
        <v>6256</v>
      </c>
      <c r="C411" s="3470">
        <f t="shared" si="96"/>
        <v>0</v>
      </c>
      <c r="D411" s="3484" t="s">
        <v>943</v>
      </c>
      <c r="E411" s="3497">
        <v>10000</v>
      </c>
      <c r="F411" s="3472"/>
      <c r="G411" s="3473">
        <f t="shared" si="97"/>
        <v>0</v>
      </c>
      <c r="H411" s="3474"/>
      <c r="I411" s="3473">
        <f t="shared" si="98"/>
        <v>0</v>
      </c>
      <c r="J411" s="3472"/>
      <c r="K411" s="3473">
        <f t="shared" si="99"/>
        <v>0</v>
      </c>
      <c r="L411" s="3474"/>
      <c r="M411" s="3473">
        <f t="shared" si="100"/>
        <v>0</v>
      </c>
      <c r="N411" s="3472"/>
      <c r="O411" s="3475">
        <f t="shared" si="101"/>
        <v>0</v>
      </c>
      <c r="P411" s="3474"/>
      <c r="Q411" s="3473">
        <f t="shared" si="102"/>
        <v>0</v>
      </c>
      <c r="R411" s="3476">
        <f t="shared" si="95"/>
        <v>394</v>
      </c>
      <c r="S411" s="3582" t="s">
        <v>6256</v>
      </c>
      <c r="T411" s="3478">
        <f t="shared" si="103"/>
        <v>0</v>
      </c>
      <c r="U411" s="3486" t="s">
        <v>943</v>
      </c>
      <c r="V411" s="3500">
        <v>10000</v>
      </c>
      <c r="W411" s="3472"/>
      <c r="X411" s="3473">
        <f t="shared" si="104"/>
        <v>0</v>
      </c>
      <c r="Y411" s="3474"/>
      <c r="Z411" s="3473">
        <f t="shared" si="105"/>
        <v>0</v>
      </c>
      <c r="AA411" s="3472"/>
      <c r="AB411" s="3473">
        <f t="shared" si="106"/>
        <v>0</v>
      </c>
      <c r="AC411" s="3474"/>
      <c r="AD411" s="3473">
        <f t="shared" si="107"/>
        <v>0</v>
      </c>
      <c r="AE411" s="3480">
        <f t="shared" si="109"/>
        <v>0</v>
      </c>
      <c r="AF411" s="3481">
        <f t="shared" si="108"/>
        <v>0</v>
      </c>
    </row>
    <row r="412" spans="1:32" ht="90">
      <c r="A412" s="777">
        <f t="shared" si="94"/>
        <v>395</v>
      </c>
      <c r="B412" s="3627" t="s">
        <v>6257</v>
      </c>
      <c r="C412" s="3470">
        <f t="shared" si="96"/>
        <v>0</v>
      </c>
      <c r="D412" s="3484" t="s">
        <v>943</v>
      </c>
      <c r="E412" s="3497">
        <v>685</v>
      </c>
      <c r="F412" s="3472"/>
      <c r="G412" s="3473">
        <f t="shared" si="97"/>
        <v>0</v>
      </c>
      <c r="H412" s="3474"/>
      <c r="I412" s="3473">
        <f t="shared" si="98"/>
        <v>0</v>
      </c>
      <c r="J412" s="3472"/>
      <c r="K412" s="3473">
        <f t="shared" si="99"/>
        <v>0</v>
      </c>
      <c r="L412" s="3474"/>
      <c r="M412" s="3473">
        <f t="shared" si="100"/>
        <v>0</v>
      </c>
      <c r="N412" s="3472"/>
      <c r="O412" s="3475">
        <f t="shared" si="101"/>
        <v>0</v>
      </c>
      <c r="P412" s="3474"/>
      <c r="Q412" s="3473">
        <f t="shared" si="102"/>
        <v>0</v>
      </c>
      <c r="R412" s="3476">
        <f t="shared" si="95"/>
        <v>395</v>
      </c>
      <c r="S412" s="3628" t="s">
        <v>6257</v>
      </c>
      <c r="T412" s="3478">
        <f t="shared" si="103"/>
        <v>0</v>
      </c>
      <c r="U412" s="3486" t="s">
        <v>943</v>
      </c>
      <c r="V412" s="3500">
        <v>685</v>
      </c>
      <c r="W412" s="3472"/>
      <c r="X412" s="3473">
        <f t="shared" si="104"/>
        <v>0</v>
      </c>
      <c r="Y412" s="3474"/>
      <c r="Z412" s="3473">
        <f t="shared" si="105"/>
        <v>0</v>
      </c>
      <c r="AA412" s="3472"/>
      <c r="AB412" s="3473">
        <f t="shared" si="106"/>
        <v>0</v>
      </c>
      <c r="AC412" s="3474"/>
      <c r="AD412" s="3473">
        <f t="shared" si="107"/>
        <v>0</v>
      </c>
      <c r="AE412" s="3480">
        <f t="shared" si="109"/>
        <v>0</v>
      </c>
      <c r="AF412" s="3481">
        <f t="shared" si="108"/>
        <v>0</v>
      </c>
    </row>
    <row r="413" spans="1:32" ht="60">
      <c r="A413" s="777">
        <f t="shared" si="94"/>
        <v>396</v>
      </c>
      <c r="B413" s="3581" t="s">
        <v>6258</v>
      </c>
      <c r="C413" s="3470">
        <f t="shared" si="96"/>
        <v>0</v>
      </c>
      <c r="D413" s="3484" t="s">
        <v>903</v>
      </c>
      <c r="E413" s="3497">
        <v>2000</v>
      </c>
      <c r="F413" s="3472"/>
      <c r="G413" s="3473">
        <f t="shared" si="97"/>
        <v>0</v>
      </c>
      <c r="H413" s="3474"/>
      <c r="I413" s="3473">
        <f t="shared" si="98"/>
        <v>0</v>
      </c>
      <c r="J413" s="3472"/>
      <c r="K413" s="3473">
        <f t="shared" si="99"/>
        <v>0</v>
      </c>
      <c r="L413" s="3474"/>
      <c r="M413" s="3473">
        <f t="shared" si="100"/>
        <v>0</v>
      </c>
      <c r="N413" s="3472"/>
      <c r="O413" s="3475">
        <f t="shared" si="101"/>
        <v>0</v>
      </c>
      <c r="P413" s="3474"/>
      <c r="Q413" s="3473">
        <f t="shared" si="102"/>
        <v>0</v>
      </c>
      <c r="R413" s="3476">
        <f t="shared" si="95"/>
        <v>396</v>
      </c>
      <c r="S413" s="3582" t="s">
        <v>6258</v>
      </c>
      <c r="T413" s="3478">
        <f t="shared" si="103"/>
        <v>0</v>
      </c>
      <c r="U413" s="3486" t="s">
        <v>903</v>
      </c>
      <c r="V413" s="3500">
        <v>2000</v>
      </c>
      <c r="W413" s="3472"/>
      <c r="X413" s="3473">
        <f t="shared" si="104"/>
        <v>0</v>
      </c>
      <c r="Y413" s="3474"/>
      <c r="Z413" s="3473">
        <f t="shared" si="105"/>
        <v>0</v>
      </c>
      <c r="AA413" s="3472"/>
      <c r="AB413" s="3473">
        <f t="shared" si="106"/>
        <v>0</v>
      </c>
      <c r="AC413" s="3474"/>
      <c r="AD413" s="3473">
        <f t="shared" si="107"/>
        <v>0</v>
      </c>
      <c r="AE413" s="3480">
        <f t="shared" si="109"/>
        <v>0</v>
      </c>
      <c r="AF413" s="3481">
        <f t="shared" si="108"/>
        <v>0</v>
      </c>
    </row>
    <row r="414" spans="1:32" ht="60">
      <c r="A414" s="777">
        <f t="shared" si="94"/>
        <v>397</v>
      </c>
      <c r="B414" s="3581" t="s">
        <v>6259</v>
      </c>
      <c r="C414" s="3470"/>
      <c r="D414" s="3484" t="s">
        <v>6260</v>
      </c>
      <c r="E414" s="3497">
        <v>5500</v>
      </c>
      <c r="F414" s="3472"/>
      <c r="G414" s="3473">
        <f t="shared" si="97"/>
        <v>0</v>
      </c>
      <c r="H414" s="3474"/>
      <c r="I414" s="3473">
        <f t="shared" si="98"/>
        <v>0</v>
      </c>
      <c r="J414" s="3472"/>
      <c r="K414" s="3473">
        <f t="shared" si="99"/>
        <v>0</v>
      </c>
      <c r="L414" s="3474">
        <v>3</v>
      </c>
      <c r="M414" s="3473">
        <f t="shared" si="100"/>
        <v>16500</v>
      </c>
      <c r="N414" s="3472"/>
      <c r="O414" s="3475">
        <f t="shared" si="101"/>
        <v>0</v>
      </c>
      <c r="P414" s="3474"/>
      <c r="Q414" s="3473">
        <f t="shared" si="102"/>
        <v>0</v>
      </c>
      <c r="R414" s="777">
        <f t="shared" si="95"/>
        <v>397</v>
      </c>
      <c r="S414" s="3581" t="s">
        <v>6259</v>
      </c>
      <c r="T414" s="3470"/>
      <c r="U414" s="3484" t="s">
        <v>6260</v>
      </c>
      <c r="V414" s="3497">
        <v>5500</v>
      </c>
      <c r="W414" s="3472"/>
      <c r="X414" s="3473">
        <f t="shared" si="104"/>
        <v>0</v>
      </c>
      <c r="Y414" s="3474"/>
      <c r="Z414" s="3473">
        <f t="shared" si="105"/>
        <v>0</v>
      </c>
      <c r="AA414" s="3472"/>
      <c r="AB414" s="3473">
        <f t="shared" si="106"/>
        <v>0</v>
      </c>
      <c r="AC414" s="3474"/>
      <c r="AD414" s="3473">
        <f t="shared" si="107"/>
        <v>0</v>
      </c>
      <c r="AE414" s="3480"/>
      <c r="AF414" s="3481"/>
    </row>
    <row r="415" spans="1:32" ht="30">
      <c r="A415" s="777">
        <f t="shared" si="94"/>
        <v>398</v>
      </c>
      <c r="B415" s="3581" t="s">
        <v>6261</v>
      </c>
      <c r="C415" s="3470"/>
      <c r="D415" s="3484" t="s">
        <v>929</v>
      </c>
      <c r="E415" s="3497">
        <v>3750</v>
      </c>
      <c r="F415" s="3472"/>
      <c r="G415" s="3473">
        <f t="shared" si="97"/>
        <v>0</v>
      </c>
      <c r="H415" s="3474"/>
      <c r="I415" s="3473">
        <f t="shared" si="98"/>
        <v>0</v>
      </c>
      <c r="J415" s="3472"/>
      <c r="K415" s="3473">
        <f t="shared" si="99"/>
        <v>0</v>
      </c>
      <c r="L415" s="3474">
        <v>10</v>
      </c>
      <c r="M415" s="3473">
        <f t="shared" si="100"/>
        <v>37500</v>
      </c>
      <c r="N415" s="3472"/>
      <c r="O415" s="3475">
        <f t="shared" si="101"/>
        <v>0</v>
      </c>
      <c r="P415" s="3474"/>
      <c r="Q415" s="3473">
        <f t="shared" si="102"/>
        <v>0</v>
      </c>
      <c r="R415" s="777">
        <f t="shared" si="95"/>
        <v>398</v>
      </c>
      <c r="S415" s="3581" t="s">
        <v>6261</v>
      </c>
      <c r="T415" s="3470"/>
      <c r="U415" s="3484" t="s">
        <v>929</v>
      </c>
      <c r="V415" s="3497">
        <v>3750</v>
      </c>
      <c r="W415" s="3472"/>
      <c r="X415" s="3473">
        <f t="shared" si="104"/>
        <v>0</v>
      </c>
      <c r="Y415" s="3474"/>
      <c r="Z415" s="3473">
        <f t="shared" si="105"/>
        <v>0</v>
      </c>
      <c r="AA415" s="3472"/>
      <c r="AB415" s="3473">
        <f t="shared" si="106"/>
        <v>0</v>
      </c>
      <c r="AC415" s="3474"/>
      <c r="AD415" s="3473">
        <f t="shared" si="107"/>
        <v>0</v>
      </c>
      <c r="AE415" s="3480"/>
      <c r="AF415" s="3481"/>
    </row>
    <row r="416" spans="1:32" ht="180">
      <c r="A416" s="777">
        <f t="shared" si="94"/>
        <v>399</v>
      </c>
      <c r="B416" s="3581" t="s">
        <v>6262</v>
      </c>
      <c r="C416" s="3470"/>
      <c r="D416" s="3484" t="s">
        <v>903</v>
      </c>
      <c r="E416" s="3497">
        <v>1349</v>
      </c>
      <c r="F416" s="3472"/>
      <c r="G416" s="3473">
        <f t="shared" si="97"/>
        <v>0</v>
      </c>
      <c r="H416" s="3474"/>
      <c r="I416" s="3473">
        <f t="shared" si="98"/>
        <v>0</v>
      </c>
      <c r="J416" s="3472"/>
      <c r="K416" s="3473">
        <f t="shared" si="99"/>
        <v>0</v>
      </c>
      <c r="L416" s="3474">
        <v>2</v>
      </c>
      <c r="M416" s="3473">
        <f t="shared" si="100"/>
        <v>2698</v>
      </c>
      <c r="N416" s="3472"/>
      <c r="O416" s="3475">
        <f t="shared" si="101"/>
        <v>0</v>
      </c>
      <c r="P416" s="3474"/>
      <c r="Q416" s="3473">
        <f t="shared" si="102"/>
        <v>0</v>
      </c>
      <c r="R416" s="777">
        <f t="shared" si="95"/>
        <v>399</v>
      </c>
      <c r="S416" s="3581" t="s">
        <v>6262</v>
      </c>
      <c r="T416" s="3470"/>
      <c r="U416" s="3484" t="s">
        <v>903</v>
      </c>
      <c r="V416" s="3497">
        <v>1349</v>
      </c>
      <c r="W416" s="3472"/>
      <c r="X416" s="3473">
        <f t="shared" si="104"/>
        <v>0</v>
      </c>
      <c r="Y416" s="3474"/>
      <c r="Z416" s="3473">
        <f t="shared" si="105"/>
        <v>0</v>
      </c>
      <c r="AA416" s="3472"/>
      <c r="AB416" s="3473">
        <f t="shared" si="106"/>
        <v>0</v>
      </c>
      <c r="AC416" s="3474"/>
      <c r="AD416" s="3473">
        <f t="shared" si="107"/>
        <v>0</v>
      </c>
      <c r="AE416" s="3480"/>
      <c r="AF416" s="3481"/>
    </row>
    <row r="417" spans="1:32" ht="75">
      <c r="A417" s="777">
        <f t="shared" si="94"/>
        <v>400</v>
      </c>
      <c r="B417" s="3581" t="s">
        <v>6263</v>
      </c>
      <c r="C417" s="3470"/>
      <c r="D417" s="3484" t="s">
        <v>903</v>
      </c>
      <c r="E417" s="3497">
        <v>150</v>
      </c>
      <c r="F417" s="3472"/>
      <c r="G417" s="3473">
        <f t="shared" si="97"/>
        <v>0</v>
      </c>
      <c r="H417" s="3474"/>
      <c r="I417" s="3473">
        <f t="shared" si="98"/>
        <v>0</v>
      </c>
      <c r="J417" s="3472"/>
      <c r="K417" s="3473">
        <f t="shared" si="99"/>
        <v>0</v>
      </c>
      <c r="L417" s="3474">
        <v>75</v>
      </c>
      <c r="M417" s="3473">
        <f t="shared" si="100"/>
        <v>11250</v>
      </c>
      <c r="N417" s="3472"/>
      <c r="O417" s="3475">
        <f t="shared" si="101"/>
        <v>0</v>
      </c>
      <c r="P417" s="3474"/>
      <c r="Q417" s="3473">
        <f t="shared" si="102"/>
        <v>0</v>
      </c>
      <c r="R417" s="777">
        <f t="shared" si="95"/>
        <v>400</v>
      </c>
      <c r="S417" s="3581" t="s">
        <v>6263</v>
      </c>
      <c r="T417" s="3470"/>
      <c r="U417" s="3484" t="s">
        <v>903</v>
      </c>
      <c r="V417" s="3497">
        <v>150</v>
      </c>
      <c r="W417" s="3472"/>
      <c r="X417" s="3473">
        <f t="shared" si="104"/>
        <v>0</v>
      </c>
      <c r="Y417" s="3474"/>
      <c r="Z417" s="3473">
        <f t="shared" si="105"/>
        <v>0</v>
      </c>
      <c r="AA417" s="3472"/>
      <c r="AB417" s="3473">
        <f t="shared" si="106"/>
        <v>0</v>
      </c>
      <c r="AC417" s="3474"/>
      <c r="AD417" s="3473">
        <f t="shared" si="107"/>
        <v>0</v>
      </c>
      <c r="AE417" s="3480"/>
      <c r="AF417" s="3481"/>
    </row>
    <row r="418" spans="1:32" ht="135">
      <c r="A418" s="777">
        <f t="shared" si="94"/>
        <v>401</v>
      </c>
      <c r="B418" s="3581" t="s">
        <v>6264</v>
      </c>
      <c r="C418" s="3470">
        <v>10</v>
      </c>
      <c r="D418" s="3484" t="s">
        <v>929</v>
      </c>
      <c r="E418" s="3497">
        <v>1908</v>
      </c>
      <c r="F418" s="3472"/>
      <c r="G418" s="3473">
        <f t="shared" si="97"/>
        <v>0</v>
      </c>
      <c r="H418" s="3474"/>
      <c r="I418" s="3473">
        <f t="shared" si="98"/>
        <v>0</v>
      </c>
      <c r="J418" s="3472"/>
      <c r="K418" s="3473">
        <f t="shared" si="99"/>
        <v>0</v>
      </c>
      <c r="L418" s="3474"/>
      <c r="M418" s="3473">
        <f t="shared" si="100"/>
        <v>0</v>
      </c>
      <c r="N418" s="3472"/>
      <c r="O418" s="3475">
        <f t="shared" si="101"/>
        <v>0</v>
      </c>
      <c r="P418" s="3474"/>
      <c r="Q418" s="3473">
        <f t="shared" si="102"/>
        <v>0</v>
      </c>
      <c r="R418" s="777">
        <f t="shared" si="95"/>
        <v>401</v>
      </c>
      <c r="S418" s="3581" t="s">
        <v>6264</v>
      </c>
      <c r="T418" s="3470">
        <v>10</v>
      </c>
      <c r="U418" s="3484" t="s">
        <v>929</v>
      </c>
      <c r="V418" s="3497">
        <v>1908</v>
      </c>
      <c r="W418" s="3472"/>
      <c r="X418" s="3473">
        <f t="shared" si="104"/>
        <v>0</v>
      </c>
      <c r="Y418" s="3474"/>
      <c r="Z418" s="3473">
        <f t="shared" si="105"/>
        <v>0</v>
      </c>
      <c r="AA418" s="3472"/>
      <c r="AB418" s="3473">
        <f t="shared" si="106"/>
        <v>0</v>
      </c>
      <c r="AC418" s="3474">
        <v>10</v>
      </c>
      <c r="AD418" s="3473">
        <f t="shared" si="107"/>
        <v>19080</v>
      </c>
      <c r="AE418" s="3480"/>
      <c r="AF418" s="3481"/>
    </row>
    <row r="419" spans="1:32" ht="15.75">
      <c r="A419" s="777">
        <f t="shared" si="94"/>
        <v>402</v>
      </c>
      <c r="B419" s="3581" t="s">
        <v>6265</v>
      </c>
      <c r="C419" s="3470">
        <v>4</v>
      </c>
      <c r="D419" s="3484" t="s">
        <v>903</v>
      </c>
      <c r="E419" s="3497">
        <v>750</v>
      </c>
      <c r="F419" s="3472"/>
      <c r="G419" s="3473">
        <f t="shared" si="97"/>
        <v>0</v>
      </c>
      <c r="H419" s="3474"/>
      <c r="I419" s="3473">
        <f t="shared" si="98"/>
        <v>0</v>
      </c>
      <c r="J419" s="3472"/>
      <c r="K419" s="3473">
        <f t="shared" si="99"/>
        <v>0</v>
      </c>
      <c r="L419" s="3474"/>
      <c r="M419" s="3473">
        <f t="shared" si="100"/>
        <v>0</v>
      </c>
      <c r="N419" s="3472">
        <v>4</v>
      </c>
      <c r="O419" s="3475">
        <f t="shared" si="101"/>
        <v>3000</v>
      </c>
      <c r="P419" s="3474"/>
      <c r="Q419" s="3473">
        <f t="shared" si="102"/>
        <v>0</v>
      </c>
      <c r="R419" s="777">
        <f t="shared" si="95"/>
        <v>402</v>
      </c>
      <c r="S419" s="3581" t="s">
        <v>6265</v>
      </c>
      <c r="T419" s="3470">
        <v>4</v>
      </c>
      <c r="U419" s="3484" t="s">
        <v>903</v>
      </c>
      <c r="V419" s="3497">
        <v>750</v>
      </c>
      <c r="W419" s="3472"/>
      <c r="X419" s="3473">
        <f t="shared" si="104"/>
        <v>0</v>
      </c>
      <c r="Y419" s="3474"/>
      <c r="Z419" s="3473">
        <f t="shared" si="105"/>
        <v>0</v>
      </c>
      <c r="AA419" s="3472"/>
      <c r="AB419" s="3473">
        <f t="shared" si="106"/>
        <v>0</v>
      </c>
      <c r="AC419" s="3474"/>
      <c r="AD419" s="3473">
        <f t="shared" si="107"/>
        <v>0</v>
      </c>
      <c r="AE419" s="3480"/>
      <c r="AF419" s="3481"/>
    </row>
    <row r="420" spans="1:32" ht="165.75">
      <c r="A420" s="777">
        <f t="shared" si="94"/>
        <v>403</v>
      </c>
      <c r="B420" s="3629" t="s">
        <v>6266</v>
      </c>
      <c r="C420" s="14">
        <v>10</v>
      </c>
      <c r="D420" s="14" t="s">
        <v>929</v>
      </c>
      <c r="E420" s="14">
        <v>4284</v>
      </c>
      <c r="F420" s="3472"/>
      <c r="G420" s="3473">
        <f t="shared" si="97"/>
        <v>0</v>
      </c>
      <c r="H420" s="3474"/>
      <c r="I420" s="3473">
        <f t="shared" si="98"/>
        <v>0</v>
      </c>
      <c r="J420" s="3472"/>
      <c r="K420" s="3473">
        <f t="shared" si="99"/>
        <v>0</v>
      </c>
      <c r="L420" s="3474"/>
      <c r="M420" s="3473">
        <f t="shared" si="100"/>
        <v>0</v>
      </c>
      <c r="N420" s="3472"/>
      <c r="O420" s="3475">
        <f t="shared" si="101"/>
        <v>0</v>
      </c>
      <c r="P420" s="14">
        <v>10</v>
      </c>
      <c r="Q420" s="3473">
        <f t="shared" si="102"/>
        <v>42840</v>
      </c>
      <c r="R420" s="777">
        <f t="shared" si="95"/>
        <v>403</v>
      </c>
      <c r="S420" s="3629" t="s">
        <v>6266</v>
      </c>
      <c r="T420" s="14">
        <v>10</v>
      </c>
      <c r="U420" s="14" t="s">
        <v>929</v>
      </c>
      <c r="V420" s="14">
        <v>4284</v>
      </c>
      <c r="W420" s="3472"/>
      <c r="X420" s="3473">
        <f t="shared" si="104"/>
        <v>0</v>
      </c>
      <c r="Y420" s="3474"/>
      <c r="Z420" s="3473">
        <f t="shared" si="105"/>
        <v>0</v>
      </c>
      <c r="AA420" s="3472"/>
      <c r="AB420" s="3473">
        <f t="shared" si="106"/>
        <v>0</v>
      </c>
      <c r="AC420" s="3474"/>
      <c r="AD420" s="3473">
        <f t="shared" si="107"/>
        <v>0</v>
      </c>
      <c r="AE420" s="3480"/>
      <c r="AF420" s="3481"/>
    </row>
    <row r="421" spans="1:32" ht="15.75">
      <c r="A421" s="777">
        <f t="shared" ref="A421:A468" si="110">A420+1</f>
        <v>404</v>
      </c>
      <c r="B421" s="14" t="s">
        <v>6267</v>
      </c>
      <c r="C421" s="14">
        <v>24</v>
      </c>
      <c r="D421" s="14" t="s">
        <v>907</v>
      </c>
      <c r="E421" s="14">
        <v>286</v>
      </c>
      <c r="F421" s="3472"/>
      <c r="G421" s="3473">
        <f t="shared" si="97"/>
        <v>0</v>
      </c>
      <c r="H421" s="3474"/>
      <c r="I421" s="3473">
        <f t="shared" si="98"/>
        <v>0</v>
      </c>
      <c r="J421" s="3472"/>
      <c r="K421" s="3473">
        <f t="shared" si="99"/>
        <v>0</v>
      </c>
      <c r="L421" s="3474"/>
      <c r="M421" s="3473">
        <f t="shared" si="100"/>
        <v>0</v>
      </c>
      <c r="N421" s="3472"/>
      <c r="O421" s="3475">
        <f t="shared" si="101"/>
        <v>0</v>
      </c>
      <c r="P421" s="14">
        <v>24</v>
      </c>
      <c r="Q421" s="3473">
        <f t="shared" si="102"/>
        <v>6864</v>
      </c>
      <c r="R421" s="777">
        <f t="shared" ref="R421:R446" si="111">R420+1</f>
        <v>404</v>
      </c>
      <c r="S421" s="14" t="s">
        <v>6267</v>
      </c>
      <c r="T421" s="14">
        <v>24</v>
      </c>
      <c r="U421" s="14" t="s">
        <v>907</v>
      </c>
      <c r="V421" s="14">
        <v>286</v>
      </c>
      <c r="W421" s="3472"/>
      <c r="X421" s="3473">
        <f t="shared" si="104"/>
        <v>0</v>
      </c>
      <c r="Y421" s="3474"/>
      <c r="Z421" s="3473">
        <f t="shared" si="105"/>
        <v>0</v>
      </c>
      <c r="AA421" s="3472"/>
      <c r="AB421" s="3473">
        <f t="shared" si="106"/>
        <v>0</v>
      </c>
      <c r="AC421" s="3474"/>
      <c r="AD421" s="3473">
        <f t="shared" si="107"/>
        <v>0</v>
      </c>
      <c r="AE421" s="3480"/>
      <c r="AF421" s="3481"/>
    </row>
    <row r="422" spans="1:32" ht="270.75">
      <c r="A422" s="777">
        <f t="shared" si="110"/>
        <v>405</v>
      </c>
      <c r="B422" s="3629" t="s">
        <v>6268</v>
      </c>
      <c r="C422" s="14">
        <v>14</v>
      </c>
      <c r="D422" s="14" t="s">
        <v>929</v>
      </c>
      <c r="E422" s="14">
        <v>4560</v>
      </c>
      <c r="F422" s="3472"/>
      <c r="G422" s="3473">
        <f t="shared" si="97"/>
        <v>0</v>
      </c>
      <c r="H422" s="3474"/>
      <c r="I422" s="3473">
        <f t="shared" si="98"/>
        <v>0</v>
      </c>
      <c r="J422" s="3472"/>
      <c r="K422" s="3473">
        <f t="shared" si="99"/>
        <v>0</v>
      </c>
      <c r="L422" s="3474"/>
      <c r="M422" s="3473">
        <f t="shared" si="100"/>
        <v>0</v>
      </c>
      <c r="N422" s="3472"/>
      <c r="O422" s="3475">
        <f t="shared" si="101"/>
        <v>0</v>
      </c>
      <c r="P422" s="14">
        <v>14</v>
      </c>
      <c r="Q422" s="3473">
        <f t="shared" si="102"/>
        <v>63840</v>
      </c>
      <c r="R422" s="777">
        <f t="shared" si="111"/>
        <v>405</v>
      </c>
      <c r="S422" s="3629" t="s">
        <v>6268</v>
      </c>
      <c r="T422" s="14">
        <v>14</v>
      </c>
      <c r="U422" s="14" t="s">
        <v>929</v>
      </c>
      <c r="V422" s="14">
        <v>4560</v>
      </c>
      <c r="W422" s="3472"/>
      <c r="X422" s="3473">
        <f t="shared" si="104"/>
        <v>0</v>
      </c>
      <c r="Y422" s="3474"/>
      <c r="Z422" s="3473">
        <f t="shared" si="105"/>
        <v>0</v>
      </c>
      <c r="AA422" s="3472"/>
      <c r="AB422" s="3473">
        <f t="shared" si="106"/>
        <v>0</v>
      </c>
      <c r="AC422" s="3474"/>
      <c r="AD422" s="3473">
        <f t="shared" si="107"/>
        <v>0</v>
      </c>
      <c r="AE422" s="3480"/>
      <c r="AF422" s="3481"/>
    </row>
    <row r="423" spans="1:32" ht="165.75">
      <c r="A423" s="777">
        <f t="shared" si="110"/>
        <v>406</v>
      </c>
      <c r="B423" s="3629" t="s">
        <v>6269</v>
      </c>
      <c r="C423" s="14">
        <v>12</v>
      </c>
      <c r="D423" s="14" t="s">
        <v>929</v>
      </c>
      <c r="E423" s="14">
        <v>13896</v>
      </c>
      <c r="F423" s="3472"/>
      <c r="G423" s="3473">
        <f t="shared" si="97"/>
        <v>0</v>
      </c>
      <c r="H423" s="3474"/>
      <c r="I423" s="3473">
        <f t="shared" si="98"/>
        <v>0</v>
      </c>
      <c r="J423" s="3472"/>
      <c r="K423" s="3473">
        <f t="shared" si="99"/>
        <v>0</v>
      </c>
      <c r="L423" s="3474"/>
      <c r="M423" s="3473">
        <f t="shared" si="100"/>
        <v>0</v>
      </c>
      <c r="N423" s="3472"/>
      <c r="O423" s="3475">
        <f t="shared" si="101"/>
        <v>0</v>
      </c>
      <c r="P423" s="14">
        <v>12</v>
      </c>
      <c r="Q423" s="3473">
        <f t="shared" si="102"/>
        <v>166752</v>
      </c>
      <c r="R423" s="777">
        <f t="shared" si="111"/>
        <v>406</v>
      </c>
      <c r="S423" s="3629" t="s">
        <v>6269</v>
      </c>
      <c r="T423" s="14">
        <v>12</v>
      </c>
      <c r="U423" s="14" t="s">
        <v>929</v>
      </c>
      <c r="V423" s="14">
        <v>13896</v>
      </c>
      <c r="W423" s="3472"/>
      <c r="X423" s="3473">
        <f t="shared" si="104"/>
        <v>0</v>
      </c>
      <c r="Y423" s="3474"/>
      <c r="Z423" s="3473">
        <f t="shared" si="105"/>
        <v>0</v>
      </c>
      <c r="AA423" s="3472"/>
      <c r="AB423" s="3473">
        <f t="shared" si="106"/>
        <v>0</v>
      </c>
      <c r="AC423" s="3474"/>
      <c r="AD423" s="3473">
        <f t="shared" si="107"/>
        <v>0</v>
      </c>
      <c r="AE423" s="3480"/>
      <c r="AF423" s="3481"/>
    </row>
    <row r="424" spans="1:32" ht="165.75">
      <c r="A424" s="777">
        <f t="shared" si="110"/>
        <v>407</v>
      </c>
      <c r="B424" s="3629" t="s">
        <v>6270</v>
      </c>
      <c r="C424" s="14">
        <v>20</v>
      </c>
      <c r="D424" s="14" t="s">
        <v>929</v>
      </c>
      <c r="E424" s="14">
        <v>4224</v>
      </c>
      <c r="F424" s="3472"/>
      <c r="G424" s="3473">
        <f t="shared" si="97"/>
        <v>0</v>
      </c>
      <c r="H424" s="3474"/>
      <c r="I424" s="3473">
        <f t="shared" si="98"/>
        <v>0</v>
      </c>
      <c r="J424" s="3472"/>
      <c r="K424" s="3473">
        <f t="shared" si="99"/>
        <v>0</v>
      </c>
      <c r="L424" s="3474"/>
      <c r="M424" s="3473">
        <f t="shared" si="100"/>
        <v>0</v>
      </c>
      <c r="N424" s="3472"/>
      <c r="O424" s="3475">
        <f t="shared" si="101"/>
        <v>0</v>
      </c>
      <c r="P424" s="14">
        <v>20</v>
      </c>
      <c r="Q424" s="3473">
        <f t="shared" si="102"/>
        <v>84480</v>
      </c>
      <c r="R424" s="777">
        <f t="shared" si="111"/>
        <v>407</v>
      </c>
      <c r="S424" s="3629" t="s">
        <v>6270</v>
      </c>
      <c r="T424" s="14">
        <v>20</v>
      </c>
      <c r="U424" s="14" t="s">
        <v>929</v>
      </c>
      <c r="V424" s="14">
        <v>4224</v>
      </c>
      <c r="W424" s="3472"/>
      <c r="X424" s="3473">
        <f t="shared" si="104"/>
        <v>0</v>
      </c>
      <c r="Y424" s="3474"/>
      <c r="Z424" s="3473">
        <f t="shared" si="105"/>
        <v>0</v>
      </c>
      <c r="AA424" s="3472"/>
      <c r="AB424" s="3473">
        <f t="shared" si="106"/>
        <v>0</v>
      </c>
      <c r="AC424" s="3474"/>
      <c r="AD424" s="3473">
        <f t="shared" si="107"/>
        <v>0</v>
      </c>
      <c r="AE424" s="3480"/>
      <c r="AF424" s="3481"/>
    </row>
    <row r="425" spans="1:32" ht="15.75">
      <c r="A425" s="777">
        <f t="shared" si="110"/>
        <v>408</v>
      </c>
      <c r="B425" s="14" t="s">
        <v>6271</v>
      </c>
      <c r="C425" s="14">
        <v>6</v>
      </c>
      <c r="D425" s="14" t="s">
        <v>929</v>
      </c>
      <c r="E425" s="14">
        <v>7320</v>
      </c>
      <c r="F425" s="3472"/>
      <c r="G425" s="3473">
        <f t="shared" si="97"/>
        <v>0</v>
      </c>
      <c r="H425" s="3474"/>
      <c r="I425" s="3473">
        <f t="shared" si="98"/>
        <v>0</v>
      </c>
      <c r="J425" s="3472"/>
      <c r="K425" s="3473">
        <f t="shared" si="99"/>
        <v>0</v>
      </c>
      <c r="L425" s="3474"/>
      <c r="M425" s="3473">
        <f t="shared" si="100"/>
        <v>0</v>
      </c>
      <c r="N425" s="3472"/>
      <c r="O425" s="3475">
        <f t="shared" si="101"/>
        <v>0</v>
      </c>
      <c r="P425" s="14">
        <v>6</v>
      </c>
      <c r="Q425" s="3473">
        <f t="shared" si="102"/>
        <v>43920</v>
      </c>
      <c r="R425" s="777">
        <f t="shared" si="111"/>
        <v>408</v>
      </c>
      <c r="S425" s="14" t="s">
        <v>6271</v>
      </c>
      <c r="T425" s="14">
        <v>6</v>
      </c>
      <c r="U425" s="14" t="s">
        <v>929</v>
      </c>
      <c r="V425" s="14">
        <v>7320</v>
      </c>
      <c r="W425" s="3472"/>
      <c r="X425" s="3473">
        <f t="shared" si="104"/>
        <v>0</v>
      </c>
      <c r="Y425" s="3474"/>
      <c r="Z425" s="3473">
        <f t="shared" si="105"/>
        <v>0</v>
      </c>
      <c r="AA425" s="3472"/>
      <c r="AB425" s="3473">
        <f t="shared" si="106"/>
        <v>0</v>
      </c>
      <c r="AC425" s="3474"/>
      <c r="AD425" s="3473">
        <f t="shared" si="107"/>
        <v>0</v>
      </c>
      <c r="AE425" s="3480"/>
      <c r="AF425" s="3481"/>
    </row>
    <row r="426" spans="1:32" ht="15.75">
      <c r="A426" s="777">
        <f t="shared" si="110"/>
        <v>409</v>
      </c>
      <c r="B426" s="14" t="s">
        <v>6272</v>
      </c>
      <c r="C426" s="14">
        <v>10</v>
      </c>
      <c r="D426" s="14" t="s">
        <v>929</v>
      </c>
      <c r="E426" s="14">
        <v>4068</v>
      </c>
      <c r="F426" s="3472"/>
      <c r="G426" s="3473">
        <f t="shared" si="97"/>
        <v>0</v>
      </c>
      <c r="H426" s="3474"/>
      <c r="I426" s="3473">
        <f t="shared" si="98"/>
        <v>0</v>
      </c>
      <c r="J426" s="3472"/>
      <c r="K426" s="3473">
        <f t="shared" si="99"/>
        <v>0</v>
      </c>
      <c r="L426" s="3474"/>
      <c r="M426" s="3473">
        <f t="shared" si="100"/>
        <v>0</v>
      </c>
      <c r="N426" s="3472"/>
      <c r="O426" s="3475">
        <f t="shared" si="101"/>
        <v>0</v>
      </c>
      <c r="P426" s="14">
        <v>10</v>
      </c>
      <c r="Q426" s="3473">
        <f t="shared" si="102"/>
        <v>40680</v>
      </c>
      <c r="R426" s="777">
        <f t="shared" si="111"/>
        <v>409</v>
      </c>
      <c r="S426" s="14" t="s">
        <v>6272</v>
      </c>
      <c r="T426" s="14">
        <v>10</v>
      </c>
      <c r="U426" s="14" t="s">
        <v>929</v>
      </c>
      <c r="V426" s="14">
        <v>4068</v>
      </c>
      <c r="W426" s="3472"/>
      <c r="X426" s="3473">
        <f t="shared" si="104"/>
        <v>0</v>
      </c>
      <c r="Y426" s="3474"/>
      <c r="Z426" s="3473">
        <f t="shared" si="105"/>
        <v>0</v>
      </c>
      <c r="AA426" s="3472"/>
      <c r="AB426" s="3473">
        <f t="shared" si="106"/>
        <v>0</v>
      </c>
      <c r="AC426" s="3474"/>
      <c r="AD426" s="3473">
        <f t="shared" si="107"/>
        <v>0</v>
      </c>
      <c r="AE426" s="3480"/>
      <c r="AF426" s="3481"/>
    </row>
    <row r="427" spans="1:32" ht="15.75">
      <c r="A427" s="777">
        <f t="shared" si="110"/>
        <v>410</v>
      </c>
      <c r="B427" s="14" t="s">
        <v>6273</v>
      </c>
      <c r="C427" s="14">
        <v>4</v>
      </c>
      <c r="D427" s="14" t="s">
        <v>929</v>
      </c>
      <c r="E427" s="14">
        <v>28800</v>
      </c>
      <c r="F427" s="3472"/>
      <c r="G427" s="3473">
        <f t="shared" si="97"/>
        <v>0</v>
      </c>
      <c r="H427" s="3474"/>
      <c r="I427" s="3473">
        <f t="shared" si="98"/>
        <v>0</v>
      </c>
      <c r="J427" s="3472"/>
      <c r="K427" s="3473">
        <f t="shared" si="99"/>
        <v>0</v>
      </c>
      <c r="L427" s="3474"/>
      <c r="M427" s="3473">
        <f t="shared" si="100"/>
        <v>0</v>
      </c>
      <c r="N427" s="3472"/>
      <c r="O427" s="3475">
        <f t="shared" si="101"/>
        <v>0</v>
      </c>
      <c r="P427" s="14">
        <v>4</v>
      </c>
      <c r="Q427" s="3473">
        <f t="shared" si="102"/>
        <v>115200</v>
      </c>
      <c r="R427" s="777">
        <f t="shared" si="111"/>
        <v>410</v>
      </c>
      <c r="S427" s="14" t="s">
        <v>6273</v>
      </c>
      <c r="T427" s="14">
        <v>4</v>
      </c>
      <c r="U427" s="14" t="s">
        <v>929</v>
      </c>
      <c r="V427" s="14">
        <v>28800</v>
      </c>
      <c r="W427" s="3472"/>
      <c r="X427" s="3473">
        <f t="shared" si="104"/>
        <v>0</v>
      </c>
      <c r="Y427" s="3474"/>
      <c r="Z427" s="3473">
        <f t="shared" si="105"/>
        <v>0</v>
      </c>
      <c r="AA427" s="3472"/>
      <c r="AB427" s="3473">
        <f t="shared" si="106"/>
        <v>0</v>
      </c>
      <c r="AC427" s="3474"/>
      <c r="AD427" s="3473">
        <f t="shared" si="107"/>
        <v>0</v>
      </c>
      <c r="AE427" s="3480"/>
      <c r="AF427" s="3481"/>
    </row>
    <row r="428" spans="1:32" ht="240.75">
      <c r="A428" s="777">
        <f t="shared" si="110"/>
        <v>411</v>
      </c>
      <c r="B428" s="3629" t="s">
        <v>6274</v>
      </c>
      <c r="C428" s="14">
        <v>6</v>
      </c>
      <c r="D428" s="14" t="s">
        <v>929</v>
      </c>
      <c r="E428" s="14">
        <v>7728</v>
      </c>
      <c r="F428" s="3472"/>
      <c r="G428" s="3473">
        <f t="shared" si="97"/>
        <v>0</v>
      </c>
      <c r="H428" s="3474"/>
      <c r="I428" s="3473">
        <f t="shared" si="98"/>
        <v>0</v>
      </c>
      <c r="J428" s="3472"/>
      <c r="K428" s="3473">
        <f t="shared" si="99"/>
        <v>0</v>
      </c>
      <c r="L428" s="3474"/>
      <c r="M428" s="3473">
        <f t="shared" si="100"/>
        <v>0</v>
      </c>
      <c r="N428" s="3472"/>
      <c r="O428" s="3475">
        <f t="shared" si="101"/>
        <v>0</v>
      </c>
      <c r="P428" s="14">
        <v>6</v>
      </c>
      <c r="Q428" s="3473">
        <f t="shared" si="102"/>
        <v>46368</v>
      </c>
      <c r="R428" s="777">
        <f t="shared" si="111"/>
        <v>411</v>
      </c>
      <c r="S428" s="3629" t="s">
        <v>6274</v>
      </c>
      <c r="T428" s="14">
        <v>6</v>
      </c>
      <c r="U428" s="14" t="s">
        <v>929</v>
      </c>
      <c r="V428" s="14">
        <v>7728</v>
      </c>
      <c r="W428" s="3472"/>
      <c r="X428" s="3473">
        <f t="shared" si="104"/>
        <v>0</v>
      </c>
      <c r="Y428" s="3474"/>
      <c r="Z428" s="3473">
        <f t="shared" si="105"/>
        <v>0</v>
      </c>
      <c r="AA428" s="3472"/>
      <c r="AB428" s="3473">
        <f t="shared" si="106"/>
        <v>0</v>
      </c>
      <c r="AC428" s="3474"/>
      <c r="AD428" s="3473">
        <f t="shared" si="107"/>
        <v>0</v>
      </c>
      <c r="AE428" s="3480"/>
      <c r="AF428" s="3481"/>
    </row>
    <row r="429" spans="1:32" ht="15.75" hidden="1">
      <c r="A429" s="777">
        <f t="shared" si="110"/>
        <v>412</v>
      </c>
      <c r="B429" s="14" t="s">
        <v>6275</v>
      </c>
      <c r="C429" s="14">
        <v>1</v>
      </c>
      <c r="D429" s="14" t="s">
        <v>1204</v>
      </c>
      <c r="E429" s="14">
        <v>25000</v>
      </c>
      <c r="F429" s="3472"/>
      <c r="G429" s="3473">
        <f t="shared" si="97"/>
        <v>0</v>
      </c>
      <c r="H429" s="3474"/>
      <c r="I429" s="3473">
        <f t="shared" si="98"/>
        <v>0</v>
      </c>
      <c r="J429" s="3472"/>
      <c r="K429" s="3473">
        <f t="shared" si="99"/>
        <v>0</v>
      </c>
      <c r="L429" s="3474"/>
      <c r="M429" s="3473">
        <f t="shared" si="100"/>
        <v>0</v>
      </c>
      <c r="N429" s="3472"/>
      <c r="O429" s="3475">
        <f t="shared" si="101"/>
        <v>0</v>
      </c>
      <c r="P429" s="14"/>
      <c r="Q429" s="3473">
        <f t="shared" si="102"/>
        <v>0</v>
      </c>
      <c r="R429" s="777">
        <f t="shared" si="111"/>
        <v>412</v>
      </c>
      <c r="S429" s="14" t="s">
        <v>6275</v>
      </c>
      <c r="T429" s="14">
        <v>1</v>
      </c>
      <c r="U429" s="14" t="s">
        <v>1204</v>
      </c>
      <c r="V429" s="14">
        <v>25000</v>
      </c>
      <c r="W429" s="3472"/>
      <c r="X429" s="3473">
        <f t="shared" si="104"/>
        <v>0</v>
      </c>
      <c r="Y429" s="3474"/>
      <c r="Z429" s="3473">
        <f t="shared" si="105"/>
        <v>0</v>
      </c>
      <c r="AA429" s="3472"/>
      <c r="AB429" s="3473">
        <f t="shared" si="106"/>
        <v>0</v>
      </c>
      <c r="AC429" s="14">
        <v>1</v>
      </c>
      <c r="AD429" s="3473">
        <f t="shared" si="107"/>
        <v>25000</v>
      </c>
      <c r="AE429" s="3480"/>
      <c r="AF429" s="3481"/>
    </row>
    <row r="430" spans="1:32" ht="15.75" hidden="1">
      <c r="A430" s="777">
        <f t="shared" si="110"/>
        <v>413</v>
      </c>
      <c r="B430" s="14" t="s">
        <v>6276</v>
      </c>
      <c r="C430" s="14">
        <v>10</v>
      </c>
      <c r="D430" s="14" t="s">
        <v>946</v>
      </c>
      <c r="E430" s="14">
        <v>3435</v>
      </c>
      <c r="F430" s="3472"/>
      <c r="G430" s="3473">
        <f t="shared" si="97"/>
        <v>0</v>
      </c>
      <c r="H430" s="3474"/>
      <c r="I430" s="3473">
        <f t="shared" si="98"/>
        <v>0</v>
      </c>
      <c r="J430" s="3472"/>
      <c r="K430" s="3473">
        <f t="shared" si="99"/>
        <v>0</v>
      </c>
      <c r="L430" s="3474"/>
      <c r="M430" s="3473">
        <f t="shared" si="100"/>
        <v>0</v>
      </c>
      <c r="N430" s="3472"/>
      <c r="O430" s="3475">
        <f t="shared" si="101"/>
        <v>0</v>
      </c>
      <c r="P430" s="14"/>
      <c r="Q430" s="3473">
        <f t="shared" si="102"/>
        <v>0</v>
      </c>
      <c r="R430" s="777">
        <f t="shared" si="111"/>
        <v>413</v>
      </c>
      <c r="S430" s="14" t="s">
        <v>6276</v>
      </c>
      <c r="T430" s="14">
        <v>10</v>
      </c>
      <c r="U430" s="14" t="s">
        <v>946</v>
      </c>
      <c r="V430" s="14">
        <v>3435</v>
      </c>
      <c r="W430" s="3472"/>
      <c r="X430" s="3473">
        <f t="shared" si="104"/>
        <v>0</v>
      </c>
      <c r="Y430" s="3474"/>
      <c r="Z430" s="3473">
        <f t="shared" si="105"/>
        <v>0</v>
      </c>
      <c r="AA430" s="3472"/>
      <c r="AB430" s="3473">
        <f t="shared" si="106"/>
        <v>0</v>
      </c>
      <c r="AC430" s="14">
        <v>10</v>
      </c>
      <c r="AD430" s="3473">
        <f t="shared" si="107"/>
        <v>34350</v>
      </c>
      <c r="AE430" s="3480"/>
      <c r="AF430" s="3481"/>
    </row>
    <row r="431" spans="1:32" ht="15.75" hidden="1">
      <c r="A431" s="777">
        <f t="shared" si="110"/>
        <v>414</v>
      </c>
      <c r="B431" s="14" t="s">
        <v>6277</v>
      </c>
      <c r="C431" s="14">
        <v>2</v>
      </c>
      <c r="D431" s="14" t="s">
        <v>1204</v>
      </c>
      <c r="E431" s="14">
        <v>2600</v>
      </c>
      <c r="F431" s="3472"/>
      <c r="G431" s="3473">
        <f t="shared" si="97"/>
        <v>0</v>
      </c>
      <c r="H431" s="3474"/>
      <c r="I431" s="3473">
        <f t="shared" si="98"/>
        <v>0</v>
      </c>
      <c r="J431" s="3472"/>
      <c r="K431" s="3473">
        <f t="shared" si="99"/>
        <v>0</v>
      </c>
      <c r="L431" s="3474"/>
      <c r="M431" s="3473">
        <f t="shared" si="100"/>
        <v>0</v>
      </c>
      <c r="N431" s="3472"/>
      <c r="O431" s="3475">
        <f t="shared" si="101"/>
        <v>0</v>
      </c>
      <c r="P431" s="14"/>
      <c r="Q431" s="3473">
        <f t="shared" si="102"/>
        <v>0</v>
      </c>
      <c r="R431" s="777">
        <f t="shared" si="111"/>
        <v>414</v>
      </c>
      <c r="S431" s="14" t="s">
        <v>6277</v>
      </c>
      <c r="T431" s="14">
        <v>2</v>
      </c>
      <c r="U431" s="14" t="s">
        <v>1204</v>
      </c>
      <c r="V431" s="14">
        <v>2600</v>
      </c>
      <c r="W431" s="3472"/>
      <c r="X431" s="3473">
        <f t="shared" si="104"/>
        <v>0</v>
      </c>
      <c r="Y431" s="3474"/>
      <c r="Z431" s="3473">
        <f t="shared" si="105"/>
        <v>0</v>
      </c>
      <c r="AA431" s="3472"/>
      <c r="AB431" s="3473">
        <f t="shared" si="106"/>
        <v>0</v>
      </c>
      <c r="AC431" s="14">
        <v>2</v>
      </c>
      <c r="AD431" s="3473">
        <f t="shared" si="107"/>
        <v>5200</v>
      </c>
      <c r="AE431" s="3480"/>
      <c r="AF431" s="3481"/>
    </row>
    <row r="432" spans="1:32" ht="15.75" hidden="1">
      <c r="A432" s="777">
        <f t="shared" si="110"/>
        <v>415</v>
      </c>
      <c r="B432" s="14" t="s">
        <v>6278</v>
      </c>
      <c r="C432" s="14">
        <v>2</v>
      </c>
      <c r="D432" s="14" t="s">
        <v>1204</v>
      </c>
      <c r="E432" s="14">
        <v>3000</v>
      </c>
      <c r="F432" s="3472"/>
      <c r="G432" s="3473">
        <f t="shared" si="97"/>
        <v>0</v>
      </c>
      <c r="H432" s="3474"/>
      <c r="I432" s="3473">
        <f t="shared" si="98"/>
        <v>0</v>
      </c>
      <c r="J432" s="3472"/>
      <c r="K432" s="3473">
        <f t="shared" si="99"/>
        <v>0</v>
      </c>
      <c r="L432" s="3474"/>
      <c r="M432" s="3473">
        <f t="shared" si="100"/>
        <v>0</v>
      </c>
      <c r="N432" s="3472"/>
      <c r="O432" s="3475">
        <f t="shared" si="101"/>
        <v>0</v>
      </c>
      <c r="P432" s="14"/>
      <c r="Q432" s="3473">
        <f t="shared" si="102"/>
        <v>0</v>
      </c>
      <c r="R432" s="777">
        <f t="shared" si="111"/>
        <v>415</v>
      </c>
      <c r="S432" s="14" t="s">
        <v>6278</v>
      </c>
      <c r="T432" s="14">
        <v>2</v>
      </c>
      <c r="U432" s="14" t="s">
        <v>1204</v>
      </c>
      <c r="V432" s="14">
        <v>3000</v>
      </c>
      <c r="W432" s="3472"/>
      <c r="X432" s="3473">
        <f t="shared" si="104"/>
        <v>0</v>
      </c>
      <c r="Y432" s="3474"/>
      <c r="Z432" s="3473">
        <f t="shared" si="105"/>
        <v>0</v>
      </c>
      <c r="AA432" s="3472"/>
      <c r="AB432" s="3473">
        <f t="shared" si="106"/>
        <v>0</v>
      </c>
      <c r="AC432" s="14">
        <v>2</v>
      </c>
      <c r="AD432" s="3473">
        <f t="shared" si="107"/>
        <v>6000</v>
      </c>
      <c r="AE432" s="3480"/>
      <c r="AF432" s="3481"/>
    </row>
    <row r="433" spans="1:32" ht="15.75" hidden="1">
      <c r="A433" s="777">
        <f t="shared" si="110"/>
        <v>416</v>
      </c>
      <c r="B433" s="14" t="s">
        <v>6279</v>
      </c>
      <c r="C433" s="14">
        <v>2</v>
      </c>
      <c r="D433" s="14" t="s">
        <v>1204</v>
      </c>
      <c r="E433" s="14">
        <v>3200</v>
      </c>
      <c r="F433" s="3472"/>
      <c r="G433" s="3473">
        <f t="shared" si="97"/>
        <v>0</v>
      </c>
      <c r="H433" s="3474"/>
      <c r="I433" s="3473">
        <f t="shared" si="98"/>
        <v>0</v>
      </c>
      <c r="J433" s="3472"/>
      <c r="K433" s="3473">
        <f t="shared" si="99"/>
        <v>0</v>
      </c>
      <c r="L433" s="3474"/>
      <c r="M433" s="3473">
        <f t="shared" si="100"/>
        <v>0</v>
      </c>
      <c r="N433" s="3472"/>
      <c r="O433" s="3475">
        <f t="shared" si="101"/>
        <v>0</v>
      </c>
      <c r="P433" s="14"/>
      <c r="Q433" s="3473">
        <f t="shared" si="102"/>
        <v>0</v>
      </c>
      <c r="R433" s="777">
        <f t="shared" si="111"/>
        <v>416</v>
      </c>
      <c r="S433" s="14" t="s">
        <v>6279</v>
      </c>
      <c r="T433" s="14">
        <v>2</v>
      </c>
      <c r="U433" s="14" t="s">
        <v>1204</v>
      </c>
      <c r="V433" s="14">
        <v>3200</v>
      </c>
      <c r="W433" s="3472"/>
      <c r="X433" s="3473">
        <f t="shared" si="104"/>
        <v>0</v>
      </c>
      <c r="Y433" s="3474"/>
      <c r="Z433" s="3473">
        <f t="shared" si="105"/>
        <v>0</v>
      </c>
      <c r="AA433" s="3472"/>
      <c r="AB433" s="3473">
        <f t="shared" si="106"/>
        <v>0</v>
      </c>
      <c r="AC433" s="14">
        <v>2</v>
      </c>
      <c r="AD433" s="3473">
        <f t="shared" si="107"/>
        <v>6400</v>
      </c>
      <c r="AE433" s="3480"/>
      <c r="AF433" s="3481"/>
    </row>
    <row r="434" spans="1:32" ht="15.75" hidden="1">
      <c r="A434" s="777">
        <f t="shared" si="110"/>
        <v>417</v>
      </c>
      <c r="B434" s="14" t="s">
        <v>6280</v>
      </c>
      <c r="C434" s="14">
        <v>2</v>
      </c>
      <c r="D434" s="14" t="s">
        <v>1204</v>
      </c>
      <c r="E434" s="14">
        <v>4000</v>
      </c>
      <c r="F434" s="3472"/>
      <c r="G434" s="3473">
        <f t="shared" si="97"/>
        <v>0</v>
      </c>
      <c r="H434" s="3474"/>
      <c r="I434" s="3473">
        <f t="shared" si="98"/>
        <v>0</v>
      </c>
      <c r="J434" s="3472"/>
      <c r="K434" s="3473">
        <f t="shared" si="99"/>
        <v>0</v>
      </c>
      <c r="L434" s="3474"/>
      <c r="M434" s="3473">
        <f t="shared" si="100"/>
        <v>0</v>
      </c>
      <c r="N434" s="3472"/>
      <c r="O434" s="3475">
        <f t="shared" si="101"/>
        <v>0</v>
      </c>
      <c r="P434" s="14"/>
      <c r="Q434" s="3473">
        <f t="shared" si="102"/>
        <v>0</v>
      </c>
      <c r="R434" s="777">
        <f t="shared" si="111"/>
        <v>417</v>
      </c>
      <c r="S434" s="14" t="s">
        <v>6280</v>
      </c>
      <c r="T434" s="14">
        <v>2</v>
      </c>
      <c r="U434" s="14" t="s">
        <v>1204</v>
      </c>
      <c r="V434" s="14">
        <v>4000</v>
      </c>
      <c r="W434" s="3472"/>
      <c r="X434" s="3473">
        <f t="shared" si="104"/>
        <v>0</v>
      </c>
      <c r="Y434" s="3474"/>
      <c r="Z434" s="3473">
        <f t="shared" si="105"/>
        <v>0</v>
      </c>
      <c r="AA434" s="3472"/>
      <c r="AB434" s="3473">
        <f t="shared" si="106"/>
        <v>0</v>
      </c>
      <c r="AC434" s="14">
        <v>2</v>
      </c>
      <c r="AD434" s="3473">
        <f t="shared" si="107"/>
        <v>8000</v>
      </c>
      <c r="AE434" s="3480"/>
      <c r="AF434" s="3481"/>
    </row>
    <row r="435" spans="1:32" ht="15.75" hidden="1">
      <c r="A435" s="777">
        <f t="shared" si="110"/>
        <v>418</v>
      </c>
      <c r="B435" s="14" t="s">
        <v>6281</v>
      </c>
      <c r="C435" s="14">
        <v>100</v>
      </c>
      <c r="D435" s="14" t="s">
        <v>6282</v>
      </c>
      <c r="E435" s="14">
        <v>100</v>
      </c>
      <c r="F435" s="3472"/>
      <c r="G435" s="3473">
        <f t="shared" si="97"/>
        <v>0</v>
      </c>
      <c r="H435" s="3474"/>
      <c r="I435" s="3473">
        <f t="shared" si="98"/>
        <v>0</v>
      </c>
      <c r="J435" s="3472"/>
      <c r="K435" s="3473">
        <f t="shared" si="99"/>
        <v>0</v>
      </c>
      <c r="L435" s="3474"/>
      <c r="M435" s="3473">
        <f t="shared" si="100"/>
        <v>0</v>
      </c>
      <c r="N435" s="3472"/>
      <c r="O435" s="3475">
        <f t="shared" si="101"/>
        <v>0</v>
      </c>
      <c r="P435" s="3474"/>
      <c r="Q435" s="3473">
        <f t="shared" si="102"/>
        <v>0</v>
      </c>
      <c r="R435" s="777">
        <f t="shared" si="111"/>
        <v>418</v>
      </c>
      <c r="S435" s="14" t="s">
        <v>6281</v>
      </c>
      <c r="T435" s="14">
        <v>100</v>
      </c>
      <c r="U435" s="14" t="s">
        <v>6282</v>
      </c>
      <c r="V435" s="14">
        <v>100</v>
      </c>
      <c r="W435" s="3472"/>
      <c r="X435" s="3473">
        <f t="shared" si="104"/>
        <v>0</v>
      </c>
      <c r="Y435" s="3474"/>
      <c r="Z435" s="3473">
        <f t="shared" si="105"/>
        <v>0</v>
      </c>
      <c r="AA435" s="3472"/>
      <c r="AB435" s="3473">
        <f t="shared" si="106"/>
        <v>0</v>
      </c>
      <c r="AC435" s="14">
        <v>100</v>
      </c>
      <c r="AD435" s="3473">
        <f t="shared" si="107"/>
        <v>10000</v>
      </c>
      <c r="AE435" s="3480"/>
      <c r="AF435" s="3481"/>
    </row>
    <row r="436" spans="1:32" ht="15.75">
      <c r="A436" s="777">
        <f t="shared" si="110"/>
        <v>419</v>
      </c>
      <c r="B436" s="14" t="s">
        <v>6283</v>
      </c>
      <c r="C436" s="14">
        <v>4</v>
      </c>
      <c r="D436" s="14" t="s">
        <v>946</v>
      </c>
      <c r="E436" s="14">
        <v>5395</v>
      </c>
      <c r="F436" s="3472"/>
      <c r="G436" s="3473">
        <f t="shared" si="97"/>
        <v>0</v>
      </c>
      <c r="H436" s="3474"/>
      <c r="I436" s="3473">
        <f t="shared" si="98"/>
        <v>0</v>
      </c>
      <c r="J436" s="3472"/>
      <c r="K436" s="3473">
        <f t="shared" si="99"/>
        <v>0</v>
      </c>
      <c r="L436" s="3474"/>
      <c r="M436" s="3473">
        <f t="shared" si="100"/>
        <v>0</v>
      </c>
      <c r="N436" s="3472"/>
      <c r="O436" s="3475">
        <f t="shared" si="101"/>
        <v>0</v>
      </c>
      <c r="P436" s="3474"/>
      <c r="Q436" s="3473">
        <f t="shared" si="102"/>
        <v>0</v>
      </c>
      <c r="R436" s="777">
        <f t="shared" si="111"/>
        <v>419</v>
      </c>
      <c r="S436" s="14" t="s">
        <v>6283</v>
      </c>
      <c r="T436" s="14">
        <v>4</v>
      </c>
      <c r="U436" s="14" t="s">
        <v>946</v>
      </c>
      <c r="V436" s="14">
        <v>5395</v>
      </c>
      <c r="W436" s="3472"/>
      <c r="X436" s="3473">
        <f t="shared" si="104"/>
        <v>0</v>
      </c>
      <c r="Y436" s="3474"/>
      <c r="Z436" s="3473">
        <f t="shared" si="105"/>
        <v>0</v>
      </c>
      <c r="AA436" s="3472"/>
      <c r="AB436" s="3473">
        <f t="shared" si="106"/>
        <v>0</v>
      </c>
      <c r="AC436" s="14">
        <v>4</v>
      </c>
      <c r="AD436" s="3473">
        <f t="shared" si="107"/>
        <v>21580</v>
      </c>
      <c r="AE436" s="3480"/>
      <c r="AF436" s="3481"/>
    </row>
    <row r="437" spans="1:32" ht="15.75">
      <c r="A437" s="777">
        <f t="shared" si="110"/>
        <v>420</v>
      </c>
      <c r="B437" s="14" t="s">
        <v>6284</v>
      </c>
      <c r="C437" s="14">
        <v>50</v>
      </c>
      <c r="D437" s="14" t="s">
        <v>1521</v>
      </c>
      <c r="E437" s="14">
        <v>516</v>
      </c>
      <c r="F437" s="3472"/>
      <c r="G437" s="3473">
        <f t="shared" si="97"/>
        <v>0</v>
      </c>
      <c r="H437" s="3474"/>
      <c r="I437" s="3473">
        <f t="shared" si="98"/>
        <v>0</v>
      </c>
      <c r="J437" s="3472"/>
      <c r="K437" s="3473">
        <f t="shared" si="99"/>
        <v>0</v>
      </c>
      <c r="L437" s="3474"/>
      <c r="M437" s="3473">
        <f t="shared" si="100"/>
        <v>0</v>
      </c>
      <c r="N437" s="3472"/>
      <c r="O437" s="3475">
        <f t="shared" si="101"/>
        <v>0</v>
      </c>
      <c r="P437" s="3474"/>
      <c r="Q437" s="3473">
        <f t="shared" si="102"/>
        <v>0</v>
      </c>
      <c r="R437" s="777">
        <f t="shared" si="111"/>
        <v>420</v>
      </c>
      <c r="S437" s="14" t="s">
        <v>6284</v>
      </c>
      <c r="T437" s="14">
        <v>50</v>
      </c>
      <c r="U437" s="14" t="s">
        <v>1521</v>
      </c>
      <c r="V437" s="14">
        <v>516</v>
      </c>
      <c r="W437" s="3472"/>
      <c r="X437" s="3473">
        <f t="shared" si="104"/>
        <v>0</v>
      </c>
      <c r="Y437" s="3474"/>
      <c r="Z437" s="3473">
        <f t="shared" si="105"/>
        <v>0</v>
      </c>
      <c r="AA437" s="3472"/>
      <c r="AB437" s="3473">
        <f t="shared" si="106"/>
        <v>0</v>
      </c>
      <c r="AC437" s="14">
        <v>50</v>
      </c>
      <c r="AD437" s="3473">
        <f t="shared" si="107"/>
        <v>25800</v>
      </c>
      <c r="AE437" s="3480"/>
      <c r="AF437" s="3481"/>
    </row>
    <row r="438" spans="1:32" ht="15.75">
      <c r="A438" s="777">
        <f t="shared" si="110"/>
        <v>421</v>
      </c>
      <c r="B438" s="14" t="s">
        <v>6285</v>
      </c>
      <c r="C438" s="14">
        <v>2</v>
      </c>
      <c r="D438" s="14" t="s">
        <v>907</v>
      </c>
      <c r="E438" s="14">
        <v>25000</v>
      </c>
      <c r="F438" s="3472"/>
      <c r="G438" s="3473">
        <f t="shared" si="97"/>
        <v>0</v>
      </c>
      <c r="H438" s="3474"/>
      <c r="I438" s="3473">
        <f t="shared" si="98"/>
        <v>0</v>
      </c>
      <c r="J438" s="3472"/>
      <c r="K438" s="3473">
        <f t="shared" si="99"/>
        <v>0</v>
      </c>
      <c r="L438" s="3474"/>
      <c r="M438" s="3473">
        <f t="shared" si="100"/>
        <v>0</v>
      </c>
      <c r="N438" s="3472"/>
      <c r="O438" s="3475">
        <f t="shared" si="101"/>
        <v>0</v>
      </c>
      <c r="P438" s="3474"/>
      <c r="Q438" s="3473">
        <f t="shared" si="102"/>
        <v>0</v>
      </c>
      <c r="R438" s="777">
        <f t="shared" si="111"/>
        <v>421</v>
      </c>
      <c r="S438" s="14" t="s">
        <v>6285</v>
      </c>
      <c r="T438" s="14">
        <v>2</v>
      </c>
      <c r="U438" s="14" t="s">
        <v>907</v>
      </c>
      <c r="V438" s="14">
        <v>25000</v>
      </c>
      <c r="W438" s="3472"/>
      <c r="X438" s="3473">
        <f t="shared" si="104"/>
        <v>0</v>
      </c>
      <c r="Y438" s="3474"/>
      <c r="Z438" s="3473">
        <f t="shared" si="105"/>
        <v>0</v>
      </c>
      <c r="AA438" s="3472"/>
      <c r="AB438" s="3473">
        <f t="shared" si="106"/>
        <v>0</v>
      </c>
      <c r="AC438" s="14">
        <v>2</v>
      </c>
      <c r="AD438" s="3473">
        <f t="shared" si="107"/>
        <v>50000</v>
      </c>
      <c r="AE438" s="3480"/>
      <c r="AF438" s="3481"/>
    </row>
    <row r="439" spans="1:32" ht="15.75">
      <c r="A439" s="777">
        <f t="shared" si="110"/>
        <v>422</v>
      </c>
      <c r="B439" s="14" t="s">
        <v>6286</v>
      </c>
      <c r="C439" s="14">
        <v>12</v>
      </c>
      <c r="D439" s="14" t="s">
        <v>1982</v>
      </c>
      <c r="E439" s="14">
        <v>5000</v>
      </c>
      <c r="F439" s="3472"/>
      <c r="G439" s="3473">
        <f t="shared" si="97"/>
        <v>0</v>
      </c>
      <c r="H439" s="3474"/>
      <c r="I439" s="3473">
        <f t="shared" si="98"/>
        <v>0</v>
      </c>
      <c r="J439" s="3472"/>
      <c r="K439" s="3473">
        <f t="shared" si="99"/>
        <v>0</v>
      </c>
      <c r="L439" s="3474"/>
      <c r="M439" s="3473">
        <f t="shared" si="100"/>
        <v>0</v>
      </c>
      <c r="N439" s="3472"/>
      <c r="O439" s="3475">
        <f t="shared" si="101"/>
        <v>0</v>
      </c>
      <c r="P439" s="3474"/>
      <c r="Q439" s="3473">
        <f t="shared" si="102"/>
        <v>0</v>
      </c>
      <c r="R439" s="777">
        <f t="shared" si="111"/>
        <v>422</v>
      </c>
      <c r="S439" s="14" t="s">
        <v>6286</v>
      </c>
      <c r="T439" s="14">
        <v>12</v>
      </c>
      <c r="U439" s="14" t="s">
        <v>1982</v>
      </c>
      <c r="V439" s="14">
        <v>5000</v>
      </c>
      <c r="W439" s="3472"/>
      <c r="X439" s="3473">
        <f t="shared" si="104"/>
        <v>0</v>
      </c>
      <c r="Y439" s="3474"/>
      <c r="Z439" s="3473">
        <f t="shared" si="105"/>
        <v>0</v>
      </c>
      <c r="AA439" s="3472"/>
      <c r="AB439" s="3473">
        <f t="shared" si="106"/>
        <v>0</v>
      </c>
      <c r="AC439" s="14">
        <v>12</v>
      </c>
      <c r="AD439" s="3473">
        <f t="shared" si="107"/>
        <v>60000</v>
      </c>
      <c r="AE439" s="3480"/>
      <c r="AF439" s="3481"/>
    </row>
    <row r="440" spans="1:32" ht="15.75">
      <c r="A440" s="777">
        <f t="shared" si="110"/>
        <v>423</v>
      </c>
      <c r="B440" s="14" t="s">
        <v>6275</v>
      </c>
      <c r="C440" s="14">
        <v>1</v>
      </c>
      <c r="D440" s="14" t="s">
        <v>1204</v>
      </c>
      <c r="E440" s="14">
        <v>25000</v>
      </c>
      <c r="F440" s="3472"/>
      <c r="G440" s="3473">
        <f t="shared" si="97"/>
        <v>0</v>
      </c>
      <c r="H440" s="3474"/>
      <c r="I440" s="3473">
        <f t="shared" si="98"/>
        <v>0</v>
      </c>
      <c r="J440" s="3472"/>
      <c r="K440" s="3473">
        <f t="shared" si="99"/>
        <v>0</v>
      </c>
      <c r="L440" s="3474"/>
      <c r="M440" s="3473">
        <f t="shared" si="100"/>
        <v>0</v>
      </c>
      <c r="N440" s="3472"/>
      <c r="O440" s="3475">
        <f t="shared" si="101"/>
        <v>0</v>
      </c>
      <c r="P440" s="3474"/>
      <c r="Q440" s="3473">
        <f t="shared" si="102"/>
        <v>0</v>
      </c>
      <c r="R440" s="777">
        <f t="shared" si="111"/>
        <v>423</v>
      </c>
      <c r="S440" s="14" t="s">
        <v>6275</v>
      </c>
      <c r="T440" s="14">
        <v>1</v>
      </c>
      <c r="U440" s="14" t="s">
        <v>1204</v>
      </c>
      <c r="V440" s="14">
        <v>25000</v>
      </c>
      <c r="W440" s="3472"/>
      <c r="X440" s="3473">
        <f t="shared" si="104"/>
        <v>0</v>
      </c>
      <c r="Y440" s="3474"/>
      <c r="Z440" s="3473">
        <f t="shared" si="105"/>
        <v>0</v>
      </c>
      <c r="AA440" s="3472"/>
      <c r="AB440" s="3473">
        <f t="shared" si="106"/>
        <v>0</v>
      </c>
      <c r="AC440" s="14">
        <v>1</v>
      </c>
      <c r="AD440" s="3473">
        <f t="shared" si="107"/>
        <v>25000</v>
      </c>
      <c r="AE440" s="3480"/>
      <c r="AF440" s="3481"/>
    </row>
    <row r="441" spans="1:32" ht="15.75">
      <c r="A441" s="777">
        <f t="shared" si="110"/>
        <v>424</v>
      </c>
      <c r="B441" s="14" t="s">
        <v>6276</v>
      </c>
      <c r="C441" s="14">
        <v>10</v>
      </c>
      <c r="D441" s="14" t="s">
        <v>946</v>
      </c>
      <c r="E441" s="14">
        <v>3435</v>
      </c>
      <c r="F441" s="3472"/>
      <c r="G441" s="3473">
        <f t="shared" si="97"/>
        <v>0</v>
      </c>
      <c r="H441" s="3474"/>
      <c r="I441" s="3473">
        <f t="shared" si="98"/>
        <v>0</v>
      </c>
      <c r="J441" s="3472"/>
      <c r="K441" s="3473">
        <f t="shared" si="99"/>
        <v>0</v>
      </c>
      <c r="L441" s="3474"/>
      <c r="M441" s="3473">
        <f t="shared" si="100"/>
        <v>0</v>
      </c>
      <c r="N441" s="3472"/>
      <c r="O441" s="3475">
        <f t="shared" si="101"/>
        <v>0</v>
      </c>
      <c r="P441" s="3474"/>
      <c r="Q441" s="3473">
        <f t="shared" si="102"/>
        <v>0</v>
      </c>
      <c r="R441" s="777">
        <f t="shared" si="111"/>
        <v>424</v>
      </c>
      <c r="S441" s="14" t="s">
        <v>6276</v>
      </c>
      <c r="T441" s="14">
        <v>10</v>
      </c>
      <c r="U441" s="14" t="s">
        <v>946</v>
      </c>
      <c r="V441" s="14">
        <v>3435</v>
      </c>
      <c r="W441" s="3472"/>
      <c r="X441" s="3473">
        <f t="shared" si="104"/>
        <v>0</v>
      </c>
      <c r="Y441" s="3474"/>
      <c r="Z441" s="3473">
        <f t="shared" si="105"/>
        <v>0</v>
      </c>
      <c r="AA441" s="3472"/>
      <c r="AB441" s="3473">
        <f t="shared" si="106"/>
        <v>0</v>
      </c>
      <c r="AC441" s="14">
        <v>10</v>
      </c>
      <c r="AD441" s="3473">
        <f t="shared" si="107"/>
        <v>34350</v>
      </c>
      <c r="AE441" s="3480"/>
      <c r="AF441" s="3481"/>
    </row>
    <row r="442" spans="1:32" ht="15.75">
      <c r="A442" s="777">
        <f t="shared" si="110"/>
        <v>425</v>
      </c>
      <c r="B442" s="14" t="s">
        <v>6277</v>
      </c>
      <c r="C442" s="14">
        <v>2</v>
      </c>
      <c r="D442" s="14" t="s">
        <v>1204</v>
      </c>
      <c r="E442" s="14">
        <v>2600</v>
      </c>
      <c r="F442" s="3472"/>
      <c r="G442" s="3473">
        <f t="shared" si="97"/>
        <v>0</v>
      </c>
      <c r="H442" s="3474"/>
      <c r="I442" s="3473">
        <f t="shared" si="98"/>
        <v>0</v>
      </c>
      <c r="J442" s="3472"/>
      <c r="K442" s="3473">
        <f t="shared" si="99"/>
        <v>0</v>
      </c>
      <c r="L442" s="3474"/>
      <c r="M442" s="3473">
        <f t="shared" si="100"/>
        <v>0</v>
      </c>
      <c r="N442" s="3472"/>
      <c r="O442" s="3475">
        <f t="shared" si="101"/>
        <v>0</v>
      </c>
      <c r="P442" s="3474"/>
      <c r="Q442" s="3473">
        <f t="shared" si="102"/>
        <v>0</v>
      </c>
      <c r="R442" s="777">
        <f t="shared" si="111"/>
        <v>425</v>
      </c>
      <c r="S442" s="14" t="s">
        <v>6277</v>
      </c>
      <c r="T442" s="14">
        <v>2</v>
      </c>
      <c r="U442" s="14" t="s">
        <v>1204</v>
      </c>
      <c r="V442" s="14">
        <v>2600</v>
      </c>
      <c r="W442" s="3472"/>
      <c r="X442" s="3473">
        <f t="shared" si="104"/>
        <v>0</v>
      </c>
      <c r="Y442" s="3474"/>
      <c r="Z442" s="3473">
        <f t="shared" si="105"/>
        <v>0</v>
      </c>
      <c r="AA442" s="3472"/>
      <c r="AB442" s="3473">
        <f t="shared" si="106"/>
        <v>0</v>
      </c>
      <c r="AC442" s="14">
        <v>2</v>
      </c>
      <c r="AD442" s="3473">
        <f t="shared" si="107"/>
        <v>5200</v>
      </c>
      <c r="AE442" s="3480"/>
      <c r="AF442" s="3481"/>
    </row>
    <row r="443" spans="1:32" ht="15.75">
      <c r="A443" s="777">
        <f t="shared" si="110"/>
        <v>426</v>
      </c>
      <c r="B443" s="14" t="s">
        <v>6278</v>
      </c>
      <c r="C443" s="14">
        <v>2</v>
      </c>
      <c r="D443" s="14" t="s">
        <v>1204</v>
      </c>
      <c r="E443" s="14">
        <v>3000</v>
      </c>
      <c r="F443" s="3472"/>
      <c r="G443" s="3473">
        <f t="shared" si="97"/>
        <v>0</v>
      </c>
      <c r="H443" s="3474"/>
      <c r="I443" s="3473">
        <f t="shared" si="98"/>
        <v>0</v>
      </c>
      <c r="J443" s="3472"/>
      <c r="K443" s="3473">
        <f t="shared" si="99"/>
        <v>0</v>
      </c>
      <c r="L443" s="3474"/>
      <c r="M443" s="3473">
        <f t="shared" si="100"/>
        <v>0</v>
      </c>
      <c r="N443" s="3472"/>
      <c r="O443" s="3475">
        <f t="shared" si="101"/>
        <v>0</v>
      </c>
      <c r="P443" s="3474"/>
      <c r="Q443" s="3473">
        <f t="shared" si="102"/>
        <v>0</v>
      </c>
      <c r="R443" s="777">
        <f t="shared" si="111"/>
        <v>426</v>
      </c>
      <c r="S443" s="14" t="s">
        <v>6278</v>
      </c>
      <c r="T443" s="14">
        <v>2</v>
      </c>
      <c r="U443" s="14" t="s">
        <v>1204</v>
      </c>
      <c r="V443" s="14">
        <v>3000</v>
      </c>
      <c r="W443" s="3472"/>
      <c r="X443" s="3473">
        <f t="shared" si="104"/>
        <v>0</v>
      </c>
      <c r="Y443" s="3474"/>
      <c r="Z443" s="3473">
        <f t="shared" si="105"/>
        <v>0</v>
      </c>
      <c r="AA443" s="3472"/>
      <c r="AB443" s="3473">
        <f t="shared" si="106"/>
        <v>0</v>
      </c>
      <c r="AC443" s="14">
        <v>2</v>
      </c>
      <c r="AD443" s="3473">
        <f t="shared" si="107"/>
        <v>6000</v>
      </c>
      <c r="AE443" s="3480"/>
      <c r="AF443" s="3481"/>
    </row>
    <row r="444" spans="1:32" ht="15.75">
      <c r="A444" s="777">
        <f t="shared" si="110"/>
        <v>427</v>
      </c>
      <c r="B444" s="14" t="s">
        <v>6279</v>
      </c>
      <c r="C444" s="14">
        <v>2</v>
      </c>
      <c r="D444" s="14" t="s">
        <v>1204</v>
      </c>
      <c r="E444" s="14">
        <v>3200</v>
      </c>
      <c r="F444" s="3472"/>
      <c r="G444" s="3473">
        <f t="shared" si="97"/>
        <v>0</v>
      </c>
      <c r="H444" s="3474"/>
      <c r="I444" s="3473">
        <f t="shared" si="98"/>
        <v>0</v>
      </c>
      <c r="J444" s="3472"/>
      <c r="K444" s="3473">
        <f t="shared" si="99"/>
        <v>0</v>
      </c>
      <c r="L444" s="3474"/>
      <c r="M444" s="3473">
        <f t="shared" si="100"/>
        <v>0</v>
      </c>
      <c r="N444" s="3472"/>
      <c r="O444" s="3475">
        <f t="shared" si="101"/>
        <v>0</v>
      </c>
      <c r="P444" s="3474"/>
      <c r="Q444" s="3473">
        <f t="shared" si="102"/>
        <v>0</v>
      </c>
      <c r="R444" s="777">
        <f t="shared" si="111"/>
        <v>427</v>
      </c>
      <c r="S444" s="14" t="s">
        <v>6279</v>
      </c>
      <c r="T444" s="14">
        <v>2</v>
      </c>
      <c r="U444" s="14" t="s">
        <v>1204</v>
      </c>
      <c r="V444" s="14">
        <v>3200</v>
      </c>
      <c r="W444" s="3472"/>
      <c r="X444" s="3473">
        <f t="shared" si="104"/>
        <v>0</v>
      </c>
      <c r="Y444" s="3474"/>
      <c r="Z444" s="3473">
        <f t="shared" si="105"/>
        <v>0</v>
      </c>
      <c r="AA444" s="3472"/>
      <c r="AB444" s="3473">
        <f t="shared" si="106"/>
        <v>0</v>
      </c>
      <c r="AC444" s="14">
        <v>2</v>
      </c>
      <c r="AD444" s="3473">
        <f t="shared" si="107"/>
        <v>6400</v>
      </c>
      <c r="AE444" s="3480"/>
      <c r="AF444" s="3481"/>
    </row>
    <row r="445" spans="1:32" ht="15.75">
      <c r="A445" s="777">
        <f t="shared" si="110"/>
        <v>428</v>
      </c>
      <c r="B445" s="14" t="s">
        <v>6280</v>
      </c>
      <c r="C445" s="14">
        <v>2</v>
      </c>
      <c r="D445" s="14" t="s">
        <v>1204</v>
      </c>
      <c r="E445" s="14">
        <v>4000</v>
      </c>
      <c r="F445" s="3472"/>
      <c r="G445" s="3473">
        <f t="shared" si="97"/>
        <v>0</v>
      </c>
      <c r="H445" s="3474"/>
      <c r="I445" s="3473">
        <f t="shared" si="98"/>
        <v>0</v>
      </c>
      <c r="J445" s="3472"/>
      <c r="K445" s="3473">
        <f t="shared" si="99"/>
        <v>0</v>
      </c>
      <c r="L445" s="3474"/>
      <c r="M445" s="3473">
        <f t="shared" si="100"/>
        <v>0</v>
      </c>
      <c r="N445" s="3472"/>
      <c r="O445" s="3475">
        <f t="shared" si="101"/>
        <v>0</v>
      </c>
      <c r="P445" s="3474"/>
      <c r="Q445" s="3473">
        <f t="shared" si="102"/>
        <v>0</v>
      </c>
      <c r="R445" s="777">
        <f t="shared" si="111"/>
        <v>428</v>
      </c>
      <c r="S445" s="14" t="s">
        <v>6280</v>
      </c>
      <c r="T445" s="14">
        <v>2</v>
      </c>
      <c r="U445" s="14" t="s">
        <v>1204</v>
      </c>
      <c r="V445" s="14">
        <v>4000</v>
      </c>
      <c r="W445" s="3472"/>
      <c r="X445" s="3473">
        <f t="shared" si="104"/>
        <v>0</v>
      </c>
      <c r="Y445" s="3474"/>
      <c r="Z445" s="3473">
        <f t="shared" si="105"/>
        <v>0</v>
      </c>
      <c r="AA445" s="3472"/>
      <c r="AB445" s="3473">
        <f t="shared" si="106"/>
        <v>0</v>
      </c>
      <c r="AC445" s="14">
        <v>2</v>
      </c>
      <c r="AD445" s="3473">
        <f t="shared" si="107"/>
        <v>8000</v>
      </c>
      <c r="AE445" s="3480"/>
      <c r="AF445" s="3481"/>
    </row>
    <row r="446" spans="1:32" ht="15.75">
      <c r="A446" s="777">
        <f t="shared" si="110"/>
        <v>429</v>
      </c>
      <c r="B446" s="14" t="s">
        <v>6281</v>
      </c>
      <c r="C446" s="14">
        <v>100</v>
      </c>
      <c r="D446" s="14" t="s">
        <v>6282</v>
      </c>
      <c r="E446" s="14">
        <v>100</v>
      </c>
      <c r="F446" s="3472"/>
      <c r="G446" s="3473">
        <f t="shared" si="97"/>
        <v>0</v>
      </c>
      <c r="H446" s="3474"/>
      <c r="I446" s="3473">
        <f t="shared" si="98"/>
        <v>0</v>
      </c>
      <c r="J446" s="3472"/>
      <c r="K446" s="3473">
        <f t="shared" si="99"/>
        <v>0</v>
      </c>
      <c r="L446" s="3474"/>
      <c r="M446" s="3473">
        <f t="shared" si="100"/>
        <v>0</v>
      </c>
      <c r="N446" s="3472"/>
      <c r="O446" s="3475">
        <f t="shared" si="101"/>
        <v>0</v>
      </c>
      <c r="P446" s="3474"/>
      <c r="Q446" s="3473">
        <f t="shared" si="102"/>
        <v>0</v>
      </c>
      <c r="R446" s="777">
        <f t="shared" si="111"/>
        <v>429</v>
      </c>
      <c r="S446" s="14" t="s">
        <v>6281</v>
      </c>
      <c r="T446" s="14">
        <v>100</v>
      </c>
      <c r="U446" s="14" t="s">
        <v>6282</v>
      </c>
      <c r="V446" s="14">
        <v>100</v>
      </c>
      <c r="W446" s="3472"/>
      <c r="X446" s="3473">
        <f t="shared" si="104"/>
        <v>0</v>
      </c>
      <c r="Y446" s="3474"/>
      <c r="Z446" s="3473">
        <f t="shared" si="105"/>
        <v>0</v>
      </c>
      <c r="AA446" s="3472"/>
      <c r="AB446" s="3473">
        <f t="shared" si="106"/>
        <v>0</v>
      </c>
      <c r="AC446" s="14">
        <v>100</v>
      </c>
      <c r="AD446" s="3473">
        <f t="shared" si="107"/>
        <v>10000</v>
      </c>
      <c r="AE446" s="3480"/>
      <c r="AF446" s="3481"/>
    </row>
    <row r="447" spans="1:32" ht="15.75">
      <c r="A447" s="777">
        <f t="shared" si="110"/>
        <v>430</v>
      </c>
      <c r="B447" s="14" t="s">
        <v>6287</v>
      </c>
      <c r="C447" s="14">
        <v>30</v>
      </c>
      <c r="D447" s="14" t="s">
        <v>903</v>
      </c>
      <c r="E447" s="14">
        <v>120</v>
      </c>
      <c r="F447" s="3472"/>
      <c r="G447" s="3473">
        <f t="shared" si="97"/>
        <v>0</v>
      </c>
      <c r="H447" s="3474"/>
      <c r="I447" s="3473">
        <f t="shared" si="98"/>
        <v>0</v>
      </c>
      <c r="J447" s="3472"/>
      <c r="K447" s="3473">
        <f t="shared" si="99"/>
        <v>0</v>
      </c>
      <c r="L447" s="3474"/>
      <c r="M447" s="3473">
        <f t="shared" si="100"/>
        <v>0</v>
      </c>
      <c r="N447" s="3472"/>
      <c r="O447" s="3475">
        <f t="shared" si="101"/>
        <v>0</v>
      </c>
      <c r="P447" s="3474"/>
      <c r="Q447" s="3473">
        <f t="shared" si="102"/>
        <v>0</v>
      </c>
      <c r="R447" s="777"/>
      <c r="S447" s="14"/>
      <c r="T447" s="14"/>
      <c r="U447" s="14"/>
      <c r="V447" s="14"/>
      <c r="W447" s="3472"/>
      <c r="X447" s="3473">
        <f t="shared" si="104"/>
        <v>0</v>
      </c>
      <c r="Y447" s="3474"/>
      <c r="Z447" s="3473">
        <f t="shared" si="105"/>
        <v>0</v>
      </c>
      <c r="AA447" s="14">
        <v>30</v>
      </c>
      <c r="AB447" s="3473">
        <f t="shared" si="106"/>
        <v>3600</v>
      </c>
      <c r="AC447" s="14"/>
      <c r="AD447" s="3473">
        <f t="shared" si="107"/>
        <v>0</v>
      </c>
      <c r="AE447" s="3480"/>
      <c r="AF447" s="3481"/>
    </row>
    <row r="448" spans="1:32" ht="15.75">
      <c r="A448" s="777">
        <f t="shared" si="110"/>
        <v>431</v>
      </c>
      <c r="B448" s="14" t="s">
        <v>6288</v>
      </c>
      <c r="C448" s="14">
        <v>3</v>
      </c>
      <c r="D448" s="14" t="s">
        <v>903</v>
      </c>
      <c r="E448" s="14">
        <v>4000</v>
      </c>
      <c r="F448" s="3472"/>
      <c r="G448" s="3473">
        <f t="shared" si="97"/>
        <v>0</v>
      </c>
      <c r="H448" s="3474"/>
      <c r="I448" s="3473">
        <f t="shared" si="98"/>
        <v>0</v>
      </c>
      <c r="J448" s="3472"/>
      <c r="K448" s="3473">
        <f t="shared" si="99"/>
        <v>0</v>
      </c>
      <c r="L448" s="3474"/>
      <c r="M448" s="3473">
        <f t="shared" si="100"/>
        <v>0</v>
      </c>
      <c r="N448" s="3472"/>
      <c r="O448" s="3475">
        <f t="shared" si="101"/>
        <v>0</v>
      </c>
      <c r="P448" s="3474"/>
      <c r="Q448" s="3473">
        <f t="shared" si="102"/>
        <v>0</v>
      </c>
      <c r="R448" s="777"/>
      <c r="S448" s="14"/>
      <c r="T448" s="14"/>
      <c r="U448" s="14"/>
      <c r="V448" s="14"/>
      <c r="W448" s="3472"/>
      <c r="X448" s="3473">
        <f t="shared" si="104"/>
        <v>0</v>
      </c>
      <c r="Y448" s="3474"/>
      <c r="Z448" s="3473">
        <f t="shared" si="105"/>
        <v>0</v>
      </c>
      <c r="AA448" s="14">
        <v>3</v>
      </c>
      <c r="AB448" s="3473">
        <f t="shared" si="106"/>
        <v>12000</v>
      </c>
      <c r="AC448" s="14"/>
      <c r="AD448" s="3473">
        <f t="shared" si="107"/>
        <v>0</v>
      </c>
      <c r="AE448" s="3480"/>
      <c r="AF448" s="3481"/>
    </row>
    <row r="449" spans="1:32" ht="15.75">
      <c r="A449" s="777">
        <f t="shared" si="110"/>
        <v>432</v>
      </c>
      <c r="B449" s="14" t="s">
        <v>6289</v>
      </c>
      <c r="C449" s="14">
        <v>2</v>
      </c>
      <c r="D449" s="14" t="s">
        <v>903</v>
      </c>
      <c r="E449" s="14">
        <v>4000</v>
      </c>
      <c r="F449" s="3472"/>
      <c r="G449" s="3473">
        <f t="shared" si="97"/>
        <v>0</v>
      </c>
      <c r="H449" s="3474"/>
      <c r="I449" s="3473">
        <f t="shared" si="98"/>
        <v>0</v>
      </c>
      <c r="J449" s="3472"/>
      <c r="K449" s="3473">
        <f t="shared" si="99"/>
        <v>0</v>
      </c>
      <c r="L449" s="3474"/>
      <c r="M449" s="3473">
        <f t="shared" si="100"/>
        <v>0</v>
      </c>
      <c r="N449" s="3472"/>
      <c r="O449" s="3475">
        <f t="shared" si="101"/>
        <v>0</v>
      </c>
      <c r="P449" s="3474"/>
      <c r="Q449" s="3473">
        <f t="shared" si="102"/>
        <v>0</v>
      </c>
      <c r="R449" s="777"/>
      <c r="S449" s="14"/>
      <c r="T449" s="14"/>
      <c r="U449" s="14"/>
      <c r="V449" s="14"/>
      <c r="W449" s="3472"/>
      <c r="X449" s="3473">
        <f t="shared" si="104"/>
        <v>0</v>
      </c>
      <c r="Y449" s="3474"/>
      <c r="Z449" s="3473">
        <f t="shared" si="105"/>
        <v>0</v>
      </c>
      <c r="AA449" s="14">
        <v>2</v>
      </c>
      <c r="AB449" s="3473">
        <f t="shared" si="106"/>
        <v>8000</v>
      </c>
      <c r="AC449" s="14"/>
      <c r="AD449" s="3473">
        <f t="shared" si="107"/>
        <v>0</v>
      </c>
      <c r="AE449" s="3480"/>
      <c r="AF449" s="3481"/>
    </row>
    <row r="450" spans="1:32" ht="15.75">
      <c r="A450" s="777">
        <f t="shared" si="110"/>
        <v>433</v>
      </c>
      <c r="B450" s="14" t="s">
        <v>6290</v>
      </c>
      <c r="C450" s="14">
        <v>1</v>
      </c>
      <c r="D450" s="14" t="s">
        <v>907</v>
      </c>
      <c r="E450" s="14">
        <v>3000</v>
      </c>
      <c r="F450" s="3472"/>
      <c r="G450" s="3473">
        <f t="shared" si="97"/>
        <v>0</v>
      </c>
      <c r="H450" s="3474"/>
      <c r="I450" s="3473">
        <f t="shared" si="98"/>
        <v>0</v>
      </c>
      <c r="J450" s="3472"/>
      <c r="K450" s="3473">
        <f t="shared" si="99"/>
        <v>0</v>
      </c>
      <c r="L450" s="3474"/>
      <c r="M450" s="3473">
        <f t="shared" si="100"/>
        <v>0</v>
      </c>
      <c r="N450" s="3472"/>
      <c r="O450" s="3475">
        <f t="shared" si="101"/>
        <v>0</v>
      </c>
      <c r="P450" s="3474"/>
      <c r="Q450" s="3473">
        <f t="shared" si="102"/>
        <v>0</v>
      </c>
      <c r="R450" s="777"/>
      <c r="S450" s="14"/>
      <c r="T450" s="14"/>
      <c r="U450" s="14"/>
      <c r="V450" s="14"/>
      <c r="W450" s="3472"/>
      <c r="X450" s="3473">
        <f t="shared" si="104"/>
        <v>0</v>
      </c>
      <c r="Y450" s="3474"/>
      <c r="Z450" s="3473">
        <f t="shared" si="105"/>
        <v>0</v>
      </c>
      <c r="AA450" s="14">
        <v>1</v>
      </c>
      <c r="AB450" s="3473">
        <f t="shared" si="106"/>
        <v>3000</v>
      </c>
      <c r="AC450" s="14"/>
      <c r="AD450" s="3473">
        <f t="shared" si="107"/>
        <v>0</v>
      </c>
      <c r="AE450" s="3480"/>
      <c r="AF450" s="3481"/>
    </row>
    <row r="451" spans="1:32" ht="15.75">
      <c r="A451" s="777">
        <f t="shared" si="110"/>
        <v>434</v>
      </c>
      <c r="B451" s="14" t="s">
        <v>6291</v>
      </c>
      <c r="C451" s="14">
        <v>2</v>
      </c>
      <c r="D451" s="14" t="s">
        <v>903</v>
      </c>
      <c r="E451" s="14">
        <v>9000</v>
      </c>
      <c r="F451" s="3472"/>
      <c r="G451" s="3473">
        <f t="shared" si="97"/>
        <v>0</v>
      </c>
      <c r="H451" s="3474"/>
      <c r="I451" s="3473">
        <f t="shared" si="98"/>
        <v>0</v>
      </c>
      <c r="J451" s="3472"/>
      <c r="K451" s="3473">
        <f t="shared" si="99"/>
        <v>0</v>
      </c>
      <c r="L451" s="3474"/>
      <c r="M451" s="3473">
        <f t="shared" si="100"/>
        <v>0</v>
      </c>
      <c r="N451" s="3472"/>
      <c r="O451" s="3475">
        <f t="shared" si="101"/>
        <v>0</v>
      </c>
      <c r="P451" s="3474"/>
      <c r="Q451" s="3473">
        <f t="shared" si="102"/>
        <v>0</v>
      </c>
      <c r="R451" s="777"/>
      <c r="S451" s="14"/>
      <c r="T451" s="14"/>
      <c r="U451" s="14"/>
      <c r="V451" s="14"/>
      <c r="W451" s="3472"/>
      <c r="X451" s="3473">
        <f t="shared" si="104"/>
        <v>0</v>
      </c>
      <c r="Y451" s="3474"/>
      <c r="Z451" s="3473">
        <f t="shared" si="105"/>
        <v>0</v>
      </c>
      <c r="AA451" s="14">
        <v>2</v>
      </c>
      <c r="AB451" s="3473">
        <f t="shared" si="106"/>
        <v>18000</v>
      </c>
      <c r="AC451" s="14"/>
      <c r="AD451" s="3473">
        <f t="shared" si="107"/>
        <v>0</v>
      </c>
      <c r="AE451" s="3480"/>
      <c r="AF451" s="3481"/>
    </row>
    <row r="452" spans="1:32" ht="15.75">
      <c r="A452" s="777">
        <f t="shared" si="110"/>
        <v>435</v>
      </c>
      <c r="B452" s="14" t="s">
        <v>6292</v>
      </c>
      <c r="C452" s="14">
        <v>1</v>
      </c>
      <c r="D452" s="14" t="s">
        <v>907</v>
      </c>
      <c r="E452" s="14">
        <v>8000</v>
      </c>
      <c r="F452" s="3472"/>
      <c r="G452" s="3473">
        <f t="shared" si="97"/>
        <v>0</v>
      </c>
      <c r="H452" s="3474"/>
      <c r="I452" s="3473">
        <f t="shared" si="98"/>
        <v>0</v>
      </c>
      <c r="J452" s="3472"/>
      <c r="K452" s="3473">
        <f t="shared" si="99"/>
        <v>0</v>
      </c>
      <c r="L452" s="3474"/>
      <c r="M452" s="3473">
        <f t="shared" si="100"/>
        <v>0</v>
      </c>
      <c r="N452" s="3472"/>
      <c r="O452" s="3475">
        <f t="shared" si="101"/>
        <v>0</v>
      </c>
      <c r="P452" s="3474"/>
      <c r="Q452" s="3473">
        <f t="shared" si="102"/>
        <v>0</v>
      </c>
      <c r="R452" s="777"/>
      <c r="S452" s="14"/>
      <c r="T452" s="14"/>
      <c r="U452" s="14"/>
      <c r="V452" s="14"/>
      <c r="W452" s="3472"/>
      <c r="X452" s="3473">
        <f t="shared" si="104"/>
        <v>0</v>
      </c>
      <c r="Y452" s="3474"/>
      <c r="Z452" s="3473">
        <f t="shared" si="105"/>
        <v>0</v>
      </c>
      <c r="AA452" s="14">
        <v>1</v>
      </c>
      <c r="AB452" s="3473">
        <f t="shared" si="106"/>
        <v>8000</v>
      </c>
      <c r="AC452" s="14"/>
      <c r="AD452" s="3473">
        <f t="shared" si="107"/>
        <v>0</v>
      </c>
      <c r="AE452" s="3480"/>
      <c r="AF452" s="3481"/>
    </row>
    <row r="453" spans="1:32" ht="15.75">
      <c r="A453" s="777">
        <f t="shared" si="110"/>
        <v>436</v>
      </c>
      <c r="B453" s="14" t="s">
        <v>6293</v>
      </c>
      <c r="C453" s="14">
        <v>2</v>
      </c>
      <c r="D453" s="14" t="s">
        <v>903</v>
      </c>
      <c r="E453" s="14">
        <v>13000</v>
      </c>
      <c r="F453" s="3472"/>
      <c r="G453" s="3473">
        <f t="shared" si="97"/>
        <v>0</v>
      </c>
      <c r="H453" s="3474"/>
      <c r="I453" s="3473">
        <f t="shared" si="98"/>
        <v>0</v>
      </c>
      <c r="J453" s="3472"/>
      <c r="K453" s="3473">
        <f t="shared" si="99"/>
        <v>0</v>
      </c>
      <c r="L453" s="3474"/>
      <c r="M453" s="3473">
        <f t="shared" si="100"/>
        <v>0</v>
      </c>
      <c r="N453" s="3472"/>
      <c r="O453" s="3475">
        <f t="shared" si="101"/>
        <v>0</v>
      </c>
      <c r="P453" s="3474"/>
      <c r="Q453" s="3473">
        <f t="shared" si="102"/>
        <v>0</v>
      </c>
      <c r="R453" s="777"/>
      <c r="S453" s="14"/>
      <c r="T453" s="14"/>
      <c r="U453" s="14"/>
      <c r="V453" s="14"/>
      <c r="W453" s="3472"/>
      <c r="X453" s="3473">
        <f t="shared" si="104"/>
        <v>0</v>
      </c>
      <c r="Y453" s="3474"/>
      <c r="Z453" s="3473">
        <f t="shared" si="105"/>
        <v>0</v>
      </c>
      <c r="AA453" s="14">
        <v>2</v>
      </c>
      <c r="AB453" s="3473">
        <f t="shared" si="106"/>
        <v>26000</v>
      </c>
      <c r="AC453" s="14"/>
      <c r="AD453" s="3473">
        <f t="shared" si="107"/>
        <v>0</v>
      </c>
      <c r="AE453" s="3480"/>
      <c r="AF453" s="3481"/>
    </row>
    <row r="454" spans="1:32" ht="15.75">
      <c r="A454" s="777">
        <f t="shared" si="110"/>
        <v>437</v>
      </c>
      <c r="B454" s="14" t="s">
        <v>6294</v>
      </c>
      <c r="C454" s="14">
        <v>3</v>
      </c>
      <c r="D454" s="14" t="s">
        <v>903</v>
      </c>
      <c r="E454" s="14">
        <v>8000</v>
      </c>
      <c r="F454" s="3472"/>
      <c r="G454" s="3473">
        <f t="shared" si="97"/>
        <v>0</v>
      </c>
      <c r="H454" s="3474"/>
      <c r="I454" s="3473">
        <f t="shared" si="98"/>
        <v>0</v>
      </c>
      <c r="J454" s="3472"/>
      <c r="K454" s="3473">
        <f t="shared" si="99"/>
        <v>0</v>
      </c>
      <c r="L454" s="3474"/>
      <c r="M454" s="3473">
        <f t="shared" si="100"/>
        <v>0</v>
      </c>
      <c r="N454" s="3472"/>
      <c r="O454" s="3475">
        <f t="shared" si="101"/>
        <v>0</v>
      </c>
      <c r="P454" s="3474"/>
      <c r="Q454" s="3473">
        <f t="shared" si="102"/>
        <v>0</v>
      </c>
      <c r="R454" s="777"/>
      <c r="S454" s="14"/>
      <c r="T454" s="14"/>
      <c r="U454" s="14"/>
      <c r="V454" s="14"/>
      <c r="W454" s="3472"/>
      <c r="X454" s="3473">
        <f t="shared" si="104"/>
        <v>0</v>
      </c>
      <c r="Y454" s="3474"/>
      <c r="Z454" s="3473">
        <f t="shared" si="105"/>
        <v>0</v>
      </c>
      <c r="AA454" s="14">
        <v>3</v>
      </c>
      <c r="AB454" s="3473">
        <f t="shared" si="106"/>
        <v>24000</v>
      </c>
      <c r="AC454" s="14"/>
      <c r="AD454" s="3473">
        <f t="shared" si="107"/>
        <v>0</v>
      </c>
      <c r="AE454" s="3480"/>
      <c r="AF454" s="3481"/>
    </row>
    <row r="455" spans="1:32" ht="15.75">
      <c r="A455" s="777">
        <f t="shared" si="110"/>
        <v>438</v>
      </c>
      <c r="B455" s="14" t="s">
        <v>6295</v>
      </c>
      <c r="C455" s="14">
        <v>10</v>
      </c>
      <c r="D455" s="14" t="s">
        <v>903</v>
      </c>
      <c r="E455" s="14">
        <v>1200</v>
      </c>
      <c r="F455" s="3472"/>
      <c r="G455" s="3473">
        <f t="shared" si="97"/>
        <v>0</v>
      </c>
      <c r="H455" s="3474"/>
      <c r="I455" s="3473">
        <f t="shared" si="98"/>
        <v>0</v>
      </c>
      <c r="J455" s="3472"/>
      <c r="K455" s="3473">
        <f t="shared" si="99"/>
        <v>0</v>
      </c>
      <c r="L455" s="3474"/>
      <c r="M455" s="3473">
        <f t="shared" si="100"/>
        <v>0</v>
      </c>
      <c r="N455" s="3472"/>
      <c r="O455" s="3475">
        <f t="shared" si="101"/>
        <v>0</v>
      </c>
      <c r="P455" s="3474"/>
      <c r="Q455" s="3473">
        <f t="shared" si="102"/>
        <v>0</v>
      </c>
      <c r="R455" s="777"/>
      <c r="S455" s="14"/>
      <c r="T455" s="14"/>
      <c r="U455" s="14"/>
      <c r="V455" s="14"/>
      <c r="W455" s="3472"/>
      <c r="X455" s="3473">
        <f t="shared" si="104"/>
        <v>0</v>
      </c>
      <c r="Y455" s="3474"/>
      <c r="Z455" s="3473">
        <f t="shared" si="105"/>
        <v>0</v>
      </c>
      <c r="AA455" s="14">
        <v>10</v>
      </c>
      <c r="AB455" s="3473">
        <f t="shared" si="106"/>
        <v>12000</v>
      </c>
      <c r="AC455" s="14"/>
      <c r="AD455" s="3473">
        <f t="shared" si="107"/>
        <v>0</v>
      </c>
      <c r="AE455" s="3480"/>
      <c r="AF455" s="3481"/>
    </row>
    <row r="456" spans="1:32" ht="15.75">
      <c r="A456" s="777">
        <f t="shared" si="110"/>
        <v>439</v>
      </c>
      <c r="B456" s="14" t="s">
        <v>6296</v>
      </c>
      <c r="C456" s="14">
        <v>10</v>
      </c>
      <c r="D456" s="14" t="s">
        <v>903</v>
      </c>
      <c r="E456" s="14">
        <v>1100</v>
      </c>
      <c r="F456" s="3472"/>
      <c r="G456" s="3473">
        <f t="shared" si="97"/>
        <v>0</v>
      </c>
      <c r="H456" s="3474"/>
      <c r="I456" s="3473">
        <f t="shared" si="98"/>
        <v>0</v>
      </c>
      <c r="J456" s="3472"/>
      <c r="K456" s="3473">
        <f t="shared" si="99"/>
        <v>0</v>
      </c>
      <c r="L456" s="3474"/>
      <c r="M456" s="3473">
        <f t="shared" si="100"/>
        <v>0</v>
      </c>
      <c r="N456" s="3472"/>
      <c r="O456" s="3475">
        <f t="shared" si="101"/>
        <v>0</v>
      </c>
      <c r="P456" s="3474"/>
      <c r="Q456" s="3473">
        <f t="shared" si="102"/>
        <v>0</v>
      </c>
      <c r="R456" s="777"/>
      <c r="S456" s="14"/>
      <c r="T456" s="14"/>
      <c r="U456" s="14"/>
      <c r="V456" s="14"/>
      <c r="W456" s="3472"/>
      <c r="X456" s="3473">
        <f t="shared" si="104"/>
        <v>0</v>
      </c>
      <c r="Y456" s="3474"/>
      <c r="Z456" s="3473">
        <f t="shared" si="105"/>
        <v>0</v>
      </c>
      <c r="AA456" s="14">
        <v>10</v>
      </c>
      <c r="AB456" s="3473">
        <f t="shared" si="106"/>
        <v>11000</v>
      </c>
      <c r="AC456" s="14"/>
      <c r="AD456" s="3473">
        <f t="shared" si="107"/>
        <v>0</v>
      </c>
      <c r="AE456" s="3480"/>
      <c r="AF456" s="3481"/>
    </row>
    <row r="457" spans="1:32" ht="15.75">
      <c r="A457" s="777">
        <f t="shared" si="110"/>
        <v>440</v>
      </c>
      <c r="B457" s="14" t="s">
        <v>6297</v>
      </c>
      <c r="C457" s="14">
        <v>10</v>
      </c>
      <c r="D457" s="14" t="s">
        <v>903</v>
      </c>
      <c r="E457" s="14">
        <v>1000</v>
      </c>
      <c r="F457" s="3472"/>
      <c r="G457" s="3473">
        <f t="shared" si="97"/>
        <v>0</v>
      </c>
      <c r="H457" s="3474"/>
      <c r="I457" s="3473">
        <f t="shared" si="98"/>
        <v>0</v>
      </c>
      <c r="J457" s="3472"/>
      <c r="K457" s="3473">
        <f t="shared" si="99"/>
        <v>0</v>
      </c>
      <c r="L457" s="3474"/>
      <c r="M457" s="3473">
        <f t="shared" si="100"/>
        <v>0</v>
      </c>
      <c r="N457" s="3472"/>
      <c r="O457" s="3475">
        <f t="shared" si="101"/>
        <v>0</v>
      </c>
      <c r="P457" s="3474"/>
      <c r="Q457" s="3473">
        <f t="shared" si="102"/>
        <v>0</v>
      </c>
      <c r="R457" s="777"/>
      <c r="S457" s="14"/>
      <c r="T457" s="14"/>
      <c r="U457" s="14"/>
      <c r="V457" s="14"/>
      <c r="W457" s="3472"/>
      <c r="X457" s="3473">
        <f t="shared" si="104"/>
        <v>0</v>
      </c>
      <c r="Y457" s="3474"/>
      <c r="Z457" s="3473">
        <f t="shared" si="105"/>
        <v>0</v>
      </c>
      <c r="AA457" s="14">
        <v>10</v>
      </c>
      <c r="AB457" s="3473">
        <f t="shared" si="106"/>
        <v>10000</v>
      </c>
      <c r="AC457" s="14"/>
      <c r="AD457" s="3473">
        <f t="shared" si="107"/>
        <v>0</v>
      </c>
      <c r="AE457" s="3480"/>
      <c r="AF457" s="3481"/>
    </row>
    <row r="458" spans="1:32" ht="15.75">
      <c r="A458" s="777">
        <f t="shared" si="110"/>
        <v>441</v>
      </c>
      <c r="B458" s="14" t="s">
        <v>6298</v>
      </c>
      <c r="C458" s="14">
        <v>10</v>
      </c>
      <c r="D458" s="14" t="s">
        <v>903</v>
      </c>
      <c r="E458" s="14">
        <v>950</v>
      </c>
      <c r="F458" s="3472"/>
      <c r="G458" s="3473">
        <f t="shared" si="97"/>
        <v>0</v>
      </c>
      <c r="H458" s="3474"/>
      <c r="I458" s="3473">
        <f t="shared" si="98"/>
        <v>0</v>
      </c>
      <c r="J458" s="3472"/>
      <c r="K458" s="3473">
        <f t="shared" si="99"/>
        <v>0</v>
      </c>
      <c r="L458" s="3474"/>
      <c r="M458" s="3473">
        <f t="shared" si="100"/>
        <v>0</v>
      </c>
      <c r="N458" s="3472"/>
      <c r="O458" s="3475">
        <f t="shared" si="101"/>
        <v>0</v>
      </c>
      <c r="P458" s="3474"/>
      <c r="Q458" s="3473">
        <f t="shared" si="102"/>
        <v>0</v>
      </c>
      <c r="R458" s="777"/>
      <c r="S458" s="14"/>
      <c r="T458" s="14"/>
      <c r="U458" s="14"/>
      <c r="V458" s="14"/>
      <c r="W458" s="3472"/>
      <c r="X458" s="3473">
        <f t="shared" si="104"/>
        <v>0</v>
      </c>
      <c r="Y458" s="3474"/>
      <c r="Z458" s="3473">
        <f t="shared" si="105"/>
        <v>0</v>
      </c>
      <c r="AA458" s="14">
        <v>10</v>
      </c>
      <c r="AB458" s="3473">
        <f t="shared" si="106"/>
        <v>9500</v>
      </c>
      <c r="AC458" s="14"/>
      <c r="AD458" s="3473">
        <f t="shared" si="107"/>
        <v>0</v>
      </c>
      <c r="AE458" s="3480"/>
      <c r="AF458" s="3481"/>
    </row>
    <row r="459" spans="1:32" ht="15.75">
      <c r="A459" s="777">
        <f t="shared" si="110"/>
        <v>442</v>
      </c>
      <c r="B459" s="14" t="s">
        <v>429</v>
      </c>
      <c r="C459" s="14">
        <v>1</v>
      </c>
      <c r="D459" s="14" t="s">
        <v>907</v>
      </c>
      <c r="E459" s="14">
        <v>2000</v>
      </c>
      <c r="F459" s="3472"/>
      <c r="G459" s="3473">
        <f t="shared" si="97"/>
        <v>0</v>
      </c>
      <c r="H459" s="3474"/>
      <c r="I459" s="3473">
        <f t="shared" si="98"/>
        <v>0</v>
      </c>
      <c r="J459" s="3472"/>
      <c r="K459" s="3473">
        <f t="shared" si="99"/>
        <v>0</v>
      </c>
      <c r="L459" s="3474"/>
      <c r="M459" s="3473">
        <f t="shared" si="100"/>
        <v>0</v>
      </c>
      <c r="N459" s="3472"/>
      <c r="O459" s="3475">
        <f t="shared" si="101"/>
        <v>0</v>
      </c>
      <c r="P459" s="3474"/>
      <c r="Q459" s="3473">
        <f t="shared" si="102"/>
        <v>0</v>
      </c>
      <c r="R459" s="777"/>
      <c r="S459" s="14"/>
      <c r="T459" s="14"/>
      <c r="U459" s="14"/>
      <c r="V459" s="14"/>
      <c r="W459" s="3472"/>
      <c r="X459" s="3473">
        <f t="shared" si="104"/>
        <v>0</v>
      </c>
      <c r="Y459" s="3474"/>
      <c r="Z459" s="3473">
        <f t="shared" si="105"/>
        <v>0</v>
      </c>
      <c r="AA459" s="14">
        <v>1</v>
      </c>
      <c r="AB459" s="3473">
        <f t="shared" si="106"/>
        <v>2000</v>
      </c>
      <c r="AC459" s="14"/>
      <c r="AD459" s="3473">
        <f t="shared" si="107"/>
        <v>0</v>
      </c>
      <c r="AE459" s="3480"/>
      <c r="AF459" s="3481"/>
    </row>
    <row r="460" spans="1:32" ht="15.75">
      <c r="A460" s="777">
        <f t="shared" si="110"/>
        <v>443</v>
      </c>
      <c r="B460" s="14" t="s">
        <v>430</v>
      </c>
      <c r="C460" s="14">
        <v>1</v>
      </c>
      <c r="D460" s="14" t="s">
        <v>907</v>
      </c>
      <c r="E460" s="14">
        <v>1500</v>
      </c>
      <c r="F460" s="3472"/>
      <c r="G460" s="3473">
        <f t="shared" si="97"/>
        <v>0</v>
      </c>
      <c r="H460" s="3474"/>
      <c r="I460" s="3473">
        <f t="shared" si="98"/>
        <v>0</v>
      </c>
      <c r="J460" s="3472"/>
      <c r="K460" s="3473">
        <f t="shared" si="99"/>
        <v>0</v>
      </c>
      <c r="L460" s="3474"/>
      <c r="M460" s="3473">
        <f t="shared" si="100"/>
        <v>0</v>
      </c>
      <c r="N460" s="3472"/>
      <c r="O460" s="3475">
        <f t="shared" si="101"/>
        <v>0</v>
      </c>
      <c r="P460" s="3474"/>
      <c r="Q460" s="3473">
        <f t="shared" si="102"/>
        <v>0</v>
      </c>
      <c r="R460" s="777"/>
      <c r="S460" s="14"/>
      <c r="T460" s="14"/>
      <c r="U460" s="14"/>
      <c r="V460" s="14"/>
      <c r="W460" s="3472"/>
      <c r="X460" s="3473">
        <f t="shared" si="104"/>
        <v>0</v>
      </c>
      <c r="Y460" s="3474"/>
      <c r="Z460" s="3473">
        <f t="shared" si="105"/>
        <v>0</v>
      </c>
      <c r="AA460" s="14">
        <v>1</v>
      </c>
      <c r="AB460" s="3473">
        <f t="shared" si="106"/>
        <v>1500</v>
      </c>
      <c r="AC460" s="14"/>
      <c r="AD460" s="3473">
        <f t="shared" si="107"/>
        <v>0</v>
      </c>
      <c r="AE460" s="3480"/>
      <c r="AF460" s="3481"/>
    </row>
    <row r="461" spans="1:32" ht="15.75">
      <c r="A461" s="777">
        <f t="shared" si="110"/>
        <v>444</v>
      </c>
      <c r="B461" s="14" t="s">
        <v>6299</v>
      </c>
      <c r="C461" s="14">
        <v>1</v>
      </c>
      <c r="D461" s="14" t="s">
        <v>907</v>
      </c>
      <c r="E461" s="14">
        <v>2000</v>
      </c>
      <c r="F461" s="3472"/>
      <c r="G461" s="3473">
        <f t="shared" si="97"/>
        <v>0</v>
      </c>
      <c r="H461" s="3474"/>
      <c r="I461" s="3473">
        <f t="shared" si="98"/>
        <v>0</v>
      </c>
      <c r="J461" s="3472"/>
      <c r="K461" s="3473">
        <f t="shared" si="99"/>
        <v>0</v>
      </c>
      <c r="L461" s="3474"/>
      <c r="M461" s="3473">
        <f t="shared" si="100"/>
        <v>0</v>
      </c>
      <c r="N461" s="3472"/>
      <c r="O461" s="3475">
        <f t="shared" si="101"/>
        <v>0</v>
      </c>
      <c r="P461" s="3474"/>
      <c r="Q461" s="3473">
        <f t="shared" si="102"/>
        <v>0</v>
      </c>
      <c r="R461" s="777"/>
      <c r="S461" s="14"/>
      <c r="T461" s="14"/>
      <c r="U461" s="14"/>
      <c r="V461" s="14"/>
      <c r="W461" s="3472"/>
      <c r="X461" s="3473">
        <f t="shared" si="104"/>
        <v>0</v>
      </c>
      <c r="Y461" s="3474"/>
      <c r="Z461" s="3473">
        <f t="shared" si="105"/>
        <v>0</v>
      </c>
      <c r="AA461" s="14">
        <v>1</v>
      </c>
      <c r="AB461" s="3473">
        <f t="shared" si="106"/>
        <v>2000</v>
      </c>
      <c r="AC461" s="14"/>
      <c r="AD461" s="3473">
        <f t="shared" si="107"/>
        <v>0</v>
      </c>
      <c r="AE461" s="3480"/>
      <c r="AF461" s="3481"/>
    </row>
    <row r="462" spans="1:32" ht="15.75">
      <c r="A462" s="777">
        <f t="shared" si="110"/>
        <v>445</v>
      </c>
      <c r="B462" s="14" t="s">
        <v>6300</v>
      </c>
      <c r="C462" s="14">
        <v>1</v>
      </c>
      <c r="D462" s="14" t="s">
        <v>907</v>
      </c>
      <c r="E462" s="14">
        <v>1500</v>
      </c>
      <c r="F462" s="3472"/>
      <c r="G462" s="3473">
        <f t="shared" si="97"/>
        <v>0</v>
      </c>
      <c r="H462" s="3474"/>
      <c r="I462" s="3473">
        <f t="shared" si="98"/>
        <v>0</v>
      </c>
      <c r="J462" s="3472"/>
      <c r="K462" s="3473">
        <f t="shared" si="99"/>
        <v>0</v>
      </c>
      <c r="L462" s="3474"/>
      <c r="M462" s="3473">
        <f t="shared" si="100"/>
        <v>0</v>
      </c>
      <c r="N462" s="3472"/>
      <c r="O462" s="3475">
        <f t="shared" si="101"/>
        <v>0</v>
      </c>
      <c r="P462" s="3474"/>
      <c r="Q462" s="3473">
        <f t="shared" si="102"/>
        <v>0</v>
      </c>
      <c r="R462" s="777"/>
      <c r="S462" s="14"/>
      <c r="T462" s="14"/>
      <c r="U462" s="14"/>
      <c r="V462" s="14"/>
      <c r="W462" s="3472"/>
      <c r="X462" s="3473">
        <f t="shared" si="104"/>
        <v>0</v>
      </c>
      <c r="Y462" s="3474"/>
      <c r="Z462" s="3473">
        <f t="shared" si="105"/>
        <v>0</v>
      </c>
      <c r="AA462" s="14">
        <v>1</v>
      </c>
      <c r="AB462" s="3473">
        <f t="shared" si="106"/>
        <v>1500</v>
      </c>
      <c r="AC462" s="14"/>
      <c r="AD462" s="3473">
        <f t="shared" si="107"/>
        <v>0</v>
      </c>
      <c r="AE462" s="3480"/>
      <c r="AF462" s="3481"/>
    </row>
    <row r="463" spans="1:32" ht="15.75">
      <c r="A463" s="777">
        <f t="shared" si="110"/>
        <v>446</v>
      </c>
      <c r="B463" s="14" t="s">
        <v>6301</v>
      </c>
      <c r="C463" s="14">
        <v>1</v>
      </c>
      <c r="D463" s="14" t="s">
        <v>907</v>
      </c>
      <c r="E463" s="14">
        <v>1500</v>
      </c>
      <c r="F463" s="3472"/>
      <c r="G463" s="3473">
        <f t="shared" si="97"/>
        <v>0</v>
      </c>
      <c r="H463" s="3474"/>
      <c r="I463" s="3473">
        <f t="shared" si="98"/>
        <v>0</v>
      </c>
      <c r="J463" s="3472"/>
      <c r="K463" s="3473">
        <f t="shared" si="99"/>
        <v>0</v>
      </c>
      <c r="L463" s="3474"/>
      <c r="M463" s="3473">
        <f t="shared" si="100"/>
        <v>0</v>
      </c>
      <c r="N463" s="3472"/>
      <c r="O463" s="3475">
        <f t="shared" si="101"/>
        <v>0</v>
      </c>
      <c r="P463" s="3474"/>
      <c r="Q463" s="3473">
        <f t="shared" si="102"/>
        <v>0</v>
      </c>
      <c r="R463" s="777"/>
      <c r="S463" s="14"/>
      <c r="T463" s="14"/>
      <c r="U463" s="14"/>
      <c r="V463" s="14"/>
      <c r="W463" s="3472"/>
      <c r="X463" s="3473">
        <f t="shared" si="104"/>
        <v>0</v>
      </c>
      <c r="Y463" s="3474"/>
      <c r="Z463" s="3473">
        <f t="shared" si="105"/>
        <v>0</v>
      </c>
      <c r="AA463" s="14">
        <v>1</v>
      </c>
      <c r="AB463" s="3473">
        <f t="shared" si="106"/>
        <v>1500</v>
      </c>
      <c r="AC463" s="14"/>
      <c r="AD463" s="3473">
        <f t="shared" si="107"/>
        <v>0</v>
      </c>
      <c r="AE463" s="3480"/>
      <c r="AF463" s="3481"/>
    </row>
    <row r="464" spans="1:32" ht="15.75">
      <c r="A464" s="777">
        <f t="shared" si="110"/>
        <v>447</v>
      </c>
      <c r="B464" s="14" t="s">
        <v>6302</v>
      </c>
      <c r="C464" s="14">
        <v>1</v>
      </c>
      <c r="D464" s="14" t="s">
        <v>907</v>
      </c>
      <c r="E464" s="14">
        <v>8000</v>
      </c>
      <c r="F464" s="3472"/>
      <c r="G464" s="3473">
        <f t="shared" si="97"/>
        <v>0</v>
      </c>
      <c r="H464" s="3474"/>
      <c r="I464" s="3473">
        <f t="shared" si="98"/>
        <v>0</v>
      </c>
      <c r="J464" s="3472"/>
      <c r="K464" s="3473">
        <f t="shared" si="99"/>
        <v>0</v>
      </c>
      <c r="L464" s="3474"/>
      <c r="M464" s="3473">
        <f t="shared" si="100"/>
        <v>0</v>
      </c>
      <c r="N464" s="3472"/>
      <c r="O464" s="3475">
        <f t="shared" si="101"/>
        <v>0</v>
      </c>
      <c r="P464" s="3474"/>
      <c r="Q464" s="3473">
        <f t="shared" si="102"/>
        <v>0</v>
      </c>
      <c r="R464" s="777"/>
      <c r="S464" s="14"/>
      <c r="T464" s="14"/>
      <c r="U464" s="14"/>
      <c r="V464" s="14"/>
      <c r="W464" s="3472"/>
      <c r="X464" s="3473">
        <f t="shared" si="104"/>
        <v>0</v>
      </c>
      <c r="Y464" s="3474"/>
      <c r="Z464" s="3473">
        <f t="shared" si="105"/>
        <v>0</v>
      </c>
      <c r="AA464" s="14">
        <v>1</v>
      </c>
      <c r="AB464" s="3473">
        <f t="shared" si="106"/>
        <v>8000</v>
      </c>
      <c r="AC464" s="14"/>
      <c r="AD464" s="3473">
        <f t="shared" si="107"/>
        <v>0</v>
      </c>
      <c r="AE464" s="3480"/>
      <c r="AF464" s="3481"/>
    </row>
    <row r="465" spans="1:32" ht="15.75">
      <c r="A465" s="777">
        <f t="shared" si="110"/>
        <v>448</v>
      </c>
      <c r="B465" s="14" t="s">
        <v>6303</v>
      </c>
      <c r="C465" s="14">
        <v>1</v>
      </c>
      <c r="D465" s="14" t="s">
        <v>907</v>
      </c>
      <c r="E465" s="14">
        <v>8000</v>
      </c>
      <c r="F465" s="3472"/>
      <c r="G465" s="3473">
        <f t="shared" si="97"/>
        <v>0</v>
      </c>
      <c r="H465" s="3474"/>
      <c r="I465" s="3473">
        <f t="shared" si="98"/>
        <v>0</v>
      </c>
      <c r="J465" s="3472"/>
      <c r="K465" s="3473">
        <f t="shared" si="99"/>
        <v>0</v>
      </c>
      <c r="L465" s="3474"/>
      <c r="M465" s="3473">
        <f t="shared" si="100"/>
        <v>0</v>
      </c>
      <c r="N465" s="3472"/>
      <c r="O465" s="3475">
        <f t="shared" si="101"/>
        <v>0</v>
      </c>
      <c r="P465" s="3474"/>
      <c r="Q465" s="3473">
        <f t="shared" si="102"/>
        <v>0</v>
      </c>
      <c r="R465" s="777"/>
      <c r="S465" s="14"/>
      <c r="T465" s="14"/>
      <c r="U465" s="14"/>
      <c r="V465" s="14"/>
      <c r="W465" s="3472"/>
      <c r="X465" s="3473">
        <f t="shared" si="104"/>
        <v>0</v>
      </c>
      <c r="Y465" s="3474"/>
      <c r="Z465" s="3473">
        <f t="shared" si="105"/>
        <v>0</v>
      </c>
      <c r="AA465" s="14">
        <v>1</v>
      </c>
      <c r="AB465" s="3473">
        <f t="shared" si="106"/>
        <v>8000</v>
      </c>
      <c r="AC465" s="14"/>
      <c r="AD465" s="3473">
        <f t="shared" si="107"/>
        <v>0</v>
      </c>
      <c r="AE465" s="3480"/>
      <c r="AF465" s="3481"/>
    </row>
    <row r="466" spans="1:32" ht="15.75">
      <c r="A466" s="777">
        <f t="shared" si="110"/>
        <v>449</v>
      </c>
      <c r="B466" s="14" t="s">
        <v>6304</v>
      </c>
      <c r="C466" s="14">
        <v>1</v>
      </c>
      <c r="D466" s="14" t="s">
        <v>907</v>
      </c>
      <c r="E466" s="14">
        <v>8000</v>
      </c>
      <c r="F466" s="3472"/>
      <c r="G466" s="3473">
        <f t="shared" si="97"/>
        <v>0</v>
      </c>
      <c r="H466" s="3474"/>
      <c r="I466" s="3473">
        <f t="shared" si="98"/>
        <v>0</v>
      </c>
      <c r="J466" s="3472"/>
      <c r="K466" s="3473">
        <f t="shared" si="99"/>
        <v>0</v>
      </c>
      <c r="L466" s="3474"/>
      <c r="M466" s="3473">
        <f t="shared" si="100"/>
        <v>0</v>
      </c>
      <c r="N466" s="3472"/>
      <c r="O466" s="3475">
        <f t="shared" si="101"/>
        <v>0</v>
      </c>
      <c r="P466" s="3474"/>
      <c r="Q466" s="3473">
        <f t="shared" si="102"/>
        <v>0</v>
      </c>
      <c r="R466" s="777"/>
      <c r="S466" s="14"/>
      <c r="T466" s="14"/>
      <c r="U466" s="14"/>
      <c r="V466" s="14"/>
      <c r="W466" s="3472"/>
      <c r="X466" s="3473">
        <f t="shared" si="104"/>
        <v>0</v>
      </c>
      <c r="Y466" s="3474"/>
      <c r="Z466" s="3473">
        <f t="shared" si="105"/>
        <v>0</v>
      </c>
      <c r="AA466" s="14">
        <v>1</v>
      </c>
      <c r="AB466" s="3473">
        <f t="shared" si="106"/>
        <v>8000</v>
      </c>
      <c r="AC466" s="14"/>
      <c r="AD466" s="3473">
        <f t="shared" si="107"/>
        <v>0</v>
      </c>
      <c r="AE466" s="3480"/>
      <c r="AF466" s="3481"/>
    </row>
    <row r="467" spans="1:32" ht="15.75">
      <c r="A467" s="777">
        <f t="shared" si="110"/>
        <v>450</v>
      </c>
      <c r="B467" s="14" t="s">
        <v>6305</v>
      </c>
      <c r="C467" s="14">
        <v>1</v>
      </c>
      <c r="D467" s="14" t="s">
        <v>907</v>
      </c>
      <c r="E467" s="14">
        <v>1500</v>
      </c>
      <c r="F467" s="3472"/>
      <c r="G467" s="3473">
        <f t="shared" ref="G467:G468" si="112">F467*E467</f>
        <v>0</v>
      </c>
      <c r="H467" s="3474"/>
      <c r="I467" s="3473">
        <f t="shared" ref="I467:I468" si="113">H467*E467</f>
        <v>0</v>
      </c>
      <c r="J467" s="3472"/>
      <c r="K467" s="3473">
        <f t="shared" ref="K467:K468" si="114">J467*E467</f>
        <v>0</v>
      </c>
      <c r="L467" s="3474"/>
      <c r="M467" s="3473">
        <f t="shared" ref="M467:M468" si="115">L467*E467</f>
        <v>0</v>
      </c>
      <c r="N467" s="3472"/>
      <c r="O467" s="3475">
        <f t="shared" ref="O467:O468" si="116">N467*E467</f>
        <v>0</v>
      </c>
      <c r="P467" s="3474"/>
      <c r="Q467" s="3473">
        <f t="shared" ref="Q467:Q468" si="117">P467*E467</f>
        <v>0</v>
      </c>
      <c r="R467" s="777"/>
      <c r="S467" s="14"/>
      <c r="T467" s="14"/>
      <c r="U467" s="14"/>
      <c r="V467" s="14"/>
      <c r="W467" s="3472"/>
      <c r="X467" s="3473">
        <f t="shared" ref="X467:X468" si="118">W467*E467</f>
        <v>0</v>
      </c>
      <c r="Y467" s="3474"/>
      <c r="Z467" s="3473">
        <f t="shared" ref="Z467:Z468" si="119">Y467*E467</f>
        <v>0</v>
      </c>
      <c r="AA467" s="14">
        <v>1</v>
      </c>
      <c r="AB467" s="3473">
        <f t="shared" ref="AB467:AB468" si="120">AA467*E467</f>
        <v>1500</v>
      </c>
      <c r="AC467" s="14"/>
      <c r="AD467" s="3473">
        <f t="shared" ref="AD467:AD468" si="121">AC467*E467</f>
        <v>0</v>
      </c>
      <c r="AE467" s="3480"/>
      <c r="AF467" s="3481"/>
    </row>
    <row r="468" spans="1:32" ht="15.75">
      <c r="A468" s="777">
        <f t="shared" si="110"/>
        <v>451</v>
      </c>
      <c r="B468" s="14" t="s">
        <v>6306</v>
      </c>
      <c r="C468" s="14">
        <v>1</v>
      </c>
      <c r="D468" s="14" t="s">
        <v>907</v>
      </c>
      <c r="E468" s="14">
        <v>1500</v>
      </c>
      <c r="F468" s="3472"/>
      <c r="G468" s="3473">
        <f t="shared" si="112"/>
        <v>0</v>
      </c>
      <c r="H468" s="3474"/>
      <c r="I468" s="3473">
        <f t="shared" si="113"/>
        <v>0</v>
      </c>
      <c r="J468" s="3472"/>
      <c r="K468" s="3473">
        <f t="shared" si="114"/>
        <v>0</v>
      </c>
      <c r="L468" s="3474"/>
      <c r="M468" s="3473">
        <f t="shared" si="115"/>
        <v>0</v>
      </c>
      <c r="N468" s="3472"/>
      <c r="O468" s="3475">
        <f t="shared" si="116"/>
        <v>0</v>
      </c>
      <c r="P468" s="3474"/>
      <c r="Q468" s="3473">
        <f t="shared" si="117"/>
        <v>0</v>
      </c>
      <c r="R468" s="777"/>
      <c r="S468" s="14"/>
      <c r="T468" s="14"/>
      <c r="U468" s="14"/>
      <c r="V468" s="14"/>
      <c r="W468" s="3472"/>
      <c r="X468" s="3473">
        <f t="shared" si="118"/>
        <v>0</v>
      </c>
      <c r="Y468" s="3474"/>
      <c r="Z468" s="3473">
        <f t="shared" si="119"/>
        <v>0</v>
      </c>
      <c r="AA468" s="14">
        <v>1</v>
      </c>
      <c r="AB468" s="3473">
        <f t="shared" si="120"/>
        <v>1500</v>
      </c>
      <c r="AC468" s="14"/>
      <c r="AD468" s="3473">
        <f t="shared" si="121"/>
        <v>0</v>
      </c>
      <c r="AE468" s="3480"/>
      <c r="AF468" s="3481"/>
    </row>
    <row r="469" spans="1:32" ht="15.75">
      <c r="A469" s="3630"/>
      <c r="B469" s="3631"/>
      <c r="C469" s="3632"/>
      <c r="D469" s="3633"/>
      <c r="E469" s="3634"/>
      <c r="F469" s="3635"/>
      <c r="G469" s="3636"/>
      <c r="H469" s="3637"/>
      <c r="I469" s="3636"/>
      <c r="J469" s="3635"/>
      <c r="K469" s="3636"/>
      <c r="L469" s="3637"/>
      <c r="M469" s="3636"/>
      <c r="N469" s="3635"/>
      <c r="O469" s="3638"/>
      <c r="P469" s="3637"/>
      <c r="Q469" s="3636"/>
      <c r="R469" s="3639"/>
      <c r="S469" s="3640"/>
      <c r="T469" s="3641"/>
      <c r="U469" s="3642"/>
      <c r="V469" s="3643"/>
      <c r="W469" s="3635"/>
      <c r="X469" s="3636"/>
      <c r="Y469" s="3637"/>
      <c r="Z469" s="3636"/>
      <c r="AA469" s="3635"/>
      <c r="AB469" s="3636"/>
      <c r="AC469" s="3637"/>
      <c r="AD469" s="3636"/>
      <c r="AE469" s="3480"/>
      <c r="AF469" s="3481"/>
    </row>
    <row r="470" spans="1:32" s="505" customFormat="1" ht="13.5">
      <c r="A470" s="776"/>
      <c r="B470" s="3644"/>
      <c r="C470" s="3461"/>
      <c r="D470" s="3461"/>
      <c r="E470" s="775" t="s">
        <v>31</v>
      </c>
      <c r="F470" s="3645"/>
      <c r="G470" s="3646">
        <f>SUM(G18:G469)</f>
        <v>2211738</v>
      </c>
      <c r="H470" s="3646"/>
      <c r="I470" s="3646">
        <f>SUM(I18:I469)</f>
        <v>4384542.7388349511</v>
      </c>
      <c r="J470" s="3646"/>
      <c r="K470" s="3646">
        <f>SUM(K18:K469)</f>
        <v>1708809.3498058254</v>
      </c>
      <c r="L470" s="3646"/>
      <c r="M470" s="3646">
        <f>SUM(M18:M469)</f>
        <v>1760731.35</v>
      </c>
      <c r="N470" s="3646"/>
      <c r="O470" s="3646">
        <f>SUM(O18:O469)</f>
        <v>1332264.81</v>
      </c>
      <c r="P470" s="3646"/>
      <c r="Q470" s="3646">
        <f>SUM(Q18:Q469)</f>
        <v>6853281.4080582522</v>
      </c>
      <c r="R470" s="3647"/>
      <c r="S470" s="3648"/>
      <c r="T470" s="3649">
        <f t="shared" si="103"/>
        <v>0</v>
      </c>
      <c r="U470" s="3649"/>
      <c r="V470" s="3650"/>
      <c r="W470" s="3646"/>
      <c r="X470" s="3646">
        <f>SUM(X18:X469)</f>
        <v>5983317.6864724923</v>
      </c>
      <c r="Y470" s="3646"/>
      <c r="Z470" s="3646">
        <f>SUM(Z18:Z469)</f>
        <v>558270.66990291257</v>
      </c>
      <c r="AA470" s="3646"/>
      <c r="AB470" s="3646">
        <f>SUM(AB18:AB469)</f>
        <v>1928871.8625566342</v>
      </c>
      <c r="AC470" s="3646"/>
      <c r="AD470" s="3646">
        <f>SUM(AD18:AD469)</f>
        <v>11599988.759223301</v>
      </c>
      <c r="AE470" s="3651"/>
      <c r="AF470" s="3651">
        <f>G470+I470+K470+M470+O470+Q470+X470+Z470+AB470+AD470</f>
        <v>38321816.634854369</v>
      </c>
    </row>
    <row r="471" spans="1:32">
      <c r="A471" s="3630"/>
      <c r="E471" s="775"/>
      <c r="F471" s="3645"/>
      <c r="R471" s="3639"/>
      <c r="V471" s="3650"/>
      <c r="AE471" s="3481"/>
      <c r="AF471" s="3481"/>
    </row>
    <row r="472" spans="1:32">
      <c r="A472" s="3630"/>
      <c r="R472" s="3639"/>
    </row>
  </sheetData>
  <mergeCells count="26">
    <mergeCell ref="AA14:AB16"/>
    <mergeCell ref="AC14:AD16"/>
    <mergeCell ref="S14:S17"/>
    <mergeCell ref="T14:T17"/>
    <mergeCell ref="U14:U17"/>
    <mergeCell ref="V14:V17"/>
    <mergeCell ref="W14:X16"/>
    <mergeCell ref="Y14:Z16"/>
    <mergeCell ref="R14:R17"/>
    <mergeCell ref="A14:A17"/>
    <mergeCell ref="B14:B17"/>
    <mergeCell ref="C14:C17"/>
    <mergeCell ref="D14:D17"/>
    <mergeCell ref="E14:E17"/>
    <mergeCell ref="F14:G16"/>
    <mergeCell ref="H14:I16"/>
    <mergeCell ref="J14:K16"/>
    <mergeCell ref="L14:M16"/>
    <mergeCell ref="N14:O16"/>
    <mergeCell ref="P14:Q16"/>
    <mergeCell ref="A5:N5"/>
    <mergeCell ref="A6:N6"/>
    <mergeCell ref="A7:N7"/>
    <mergeCell ref="A8:N8"/>
    <mergeCell ref="A10:F10"/>
    <mergeCell ref="K10:N10"/>
  </mergeCells>
  <pageMargins left="0" right="0" top="1" bottom="0.5" header="0.3" footer="0.3"/>
  <pageSetup paperSize="258" scale="95" orientation="landscape" verticalDpi="300" r:id="rId1"/>
  <rowBreaks count="1" manualBreakCount="1">
    <brk id="266" max="31" man="1"/>
  </rowBreaks>
  <colBreaks count="1" manualBreakCount="1">
    <brk id="17" max="473" man="1"/>
  </colBreaks>
  <drawing r:id="rId2"/>
</worksheet>
</file>

<file path=xl/worksheets/sheet27.xml><?xml version="1.0" encoding="utf-8"?>
<worksheet xmlns="http://schemas.openxmlformats.org/spreadsheetml/2006/main" xmlns:r="http://schemas.openxmlformats.org/officeDocument/2006/relationships">
  <dimension ref="A1:AG181"/>
  <sheetViews>
    <sheetView view="pageBreakPreview" zoomScale="91" zoomScaleSheetLayoutView="91" zoomScalePageLayoutView="70" workbookViewId="0">
      <pane xSplit="5" ySplit="9" topLeftCell="Z157" activePane="bottomRight" state="frozen"/>
      <selection pane="topRight" activeCell="F1" sqref="F1"/>
      <selection pane="bottomLeft" activeCell="A14" sqref="A14"/>
      <selection pane="bottomRight" activeCell="AA174" sqref="AA174"/>
    </sheetView>
  </sheetViews>
  <sheetFormatPr defaultColWidth="9.140625" defaultRowHeight="16.5"/>
  <cols>
    <col min="1" max="1" width="9.28515625" style="346" customWidth="1"/>
    <col min="2" max="2" width="66.5703125" style="3652" customWidth="1"/>
    <col min="3" max="3" width="7.7109375" style="779" customWidth="1"/>
    <col min="4" max="4" width="9.7109375" style="779" customWidth="1"/>
    <col min="5" max="5" width="13" style="782" customWidth="1"/>
    <col min="6" max="6" width="9.140625" style="3835" customWidth="1"/>
    <col min="7" max="7" width="17" style="3836" customWidth="1"/>
    <col min="8" max="8" width="9.140625" style="3654" customWidth="1"/>
    <col min="9" max="9" width="17.42578125" style="3837" customWidth="1"/>
    <col min="10" max="10" width="9.7109375" style="3838" customWidth="1"/>
    <col min="11" max="11" width="17" style="3839" customWidth="1"/>
    <col min="12" max="12" width="8.42578125" style="3840" customWidth="1"/>
    <col min="13" max="13" width="16.42578125" style="3841" customWidth="1"/>
    <col min="14" max="14" width="9.7109375" style="3654" customWidth="1"/>
    <col min="15" max="15" width="16.85546875" style="3482" customWidth="1"/>
    <col min="16" max="16" width="9.28515625" style="346" customWidth="1"/>
    <col min="17" max="17" width="63.42578125" style="3652" customWidth="1"/>
    <col min="18" max="18" width="7.7109375" style="779" customWidth="1"/>
    <col min="19" max="19" width="9.7109375" style="779" customWidth="1"/>
    <col min="20" max="20" width="13" style="782" customWidth="1"/>
    <col min="21" max="21" width="11.85546875" style="3842" customWidth="1"/>
    <col min="22" max="22" width="16.5703125" style="346" customWidth="1"/>
    <col min="23" max="23" width="9" style="3843" customWidth="1"/>
    <col min="24" max="24" width="15.85546875" style="3482" customWidth="1"/>
    <col min="25" max="25" width="7.85546875" style="3842" customWidth="1"/>
    <col min="26" max="26" width="16.28515625" style="346" customWidth="1"/>
    <col min="27" max="27" width="7.85546875" style="3842" customWidth="1"/>
    <col min="28" max="28" width="14.7109375" style="346" customWidth="1"/>
    <col min="29" max="29" width="9.7109375" style="3844" customWidth="1"/>
    <col min="30" max="30" width="17.140625" style="3482" customWidth="1"/>
    <col min="31" max="31" width="9.28515625" style="3842" customWidth="1"/>
    <col min="32" max="32" width="19.42578125" style="3676" customWidth="1"/>
    <col min="33" max="33" width="18.5703125" style="346" customWidth="1"/>
    <col min="34" max="16384" width="9.140625" style="346"/>
  </cols>
  <sheetData>
    <row r="1" spans="1:33" ht="18" customHeight="1">
      <c r="A1" s="3661"/>
      <c r="B1" s="4370"/>
      <c r="C1" s="4370"/>
      <c r="D1" s="4370"/>
      <c r="E1" s="4370"/>
      <c r="F1" s="3662"/>
      <c r="G1" s="3663"/>
      <c r="H1" s="3664"/>
      <c r="I1" s="3665"/>
      <c r="J1" s="3666"/>
      <c r="K1" s="3667"/>
      <c r="L1" s="3668"/>
      <c r="M1" s="3669"/>
      <c r="N1" s="3664"/>
      <c r="O1" s="3670"/>
      <c r="P1" s="3661"/>
      <c r="Q1" s="4370" t="s">
        <v>13</v>
      </c>
      <c r="R1" s="4370"/>
      <c r="S1" s="4370"/>
      <c r="T1" s="4370"/>
      <c r="U1" s="3671"/>
      <c r="V1" s="3672"/>
      <c r="W1" s="3673"/>
      <c r="X1" s="3674"/>
      <c r="Y1" s="3671"/>
      <c r="Z1" s="3672"/>
      <c r="AA1" s="3671"/>
      <c r="AB1" s="3672"/>
      <c r="AC1" s="3673"/>
      <c r="AD1" s="3674"/>
      <c r="AE1" s="3675"/>
      <c r="AG1" s="791"/>
    </row>
    <row r="2" spans="1:33" ht="17.25" customHeight="1">
      <c r="A2" s="3677"/>
      <c r="B2" s="3677"/>
      <c r="C2" s="3677"/>
      <c r="D2" s="3677"/>
      <c r="E2" s="4371" t="s">
        <v>12</v>
      </c>
      <c r="F2" s="4371"/>
      <c r="G2" s="4371"/>
      <c r="H2" s="4371"/>
      <c r="I2" s="4371"/>
      <c r="J2" s="3677"/>
      <c r="K2" s="3677"/>
      <c r="L2" s="3677"/>
      <c r="M2" s="3677"/>
      <c r="N2" s="3677"/>
      <c r="O2" s="3674"/>
      <c r="P2" s="3672"/>
      <c r="Q2" s="3672"/>
      <c r="R2" s="3672"/>
      <c r="S2" s="3672"/>
      <c r="T2" s="3672"/>
      <c r="U2" s="3671"/>
      <c r="V2" s="3672"/>
      <c r="W2" s="3673"/>
      <c r="X2" s="3674"/>
      <c r="Y2" s="3671"/>
      <c r="Z2" s="3672"/>
      <c r="AA2" s="3671"/>
      <c r="AB2" s="3672"/>
      <c r="AC2" s="3673"/>
      <c r="AD2" s="3674"/>
      <c r="AE2" s="3675"/>
      <c r="AG2" s="791"/>
    </row>
    <row r="3" spans="1:33" ht="17.25" customHeight="1">
      <c r="A3" s="3678"/>
      <c r="B3" s="3679"/>
      <c r="C3" s="4371" t="s">
        <v>6307</v>
      </c>
      <c r="D3" s="4371"/>
      <c r="E3" s="4371"/>
      <c r="F3" s="4371"/>
      <c r="G3" s="4371"/>
      <c r="H3" s="4371"/>
      <c r="I3" s="4371"/>
      <c r="J3" s="4371"/>
      <c r="K3" s="3680"/>
      <c r="L3" s="3681"/>
      <c r="M3" s="3682"/>
      <c r="N3" s="3683"/>
      <c r="O3" s="3674"/>
      <c r="P3" s="3678"/>
      <c r="Q3" s="3679"/>
      <c r="R3" s="3682"/>
      <c r="S3" s="3682"/>
      <c r="T3" s="3682"/>
      <c r="U3" s="3671"/>
      <c r="V3" s="3672"/>
      <c r="W3" s="3673"/>
      <c r="X3" s="3674"/>
      <c r="Y3" s="3671"/>
      <c r="Z3" s="3672"/>
      <c r="AA3" s="3671"/>
      <c r="AB3" s="3672"/>
      <c r="AC3" s="3673"/>
      <c r="AD3" s="3674"/>
      <c r="AE3" s="3675"/>
      <c r="AG3" s="791"/>
    </row>
    <row r="4" spans="1:33" ht="17.25" customHeight="1">
      <c r="A4" s="4371" t="s">
        <v>6308</v>
      </c>
      <c r="B4" s="4371"/>
      <c r="C4" s="4371"/>
      <c r="D4" s="4371"/>
      <c r="E4" s="4371"/>
      <c r="F4" s="4371"/>
      <c r="G4" s="4371"/>
      <c r="H4" s="4371"/>
      <c r="I4" s="4371"/>
      <c r="J4" s="4371"/>
      <c r="K4" s="4371"/>
      <c r="L4" s="4371"/>
      <c r="M4" s="4371"/>
      <c r="N4" s="4371"/>
      <c r="O4" s="3674"/>
      <c r="P4" s="3672"/>
      <c r="Q4" s="3672"/>
      <c r="R4" s="3672"/>
      <c r="S4" s="3672"/>
      <c r="T4" s="3672"/>
      <c r="U4" s="3671"/>
      <c r="V4" s="3672"/>
      <c r="W4" s="3673"/>
      <c r="X4" s="3674"/>
      <c r="Y4" s="3671"/>
      <c r="Z4" s="3672"/>
      <c r="AA4" s="3671"/>
      <c r="AB4" s="3672"/>
      <c r="AC4" s="3673"/>
      <c r="AD4" s="3674"/>
      <c r="AE4" s="3675"/>
      <c r="AG4" s="791"/>
    </row>
    <row r="5" spans="1:33" ht="4.5" customHeight="1">
      <c r="A5" s="3678"/>
      <c r="B5" s="3679"/>
      <c r="C5" s="3678"/>
      <c r="D5" s="3678"/>
      <c r="E5" s="3684"/>
      <c r="F5" s="3685"/>
      <c r="G5" s="3686"/>
      <c r="H5" s="3683"/>
      <c r="I5" s="3687"/>
      <c r="J5" s="3683"/>
      <c r="K5" s="3680"/>
      <c r="L5" s="3681"/>
      <c r="M5" s="3682"/>
      <c r="N5" s="3683"/>
      <c r="O5" s="3674"/>
      <c r="P5" s="3678"/>
      <c r="Q5" s="3679"/>
      <c r="R5" s="3678"/>
      <c r="S5" s="3678"/>
      <c r="T5" s="3684"/>
      <c r="U5" s="3671"/>
      <c r="V5" s="3672"/>
      <c r="W5" s="3673"/>
      <c r="X5" s="3674"/>
      <c r="Y5" s="3671"/>
      <c r="Z5" s="3672"/>
      <c r="AA5" s="3671"/>
      <c r="AB5" s="3672"/>
      <c r="AC5" s="3673"/>
      <c r="AD5" s="3674"/>
      <c r="AE5" s="3675"/>
      <c r="AG5" s="791"/>
    </row>
    <row r="6" spans="1:33" ht="13.5" customHeight="1">
      <c r="A6" s="4369" t="s">
        <v>0</v>
      </c>
      <c r="B6" s="4372" t="s">
        <v>1</v>
      </c>
      <c r="C6" s="4373" t="s">
        <v>2</v>
      </c>
      <c r="D6" s="4374" t="s">
        <v>900</v>
      </c>
      <c r="E6" s="4377" t="s">
        <v>11</v>
      </c>
      <c r="F6" s="4390" t="s">
        <v>5848</v>
      </c>
      <c r="G6" s="4391"/>
      <c r="H6" s="4396" t="s">
        <v>5849</v>
      </c>
      <c r="I6" s="4397"/>
      <c r="J6" s="4402" t="s">
        <v>5850</v>
      </c>
      <c r="K6" s="4402"/>
      <c r="L6" s="4403" t="s">
        <v>5851</v>
      </c>
      <c r="M6" s="4403"/>
      <c r="N6" s="4396" t="s">
        <v>5852</v>
      </c>
      <c r="O6" s="4397"/>
      <c r="P6" s="4369" t="s">
        <v>0</v>
      </c>
      <c r="Q6" s="4372" t="s">
        <v>1</v>
      </c>
      <c r="R6" s="4373" t="s">
        <v>2</v>
      </c>
      <c r="S6" s="4374" t="s">
        <v>900</v>
      </c>
      <c r="T6" s="4377" t="s">
        <v>11</v>
      </c>
      <c r="U6" s="4384" t="s">
        <v>5853</v>
      </c>
      <c r="V6" s="4385"/>
      <c r="W6" s="4378" t="s">
        <v>5854</v>
      </c>
      <c r="X6" s="4378"/>
      <c r="Y6" s="4373" t="s">
        <v>5855</v>
      </c>
      <c r="Z6" s="4373"/>
      <c r="AA6" s="4373" t="s">
        <v>5856</v>
      </c>
      <c r="AB6" s="4373"/>
      <c r="AC6" s="4378" t="s">
        <v>5857</v>
      </c>
      <c r="AD6" s="4378"/>
      <c r="AE6" s="3688" t="s">
        <v>6309</v>
      </c>
      <c r="AF6" s="4379" t="s">
        <v>31</v>
      </c>
      <c r="AG6" s="791"/>
    </row>
    <row r="7" spans="1:33" ht="0.75" hidden="1" customHeight="1">
      <c r="A7" s="4369"/>
      <c r="B7" s="4372"/>
      <c r="C7" s="4373"/>
      <c r="D7" s="4375"/>
      <c r="E7" s="4377"/>
      <c r="F7" s="4392"/>
      <c r="G7" s="4393"/>
      <c r="H7" s="4398"/>
      <c r="I7" s="4399"/>
      <c r="J7" s="4402"/>
      <c r="K7" s="4402"/>
      <c r="L7" s="4403"/>
      <c r="M7" s="4403"/>
      <c r="N7" s="4398"/>
      <c r="O7" s="4399"/>
      <c r="P7" s="4369"/>
      <c r="Q7" s="4372"/>
      <c r="R7" s="4373"/>
      <c r="S7" s="4375"/>
      <c r="T7" s="4377"/>
      <c r="U7" s="4386"/>
      <c r="V7" s="4387"/>
      <c r="W7" s="4378"/>
      <c r="X7" s="4378"/>
      <c r="Y7" s="4373"/>
      <c r="Z7" s="4373"/>
      <c r="AA7" s="4373"/>
      <c r="AB7" s="4373"/>
      <c r="AC7" s="4378"/>
      <c r="AD7" s="4378"/>
      <c r="AE7" s="3688"/>
      <c r="AF7" s="4380"/>
      <c r="AG7" s="791"/>
    </row>
    <row r="8" spans="1:33" ht="14.25" customHeight="1">
      <c r="A8" s="4369"/>
      <c r="B8" s="4372"/>
      <c r="C8" s="4373"/>
      <c r="D8" s="4375"/>
      <c r="E8" s="4377"/>
      <c r="F8" s="4394"/>
      <c r="G8" s="4395"/>
      <c r="H8" s="4400"/>
      <c r="I8" s="4401"/>
      <c r="J8" s="4402"/>
      <c r="K8" s="4402"/>
      <c r="L8" s="4403"/>
      <c r="M8" s="4403"/>
      <c r="N8" s="4400"/>
      <c r="O8" s="4401"/>
      <c r="P8" s="4369"/>
      <c r="Q8" s="4372"/>
      <c r="R8" s="4373"/>
      <c r="S8" s="4375"/>
      <c r="T8" s="4377"/>
      <c r="U8" s="4388"/>
      <c r="V8" s="4389"/>
      <c r="W8" s="4378"/>
      <c r="X8" s="4378"/>
      <c r="Y8" s="4373"/>
      <c r="Z8" s="4373"/>
      <c r="AA8" s="4373"/>
      <c r="AB8" s="4373"/>
      <c r="AC8" s="4378"/>
      <c r="AD8" s="4378"/>
      <c r="AE8" s="3688" t="s">
        <v>5861</v>
      </c>
      <c r="AF8" s="4381"/>
      <c r="AG8" s="791"/>
    </row>
    <row r="9" spans="1:33" ht="13.5" customHeight="1">
      <c r="A9" s="4369"/>
      <c r="B9" s="4372"/>
      <c r="C9" s="4373"/>
      <c r="D9" s="4376"/>
      <c r="E9" s="4377"/>
      <c r="F9" s="3689" t="s">
        <v>5859</v>
      </c>
      <c r="G9" s="3690" t="s">
        <v>5860</v>
      </c>
      <c r="H9" s="3691" t="s">
        <v>5859</v>
      </c>
      <c r="I9" s="3692" t="s">
        <v>5860</v>
      </c>
      <c r="J9" s="3691" t="s">
        <v>5859</v>
      </c>
      <c r="K9" s="3692" t="s">
        <v>5860</v>
      </c>
      <c r="L9" s="3689" t="s">
        <v>5859</v>
      </c>
      <c r="M9" s="3690" t="s">
        <v>5860</v>
      </c>
      <c r="N9" s="3691" t="s">
        <v>5859</v>
      </c>
      <c r="O9" s="3692" t="s">
        <v>5860</v>
      </c>
      <c r="P9" s="4369"/>
      <c r="Q9" s="4372"/>
      <c r="R9" s="4373"/>
      <c r="S9" s="4376"/>
      <c r="T9" s="4377"/>
      <c r="U9" s="3689" t="s">
        <v>5859</v>
      </c>
      <c r="V9" s="3693" t="s">
        <v>5860</v>
      </c>
      <c r="W9" s="3691" t="s">
        <v>5859</v>
      </c>
      <c r="X9" s="3692" t="s">
        <v>5860</v>
      </c>
      <c r="Y9" s="3689" t="s">
        <v>5859</v>
      </c>
      <c r="Z9" s="3690" t="s">
        <v>5860</v>
      </c>
      <c r="AA9" s="3689" t="s">
        <v>5859</v>
      </c>
      <c r="AB9" s="3690" t="s">
        <v>5860</v>
      </c>
      <c r="AC9" s="3691" t="s">
        <v>5859</v>
      </c>
      <c r="AD9" s="3692" t="s">
        <v>5860</v>
      </c>
      <c r="AE9" s="3694"/>
      <c r="AF9" s="3695"/>
      <c r="AG9" s="791"/>
    </row>
    <row r="10" spans="1:33" ht="16.5" customHeight="1">
      <c r="A10" s="3696">
        <v>1</v>
      </c>
      <c r="B10" s="3697" t="s">
        <v>6310</v>
      </c>
      <c r="C10" s="3698">
        <f>AE10</f>
        <v>3</v>
      </c>
      <c r="D10" s="3698" t="s">
        <v>2898</v>
      </c>
      <c r="E10" s="3699">
        <v>1800</v>
      </c>
      <c r="F10" s="3700">
        <v>1</v>
      </c>
      <c r="G10" s="3701">
        <f t="shared" ref="G10:G73" si="0">F10*E10</f>
        <v>1800</v>
      </c>
      <c r="H10" s="3702"/>
      <c r="I10" s="3703">
        <f t="shared" ref="I10:I73" si="1">H10:H11*E10</f>
        <v>0</v>
      </c>
      <c r="J10" s="3704">
        <v>2</v>
      </c>
      <c r="K10" s="3703">
        <f t="shared" ref="K10:K73" si="2">J10*E10</f>
        <v>3600</v>
      </c>
      <c r="L10" s="3705"/>
      <c r="M10" s="3706">
        <f t="shared" ref="M10:M73" si="3">L10*E10</f>
        <v>0</v>
      </c>
      <c r="N10" s="3702"/>
      <c r="O10" s="3703">
        <f t="shared" ref="O10:O73" si="4">N10*E10</f>
        <v>0</v>
      </c>
      <c r="P10" s="3696">
        <v>1</v>
      </c>
      <c r="Q10" s="3697" t="s">
        <v>6310</v>
      </c>
      <c r="R10" s="3698">
        <f>AZ10</f>
        <v>0</v>
      </c>
      <c r="S10" s="3698" t="s">
        <v>2898</v>
      </c>
      <c r="T10" s="3699">
        <v>1800</v>
      </c>
      <c r="U10" s="3694"/>
      <c r="V10" s="3701">
        <f t="shared" ref="V10:V73" si="5">U10*E10</f>
        <v>0</v>
      </c>
      <c r="W10" s="3707"/>
      <c r="X10" s="3708">
        <f t="shared" ref="X10:X73" si="6">W10*E10</f>
        <v>0</v>
      </c>
      <c r="Y10" s="3694"/>
      <c r="Z10" s="3709">
        <f t="shared" ref="Z10:Z73" si="7">Y10*E10</f>
        <v>0</v>
      </c>
      <c r="AA10" s="3694"/>
      <c r="AB10" s="3709">
        <f t="shared" ref="AB10:AB73" si="8">AA10*E10</f>
        <v>0</v>
      </c>
      <c r="AC10" s="3707"/>
      <c r="AD10" s="3710">
        <f t="shared" ref="AD10:AD73" si="9">AC10*E10</f>
        <v>0</v>
      </c>
      <c r="AE10" s="3711">
        <f t="shared" ref="AE10:AE72" si="10">SUM(AC10+AA10+Y10+W10+U10+N10+L10+J10+H10+F10)</f>
        <v>3</v>
      </c>
      <c r="AF10" s="3695">
        <f t="shared" ref="AF10:AF73" si="11">AE10*E10</f>
        <v>5400</v>
      </c>
      <c r="AG10" s="3712">
        <f t="shared" ref="AG10:AG37" si="12">AE10-C10</f>
        <v>0</v>
      </c>
    </row>
    <row r="11" spans="1:33" s="3482" customFormat="1" ht="63.75" customHeight="1">
      <c r="A11" s="3696">
        <f>A10+1</f>
        <v>2</v>
      </c>
      <c r="B11" s="3697" t="s">
        <v>6311</v>
      </c>
      <c r="C11" s="3698">
        <f t="shared" ref="C11:C74" si="13">AE11</f>
        <v>2</v>
      </c>
      <c r="D11" s="3713"/>
      <c r="E11" s="3714">
        <v>500</v>
      </c>
      <c r="F11" s="3700"/>
      <c r="G11" s="3701">
        <f t="shared" si="0"/>
        <v>0</v>
      </c>
      <c r="H11" s="3702"/>
      <c r="I11" s="3703">
        <f t="shared" si="1"/>
        <v>0</v>
      </c>
      <c r="J11" s="3704">
        <v>1</v>
      </c>
      <c r="K11" s="3703">
        <f t="shared" si="2"/>
        <v>500</v>
      </c>
      <c r="L11" s="3705"/>
      <c r="M11" s="3706">
        <f t="shared" si="3"/>
        <v>0</v>
      </c>
      <c r="N11" s="3702"/>
      <c r="O11" s="3703">
        <f t="shared" si="4"/>
        <v>0</v>
      </c>
      <c r="P11" s="3696">
        <f>P10+1</f>
        <v>2</v>
      </c>
      <c r="Q11" s="3697" t="s">
        <v>6311</v>
      </c>
      <c r="R11" s="3698">
        <f t="shared" ref="R11:R15" si="14">AZ11</f>
        <v>0</v>
      </c>
      <c r="S11" s="3713"/>
      <c r="T11" s="3714">
        <v>500</v>
      </c>
      <c r="U11" s="3694">
        <v>1</v>
      </c>
      <c r="V11" s="3701">
        <f t="shared" si="5"/>
        <v>500</v>
      </c>
      <c r="W11" s="3707"/>
      <c r="X11" s="3708">
        <f t="shared" si="6"/>
        <v>0</v>
      </c>
      <c r="Y11" s="3694"/>
      <c r="Z11" s="3709">
        <f t="shared" si="7"/>
        <v>0</v>
      </c>
      <c r="AA11" s="3694"/>
      <c r="AB11" s="3709">
        <f t="shared" si="8"/>
        <v>0</v>
      </c>
      <c r="AC11" s="3707"/>
      <c r="AD11" s="3710">
        <f t="shared" si="9"/>
        <v>0</v>
      </c>
      <c r="AE11" s="3711">
        <f t="shared" si="10"/>
        <v>2</v>
      </c>
      <c r="AF11" s="3695">
        <f t="shared" si="11"/>
        <v>1000</v>
      </c>
      <c r="AG11" s="3712">
        <f t="shared" si="12"/>
        <v>0</v>
      </c>
    </row>
    <row r="12" spans="1:33" ht="30" customHeight="1">
      <c r="A12" s="3696">
        <f t="shared" ref="A12:A72" si="15">A11+1</f>
        <v>3</v>
      </c>
      <c r="B12" s="3697" t="s">
        <v>6312</v>
      </c>
      <c r="C12" s="3698">
        <f t="shared" si="13"/>
        <v>4</v>
      </c>
      <c r="D12" s="3715"/>
      <c r="E12" s="3714">
        <v>2000</v>
      </c>
      <c r="F12" s="3700"/>
      <c r="G12" s="3701">
        <f t="shared" si="0"/>
        <v>0</v>
      </c>
      <c r="H12" s="3702"/>
      <c r="I12" s="3703">
        <f t="shared" si="1"/>
        <v>0</v>
      </c>
      <c r="J12" s="3704">
        <v>4</v>
      </c>
      <c r="K12" s="3703">
        <f t="shared" si="2"/>
        <v>8000</v>
      </c>
      <c r="L12" s="3705"/>
      <c r="M12" s="3706">
        <f t="shared" si="3"/>
        <v>0</v>
      </c>
      <c r="N12" s="3702"/>
      <c r="O12" s="3703">
        <f t="shared" si="4"/>
        <v>0</v>
      </c>
      <c r="P12" s="3696">
        <f t="shared" ref="P12:P72" si="16">P11+1</f>
        <v>3</v>
      </c>
      <c r="Q12" s="3697" t="s">
        <v>6312</v>
      </c>
      <c r="R12" s="3698">
        <f t="shared" si="14"/>
        <v>0</v>
      </c>
      <c r="S12" s="3715"/>
      <c r="T12" s="3714">
        <v>2000</v>
      </c>
      <c r="U12" s="3694"/>
      <c r="V12" s="3701">
        <f t="shared" si="5"/>
        <v>0</v>
      </c>
      <c r="W12" s="3707"/>
      <c r="X12" s="3708">
        <f t="shared" si="6"/>
        <v>0</v>
      </c>
      <c r="Y12" s="3694"/>
      <c r="Z12" s="3709">
        <f t="shared" si="7"/>
        <v>0</v>
      </c>
      <c r="AA12" s="3694"/>
      <c r="AB12" s="3709">
        <f t="shared" si="8"/>
        <v>0</v>
      </c>
      <c r="AC12" s="3707"/>
      <c r="AD12" s="3710">
        <f t="shared" si="9"/>
        <v>0</v>
      </c>
      <c r="AE12" s="3711">
        <f t="shared" si="10"/>
        <v>4</v>
      </c>
      <c r="AF12" s="3695">
        <f t="shared" si="11"/>
        <v>8000</v>
      </c>
      <c r="AG12" s="3712">
        <f t="shared" si="12"/>
        <v>0</v>
      </c>
    </row>
    <row r="13" spans="1:33" ht="21.75" customHeight="1">
      <c r="A13" s="3696">
        <f t="shared" si="15"/>
        <v>4</v>
      </c>
      <c r="B13" s="3716" t="s">
        <v>6313</v>
      </c>
      <c r="C13" s="3698">
        <f t="shared" si="13"/>
        <v>72</v>
      </c>
      <c r="D13" s="3713" t="s">
        <v>1220</v>
      </c>
      <c r="E13" s="3714">
        <v>600</v>
      </c>
      <c r="F13" s="3700">
        <v>6</v>
      </c>
      <c r="G13" s="3701">
        <f t="shared" si="0"/>
        <v>3600</v>
      </c>
      <c r="H13" s="3702">
        <v>3</v>
      </c>
      <c r="I13" s="3703">
        <f t="shared" si="1"/>
        <v>1800</v>
      </c>
      <c r="J13" s="3704">
        <v>8</v>
      </c>
      <c r="K13" s="3703">
        <f t="shared" si="2"/>
        <v>4800</v>
      </c>
      <c r="L13" s="3705">
        <v>2</v>
      </c>
      <c r="M13" s="3706">
        <f t="shared" si="3"/>
        <v>1200</v>
      </c>
      <c r="N13" s="3702">
        <v>4</v>
      </c>
      <c r="O13" s="3703">
        <f t="shared" si="4"/>
        <v>2400</v>
      </c>
      <c r="P13" s="3696">
        <f t="shared" si="16"/>
        <v>4</v>
      </c>
      <c r="Q13" s="3716" t="s">
        <v>6313</v>
      </c>
      <c r="R13" s="3698">
        <f t="shared" si="14"/>
        <v>0</v>
      </c>
      <c r="S13" s="3713" t="s">
        <v>1220</v>
      </c>
      <c r="T13" s="3714">
        <v>600</v>
      </c>
      <c r="U13" s="3694">
        <v>20</v>
      </c>
      <c r="V13" s="3701">
        <f t="shared" si="5"/>
        <v>12000</v>
      </c>
      <c r="W13" s="3707">
        <v>6</v>
      </c>
      <c r="X13" s="3708">
        <f t="shared" si="6"/>
        <v>3600</v>
      </c>
      <c r="Y13" s="3694">
        <v>1</v>
      </c>
      <c r="Z13" s="3709">
        <f t="shared" si="7"/>
        <v>600</v>
      </c>
      <c r="AA13" s="3694">
        <v>2</v>
      </c>
      <c r="AB13" s="3709">
        <f t="shared" si="8"/>
        <v>1200</v>
      </c>
      <c r="AC13" s="3707">
        <v>20</v>
      </c>
      <c r="AD13" s="3710">
        <f t="shared" si="9"/>
        <v>12000</v>
      </c>
      <c r="AE13" s="3711">
        <f t="shared" si="10"/>
        <v>72</v>
      </c>
      <c r="AF13" s="3695">
        <f t="shared" si="11"/>
        <v>43200</v>
      </c>
      <c r="AG13" s="3712">
        <f t="shared" si="12"/>
        <v>0</v>
      </c>
    </row>
    <row r="14" spans="1:33" ht="15" customHeight="1">
      <c r="A14" s="3696">
        <f t="shared" si="15"/>
        <v>5</v>
      </c>
      <c r="B14" s="3717" t="s">
        <v>6314</v>
      </c>
      <c r="C14" s="3698">
        <f t="shared" si="13"/>
        <v>72</v>
      </c>
      <c r="D14" s="3713" t="s">
        <v>1220</v>
      </c>
      <c r="E14" s="3714">
        <v>600</v>
      </c>
      <c r="F14" s="3700">
        <v>6</v>
      </c>
      <c r="G14" s="3701">
        <f t="shared" si="0"/>
        <v>3600</v>
      </c>
      <c r="H14" s="3702">
        <v>3</v>
      </c>
      <c r="I14" s="3703">
        <f t="shared" si="1"/>
        <v>1800</v>
      </c>
      <c r="J14" s="3704">
        <v>8</v>
      </c>
      <c r="K14" s="3703">
        <f t="shared" si="2"/>
        <v>4800</v>
      </c>
      <c r="L14" s="3705">
        <v>2</v>
      </c>
      <c r="M14" s="3706">
        <f t="shared" si="3"/>
        <v>1200</v>
      </c>
      <c r="N14" s="3702">
        <v>4</v>
      </c>
      <c r="O14" s="3703">
        <f t="shared" si="4"/>
        <v>2400</v>
      </c>
      <c r="P14" s="3696">
        <f t="shared" si="16"/>
        <v>5</v>
      </c>
      <c r="Q14" s="3717" t="s">
        <v>6314</v>
      </c>
      <c r="R14" s="3698">
        <f t="shared" si="14"/>
        <v>0</v>
      </c>
      <c r="S14" s="3713" t="s">
        <v>1220</v>
      </c>
      <c r="T14" s="3714">
        <v>600</v>
      </c>
      <c r="U14" s="3694">
        <v>20</v>
      </c>
      <c r="V14" s="3701">
        <f t="shared" si="5"/>
        <v>12000</v>
      </c>
      <c r="W14" s="3707">
        <v>6</v>
      </c>
      <c r="X14" s="3708">
        <f t="shared" si="6"/>
        <v>3600</v>
      </c>
      <c r="Y14" s="3694">
        <v>1</v>
      </c>
      <c r="Z14" s="3709">
        <f t="shared" si="7"/>
        <v>600</v>
      </c>
      <c r="AA14" s="3694">
        <v>2</v>
      </c>
      <c r="AB14" s="3709">
        <f t="shared" si="8"/>
        <v>1200</v>
      </c>
      <c r="AC14" s="3707">
        <v>20</v>
      </c>
      <c r="AD14" s="3710">
        <f t="shared" si="9"/>
        <v>12000</v>
      </c>
      <c r="AE14" s="3711">
        <f t="shared" si="10"/>
        <v>72</v>
      </c>
      <c r="AF14" s="3695">
        <f t="shared" si="11"/>
        <v>43200</v>
      </c>
      <c r="AG14" s="3712">
        <f t="shared" si="12"/>
        <v>0</v>
      </c>
    </row>
    <row r="15" spans="1:33" ht="16.5" customHeight="1">
      <c r="A15" s="3696">
        <f t="shared" si="15"/>
        <v>6</v>
      </c>
      <c r="B15" s="3697" t="s">
        <v>6315</v>
      </c>
      <c r="C15" s="3698">
        <f t="shared" si="13"/>
        <v>88</v>
      </c>
      <c r="D15" s="3718" t="s">
        <v>1220</v>
      </c>
      <c r="E15" s="3714">
        <v>1000</v>
      </c>
      <c r="F15" s="3700">
        <v>6</v>
      </c>
      <c r="G15" s="3701">
        <f t="shared" si="0"/>
        <v>6000</v>
      </c>
      <c r="H15" s="3702">
        <v>3</v>
      </c>
      <c r="I15" s="3703">
        <f t="shared" si="1"/>
        <v>3000</v>
      </c>
      <c r="J15" s="3704">
        <v>10</v>
      </c>
      <c r="K15" s="3703">
        <f t="shared" si="2"/>
        <v>10000</v>
      </c>
      <c r="L15" s="3705">
        <v>2</v>
      </c>
      <c r="M15" s="3706">
        <f t="shared" si="3"/>
        <v>2000</v>
      </c>
      <c r="N15" s="3702">
        <v>6</v>
      </c>
      <c r="O15" s="3703">
        <f t="shared" si="4"/>
        <v>6000</v>
      </c>
      <c r="P15" s="3696">
        <f t="shared" si="16"/>
        <v>6</v>
      </c>
      <c r="Q15" s="3697" t="s">
        <v>6315</v>
      </c>
      <c r="R15" s="3698">
        <f t="shared" si="14"/>
        <v>0</v>
      </c>
      <c r="S15" s="3718" t="s">
        <v>1220</v>
      </c>
      <c r="T15" s="3714">
        <v>1000</v>
      </c>
      <c r="U15" s="3694">
        <v>25</v>
      </c>
      <c r="V15" s="3701">
        <f t="shared" si="5"/>
        <v>25000</v>
      </c>
      <c r="W15" s="3707">
        <v>8</v>
      </c>
      <c r="X15" s="3708">
        <f t="shared" si="6"/>
        <v>8000</v>
      </c>
      <c r="Y15" s="3694">
        <v>1</v>
      </c>
      <c r="Z15" s="3709">
        <f t="shared" si="7"/>
        <v>1000</v>
      </c>
      <c r="AA15" s="3694">
        <v>2</v>
      </c>
      <c r="AB15" s="3709">
        <f t="shared" si="8"/>
        <v>2000</v>
      </c>
      <c r="AC15" s="3707">
        <v>25</v>
      </c>
      <c r="AD15" s="3710">
        <f t="shared" si="9"/>
        <v>25000</v>
      </c>
      <c r="AE15" s="3711">
        <f t="shared" si="10"/>
        <v>88</v>
      </c>
      <c r="AF15" s="3695">
        <f t="shared" si="11"/>
        <v>88000</v>
      </c>
      <c r="AG15" s="3712">
        <f t="shared" si="12"/>
        <v>0</v>
      </c>
    </row>
    <row r="16" spans="1:33" ht="185.25" customHeight="1">
      <c r="A16" s="3696">
        <f t="shared" si="15"/>
        <v>7</v>
      </c>
      <c r="B16" s="3697" t="s">
        <v>6316</v>
      </c>
      <c r="C16" s="3698">
        <v>13</v>
      </c>
      <c r="D16" s="3713" t="s">
        <v>6317</v>
      </c>
      <c r="E16" s="3714">
        <v>8000</v>
      </c>
      <c r="F16" s="3700"/>
      <c r="G16" s="3701">
        <f t="shared" si="0"/>
        <v>0</v>
      </c>
      <c r="H16" s="3702"/>
      <c r="I16" s="3703">
        <f t="shared" si="1"/>
        <v>0</v>
      </c>
      <c r="J16" s="3719">
        <v>3</v>
      </c>
      <c r="K16" s="3703">
        <f t="shared" si="2"/>
        <v>24000</v>
      </c>
      <c r="L16" s="3720"/>
      <c r="M16" s="3706">
        <f t="shared" si="3"/>
        <v>0</v>
      </c>
      <c r="N16" s="3702"/>
      <c r="O16" s="3703">
        <f t="shared" si="4"/>
        <v>0</v>
      </c>
      <c r="P16" s="3696">
        <f t="shared" si="16"/>
        <v>7</v>
      </c>
      <c r="Q16" s="3697" t="s">
        <v>6316</v>
      </c>
      <c r="R16" s="3698">
        <v>13</v>
      </c>
      <c r="S16" s="3713" t="s">
        <v>6317</v>
      </c>
      <c r="T16" s="3714">
        <v>8000</v>
      </c>
      <c r="U16" s="3694"/>
      <c r="V16" s="3701">
        <f t="shared" si="5"/>
        <v>0</v>
      </c>
      <c r="W16" s="3707"/>
      <c r="X16" s="3708">
        <f t="shared" si="6"/>
        <v>0</v>
      </c>
      <c r="Y16" s="3694"/>
      <c r="Z16" s="3709">
        <f t="shared" si="7"/>
        <v>0</v>
      </c>
      <c r="AA16" s="3694"/>
      <c r="AB16" s="3709">
        <f t="shared" si="8"/>
        <v>0</v>
      </c>
      <c r="AC16" s="3707"/>
      <c r="AD16" s="3710">
        <f t="shared" si="9"/>
        <v>0</v>
      </c>
      <c r="AE16" s="3711">
        <f t="shared" si="10"/>
        <v>3</v>
      </c>
      <c r="AF16" s="3695">
        <f t="shared" si="11"/>
        <v>24000</v>
      </c>
      <c r="AG16" s="3712">
        <f t="shared" si="12"/>
        <v>-10</v>
      </c>
    </row>
    <row r="17" spans="1:33" ht="101.25" customHeight="1">
      <c r="A17" s="3696">
        <f t="shared" si="15"/>
        <v>8</v>
      </c>
      <c r="B17" s="3697" t="s">
        <v>6318</v>
      </c>
      <c r="C17" s="3698">
        <f t="shared" si="13"/>
        <v>11</v>
      </c>
      <c r="D17" s="3698" t="s">
        <v>1220</v>
      </c>
      <c r="E17" s="3714">
        <v>1800</v>
      </c>
      <c r="F17" s="3700"/>
      <c r="G17" s="3701">
        <f t="shared" si="0"/>
        <v>0</v>
      </c>
      <c r="H17" s="3702">
        <v>1</v>
      </c>
      <c r="I17" s="3703">
        <f t="shared" si="1"/>
        <v>1800</v>
      </c>
      <c r="J17" s="3704">
        <v>2</v>
      </c>
      <c r="K17" s="3703">
        <f t="shared" si="2"/>
        <v>3600</v>
      </c>
      <c r="L17" s="3705"/>
      <c r="M17" s="3706">
        <f t="shared" si="3"/>
        <v>0</v>
      </c>
      <c r="N17" s="3702"/>
      <c r="O17" s="3703">
        <f t="shared" si="4"/>
        <v>0</v>
      </c>
      <c r="P17" s="3696">
        <f t="shared" si="16"/>
        <v>8</v>
      </c>
      <c r="Q17" s="3697" t="s">
        <v>6318</v>
      </c>
      <c r="R17" s="3698">
        <f t="shared" ref="R17:R19" si="17">AZ17</f>
        <v>0</v>
      </c>
      <c r="S17" s="3698" t="s">
        <v>1220</v>
      </c>
      <c r="T17" s="3714">
        <v>1800</v>
      </c>
      <c r="U17" s="3694">
        <v>6</v>
      </c>
      <c r="V17" s="3701">
        <f t="shared" si="5"/>
        <v>10800</v>
      </c>
      <c r="W17" s="3707"/>
      <c r="X17" s="3708">
        <f t="shared" si="6"/>
        <v>0</v>
      </c>
      <c r="Y17" s="3694"/>
      <c r="Z17" s="3709">
        <f t="shared" si="7"/>
        <v>0</v>
      </c>
      <c r="AA17" s="3694"/>
      <c r="AB17" s="3709">
        <f t="shared" si="8"/>
        <v>0</v>
      </c>
      <c r="AC17" s="3707">
        <v>2</v>
      </c>
      <c r="AD17" s="3710">
        <f t="shared" si="9"/>
        <v>3600</v>
      </c>
      <c r="AE17" s="3711">
        <f t="shared" si="10"/>
        <v>11</v>
      </c>
      <c r="AF17" s="3695">
        <f t="shared" si="11"/>
        <v>19800</v>
      </c>
      <c r="AG17" s="3712">
        <f t="shared" si="12"/>
        <v>0</v>
      </c>
    </row>
    <row r="18" spans="1:33" ht="36.75" customHeight="1">
      <c r="A18" s="3696">
        <f t="shared" si="15"/>
        <v>9</v>
      </c>
      <c r="B18" s="3717" t="s">
        <v>6319</v>
      </c>
      <c r="C18" s="3698">
        <f t="shared" si="13"/>
        <v>62</v>
      </c>
      <c r="D18" s="3713" t="s">
        <v>929</v>
      </c>
      <c r="E18" s="3714">
        <v>250</v>
      </c>
      <c r="F18" s="3700">
        <v>10</v>
      </c>
      <c r="G18" s="3701">
        <f t="shared" si="0"/>
        <v>2500</v>
      </c>
      <c r="H18" s="3702">
        <v>5</v>
      </c>
      <c r="I18" s="3703">
        <f t="shared" si="1"/>
        <v>1250</v>
      </c>
      <c r="J18" s="3704">
        <v>5</v>
      </c>
      <c r="K18" s="3703">
        <f t="shared" si="2"/>
        <v>1250</v>
      </c>
      <c r="L18" s="3705">
        <v>4</v>
      </c>
      <c r="M18" s="3706">
        <f t="shared" si="3"/>
        <v>1000</v>
      </c>
      <c r="N18" s="3702">
        <v>10</v>
      </c>
      <c r="O18" s="3703">
        <f t="shared" si="4"/>
        <v>2500</v>
      </c>
      <c r="P18" s="3696">
        <f t="shared" si="16"/>
        <v>9</v>
      </c>
      <c r="Q18" s="3717" t="s">
        <v>6319</v>
      </c>
      <c r="R18" s="3698">
        <f t="shared" si="17"/>
        <v>0</v>
      </c>
      <c r="S18" s="3713" t="s">
        <v>929</v>
      </c>
      <c r="T18" s="3714">
        <v>250</v>
      </c>
      <c r="U18" s="3694">
        <v>18</v>
      </c>
      <c r="V18" s="3701">
        <f t="shared" si="5"/>
        <v>4500</v>
      </c>
      <c r="W18" s="3707"/>
      <c r="X18" s="3708">
        <f t="shared" si="6"/>
        <v>0</v>
      </c>
      <c r="Y18" s="3694"/>
      <c r="Z18" s="3709">
        <f t="shared" si="7"/>
        <v>0</v>
      </c>
      <c r="AA18" s="3694"/>
      <c r="AB18" s="3709">
        <f t="shared" si="8"/>
        <v>0</v>
      </c>
      <c r="AC18" s="3707">
        <v>10</v>
      </c>
      <c r="AD18" s="3710">
        <f t="shared" si="9"/>
        <v>2500</v>
      </c>
      <c r="AE18" s="3711">
        <f t="shared" si="10"/>
        <v>62</v>
      </c>
      <c r="AF18" s="3695">
        <f t="shared" si="11"/>
        <v>15500</v>
      </c>
      <c r="AG18" s="3712">
        <f t="shared" si="12"/>
        <v>0</v>
      </c>
    </row>
    <row r="19" spans="1:33" s="3482" customFormat="1" ht="96.75" customHeight="1">
      <c r="A19" s="3696">
        <f t="shared" si="15"/>
        <v>10</v>
      </c>
      <c r="B19" s="3721" t="s">
        <v>6320</v>
      </c>
      <c r="C19" s="3698">
        <f t="shared" si="13"/>
        <v>2</v>
      </c>
      <c r="D19" s="3698"/>
      <c r="E19" s="3714">
        <v>5100</v>
      </c>
      <c r="F19" s="3700"/>
      <c r="G19" s="3701">
        <f t="shared" si="0"/>
        <v>0</v>
      </c>
      <c r="H19" s="3702"/>
      <c r="I19" s="3703">
        <f t="shared" si="1"/>
        <v>0</v>
      </c>
      <c r="J19" s="3704">
        <v>2</v>
      </c>
      <c r="K19" s="3703">
        <f t="shared" si="2"/>
        <v>10200</v>
      </c>
      <c r="L19" s="3705"/>
      <c r="M19" s="3706">
        <f t="shared" si="3"/>
        <v>0</v>
      </c>
      <c r="N19" s="3702"/>
      <c r="O19" s="3703">
        <f t="shared" si="4"/>
        <v>0</v>
      </c>
      <c r="P19" s="3696">
        <f t="shared" si="16"/>
        <v>10</v>
      </c>
      <c r="Q19" s="3721" t="s">
        <v>6320</v>
      </c>
      <c r="R19" s="3698">
        <f t="shared" si="17"/>
        <v>0</v>
      </c>
      <c r="S19" s="3698"/>
      <c r="T19" s="3714">
        <v>5100</v>
      </c>
      <c r="U19" s="3694"/>
      <c r="V19" s="3701">
        <f t="shared" si="5"/>
        <v>0</v>
      </c>
      <c r="W19" s="3707"/>
      <c r="X19" s="3708">
        <f t="shared" si="6"/>
        <v>0</v>
      </c>
      <c r="Y19" s="3694"/>
      <c r="Z19" s="3709">
        <f t="shared" si="7"/>
        <v>0</v>
      </c>
      <c r="AA19" s="3694"/>
      <c r="AB19" s="3709">
        <f t="shared" si="8"/>
        <v>0</v>
      </c>
      <c r="AC19" s="3707"/>
      <c r="AD19" s="3710">
        <f t="shared" si="9"/>
        <v>0</v>
      </c>
      <c r="AE19" s="3711">
        <f t="shared" si="10"/>
        <v>2</v>
      </c>
      <c r="AF19" s="3695">
        <f t="shared" si="11"/>
        <v>10200</v>
      </c>
      <c r="AG19" s="3712">
        <f t="shared" si="12"/>
        <v>0</v>
      </c>
    </row>
    <row r="20" spans="1:33" s="3482" customFormat="1" ht="163.5" customHeight="1">
      <c r="A20" s="3696">
        <f t="shared" si="15"/>
        <v>11</v>
      </c>
      <c r="B20" s="3697" t="s">
        <v>6321</v>
      </c>
      <c r="C20" s="3698">
        <v>0</v>
      </c>
      <c r="D20" s="3713"/>
      <c r="E20" s="3714">
        <v>20050</v>
      </c>
      <c r="F20" s="3700"/>
      <c r="G20" s="3701">
        <f t="shared" si="0"/>
        <v>0</v>
      </c>
      <c r="H20" s="3702"/>
      <c r="I20" s="3703">
        <f t="shared" si="1"/>
        <v>0</v>
      </c>
      <c r="J20" s="3704"/>
      <c r="K20" s="3703">
        <f t="shared" si="2"/>
        <v>0</v>
      </c>
      <c r="L20" s="3705"/>
      <c r="M20" s="3706">
        <f t="shared" si="3"/>
        <v>0</v>
      </c>
      <c r="N20" s="3702"/>
      <c r="O20" s="3703">
        <f t="shared" si="4"/>
        <v>0</v>
      </c>
      <c r="P20" s="3696">
        <f t="shared" si="16"/>
        <v>11</v>
      </c>
      <c r="Q20" s="3697" t="s">
        <v>6321</v>
      </c>
      <c r="R20" s="3698">
        <v>0</v>
      </c>
      <c r="S20" s="3713"/>
      <c r="T20" s="3714">
        <v>20050</v>
      </c>
      <c r="U20" s="3694"/>
      <c r="V20" s="3701">
        <f t="shared" si="5"/>
        <v>0</v>
      </c>
      <c r="W20" s="3707"/>
      <c r="X20" s="3708">
        <f t="shared" si="6"/>
        <v>0</v>
      </c>
      <c r="Y20" s="3694"/>
      <c r="Z20" s="3709">
        <f t="shared" si="7"/>
        <v>0</v>
      </c>
      <c r="AA20" s="3694"/>
      <c r="AB20" s="3709">
        <f t="shared" si="8"/>
        <v>0</v>
      </c>
      <c r="AC20" s="3707"/>
      <c r="AD20" s="3710">
        <f t="shared" si="9"/>
        <v>0</v>
      </c>
      <c r="AE20" s="3711">
        <f t="shared" si="10"/>
        <v>0</v>
      </c>
      <c r="AF20" s="3695">
        <f t="shared" si="11"/>
        <v>0</v>
      </c>
      <c r="AG20" s="3712">
        <f t="shared" si="12"/>
        <v>0</v>
      </c>
    </row>
    <row r="21" spans="1:33" s="3482" customFormat="1" ht="33.75" customHeight="1">
      <c r="A21" s="3696">
        <f t="shared" si="15"/>
        <v>12</v>
      </c>
      <c r="B21" s="3717" t="s">
        <v>6322</v>
      </c>
      <c r="C21" s="3698">
        <f t="shared" si="13"/>
        <v>7</v>
      </c>
      <c r="D21" s="3713"/>
      <c r="E21" s="3714">
        <v>1000</v>
      </c>
      <c r="F21" s="3700">
        <v>1</v>
      </c>
      <c r="G21" s="3701">
        <f t="shared" si="0"/>
        <v>1000</v>
      </c>
      <c r="H21" s="3702">
        <v>1</v>
      </c>
      <c r="I21" s="3703">
        <f t="shared" si="1"/>
        <v>1000</v>
      </c>
      <c r="J21" s="3704">
        <v>1</v>
      </c>
      <c r="K21" s="3703">
        <f t="shared" si="2"/>
        <v>1000</v>
      </c>
      <c r="L21" s="3705"/>
      <c r="M21" s="3706">
        <f t="shared" si="3"/>
        <v>0</v>
      </c>
      <c r="N21" s="3702">
        <v>2</v>
      </c>
      <c r="O21" s="3703">
        <f t="shared" si="4"/>
        <v>2000</v>
      </c>
      <c r="P21" s="3696">
        <f t="shared" si="16"/>
        <v>12</v>
      </c>
      <c r="Q21" s="3717" t="s">
        <v>6322</v>
      </c>
      <c r="R21" s="3698">
        <f t="shared" ref="R21:R41" si="18">AZ21</f>
        <v>0</v>
      </c>
      <c r="S21" s="3713"/>
      <c r="T21" s="3714">
        <v>1000</v>
      </c>
      <c r="U21" s="3694">
        <v>1</v>
      </c>
      <c r="V21" s="3701">
        <f t="shared" si="5"/>
        <v>1000</v>
      </c>
      <c r="W21" s="3707"/>
      <c r="X21" s="3708">
        <f t="shared" si="6"/>
        <v>0</v>
      </c>
      <c r="Y21" s="3694"/>
      <c r="Z21" s="3709">
        <f t="shared" si="7"/>
        <v>0</v>
      </c>
      <c r="AA21" s="3694"/>
      <c r="AB21" s="3709">
        <f t="shared" si="8"/>
        <v>0</v>
      </c>
      <c r="AC21" s="3707">
        <v>1</v>
      </c>
      <c r="AD21" s="3710">
        <f t="shared" si="9"/>
        <v>1000</v>
      </c>
      <c r="AE21" s="3711">
        <f t="shared" si="10"/>
        <v>7</v>
      </c>
      <c r="AF21" s="3695">
        <f t="shared" si="11"/>
        <v>7000</v>
      </c>
      <c r="AG21" s="3712">
        <f t="shared" si="12"/>
        <v>0</v>
      </c>
    </row>
    <row r="22" spans="1:33" ht="96" customHeight="1">
      <c r="A22" s="3696">
        <f t="shared" si="15"/>
        <v>13</v>
      </c>
      <c r="B22" s="3721" t="s">
        <v>6323</v>
      </c>
      <c r="C22" s="3698">
        <f t="shared" si="13"/>
        <v>0</v>
      </c>
      <c r="D22" s="3698" t="s">
        <v>2668</v>
      </c>
      <c r="E22" s="3714">
        <v>10000</v>
      </c>
      <c r="F22" s="3700"/>
      <c r="G22" s="3701">
        <f t="shared" si="0"/>
        <v>0</v>
      </c>
      <c r="H22" s="3702"/>
      <c r="I22" s="3703">
        <f t="shared" si="1"/>
        <v>0</v>
      </c>
      <c r="J22" s="3704"/>
      <c r="K22" s="3703">
        <f t="shared" si="2"/>
        <v>0</v>
      </c>
      <c r="L22" s="3705"/>
      <c r="M22" s="3706">
        <f t="shared" si="3"/>
        <v>0</v>
      </c>
      <c r="N22" s="3702"/>
      <c r="O22" s="3703">
        <f t="shared" si="4"/>
        <v>0</v>
      </c>
      <c r="P22" s="3696">
        <f t="shared" si="16"/>
        <v>13</v>
      </c>
      <c r="Q22" s="3721" t="s">
        <v>6323</v>
      </c>
      <c r="R22" s="3698">
        <f t="shared" si="18"/>
        <v>0</v>
      </c>
      <c r="S22" s="3698" t="s">
        <v>2668</v>
      </c>
      <c r="T22" s="3714">
        <v>10000</v>
      </c>
      <c r="U22" s="3694"/>
      <c r="V22" s="3701">
        <f t="shared" si="5"/>
        <v>0</v>
      </c>
      <c r="W22" s="3707"/>
      <c r="X22" s="3708">
        <f t="shared" si="6"/>
        <v>0</v>
      </c>
      <c r="Y22" s="3694"/>
      <c r="Z22" s="3709">
        <f t="shared" si="7"/>
        <v>0</v>
      </c>
      <c r="AA22" s="3694"/>
      <c r="AB22" s="3709">
        <f t="shared" si="8"/>
        <v>0</v>
      </c>
      <c r="AC22" s="3707"/>
      <c r="AD22" s="3710">
        <f t="shared" si="9"/>
        <v>0</v>
      </c>
      <c r="AE22" s="3711">
        <f t="shared" si="10"/>
        <v>0</v>
      </c>
      <c r="AF22" s="3695">
        <f t="shared" si="11"/>
        <v>0</v>
      </c>
      <c r="AG22" s="3712">
        <f t="shared" si="12"/>
        <v>0</v>
      </c>
    </row>
    <row r="23" spans="1:33" ht="47.25" customHeight="1">
      <c r="A23" s="3696">
        <f t="shared" si="15"/>
        <v>14</v>
      </c>
      <c r="B23" s="3721" t="s">
        <v>6324</v>
      </c>
      <c r="C23" s="3698">
        <f t="shared" si="13"/>
        <v>0</v>
      </c>
      <c r="D23" s="3698"/>
      <c r="E23" s="3714">
        <v>4775</v>
      </c>
      <c r="F23" s="3700"/>
      <c r="G23" s="3701">
        <f t="shared" si="0"/>
        <v>0</v>
      </c>
      <c r="H23" s="3702"/>
      <c r="I23" s="3703">
        <f t="shared" si="1"/>
        <v>0</v>
      </c>
      <c r="J23" s="3704"/>
      <c r="K23" s="3703">
        <f t="shared" si="2"/>
        <v>0</v>
      </c>
      <c r="L23" s="3705"/>
      <c r="M23" s="3706">
        <f t="shared" si="3"/>
        <v>0</v>
      </c>
      <c r="N23" s="3702"/>
      <c r="O23" s="3703">
        <f t="shared" si="4"/>
        <v>0</v>
      </c>
      <c r="P23" s="3696">
        <f t="shared" si="16"/>
        <v>14</v>
      </c>
      <c r="Q23" s="3721" t="s">
        <v>6324</v>
      </c>
      <c r="R23" s="3698">
        <f t="shared" si="18"/>
        <v>0</v>
      </c>
      <c r="S23" s="3698"/>
      <c r="T23" s="3714">
        <v>4775</v>
      </c>
      <c r="U23" s="3694"/>
      <c r="V23" s="3701">
        <f t="shared" si="5"/>
        <v>0</v>
      </c>
      <c r="W23" s="3707"/>
      <c r="X23" s="3708">
        <f t="shared" si="6"/>
        <v>0</v>
      </c>
      <c r="Y23" s="3694"/>
      <c r="Z23" s="3709">
        <f t="shared" si="7"/>
        <v>0</v>
      </c>
      <c r="AA23" s="3694"/>
      <c r="AB23" s="3709">
        <f t="shared" si="8"/>
        <v>0</v>
      </c>
      <c r="AC23" s="3707"/>
      <c r="AD23" s="3710">
        <f t="shared" si="9"/>
        <v>0</v>
      </c>
      <c r="AE23" s="3711">
        <f t="shared" si="10"/>
        <v>0</v>
      </c>
      <c r="AF23" s="3695">
        <f t="shared" si="11"/>
        <v>0</v>
      </c>
      <c r="AG23" s="3712">
        <f t="shared" si="12"/>
        <v>0</v>
      </c>
    </row>
    <row r="24" spans="1:33" ht="101.25" customHeight="1">
      <c r="A24" s="3696">
        <f t="shared" si="15"/>
        <v>15</v>
      </c>
      <c r="B24" s="3721" t="s">
        <v>6325</v>
      </c>
      <c r="C24" s="3698">
        <f t="shared" si="13"/>
        <v>0</v>
      </c>
      <c r="D24" s="3698"/>
      <c r="E24" s="3714">
        <v>5305</v>
      </c>
      <c r="F24" s="3700"/>
      <c r="G24" s="3701">
        <f t="shared" si="0"/>
        <v>0</v>
      </c>
      <c r="H24" s="3702"/>
      <c r="I24" s="3703">
        <f t="shared" si="1"/>
        <v>0</v>
      </c>
      <c r="J24" s="3704"/>
      <c r="K24" s="3703">
        <f t="shared" si="2"/>
        <v>0</v>
      </c>
      <c r="L24" s="3705"/>
      <c r="M24" s="3706">
        <f t="shared" si="3"/>
        <v>0</v>
      </c>
      <c r="N24" s="3702"/>
      <c r="O24" s="3703">
        <f t="shared" si="4"/>
        <v>0</v>
      </c>
      <c r="P24" s="3696">
        <f t="shared" si="16"/>
        <v>15</v>
      </c>
      <c r="Q24" s="3721" t="s">
        <v>6325</v>
      </c>
      <c r="R24" s="3698">
        <f t="shared" si="18"/>
        <v>0</v>
      </c>
      <c r="S24" s="3698"/>
      <c r="T24" s="3714">
        <v>5305</v>
      </c>
      <c r="U24" s="3694"/>
      <c r="V24" s="3701">
        <f t="shared" si="5"/>
        <v>0</v>
      </c>
      <c r="W24" s="3707"/>
      <c r="X24" s="3708">
        <f t="shared" si="6"/>
        <v>0</v>
      </c>
      <c r="Y24" s="3694"/>
      <c r="Z24" s="3709">
        <f t="shared" si="7"/>
        <v>0</v>
      </c>
      <c r="AA24" s="3694"/>
      <c r="AB24" s="3709">
        <f t="shared" si="8"/>
        <v>0</v>
      </c>
      <c r="AC24" s="3707"/>
      <c r="AD24" s="3710">
        <f t="shared" si="9"/>
        <v>0</v>
      </c>
      <c r="AE24" s="3711">
        <f t="shared" si="10"/>
        <v>0</v>
      </c>
      <c r="AF24" s="3695">
        <f t="shared" si="11"/>
        <v>0</v>
      </c>
      <c r="AG24" s="3712">
        <f t="shared" si="12"/>
        <v>0</v>
      </c>
    </row>
    <row r="25" spans="1:33" ht="16.5" customHeight="1">
      <c r="A25" s="3696">
        <f t="shared" si="15"/>
        <v>16</v>
      </c>
      <c r="B25" s="3722" t="s">
        <v>6326</v>
      </c>
      <c r="C25" s="3698">
        <f t="shared" si="13"/>
        <v>23</v>
      </c>
      <c r="D25" s="3723" t="s">
        <v>6327</v>
      </c>
      <c r="E25" s="3714">
        <v>1800</v>
      </c>
      <c r="F25" s="3700"/>
      <c r="G25" s="3701">
        <f t="shared" si="0"/>
        <v>0</v>
      </c>
      <c r="H25" s="3702">
        <v>1</v>
      </c>
      <c r="I25" s="3703">
        <f t="shared" si="1"/>
        <v>1800</v>
      </c>
      <c r="J25" s="3704">
        <v>5</v>
      </c>
      <c r="K25" s="3703">
        <f t="shared" si="2"/>
        <v>9000</v>
      </c>
      <c r="L25" s="3705"/>
      <c r="M25" s="3706">
        <f t="shared" si="3"/>
        <v>0</v>
      </c>
      <c r="N25" s="3702"/>
      <c r="O25" s="3703">
        <f t="shared" si="4"/>
        <v>0</v>
      </c>
      <c r="P25" s="3696">
        <f t="shared" si="16"/>
        <v>16</v>
      </c>
      <c r="Q25" s="3722" t="s">
        <v>6326</v>
      </c>
      <c r="R25" s="3698">
        <f t="shared" si="18"/>
        <v>0</v>
      </c>
      <c r="S25" s="3723" t="s">
        <v>6327</v>
      </c>
      <c r="T25" s="3714">
        <v>1800</v>
      </c>
      <c r="U25" s="3694"/>
      <c r="V25" s="3701">
        <f t="shared" si="5"/>
        <v>0</v>
      </c>
      <c r="W25" s="3707"/>
      <c r="X25" s="3708">
        <f t="shared" si="6"/>
        <v>0</v>
      </c>
      <c r="Y25" s="3694">
        <v>2</v>
      </c>
      <c r="Z25" s="3709">
        <f t="shared" si="7"/>
        <v>3600</v>
      </c>
      <c r="AA25" s="3694"/>
      <c r="AB25" s="3709">
        <f t="shared" si="8"/>
        <v>0</v>
      </c>
      <c r="AC25" s="3707">
        <v>15</v>
      </c>
      <c r="AD25" s="3710">
        <f t="shared" si="9"/>
        <v>27000</v>
      </c>
      <c r="AE25" s="3711">
        <f t="shared" si="10"/>
        <v>23</v>
      </c>
      <c r="AF25" s="3695">
        <f t="shared" si="11"/>
        <v>41400</v>
      </c>
      <c r="AG25" s="3712">
        <f t="shared" si="12"/>
        <v>0</v>
      </c>
    </row>
    <row r="26" spans="1:33" ht="37.5" customHeight="1">
      <c r="A26" s="3696">
        <f t="shared" si="15"/>
        <v>17</v>
      </c>
      <c r="B26" s="3724" t="s">
        <v>6328</v>
      </c>
      <c r="C26" s="3698">
        <f t="shared" si="13"/>
        <v>279</v>
      </c>
      <c r="D26" s="3723" t="s">
        <v>6329</v>
      </c>
      <c r="E26" s="3714">
        <v>1200</v>
      </c>
      <c r="F26" s="3700">
        <v>24</v>
      </c>
      <c r="G26" s="3701">
        <f t="shared" si="0"/>
        <v>28800</v>
      </c>
      <c r="H26" s="3702">
        <v>6</v>
      </c>
      <c r="I26" s="3703">
        <f t="shared" si="1"/>
        <v>7200</v>
      </c>
      <c r="J26" s="3704">
        <v>40</v>
      </c>
      <c r="K26" s="3703">
        <f t="shared" si="2"/>
        <v>48000</v>
      </c>
      <c r="L26" s="3705">
        <v>4</v>
      </c>
      <c r="M26" s="3706">
        <f t="shared" si="3"/>
        <v>4800</v>
      </c>
      <c r="N26" s="3702">
        <v>10</v>
      </c>
      <c r="O26" s="3703">
        <f t="shared" si="4"/>
        <v>12000</v>
      </c>
      <c r="P26" s="3696">
        <f t="shared" si="16"/>
        <v>17</v>
      </c>
      <c r="Q26" s="3724" t="s">
        <v>6328</v>
      </c>
      <c r="R26" s="3698">
        <f t="shared" si="18"/>
        <v>0</v>
      </c>
      <c r="S26" s="3723" t="s">
        <v>6329</v>
      </c>
      <c r="T26" s="3714">
        <v>1200</v>
      </c>
      <c r="U26" s="3694">
        <v>40</v>
      </c>
      <c r="V26" s="3701">
        <f t="shared" si="5"/>
        <v>48000</v>
      </c>
      <c r="W26" s="3707">
        <v>30</v>
      </c>
      <c r="X26" s="3708">
        <f t="shared" si="6"/>
        <v>36000</v>
      </c>
      <c r="Y26" s="3694">
        <v>5</v>
      </c>
      <c r="Z26" s="3709">
        <f t="shared" si="7"/>
        <v>6000</v>
      </c>
      <c r="AA26" s="3694"/>
      <c r="AB26" s="3709">
        <f t="shared" si="8"/>
        <v>0</v>
      </c>
      <c r="AC26" s="3707">
        <v>120</v>
      </c>
      <c r="AD26" s="3710">
        <f t="shared" si="9"/>
        <v>144000</v>
      </c>
      <c r="AE26" s="3711">
        <f t="shared" si="10"/>
        <v>279</v>
      </c>
      <c r="AF26" s="3695">
        <f t="shared" si="11"/>
        <v>334800</v>
      </c>
      <c r="AG26" s="3712">
        <f t="shared" si="12"/>
        <v>0</v>
      </c>
    </row>
    <row r="27" spans="1:33" ht="38.25" customHeight="1">
      <c r="A27" s="3696">
        <f t="shared" si="15"/>
        <v>18</v>
      </c>
      <c r="B27" s="3724" t="s">
        <v>6330</v>
      </c>
      <c r="C27" s="3698">
        <f t="shared" si="13"/>
        <v>46</v>
      </c>
      <c r="D27" s="3713" t="s">
        <v>946</v>
      </c>
      <c r="E27" s="3714">
        <v>1500</v>
      </c>
      <c r="F27" s="3700">
        <v>6</v>
      </c>
      <c r="G27" s="3701">
        <f t="shared" si="0"/>
        <v>9000</v>
      </c>
      <c r="H27" s="3702"/>
      <c r="I27" s="3703">
        <f t="shared" si="1"/>
        <v>0</v>
      </c>
      <c r="J27" s="3704">
        <v>10</v>
      </c>
      <c r="K27" s="3703">
        <f t="shared" si="2"/>
        <v>15000</v>
      </c>
      <c r="L27" s="3705">
        <v>5</v>
      </c>
      <c r="M27" s="3706">
        <f t="shared" si="3"/>
        <v>7500</v>
      </c>
      <c r="N27" s="3702">
        <v>10</v>
      </c>
      <c r="O27" s="3703">
        <f t="shared" si="4"/>
        <v>15000</v>
      </c>
      <c r="P27" s="3696">
        <f t="shared" si="16"/>
        <v>18</v>
      </c>
      <c r="Q27" s="3724" t="s">
        <v>6330</v>
      </c>
      <c r="R27" s="3698">
        <f t="shared" si="18"/>
        <v>0</v>
      </c>
      <c r="S27" s="3713" t="s">
        <v>946</v>
      </c>
      <c r="T27" s="3714">
        <v>1500</v>
      </c>
      <c r="U27" s="3694">
        <v>10</v>
      </c>
      <c r="V27" s="3701">
        <f t="shared" si="5"/>
        <v>15000</v>
      </c>
      <c r="W27" s="3707">
        <v>5</v>
      </c>
      <c r="X27" s="3708">
        <f t="shared" si="6"/>
        <v>7500</v>
      </c>
      <c r="Y27" s="3694"/>
      <c r="Z27" s="3709">
        <f t="shared" si="7"/>
        <v>0</v>
      </c>
      <c r="AA27" s="3694"/>
      <c r="AB27" s="3709">
        <f t="shared" si="8"/>
        <v>0</v>
      </c>
      <c r="AC27" s="3707"/>
      <c r="AD27" s="3710">
        <f t="shared" si="9"/>
        <v>0</v>
      </c>
      <c r="AE27" s="3711">
        <f t="shared" si="10"/>
        <v>46</v>
      </c>
      <c r="AF27" s="3695">
        <f t="shared" si="11"/>
        <v>69000</v>
      </c>
      <c r="AG27" s="3712">
        <f t="shared" si="12"/>
        <v>0</v>
      </c>
    </row>
    <row r="28" spans="1:33" ht="34.5" customHeight="1">
      <c r="A28" s="3696">
        <f t="shared" si="15"/>
        <v>19</v>
      </c>
      <c r="B28" s="3724" t="s">
        <v>6331</v>
      </c>
      <c r="C28" s="3698">
        <f t="shared" si="13"/>
        <v>55</v>
      </c>
      <c r="D28" s="3713" t="s">
        <v>929</v>
      </c>
      <c r="E28" s="3714">
        <v>850</v>
      </c>
      <c r="F28" s="3700"/>
      <c r="G28" s="3701">
        <f t="shared" si="0"/>
        <v>0</v>
      </c>
      <c r="H28" s="3702"/>
      <c r="I28" s="3703">
        <f t="shared" si="1"/>
        <v>0</v>
      </c>
      <c r="J28" s="3725"/>
      <c r="K28" s="3703">
        <f t="shared" si="2"/>
        <v>0</v>
      </c>
      <c r="L28" s="3705"/>
      <c r="M28" s="3706">
        <f t="shared" si="3"/>
        <v>0</v>
      </c>
      <c r="N28" s="3702">
        <v>15</v>
      </c>
      <c r="O28" s="3703">
        <f t="shared" si="4"/>
        <v>12750</v>
      </c>
      <c r="P28" s="3696">
        <f t="shared" si="16"/>
        <v>19</v>
      </c>
      <c r="Q28" s="3724" t="s">
        <v>6331</v>
      </c>
      <c r="R28" s="3698">
        <f t="shared" si="18"/>
        <v>0</v>
      </c>
      <c r="S28" s="3713" t="s">
        <v>929</v>
      </c>
      <c r="T28" s="3714">
        <v>850</v>
      </c>
      <c r="U28" s="3694">
        <v>10</v>
      </c>
      <c r="V28" s="3701">
        <f t="shared" si="5"/>
        <v>8500</v>
      </c>
      <c r="W28" s="3707"/>
      <c r="X28" s="3708">
        <f t="shared" si="6"/>
        <v>0</v>
      </c>
      <c r="Y28" s="3694"/>
      <c r="Z28" s="3709">
        <f t="shared" si="7"/>
        <v>0</v>
      </c>
      <c r="AA28" s="3694"/>
      <c r="AB28" s="3709">
        <f t="shared" si="8"/>
        <v>0</v>
      </c>
      <c r="AC28" s="3707">
        <v>30</v>
      </c>
      <c r="AD28" s="3710">
        <f t="shared" si="9"/>
        <v>25500</v>
      </c>
      <c r="AE28" s="3711">
        <f t="shared" si="10"/>
        <v>55</v>
      </c>
      <c r="AF28" s="3695">
        <f t="shared" si="11"/>
        <v>46750</v>
      </c>
      <c r="AG28" s="3712">
        <f t="shared" si="12"/>
        <v>0</v>
      </c>
    </row>
    <row r="29" spans="1:33" s="3482" customFormat="1" ht="50.25" customHeight="1">
      <c r="A29" s="3696">
        <f t="shared" si="15"/>
        <v>20</v>
      </c>
      <c r="B29" s="3697" t="s">
        <v>6332</v>
      </c>
      <c r="C29" s="3698">
        <f t="shared" si="13"/>
        <v>156</v>
      </c>
      <c r="D29" s="3713" t="s">
        <v>929</v>
      </c>
      <c r="E29" s="3714">
        <v>580</v>
      </c>
      <c r="F29" s="3700">
        <v>2</v>
      </c>
      <c r="G29" s="3701">
        <f t="shared" si="0"/>
        <v>1160</v>
      </c>
      <c r="H29" s="3702">
        <v>30</v>
      </c>
      <c r="I29" s="3703">
        <f t="shared" si="1"/>
        <v>17400</v>
      </c>
      <c r="J29" s="3704">
        <v>24</v>
      </c>
      <c r="K29" s="3703">
        <f t="shared" si="2"/>
        <v>13920</v>
      </c>
      <c r="L29" s="3705"/>
      <c r="M29" s="3706">
        <f t="shared" si="3"/>
        <v>0</v>
      </c>
      <c r="N29" s="3702">
        <v>10</v>
      </c>
      <c r="O29" s="3703">
        <f t="shared" si="4"/>
        <v>5800</v>
      </c>
      <c r="P29" s="3696">
        <f t="shared" si="16"/>
        <v>20</v>
      </c>
      <c r="Q29" s="3697" t="s">
        <v>6332</v>
      </c>
      <c r="R29" s="3698">
        <f t="shared" si="18"/>
        <v>0</v>
      </c>
      <c r="S29" s="3713" t="s">
        <v>929</v>
      </c>
      <c r="T29" s="3714">
        <v>580</v>
      </c>
      <c r="U29" s="3694">
        <v>5</v>
      </c>
      <c r="V29" s="3701">
        <f t="shared" si="5"/>
        <v>2900</v>
      </c>
      <c r="W29" s="3707">
        <v>5</v>
      </c>
      <c r="X29" s="3708">
        <f t="shared" si="6"/>
        <v>2900</v>
      </c>
      <c r="Y29" s="3694"/>
      <c r="Z29" s="3709">
        <f t="shared" si="7"/>
        <v>0</v>
      </c>
      <c r="AA29" s="3694">
        <v>30</v>
      </c>
      <c r="AB29" s="3709">
        <f t="shared" si="8"/>
        <v>17400</v>
      </c>
      <c r="AC29" s="3726">
        <v>50</v>
      </c>
      <c r="AD29" s="3710">
        <f t="shared" si="9"/>
        <v>29000</v>
      </c>
      <c r="AE29" s="3711">
        <f t="shared" si="10"/>
        <v>156</v>
      </c>
      <c r="AF29" s="3695">
        <f t="shared" si="11"/>
        <v>90480</v>
      </c>
      <c r="AG29" s="3712">
        <f t="shared" si="12"/>
        <v>0</v>
      </c>
    </row>
    <row r="30" spans="1:33" ht="50.25" customHeight="1">
      <c r="A30" s="3696">
        <f t="shared" si="15"/>
        <v>21</v>
      </c>
      <c r="B30" s="3697" t="s">
        <v>6333</v>
      </c>
      <c r="C30" s="3698">
        <f t="shared" si="13"/>
        <v>36</v>
      </c>
      <c r="D30" s="3713" t="s">
        <v>1019</v>
      </c>
      <c r="E30" s="3727">
        <v>1000</v>
      </c>
      <c r="F30" s="3700">
        <v>10</v>
      </c>
      <c r="G30" s="3701">
        <f t="shared" si="0"/>
        <v>10000</v>
      </c>
      <c r="H30" s="3702">
        <v>2</v>
      </c>
      <c r="I30" s="3703">
        <f t="shared" si="1"/>
        <v>2000</v>
      </c>
      <c r="J30" s="3704">
        <v>8</v>
      </c>
      <c r="K30" s="3703">
        <f t="shared" si="2"/>
        <v>8000</v>
      </c>
      <c r="L30" s="3705"/>
      <c r="M30" s="3706">
        <f t="shared" si="3"/>
        <v>0</v>
      </c>
      <c r="N30" s="3702">
        <v>2</v>
      </c>
      <c r="O30" s="3703">
        <f t="shared" si="4"/>
        <v>2000</v>
      </c>
      <c r="P30" s="3696">
        <f t="shared" si="16"/>
        <v>21</v>
      </c>
      <c r="Q30" s="3697" t="s">
        <v>6333</v>
      </c>
      <c r="R30" s="3698">
        <f t="shared" si="18"/>
        <v>0</v>
      </c>
      <c r="S30" s="3713" t="s">
        <v>1019</v>
      </c>
      <c r="T30" s="3727">
        <v>1000</v>
      </c>
      <c r="U30" s="3694">
        <v>12</v>
      </c>
      <c r="V30" s="3701">
        <f t="shared" si="5"/>
        <v>12000</v>
      </c>
      <c r="W30" s="3707"/>
      <c r="X30" s="3708">
        <f t="shared" si="6"/>
        <v>0</v>
      </c>
      <c r="Y30" s="3694"/>
      <c r="Z30" s="3709">
        <f t="shared" si="7"/>
        <v>0</v>
      </c>
      <c r="AA30" s="3694">
        <v>2</v>
      </c>
      <c r="AB30" s="3709">
        <f t="shared" si="8"/>
        <v>2000</v>
      </c>
      <c r="AC30" s="3707"/>
      <c r="AD30" s="3710">
        <f t="shared" si="9"/>
        <v>0</v>
      </c>
      <c r="AE30" s="3728">
        <f t="shared" si="10"/>
        <v>36</v>
      </c>
      <c r="AF30" s="3695">
        <f t="shared" si="11"/>
        <v>36000</v>
      </c>
      <c r="AG30" s="3712">
        <f t="shared" si="12"/>
        <v>0</v>
      </c>
    </row>
    <row r="31" spans="1:33" ht="22.5" customHeight="1">
      <c r="A31" s="3696">
        <f t="shared" si="15"/>
        <v>22</v>
      </c>
      <c r="B31" s="3697" t="s">
        <v>6334</v>
      </c>
      <c r="C31" s="3698">
        <f t="shared" si="13"/>
        <v>0</v>
      </c>
      <c r="D31" s="3718" t="s">
        <v>6317</v>
      </c>
      <c r="E31" s="3714">
        <v>4100</v>
      </c>
      <c r="F31" s="3700"/>
      <c r="G31" s="3701">
        <f t="shared" si="0"/>
        <v>0</v>
      </c>
      <c r="H31" s="3702"/>
      <c r="I31" s="3703">
        <f t="shared" si="1"/>
        <v>0</v>
      </c>
      <c r="J31" s="3704"/>
      <c r="K31" s="3703">
        <f t="shared" si="2"/>
        <v>0</v>
      </c>
      <c r="L31" s="3705"/>
      <c r="M31" s="3706">
        <f t="shared" si="3"/>
        <v>0</v>
      </c>
      <c r="N31" s="3702"/>
      <c r="O31" s="3703">
        <f t="shared" si="4"/>
        <v>0</v>
      </c>
      <c r="P31" s="3696">
        <f t="shared" si="16"/>
        <v>22</v>
      </c>
      <c r="Q31" s="3697" t="s">
        <v>6334</v>
      </c>
      <c r="R31" s="3698">
        <f t="shared" si="18"/>
        <v>0</v>
      </c>
      <c r="S31" s="3718" t="s">
        <v>6317</v>
      </c>
      <c r="T31" s="3714">
        <v>4100</v>
      </c>
      <c r="U31" s="3694"/>
      <c r="V31" s="3701">
        <f t="shared" si="5"/>
        <v>0</v>
      </c>
      <c r="W31" s="3707"/>
      <c r="X31" s="3708">
        <f t="shared" si="6"/>
        <v>0</v>
      </c>
      <c r="Y31" s="3694"/>
      <c r="Z31" s="3709">
        <f t="shared" si="7"/>
        <v>0</v>
      </c>
      <c r="AA31" s="3694"/>
      <c r="AB31" s="3709">
        <f t="shared" si="8"/>
        <v>0</v>
      </c>
      <c r="AC31" s="3707"/>
      <c r="AD31" s="3710">
        <f t="shared" si="9"/>
        <v>0</v>
      </c>
      <c r="AE31" s="3711">
        <f t="shared" si="10"/>
        <v>0</v>
      </c>
      <c r="AF31" s="3695">
        <f t="shared" si="11"/>
        <v>0</v>
      </c>
      <c r="AG31" s="3712">
        <f t="shared" si="12"/>
        <v>0</v>
      </c>
    </row>
    <row r="32" spans="1:33" ht="24.75" customHeight="1">
      <c r="A32" s="3696">
        <f t="shared" si="15"/>
        <v>23</v>
      </c>
      <c r="B32" s="3724" t="s">
        <v>6335</v>
      </c>
      <c r="C32" s="3698">
        <f t="shared" si="13"/>
        <v>0</v>
      </c>
      <c r="D32" s="3729" t="s">
        <v>6317</v>
      </c>
      <c r="E32" s="3714">
        <v>19275</v>
      </c>
      <c r="F32" s="3700"/>
      <c r="G32" s="3701">
        <f t="shared" si="0"/>
        <v>0</v>
      </c>
      <c r="H32" s="3702"/>
      <c r="I32" s="3703">
        <f t="shared" si="1"/>
        <v>0</v>
      </c>
      <c r="J32" s="3704"/>
      <c r="K32" s="3703">
        <f t="shared" si="2"/>
        <v>0</v>
      </c>
      <c r="L32" s="3705"/>
      <c r="M32" s="3706">
        <f t="shared" si="3"/>
        <v>0</v>
      </c>
      <c r="N32" s="3702"/>
      <c r="O32" s="3703">
        <f t="shared" si="4"/>
        <v>0</v>
      </c>
      <c r="P32" s="3696">
        <f t="shared" si="16"/>
        <v>23</v>
      </c>
      <c r="Q32" s="3724" t="s">
        <v>6335</v>
      </c>
      <c r="R32" s="3698">
        <f t="shared" si="18"/>
        <v>0</v>
      </c>
      <c r="S32" s="3729" t="s">
        <v>6317</v>
      </c>
      <c r="T32" s="3714">
        <v>19275</v>
      </c>
      <c r="U32" s="3694"/>
      <c r="V32" s="3701">
        <f t="shared" si="5"/>
        <v>0</v>
      </c>
      <c r="W32" s="3707"/>
      <c r="X32" s="3708">
        <f t="shared" si="6"/>
        <v>0</v>
      </c>
      <c r="Y32" s="3694"/>
      <c r="Z32" s="3709">
        <f t="shared" si="7"/>
        <v>0</v>
      </c>
      <c r="AA32" s="3694"/>
      <c r="AB32" s="3709">
        <f t="shared" si="8"/>
        <v>0</v>
      </c>
      <c r="AC32" s="3707"/>
      <c r="AD32" s="3710">
        <f t="shared" si="9"/>
        <v>0</v>
      </c>
      <c r="AE32" s="3711">
        <f t="shared" si="10"/>
        <v>0</v>
      </c>
      <c r="AF32" s="3695">
        <f t="shared" si="11"/>
        <v>0</v>
      </c>
      <c r="AG32" s="3712">
        <f t="shared" si="12"/>
        <v>0</v>
      </c>
    </row>
    <row r="33" spans="1:33" ht="25.5" customHeight="1">
      <c r="A33" s="3696">
        <f t="shared" si="15"/>
        <v>24</v>
      </c>
      <c r="B33" s="3724" t="s">
        <v>6336</v>
      </c>
      <c r="C33" s="3698">
        <f t="shared" si="13"/>
        <v>0</v>
      </c>
      <c r="D33" s="3729" t="s">
        <v>6317</v>
      </c>
      <c r="E33" s="3714">
        <v>19275</v>
      </c>
      <c r="F33" s="3700"/>
      <c r="G33" s="3701">
        <f t="shared" si="0"/>
        <v>0</v>
      </c>
      <c r="H33" s="3702"/>
      <c r="I33" s="3703">
        <f t="shared" si="1"/>
        <v>0</v>
      </c>
      <c r="J33" s="3704"/>
      <c r="K33" s="3703">
        <f t="shared" si="2"/>
        <v>0</v>
      </c>
      <c r="L33" s="3705"/>
      <c r="M33" s="3706">
        <f t="shared" si="3"/>
        <v>0</v>
      </c>
      <c r="N33" s="3702"/>
      <c r="O33" s="3703">
        <f t="shared" si="4"/>
        <v>0</v>
      </c>
      <c r="P33" s="3696">
        <f t="shared" si="16"/>
        <v>24</v>
      </c>
      <c r="Q33" s="3724" t="s">
        <v>6336</v>
      </c>
      <c r="R33" s="3698">
        <f t="shared" si="18"/>
        <v>0</v>
      </c>
      <c r="S33" s="3729" t="s">
        <v>6317</v>
      </c>
      <c r="T33" s="3714">
        <v>19275</v>
      </c>
      <c r="U33" s="3694"/>
      <c r="V33" s="3701">
        <f t="shared" si="5"/>
        <v>0</v>
      </c>
      <c r="W33" s="3707"/>
      <c r="X33" s="3708">
        <f t="shared" si="6"/>
        <v>0</v>
      </c>
      <c r="Y33" s="3694"/>
      <c r="Z33" s="3709">
        <f t="shared" si="7"/>
        <v>0</v>
      </c>
      <c r="AA33" s="3694"/>
      <c r="AB33" s="3709">
        <f t="shared" si="8"/>
        <v>0</v>
      </c>
      <c r="AC33" s="3707"/>
      <c r="AD33" s="3710">
        <f t="shared" si="9"/>
        <v>0</v>
      </c>
      <c r="AE33" s="3711">
        <f t="shared" si="10"/>
        <v>0</v>
      </c>
      <c r="AF33" s="3695">
        <f t="shared" si="11"/>
        <v>0</v>
      </c>
      <c r="AG33" s="3712">
        <f t="shared" si="12"/>
        <v>0</v>
      </c>
    </row>
    <row r="34" spans="1:33" s="3482" customFormat="1" ht="16.5" customHeight="1">
      <c r="A34" s="3696">
        <f t="shared" si="15"/>
        <v>25</v>
      </c>
      <c r="B34" s="3717" t="s">
        <v>6337</v>
      </c>
      <c r="C34" s="3698">
        <f t="shared" si="13"/>
        <v>3</v>
      </c>
      <c r="D34" s="3713" t="s">
        <v>6317</v>
      </c>
      <c r="E34" s="3714">
        <v>26500</v>
      </c>
      <c r="F34" s="3700"/>
      <c r="G34" s="3701">
        <f t="shared" si="0"/>
        <v>0</v>
      </c>
      <c r="H34" s="3702"/>
      <c r="I34" s="3703">
        <f t="shared" si="1"/>
        <v>0</v>
      </c>
      <c r="J34" s="3704">
        <v>3</v>
      </c>
      <c r="K34" s="3703">
        <f t="shared" si="2"/>
        <v>79500</v>
      </c>
      <c r="L34" s="3705"/>
      <c r="M34" s="3706">
        <f t="shared" si="3"/>
        <v>0</v>
      </c>
      <c r="N34" s="3702"/>
      <c r="O34" s="3703">
        <f t="shared" si="4"/>
        <v>0</v>
      </c>
      <c r="P34" s="3696">
        <f t="shared" si="16"/>
        <v>25</v>
      </c>
      <c r="Q34" s="3717" t="s">
        <v>6337</v>
      </c>
      <c r="R34" s="3698">
        <f t="shared" si="18"/>
        <v>0</v>
      </c>
      <c r="S34" s="3713" t="s">
        <v>6317</v>
      </c>
      <c r="T34" s="3714">
        <v>26500</v>
      </c>
      <c r="U34" s="3694"/>
      <c r="V34" s="3701">
        <f t="shared" si="5"/>
        <v>0</v>
      </c>
      <c r="W34" s="3707"/>
      <c r="X34" s="3708">
        <f t="shared" si="6"/>
        <v>0</v>
      </c>
      <c r="Y34" s="3694"/>
      <c r="Z34" s="3709">
        <f t="shared" si="7"/>
        <v>0</v>
      </c>
      <c r="AA34" s="3694"/>
      <c r="AB34" s="3709">
        <f t="shared" si="8"/>
        <v>0</v>
      </c>
      <c r="AC34" s="3707"/>
      <c r="AD34" s="3710">
        <f t="shared" si="9"/>
        <v>0</v>
      </c>
      <c r="AE34" s="3711">
        <f t="shared" si="10"/>
        <v>3</v>
      </c>
      <c r="AF34" s="3695">
        <f t="shared" si="11"/>
        <v>79500</v>
      </c>
      <c r="AG34" s="3712">
        <f t="shared" si="12"/>
        <v>0</v>
      </c>
    </row>
    <row r="35" spans="1:33" ht="24.75" customHeight="1">
      <c r="A35" s="3696">
        <f t="shared" si="15"/>
        <v>26</v>
      </c>
      <c r="B35" s="3730" t="s">
        <v>6338</v>
      </c>
      <c r="C35" s="3698">
        <f t="shared" si="13"/>
        <v>0</v>
      </c>
      <c r="D35" s="3713"/>
      <c r="E35" s="3714">
        <v>11200</v>
      </c>
      <c r="F35" s="3700"/>
      <c r="G35" s="3701">
        <f t="shared" si="0"/>
        <v>0</v>
      </c>
      <c r="H35" s="3702"/>
      <c r="I35" s="3703">
        <f t="shared" si="1"/>
        <v>0</v>
      </c>
      <c r="J35" s="3704"/>
      <c r="K35" s="3703">
        <f t="shared" si="2"/>
        <v>0</v>
      </c>
      <c r="L35" s="3705"/>
      <c r="M35" s="3706">
        <f t="shared" si="3"/>
        <v>0</v>
      </c>
      <c r="N35" s="3702"/>
      <c r="O35" s="3703">
        <f t="shared" si="4"/>
        <v>0</v>
      </c>
      <c r="P35" s="3696">
        <f t="shared" si="16"/>
        <v>26</v>
      </c>
      <c r="Q35" s="3730" t="s">
        <v>6338</v>
      </c>
      <c r="R35" s="3698">
        <f t="shared" si="18"/>
        <v>0</v>
      </c>
      <c r="S35" s="3713"/>
      <c r="T35" s="3714">
        <v>11200</v>
      </c>
      <c r="U35" s="3694"/>
      <c r="V35" s="3701">
        <f t="shared" si="5"/>
        <v>0</v>
      </c>
      <c r="W35" s="3707"/>
      <c r="X35" s="3708">
        <f t="shared" si="6"/>
        <v>0</v>
      </c>
      <c r="Y35" s="3694"/>
      <c r="Z35" s="3709">
        <f t="shared" si="7"/>
        <v>0</v>
      </c>
      <c r="AA35" s="3694"/>
      <c r="AB35" s="3709">
        <f t="shared" si="8"/>
        <v>0</v>
      </c>
      <c r="AC35" s="3707"/>
      <c r="AD35" s="3710">
        <f t="shared" si="9"/>
        <v>0</v>
      </c>
      <c r="AE35" s="3711">
        <f t="shared" si="10"/>
        <v>0</v>
      </c>
      <c r="AF35" s="3695">
        <f t="shared" si="11"/>
        <v>0</v>
      </c>
      <c r="AG35" s="3712">
        <f t="shared" si="12"/>
        <v>0</v>
      </c>
    </row>
    <row r="36" spans="1:33" s="3731" customFormat="1" ht="24.75" customHeight="1">
      <c r="A36" s="3696">
        <f t="shared" si="15"/>
        <v>27</v>
      </c>
      <c r="B36" s="3717" t="s">
        <v>6339</v>
      </c>
      <c r="C36" s="3698">
        <f t="shared" si="13"/>
        <v>112</v>
      </c>
      <c r="D36" s="3713" t="s">
        <v>929</v>
      </c>
      <c r="E36" s="3714">
        <v>500</v>
      </c>
      <c r="F36" s="3700">
        <v>10</v>
      </c>
      <c r="G36" s="3701">
        <f t="shared" si="0"/>
        <v>5000</v>
      </c>
      <c r="H36" s="3702"/>
      <c r="I36" s="3703">
        <f t="shared" si="1"/>
        <v>0</v>
      </c>
      <c r="J36" s="3704">
        <v>10</v>
      </c>
      <c r="K36" s="3703">
        <f t="shared" si="2"/>
        <v>5000</v>
      </c>
      <c r="L36" s="3705"/>
      <c r="M36" s="3706">
        <f t="shared" si="3"/>
        <v>0</v>
      </c>
      <c r="N36" s="3702">
        <v>2</v>
      </c>
      <c r="O36" s="3703">
        <f t="shared" si="4"/>
        <v>1000</v>
      </c>
      <c r="P36" s="3696">
        <f t="shared" si="16"/>
        <v>27</v>
      </c>
      <c r="Q36" s="3717" t="s">
        <v>6339</v>
      </c>
      <c r="R36" s="3698">
        <f t="shared" si="18"/>
        <v>0</v>
      </c>
      <c r="S36" s="3713" t="s">
        <v>929</v>
      </c>
      <c r="T36" s="3714">
        <v>500</v>
      </c>
      <c r="U36" s="3694">
        <v>5</v>
      </c>
      <c r="V36" s="3701">
        <f t="shared" si="5"/>
        <v>2500</v>
      </c>
      <c r="W36" s="3707">
        <v>10</v>
      </c>
      <c r="X36" s="3708">
        <f t="shared" si="6"/>
        <v>5000</v>
      </c>
      <c r="Y36" s="3694">
        <v>20</v>
      </c>
      <c r="Z36" s="3709">
        <f t="shared" si="7"/>
        <v>10000</v>
      </c>
      <c r="AA36" s="3694">
        <v>5</v>
      </c>
      <c r="AB36" s="3709">
        <f t="shared" si="8"/>
        <v>2500</v>
      </c>
      <c r="AC36" s="3707">
        <v>50</v>
      </c>
      <c r="AD36" s="3710">
        <f t="shared" si="9"/>
        <v>25000</v>
      </c>
      <c r="AE36" s="3711">
        <f t="shared" si="10"/>
        <v>112</v>
      </c>
      <c r="AF36" s="3695">
        <f t="shared" si="11"/>
        <v>56000</v>
      </c>
      <c r="AG36" s="3712">
        <f t="shared" si="12"/>
        <v>0</v>
      </c>
    </row>
    <row r="37" spans="1:33" ht="188.25" customHeight="1">
      <c r="A37" s="3696">
        <f>A36+1</f>
        <v>28</v>
      </c>
      <c r="B37" s="3697" t="s">
        <v>6340</v>
      </c>
      <c r="C37" s="3698">
        <f t="shared" si="13"/>
        <v>10</v>
      </c>
      <c r="D37" s="3713" t="s">
        <v>6317</v>
      </c>
      <c r="E37" s="3714">
        <v>9750</v>
      </c>
      <c r="F37" s="3700"/>
      <c r="G37" s="3701">
        <f t="shared" si="0"/>
        <v>0</v>
      </c>
      <c r="H37" s="3702"/>
      <c r="I37" s="3703">
        <f t="shared" si="1"/>
        <v>0</v>
      </c>
      <c r="J37" s="3704">
        <v>10</v>
      </c>
      <c r="K37" s="3703">
        <f t="shared" si="2"/>
        <v>97500</v>
      </c>
      <c r="L37" s="3705"/>
      <c r="M37" s="3706">
        <f t="shared" si="3"/>
        <v>0</v>
      </c>
      <c r="N37" s="3702"/>
      <c r="O37" s="3703">
        <f t="shared" si="4"/>
        <v>0</v>
      </c>
      <c r="P37" s="3696">
        <f>P36+1</f>
        <v>28</v>
      </c>
      <c r="Q37" s="3697" t="s">
        <v>6340</v>
      </c>
      <c r="R37" s="3698">
        <f t="shared" si="18"/>
        <v>0</v>
      </c>
      <c r="S37" s="3713" t="s">
        <v>6317</v>
      </c>
      <c r="T37" s="3714">
        <v>9750</v>
      </c>
      <c r="U37" s="3694"/>
      <c r="V37" s="3701">
        <f t="shared" si="5"/>
        <v>0</v>
      </c>
      <c r="W37" s="3707"/>
      <c r="X37" s="3708">
        <f t="shared" si="6"/>
        <v>0</v>
      </c>
      <c r="Y37" s="3694"/>
      <c r="Z37" s="3709">
        <f t="shared" si="7"/>
        <v>0</v>
      </c>
      <c r="AA37" s="3694"/>
      <c r="AB37" s="3709">
        <f t="shared" si="8"/>
        <v>0</v>
      </c>
      <c r="AC37" s="3707"/>
      <c r="AD37" s="3710">
        <f t="shared" si="9"/>
        <v>0</v>
      </c>
      <c r="AE37" s="3711">
        <f t="shared" si="10"/>
        <v>10</v>
      </c>
      <c r="AF37" s="3695">
        <f t="shared" si="11"/>
        <v>97500</v>
      </c>
      <c r="AG37" s="3712">
        <f t="shared" si="12"/>
        <v>0</v>
      </c>
    </row>
    <row r="38" spans="1:33" s="3482" customFormat="1" ht="20.25" customHeight="1">
      <c r="A38" s="3732">
        <f>A37+1</f>
        <v>29</v>
      </c>
      <c r="B38" s="3733" t="s">
        <v>6341</v>
      </c>
      <c r="C38" s="3734">
        <f t="shared" si="13"/>
        <v>1</v>
      </c>
      <c r="D38" s="3735" t="s">
        <v>946</v>
      </c>
      <c r="E38" s="3736">
        <v>10000</v>
      </c>
      <c r="F38" s="3737"/>
      <c r="G38" s="3703">
        <f t="shared" si="0"/>
        <v>0</v>
      </c>
      <c r="H38" s="3702"/>
      <c r="I38" s="3703">
        <f t="shared" si="1"/>
        <v>0</v>
      </c>
      <c r="J38" s="3704"/>
      <c r="K38" s="3703">
        <f t="shared" si="2"/>
        <v>0</v>
      </c>
      <c r="L38" s="3702"/>
      <c r="M38" s="3738">
        <f t="shared" si="3"/>
        <v>0</v>
      </c>
      <c r="N38" s="3702"/>
      <c r="O38" s="3703">
        <f t="shared" si="4"/>
        <v>0</v>
      </c>
      <c r="P38" s="3732">
        <f>P37+1</f>
        <v>29</v>
      </c>
      <c r="Q38" s="3733" t="s">
        <v>6341</v>
      </c>
      <c r="R38" s="3734">
        <f t="shared" si="18"/>
        <v>0</v>
      </c>
      <c r="S38" s="3735" t="s">
        <v>946</v>
      </c>
      <c r="T38" s="3736">
        <v>10000</v>
      </c>
      <c r="U38" s="3707"/>
      <c r="V38" s="3703">
        <f t="shared" si="5"/>
        <v>0</v>
      </c>
      <c r="W38" s="3707"/>
      <c r="X38" s="3708">
        <f t="shared" si="6"/>
        <v>0</v>
      </c>
      <c r="Y38" s="3707"/>
      <c r="Z38" s="3708">
        <f t="shared" si="7"/>
        <v>0</v>
      </c>
      <c r="AA38" s="3707">
        <v>1</v>
      </c>
      <c r="AB38" s="3708">
        <f t="shared" si="8"/>
        <v>10000</v>
      </c>
      <c r="AC38" s="3707"/>
      <c r="AD38" s="3710">
        <f t="shared" si="9"/>
        <v>0</v>
      </c>
      <c r="AE38" s="3739">
        <f t="shared" si="10"/>
        <v>1</v>
      </c>
      <c r="AF38" s="3740">
        <f t="shared" si="11"/>
        <v>10000</v>
      </c>
      <c r="AG38" s="3741"/>
    </row>
    <row r="39" spans="1:33" ht="138" customHeight="1">
      <c r="A39" s="3696">
        <f>A38+1</f>
        <v>30</v>
      </c>
      <c r="B39" s="3742" t="s">
        <v>6342</v>
      </c>
      <c r="C39" s="3698">
        <f t="shared" si="13"/>
        <v>372</v>
      </c>
      <c r="D39" s="3723" t="s">
        <v>929</v>
      </c>
      <c r="E39" s="3736">
        <v>16500</v>
      </c>
      <c r="F39" s="3700">
        <v>20</v>
      </c>
      <c r="G39" s="3701">
        <f t="shared" si="0"/>
        <v>330000</v>
      </c>
      <c r="H39" s="3702">
        <v>5</v>
      </c>
      <c r="I39" s="3703">
        <f t="shared" si="1"/>
        <v>82500</v>
      </c>
      <c r="J39" s="3704">
        <v>30</v>
      </c>
      <c r="K39" s="3703">
        <f t="shared" si="2"/>
        <v>495000</v>
      </c>
      <c r="L39" s="3705">
        <v>50</v>
      </c>
      <c r="M39" s="3706">
        <f t="shared" si="3"/>
        <v>825000</v>
      </c>
      <c r="N39" s="3702">
        <v>50</v>
      </c>
      <c r="O39" s="3703">
        <f t="shared" si="4"/>
        <v>825000</v>
      </c>
      <c r="P39" s="3696">
        <f>P38+1</f>
        <v>30</v>
      </c>
      <c r="Q39" s="3742" t="s">
        <v>6343</v>
      </c>
      <c r="R39" s="3698">
        <f t="shared" si="18"/>
        <v>0</v>
      </c>
      <c r="S39" s="3723" t="s">
        <v>929</v>
      </c>
      <c r="T39" s="3714">
        <v>6200</v>
      </c>
      <c r="U39" s="3694">
        <v>75</v>
      </c>
      <c r="V39" s="3701">
        <f t="shared" si="5"/>
        <v>1237500</v>
      </c>
      <c r="W39" s="3707">
        <v>30</v>
      </c>
      <c r="X39" s="3708">
        <f t="shared" si="6"/>
        <v>495000</v>
      </c>
      <c r="Y39" s="3694">
        <v>2</v>
      </c>
      <c r="Z39" s="3709">
        <f t="shared" si="7"/>
        <v>33000</v>
      </c>
      <c r="AA39" s="3694">
        <v>10</v>
      </c>
      <c r="AB39" s="3709">
        <f t="shared" si="8"/>
        <v>165000</v>
      </c>
      <c r="AC39" s="3707">
        <v>100</v>
      </c>
      <c r="AD39" s="3710">
        <f t="shared" si="9"/>
        <v>1650000</v>
      </c>
      <c r="AE39" s="3711">
        <f t="shared" si="10"/>
        <v>372</v>
      </c>
      <c r="AF39" s="3695">
        <f t="shared" si="11"/>
        <v>6138000</v>
      </c>
      <c r="AG39" s="3712">
        <f t="shared" ref="AG39:AG62" si="19">AE39-C39</f>
        <v>0</v>
      </c>
    </row>
    <row r="40" spans="1:33" s="3482" customFormat="1" ht="27.75" customHeight="1">
      <c r="A40" s="3696">
        <f t="shared" si="15"/>
        <v>31</v>
      </c>
      <c r="B40" s="3742" t="s">
        <v>6344</v>
      </c>
      <c r="C40" s="3698">
        <f t="shared" si="13"/>
        <v>2</v>
      </c>
      <c r="D40" s="3715" t="s">
        <v>912</v>
      </c>
      <c r="E40" s="3714">
        <v>4000</v>
      </c>
      <c r="F40" s="3700"/>
      <c r="G40" s="3701">
        <f t="shared" si="0"/>
        <v>0</v>
      </c>
      <c r="H40" s="3702"/>
      <c r="I40" s="3703">
        <f t="shared" si="1"/>
        <v>0</v>
      </c>
      <c r="J40" s="3704"/>
      <c r="K40" s="3703">
        <f t="shared" si="2"/>
        <v>0</v>
      </c>
      <c r="L40" s="3705"/>
      <c r="M40" s="3706">
        <f t="shared" si="3"/>
        <v>0</v>
      </c>
      <c r="N40" s="3702"/>
      <c r="O40" s="3703">
        <f t="shared" si="4"/>
        <v>0</v>
      </c>
      <c r="P40" s="3696">
        <f t="shared" si="16"/>
        <v>31</v>
      </c>
      <c r="Q40" s="3742" t="s">
        <v>6344</v>
      </c>
      <c r="R40" s="3698">
        <f t="shared" si="18"/>
        <v>0</v>
      </c>
      <c r="S40" s="3715" t="s">
        <v>912</v>
      </c>
      <c r="T40" s="3714">
        <v>4000</v>
      </c>
      <c r="U40" s="3694"/>
      <c r="V40" s="3701">
        <f t="shared" si="5"/>
        <v>0</v>
      </c>
      <c r="W40" s="3707">
        <v>2</v>
      </c>
      <c r="X40" s="3708">
        <f t="shared" si="6"/>
        <v>8000</v>
      </c>
      <c r="Y40" s="3694"/>
      <c r="Z40" s="3709">
        <f t="shared" si="7"/>
        <v>0</v>
      </c>
      <c r="AA40" s="3694"/>
      <c r="AB40" s="3709">
        <f t="shared" si="8"/>
        <v>0</v>
      </c>
      <c r="AC40" s="3707"/>
      <c r="AD40" s="3710">
        <f t="shared" si="9"/>
        <v>0</v>
      </c>
      <c r="AE40" s="3711">
        <f t="shared" si="10"/>
        <v>2</v>
      </c>
      <c r="AF40" s="3695">
        <f t="shared" si="11"/>
        <v>8000</v>
      </c>
      <c r="AG40" s="3712">
        <f t="shared" si="19"/>
        <v>0</v>
      </c>
    </row>
    <row r="41" spans="1:33" s="3482" customFormat="1" ht="31.5" customHeight="1">
      <c r="A41" s="3696">
        <f t="shared" si="15"/>
        <v>32</v>
      </c>
      <c r="B41" s="3717" t="s">
        <v>6345</v>
      </c>
      <c r="C41" s="3698">
        <f t="shared" si="13"/>
        <v>15</v>
      </c>
      <c r="D41" s="3713" t="s">
        <v>912</v>
      </c>
      <c r="E41" s="3714">
        <v>5500</v>
      </c>
      <c r="F41" s="3700">
        <v>3</v>
      </c>
      <c r="G41" s="3701">
        <f t="shared" si="0"/>
        <v>16500</v>
      </c>
      <c r="H41" s="3702"/>
      <c r="I41" s="3703">
        <f t="shared" si="1"/>
        <v>0</v>
      </c>
      <c r="J41" s="3704">
        <v>8</v>
      </c>
      <c r="K41" s="3703">
        <f t="shared" si="2"/>
        <v>44000</v>
      </c>
      <c r="L41" s="3705"/>
      <c r="M41" s="3706">
        <f t="shared" si="3"/>
        <v>0</v>
      </c>
      <c r="N41" s="3702">
        <v>1</v>
      </c>
      <c r="O41" s="3703">
        <f t="shared" si="4"/>
        <v>5500</v>
      </c>
      <c r="P41" s="3696">
        <f t="shared" si="16"/>
        <v>32</v>
      </c>
      <c r="Q41" s="3717" t="s">
        <v>6345</v>
      </c>
      <c r="R41" s="3698">
        <f t="shared" si="18"/>
        <v>0</v>
      </c>
      <c r="S41" s="3713" t="s">
        <v>912</v>
      </c>
      <c r="T41" s="3714">
        <v>5500</v>
      </c>
      <c r="U41" s="3694">
        <v>1</v>
      </c>
      <c r="V41" s="3701">
        <f t="shared" si="5"/>
        <v>5500</v>
      </c>
      <c r="W41" s="3707">
        <v>1</v>
      </c>
      <c r="X41" s="3708">
        <f t="shared" si="6"/>
        <v>5500</v>
      </c>
      <c r="Y41" s="3694"/>
      <c r="Z41" s="3709">
        <f t="shared" si="7"/>
        <v>0</v>
      </c>
      <c r="AA41" s="3694"/>
      <c r="AB41" s="3709">
        <f t="shared" si="8"/>
        <v>0</v>
      </c>
      <c r="AC41" s="3707">
        <v>1</v>
      </c>
      <c r="AD41" s="3710">
        <f t="shared" si="9"/>
        <v>5500</v>
      </c>
      <c r="AE41" s="3711">
        <f t="shared" si="10"/>
        <v>15</v>
      </c>
      <c r="AF41" s="3695">
        <f t="shared" si="11"/>
        <v>82500</v>
      </c>
      <c r="AG41" s="3712">
        <f t="shared" si="19"/>
        <v>0</v>
      </c>
    </row>
    <row r="42" spans="1:33" s="3482" customFormat="1" ht="30.75" customHeight="1">
      <c r="A42" s="3696">
        <f t="shared" si="15"/>
        <v>33</v>
      </c>
      <c r="B42" s="3743" t="s">
        <v>6346</v>
      </c>
      <c r="C42" s="3698">
        <v>5</v>
      </c>
      <c r="D42" s="3713" t="s">
        <v>929</v>
      </c>
      <c r="E42" s="3714">
        <v>300</v>
      </c>
      <c r="F42" s="3700"/>
      <c r="G42" s="3701">
        <f t="shared" si="0"/>
        <v>0</v>
      </c>
      <c r="H42" s="3702"/>
      <c r="I42" s="3703">
        <f t="shared" si="1"/>
        <v>0</v>
      </c>
      <c r="J42" s="3704"/>
      <c r="K42" s="3703">
        <f t="shared" si="2"/>
        <v>0</v>
      </c>
      <c r="L42" s="3705"/>
      <c r="M42" s="3706">
        <f t="shared" si="3"/>
        <v>0</v>
      </c>
      <c r="N42" s="3702"/>
      <c r="O42" s="3703">
        <f t="shared" si="4"/>
        <v>0</v>
      </c>
      <c r="P42" s="3696">
        <f t="shared" si="16"/>
        <v>33</v>
      </c>
      <c r="Q42" s="3743" t="s">
        <v>6346</v>
      </c>
      <c r="R42" s="3698">
        <v>5</v>
      </c>
      <c r="S42" s="3713" t="s">
        <v>929</v>
      </c>
      <c r="T42" s="3714">
        <v>300</v>
      </c>
      <c r="U42" s="3694"/>
      <c r="V42" s="3701">
        <f t="shared" si="5"/>
        <v>0</v>
      </c>
      <c r="W42" s="3707">
        <v>10</v>
      </c>
      <c r="X42" s="3708">
        <f t="shared" si="6"/>
        <v>3000</v>
      </c>
      <c r="Y42" s="3694"/>
      <c r="Z42" s="3709">
        <f t="shared" si="7"/>
        <v>0</v>
      </c>
      <c r="AA42" s="3694"/>
      <c r="AB42" s="3709">
        <f t="shared" si="8"/>
        <v>0</v>
      </c>
      <c r="AC42" s="3707"/>
      <c r="AD42" s="3710">
        <f t="shared" si="9"/>
        <v>0</v>
      </c>
      <c r="AE42" s="3711">
        <f t="shared" si="10"/>
        <v>10</v>
      </c>
      <c r="AF42" s="3695">
        <f t="shared" si="11"/>
        <v>3000</v>
      </c>
      <c r="AG42" s="3712">
        <f t="shared" si="19"/>
        <v>5</v>
      </c>
    </row>
    <row r="43" spans="1:33" ht="27.75" customHeight="1">
      <c r="A43" s="3696">
        <f t="shared" si="15"/>
        <v>34</v>
      </c>
      <c r="B43" s="3742" t="s">
        <v>6347</v>
      </c>
      <c r="C43" s="3698">
        <f t="shared" si="13"/>
        <v>20</v>
      </c>
      <c r="D43" s="3715" t="s">
        <v>929</v>
      </c>
      <c r="E43" s="3714">
        <v>1200</v>
      </c>
      <c r="F43" s="3700">
        <v>2</v>
      </c>
      <c r="G43" s="3701">
        <f t="shared" si="0"/>
        <v>2400</v>
      </c>
      <c r="H43" s="3702"/>
      <c r="I43" s="3703">
        <f t="shared" si="1"/>
        <v>0</v>
      </c>
      <c r="J43" s="3704">
        <v>2</v>
      </c>
      <c r="K43" s="3703">
        <f t="shared" si="2"/>
        <v>2400</v>
      </c>
      <c r="L43" s="3705"/>
      <c r="M43" s="3706">
        <f t="shared" si="3"/>
        <v>0</v>
      </c>
      <c r="N43" s="3702"/>
      <c r="O43" s="3703">
        <f t="shared" si="4"/>
        <v>0</v>
      </c>
      <c r="P43" s="3696">
        <f t="shared" si="16"/>
        <v>34</v>
      </c>
      <c r="Q43" s="3742" t="s">
        <v>6347</v>
      </c>
      <c r="R43" s="3698">
        <f t="shared" ref="R43:R86" si="20">AZ43</f>
        <v>0</v>
      </c>
      <c r="S43" s="3715" t="s">
        <v>929</v>
      </c>
      <c r="T43" s="3714">
        <v>1200</v>
      </c>
      <c r="U43" s="3744">
        <v>2</v>
      </c>
      <c r="V43" s="3701">
        <f t="shared" si="5"/>
        <v>2400</v>
      </c>
      <c r="W43" s="3707">
        <v>4</v>
      </c>
      <c r="X43" s="3708">
        <f t="shared" si="6"/>
        <v>4800</v>
      </c>
      <c r="Y43" s="3694"/>
      <c r="Z43" s="3709">
        <f t="shared" si="7"/>
        <v>0</v>
      </c>
      <c r="AA43" s="3694"/>
      <c r="AB43" s="3709">
        <f t="shared" si="8"/>
        <v>0</v>
      </c>
      <c r="AC43" s="3707">
        <v>10</v>
      </c>
      <c r="AD43" s="3710">
        <f t="shared" si="9"/>
        <v>12000</v>
      </c>
      <c r="AE43" s="3711">
        <f t="shared" si="10"/>
        <v>20</v>
      </c>
      <c r="AF43" s="3695">
        <f t="shared" si="11"/>
        <v>24000</v>
      </c>
      <c r="AG43" s="3712">
        <f t="shared" si="19"/>
        <v>0</v>
      </c>
    </row>
    <row r="44" spans="1:33" ht="16.5" customHeight="1">
      <c r="A44" s="3696">
        <f t="shared" si="15"/>
        <v>35</v>
      </c>
      <c r="B44" s="3697" t="s">
        <v>6348</v>
      </c>
      <c r="C44" s="3698">
        <f t="shared" si="13"/>
        <v>1640</v>
      </c>
      <c r="D44" s="3713" t="s">
        <v>946</v>
      </c>
      <c r="E44" s="3714">
        <v>40</v>
      </c>
      <c r="F44" s="3700">
        <v>40</v>
      </c>
      <c r="G44" s="3701">
        <f t="shared" si="0"/>
        <v>1600</v>
      </c>
      <c r="H44" s="3702"/>
      <c r="I44" s="3703">
        <f t="shared" si="1"/>
        <v>0</v>
      </c>
      <c r="J44" s="3704">
        <v>200</v>
      </c>
      <c r="K44" s="3703">
        <f t="shared" si="2"/>
        <v>8000</v>
      </c>
      <c r="L44" s="3705"/>
      <c r="M44" s="3706">
        <f t="shared" si="3"/>
        <v>0</v>
      </c>
      <c r="N44" s="3702">
        <v>1000</v>
      </c>
      <c r="O44" s="3703">
        <f t="shared" si="4"/>
        <v>40000</v>
      </c>
      <c r="P44" s="3696">
        <f t="shared" si="16"/>
        <v>35</v>
      </c>
      <c r="Q44" s="3697" t="s">
        <v>6348</v>
      </c>
      <c r="R44" s="3698">
        <f t="shared" si="20"/>
        <v>0</v>
      </c>
      <c r="S44" s="3713" t="s">
        <v>946</v>
      </c>
      <c r="T44" s="3714">
        <v>40</v>
      </c>
      <c r="U44" s="3745">
        <v>200</v>
      </c>
      <c r="V44" s="3701">
        <f t="shared" si="5"/>
        <v>8000</v>
      </c>
      <c r="W44" s="3707">
        <v>100</v>
      </c>
      <c r="X44" s="3708">
        <f t="shared" si="6"/>
        <v>4000</v>
      </c>
      <c r="Y44" s="3694"/>
      <c r="Z44" s="3709">
        <f t="shared" si="7"/>
        <v>0</v>
      </c>
      <c r="AA44" s="3694"/>
      <c r="AB44" s="3709">
        <f t="shared" si="8"/>
        <v>0</v>
      </c>
      <c r="AC44" s="3707">
        <v>100</v>
      </c>
      <c r="AD44" s="3710">
        <f t="shared" si="9"/>
        <v>4000</v>
      </c>
      <c r="AE44" s="3711">
        <f t="shared" si="10"/>
        <v>1640</v>
      </c>
      <c r="AF44" s="3695">
        <f t="shared" si="11"/>
        <v>65600</v>
      </c>
      <c r="AG44" s="3712">
        <f t="shared" si="19"/>
        <v>0</v>
      </c>
    </row>
    <row r="45" spans="1:33" ht="33" customHeight="1">
      <c r="A45" s="3696">
        <f t="shared" si="15"/>
        <v>36</v>
      </c>
      <c r="B45" s="3697" t="s">
        <v>6349</v>
      </c>
      <c r="C45" s="3698">
        <f t="shared" si="13"/>
        <v>420</v>
      </c>
      <c r="D45" s="3713" t="s">
        <v>903</v>
      </c>
      <c r="E45" s="3714">
        <v>100</v>
      </c>
      <c r="F45" s="3700">
        <v>10</v>
      </c>
      <c r="G45" s="3701">
        <f t="shared" si="0"/>
        <v>1000</v>
      </c>
      <c r="H45" s="3702"/>
      <c r="I45" s="3703">
        <f t="shared" si="1"/>
        <v>0</v>
      </c>
      <c r="J45" s="3704">
        <v>10</v>
      </c>
      <c r="K45" s="3703">
        <f t="shared" si="2"/>
        <v>1000</v>
      </c>
      <c r="L45" s="3705"/>
      <c r="M45" s="3706">
        <f t="shared" si="3"/>
        <v>0</v>
      </c>
      <c r="N45" s="3702">
        <v>300</v>
      </c>
      <c r="O45" s="3703">
        <f t="shared" si="4"/>
        <v>30000</v>
      </c>
      <c r="P45" s="3696">
        <f t="shared" si="16"/>
        <v>36</v>
      </c>
      <c r="Q45" s="3697" t="s">
        <v>6349</v>
      </c>
      <c r="R45" s="3698">
        <f t="shared" si="20"/>
        <v>0</v>
      </c>
      <c r="S45" s="3713" t="s">
        <v>903</v>
      </c>
      <c r="T45" s="3714">
        <v>100</v>
      </c>
      <c r="U45" s="3745"/>
      <c r="V45" s="3701">
        <f t="shared" si="5"/>
        <v>0</v>
      </c>
      <c r="W45" s="3746">
        <v>100</v>
      </c>
      <c r="X45" s="3708">
        <f t="shared" si="6"/>
        <v>10000</v>
      </c>
      <c r="Y45" s="3744"/>
      <c r="Z45" s="3709">
        <f t="shared" si="7"/>
        <v>0</v>
      </c>
      <c r="AA45" s="3744"/>
      <c r="AB45" s="3709">
        <f t="shared" si="8"/>
        <v>0</v>
      </c>
      <c r="AC45" s="3746"/>
      <c r="AD45" s="3710">
        <f t="shared" si="9"/>
        <v>0</v>
      </c>
      <c r="AE45" s="3711">
        <f t="shared" si="10"/>
        <v>420</v>
      </c>
      <c r="AF45" s="3695">
        <f t="shared" si="11"/>
        <v>42000</v>
      </c>
      <c r="AG45" s="3712">
        <f t="shared" si="19"/>
        <v>0</v>
      </c>
    </row>
    <row r="46" spans="1:33" ht="24" customHeight="1">
      <c r="A46" s="3696">
        <f t="shared" si="15"/>
        <v>37</v>
      </c>
      <c r="B46" s="3743" t="s">
        <v>6350</v>
      </c>
      <c r="C46" s="3698">
        <f t="shared" si="13"/>
        <v>795</v>
      </c>
      <c r="D46" s="3713" t="s">
        <v>1982</v>
      </c>
      <c r="E46" s="3714">
        <v>85</v>
      </c>
      <c r="F46" s="3700">
        <v>30</v>
      </c>
      <c r="G46" s="3701">
        <f t="shared" si="0"/>
        <v>2550</v>
      </c>
      <c r="H46" s="3702">
        <v>120</v>
      </c>
      <c r="I46" s="3703">
        <f t="shared" si="1"/>
        <v>10200</v>
      </c>
      <c r="J46" s="3704">
        <v>100</v>
      </c>
      <c r="K46" s="3703">
        <f t="shared" si="2"/>
        <v>8500</v>
      </c>
      <c r="L46" s="3705">
        <v>200</v>
      </c>
      <c r="M46" s="3706">
        <f t="shared" si="3"/>
        <v>17000</v>
      </c>
      <c r="N46" s="3702">
        <v>30</v>
      </c>
      <c r="O46" s="3703">
        <f t="shared" si="4"/>
        <v>2550</v>
      </c>
      <c r="P46" s="3696">
        <f t="shared" si="16"/>
        <v>37</v>
      </c>
      <c r="Q46" s="3743" t="s">
        <v>6350</v>
      </c>
      <c r="R46" s="3698">
        <f t="shared" si="20"/>
        <v>0</v>
      </c>
      <c r="S46" s="3713" t="s">
        <v>1982</v>
      </c>
      <c r="T46" s="3714">
        <v>85</v>
      </c>
      <c r="U46" s="3694">
        <v>100</v>
      </c>
      <c r="V46" s="3701">
        <f t="shared" si="5"/>
        <v>8500</v>
      </c>
      <c r="W46" s="3726">
        <v>100</v>
      </c>
      <c r="X46" s="3708">
        <f t="shared" si="6"/>
        <v>8500</v>
      </c>
      <c r="Y46" s="3745"/>
      <c r="Z46" s="3709">
        <f t="shared" si="7"/>
        <v>0</v>
      </c>
      <c r="AA46" s="3745">
        <v>15</v>
      </c>
      <c r="AB46" s="3709">
        <f t="shared" si="8"/>
        <v>1275</v>
      </c>
      <c r="AC46" s="3726">
        <v>100</v>
      </c>
      <c r="AD46" s="3710">
        <f t="shared" si="9"/>
        <v>8500</v>
      </c>
      <c r="AE46" s="3711">
        <f t="shared" si="10"/>
        <v>795</v>
      </c>
      <c r="AF46" s="3695">
        <f t="shared" si="11"/>
        <v>67575</v>
      </c>
      <c r="AG46" s="3712">
        <f t="shared" si="19"/>
        <v>0</v>
      </c>
    </row>
    <row r="47" spans="1:33" ht="19.5" customHeight="1">
      <c r="A47" s="3696">
        <f t="shared" si="15"/>
        <v>38</v>
      </c>
      <c r="B47" s="3717" t="s">
        <v>6351</v>
      </c>
      <c r="C47" s="3698">
        <f t="shared" si="13"/>
        <v>605</v>
      </c>
      <c r="D47" s="3713" t="s">
        <v>946</v>
      </c>
      <c r="E47" s="3714">
        <v>1800</v>
      </c>
      <c r="F47" s="3700">
        <v>70</v>
      </c>
      <c r="G47" s="3701">
        <f t="shared" si="0"/>
        <v>126000</v>
      </c>
      <c r="H47" s="3702"/>
      <c r="I47" s="3703">
        <f t="shared" si="1"/>
        <v>0</v>
      </c>
      <c r="J47" s="3704">
        <v>20</v>
      </c>
      <c r="K47" s="3703">
        <f t="shared" si="2"/>
        <v>36000</v>
      </c>
      <c r="L47" s="3705">
        <v>80</v>
      </c>
      <c r="M47" s="3706">
        <f t="shared" si="3"/>
        <v>144000</v>
      </c>
      <c r="N47" s="3702">
        <v>50</v>
      </c>
      <c r="O47" s="3703">
        <f t="shared" si="4"/>
        <v>90000</v>
      </c>
      <c r="P47" s="3696">
        <f t="shared" si="16"/>
        <v>38</v>
      </c>
      <c r="Q47" s="3717" t="s">
        <v>6351</v>
      </c>
      <c r="R47" s="3698">
        <f t="shared" si="20"/>
        <v>0</v>
      </c>
      <c r="S47" s="3713" t="s">
        <v>946</v>
      </c>
      <c r="T47" s="3714">
        <v>1800</v>
      </c>
      <c r="U47" s="3694">
        <v>100</v>
      </c>
      <c r="V47" s="3701">
        <f t="shared" si="5"/>
        <v>180000</v>
      </c>
      <c r="W47" s="3707">
        <v>20</v>
      </c>
      <c r="X47" s="3708">
        <f t="shared" si="6"/>
        <v>36000</v>
      </c>
      <c r="Y47" s="3694">
        <v>25</v>
      </c>
      <c r="Z47" s="3709">
        <f t="shared" si="7"/>
        <v>45000</v>
      </c>
      <c r="AA47" s="3745">
        <v>40</v>
      </c>
      <c r="AB47" s="3709">
        <f t="shared" si="8"/>
        <v>72000</v>
      </c>
      <c r="AC47" s="3726">
        <v>200</v>
      </c>
      <c r="AD47" s="3710">
        <f t="shared" si="9"/>
        <v>360000</v>
      </c>
      <c r="AE47" s="3711">
        <f t="shared" si="10"/>
        <v>605</v>
      </c>
      <c r="AF47" s="3695">
        <f t="shared" si="11"/>
        <v>1089000</v>
      </c>
      <c r="AG47" s="3712">
        <f t="shared" si="19"/>
        <v>0</v>
      </c>
    </row>
    <row r="48" spans="1:33" s="836" customFormat="1" ht="120" customHeight="1">
      <c r="A48" s="3696">
        <f t="shared" si="15"/>
        <v>39</v>
      </c>
      <c r="B48" s="3742" t="s">
        <v>6352</v>
      </c>
      <c r="C48" s="3698">
        <f t="shared" si="13"/>
        <v>577</v>
      </c>
      <c r="D48" s="3715" t="s">
        <v>946</v>
      </c>
      <c r="E48" s="3714">
        <v>1300</v>
      </c>
      <c r="F48" s="3700">
        <v>50</v>
      </c>
      <c r="G48" s="3701">
        <f t="shared" si="0"/>
        <v>65000</v>
      </c>
      <c r="H48" s="3702">
        <v>12</v>
      </c>
      <c r="I48" s="3703">
        <f t="shared" si="1"/>
        <v>15600</v>
      </c>
      <c r="J48" s="3704">
        <v>60</v>
      </c>
      <c r="K48" s="3703">
        <f t="shared" si="2"/>
        <v>78000</v>
      </c>
      <c r="L48" s="3705">
        <v>30</v>
      </c>
      <c r="M48" s="3706">
        <f t="shared" si="3"/>
        <v>39000</v>
      </c>
      <c r="N48" s="3702">
        <v>30</v>
      </c>
      <c r="O48" s="3703">
        <f t="shared" si="4"/>
        <v>39000</v>
      </c>
      <c r="P48" s="3696">
        <f t="shared" si="16"/>
        <v>39</v>
      </c>
      <c r="Q48" s="3742" t="s">
        <v>6352</v>
      </c>
      <c r="R48" s="3698">
        <f t="shared" si="20"/>
        <v>0</v>
      </c>
      <c r="S48" s="3715" t="s">
        <v>946</v>
      </c>
      <c r="T48" s="3714">
        <v>1300</v>
      </c>
      <c r="U48" s="3694">
        <v>120</v>
      </c>
      <c r="V48" s="3701">
        <f t="shared" si="5"/>
        <v>156000</v>
      </c>
      <c r="W48" s="3707">
        <v>40</v>
      </c>
      <c r="X48" s="3708">
        <f t="shared" si="6"/>
        <v>52000</v>
      </c>
      <c r="Y48" s="3694">
        <v>15</v>
      </c>
      <c r="Z48" s="3709">
        <f t="shared" si="7"/>
        <v>19500</v>
      </c>
      <c r="AA48" s="3694">
        <v>20</v>
      </c>
      <c r="AB48" s="3709">
        <f t="shared" si="8"/>
        <v>26000</v>
      </c>
      <c r="AC48" s="3707">
        <v>200</v>
      </c>
      <c r="AD48" s="3710">
        <f t="shared" si="9"/>
        <v>260000</v>
      </c>
      <c r="AE48" s="3711">
        <f t="shared" si="10"/>
        <v>577</v>
      </c>
      <c r="AF48" s="3695">
        <f t="shared" si="11"/>
        <v>750100</v>
      </c>
      <c r="AG48" s="3712">
        <f t="shared" si="19"/>
        <v>0</v>
      </c>
    </row>
    <row r="49" spans="1:33" s="3603" customFormat="1" ht="21.75" customHeight="1">
      <c r="A49" s="3696">
        <f t="shared" si="15"/>
        <v>40</v>
      </c>
      <c r="B49" s="3697" t="s">
        <v>6353</v>
      </c>
      <c r="C49" s="3698">
        <f t="shared" si="13"/>
        <v>1</v>
      </c>
      <c r="D49" s="3713" t="s">
        <v>6317</v>
      </c>
      <c r="E49" s="3714">
        <v>4000</v>
      </c>
      <c r="F49" s="3700"/>
      <c r="G49" s="3701">
        <f t="shared" si="0"/>
        <v>0</v>
      </c>
      <c r="H49" s="3702"/>
      <c r="I49" s="3703">
        <f t="shared" si="1"/>
        <v>0</v>
      </c>
      <c r="J49" s="3704"/>
      <c r="K49" s="3703">
        <f t="shared" si="2"/>
        <v>0</v>
      </c>
      <c r="L49" s="3705"/>
      <c r="M49" s="3706">
        <f t="shared" si="3"/>
        <v>0</v>
      </c>
      <c r="N49" s="3702"/>
      <c r="O49" s="3703">
        <f t="shared" si="4"/>
        <v>0</v>
      </c>
      <c r="P49" s="3696">
        <f t="shared" si="16"/>
        <v>40</v>
      </c>
      <c r="Q49" s="3697" t="s">
        <v>6353</v>
      </c>
      <c r="R49" s="3698">
        <f t="shared" si="20"/>
        <v>0</v>
      </c>
      <c r="S49" s="3713" t="s">
        <v>6317</v>
      </c>
      <c r="T49" s="3714">
        <v>4000</v>
      </c>
      <c r="U49" s="3694"/>
      <c r="V49" s="3701">
        <f t="shared" si="5"/>
        <v>0</v>
      </c>
      <c r="W49" s="3707">
        <v>1</v>
      </c>
      <c r="X49" s="3708">
        <f t="shared" si="6"/>
        <v>4000</v>
      </c>
      <c r="Y49" s="3694"/>
      <c r="Z49" s="3709">
        <f t="shared" si="7"/>
        <v>0</v>
      </c>
      <c r="AA49" s="3694"/>
      <c r="AB49" s="3709">
        <f t="shared" si="8"/>
        <v>0</v>
      </c>
      <c r="AC49" s="3707"/>
      <c r="AD49" s="3710">
        <f t="shared" si="9"/>
        <v>0</v>
      </c>
      <c r="AE49" s="3711">
        <f t="shared" si="10"/>
        <v>1</v>
      </c>
      <c r="AF49" s="3695">
        <f t="shared" si="11"/>
        <v>4000</v>
      </c>
      <c r="AG49" s="3712">
        <f t="shared" si="19"/>
        <v>0</v>
      </c>
    </row>
    <row r="50" spans="1:33" s="3603" customFormat="1" ht="19.5" customHeight="1">
      <c r="A50" s="3696">
        <f t="shared" si="15"/>
        <v>41</v>
      </c>
      <c r="B50" s="3697" t="s">
        <v>6354</v>
      </c>
      <c r="C50" s="3698">
        <f t="shared" si="13"/>
        <v>1</v>
      </c>
      <c r="D50" s="3713" t="s">
        <v>6317</v>
      </c>
      <c r="E50" s="3714">
        <v>6500</v>
      </c>
      <c r="F50" s="3700"/>
      <c r="G50" s="3701">
        <f t="shared" si="0"/>
        <v>0</v>
      </c>
      <c r="H50" s="3702"/>
      <c r="I50" s="3703">
        <f t="shared" si="1"/>
        <v>0</v>
      </c>
      <c r="J50" s="3704"/>
      <c r="K50" s="3703">
        <f t="shared" si="2"/>
        <v>0</v>
      </c>
      <c r="L50" s="3705"/>
      <c r="M50" s="3706">
        <f t="shared" si="3"/>
        <v>0</v>
      </c>
      <c r="N50" s="3702"/>
      <c r="O50" s="3703">
        <f t="shared" si="4"/>
        <v>0</v>
      </c>
      <c r="P50" s="3696">
        <f t="shared" si="16"/>
        <v>41</v>
      </c>
      <c r="Q50" s="3697" t="s">
        <v>6354</v>
      </c>
      <c r="R50" s="3698">
        <f t="shared" si="20"/>
        <v>0</v>
      </c>
      <c r="S50" s="3713" t="s">
        <v>6317</v>
      </c>
      <c r="T50" s="3714">
        <v>6500</v>
      </c>
      <c r="U50" s="3694"/>
      <c r="V50" s="3701">
        <f t="shared" si="5"/>
        <v>0</v>
      </c>
      <c r="W50" s="3707">
        <v>1</v>
      </c>
      <c r="X50" s="3708">
        <f t="shared" si="6"/>
        <v>6500</v>
      </c>
      <c r="Y50" s="3694"/>
      <c r="Z50" s="3709">
        <f t="shared" si="7"/>
        <v>0</v>
      </c>
      <c r="AA50" s="3694"/>
      <c r="AB50" s="3709">
        <f t="shared" si="8"/>
        <v>0</v>
      </c>
      <c r="AC50" s="3707"/>
      <c r="AD50" s="3710">
        <f t="shared" si="9"/>
        <v>0</v>
      </c>
      <c r="AE50" s="3711">
        <f t="shared" si="10"/>
        <v>1</v>
      </c>
      <c r="AF50" s="3695">
        <f t="shared" si="11"/>
        <v>6500</v>
      </c>
      <c r="AG50" s="3712">
        <f t="shared" si="19"/>
        <v>0</v>
      </c>
    </row>
    <row r="51" spans="1:33" ht="18" customHeight="1">
      <c r="A51" s="3696">
        <f t="shared" si="15"/>
        <v>42</v>
      </c>
      <c r="B51" s="3747" t="s">
        <v>6355</v>
      </c>
      <c r="C51" s="3698">
        <f t="shared" si="13"/>
        <v>0</v>
      </c>
      <c r="D51" s="3718" t="s">
        <v>1220</v>
      </c>
      <c r="E51" s="3714">
        <v>8000</v>
      </c>
      <c r="F51" s="3701"/>
      <c r="G51" s="3701">
        <f t="shared" si="0"/>
        <v>0</v>
      </c>
      <c r="H51" s="3703"/>
      <c r="I51" s="3703">
        <f t="shared" si="1"/>
        <v>0</v>
      </c>
      <c r="J51" s="3703"/>
      <c r="K51" s="3703">
        <f t="shared" si="2"/>
        <v>0</v>
      </c>
      <c r="L51" s="3706"/>
      <c r="M51" s="3706">
        <f t="shared" si="3"/>
        <v>0</v>
      </c>
      <c r="N51" s="3748"/>
      <c r="O51" s="3703">
        <f t="shared" si="4"/>
        <v>0</v>
      </c>
      <c r="P51" s="3696">
        <f t="shared" si="16"/>
        <v>42</v>
      </c>
      <c r="Q51" s="3747" t="s">
        <v>6355</v>
      </c>
      <c r="R51" s="3698">
        <f t="shared" si="20"/>
        <v>0</v>
      </c>
      <c r="S51" s="3718" t="s">
        <v>1220</v>
      </c>
      <c r="T51" s="3714">
        <v>8000</v>
      </c>
      <c r="U51" s="3701"/>
      <c r="V51" s="3701">
        <f t="shared" si="5"/>
        <v>0</v>
      </c>
      <c r="W51" s="3708"/>
      <c r="X51" s="3708">
        <f t="shared" si="6"/>
        <v>0</v>
      </c>
      <c r="Y51" s="3709"/>
      <c r="Z51" s="3709">
        <f t="shared" si="7"/>
        <v>0</v>
      </c>
      <c r="AA51" s="3709"/>
      <c r="AB51" s="3709">
        <f t="shared" si="8"/>
        <v>0</v>
      </c>
      <c r="AC51" s="3710"/>
      <c r="AD51" s="3710">
        <f t="shared" si="9"/>
        <v>0</v>
      </c>
      <c r="AE51" s="3711">
        <f t="shared" si="10"/>
        <v>0</v>
      </c>
      <c r="AF51" s="3695">
        <f t="shared" si="11"/>
        <v>0</v>
      </c>
      <c r="AG51" s="3712">
        <f t="shared" si="19"/>
        <v>0</v>
      </c>
    </row>
    <row r="52" spans="1:33" ht="24" customHeight="1">
      <c r="A52" s="3696">
        <f t="shared" si="15"/>
        <v>43</v>
      </c>
      <c r="B52" s="3724" t="s">
        <v>6356</v>
      </c>
      <c r="C52" s="3698">
        <f t="shared" si="13"/>
        <v>4</v>
      </c>
      <c r="D52" s="3729" t="s">
        <v>1112</v>
      </c>
      <c r="E52" s="3714">
        <v>32000</v>
      </c>
      <c r="F52" s="3700"/>
      <c r="G52" s="3701">
        <f t="shared" si="0"/>
        <v>0</v>
      </c>
      <c r="H52" s="3702"/>
      <c r="I52" s="3703">
        <f t="shared" si="1"/>
        <v>0</v>
      </c>
      <c r="J52" s="3704"/>
      <c r="K52" s="3703">
        <f t="shared" si="2"/>
        <v>0</v>
      </c>
      <c r="L52" s="3705"/>
      <c r="M52" s="3706">
        <f t="shared" si="3"/>
        <v>0</v>
      </c>
      <c r="N52" s="3702"/>
      <c r="O52" s="3703">
        <f t="shared" si="4"/>
        <v>0</v>
      </c>
      <c r="P52" s="3696">
        <f t="shared" si="16"/>
        <v>43</v>
      </c>
      <c r="Q52" s="3724" t="s">
        <v>6356</v>
      </c>
      <c r="R52" s="3698">
        <f t="shared" si="20"/>
        <v>0</v>
      </c>
      <c r="S52" s="3729" t="s">
        <v>1112</v>
      </c>
      <c r="T52" s="3714">
        <v>32000</v>
      </c>
      <c r="U52" s="3694"/>
      <c r="V52" s="3701">
        <f t="shared" si="5"/>
        <v>0</v>
      </c>
      <c r="W52" s="3707">
        <v>4</v>
      </c>
      <c r="X52" s="3708">
        <f t="shared" si="6"/>
        <v>128000</v>
      </c>
      <c r="Y52" s="3694"/>
      <c r="Z52" s="3709">
        <f t="shared" si="7"/>
        <v>0</v>
      </c>
      <c r="AA52" s="3694"/>
      <c r="AB52" s="3709">
        <f t="shared" si="8"/>
        <v>0</v>
      </c>
      <c r="AC52" s="3707"/>
      <c r="AD52" s="3710">
        <f t="shared" si="9"/>
        <v>0</v>
      </c>
      <c r="AE52" s="3711">
        <f t="shared" si="10"/>
        <v>4</v>
      </c>
      <c r="AF52" s="3695">
        <f t="shared" si="11"/>
        <v>128000</v>
      </c>
      <c r="AG52" s="3712">
        <f t="shared" si="19"/>
        <v>0</v>
      </c>
    </row>
    <row r="53" spans="1:33" ht="25.5" customHeight="1">
      <c r="A53" s="3696">
        <f t="shared" si="15"/>
        <v>44</v>
      </c>
      <c r="B53" s="3742" t="s">
        <v>6357</v>
      </c>
      <c r="C53" s="3698">
        <f t="shared" si="13"/>
        <v>1</v>
      </c>
      <c r="D53" s="3715" t="s">
        <v>903</v>
      </c>
      <c r="E53" s="3714">
        <v>3500</v>
      </c>
      <c r="F53" s="3700"/>
      <c r="G53" s="3701">
        <f t="shared" si="0"/>
        <v>0</v>
      </c>
      <c r="H53" s="3702"/>
      <c r="I53" s="3703">
        <f t="shared" si="1"/>
        <v>0</v>
      </c>
      <c r="J53" s="3704"/>
      <c r="K53" s="3703">
        <f t="shared" si="2"/>
        <v>0</v>
      </c>
      <c r="L53" s="3705"/>
      <c r="M53" s="3706">
        <f t="shared" si="3"/>
        <v>0</v>
      </c>
      <c r="N53" s="3702"/>
      <c r="O53" s="3703">
        <f t="shared" si="4"/>
        <v>0</v>
      </c>
      <c r="P53" s="3696">
        <f t="shared" si="16"/>
        <v>44</v>
      </c>
      <c r="Q53" s="3742" t="s">
        <v>6357</v>
      </c>
      <c r="R53" s="3698">
        <f t="shared" si="20"/>
        <v>0</v>
      </c>
      <c r="S53" s="3715" t="s">
        <v>903</v>
      </c>
      <c r="T53" s="3714">
        <v>3500</v>
      </c>
      <c r="U53" s="3694"/>
      <c r="V53" s="3701">
        <f t="shared" si="5"/>
        <v>0</v>
      </c>
      <c r="W53" s="3707">
        <v>1</v>
      </c>
      <c r="X53" s="3708">
        <f t="shared" si="6"/>
        <v>3500</v>
      </c>
      <c r="Y53" s="3694"/>
      <c r="Z53" s="3709">
        <f t="shared" si="7"/>
        <v>0</v>
      </c>
      <c r="AA53" s="3694"/>
      <c r="AB53" s="3709">
        <f t="shared" si="8"/>
        <v>0</v>
      </c>
      <c r="AC53" s="3707"/>
      <c r="AD53" s="3710">
        <f t="shared" si="9"/>
        <v>0</v>
      </c>
      <c r="AE53" s="3711">
        <f t="shared" si="10"/>
        <v>1</v>
      </c>
      <c r="AF53" s="3695">
        <f t="shared" si="11"/>
        <v>3500</v>
      </c>
      <c r="AG53" s="3712">
        <f t="shared" si="19"/>
        <v>0</v>
      </c>
    </row>
    <row r="54" spans="1:33" ht="18" customHeight="1">
      <c r="A54" s="3696">
        <f t="shared" si="15"/>
        <v>45</v>
      </c>
      <c r="B54" s="3717" t="s">
        <v>6358</v>
      </c>
      <c r="C54" s="3698">
        <f t="shared" si="13"/>
        <v>9</v>
      </c>
      <c r="D54" s="3713"/>
      <c r="E54" s="3714">
        <v>32</v>
      </c>
      <c r="F54" s="3700"/>
      <c r="G54" s="3701">
        <f t="shared" si="0"/>
        <v>0</v>
      </c>
      <c r="H54" s="3702">
        <v>5</v>
      </c>
      <c r="I54" s="3703">
        <f t="shared" si="1"/>
        <v>160</v>
      </c>
      <c r="J54" s="3749">
        <v>1</v>
      </c>
      <c r="K54" s="3703">
        <f t="shared" si="2"/>
        <v>32</v>
      </c>
      <c r="L54" s="3705"/>
      <c r="M54" s="3706">
        <f t="shared" si="3"/>
        <v>0</v>
      </c>
      <c r="N54" s="3702">
        <v>2</v>
      </c>
      <c r="O54" s="3703">
        <f t="shared" si="4"/>
        <v>64</v>
      </c>
      <c r="P54" s="3696">
        <f t="shared" si="16"/>
        <v>45</v>
      </c>
      <c r="Q54" s="3717" t="s">
        <v>6358</v>
      </c>
      <c r="R54" s="3698">
        <f t="shared" si="20"/>
        <v>0</v>
      </c>
      <c r="S54" s="3713"/>
      <c r="T54" s="3714">
        <v>32</v>
      </c>
      <c r="U54" s="3694">
        <v>1</v>
      </c>
      <c r="V54" s="3701">
        <f t="shared" si="5"/>
        <v>32</v>
      </c>
      <c r="W54" s="3707"/>
      <c r="X54" s="3708">
        <f t="shared" si="6"/>
        <v>0</v>
      </c>
      <c r="Y54" s="3694"/>
      <c r="Z54" s="3709">
        <f t="shared" si="7"/>
        <v>0</v>
      </c>
      <c r="AA54" s="3694"/>
      <c r="AB54" s="3709">
        <f t="shared" si="8"/>
        <v>0</v>
      </c>
      <c r="AC54" s="3707"/>
      <c r="AD54" s="3710">
        <f t="shared" si="9"/>
        <v>0</v>
      </c>
      <c r="AE54" s="3711">
        <f t="shared" si="10"/>
        <v>9</v>
      </c>
      <c r="AF54" s="3695">
        <f t="shared" si="11"/>
        <v>288</v>
      </c>
      <c r="AG54" s="3712">
        <f t="shared" si="19"/>
        <v>0</v>
      </c>
    </row>
    <row r="55" spans="1:33" ht="16.5" customHeight="1">
      <c r="A55" s="3696">
        <f t="shared" si="15"/>
        <v>46</v>
      </c>
      <c r="B55" s="3743" t="s">
        <v>6359</v>
      </c>
      <c r="C55" s="3698">
        <f t="shared" si="13"/>
        <v>695</v>
      </c>
      <c r="D55" s="3713" t="s">
        <v>929</v>
      </c>
      <c r="E55" s="3714">
        <v>180</v>
      </c>
      <c r="F55" s="3700">
        <v>100</v>
      </c>
      <c r="G55" s="3701">
        <f t="shared" si="0"/>
        <v>18000</v>
      </c>
      <c r="H55" s="3702">
        <v>10</v>
      </c>
      <c r="I55" s="3703">
        <f t="shared" si="1"/>
        <v>1800</v>
      </c>
      <c r="J55" s="3749">
        <v>80</v>
      </c>
      <c r="K55" s="3703">
        <f t="shared" si="2"/>
        <v>14400</v>
      </c>
      <c r="L55" s="3705"/>
      <c r="M55" s="3706">
        <f t="shared" si="3"/>
        <v>0</v>
      </c>
      <c r="N55" s="3702">
        <v>100</v>
      </c>
      <c r="O55" s="3703">
        <f t="shared" si="4"/>
        <v>18000</v>
      </c>
      <c r="P55" s="3696">
        <f t="shared" si="16"/>
        <v>46</v>
      </c>
      <c r="Q55" s="3743" t="s">
        <v>6359</v>
      </c>
      <c r="R55" s="3698">
        <f t="shared" si="20"/>
        <v>0</v>
      </c>
      <c r="S55" s="3713" t="s">
        <v>929</v>
      </c>
      <c r="T55" s="3714">
        <v>180</v>
      </c>
      <c r="U55" s="3694">
        <v>50</v>
      </c>
      <c r="V55" s="3701">
        <f t="shared" si="5"/>
        <v>9000</v>
      </c>
      <c r="W55" s="3707">
        <v>20</v>
      </c>
      <c r="X55" s="3708">
        <f t="shared" si="6"/>
        <v>3600</v>
      </c>
      <c r="Y55" s="3694">
        <v>35</v>
      </c>
      <c r="Z55" s="3709">
        <f t="shared" si="7"/>
        <v>6300</v>
      </c>
      <c r="AA55" s="3694"/>
      <c r="AB55" s="3709">
        <f t="shared" si="8"/>
        <v>0</v>
      </c>
      <c r="AC55" s="3707">
        <v>300</v>
      </c>
      <c r="AD55" s="3710">
        <f t="shared" si="9"/>
        <v>54000</v>
      </c>
      <c r="AE55" s="3711">
        <f t="shared" si="10"/>
        <v>695</v>
      </c>
      <c r="AF55" s="3695">
        <f t="shared" si="11"/>
        <v>125100</v>
      </c>
      <c r="AG55" s="3712">
        <f t="shared" si="19"/>
        <v>0</v>
      </c>
    </row>
    <row r="56" spans="1:33" ht="21.75" customHeight="1">
      <c r="A56" s="3696">
        <f t="shared" si="15"/>
        <v>47</v>
      </c>
      <c r="B56" s="3697" t="s">
        <v>6360</v>
      </c>
      <c r="C56" s="3698">
        <f t="shared" si="13"/>
        <v>197</v>
      </c>
      <c r="D56" s="3698" t="s">
        <v>929</v>
      </c>
      <c r="E56" s="3714">
        <v>200</v>
      </c>
      <c r="F56" s="3700">
        <v>50</v>
      </c>
      <c r="G56" s="3701">
        <f t="shared" si="0"/>
        <v>10000</v>
      </c>
      <c r="H56" s="3702"/>
      <c r="I56" s="3703">
        <f t="shared" si="1"/>
        <v>0</v>
      </c>
      <c r="J56" s="3749"/>
      <c r="K56" s="3703">
        <f t="shared" si="2"/>
        <v>0</v>
      </c>
      <c r="L56" s="3705">
        <v>30</v>
      </c>
      <c r="M56" s="3706">
        <f t="shared" si="3"/>
        <v>6000</v>
      </c>
      <c r="N56" s="3702">
        <v>50</v>
      </c>
      <c r="O56" s="3703">
        <f t="shared" si="4"/>
        <v>10000</v>
      </c>
      <c r="P56" s="3696">
        <f t="shared" si="16"/>
        <v>47</v>
      </c>
      <c r="Q56" s="3697" t="s">
        <v>6360</v>
      </c>
      <c r="R56" s="3698">
        <f t="shared" si="20"/>
        <v>0</v>
      </c>
      <c r="S56" s="3698" t="s">
        <v>929</v>
      </c>
      <c r="T56" s="3714">
        <v>200</v>
      </c>
      <c r="U56" s="3694">
        <v>10</v>
      </c>
      <c r="V56" s="3701">
        <f t="shared" si="5"/>
        <v>2000</v>
      </c>
      <c r="W56" s="3707">
        <v>30</v>
      </c>
      <c r="X56" s="3708">
        <f t="shared" si="6"/>
        <v>6000</v>
      </c>
      <c r="Y56" s="3694">
        <v>7</v>
      </c>
      <c r="Z56" s="3709">
        <f t="shared" si="7"/>
        <v>1400</v>
      </c>
      <c r="AA56" s="3694">
        <v>20</v>
      </c>
      <c r="AB56" s="3709">
        <f t="shared" si="8"/>
        <v>4000</v>
      </c>
      <c r="AC56" s="3707"/>
      <c r="AD56" s="3710">
        <f t="shared" si="9"/>
        <v>0</v>
      </c>
      <c r="AE56" s="3711">
        <f t="shared" si="10"/>
        <v>197</v>
      </c>
      <c r="AF56" s="3695">
        <f t="shared" si="11"/>
        <v>39400</v>
      </c>
      <c r="AG56" s="3712">
        <f t="shared" si="19"/>
        <v>0</v>
      </c>
    </row>
    <row r="57" spans="1:33" ht="39" customHeight="1">
      <c r="A57" s="3696">
        <f t="shared" si="15"/>
        <v>48</v>
      </c>
      <c r="B57" s="3742" t="s">
        <v>6361</v>
      </c>
      <c r="C57" s="3698">
        <f t="shared" si="13"/>
        <v>50</v>
      </c>
      <c r="D57" s="3750" t="s">
        <v>2668</v>
      </c>
      <c r="E57" s="3714">
        <v>1500</v>
      </c>
      <c r="F57" s="3700"/>
      <c r="G57" s="3701">
        <f t="shared" si="0"/>
        <v>0</v>
      </c>
      <c r="H57" s="3702"/>
      <c r="I57" s="3703">
        <f t="shared" si="1"/>
        <v>0</v>
      </c>
      <c r="J57" s="3749"/>
      <c r="K57" s="3703">
        <f t="shared" si="2"/>
        <v>0</v>
      </c>
      <c r="L57" s="3705"/>
      <c r="M57" s="3706">
        <f t="shared" si="3"/>
        <v>0</v>
      </c>
      <c r="N57" s="3702">
        <v>20</v>
      </c>
      <c r="O57" s="3703">
        <f t="shared" si="4"/>
        <v>30000</v>
      </c>
      <c r="P57" s="3696">
        <f t="shared" si="16"/>
        <v>48</v>
      </c>
      <c r="Q57" s="3742" t="s">
        <v>6361</v>
      </c>
      <c r="R57" s="3698">
        <f t="shared" si="20"/>
        <v>0</v>
      </c>
      <c r="S57" s="3750" t="s">
        <v>2668</v>
      </c>
      <c r="T57" s="3714">
        <v>1500</v>
      </c>
      <c r="U57" s="3694"/>
      <c r="V57" s="3701">
        <f t="shared" si="5"/>
        <v>0</v>
      </c>
      <c r="W57" s="3707">
        <v>20</v>
      </c>
      <c r="X57" s="3708">
        <f t="shared" si="6"/>
        <v>30000</v>
      </c>
      <c r="Y57" s="3694"/>
      <c r="Z57" s="3709">
        <f t="shared" si="7"/>
        <v>0</v>
      </c>
      <c r="AA57" s="3694">
        <v>10</v>
      </c>
      <c r="AB57" s="3709">
        <f t="shared" si="8"/>
        <v>15000</v>
      </c>
      <c r="AC57" s="3707"/>
      <c r="AD57" s="3710">
        <f t="shared" si="9"/>
        <v>0</v>
      </c>
      <c r="AE57" s="3711">
        <f t="shared" si="10"/>
        <v>50</v>
      </c>
      <c r="AF57" s="3695">
        <f t="shared" si="11"/>
        <v>75000</v>
      </c>
      <c r="AG57" s="3712">
        <f t="shared" si="19"/>
        <v>0</v>
      </c>
    </row>
    <row r="58" spans="1:33" ht="25.5" customHeight="1">
      <c r="A58" s="3696">
        <f t="shared" si="15"/>
        <v>49</v>
      </c>
      <c r="B58" s="3724" t="s">
        <v>6362</v>
      </c>
      <c r="C58" s="3698">
        <f t="shared" si="13"/>
        <v>6</v>
      </c>
      <c r="D58" s="3729" t="s">
        <v>6317</v>
      </c>
      <c r="E58" s="3714">
        <v>9300</v>
      </c>
      <c r="F58" s="3700"/>
      <c r="G58" s="3701">
        <f t="shared" si="0"/>
        <v>0</v>
      </c>
      <c r="H58" s="3702"/>
      <c r="I58" s="3703">
        <f t="shared" si="1"/>
        <v>0</v>
      </c>
      <c r="J58" s="3749">
        <v>6</v>
      </c>
      <c r="K58" s="3703">
        <f t="shared" si="2"/>
        <v>55800</v>
      </c>
      <c r="L58" s="3705"/>
      <c r="M58" s="3706">
        <f t="shared" si="3"/>
        <v>0</v>
      </c>
      <c r="N58" s="3702"/>
      <c r="O58" s="3703">
        <f t="shared" si="4"/>
        <v>0</v>
      </c>
      <c r="P58" s="3696">
        <f t="shared" si="16"/>
        <v>49</v>
      </c>
      <c r="Q58" s="3724" t="s">
        <v>6362</v>
      </c>
      <c r="R58" s="3698">
        <f t="shared" si="20"/>
        <v>0</v>
      </c>
      <c r="S58" s="3729" t="s">
        <v>6317</v>
      </c>
      <c r="T58" s="3714">
        <v>9300</v>
      </c>
      <c r="U58" s="3694"/>
      <c r="V58" s="3701">
        <f t="shared" si="5"/>
        <v>0</v>
      </c>
      <c r="W58" s="3707"/>
      <c r="X58" s="3708">
        <f t="shared" si="6"/>
        <v>0</v>
      </c>
      <c r="Y58" s="3694"/>
      <c r="Z58" s="3709">
        <f t="shared" si="7"/>
        <v>0</v>
      </c>
      <c r="AA58" s="3694"/>
      <c r="AB58" s="3709">
        <f t="shared" si="8"/>
        <v>0</v>
      </c>
      <c r="AC58" s="3707"/>
      <c r="AD58" s="3710">
        <f t="shared" si="9"/>
        <v>0</v>
      </c>
      <c r="AE58" s="3711">
        <f t="shared" si="10"/>
        <v>6</v>
      </c>
      <c r="AF58" s="3695">
        <f t="shared" si="11"/>
        <v>55800</v>
      </c>
      <c r="AG58" s="3712">
        <f t="shared" si="19"/>
        <v>0</v>
      </c>
    </row>
    <row r="59" spans="1:33" ht="22.5" customHeight="1">
      <c r="A59" s="3696">
        <f t="shared" si="15"/>
        <v>50</v>
      </c>
      <c r="B59" s="3751" t="s">
        <v>6363</v>
      </c>
      <c r="C59" s="3698">
        <f t="shared" si="13"/>
        <v>0</v>
      </c>
      <c r="D59" s="3718" t="s">
        <v>6317</v>
      </c>
      <c r="E59" s="3714">
        <v>3900</v>
      </c>
      <c r="F59" s="3700"/>
      <c r="G59" s="3701">
        <f t="shared" si="0"/>
        <v>0</v>
      </c>
      <c r="H59" s="3702"/>
      <c r="I59" s="3703">
        <f t="shared" si="1"/>
        <v>0</v>
      </c>
      <c r="J59" s="3749"/>
      <c r="K59" s="3703">
        <f t="shared" si="2"/>
        <v>0</v>
      </c>
      <c r="L59" s="3705"/>
      <c r="M59" s="3706">
        <f t="shared" si="3"/>
        <v>0</v>
      </c>
      <c r="N59" s="3702"/>
      <c r="O59" s="3703">
        <f t="shared" si="4"/>
        <v>0</v>
      </c>
      <c r="P59" s="3696">
        <f t="shared" si="16"/>
        <v>50</v>
      </c>
      <c r="Q59" s="3751" t="s">
        <v>6363</v>
      </c>
      <c r="R59" s="3698">
        <f t="shared" si="20"/>
        <v>0</v>
      </c>
      <c r="S59" s="3718" t="s">
        <v>6317</v>
      </c>
      <c r="T59" s="3714">
        <v>3900</v>
      </c>
      <c r="U59" s="3694"/>
      <c r="V59" s="3701">
        <f t="shared" si="5"/>
        <v>0</v>
      </c>
      <c r="W59" s="3707"/>
      <c r="X59" s="3708">
        <f t="shared" si="6"/>
        <v>0</v>
      </c>
      <c r="Y59" s="3694"/>
      <c r="Z59" s="3709">
        <f t="shared" si="7"/>
        <v>0</v>
      </c>
      <c r="AA59" s="3694"/>
      <c r="AB59" s="3709">
        <f t="shared" si="8"/>
        <v>0</v>
      </c>
      <c r="AC59" s="3707"/>
      <c r="AD59" s="3710">
        <f t="shared" si="9"/>
        <v>0</v>
      </c>
      <c r="AE59" s="3711">
        <f t="shared" si="10"/>
        <v>0</v>
      </c>
      <c r="AF59" s="3695">
        <f t="shared" si="11"/>
        <v>0</v>
      </c>
      <c r="AG59" s="3712">
        <f t="shared" si="19"/>
        <v>0</v>
      </c>
    </row>
    <row r="60" spans="1:33" ht="155.25" customHeight="1">
      <c r="A60" s="3696">
        <f t="shared" si="15"/>
        <v>51</v>
      </c>
      <c r="B60" s="3697" t="s">
        <v>6364</v>
      </c>
      <c r="C60" s="3698">
        <f t="shared" si="13"/>
        <v>15</v>
      </c>
      <c r="D60" s="3713" t="s">
        <v>2668</v>
      </c>
      <c r="E60" s="3714">
        <v>2500</v>
      </c>
      <c r="F60" s="3700">
        <v>15</v>
      </c>
      <c r="G60" s="3701">
        <f t="shared" si="0"/>
        <v>37500</v>
      </c>
      <c r="H60" s="3702"/>
      <c r="I60" s="3703">
        <f t="shared" si="1"/>
        <v>0</v>
      </c>
      <c r="J60" s="3749"/>
      <c r="K60" s="3703">
        <f t="shared" si="2"/>
        <v>0</v>
      </c>
      <c r="L60" s="3705"/>
      <c r="M60" s="3706">
        <f t="shared" si="3"/>
        <v>0</v>
      </c>
      <c r="N60" s="3702"/>
      <c r="O60" s="3703">
        <f t="shared" si="4"/>
        <v>0</v>
      </c>
      <c r="P60" s="3696">
        <f t="shared" si="16"/>
        <v>51</v>
      </c>
      <c r="Q60" s="3697" t="s">
        <v>6364</v>
      </c>
      <c r="R60" s="3698">
        <f t="shared" si="20"/>
        <v>0</v>
      </c>
      <c r="S60" s="3713" t="s">
        <v>2668</v>
      </c>
      <c r="T60" s="3714">
        <v>2500</v>
      </c>
      <c r="U60" s="3694"/>
      <c r="V60" s="3701">
        <f t="shared" si="5"/>
        <v>0</v>
      </c>
      <c r="W60" s="3707"/>
      <c r="X60" s="3708">
        <f t="shared" si="6"/>
        <v>0</v>
      </c>
      <c r="Y60" s="3694"/>
      <c r="Z60" s="3709">
        <f t="shared" si="7"/>
        <v>0</v>
      </c>
      <c r="AA60" s="3694"/>
      <c r="AB60" s="3709">
        <f t="shared" si="8"/>
        <v>0</v>
      </c>
      <c r="AC60" s="3707"/>
      <c r="AD60" s="3710">
        <f t="shared" si="9"/>
        <v>0</v>
      </c>
      <c r="AE60" s="3711">
        <f t="shared" si="10"/>
        <v>15</v>
      </c>
      <c r="AF60" s="3695">
        <f t="shared" si="11"/>
        <v>37500</v>
      </c>
      <c r="AG60" s="3712">
        <f t="shared" si="19"/>
        <v>0</v>
      </c>
    </row>
    <row r="61" spans="1:33" ht="34.5" customHeight="1">
      <c r="A61" s="3696">
        <f t="shared" si="15"/>
        <v>52</v>
      </c>
      <c r="B61" s="3742" t="s">
        <v>6365</v>
      </c>
      <c r="C61" s="3698">
        <f t="shared" si="13"/>
        <v>4</v>
      </c>
      <c r="D61" s="3715" t="s">
        <v>6317</v>
      </c>
      <c r="E61" s="3714">
        <v>5000</v>
      </c>
      <c r="F61" s="3700">
        <v>1</v>
      </c>
      <c r="G61" s="3701">
        <f t="shared" si="0"/>
        <v>5000</v>
      </c>
      <c r="H61" s="3702"/>
      <c r="I61" s="3703">
        <f t="shared" si="1"/>
        <v>0</v>
      </c>
      <c r="J61" s="3749">
        <v>1</v>
      </c>
      <c r="K61" s="3703">
        <f t="shared" si="2"/>
        <v>5000</v>
      </c>
      <c r="L61" s="3705"/>
      <c r="M61" s="3706">
        <f t="shared" si="3"/>
        <v>0</v>
      </c>
      <c r="N61" s="3702">
        <v>1</v>
      </c>
      <c r="O61" s="3703">
        <f t="shared" si="4"/>
        <v>5000</v>
      </c>
      <c r="P61" s="3696">
        <f t="shared" si="16"/>
        <v>52</v>
      </c>
      <c r="Q61" s="3742" t="s">
        <v>6365</v>
      </c>
      <c r="R61" s="3698">
        <f t="shared" si="20"/>
        <v>0</v>
      </c>
      <c r="S61" s="3715" t="s">
        <v>6317</v>
      </c>
      <c r="T61" s="3714">
        <v>5000</v>
      </c>
      <c r="U61" s="3694"/>
      <c r="V61" s="3701">
        <f t="shared" si="5"/>
        <v>0</v>
      </c>
      <c r="W61" s="3707"/>
      <c r="X61" s="3708">
        <f t="shared" si="6"/>
        <v>0</v>
      </c>
      <c r="Y61" s="3694"/>
      <c r="Z61" s="3709">
        <f t="shared" si="7"/>
        <v>0</v>
      </c>
      <c r="AA61" s="3694"/>
      <c r="AB61" s="3709">
        <f t="shared" si="8"/>
        <v>0</v>
      </c>
      <c r="AC61" s="3707">
        <v>1</v>
      </c>
      <c r="AD61" s="3710">
        <f t="shared" si="9"/>
        <v>5000</v>
      </c>
      <c r="AE61" s="3711">
        <f t="shared" si="10"/>
        <v>4</v>
      </c>
      <c r="AF61" s="3695">
        <f t="shared" si="11"/>
        <v>20000</v>
      </c>
      <c r="AG61" s="3712">
        <f t="shared" si="19"/>
        <v>0</v>
      </c>
    </row>
    <row r="62" spans="1:33" ht="22.5" customHeight="1">
      <c r="A62" s="3696">
        <f t="shared" si="15"/>
        <v>53</v>
      </c>
      <c r="B62" s="3742" t="s">
        <v>6366</v>
      </c>
      <c r="C62" s="3698">
        <f t="shared" si="13"/>
        <v>6</v>
      </c>
      <c r="D62" s="3715" t="s">
        <v>2668</v>
      </c>
      <c r="E62" s="3714">
        <v>8000</v>
      </c>
      <c r="F62" s="3700"/>
      <c r="G62" s="3701">
        <f t="shared" si="0"/>
        <v>0</v>
      </c>
      <c r="H62" s="3702"/>
      <c r="I62" s="3703">
        <f t="shared" si="1"/>
        <v>0</v>
      </c>
      <c r="J62" s="3749">
        <v>1</v>
      </c>
      <c r="K62" s="3703">
        <f t="shared" si="2"/>
        <v>8000</v>
      </c>
      <c r="L62" s="3705">
        <v>1</v>
      </c>
      <c r="M62" s="3706">
        <f t="shared" si="3"/>
        <v>8000</v>
      </c>
      <c r="N62" s="3702"/>
      <c r="O62" s="3703">
        <f t="shared" si="4"/>
        <v>0</v>
      </c>
      <c r="P62" s="3696">
        <f t="shared" si="16"/>
        <v>53</v>
      </c>
      <c r="Q62" s="3742" t="s">
        <v>6366</v>
      </c>
      <c r="R62" s="3698">
        <f t="shared" si="20"/>
        <v>0</v>
      </c>
      <c r="S62" s="3715" t="s">
        <v>2668</v>
      </c>
      <c r="T62" s="3714">
        <v>8000</v>
      </c>
      <c r="U62" s="3694">
        <v>2</v>
      </c>
      <c r="V62" s="3701">
        <f t="shared" si="5"/>
        <v>16000</v>
      </c>
      <c r="W62" s="3707"/>
      <c r="X62" s="3708">
        <f t="shared" si="6"/>
        <v>0</v>
      </c>
      <c r="Y62" s="3694"/>
      <c r="Z62" s="3709">
        <f t="shared" si="7"/>
        <v>0</v>
      </c>
      <c r="AA62" s="3694"/>
      <c r="AB62" s="3709">
        <f t="shared" si="8"/>
        <v>0</v>
      </c>
      <c r="AC62" s="3707">
        <v>2</v>
      </c>
      <c r="AD62" s="3710">
        <f t="shared" si="9"/>
        <v>16000</v>
      </c>
      <c r="AE62" s="3711">
        <f t="shared" si="10"/>
        <v>6</v>
      </c>
      <c r="AF62" s="3695">
        <f t="shared" si="11"/>
        <v>48000</v>
      </c>
      <c r="AG62" s="3712">
        <f t="shared" si="19"/>
        <v>0</v>
      </c>
    </row>
    <row r="63" spans="1:33" s="3482" customFormat="1" ht="22.5" customHeight="1">
      <c r="A63" s="3732">
        <f t="shared" si="15"/>
        <v>54</v>
      </c>
      <c r="B63" s="3752" t="s">
        <v>6367</v>
      </c>
      <c r="C63" s="3734">
        <f t="shared" si="13"/>
        <v>0</v>
      </c>
      <c r="D63" s="3753"/>
      <c r="E63" s="3736">
        <v>9500</v>
      </c>
      <c r="F63" s="3737"/>
      <c r="G63" s="3703">
        <f t="shared" si="0"/>
        <v>0</v>
      </c>
      <c r="H63" s="3702"/>
      <c r="I63" s="3703">
        <f t="shared" si="1"/>
        <v>0</v>
      </c>
      <c r="J63" s="3749"/>
      <c r="K63" s="3703">
        <f t="shared" si="2"/>
        <v>0</v>
      </c>
      <c r="L63" s="3702"/>
      <c r="M63" s="3738">
        <f t="shared" si="3"/>
        <v>0</v>
      </c>
      <c r="N63" s="3702"/>
      <c r="O63" s="3703">
        <f t="shared" si="4"/>
        <v>0</v>
      </c>
      <c r="P63" s="3732">
        <f t="shared" si="16"/>
        <v>54</v>
      </c>
      <c r="Q63" s="3752" t="s">
        <v>6367</v>
      </c>
      <c r="R63" s="3734">
        <f t="shared" si="20"/>
        <v>0</v>
      </c>
      <c r="S63" s="3753"/>
      <c r="T63" s="3736">
        <v>9500</v>
      </c>
      <c r="U63" s="3707"/>
      <c r="V63" s="3703">
        <f t="shared" si="5"/>
        <v>0</v>
      </c>
      <c r="W63" s="3707"/>
      <c r="X63" s="3708">
        <f t="shared" si="6"/>
        <v>0</v>
      </c>
      <c r="Y63" s="3707"/>
      <c r="Z63" s="3708">
        <f t="shared" si="7"/>
        <v>0</v>
      </c>
      <c r="AA63" s="3707"/>
      <c r="AB63" s="3708">
        <f t="shared" si="8"/>
        <v>0</v>
      </c>
      <c r="AC63" s="3707"/>
      <c r="AD63" s="3710">
        <f t="shared" si="9"/>
        <v>0</v>
      </c>
      <c r="AE63" s="3739">
        <f t="shared" si="10"/>
        <v>0</v>
      </c>
      <c r="AF63" s="3740">
        <f t="shared" si="11"/>
        <v>0</v>
      </c>
      <c r="AG63" s="3741"/>
    </row>
    <row r="64" spans="1:33" s="3482" customFormat="1" ht="22.5" customHeight="1">
      <c r="A64" s="3732">
        <f t="shared" si="15"/>
        <v>55</v>
      </c>
      <c r="B64" s="3752" t="s">
        <v>6368</v>
      </c>
      <c r="C64" s="3734">
        <f t="shared" si="13"/>
        <v>0</v>
      </c>
      <c r="D64" s="3753"/>
      <c r="E64" s="3736">
        <v>15000</v>
      </c>
      <c r="F64" s="3737"/>
      <c r="G64" s="3703">
        <f t="shared" si="0"/>
        <v>0</v>
      </c>
      <c r="H64" s="3702"/>
      <c r="I64" s="3703">
        <f t="shared" si="1"/>
        <v>0</v>
      </c>
      <c r="J64" s="3749"/>
      <c r="K64" s="3703">
        <f t="shared" si="2"/>
        <v>0</v>
      </c>
      <c r="L64" s="3702"/>
      <c r="M64" s="3738">
        <f t="shared" si="3"/>
        <v>0</v>
      </c>
      <c r="N64" s="3702"/>
      <c r="O64" s="3703">
        <f t="shared" si="4"/>
        <v>0</v>
      </c>
      <c r="P64" s="3732">
        <f t="shared" si="16"/>
        <v>55</v>
      </c>
      <c r="Q64" s="3752" t="s">
        <v>6368</v>
      </c>
      <c r="R64" s="3734">
        <f t="shared" si="20"/>
        <v>0</v>
      </c>
      <c r="S64" s="3753"/>
      <c r="T64" s="3736">
        <v>15000</v>
      </c>
      <c r="U64" s="3707"/>
      <c r="V64" s="3703">
        <f t="shared" si="5"/>
        <v>0</v>
      </c>
      <c r="W64" s="3707"/>
      <c r="X64" s="3708">
        <f t="shared" si="6"/>
        <v>0</v>
      </c>
      <c r="Y64" s="3707"/>
      <c r="Z64" s="3708">
        <f t="shared" si="7"/>
        <v>0</v>
      </c>
      <c r="AA64" s="3707"/>
      <c r="AB64" s="3708">
        <f t="shared" si="8"/>
        <v>0</v>
      </c>
      <c r="AC64" s="3707"/>
      <c r="AD64" s="3710">
        <f t="shared" si="9"/>
        <v>0</v>
      </c>
      <c r="AE64" s="3739">
        <f t="shared" si="10"/>
        <v>0</v>
      </c>
      <c r="AF64" s="3740">
        <f t="shared" si="11"/>
        <v>0</v>
      </c>
      <c r="AG64" s="3741"/>
    </row>
    <row r="65" spans="1:33" ht="165.75" customHeight="1">
      <c r="A65" s="3696">
        <f>A64+1</f>
        <v>56</v>
      </c>
      <c r="B65" s="3742" t="s">
        <v>6369</v>
      </c>
      <c r="C65" s="3698">
        <f t="shared" si="13"/>
        <v>146</v>
      </c>
      <c r="D65" s="3715" t="s">
        <v>2668</v>
      </c>
      <c r="E65" s="3714">
        <v>2400</v>
      </c>
      <c r="F65" s="3700">
        <v>25</v>
      </c>
      <c r="G65" s="3701">
        <f t="shared" si="0"/>
        <v>60000</v>
      </c>
      <c r="H65" s="3702">
        <v>10</v>
      </c>
      <c r="I65" s="3703">
        <f t="shared" si="1"/>
        <v>24000</v>
      </c>
      <c r="J65" s="3749"/>
      <c r="K65" s="3703">
        <f t="shared" si="2"/>
        <v>0</v>
      </c>
      <c r="L65" s="3705">
        <v>6</v>
      </c>
      <c r="M65" s="3706">
        <f t="shared" si="3"/>
        <v>14400</v>
      </c>
      <c r="N65" s="3754">
        <v>15</v>
      </c>
      <c r="O65" s="3703">
        <f t="shared" si="4"/>
        <v>36000</v>
      </c>
      <c r="P65" s="3696">
        <f>P64+1</f>
        <v>56</v>
      </c>
      <c r="Q65" s="3742" t="s">
        <v>6369</v>
      </c>
      <c r="R65" s="3698">
        <f t="shared" si="20"/>
        <v>0</v>
      </c>
      <c r="S65" s="3715" t="s">
        <v>2668</v>
      </c>
      <c r="T65" s="3714">
        <v>2400</v>
      </c>
      <c r="U65" s="3694">
        <v>40</v>
      </c>
      <c r="V65" s="3701">
        <f t="shared" si="5"/>
        <v>96000</v>
      </c>
      <c r="W65" s="3707">
        <v>10</v>
      </c>
      <c r="X65" s="3708">
        <f t="shared" si="6"/>
        <v>24000</v>
      </c>
      <c r="Y65" s="3694"/>
      <c r="Z65" s="3709">
        <f t="shared" si="7"/>
        <v>0</v>
      </c>
      <c r="AA65" s="3694">
        <v>10</v>
      </c>
      <c r="AB65" s="3709">
        <f t="shared" si="8"/>
        <v>24000</v>
      </c>
      <c r="AC65" s="3707">
        <v>30</v>
      </c>
      <c r="AD65" s="3710">
        <f t="shared" si="9"/>
        <v>72000</v>
      </c>
      <c r="AE65" s="3711">
        <f t="shared" si="10"/>
        <v>146</v>
      </c>
      <c r="AF65" s="3695">
        <f t="shared" si="11"/>
        <v>350400</v>
      </c>
      <c r="AG65" s="3712">
        <f t="shared" ref="AG65:AG72" si="21">AE65-C65</f>
        <v>0</v>
      </c>
    </row>
    <row r="66" spans="1:33" ht="16.5" customHeight="1">
      <c r="A66" s="3696">
        <f t="shared" si="15"/>
        <v>57</v>
      </c>
      <c r="B66" s="3743" t="s">
        <v>6370</v>
      </c>
      <c r="C66" s="3698">
        <f t="shared" si="13"/>
        <v>8</v>
      </c>
      <c r="D66" s="3713"/>
      <c r="E66" s="3714">
        <v>300</v>
      </c>
      <c r="F66" s="3700">
        <v>2</v>
      </c>
      <c r="G66" s="3701">
        <f t="shared" si="0"/>
        <v>600</v>
      </c>
      <c r="H66" s="3702">
        <v>2</v>
      </c>
      <c r="I66" s="3703">
        <f t="shared" si="1"/>
        <v>600</v>
      </c>
      <c r="J66" s="3749">
        <v>2</v>
      </c>
      <c r="K66" s="3703">
        <f t="shared" si="2"/>
        <v>600</v>
      </c>
      <c r="L66" s="3705"/>
      <c r="M66" s="3706">
        <f t="shared" si="3"/>
        <v>0</v>
      </c>
      <c r="N66" s="3754">
        <v>1</v>
      </c>
      <c r="O66" s="3703">
        <f t="shared" si="4"/>
        <v>300</v>
      </c>
      <c r="P66" s="3696">
        <f t="shared" si="16"/>
        <v>57</v>
      </c>
      <c r="Q66" s="3743" t="s">
        <v>6370</v>
      </c>
      <c r="R66" s="3698">
        <f t="shared" si="20"/>
        <v>0</v>
      </c>
      <c r="S66" s="3713"/>
      <c r="T66" s="3714">
        <v>300</v>
      </c>
      <c r="U66" s="3694">
        <v>1</v>
      </c>
      <c r="V66" s="3701">
        <f t="shared" si="5"/>
        <v>300</v>
      </c>
      <c r="W66" s="3707"/>
      <c r="X66" s="3708">
        <f t="shared" si="6"/>
        <v>0</v>
      </c>
      <c r="Y66" s="3694"/>
      <c r="Z66" s="3709">
        <f t="shared" si="7"/>
        <v>0</v>
      </c>
      <c r="AA66" s="3694"/>
      <c r="AB66" s="3709">
        <f t="shared" si="8"/>
        <v>0</v>
      </c>
      <c r="AC66" s="3707"/>
      <c r="AD66" s="3710">
        <f t="shared" si="9"/>
        <v>0</v>
      </c>
      <c r="AE66" s="3711">
        <f t="shared" si="10"/>
        <v>8</v>
      </c>
      <c r="AF66" s="3695">
        <f t="shared" si="11"/>
        <v>2400</v>
      </c>
      <c r="AG66" s="3712">
        <f t="shared" si="21"/>
        <v>0</v>
      </c>
    </row>
    <row r="67" spans="1:33" ht="16.5" customHeight="1">
      <c r="A67" s="3696">
        <f t="shared" si="15"/>
        <v>58</v>
      </c>
      <c r="B67" s="3724" t="s">
        <v>6371</v>
      </c>
      <c r="C67" s="3698">
        <f t="shared" si="13"/>
        <v>5</v>
      </c>
      <c r="D67" s="3729"/>
      <c r="E67" s="3714">
        <v>10400</v>
      </c>
      <c r="F67" s="3700"/>
      <c r="G67" s="3701">
        <f t="shared" si="0"/>
        <v>0</v>
      </c>
      <c r="H67" s="3702"/>
      <c r="I67" s="3703">
        <f t="shared" si="1"/>
        <v>0</v>
      </c>
      <c r="J67" s="3749"/>
      <c r="K67" s="3703">
        <f t="shared" si="2"/>
        <v>0</v>
      </c>
      <c r="L67" s="3705"/>
      <c r="M67" s="3706">
        <f t="shared" si="3"/>
        <v>0</v>
      </c>
      <c r="N67" s="3754"/>
      <c r="O67" s="3703">
        <f t="shared" si="4"/>
        <v>0</v>
      </c>
      <c r="P67" s="3696">
        <f t="shared" si="16"/>
        <v>58</v>
      </c>
      <c r="Q67" s="3724" t="s">
        <v>6371</v>
      </c>
      <c r="R67" s="3698">
        <f t="shared" si="20"/>
        <v>0</v>
      </c>
      <c r="S67" s="3729"/>
      <c r="T67" s="3714">
        <v>10400</v>
      </c>
      <c r="U67" s="3694">
        <v>3</v>
      </c>
      <c r="V67" s="3701">
        <f t="shared" si="5"/>
        <v>31200</v>
      </c>
      <c r="W67" s="3707"/>
      <c r="X67" s="3708">
        <f t="shared" si="6"/>
        <v>0</v>
      </c>
      <c r="Y67" s="3694"/>
      <c r="Z67" s="3709">
        <f t="shared" si="7"/>
        <v>0</v>
      </c>
      <c r="AA67" s="3694"/>
      <c r="AB67" s="3709">
        <f t="shared" si="8"/>
        <v>0</v>
      </c>
      <c r="AC67" s="3707">
        <v>2</v>
      </c>
      <c r="AD67" s="3710">
        <f t="shared" si="9"/>
        <v>20800</v>
      </c>
      <c r="AE67" s="3711">
        <f t="shared" si="10"/>
        <v>5</v>
      </c>
      <c r="AF67" s="3695">
        <f t="shared" si="11"/>
        <v>52000</v>
      </c>
      <c r="AG67" s="3712">
        <f t="shared" si="21"/>
        <v>0</v>
      </c>
    </row>
    <row r="68" spans="1:33" ht="16.5" customHeight="1">
      <c r="A68" s="3696">
        <f t="shared" si="15"/>
        <v>59</v>
      </c>
      <c r="B68" s="3742" t="s">
        <v>6372</v>
      </c>
      <c r="C68" s="3698">
        <f t="shared" si="13"/>
        <v>0</v>
      </c>
      <c r="D68" s="3750"/>
      <c r="E68" s="3714">
        <v>26500</v>
      </c>
      <c r="F68" s="3700"/>
      <c r="G68" s="3701">
        <f t="shared" si="0"/>
        <v>0</v>
      </c>
      <c r="H68" s="3702"/>
      <c r="I68" s="3703">
        <f t="shared" si="1"/>
        <v>0</v>
      </c>
      <c r="J68" s="3749"/>
      <c r="K68" s="3703">
        <f t="shared" si="2"/>
        <v>0</v>
      </c>
      <c r="L68" s="3705"/>
      <c r="M68" s="3706">
        <f t="shared" si="3"/>
        <v>0</v>
      </c>
      <c r="N68" s="3754"/>
      <c r="O68" s="3703">
        <f t="shared" si="4"/>
        <v>0</v>
      </c>
      <c r="P68" s="3696">
        <f t="shared" si="16"/>
        <v>59</v>
      </c>
      <c r="Q68" s="3742" t="s">
        <v>6372</v>
      </c>
      <c r="R68" s="3698">
        <f t="shared" si="20"/>
        <v>0</v>
      </c>
      <c r="S68" s="3750"/>
      <c r="T68" s="3714">
        <v>26500</v>
      </c>
      <c r="U68" s="3694"/>
      <c r="V68" s="3701">
        <f t="shared" si="5"/>
        <v>0</v>
      </c>
      <c r="W68" s="3707"/>
      <c r="X68" s="3708">
        <f t="shared" si="6"/>
        <v>0</v>
      </c>
      <c r="Y68" s="3694"/>
      <c r="Z68" s="3709">
        <f t="shared" si="7"/>
        <v>0</v>
      </c>
      <c r="AA68" s="3694"/>
      <c r="AB68" s="3709">
        <f t="shared" si="8"/>
        <v>0</v>
      </c>
      <c r="AC68" s="3707"/>
      <c r="AD68" s="3710">
        <f t="shared" si="9"/>
        <v>0</v>
      </c>
      <c r="AE68" s="3711">
        <f t="shared" si="10"/>
        <v>0</v>
      </c>
      <c r="AF68" s="3695">
        <f t="shared" si="11"/>
        <v>0</v>
      </c>
      <c r="AG68" s="3712">
        <f t="shared" si="21"/>
        <v>0</v>
      </c>
    </row>
    <row r="69" spans="1:33" ht="32.25" customHeight="1">
      <c r="A69" s="3696">
        <f t="shared" si="15"/>
        <v>60</v>
      </c>
      <c r="B69" s="3743" t="s">
        <v>6373</v>
      </c>
      <c r="C69" s="3698">
        <f t="shared" si="13"/>
        <v>10</v>
      </c>
      <c r="D69" s="3713"/>
      <c r="E69" s="3714">
        <v>7000</v>
      </c>
      <c r="F69" s="3700">
        <v>6</v>
      </c>
      <c r="G69" s="3701">
        <f t="shared" si="0"/>
        <v>42000</v>
      </c>
      <c r="H69" s="3702"/>
      <c r="I69" s="3703">
        <f t="shared" si="1"/>
        <v>0</v>
      </c>
      <c r="J69" s="3749"/>
      <c r="K69" s="3703">
        <f t="shared" si="2"/>
        <v>0</v>
      </c>
      <c r="L69" s="3705"/>
      <c r="M69" s="3706">
        <f t="shared" si="3"/>
        <v>0</v>
      </c>
      <c r="N69" s="3754">
        <v>4</v>
      </c>
      <c r="O69" s="3703">
        <f t="shared" si="4"/>
        <v>28000</v>
      </c>
      <c r="P69" s="3696">
        <f t="shared" si="16"/>
        <v>60</v>
      </c>
      <c r="Q69" s="3743" t="s">
        <v>6373</v>
      </c>
      <c r="R69" s="3698">
        <f t="shared" si="20"/>
        <v>0</v>
      </c>
      <c r="S69" s="3713"/>
      <c r="T69" s="3714">
        <v>7000</v>
      </c>
      <c r="U69" s="3694"/>
      <c r="V69" s="3701">
        <f t="shared" si="5"/>
        <v>0</v>
      </c>
      <c r="W69" s="3707"/>
      <c r="X69" s="3708">
        <f t="shared" si="6"/>
        <v>0</v>
      </c>
      <c r="Y69" s="3694"/>
      <c r="Z69" s="3709">
        <f t="shared" si="7"/>
        <v>0</v>
      </c>
      <c r="AA69" s="3694"/>
      <c r="AB69" s="3709">
        <f t="shared" si="8"/>
        <v>0</v>
      </c>
      <c r="AC69" s="3707"/>
      <c r="AD69" s="3710">
        <f t="shared" si="9"/>
        <v>0</v>
      </c>
      <c r="AE69" s="3711">
        <f t="shared" si="10"/>
        <v>10</v>
      </c>
      <c r="AF69" s="3695">
        <f t="shared" si="11"/>
        <v>70000</v>
      </c>
      <c r="AG69" s="3712">
        <f t="shared" si="21"/>
        <v>0</v>
      </c>
    </row>
    <row r="70" spans="1:33" s="836" customFormat="1" ht="27" customHeight="1">
      <c r="A70" s="3696">
        <f t="shared" si="15"/>
        <v>61</v>
      </c>
      <c r="B70" s="3743" t="s">
        <v>6374</v>
      </c>
      <c r="C70" s="3698">
        <f t="shared" si="13"/>
        <v>48</v>
      </c>
      <c r="D70" s="3713" t="s">
        <v>1038</v>
      </c>
      <c r="E70" s="3714">
        <v>150</v>
      </c>
      <c r="F70" s="3700">
        <v>6</v>
      </c>
      <c r="G70" s="3701">
        <f t="shared" si="0"/>
        <v>900</v>
      </c>
      <c r="H70" s="3702">
        <v>15</v>
      </c>
      <c r="I70" s="3703">
        <f t="shared" si="1"/>
        <v>2250</v>
      </c>
      <c r="J70" s="3749">
        <v>10</v>
      </c>
      <c r="K70" s="3703">
        <f t="shared" si="2"/>
        <v>1500</v>
      </c>
      <c r="L70" s="3705">
        <v>10</v>
      </c>
      <c r="M70" s="3706">
        <f t="shared" si="3"/>
        <v>1500</v>
      </c>
      <c r="N70" s="3754">
        <v>4</v>
      </c>
      <c r="O70" s="3703">
        <f t="shared" si="4"/>
        <v>600</v>
      </c>
      <c r="P70" s="3696">
        <f t="shared" si="16"/>
        <v>61</v>
      </c>
      <c r="Q70" s="3743" t="s">
        <v>6374</v>
      </c>
      <c r="R70" s="3698">
        <f t="shared" si="20"/>
        <v>0</v>
      </c>
      <c r="S70" s="3713" t="s">
        <v>1038</v>
      </c>
      <c r="T70" s="3714">
        <v>150</v>
      </c>
      <c r="U70" s="3694">
        <v>1</v>
      </c>
      <c r="V70" s="3701">
        <f t="shared" si="5"/>
        <v>150</v>
      </c>
      <c r="W70" s="3707"/>
      <c r="X70" s="3708">
        <f t="shared" si="6"/>
        <v>0</v>
      </c>
      <c r="Y70" s="3694"/>
      <c r="Z70" s="3709">
        <f t="shared" si="7"/>
        <v>0</v>
      </c>
      <c r="AA70" s="3694">
        <v>2</v>
      </c>
      <c r="AB70" s="3709">
        <f t="shared" si="8"/>
        <v>300</v>
      </c>
      <c r="AC70" s="3707"/>
      <c r="AD70" s="3710">
        <f t="shared" si="9"/>
        <v>0</v>
      </c>
      <c r="AE70" s="3711">
        <f t="shared" si="10"/>
        <v>48</v>
      </c>
      <c r="AF70" s="3695">
        <f t="shared" si="11"/>
        <v>7200</v>
      </c>
      <c r="AG70" s="3712">
        <f t="shared" si="21"/>
        <v>0</v>
      </c>
    </row>
    <row r="71" spans="1:33" ht="27" customHeight="1">
      <c r="A71" s="3696">
        <f t="shared" si="15"/>
        <v>62</v>
      </c>
      <c r="B71" s="3730" t="s">
        <v>6375</v>
      </c>
      <c r="C71" s="3698">
        <f t="shared" si="13"/>
        <v>2</v>
      </c>
      <c r="D71" s="3718" t="s">
        <v>6327</v>
      </c>
      <c r="E71" s="3714">
        <v>3200</v>
      </c>
      <c r="F71" s="3700"/>
      <c r="G71" s="3701">
        <f t="shared" si="0"/>
        <v>0</v>
      </c>
      <c r="H71" s="3702"/>
      <c r="I71" s="3703">
        <f t="shared" si="1"/>
        <v>0</v>
      </c>
      <c r="J71" s="3749"/>
      <c r="K71" s="3703">
        <f t="shared" si="2"/>
        <v>0</v>
      </c>
      <c r="L71" s="3705"/>
      <c r="M71" s="3706">
        <f t="shared" si="3"/>
        <v>0</v>
      </c>
      <c r="N71" s="3754"/>
      <c r="O71" s="3703">
        <f t="shared" si="4"/>
        <v>0</v>
      </c>
      <c r="P71" s="3696">
        <f t="shared" si="16"/>
        <v>62</v>
      </c>
      <c r="Q71" s="3730" t="s">
        <v>6375</v>
      </c>
      <c r="R71" s="3698">
        <f t="shared" si="20"/>
        <v>0</v>
      </c>
      <c r="S71" s="3718" t="s">
        <v>6327</v>
      </c>
      <c r="T71" s="3714">
        <v>3200</v>
      </c>
      <c r="U71" s="3694"/>
      <c r="V71" s="3701">
        <f t="shared" si="5"/>
        <v>0</v>
      </c>
      <c r="W71" s="3707"/>
      <c r="X71" s="3708">
        <f t="shared" si="6"/>
        <v>0</v>
      </c>
      <c r="Y71" s="3694"/>
      <c r="Z71" s="3709">
        <f t="shared" si="7"/>
        <v>0</v>
      </c>
      <c r="AA71" s="3694">
        <v>2</v>
      </c>
      <c r="AB71" s="3709">
        <f t="shared" si="8"/>
        <v>6400</v>
      </c>
      <c r="AC71" s="3707"/>
      <c r="AD71" s="3710">
        <f t="shared" si="9"/>
        <v>0</v>
      </c>
      <c r="AE71" s="3711">
        <f t="shared" si="10"/>
        <v>2</v>
      </c>
      <c r="AF71" s="3695">
        <f t="shared" si="11"/>
        <v>6400</v>
      </c>
      <c r="AG71" s="3712">
        <f t="shared" si="21"/>
        <v>0</v>
      </c>
    </row>
    <row r="72" spans="1:33" ht="29.25" customHeight="1">
      <c r="A72" s="3696">
        <f t="shared" si="15"/>
        <v>63</v>
      </c>
      <c r="B72" s="3724" t="s">
        <v>6376</v>
      </c>
      <c r="C72" s="3698">
        <f t="shared" si="13"/>
        <v>2</v>
      </c>
      <c r="D72" s="3729" t="s">
        <v>1112</v>
      </c>
      <c r="E72" s="3714">
        <v>15000</v>
      </c>
      <c r="F72" s="3700"/>
      <c r="G72" s="3701">
        <f t="shared" si="0"/>
        <v>0</v>
      </c>
      <c r="H72" s="3702"/>
      <c r="I72" s="3703">
        <f t="shared" si="1"/>
        <v>0</v>
      </c>
      <c r="J72" s="3755"/>
      <c r="K72" s="3703">
        <f t="shared" si="2"/>
        <v>0</v>
      </c>
      <c r="L72" s="3705"/>
      <c r="M72" s="3706">
        <f t="shared" si="3"/>
        <v>0</v>
      </c>
      <c r="N72" s="3754"/>
      <c r="O72" s="3703">
        <f t="shared" si="4"/>
        <v>0</v>
      </c>
      <c r="P72" s="3696">
        <f t="shared" si="16"/>
        <v>63</v>
      </c>
      <c r="Q72" s="3724" t="s">
        <v>6376</v>
      </c>
      <c r="R72" s="3698">
        <f t="shared" si="20"/>
        <v>0</v>
      </c>
      <c r="S72" s="3729" t="s">
        <v>1112</v>
      </c>
      <c r="T72" s="3714">
        <v>15000</v>
      </c>
      <c r="U72" s="3756"/>
      <c r="V72" s="3701">
        <f t="shared" si="5"/>
        <v>0</v>
      </c>
      <c r="W72" s="3757">
        <v>2</v>
      </c>
      <c r="X72" s="3708">
        <f t="shared" si="6"/>
        <v>30000</v>
      </c>
      <c r="Y72" s="3694"/>
      <c r="Z72" s="3709">
        <f t="shared" si="7"/>
        <v>0</v>
      </c>
      <c r="AA72" s="3694"/>
      <c r="AB72" s="3709">
        <f t="shared" si="8"/>
        <v>0</v>
      </c>
      <c r="AC72" s="3707"/>
      <c r="AD72" s="3710">
        <f t="shared" si="9"/>
        <v>0</v>
      </c>
      <c r="AE72" s="3711">
        <f t="shared" si="10"/>
        <v>2</v>
      </c>
      <c r="AF72" s="3695">
        <f t="shared" si="11"/>
        <v>30000</v>
      </c>
      <c r="AG72" s="3712">
        <f t="shared" si="21"/>
        <v>0</v>
      </c>
    </row>
    <row r="73" spans="1:33" s="3482" customFormat="1" ht="29.25" customHeight="1">
      <c r="A73" s="3732">
        <f>A72+1</f>
        <v>64</v>
      </c>
      <c r="B73" s="3758" t="s">
        <v>6377</v>
      </c>
      <c r="C73" s="3734">
        <f t="shared" si="13"/>
        <v>0</v>
      </c>
      <c r="D73" s="3759"/>
      <c r="E73" s="3736"/>
      <c r="F73" s="3737"/>
      <c r="G73" s="3703">
        <f t="shared" si="0"/>
        <v>0</v>
      </c>
      <c r="H73" s="3702"/>
      <c r="I73" s="3703">
        <f t="shared" si="1"/>
        <v>0</v>
      </c>
      <c r="J73" s="3755"/>
      <c r="K73" s="3703">
        <f t="shared" si="2"/>
        <v>0</v>
      </c>
      <c r="L73" s="3702"/>
      <c r="M73" s="3738">
        <f t="shared" si="3"/>
        <v>0</v>
      </c>
      <c r="N73" s="3760"/>
      <c r="O73" s="3703">
        <f t="shared" si="4"/>
        <v>0</v>
      </c>
      <c r="P73" s="3732">
        <f>P72+1</f>
        <v>64</v>
      </c>
      <c r="Q73" s="3758" t="s">
        <v>6377</v>
      </c>
      <c r="R73" s="3734">
        <f t="shared" si="20"/>
        <v>0</v>
      </c>
      <c r="S73" s="3759"/>
      <c r="T73" s="3736"/>
      <c r="U73" s="3761"/>
      <c r="V73" s="3703">
        <f t="shared" si="5"/>
        <v>0</v>
      </c>
      <c r="W73" s="3757">
        <v>2</v>
      </c>
      <c r="X73" s="3708">
        <f t="shared" si="6"/>
        <v>0</v>
      </c>
      <c r="Y73" s="3707"/>
      <c r="Z73" s="3708">
        <f t="shared" si="7"/>
        <v>0</v>
      </c>
      <c r="AA73" s="3707"/>
      <c r="AB73" s="3708">
        <f t="shared" si="8"/>
        <v>0</v>
      </c>
      <c r="AC73" s="3707"/>
      <c r="AD73" s="3710">
        <f t="shared" si="9"/>
        <v>0</v>
      </c>
      <c r="AE73" s="3739"/>
      <c r="AF73" s="3740">
        <f t="shared" si="11"/>
        <v>0</v>
      </c>
      <c r="AG73" s="3741"/>
    </row>
    <row r="74" spans="1:33" s="3482" customFormat="1" ht="29.25" customHeight="1">
      <c r="A74" s="3732">
        <f>A73+1</f>
        <v>65</v>
      </c>
      <c r="B74" s="3758" t="s">
        <v>6378</v>
      </c>
      <c r="C74" s="3734">
        <f t="shared" si="13"/>
        <v>0</v>
      </c>
      <c r="D74" s="3759"/>
      <c r="E74" s="3736">
        <v>15000</v>
      </c>
      <c r="F74" s="3737"/>
      <c r="G74" s="3703">
        <f t="shared" ref="G74:G137" si="22">F74*E74</f>
        <v>0</v>
      </c>
      <c r="H74" s="3702"/>
      <c r="I74" s="3703">
        <f t="shared" ref="I74:I99" si="23">H74:H75*E74</f>
        <v>0</v>
      </c>
      <c r="J74" s="3755"/>
      <c r="K74" s="3703">
        <f t="shared" ref="K74:K137" si="24">J74*E74</f>
        <v>0</v>
      </c>
      <c r="L74" s="3702"/>
      <c r="M74" s="3738">
        <f t="shared" ref="M74:M137" si="25">L74*E74</f>
        <v>0</v>
      </c>
      <c r="N74" s="3760"/>
      <c r="O74" s="3703">
        <f t="shared" ref="O74:O137" si="26">N74*E74</f>
        <v>0</v>
      </c>
      <c r="P74" s="3732">
        <f>P73+1</f>
        <v>65</v>
      </c>
      <c r="Q74" s="3758" t="s">
        <v>6378</v>
      </c>
      <c r="R74" s="3734">
        <f t="shared" si="20"/>
        <v>0</v>
      </c>
      <c r="S74" s="3759"/>
      <c r="T74" s="3736"/>
      <c r="U74" s="3761"/>
      <c r="V74" s="3703">
        <f t="shared" ref="V74:V137" si="27">U74*E74</f>
        <v>0</v>
      </c>
      <c r="W74" s="3757"/>
      <c r="X74" s="3708">
        <f t="shared" ref="X74:X137" si="28">W74*E74</f>
        <v>0</v>
      </c>
      <c r="Y74" s="3707">
        <v>1</v>
      </c>
      <c r="Z74" s="3708">
        <f t="shared" ref="Z74:Z137" si="29">Y74*E74</f>
        <v>15000</v>
      </c>
      <c r="AA74" s="3707"/>
      <c r="AB74" s="3708">
        <f t="shared" ref="AB74:AB137" si="30">AA74*E74</f>
        <v>0</v>
      </c>
      <c r="AC74" s="3707"/>
      <c r="AD74" s="3710">
        <f t="shared" ref="AD74:AD137" si="31">AC74*E74</f>
        <v>0</v>
      </c>
      <c r="AE74" s="3739"/>
      <c r="AF74" s="3740">
        <f t="shared" ref="AF74:AF137" si="32">AE74*E74</f>
        <v>0</v>
      </c>
      <c r="AG74" s="3741"/>
    </row>
    <row r="75" spans="1:33" ht="142.5" customHeight="1">
      <c r="A75" s="3696">
        <f>A74+1</f>
        <v>66</v>
      </c>
      <c r="B75" s="3697" t="s">
        <v>6379</v>
      </c>
      <c r="C75" s="3698">
        <f t="shared" ref="C75:C135" si="33">AE75</f>
        <v>0</v>
      </c>
      <c r="D75" s="3713" t="s">
        <v>1112</v>
      </c>
      <c r="E75" s="3714">
        <v>15000</v>
      </c>
      <c r="F75" s="3700"/>
      <c r="G75" s="3701">
        <f t="shared" si="22"/>
        <v>0</v>
      </c>
      <c r="H75" s="3702"/>
      <c r="I75" s="3703">
        <f t="shared" si="23"/>
        <v>0</v>
      </c>
      <c r="J75" s="3755"/>
      <c r="K75" s="3703">
        <f t="shared" si="24"/>
        <v>0</v>
      </c>
      <c r="L75" s="3705"/>
      <c r="M75" s="3706">
        <f t="shared" si="25"/>
        <v>0</v>
      </c>
      <c r="N75" s="3760"/>
      <c r="O75" s="3703">
        <f t="shared" si="26"/>
        <v>0</v>
      </c>
      <c r="P75" s="3696">
        <f>P74+1</f>
        <v>66</v>
      </c>
      <c r="Q75" s="3697" t="s">
        <v>6379</v>
      </c>
      <c r="R75" s="3698">
        <f t="shared" si="20"/>
        <v>0</v>
      </c>
      <c r="S75" s="3713" t="s">
        <v>1112</v>
      </c>
      <c r="T75" s="3714">
        <v>15000</v>
      </c>
      <c r="U75" s="3756"/>
      <c r="V75" s="3701">
        <f t="shared" si="27"/>
        <v>0</v>
      </c>
      <c r="W75" s="3757"/>
      <c r="X75" s="3708">
        <f t="shared" si="28"/>
        <v>0</v>
      </c>
      <c r="Y75" s="3694"/>
      <c r="Z75" s="3709">
        <f t="shared" si="29"/>
        <v>0</v>
      </c>
      <c r="AA75" s="3694"/>
      <c r="AB75" s="3709">
        <f t="shared" si="30"/>
        <v>0</v>
      </c>
      <c r="AC75" s="3707"/>
      <c r="AD75" s="3710">
        <f t="shared" si="31"/>
        <v>0</v>
      </c>
      <c r="AE75" s="3711">
        <f t="shared" ref="AE75:AE83" si="34">SUM(AC75+AA75+Y75+W75+U75+N75+L75+J75+H75+F75)</f>
        <v>0</v>
      </c>
      <c r="AF75" s="3695">
        <f t="shared" si="32"/>
        <v>0</v>
      </c>
      <c r="AG75" s="3712">
        <f t="shared" ref="AG75:AG83" si="35">AE75-C75</f>
        <v>0</v>
      </c>
    </row>
    <row r="76" spans="1:33" ht="23.25" customHeight="1">
      <c r="A76" s="3696">
        <f t="shared" ref="A76:A134" si="36">A75+1</f>
        <v>67</v>
      </c>
      <c r="B76" s="3697" t="s">
        <v>6380</v>
      </c>
      <c r="C76" s="3698">
        <f t="shared" si="33"/>
        <v>5</v>
      </c>
      <c r="D76" s="3698"/>
      <c r="E76" s="3714">
        <v>9000</v>
      </c>
      <c r="F76" s="3700"/>
      <c r="G76" s="3701">
        <f t="shared" si="22"/>
        <v>0</v>
      </c>
      <c r="H76" s="3702">
        <v>1</v>
      </c>
      <c r="I76" s="3703">
        <f t="shared" si="23"/>
        <v>9000</v>
      </c>
      <c r="J76" s="3755"/>
      <c r="K76" s="3703">
        <f t="shared" si="24"/>
        <v>0</v>
      </c>
      <c r="L76" s="3705">
        <v>1</v>
      </c>
      <c r="M76" s="3706">
        <f t="shared" si="25"/>
        <v>9000</v>
      </c>
      <c r="N76" s="3760"/>
      <c r="O76" s="3703">
        <f t="shared" si="26"/>
        <v>0</v>
      </c>
      <c r="P76" s="3696">
        <f t="shared" ref="P76:P134" si="37">P75+1</f>
        <v>67</v>
      </c>
      <c r="Q76" s="3697" t="s">
        <v>6380</v>
      </c>
      <c r="R76" s="3698">
        <f t="shared" si="20"/>
        <v>0</v>
      </c>
      <c r="S76" s="3698"/>
      <c r="T76" s="3714">
        <v>9000</v>
      </c>
      <c r="U76" s="3756">
        <v>1</v>
      </c>
      <c r="V76" s="3701">
        <f t="shared" si="27"/>
        <v>9000</v>
      </c>
      <c r="W76" s="3757"/>
      <c r="X76" s="3708">
        <f t="shared" si="28"/>
        <v>0</v>
      </c>
      <c r="Y76" s="3694">
        <v>1</v>
      </c>
      <c r="Z76" s="3709">
        <f t="shared" si="29"/>
        <v>9000</v>
      </c>
      <c r="AA76" s="3694"/>
      <c r="AB76" s="3709">
        <f t="shared" si="30"/>
        <v>0</v>
      </c>
      <c r="AC76" s="3707">
        <v>1</v>
      </c>
      <c r="AD76" s="3710">
        <f t="shared" si="31"/>
        <v>9000</v>
      </c>
      <c r="AE76" s="3711">
        <f t="shared" si="34"/>
        <v>5</v>
      </c>
      <c r="AF76" s="3695">
        <f t="shared" si="32"/>
        <v>45000</v>
      </c>
      <c r="AG76" s="3712">
        <f t="shared" si="35"/>
        <v>0</v>
      </c>
    </row>
    <row r="77" spans="1:33" ht="16.5" customHeight="1">
      <c r="A77" s="3696">
        <f t="shared" si="36"/>
        <v>68</v>
      </c>
      <c r="B77" s="3742" t="s">
        <v>6381</v>
      </c>
      <c r="C77" s="3698">
        <f t="shared" si="33"/>
        <v>6</v>
      </c>
      <c r="D77" s="3715" t="s">
        <v>1220</v>
      </c>
      <c r="E77" s="3714">
        <v>1000</v>
      </c>
      <c r="F77" s="3700">
        <v>2</v>
      </c>
      <c r="G77" s="3701">
        <f t="shared" si="22"/>
        <v>2000</v>
      </c>
      <c r="H77" s="3702"/>
      <c r="I77" s="3703">
        <f t="shared" si="23"/>
        <v>0</v>
      </c>
      <c r="J77" s="3755"/>
      <c r="K77" s="3703">
        <f t="shared" si="24"/>
        <v>0</v>
      </c>
      <c r="L77" s="3705"/>
      <c r="M77" s="3706">
        <f t="shared" si="25"/>
        <v>0</v>
      </c>
      <c r="N77" s="3760">
        <v>1</v>
      </c>
      <c r="O77" s="3703">
        <f t="shared" si="26"/>
        <v>1000</v>
      </c>
      <c r="P77" s="3696">
        <f t="shared" si="37"/>
        <v>68</v>
      </c>
      <c r="Q77" s="3742" t="s">
        <v>6381</v>
      </c>
      <c r="R77" s="3698">
        <f t="shared" si="20"/>
        <v>0</v>
      </c>
      <c r="S77" s="3715" t="s">
        <v>1220</v>
      </c>
      <c r="T77" s="3714">
        <v>1000</v>
      </c>
      <c r="U77" s="3756"/>
      <c r="V77" s="3701">
        <f t="shared" si="27"/>
        <v>0</v>
      </c>
      <c r="W77" s="3757"/>
      <c r="X77" s="3708">
        <f t="shared" si="28"/>
        <v>0</v>
      </c>
      <c r="Y77" s="3694"/>
      <c r="Z77" s="3709">
        <f t="shared" si="29"/>
        <v>0</v>
      </c>
      <c r="AA77" s="3694">
        <v>3</v>
      </c>
      <c r="AB77" s="3709">
        <f t="shared" si="30"/>
        <v>3000</v>
      </c>
      <c r="AC77" s="3707"/>
      <c r="AD77" s="3710">
        <f t="shared" si="31"/>
        <v>0</v>
      </c>
      <c r="AE77" s="3711">
        <f t="shared" si="34"/>
        <v>6</v>
      </c>
      <c r="AF77" s="3695">
        <f t="shared" si="32"/>
        <v>6000</v>
      </c>
      <c r="AG77" s="3712">
        <f t="shared" si="35"/>
        <v>0</v>
      </c>
    </row>
    <row r="78" spans="1:33" ht="16.5" customHeight="1">
      <c r="A78" s="3696">
        <f t="shared" si="36"/>
        <v>69</v>
      </c>
      <c r="B78" s="3717" t="s">
        <v>6382</v>
      </c>
      <c r="C78" s="3698">
        <f t="shared" si="33"/>
        <v>9</v>
      </c>
      <c r="D78" s="3713" t="s">
        <v>1204</v>
      </c>
      <c r="E78" s="3714">
        <v>500</v>
      </c>
      <c r="F78" s="3700">
        <v>1</v>
      </c>
      <c r="G78" s="3701">
        <f t="shared" si="22"/>
        <v>500</v>
      </c>
      <c r="H78" s="3702">
        <v>1</v>
      </c>
      <c r="I78" s="3703">
        <f t="shared" si="23"/>
        <v>500</v>
      </c>
      <c r="J78" s="3755">
        <v>1</v>
      </c>
      <c r="K78" s="3703">
        <f t="shared" si="24"/>
        <v>500</v>
      </c>
      <c r="L78" s="3705">
        <v>1</v>
      </c>
      <c r="M78" s="3706">
        <f t="shared" si="25"/>
        <v>500</v>
      </c>
      <c r="N78" s="3760"/>
      <c r="O78" s="3703">
        <f t="shared" si="26"/>
        <v>0</v>
      </c>
      <c r="P78" s="3696">
        <f t="shared" si="37"/>
        <v>69</v>
      </c>
      <c r="Q78" s="3717" t="s">
        <v>6382</v>
      </c>
      <c r="R78" s="3698">
        <f t="shared" si="20"/>
        <v>0</v>
      </c>
      <c r="S78" s="3713" t="s">
        <v>1204</v>
      </c>
      <c r="T78" s="3714">
        <v>500</v>
      </c>
      <c r="U78" s="3756">
        <v>1</v>
      </c>
      <c r="V78" s="3701">
        <f t="shared" si="27"/>
        <v>500</v>
      </c>
      <c r="W78" s="3757">
        <v>1</v>
      </c>
      <c r="X78" s="3708">
        <f t="shared" si="28"/>
        <v>500</v>
      </c>
      <c r="Y78" s="3694">
        <v>1</v>
      </c>
      <c r="Z78" s="3709">
        <f t="shared" si="29"/>
        <v>500</v>
      </c>
      <c r="AA78" s="3694">
        <v>1</v>
      </c>
      <c r="AB78" s="3709">
        <f t="shared" si="30"/>
        <v>500</v>
      </c>
      <c r="AC78" s="3707">
        <v>1</v>
      </c>
      <c r="AD78" s="3710">
        <f t="shared" si="31"/>
        <v>500</v>
      </c>
      <c r="AE78" s="3711">
        <f t="shared" si="34"/>
        <v>9</v>
      </c>
      <c r="AF78" s="3695">
        <f t="shared" si="32"/>
        <v>4500</v>
      </c>
      <c r="AG78" s="3712">
        <f t="shared" si="35"/>
        <v>0</v>
      </c>
    </row>
    <row r="79" spans="1:33" ht="29.25" customHeight="1">
      <c r="A79" s="3696">
        <f t="shared" si="36"/>
        <v>70</v>
      </c>
      <c r="B79" s="3697" t="s">
        <v>6383</v>
      </c>
      <c r="C79" s="3698">
        <f t="shared" si="33"/>
        <v>5</v>
      </c>
      <c r="D79" s="3698"/>
      <c r="E79" s="3714">
        <v>2800</v>
      </c>
      <c r="F79" s="3700"/>
      <c r="G79" s="3701">
        <f t="shared" si="22"/>
        <v>0</v>
      </c>
      <c r="H79" s="3702">
        <v>1</v>
      </c>
      <c r="I79" s="3703">
        <f t="shared" si="23"/>
        <v>2800</v>
      </c>
      <c r="J79" s="3755">
        <v>1</v>
      </c>
      <c r="K79" s="3703">
        <f t="shared" si="24"/>
        <v>2800</v>
      </c>
      <c r="L79" s="3705"/>
      <c r="M79" s="3706">
        <f t="shared" si="25"/>
        <v>0</v>
      </c>
      <c r="N79" s="3760"/>
      <c r="O79" s="3703">
        <f t="shared" si="26"/>
        <v>0</v>
      </c>
      <c r="P79" s="3696">
        <f t="shared" si="37"/>
        <v>70</v>
      </c>
      <c r="Q79" s="3697" t="s">
        <v>6383</v>
      </c>
      <c r="R79" s="3698">
        <f t="shared" si="20"/>
        <v>0</v>
      </c>
      <c r="S79" s="3698"/>
      <c r="T79" s="3714">
        <v>2800</v>
      </c>
      <c r="U79" s="3756">
        <v>2</v>
      </c>
      <c r="V79" s="3701">
        <f t="shared" si="27"/>
        <v>5600</v>
      </c>
      <c r="W79" s="3757"/>
      <c r="X79" s="3708">
        <f t="shared" si="28"/>
        <v>0</v>
      </c>
      <c r="Y79" s="3694"/>
      <c r="Z79" s="3709">
        <f t="shared" si="29"/>
        <v>0</v>
      </c>
      <c r="AA79" s="3694"/>
      <c r="AB79" s="3709">
        <f t="shared" si="30"/>
        <v>0</v>
      </c>
      <c r="AC79" s="3707">
        <v>1</v>
      </c>
      <c r="AD79" s="3710">
        <f t="shared" si="31"/>
        <v>2800</v>
      </c>
      <c r="AE79" s="3711">
        <f t="shared" si="34"/>
        <v>5</v>
      </c>
      <c r="AF79" s="3695">
        <f t="shared" si="32"/>
        <v>14000</v>
      </c>
      <c r="AG79" s="3712">
        <f t="shared" si="35"/>
        <v>0</v>
      </c>
    </row>
    <row r="80" spans="1:33" ht="24" customHeight="1">
      <c r="A80" s="3696">
        <f t="shared" si="36"/>
        <v>71</v>
      </c>
      <c r="B80" s="3717" t="s">
        <v>6384</v>
      </c>
      <c r="C80" s="3698">
        <f t="shared" si="33"/>
        <v>3</v>
      </c>
      <c r="D80" s="3713"/>
      <c r="E80" s="3714">
        <v>1000</v>
      </c>
      <c r="F80" s="3700">
        <v>1</v>
      </c>
      <c r="G80" s="3701">
        <f t="shared" si="22"/>
        <v>1000</v>
      </c>
      <c r="H80" s="3702"/>
      <c r="I80" s="3703">
        <f t="shared" si="23"/>
        <v>0</v>
      </c>
      <c r="J80" s="3755">
        <v>1</v>
      </c>
      <c r="K80" s="3703">
        <f t="shared" si="24"/>
        <v>1000</v>
      </c>
      <c r="L80" s="3705"/>
      <c r="M80" s="3706">
        <f t="shared" si="25"/>
        <v>0</v>
      </c>
      <c r="N80" s="3760"/>
      <c r="O80" s="3703">
        <f t="shared" si="26"/>
        <v>0</v>
      </c>
      <c r="P80" s="3696">
        <f t="shared" si="37"/>
        <v>71</v>
      </c>
      <c r="Q80" s="3717" t="s">
        <v>6384</v>
      </c>
      <c r="R80" s="3698">
        <f t="shared" si="20"/>
        <v>0</v>
      </c>
      <c r="S80" s="3713"/>
      <c r="T80" s="3714">
        <v>1000</v>
      </c>
      <c r="U80" s="3694">
        <v>1</v>
      </c>
      <c r="V80" s="3701">
        <f t="shared" si="27"/>
        <v>1000</v>
      </c>
      <c r="W80" s="3707"/>
      <c r="X80" s="3708">
        <f t="shared" si="28"/>
        <v>0</v>
      </c>
      <c r="Y80" s="3694"/>
      <c r="Z80" s="3709">
        <f t="shared" si="29"/>
        <v>0</v>
      </c>
      <c r="AA80" s="3694"/>
      <c r="AB80" s="3709">
        <f t="shared" si="30"/>
        <v>0</v>
      </c>
      <c r="AC80" s="3707"/>
      <c r="AD80" s="3710">
        <f t="shared" si="31"/>
        <v>0</v>
      </c>
      <c r="AE80" s="3711">
        <f t="shared" si="34"/>
        <v>3</v>
      </c>
      <c r="AF80" s="3695">
        <f t="shared" si="32"/>
        <v>3000</v>
      </c>
      <c r="AG80" s="3712">
        <f t="shared" si="35"/>
        <v>0</v>
      </c>
    </row>
    <row r="81" spans="1:33" ht="28.5" customHeight="1">
      <c r="A81" s="3696">
        <f t="shared" si="36"/>
        <v>72</v>
      </c>
      <c r="B81" s="3730" t="s">
        <v>6385</v>
      </c>
      <c r="C81" s="3698">
        <f t="shared" si="33"/>
        <v>0</v>
      </c>
      <c r="D81" s="3713"/>
      <c r="E81" s="3714">
        <v>13500</v>
      </c>
      <c r="F81" s="3700"/>
      <c r="G81" s="3701">
        <f t="shared" si="22"/>
        <v>0</v>
      </c>
      <c r="H81" s="3702"/>
      <c r="I81" s="3703">
        <f t="shared" si="23"/>
        <v>0</v>
      </c>
      <c r="J81" s="3755"/>
      <c r="K81" s="3703">
        <f t="shared" si="24"/>
        <v>0</v>
      </c>
      <c r="L81" s="3705"/>
      <c r="M81" s="3706">
        <f t="shared" si="25"/>
        <v>0</v>
      </c>
      <c r="N81" s="3760"/>
      <c r="O81" s="3703">
        <f t="shared" si="26"/>
        <v>0</v>
      </c>
      <c r="P81" s="3696">
        <f t="shared" si="37"/>
        <v>72</v>
      </c>
      <c r="Q81" s="3730" t="s">
        <v>6385</v>
      </c>
      <c r="R81" s="3698">
        <f t="shared" si="20"/>
        <v>0</v>
      </c>
      <c r="S81" s="3713"/>
      <c r="T81" s="3714">
        <v>13500</v>
      </c>
      <c r="U81" s="3756"/>
      <c r="V81" s="3701">
        <f t="shared" si="27"/>
        <v>0</v>
      </c>
      <c r="W81" s="3757"/>
      <c r="X81" s="3708">
        <f t="shared" si="28"/>
        <v>0</v>
      </c>
      <c r="Y81" s="3694"/>
      <c r="Z81" s="3709">
        <f t="shared" si="29"/>
        <v>0</v>
      </c>
      <c r="AA81" s="3694"/>
      <c r="AB81" s="3709">
        <f t="shared" si="30"/>
        <v>0</v>
      </c>
      <c r="AC81" s="3707"/>
      <c r="AD81" s="3710">
        <f t="shared" si="31"/>
        <v>0</v>
      </c>
      <c r="AE81" s="3711">
        <f t="shared" si="34"/>
        <v>0</v>
      </c>
      <c r="AF81" s="3695">
        <f t="shared" si="32"/>
        <v>0</v>
      </c>
      <c r="AG81" s="3712">
        <f t="shared" si="35"/>
        <v>0</v>
      </c>
    </row>
    <row r="82" spans="1:33" ht="16.5" customHeight="1">
      <c r="A82" s="3696">
        <f t="shared" si="36"/>
        <v>73</v>
      </c>
      <c r="B82" s="3697" t="s">
        <v>6386</v>
      </c>
      <c r="C82" s="3698">
        <f t="shared" si="33"/>
        <v>0</v>
      </c>
      <c r="D82" s="3713"/>
      <c r="E82" s="3714">
        <v>15000</v>
      </c>
      <c r="F82" s="3700"/>
      <c r="G82" s="3701">
        <f t="shared" si="22"/>
        <v>0</v>
      </c>
      <c r="H82" s="3702"/>
      <c r="I82" s="3703">
        <f t="shared" si="23"/>
        <v>0</v>
      </c>
      <c r="J82" s="3755"/>
      <c r="K82" s="3703">
        <f t="shared" si="24"/>
        <v>0</v>
      </c>
      <c r="L82" s="3705"/>
      <c r="M82" s="3706">
        <f t="shared" si="25"/>
        <v>0</v>
      </c>
      <c r="N82" s="3760"/>
      <c r="O82" s="3703">
        <f t="shared" si="26"/>
        <v>0</v>
      </c>
      <c r="P82" s="3696">
        <f t="shared" si="37"/>
        <v>73</v>
      </c>
      <c r="Q82" s="3697" t="s">
        <v>6386</v>
      </c>
      <c r="R82" s="3698">
        <f t="shared" si="20"/>
        <v>0</v>
      </c>
      <c r="S82" s="3713"/>
      <c r="T82" s="3714">
        <v>15000</v>
      </c>
      <c r="U82" s="3756"/>
      <c r="V82" s="3701">
        <f t="shared" si="27"/>
        <v>0</v>
      </c>
      <c r="W82" s="3757"/>
      <c r="X82" s="3708">
        <f t="shared" si="28"/>
        <v>0</v>
      </c>
      <c r="Y82" s="3694"/>
      <c r="Z82" s="3709">
        <f t="shared" si="29"/>
        <v>0</v>
      </c>
      <c r="AA82" s="3694"/>
      <c r="AB82" s="3709">
        <f t="shared" si="30"/>
        <v>0</v>
      </c>
      <c r="AC82" s="3707"/>
      <c r="AD82" s="3710">
        <f t="shared" si="31"/>
        <v>0</v>
      </c>
      <c r="AE82" s="3711">
        <f t="shared" si="34"/>
        <v>0</v>
      </c>
      <c r="AF82" s="3695">
        <f t="shared" si="32"/>
        <v>0</v>
      </c>
      <c r="AG82" s="3712">
        <f t="shared" si="35"/>
        <v>0</v>
      </c>
    </row>
    <row r="83" spans="1:33" ht="16.5" customHeight="1">
      <c r="A83" s="3696">
        <f t="shared" si="36"/>
        <v>74</v>
      </c>
      <c r="B83" s="3697" t="s">
        <v>6387</v>
      </c>
      <c r="C83" s="3698">
        <f t="shared" si="33"/>
        <v>0</v>
      </c>
      <c r="D83" s="3713"/>
      <c r="E83" s="3714">
        <v>12000</v>
      </c>
      <c r="F83" s="3700"/>
      <c r="G83" s="3701">
        <f t="shared" si="22"/>
        <v>0</v>
      </c>
      <c r="H83" s="3702"/>
      <c r="I83" s="3703">
        <f t="shared" si="23"/>
        <v>0</v>
      </c>
      <c r="J83" s="3755"/>
      <c r="K83" s="3703">
        <f t="shared" si="24"/>
        <v>0</v>
      </c>
      <c r="L83" s="3705"/>
      <c r="M83" s="3706">
        <f t="shared" si="25"/>
        <v>0</v>
      </c>
      <c r="N83" s="3762"/>
      <c r="O83" s="3703">
        <f t="shared" si="26"/>
        <v>0</v>
      </c>
      <c r="P83" s="3696">
        <f t="shared" si="37"/>
        <v>74</v>
      </c>
      <c r="Q83" s="3697" t="s">
        <v>6387</v>
      </c>
      <c r="R83" s="3698">
        <f t="shared" si="20"/>
        <v>0</v>
      </c>
      <c r="S83" s="3713"/>
      <c r="T83" s="3714">
        <v>12000</v>
      </c>
      <c r="U83" s="3694"/>
      <c r="V83" s="3701">
        <f t="shared" si="27"/>
        <v>0</v>
      </c>
      <c r="W83" s="3707"/>
      <c r="X83" s="3708">
        <f t="shared" si="28"/>
        <v>0</v>
      </c>
      <c r="Y83" s="3694"/>
      <c r="Z83" s="3709">
        <f t="shared" si="29"/>
        <v>0</v>
      </c>
      <c r="AA83" s="3694"/>
      <c r="AB83" s="3709">
        <f t="shared" si="30"/>
        <v>0</v>
      </c>
      <c r="AC83" s="3707"/>
      <c r="AD83" s="3710">
        <f t="shared" si="31"/>
        <v>0</v>
      </c>
      <c r="AE83" s="3711">
        <f t="shared" si="34"/>
        <v>0</v>
      </c>
      <c r="AF83" s="3695">
        <f t="shared" si="32"/>
        <v>0</v>
      </c>
      <c r="AG83" s="3712">
        <f t="shared" si="35"/>
        <v>0</v>
      </c>
    </row>
    <row r="84" spans="1:33" s="3482" customFormat="1" ht="16.5" customHeight="1">
      <c r="A84" s="3732">
        <f t="shared" si="36"/>
        <v>75</v>
      </c>
      <c r="B84" s="3733" t="s">
        <v>6388</v>
      </c>
      <c r="C84" s="3734">
        <f t="shared" si="33"/>
        <v>0</v>
      </c>
      <c r="D84" s="3735"/>
      <c r="E84" s="3736"/>
      <c r="F84" s="3737"/>
      <c r="G84" s="3703">
        <f t="shared" si="22"/>
        <v>0</v>
      </c>
      <c r="H84" s="3702"/>
      <c r="I84" s="3703">
        <f t="shared" si="23"/>
        <v>0</v>
      </c>
      <c r="J84" s="3755"/>
      <c r="K84" s="3703">
        <f t="shared" si="24"/>
        <v>0</v>
      </c>
      <c r="L84" s="3702"/>
      <c r="M84" s="3738">
        <f t="shared" si="25"/>
        <v>0</v>
      </c>
      <c r="N84" s="3762"/>
      <c r="O84" s="3703">
        <f t="shared" si="26"/>
        <v>0</v>
      </c>
      <c r="P84" s="3732">
        <f t="shared" si="37"/>
        <v>75</v>
      </c>
      <c r="Q84" s="3733" t="s">
        <v>6388</v>
      </c>
      <c r="R84" s="3734">
        <f t="shared" si="20"/>
        <v>0</v>
      </c>
      <c r="S84" s="3735"/>
      <c r="T84" s="3736"/>
      <c r="U84" s="3707"/>
      <c r="V84" s="3703">
        <f t="shared" si="27"/>
        <v>0</v>
      </c>
      <c r="W84" s="3707">
        <v>10</v>
      </c>
      <c r="X84" s="3708">
        <f t="shared" si="28"/>
        <v>0</v>
      </c>
      <c r="Y84" s="3707"/>
      <c r="Z84" s="3708">
        <f t="shared" si="29"/>
        <v>0</v>
      </c>
      <c r="AA84" s="3707"/>
      <c r="AB84" s="3708">
        <f t="shared" si="30"/>
        <v>0</v>
      </c>
      <c r="AC84" s="3707"/>
      <c r="AD84" s="3710">
        <f t="shared" si="31"/>
        <v>0</v>
      </c>
      <c r="AE84" s="3739"/>
      <c r="AF84" s="3740">
        <f t="shared" si="32"/>
        <v>0</v>
      </c>
      <c r="AG84" s="3741"/>
    </row>
    <row r="85" spans="1:33" ht="16.5" customHeight="1">
      <c r="A85" s="3696">
        <f>A84+1</f>
        <v>76</v>
      </c>
      <c r="B85" s="3697" t="s">
        <v>6389</v>
      </c>
      <c r="C85" s="3698">
        <f t="shared" si="33"/>
        <v>0</v>
      </c>
      <c r="D85" s="3713"/>
      <c r="E85" s="3714">
        <v>15000</v>
      </c>
      <c r="F85" s="3700"/>
      <c r="G85" s="3701">
        <f t="shared" si="22"/>
        <v>0</v>
      </c>
      <c r="H85" s="3702"/>
      <c r="I85" s="3703">
        <f t="shared" si="23"/>
        <v>0</v>
      </c>
      <c r="J85" s="3755"/>
      <c r="K85" s="3703">
        <f t="shared" si="24"/>
        <v>0</v>
      </c>
      <c r="L85" s="3705"/>
      <c r="M85" s="3706">
        <f t="shared" si="25"/>
        <v>0</v>
      </c>
      <c r="N85" s="3754"/>
      <c r="O85" s="3703">
        <f t="shared" si="26"/>
        <v>0</v>
      </c>
      <c r="P85" s="3696">
        <f>P84+1</f>
        <v>76</v>
      </c>
      <c r="Q85" s="3697" t="s">
        <v>6389</v>
      </c>
      <c r="R85" s="3698">
        <f t="shared" si="20"/>
        <v>0</v>
      </c>
      <c r="S85" s="3713"/>
      <c r="T85" s="3714">
        <v>15000</v>
      </c>
      <c r="U85" s="3694"/>
      <c r="V85" s="3701">
        <f t="shared" si="27"/>
        <v>0</v>
      </c>
      <c r="W85" s="3707"/>
      <c r="X85" s="3708">
        <f t="shared" si="28"/>
        <v>0</v>
      </c>
      <c r="Y85" s="3694"/>
      <c r="Z85" s="3709">
        <f t="shared" si="29"/>
        <v>0</v>
      </c>
      <c r="AA85" s="3694"/>
      <c r="AB85" s="3709">
        <f t="shared" si="30"/>
        <v>0</v>
      </c>
      <c r="AC85" s="3707"/>
      <c r="AD85" s="3710">
        <f t="shared" si="31"/>
        <v>0</v>
      </c>
      <c r="AE85" s="3711">
        <f>SUM(AC85+AA85+Y85+W85+U85+N85+L85+J85+H85+F85)</f>
        <v>0</v>
      </c>
      <c r="AF85" s="3695">
        <f t="shared" si="32"/>
        <v>0</v>
      </c>
      <c r="AG85" s="3712">
        <f>AE85-C85</f>
        <v>0</v>
      </c>
    </row>
    <row r="86" spans="1:33" ht="33.75" customHeight="1">
      <c r="A86" s="3696">
        <f t="shared" si="36"/>
        <v>77</v>
      </c>
      <c r="B86" s="3697" t="s">
        <v>6390</v>
      </c>
      <c r="C86" s="3698">
        <f t="shared" si="33"/>
        <v>45</v>
      </c>
      <c r="D86" s="3718" t="s">
        <v>2668</v>
      </c>
      <c r="E86" s="3714">
        <v>1100</v>
      </c>
      <c r="F86" s="3700">
        <v>10</v>
      </c>
      <c r="G86" s="3701">
        <f t="shared" si="22"/>
        <v>11000</v>
      </c>
      <c r="H86" s="3702">
        <v>5</v>
      </c>
      <c r="I86" s="3703">
        <f t="shared" si="23"/>
        <v>5500</v>
      </c>
      <c r="J86" s="3749"/>
      <c r="K86" s="3703">
        <f t="shared" si="24"/>
        <v>0</v>
      </c>
      <c r="L86" s="3705"/>
      <c r="M86" s="3706">
        <f t="shared" si="25"/>
        <v>0</v>
      </c>
      <c r="N86" s="3760"/>
      <c r="O86" s="3703">
        <f t="shared" si="26"/>
        <v>0</v>
      </c>
      <c r="P86" s="3696">
        <f t="shared" si="37"/>
        <v>77</v>
      </c>
      <c r="Q86" s="3697" t="s">
        <v>6390</v>
      </c>
      <c r="R86" s="3698">
        <f t="shared" si="20"/>
        <v>0</v>
      </c>
      <c r="S86" s="3718" t="s">
        <v>2668</v>
      </c>
      <c r="T86" s="3714">
        <v>1100</v>
      </c>
      <c r="U86" s="3694">
        <v>10</v>
      </c>
      <c r="V86" s="3701">
        <f t="shared" si="27"/>
        <v>11000</v>
      </c>
      <c r="W86" s="3707"/>
      <c r="X86" s="3708">
        <f t="shared" si="28"/>
        <v>0</v>
      </c>
      <c r="Y86" s="3694"/>
      <c r="Z86" s="3709">
        <f t="shared" si="29"/>
        <v>0</v>
      </c>
      <c r="AA86" s="3694"/>
      <c r="AB86" s="3709">
        <f t="shared" si="30"/>
        <v>0</v>
      </c>
      <c r="AC86" s="3707">
        <v>20</v>
      </c>
      <c r="AD86" s="3710">
        <f t="shared" si="31"/>
        <v>22000</v>
      </c>
      <c r="AE86" s="3711">
        <f>SUM(AC86+AA86+Y86+W86+U86+N86+L86+J86+H86+F86)</f>
        <v>45</v>
      </c>
      <c r="AF86" s="3695">
        <f t="shared" si="32"/>
        <v>49500</v>
      </c>
      <c r="AG86" s="3712">
        <f>AE86-C86</f>
        <v>0</v>
      </c>
    </row>
    <row r="87" spans="1:33" ht="20.25" customHeight="1">
      <c r="A87" s="3696">
        <f t="shared" si="36"/>
        <v>78</v>
      </c>
      <c r="B87" s="3697" t="s">
        <v>6391</v>
      </c>
      <c r="C87" s="3698">
        <v>0</v>
      </c>
      <c r="D87" s="3698" t="s">
        <v>1112</v>
      </c>
      <c r="E87" s="3714">
        <v>35000</v>
      </c>
      <c r="F87" s="3763"/>
      <c r="G87" s="3701">
        <f t="shared" si="22"/>
        <v>0</v>
      </c>
      <c r="H87" s="3764"/>
      <c r="I87" s="3703">
        <f t="shared" si="23"/>
        <v>0</v>
      </c>
      <c r="J87" s="3765"/>
      <c r="K87" s="3703">
        <f t="shared" si="24"/>
        <v>0</v>
      </c>
      <c r="L87" s="3766"/>
      <c r="M87" s="3706">
        <f t="shared" si="25"/>
        <v>0</v>
      </c>
      <c r="N87" s="3760"/>
      <c r="O87" s="3703">
        <f t="shared" si="26"/>
        <v>0</v>
      </c>
      <c r="P87" s="3696">
        <f t="shared" si="37"/>
        <v>78</v>
      </c>
      <c r="Q87" s="3697" t="s">
        <v>6391</v>
      </c>
      <c r="R87" s="3698">
        <v>0</v>
      </c>
      <c r="S87" s="3698" t="s">
        <v>1112</v>
      </c>
      <c r="T87" s="3714">
        <v>35000</v>
      </c>
      <c r="U87" s="3694"/>
      <c r="V87" s="3701">
        <f t="shared" si="27"/>
        <v>0</v>
      </c>
      <c r="W87" s="3757"/>
      <c r="X87" s="3708">
        <f t="shared" si="28"/>
        <v>0</v>
      </c>
      <c r="Y87" s="3694"/>
      <c r="Z87" s="3709">
        <f t="shared" si="29"/>
        <v>0</v>
      </c>
      <c r="AA87" s="3694"/>
      <c r="AB87" s="3709">
        <f t="shared" si="30"/>
        <v>0</v>
      </c>
      <c r="AC87" s="3707"/>
      <c r="AD87" s="3710">
        <f t="shared" si="31"/>
        <v>0</v>
      </c>
      <c r="AE87" s="3711">
        <f>SUM(AC87+AA87+Y87+W87+U87+N87+L87+J87+H87+F87)</f>
        <v>0</v>
      </c>
      <c r="AF87" s="3695">
        <f t="shared" si="32"/>
        <v>0</v>
      </c>
      <c r="AG87" s="3712">
        <f>AE87-C87</f>
        <v>0</v>
      </c>
    </row>
    <row r="88" spans="1:33" s="3482" customFormat="1" ht="20.25" customHeight="1">
      <c r="A88" s="3732">
        <f t="shared" si="36"/>
        <v>79</v>
      </c>
      <c r="B88" s="3733" t="s">
        <v>6392</v>
      </c>
      <c r="C88" s="3734">
        <f t="shared" si="33"/>
        <v>0</v>
      </c>
      <c r="D88" s="3734"/>
      <c r="E88" s="3736"/>
      <c r="F88" s="3767"/>
      <c r="G88" s="3703">
        <f t="shared" si="22"/>
        <v>0</v>
      </c>
      <c r="H88" s="3764"/>
      <c r="I88" s="3703">
        <f t="shared" si="23"/>
        <v>0</v>
      </c>
      <c r="J88" s="3765"/>
      <c r="K88" s="3703">
        <f t="shared" si="24"/>
        <v>0</v>
      </c>
      <c r="L88" s="3768"/>
      <c r="M88" s="3738">
        <f t="shared" si="25"/>
        <v>0</v>
      </c>
      <c r="N88" s="3760"/>
      <c r="O88" s="3703">
        <f t="shared" si="26"/>
        <v>0</v>
      </c>
      <c r="P88" s="3732">
        <f t="shared" si="37"/>
        <v>79</v>
      </c>
      <c r="Q88" s="3733" t="s">
        <v>6392</v>
      </c>
      <c r="R88" s="3734">
        <f t="shared" ref="R88:R135" si="38">AZ88</f>
        <v>0</v>
      </c>
      <c r="S88" s="3734"/>
      <c r="T88" s="3736"/>
      <c r="U88" s="3707"/>
      <c r="V88" s="3703">
        <f t="shared" si="27"/>
        <v>0</v>
      </c>
      <c r="W88" s="3757"/>
      <c r="X88" s="3708">
        <f t="shared" si="28"/>
        <v>0</v>
      </c>
      <c r="Y88" s="3707"/>
      <c r="Z88" s="3708">
        <f t="shared" si="29"/>
        <v>0</v>
      </c>
      <c r="AA88" s="3707"/>
      <c r="AB88" s="3708">
        <f t="shared" si="30"/>
        <v>0</v>
      </c>
      <c r="AC88" s="3707"/>
      <c r="AD88" s="3710">
        <f t="shared" si="31"/>
        <v>0</v>
      </c>
      <c r="AE88" s="3739"/>
      <c r="AF88" s="3740">
        <f t="shared" si="32"/>
        <v>0</v>
      </c>
      <c r="AG88" s="3741"/>
    </row>
    <row r="89" spans="1:33" s="3482" customFormat="1" ht="20.25" customHeight="1">
      <c r="A89" s="3732">
        <f t="shared" si="36"/>
        <v>80</v>
      </c>
      <c r="B89" s="3733" t="s">
        <v>6393</v>
      </c>
      <c r="C89" s="3734">
        <f t="shared" si="33"/>
        <v>0</v>
      </c>
      <c r="D89" s="3734"/>
      <c r="E89" s="3736"/>
      <c r="F89" s="3767"/>
      <c r="G89" s="3703">
        <f t="shared" si="22"/>
        <v>0</v>
      </c>
      <c r="H89" s="3764"/>
      <c r="I89" s="3703">
        <f t="shared" si="23"/>
        <v>0</v>
      </c>
      <c r="J89" s="3765"/>
      <c r="K89" s="3703">
        <f t="shared" si="24"/>
        <v>0</v>
      </c>
      <c r="L89" s="3768"/>
      <c r="M89" s="3738">
        <f t="shared" si="25"/>
        <v>0</v>
      </c>
      <c r="N89" s="3760"/>
      <c r="O89" s="3703">
        <f t="shared" si="26"/>
        <v>0</v>
      </c>
      <c r="P89" s="3732">
        <f t="shared" si="37"/>
        <v>80</v>
      </c>
      <c r="Q89" s="3733" t="s">
        <v>6393</v>
      </c>
      <c r="R89" s="3734">
        <f t="shared" si="38"/>
        <v>0</v>
      </c>
      <c r="S89" s="3734"/>
      <c r="T89" s="3736"/>
      <c r="U89" s="3707"/>
      <c r="V89" s="3703">
        <f t="shared" si="27"/>
        <v>0</v>
      </c>
      <c r="W89" s="3757"/>
      <c r="X89" s="3708">
        <f t="shared" si="28"/>
        <v>0</v>
      </c>
      <c r="Y89" s="3707"/>
      <c r="Z89" s="3708">
        <f t="shared" si="29"/>
        <v>0</v>
      </c>
      <c r="AA89" s="3707"/>
      <c r="AB89" s="3708">
        <f t="shared" si="30"/>
        <v>0</v>
      </c>
      <c r="AC89" s="3707"/>
      <c r="AD89" s="3710">
        <f t="shared" si="31"/>
        <v>0</v>
      </c>
      <c r="AE89" s="3739"/>
      <c r="AF89" s="3740">
        <f t="shared" si="32"/>
        <v>0</v>
      </c>
      <c r="AG89" s="3741"/>
    </row>
    <row r="90" spans="1:33" s="3482" customFormat="1" ht="20.25" customHeight="1">
      <c r="A90" s="3732">
        <f t="shared" si="36"/>
        <v>81</v>
      </c>
      <c r="B90" s="3733" t="s">
        <v>6394</v>
      </c>
      <c r="C90" s="3734">
        <f t="shared" si="33"/>
        <v>0</v>
      </c>
      <c r="D90" s="3734"/>
      <c r="E90" s="3736"/>
      <c r="F90" s="3767"/>
      <c r="G90" s="3703">
        <f t="shared" si="22"/>
        <v>0</v>
      </c>
      <c r="H90" s="3764"/>
      <c r="I90" s="3703">
        <f t="shared" si="23"/>
        <v>0</v>
      </c>
      <c r="J90" s="3765"/>
      <c r="K90" s="3703">
        <f t="shared" si="24"/>
        <v>0</v>
      </c>
      <c r="L90" s="3768"/>
      <c r="M90" s="3738">
        <f t="shared" si="25"/>
        <v>0</v>
      </c>
      <c r="N90" s="3760"/>
      <c r="O90" s="3703">
        <f t="shared" si="26"/>
        <v>0</v>
      </c>
      <c r="P90" s="3732">
        <f t="shared" si="37"/>
        <v>81</v>
      </c>
      <c r="Q90" s="3733" t="s">
        <v>6394</v>
      </c>
      <c r="R90" s="3734">
        <f t="shared" si="38"/>
        <v>0</v>
      </c>
      <c r="S90" s="3734"/>
      <c r="T90" s="3736"/>
      <c r="U90" s="3707"/>
      <c r="V90" s="3703">
        <f t="shared" si="27"/>
        <v>0</v>
      </c>
      <c r="W90" s="3757"/>
      <c r="X90" s="3708">
        <f t="shared" si="28"/>
        <v>0</v>
      </c>
      <c r="Y90" s="3707"/>
      <c r="Z90" s="3708">
        <f t="shared" si="29"/>
        <v>0</v>
      </c>
      <c r="AA90" s="3707"/>
      <c r="AB90" s="3708">
        <f t="shared" si="30"/>
        <v>0</v>
      </c>
      <c r="AC90" s="3707"/>
      <c r="AD90" s="3710">
        <f t="shared" si="31"/>
        <v>0</v>
      </c>
      <c r="AE90" s="3739"/>
      <c r="AF90" s="3740">
        <f t="shared" si="32"/>
        <v>0</v>
      </c>
      <c r="AG90" s="3741"/>
    </row>
    <row r="91" spans="1:33" s="3482" customFormat="1" ht="20.25" customHeight="1">
      <c r="A91" s="3732">
        <f t="shared" si="36"/>
        <v>82</v>
      </c>
      <c r="B91" s="3733" t="s">
        <v>6395</v>
      </c>
      <c r="C91" s="3734">
        <f t="shared" si="33"/>
        <v>0</v>
      </c>
      <c r="D91" s="3734"/>
      <c r="E91" s="3736"/>
      <c r="F91" s="3767"/>
      <c r="G91" s="3703">
        <f t="shared" si="22"/>
        <v>0</v>
      </c>
      <c r="H91" s="3764"/>
      <c r="I91" s="3703">
        <f t="shared" si="23"/>
        <v>0</v>
      </c>
      <c r="J91" s="3765"/>
      <c r="K91" s="3703">
        <f t="shared" si="24"/>
        <v>0</v>
      </c>
      <c r="L91" s="3768"/>
      <c r="M91" s="3738">
        <f t="shared" si="25"/>
        <v>0</v>
      </c>
      <c r="N91" s="3760"/>
      <c r="O91" s="3703">
        <f t="shared" si="26"/>
        <v>0</v>
      </c>
      <c r="P91" s="3732">
        <f t="shared" si="37"/>
        <v>82</v>
      </c>
      <c r="Q91" s="3733" t="s">
        <v>6395</v>
      </c>
      <c r="R91" s="3734">
        <f t="shared" si="38"/>
        <v>0</v>
      </c>
      <c r="S91" s="3734"/>
      <c r="T91" s="3736"/>
      <c r="U91" s="3707"/>
      <c r="V91" s="3703">
        <f t="shared" si="27"/>
        <v>0</v>
      </c>
      <c r="W91" s="3757"/>
      <c r="X91" s="3708">
        <f t="shared" si="28"/>
        <v>0</v>
      </c>
      <c r="Y91" s="3707"/>
      <c r="Z91" s="3708">
        <f t="shared" si="29"/>
        <v>0</v>
      </c>
      <c r="AA91" s="3707"/>
      <c r="AB91" s="3708">
        <f t="shared" si="30"/>
        <v>0</v>
      </c>
      <c r="AC91" s="3707"/>
      <c r="AD91" s="3710">
        <f t="shared" si="31"/>
        <v>0</v>
      </c>
      <c r="AE91" s="3739"/>
      <c r="AF91" s="3740">
        <f t="shared" si="32"/>
        <v>0</v>
      </c>
      <c r="AG91" s="3741"/>
    </row>
    <row r="92" spans="1:33" s="3482" customFormat="1" ht="20.25" customHeight="1">
      <c r="A92" s="3732">
        <f t="shared" si="36"/>
        <v>83</v>
      </c>
      <c r="B92" s="3733" t="s">
        <v>6396</v>
      </c>
      <c r="C92" s="3734">
        <f t="shared" si="33"/>
        <v>0</v>
      </c>
      <c r="D92" s="3734"/>
      <c r="E92" s="3736"/>
      <c r="F92" s="3767"/>
      <c r="G92" s="3703">
        <f t="shared" si="22"/>
        <v>0</v>
      </c>
      <c r="H92" s="3764"/>
      <c r="I92" s="3703">
        <f t="shared" si="23"/>
        <v>0</v>
      </c>
      <c r="J92" s="3765"/>
      <c r="K92" s="3703">
        <f t="shared" si="24"/>
        <v>0</v>
      </c>
      <c r="L92" s="3768"/>
      <c r="M92" s="3738">
        <f t="shared" si="25"/>
        <v>0</v>
      </c>
      <c r="N92" s="3760"/>
      <c r="O92" s="3703">
        <f t="shared" si="26"/>
        <v>0</v>
      </c>
      <c r="P92" s="3732">
        <f t="shared" si="37"/>
        <v>83</v>
      </c>
      <c r="Q92" s="3733" t="s">
        <v>6396</v>
      </c>
      <c r="R92" s="3734">
        <f t="shared" si="38"/>
        <v>0</v>
      </c>
      <c r="S92" s="3734"/>
      <c r="T92" s="3736"/>
      <c r="U92" s="3707"/>
      <c r="V92" s="3703">
        <f t="shared" si="27"/>
        <v>0</v>
      </c>
      <c r="W92" s="3757"/>
      <c r="X92" s="3708">
        <f t="shared" si="28"/>
        <v>0</v>
      </c>
      <c r="Y92" s="3707"/>
      <c r="Z92" s="3708">
        <f t="shared" si="29"/>
        <v>0</v>
      </c>
      <c r="AA92" s="3707"/>
      <c r="AB92" s="3708">
        <f t="shared" si="30"/>
        <v>0</v>
      </c>
      <c r="AC92" s="3707"/>
      <c r="AD92" s="3710">
        <f t="shared" si="31"/>
        <v>0</v>
      </c>
      <c r="AE92" s="3739"/>
      <c r="AF92" s="3740">
        <f t="shared" si="32"/>
        <v>0</v>
      </c>
      <c r="AG92" s="3741"/>
    </row>
    <row r="93" spans="1:33" s="3482" customFormat="1" ht="20.25" customHeight="1">
      <c r="A93" s="3732">
        <f t="shared" si="36"/>
        <v>84</v>
      </c>
      <c r="B93" s="3733" t="s">
        <v>6397</v>
      </c>
      <c r="C93" s="3734">
        <f t="shared" si="33"/>
        <v>0</v>
      </c>
      <c r="D93" s="3734"/>
      <c r="E93" s="3736"/>
      <c r="F93" s="3767"/>
      <c r="G93" s="3703">
        <f t="shared" si="22"/>
        <v>0</v>
      </c>
      <c r="H93" s="3764"/>
      <c r="I93" s="3703">
        <f t="shared" si="23"/>
        <v>0</v>
      </c>
      <c r="J93" s="3765"/>
      <c r="K93" s="3703">
        <f t="shared" si="24"/>
        <v>0</v>
      </c>
      <c r="L93" s="3768"/>
      <c r="M93" s="3738">
        <f t="shared" si="25"/>
        <v>0</v>
      </c>
      <c r="N93" s="3760"/>
      <c r="O93" s="3703">
        <f t="shared" si="26"/>
        <v>0</v>
      </c>
      <c r="P93" s="3732">
        <f t="shared" si="37"/>
        <v>84</v>
      </c>
      <c r="Q93" s="3733" t="s">
        <v>6397</v>
      </c>
      <c r="R93" s="3734">
        <f t="shared" si="38"/>
        <v>0</v>
      </c>
      <c r="S93" s="3734"/>
      <c r="T93" s="3736"/>
      <c r="U93" s="3707"/>
      <c r="V93" s="3703">
        <f t="shared" si="27"/>
        <v>0</v>
      </c>
      <c r="W93" s="3757"/>
      <c r="X93" s="3708">
        <f t="shared" si="28"/>
        <v>0</v>
      </c>
      <c r="Y93" s="3707"/>
      <c r="Z93" s="3708">
        <f t="shared" si="29"/>
        <v>0</v>
      </c>
      <c r="AA93" s="3707"/>
      <c r="AB93" s="3708">
        <f t="shared" si="30"/>
        <v>0</v>
      </c>
      <c r="AC93" s="3707"/>
      <c r="AD93" s="3710">
        <f t="shared" si="31"/>
        <v>0</v>
      </c>
      <c r="AE93" s="3739"/>
      <c r="AF93" s="3740">
        <f t="shared" si="32"/>
        <v>0</v>
      </c>
      <c r="AG93" s="3741"/>
    </row>
    <row r="94" spans="1:33" s="3482" customFormat="1" ht="20.25" customHeight="1">
      <c r="A94" s="3732">
        <f t="shared" si="36"/>
        <v>85</v>
      </c>
      <c r="B94" s="3733" t="s">
        <v>6398</v>
      </c>
      <c r="C94" s="3734">
        <f t="shared" si="33"/>
        <v>0</v>
      </c>
      <c r="D94" s="3734"/>
      <c r="E94" s="3736"/>
      <c r="F94" s="3767"/>
      <c r="G94" s="3703">
        <f t="shared" si="22"/>
        <v>0</v>
      </c>
      <c r="H94" s="3764"/>
      <c r="I94" s="3703">
        <f t="shared" si="23"/>
        <v>0</v>
      </c>
      <c r="J94" s="3765"/>
      <c r="K94" s="3703">
        <f t="shared" si="24"/>
        <v>0</v>
      </c>
      <c r="L94" s="3768"/>
      <c r="M94" s="3738">
        <f t="shared" si="25"/>
        <v>0</v>
      </c>
      <c r="N94" s="3760"/>
      <c r="O94" s="3703">
        <f t="shared" si="26"/>
        <v>0</v>
      </c>
      <c r="P94" s="3732">
        <f t="shared" si="37"/>
        <v>85</v>
      </c>
      <c r="Q94" s="3733" t="s">
        <v>6398</v>
      </c>
      <c r="R94" s="3734">
        <f t="shared" si="38"/>
        <v>0</v>
      </c>
      <c r="S94" s="3734"/>
      <c r="T94" s="3736"/>
      <c r="U94" s="3707"/>
      <c r="V94" s="3703">
        <f t="shared" si="27"/>
        <v>0</v>
      </c>
      <c r="W94" s="3757"/>
      <c r="X94" s="3708">
        <f t="shared" si="28"/>
        <v>0</v>
      </c>
      <c r="Y94" s="3707"/>
      <c r="Z94" s="3708">
        <f t="shared" si="29"/>
        <v>0</v>
      </c>
      <c r="AA94" s="3707"/>
      <c r="AB94" s="3708">
        <f t="shared" si="30"/>
        <v>0</v>
      </c>
      <c r="AC94" s="3707"/>
      <c r="AD94" s="3710">
        <f t="shared" si="31"/>
        <v>0</v>
      </c>
      <c r="AE94" s="3739"/>
      <c r="AF94" s="3740">
        <f t="shared" si="32"/>
        <v>0</v>
      </c>
      <c r="AG94" s="3741"/>
    </row>
    <row r="95" spans="1:33" ht="21" customHeight="1">
      <c r="A95" s="3696">
        <f>A94+1</f>
        <v>86</v>
      </c>
      <c r="B95" s="3743" t="s">
        <v>6399</v>
      </c>
      <c r="C95" s="3698">
        <f t="shared" si="33"/>
        <v>0</v>
      </c>
      <c r="D95" s="3713"/>
      <c r="E95" s="3714">
        <v>1500</v>
      </c>
      <c r="F95" s="3763"/>
      <c r="G95" s="3701">
        <f t="shared" si="22"/>
        <v>0</v>
      </c>
      <c r="H95" s="3764"/>
      <c r="I95" s="3703">
        <f t="shared" si="23"/>
        <v>0</v>
      </c>
      <c r="J95" s="3765"/>
      <c r="K95" s="3703">
        <f t="shared" si="24"/>
        <v>0</v>
      </c>
      <c r="L95" s="3769"/>
      <c r="M95" s="3706">
        <f t="shared" si="25"/>
        <v>0</v>
      </c>
      <c r="N95" s="3760"/>
      <c r="O95" s="3703">
        <f t="shared" si="26"/>
        <v>0</v>
      </c>
      <c r="P95" s="3696">
        <f>P94+1</f>
        <v>86</v>
      </c>
      <c r="Q95" s="3743" t="s">
        <v>6399</v>
      </c>
      <c r="R95" s="3698">
        <f t="shared" si="38"/>
        <v>0</v>
      </c>
      <c r="S95" s="3713"/>
      <c r="T95" s="3714">
        <v>1500</v>
      </c>
      <c r="U95" s="3694"/>
      <c r="V95" s="3701">
        <f t="shared" si="27"/>
        <v>0</v>
      </c>
      <c r="W95" s="3757"/>
      <c r="X95" s="3708">
        <f t="shared" si="28"/>
        <v>0</v>
      </c>
      <c r="Y95" s="3694"/>
      <c r="Z95" s="3709">
        <f t="shared" si="29"/>
        <v>0</v>
      </c>
      <c r="AA95" s="3694"/>
      <c r="AB95" s="3709">
        <f t="shared" si="30"/>
        <v>0</v>
      </c>
      <c r="AC95" s="3707"/>
      <c r="AD95" s="3710">
        <f t="shared" si="31"/>
        <v>0</v>
      </c>
      <c r="AE95" s="3711">
        <f t="shared" ref="AE95:AE103" si="39">SUM(AC95+AA95+Y95+W95+U95+N95+L95+J95+H95+F95)</f>
        <v>0</v>
      </c>
      <c r="AF95" s="3695">
        <f t="shared" si="32"/>
        <v>0</v>
      </c>
      <c r="AG95" s="3712">
        <f>AE95-C95</f>
        <v>0</v>
      </c>
    </row>
    <row r="96" spans="1:33" ht="21" customHeight="1">
      <c r="A96" s="3696">
        <f t="shared" si="36"/>
        <v>87</v>
      </c>
      <c r="B96" s="3717" t="s">
        <v>6400</v>
      </c>
      <c r="C96" s="3698">
        <f t="shared" si="33"/>
        <v>0</v>
      </c>
      <c r="D96" s="3713"/>
      <c r="E96" s="3714">
        <v>550</v>
      </c>
      <c r="F96" s="3763"/>
      <c r="G96" s="3701">
        <f t="shared" si="22"/>
        <v>0</v>
      </c>
      <c r="H96" s="3764"/>
      <c r="I96" s="3703">
        <f t="shared" si="23"/>
        <v>0</v>
      </c>
      <c r="J96" s="3765"/>
      <c r="K96" s="3703">
        <f t="shared" si="24"/>
        <v>0</v>
      </c>
      <c r="L96" s="3705"/>
      <c r="M96" s="3706">
        <f t="shared" si="25"/>
        <v>0</v>
      </c>
      <c r="N96" s="3760"/>
      <c r="O96" s="3703">
        <f t="shared" si="26"/>
        <v>0</v>
      </c>
      <c r="P96" s="3696">
        <f t="shared" si="37"/>
        <v>87</v>
      </c>
      <c r="Q96" s="3717" t="s">
        <v>6400</v>
      </c>
      <c r="R96" s="3698">
        <f t="shared" si="38"/>
        <v>0</v>
      </c>
      <c r="S96" s="3713"/>
      <c r="T96" s="3714">
        <v>550</v>
      </c>
      <c r="U96" s="3694"/>
      <c r="V96" s="3701">
        <f t="shared" si="27"/>
        <v>0</v>
      </c>
      <c r="W96" s="3757"/>
      <c r="X96" s="3708">
        <f t="shared" si="28"/>
        <v>0</v>
      </c>
      <c r="Y96" s="3694"/>
      <c r="Z96" s="3709">
        <f t="shared" si="29"/>
        <v>0</v>
      </c>
      <c r="AA96" s="3694"/>
      <c r="AB96" s="3709">
        <f t="shared" si="30"/>
        <v>0</v>
      </c>
      <c r="AC96" s="3707"/>
      <c r="AD96" s="3710">
        <f t="shared" si="31"/>
        <v>0</v>
      </c>
      <c r="AE96" s="3711">
        <f t="shared" si="39"/>
        <v>0</v>
      </c>
      <c r="AF96" s="3695">
        <f t="shared" si="32"/>
        <v>0</v>
      </c>
      <c r="AG96" s="3712">
        <f>AE96-C96</f>
        <v>0</v>
      </c>
    </row>
    <row r="97" spans="1:33" ht="16.5" customHeight="1">
      <c r="A97" s="3696">
        <f t="shared" si="36"/>
        <v>88</v>
      </c>
      <c r="B97" s="3770" t="s">
        <v>6401</v>
      </c>
      <c r="C97" s="3698">
        <f t="shared" si="33"/>
        <v>3</v>
      </c>
      <c r="D97" s="3718"/>
      <c r="E97" s="3714">
        <v>3000</v>
      </c>
      <c r="F97" s="3763">
        <v>1</v>
      </c>
      <c r="G97" s="3701">
        <f t="shared" si="22"/>
        <v>3000</v>
      </c>
      <c r="H97" s="3771"/>
      <c r="I97" s="3703">
        <f t="shared" si="23"/>
        <v>0</v>
      </c>
      <c r="J97" s="3765">
        <v>1</v>
      </c>
      <c r="K97" s="3703">
        <f t="shared" si="24"/>
        <v>3000</v>
      </c>
      <c r="L97" s="3772"/>
      <c r="M97" s="3706">
        <f t="shared" si="25"/>
        <v>0</v>
      </c>
      <c r="N97" s="3760"/>
      <c r="O97" s="3703">
        <f t="shared" si="26"/>
        <v>0</v>
      </c>
      <c r="P97" s="3696">
        <f t="shared" si="37"/>
        <v>88</v>
      </c>
      <c r="Q97" s="3770" t="s">
        <v>6401</v>
      </c>
      <c r="R97" s="3698">
        <f t="shared" si="38"/>
        <v>0</v>
      </c>
      <c r="S97" s="3718"/>
      <c r="T97" s="3714">
        <v>3000</v>
      </c>
      <c r="U97" s="3694">
        <v>1</v>
      </c>
      <c r="V97" s="3701">
        <f t="shared" si="27"/>
        <v>3000</v>
      </c>
      <c r="W97" s="3757"/>
      <c r="X97" s="3708">
        <f t="shared" si="28"/>
        <v>0</v>
      </c>
      <c r="Y97" s="3694"/>
      <c r="Z97" s="3709">
        <f t="shared" si="29"/>
        <v>0</v>
      </c>
      <c r="AA97" s="3694"/>
      <c r="AB97" s="3709">
        <f t="shared" si="30"/>
        <v>0</v>
      </c>
      <c r="AC97" s="3707"/>
      <c r="AD97" s="3710">
        <f t="shared" si="31"/>
        <v>0</v>
      </c>
      <c r="AE97" s="3711">
        <f t="shared" si="39"/>
        <v>3</v>
      </c>
      <c r="AF97" s="3695">
        <f t="shared" si="32"/>
        <v>9000</v>
      </c>
      <c r="AG97" s="3712">
        <f>AE97-C97</f>
        <v>0</v>
      </c>
    </row>
    <row r="98" spans="1:33" ht="16.5" customHeight="1">
      <c r="A98" s="3696">
        <f t="shared" si="36"/>
        <v>89</v>
      </c>
      <c r="B98" s="3742" t="s">
        <v>6402</v>
      </c>
      <c r="C98" s="3698">
        <f t="shared" si="33"/>
        <v>5</v>
      </c>
      <c r="D98" s="3750"/>
      <c r="E98" s="3714">
        <v>400</v>
      </c>
      <c r="F98" s="3763"/>
      <c r="G98" s="3701">
        <f t="shared" si="22"/>
        <v>0</v>
      </c>
      <c r="H98" s="3773"/>
      <c r="I98" s="3703">
        <f t="shared" si="23"/>
        <v>0</v>
      </c>
      <c r="J98" s="3765"/>
      <c r="K98" s="3703">
        <f t="shared" si="24"/>
        <v>0</v>
      </c>
      <c r="L98" s="3766"/>
      <c r="M98" s="3706">
        <f t="shared" si="25"/>
        <v>0</v>
      </c>
      <c r="N98" s="3760">
        <v>2</v>
      </c>
      <c r="O98" s="3703">
        <f t="shared" si="26"/>
        <v>800</v>
      </c>
      <c r="P98" s="3696">
        <f t="shared" si="37"/>
        <v>89</v>
      </c>
      <c r="Q98" s="3742" t="s">
        <v>6402</v>
      </c>
      <c r="R98" s="3698">
        <f t="shared" si="38"/>
        <v>0</v>
      </c>
      <c r="S98" s="3750"/>
      <c r="T98" s="3714">
        <v>400</v>
      </c>
      <c r="U98" s="3694">
        <v>3</v>
      </c>
      <c r="V98" s="3701">
        <f t="shared" si="27"/>
        <v>1200</v>
      </c>
      <c r="W98" s="3757"/>
      <c r="X98" s="3708">
        <f t="shared" si="28"/>
        <v>0</v>
      </c>
      <c r="Y98" s="3694"/>
      <c r="Z98" s="3709">
        <f t="shared" si="29"/>
        <v>0</v>
      </c>
      <c r="AA98" s="3694"/>
      <c r="AB98" s="3709">
        <f t="shared" si="30"/>
        <v>0</v>
      </c>
      <c r="AC98" s="3707"/>
      <c r="AD98" s="3710">
        <f t="shared" si="31"/>
        <v>0</v>
      </c>
      <c r="AE98" s="3711">
        <f t="shared" si="39"/>
        <v>5</v>
      </c>
      <c r="AF98" s="3695">
        <f t="shared" si="32"/>
        <v>2000</v>
      </c>
      <c r="AG98" s="3712">
        <f>AE98-C98</f>
        <v>0</v>
      </c>
    </row>
    <row r="99" spans="1:33" ht="28.5" customHeight="1">
      <c r="A99" s="3696">
        <f>A98+1</f>
        <v>90</v>
      </c>
      <c r="B99" s="3742" t="s">
        <v>6403</v>
      </c>
      <c r="C99" s="3698">
        <f t="shared" si="33"/>
        <v>4</v>
      </c>
      <c r="D99" s="3715"/>
      <c r="E99" s="3714">
        <v>5000</v>
      </c>
      <c r="F99" s="3763"/>
      <c r="G99" s="3701">
        <f t="shared" si="22"/>
        <v>0</v>
      </c>
      <c r="H99" s="3774"/>
      <c r="I99" s="3703">
        <f t="shared" si="23"/>
        <v>0</v>
      </c>
      <c r="J99" s="3765">
        <v>1</v>
      </c>
      <c r="K99" s="3703">
        <f t="shared" si="24"/>
        <v>5000</v>
      </c>
      <c r="L99" s="3766"/>
      <c r="M99" s="3706">
        <f t="shared" si="25"/>
        <v>0</v>
      </c>
      <c r="N99" s="3760"/>
      <c r="O99" s="3703">
        <f t="shared" si="26"/>
        <v>0</v>
      </c>
      <c r="P99" s="3696">
        <f>P98+1</f>
        <v>90</v>
      </c>
      <c r="Q99" s="3742" t="s">
        <v>6403</v>
      </c>
      <c r="R99" s="3698">
        <f t="shared" si="38"/>
        <v>0</v>
      </c>
      <c r="S99" s="3715"/>
      <c r="T99" s="3714">
        <v>5000</v>
      </c>
      <c r="U99" s="3694">
        <v>1</v>
      </c>
      <c r="V99" s="3701">
        <f t="shared" si="27"/>
        <v>5000</v>
      </c>
      <c r="W99" s="3757"/>
      <c r="X99" s="3708">
        <f t="shared" si="28"/>
        <v>0</v>
      </c>
      <c r="Y99" s="3694"/>
      <c r="Z99" s="3709">
        <f t="shared" si="29"/>
        <v>0</v>
      </c>
      <c r="AA99" s="3694"/>
      <c r="AB99" s="3709">
        <f t="shared" si="30"/>
        <v>0</v>
      </c>
      <c r="AC99" s="3707">
        <v>2</v>
      </c>
      <c r="AD99" s="3710">
        <f t="shared" si="31"/>
        <v>10000</v>
      </c>
      <c r="AE99" s="3711">
        <f t="shared" si="39"/>
        <v>4</v>
      </c>
      <c r="AF99" s="3695">
        <f t="shared" si="32"/>
        <v>20000</v>
      </c>
      <c r="AG99" s="3712">
        <f>AE99-C99</f>
        <v>0</v>
      </c>
    </row>
    <row r="100" spans="1:33" s="3482" customFormat="1" ht="25.5" customHeight="1">
      <c r="A100" s="3732">
        <f>A99+1</f>
        <v>91</v>
      </c>
      <c r="B100" s="3752" t="s">
        <v>6404</v>
      </c>
      <c r="C100" s="3734">
        <f t="shared" si="33"/>
        <v>70</v>
      </c>
      <c r="D100" s="3753"/>
      <c r="E100" s="3736">
        <v>197.25</v>
      </c>
      <c r="F100" s="3767"/>
      <c r="G100" s="3703">
        <f t="shared" si="22"/>
        <v>0</v>
      </c>
      <c r="H100" s="3774"/>
      <c r="I100" s="3703"/>
      <c r="J100" s="3765"/>
      <c r="K100" s="3703">
        <f t="shared" si="24"/>
        <v>0</v>
      </c>
      <c r="L100" s="3773"/>
      <c r="M100" s="3738">
        <f t="shared" si="25"/>
        <v>0</v>
      </c>
      <c r="N100" s="3760"/>
      <c r="O100" s="3703">
        <f t="shared" si="26"/>
        <v>0</v>
      </c>
      <c r="P100" s="3732">
        <f>P99+1</f>
        <v>91</v>
      </c>
      <c r="Q100" s="3752" t="s">
        <v>6404</v>
      </c>
      <c r="R100" s="3734">
        <f t="shared" si="38"/>
        <v>0</v>
      </c>
      <c r="S100" s="3753"/>
      <c r="T100" s="3736">
        <v>197.25</v>
      </c>
      <c r="U100" s="3707">
        <v>20</v>
      </c>
      <c r="V100" s="3703">
        <f t="shared" si="27"/>
        <v>3945</v>
      </c>
      <c r="W100" s="3757"/>
      <c r="X100" s="3708">
        <f t="shared" si="28"/>
        <v>0</v>
      </c>
      <c r="Y100" s="3707"/>
      <c r="Z100" s="3708">
        <f t="shared" si="29"/>
        <v>0</v>
      </c>
      <c r="AA100" s="3707"/>
      <c r="AB100" s="3708">
        <f t="shared" si="30"/>
        <v>0</v>
      </c>
      <c r="AC100" s="3707">
        <v>50</v>
      </c>
      <c r="AD100" s="3710">
        <f t="shared" si="31"/>
        <v>9862.5</v>
      </c>
      <c r="AE100" s="3739">
        <f t="shared" si="39"/>
        <v>70</v>
      </c>
      <c r="AF100" s="3740">
        <f t="shared" si="32"/>
        <v>13807.5</v>
      </c>
      <c r="AG100" s="3741"/>
    </row>
    <row r="101" spans="1:33" ht="24" customHeight="1">
      <c r="A101" s="3696">
        <f>A100+1</f>
        <v>92</v>
      </c>
      <c r="B101" s="3697" t="s">
        <v>6100</v>
      </c>
      <c r="C101" s="3698">
        <f t="shared" si="33"/>
        <v>0</v>
      </c>
      <c r="D101" s="3698"/>
      <c r="E101" s="3714">
        <v>6300</v>
      </c>
      <c r="F101" s="3700"/>
      <c r="G101" s="3701">
        <f t="shared" si="22"/>
        <v>0</v>
      </c>
      <c r="H101" s="3702"/>
      <c r="I101" s="3703">
        <f t="shared" ref="I101:I162" si="40">H101:H102*E101</f>
        <v>0</v>
      </c>
      <c r="J101" s="3749"/>
      <c r="K101" s="3703">
        <f t="shared" si="24"/>
        <v>0</v>
      </c>
      <c r="L101" s="3705"/>
      <c r="M101" s="3706">
        <f t="shared" si="25"/>
        <v>0</v>
      </c>
      <c r="N101" s="3754"/>
      <c r="O101" s="3703">
        <f t="shared" si="26"/>
        <v>0</v>
      </c>
      <c r="P101" s="3696">
        <f>P100+1</f>
        <v>92</v>
      </c>
      <c r="Q101" s="3697" t="s">
        <v>6100</v>
      </c>
      <c r="R101" s="3698">
        <f t="shared" si="38"/>
        <v>0</v>
      </c>
      <c r="S101" s="3698"/>
      <c r="T101" s="3714">
        <v>6300</v>
      </c>
      <c r="U101" s="3694"/>
      <c r="V101" s="3701">
        <f t="shared" si="27"/>
        <v>0</v>
      </c>
      <c r="W101" s="3707"/>
      <c r="X101" s="3708">
        <f t="shared" si="28"/>
        <v>0</v>
      </c>
      <c r="Y101" s="3694"/>
      <c r="Z101" s="3709">
        <f t="shared" si="29"/>
        <v>0</v>
      </c>
      <c r="AA101" s="3694"/>
      <c r="AB101" s="3709">
        <f t="shared" si="30"/>
        <v>0</v>
      </c>
      <c r="AC101" s="3707"/>
      <c r="AD101" s="3710">
        <f t="shared" si="31"/>
        <v>0</v>
      </c>
      <c r="AE101" s="3711">
        <f t="shared" si="39"/>
        <v>0</v>
      </c>
      <c r="AF101" s="3695">
        <f t="shared" si="32"/>
        <v>0</v>
      </c>
      <c r="AG101" s="3712">
        <f>AE101-C101</f>
        <v>0</v>
      </c>
    </row>
    <row r="102" spans="1:33" ht="16.5" customHeight="1">
      <c r="A102" s="3696">
        <f t="shared" si="36"/>
        <v>93</v>
      </c>
      <c r="B102" s="3742" t="s">
        <v>6405</v>
      </c>
      <c r="C102" s="3698">
        <f t="shared" si="33"/>
        <v>1</v>
      </c>
      <c r="D102" s="3715"/>
      <c r="E102" s="3714">
        <v>6000</v>
      </c>
      <c r="F102" s="3700"/>
      <c r="G102" s="3701">
        <f t="shared" si="22"/>
        <v>0</v>
      </c>
      <c r="H102" s="3702"/>
      <c r="I102" s="3703">
        <f t="shared" si="40"/>
        <v>0</v>
      </c>
      <c r="J102" s="3749"/>
      <c r="K102" s="3703">
        <f t="shared" si="24"/>
        <v>0</v>
      </c>
      <c r="L102" s="3705"/>
      <c r="M102" s="3706">
        <f t="shared" si="25"/>
        <v>0</v>
      </c>
      <c r="N102" s="3754"/>
      <c r="O102" s="3703">
        <f t="shared" si="26"/>
        <v>0</v>
      </c>
      <c r="P102" s="3696">
        <f t="shared" si="37"/>
        <v>93</v>
      </c>
      <c r="Q102" s="3742" t="s">
        <v>6405</v>
      </c>
      <c r="R102" s="3698">
        <f t="shared" si="38"/>
        <v>0</v>
      </c>
      <c r="S102" s="3715"/>
      <c r="T102" s="3714">
        <v>6000</v>
      </c>
      <c r="U102" s="3694"/>
      <c r="V102" s="3701">
        <f t="shared" si="27"/>
        <v>0</v>
      </c>
      <c r="W102" s="3707">
        <v>1</v>
      </c>
      <c r="X102" s="3708">
        <f t="shared" si="28"/>
        <v>6000</v>
      </c>
      <c r="Y102" s="3694"/>
      <c r="Z102" s="3709">
        <f t="shared" si="29"/>
        <v>0</v>
      </c>
      <c r="AA102" s="3694"/>
      <c r="AB102" s="3709">
        <f t="shared" si="30"/>
        <v>0</v>
      </c>
      <c r="AC102" s="3707"/>
      <c r="AD102" s="3710">
        <f t="shared" si="31"/>
        <v>0</v>
      </c>
      <c r="AE102" s="3711">
        <f t="shared" si="39"/>
        <v>1</v>
      </c>
      <c r="AF102" s="3695">
        <f t="shared" si="32"/>
        <v>6000</v>
      </c>
      <c r="AG102" s="3712">
        <f>AE102-C102</f>
        <v>0</v>
      </c>
    </row>
    <row r="103" spans="1:33" ht="19.5" customHeight="1">
      <c r="A103" s="3696">
        <f>A102+1</f>
        <v>94</v>
      </c>
      <c r="B103" s="3697" t="s">
        <v>6406</v>
      </c>
      <c r="C103" s="3698">
        <f t="shared" si="33"/>
        <v>148</v>
      </c>
      <c r="D103" s="3698"/>
      <c r="E103" s="3714">
        <v>2000</v>
      </c>
      <c r="F103" s="3700">
        <v>10</v>
      </c>
      <c r="G103" s="3701">
        <f t="shared" si="22"/>
        <v>20000</v>
      </c>
      <c r="H103" s="3702">
        <v>12</v>
      </c>
      <c r="I103" s="3703">
        <f t="shared" si="40"/>
        <v>24000</v>
      </c>
      <c r="J103" s="3749">
        <v>1</v>
      </c>
      <c r="K103" s="3703">
        <f t="shared" si="24"/>
        <v>2000</v>
      </c>
      <c r="L103" s="3705">
        <v>5</v>
      </c>
      <c r="M103" s="3706">
        <f t="shared" si="25"/>
        <v>10000</v>
      </c>
      <c r="N103" s="3754"/>
      <c r="O103" s="3703">
        <f t="shared" si="26"/>
        <v>0</v>
      </c>
      <c r="P103" s="3696">
        <f>P102+1</f>
        <v>94</v>
      </c>
      <c r="Q103" s="3697" t="s">
        <v>6406</v>
      </c>
      <c r="R103" s="3698">
        <f t="shared" si="38"/>
        <v>0</v>
      </c>
      <c r="S103" s="3698"/>
      <c r="T103" s="3714">
        <v>2000</v>
      </c>
      <c r="U103" s="3694">
        <v>100</v>
      </c>
      <c r="V103" s="3701">
        <f t="shared" si="27"/>
        <v>200000</v>
      </c>
      <c r="W103" s="3707">
        <v>20</v>
      </c>
      <c r="X103" s="3708">
        <f t="shared" si="28"/>
        <v>40000</v>
      </c>
      <c r="Y103" s="3694"/>
      <c r="Z103" s="3709">
        <f t="shared" si="29"/>
        <v>0</v>
      </c>
      <c r="AA103" s="3694"/>
      <c r="AB103" s="3709">
        <f t="shared" si="30"/>
        <v>0</v>
      </c>
      <c r="AC103" s="3707"/>
      <c r="AD103" s="3710">
        <f t="shared" si="31"/>
        <v>0</v>
      </c>
      <c r="AE103" s="3711">
        <f t="shared" si="39"/>
        <v>148</v>
      </c>
      <c r="AF103" s="3695">
        <f t="shared" si="32"/>
        <v>296000</v>
      </c>
      <c r="AG103" s="3712">
        <f>AE103-C103</f>
        <v>0</v>
      </c>
    </row>
    <row r="104" spans="1:33" s="3482" customFormat="1" ht="18.75" customHeight="1">
      <c r="A104" s="3732">
        <f>A103+1</f>
        <v>95</v>
      </c>
      <c r="B104" s="3733" t="s">
        <v>6407</v>
      </c>
      <c r="C104" s="3734">
        <f t="shared" si="33"/>
        <v>0</v>
      </c>
      <c r="D104" s="3734"/>
      <c r="E104" s="3736"/>
      <c r="F104" s="3737"/>
      <c r="G104" s="3703">
        <f t="shared" si="22"/>
        <v>0</v>
      </c>
      <c r="H104" s="3702"/>
      <c r="I104" s="3703">
        <f t="shared" si="40"/>
        <v>0</v>
      </c>
      <c r="J104" s="3749"/>
      <c r="K104" s="3703">
        <f t="shared" si="24"/>
        <v>0</v>
      </c>
      <c r="L104" s="3702"/>
      <c r="M104" s="3738">
        <f t="shared" si="25"/>
        <v>0</v>
      </c>
      <c r="N104" s="3754"/>
      <c r="O104" s="3703">
        <f t="shared" si="26"/>
        <v>0</v>
      </c>
      <c r="P104" s="3732">
        <f>P103+1</f>
        <v>95</v>
      </c>
      <c r="Q104" s="3733" t="s">
        <v>6407</v>
      </c>
      <c r="R104" s="3734">
        <f t="shared" si="38"/>
        <v>0</v>
      </c>
      <c r="S104" s="3734"/>
      <c r="T104" s="3736"/>
      <c r="U104" s="3707"/>
      <c r="V104" s="3703">
        <f t="shared" si="27"/>
        <v>0</v>
      </c>
      <c r="W104" s="3707">
        <v>1</v>
      </c>
      <c r="X104" s="3708">
        <f t="shared" si="28"/>
        <v>0</v>
      </c>
      <c r="Y104" s="3707"/>
      <c r="Z104" s="3708">
        <f t="shared" si="29"/>
        <v>0</v>
      </c>
      <c r="AA104" s="3707"/>
      <c r="AB104" s="3708">
        <f t="shared" si="30"/>
        <v>0</v>
      </c>
      <c r="AC104" s="3707"/>
      <c r="AD104" s="3710">
        <f t="shared" si="31"/>
        <v>0</v>
      </c>
      <c r="AE104" s="3739"/>
      <c r="AF104" s="3740">
        <f t="shared" si="32"/>
        <v>0</v>
      </c>
      <c r="AG104" s="3741"/>
    </row>
    <row r="105" spans="1:33" ht="70.5" customHeight="1">
      <c r="A105" s="3696">
        <f>A104+1</f>
        <v>96</v>
      </c>
      <c r="B105" s="3742" t="s">
        <v>6408</v>
      </c>
      <c r="C105" s="3698">
        <f t="shared" si="33"/>
        <v>42</v>
      </c>
      <c r="D105" s="3715"/>
      <c r="E105" s="3714">
        <v>2900</v>
      </c>
      <c r="F105" s="3700">
        <v>2</v>
      </c>
      <c r="G105" s="3701">
        <f t="shared" si="22"/>
        <v>5800</v>
      </c>
      <c r="H105" s="3702"/>
      <c r="I105" s="3703">
        <f t="shared" si="40"/>
        <v>0</v>
      </c>
      <c r="J105" s="3749">
        <v>2</v>
      </c>
      <c r="K105" s="3703">
        <f t="shared" si="24"/>
        <v>5800</v>
      </c>
      <c r="L105" s="3705"/>
      <c r="M105" s="3706">
        <f t="shared" si="25"/>
        <v>0</v>
      </c>
      <c r="N105" s="3754">
        <v>10</v>
      </c>
      <c r="O105" s="3703">
        <f t="shared" si="26"/>
        <v>29000</v>
      </c>
      <c r="P105" s="3696">
        <f>P104+1</f>
        <v>96</v>
      </c>
      <c r="Q105" s="3742" t="s">
        <v>6408</v>
      </c>
      <c r="R105" s="3698">
        <f t="shared" si="38"/>
        <v>0</v>
      </c>
      <c r="S105" s="3715"/>
      <c r="T105" s="3714">
        <v>2900</v>
      </c>
      <c r="U105" s="3694">
        <v>5</v>
      </c>
      <c r="V105" s="3701">
        <f t="shared" si="27"/>
        <v>14500</v>
      </c>
      <c r="W105" s="3707">
        <v>2</v>
      </c>
      <c r="X105" s="3708">
        <f t="shared" si="28"/>
        <v>5800</v>
      </c>
      <c r="Y105" s="3694">
        <v>1</v>
      </c>
      <c r="Z105" s="3709">
        <f t="shared" si="29"/>
        <v>2900</v>
      </c>
      <c r="AA105" s="3694"/>
      <c r="AB105" s="3709">
        <f t="shared" si="30"/>
        <v>0</v>
      </c>
      <c r="AC105" s="3707">
        <v>20</v>
      </c>
      <c r="AD105" s="3710">
        <f t="shared" si="31"/>
        <v>58000</v>
      </c>
      <c r="AE105" s="3711">
        <f t="shared" ref="AE105:AE136" si="41">SUM(AC105+AA105+Y105+W105+U105+N105+L105+J105+H105+F105)</f>
        <v>42</v>
      </c>
      <c r="AF105" s="3695">
        <f t="shared" si="32"/>
        <v>121800</v>
      </c>
      <c r="AG105" s="3712">
        <f t="shared" ref="AG105:AG164" si="42">AE105-C105</f>
        <v>0</v>
      </c>
    </row>
    <row r="106" spans="1:33" ht="16.5" customHeight="1">
      <c r="A106" s="3696">
        <f t="shared" si="36"/>
        <v>97</v>
      </c>
      <c r="B106" s="3724" t="s">
        <v>6409</v>
      </c>
      <c r="C106" s="3698">
        <f t="shared" si="33"/>
        <v>0</v>
      </c>
      <c r="D106" s="3729"/>
      <c r="E106" s="3714">
        <v>2500</v>
      </c>
      <c r="F106" s="3700"/>
      <c r="G106" s="3701">
        <f t="shared" si="22"/>
        <v>0</v>
      </c>
      <c r="H106" s="3702"/>
      <c r="I106" s="3703">
        <f t="shared" si="40"/>
        <v>0</v>
      </c>
      <c r="J106" s="3749"/>
      <c r="K106" s="3703">
        <f t="shared" si="24"/>
        <v>0</v>
      </c>
      <c r="L106" s="3705"/>
      <c r="M106" s="3706">
        <f t="shared" si="25"/>
        <v>0</v>
      </c>
      <c r="N106" s="3754"/>
      <c r="O106" s="3703">
        <f t="shared" si="26"/>
        <v>0</v>
      </c>
      <c r="P106" s="3696">
        <f t="shared" si="37"/>
        <v>97</v>
      </c>
      <c r="Q106" s="3724" t="s">
        <v>6409</v>
      </c>
      <c r="R106" s="3698">
        <f t="shared" si="38"/>
        <v>0</v>
      </c>
      <c r="S106" s="3729"/>
      <c r="T106" s="3714">
        <v>2500</v>
      </c>
      <c r="U106" s="3694"/>
      <c r="V106" s="3701">
        <f t="shared" si="27"/>
        <v>0</v>
      </c>
      <c r="W106" s="3707"/>
      <c r="X106" s="3708">
        <f t="shared" si="28"/>
        <v>0</v>
      </c>
      <c r="Y106" s="3694"/>
      <c r="Z106" s="3709">
        <f t="shared" si="29"/>
        <v>0</v>
      </c>
      <c r="AA106" s="3694"/>
      <c r="AB106" s="3709">
        <f t="shared" si="30"/>
        <v>0</v>
      </c>
      <c r="AC106" s="3707"/>
      <c r="AD106" s="3710">
        <f t="shared" si="31"/>
        <v>0</v>
      </c>
      <c r="AE106" s="3711">
        <f t="shared" si="41"/>
        <v>0</v>
      </c>
      <c r="AF106" s="3695">
        <f t="shared" si="32"/>
        <v>0</v>
      </c>
      <c r="AG106" s="3712">
        <f t="shared" si="42"/>
        <v>0</v>
      </c>
    </row>
    <row r="107" spans="1:33" ht="21" customHeight="1">
      <c r="A107" s="3696">
        <f t="shared" si="36"/>
        <v>98</v>
      </c>
      <c r="B107" s="3743" t="s">
        <v>6410</v>
      </c>
      <c r="C107" s="3698">
        <f t="shared" si="33"/>
        <v>25</v>
      </c>
      <c r="D107" s="3713"/>
      <c r="E107" s="3714">
        <v>10000</v>
      </c>
      <c r="F107" s="3700"/>
      <c r="G107" s="3701">
        <f t="shared" si="22"/>
        <v>0</v>
      </c>
      <c r="H107" s="3702"/>
      <c r="I107" s="3703">
        <f t="shared" si="40"/>
        <v>0</v>
      </c>
      <c r="J107" s="3749"/>
      <c r="K107" s="3703">
        <f t="shared" si="24"/>
        <v>0</v>
      </c>
      <c r="L107" s="3705"/>
      <c r="M107" s="3706">
        <f t="shared" si="25"/>
        <v>0</v>
      </c>
      <c r="N107" s="3754"/>
      <c r="O107" s="3703">
        <f t="shared" si="26"/>
        <v>0</v>
      </c>
      <c r="P107" s="3696">
        <f t="shared" si="37"/>
        <v>98</v>
      </c>
      <c r="Q107" s="3743" t="s">
        <v>6410</v>
      </c>
      <c r="R107" s="3698">
        <f t="shared" si="38"/>
        <v>0</v>
      </c>
      <c r="S107" s="3713"/>
      <c r="T107" s="3714">
        <v>10000</v>
      </c>
      <c r="U107" s="3694"/>
      <c r="V107" s="3701">
        <f t="shared" si="27"/>
        <v>0</v>
      </c>
      <c r="W107" s="3707"/>
      <c r="X107" s="3708">
        <f t="shared" si="28"/>
        <v>0</v>
      </c>
      <c r="Y107" s="3694">
        <v>25</v>
      </c>
      <c r="Z107" s="3709">
        <f t="shared" si="29"/>
        <v>250000</v>
      </c>
      <c r="AA107" s="3694"/>
      <c r="AB107" s="3709">
        <f t="shared" si="30"/>
        <v>0</v>
      </c>
      <c r="AC107" s="3707"/>
      <c r="AD107" s="3710">
        <f t="shared" si="31"/>
        <v>0</v>
      </c>
      <c r="AE107" s="3711">
        <f t="shared" si="41"/>
        <v>25</v>
      </c>
      <c r="AF107" s="3695">
        <f t="shared" si="32"/>
        <v>250000</v>
      </c>
      <c r="AG107" s="3712">
        <f t="shared" si="42"/>
        <v>0</v>
      </c>
    </row>
    <row r="108" spans="1:33" ht="17.25" customHeight="1">
      <c r="A108" s="3696">
        <f t="shared" si="36"/>
        <v>99</v>
      </c>
      <c r="B108" s="3742" t="s">
        <v>6411</v>
      </c>
      <c r="C108" s="3698">
        <f t="shared" si="33"/>
        <v>0</v>
      </c>
      <c r="D108" s="3750"/>
      <c r="E108" s="3714">
        <v>10000</v>
      </c>
      <c r="F108" s="3700"/>
      <c r="G108" s="3701">
        <f t="shared" si="22"/>
        <v>0</v>
      </c>
      <c r="H108" s="3775"/>
      <c r="I108" s="3703">
        <f t="shared" si="40"/>
        <v>0</v>
      </c>
      <c r="J108" s="3749"/>
      <c r="K108" s="3703">
        <f t="shared" si="24"/>
        <v>0</v>
      </c>
      <c r="L108" s="3705"/>
      <c r="M108" s="3706">
        <f t="shared" si="25"/>
        <v>0</v>
      </c>
      <c r="N108" s="3754"/>
      <c r="O108" s="3703">
        <f t="shared" si="26"/>
        <v>0</v>
      </c>
      <c r="P108" s="3696">
        <f t="shared" si="37"/>
        <v>99</v>
      </c>
      <c r="Q108" s="3742" t="s">
        <v>6411</v>
      </c>
      <c r="R108" s="3698">
        <f t="shared" si="38"/>
        <v>0</v>
      </c>
      <c r="S108" s="3750"/>
      <c r="T108" s="3714">
        <v>10000</v>
      </c>
      <c r="U108" s="3694"/>
      <c r="V108" s="3701">
        <f t="shared" si="27"/>
        <v>0</v>
      </c>
      <c r="W108" s="3707"/>
      <c r="X108" s="3708">
        <f t="shared" si="28"/>
        <v>0</v>
      </c>
      <c r="Y108" s="3694"/>
      <c r="Z108" s="3709">
        <f t="shared" si="29"/>
        <v>0</v>
      </c>
      <c r="AA108" s="3694"/>
      <c r="AB108" s="3709">
        <f t="shared" si="30"/>
        <v>0</v>
      </c>
      <c r="AC108" s="3707"/>
      <c r="AD108" s="3710">
        <f t="shared" si="31"/>
        <v>0</v>
      </c>
      <c r="AE108" s="3711">
        <f t="shared" si="41"/>
        <v>0</v>
      </c>
      <c r="AF108" s="3695">
        <f t="shared" si="32"/>
        <v>0</v>
      </c>
      <c r="AG108" s="3712">
        <f t="shared" si="42"/>
        <v>0</v>
      </c>
    </row>
    <row r="109" spans="1:33" ht="15" customHeight="1">
      <c r="A109" s="3696">
        <f t="shared" si="36"/>
        <v>100</v>
      </c>
      <c r="B109" s="3743" t="s">
        <v>6412</v>
      </c>
      <c r="C109" s="3698">
        <f t="shared" si="33"/>
        <v>5</v>
      </c>
      <c r="D109" s="3713"/>
      <c r="E109" s="3714">
        <v>15000</v>
      </c>
      <c r="F109" s="3700"/>
      <c r="G109" s="3701">
        <f t="shared" si="22"/>
        <v>0</v>
      </c>
      <c r="H109" s="3776"/>
      <c r="I109" s="3703">
        <f t="shared" si="40"/>
        <v>0</v>
      </c>
      <c r="J109" s="3749"/>
      <c r="K109" s="3703">
        <f t="shared" si="24"/>
        <v>0</v>
      </c>
      <c r="L109" s="3705"/>
      <c r="M109" s="3706">
        <f t="shared" si="25"/>
        <v>0</v>
      </c>
      <c r="N109" s="3754"/>
      <c r="O109" s="3703">
        <f t="shared" si="26"/>
        <v>0</v>
      </c>
      <c r="P109" s="3696">
        <f t="shared" si="37"/>
        <v>100</v>
      </c>
      <c r="Q109" s="3743" t="s">
        <v>6412</v>
      </c>
      <c r="R109" s="3698">
        <f t="shared" si="38"/>
        <v>0</v>
      </c>
      <c r="S109" s="3713"/>
      <c r="T109" s="3714">
        <v>15000</v>
      </c>
      <c r="U109" s="3694"/>
      <c r="V109" s="3701">
        <f t="shared" si="27"/>
        <v>0</v>
      </c>
      <c r="W109" s="3707"/>
      <c r="X109" s="3708">
        <f t="shared" si="28"/>
        <v>0</v>
      </c>
      <c r="Y109" s="3694">
        <v>5</v>
      </c>
      <c r="Z109" s="3709">
        <f t="shared" si="29"/>
        <v>75000</v>
      </c>
      <c r="AA109" s="3694"/>
      <c r="AB109" s="3709">
        <f t="shared" si="30"/>
        <v>0</v>
      </c>
      <c r="AC109" s="3707"/>
      <c r="AD109" s="3710">
        <f t="shared" si="31"/>
        <v>0</v>
      </c>
      <c r="AE109" s="3711">
        <f t="shared" si="41"/>
        <v>5</v>
      </c>
      <c r="AF109" s="3695">
        <f t="shared" si="32"/>
        <v>75000</v>
      </c>
      <c r="AG109" s="3712">
        <f t="shared" si="42"/>
        <v>0</v>
      </c>
    </row>
    <row r="110" spans="1:33" ht="95.25" customHeight="1">
      <c r="A110" s="3696">
        <f t="shared" si="36"/>
        <v>101</v>
      </c>
      <c r="B110" s="3742" t="s">
        <v>6413</v>
      </c>
      <c r="C110" s="3698">
        <f t="shared" si="33"/>
        <v>0</v>
      </c>
      <c r="D110" s="3777"/>
      <c r="E110" s="3714">
        <v>30000</v>
      </c>
      <c r="F110" s="3700"/>
      <c r="G110" s="3701">
        <f t="shared" si="22"/>
        <v>0</v>
      </c>
      <c r="H110" s="3702"/>
      <c r="I110" s="3703">
        <f t="shared" si="40"/>
        <v>0</v>
      </c>
      <c r="J110" s="3749"/>
      <c r="K110" s="3703">
        <f t="shared" si="24"/>
        <v>0</v>
      </c>
      <c r="L110" s="3705"/>
      <c r="M110" s="3706">
        <f t="shared" si="25"/>
        <v>0</v>
      </c>
      <c r="N110" s="3754"/>
      <c r="O110" s="3703">
        <f t="shared" si="26"/>
        <v>0</v>
      </c>
      <c r="P110" s="3696">
        <f t="shared" si="37"/>
        <v>101</v>
      </c>
      <c r="Q110" s="3742" t="s">
        <v>6413</v>
      </c>
      <c r="R110" s="3698">
        <f t="shared" si="38"/>
        <v>0</v>
      </c>
      <c r="S110" s="3777"/>
      <c r="T110" s="3714">
        <v>30000</v>
      </c>
      <c r="U110" s="3694"/>
      <c r="V110" s="3701">
        <f t="shared" si="27"/>
        <v>0</v>
      </c>
      <c r="W110" s="3707"/>
      <c r="X110" s="3708">
        <f t="shared" si="28"/>
        <v>0</v>
      </c>
      <c r="Y110" s="3694"/>
      <c r="Z110" s="3709">
        <f t="shared" si="29"/>
        <v>0</v>
      </c>
      <c r="AA110" s="3694"/>
      <c r="AB110" s="3709">
        <f t="shared" si="30"/>
        <v>0</v>
      </c>
      <c r="AC110" s="3707"/>
      <c r="AD110" s="3710">
        <f t="shared" si="31"/>
        <v>0</v>
      </c>
      <c r="AE110" s="3711">
        <f t="shared" si="41"/>
        <v>0</v>
      </c>
      <c r="AF110" s="3695">
        <f t="shared" si="32"/>
        <v>0</v>
      </c>
      <c r="AG110" s="3712">
        <f t="shared" si="42"/>
        <v>0</v>
      </c>
    </row>
    <row r="111" spans="1:33" ht="15" customHeight="1">
      <c r="A111" s="3696">
        <f t="shared" si="36"/>
        <v>102</v>
      </c>
      <c r="B111" s="3743" t="s">
        <v>6414</v>
      </c>
      <c r="C111" s="3698">
        <f t="shared" si="33"/>
        <v>0</v>
      </c>
      <c r="D111" s="3713" t="s">
        <v>946</v>
      </c>
      <c r="E111" s="3714">
        <v>5000</v>
      </c>
      <c r="F111" s="3700"/>
      <c r="G111" s="3701">
        <f t="shared" si="22"/>
        <v>0</v>
      </c>
      <c r="H111" s="3702"/>
      <c r="I111" s="3703">
        <f t="shared" si="40"/>
        <v>0</v>
      </c>
      <c r="J111" s="3749"/>
      <c r="K111" s="3703">
        <f t="shared" si="24"/>
        <v>0</v>
      </c>
      <c r="L111" s="3705"/>
      <c r="M111" s="3706">
        <f t="shared" si="25"/>
        <v>0</v>
      </c>
      <c r="N111" s="3754"/>
      <c r="O111" s="3703">
        <f t="shared" si="26"/>
        <v>0</v>
      </c>
      <c r="P111" s="3696">
        <f t="shared" si="37"/>
        <v>102</v>
      </c>
      <c r="Q111" s="3743" t="s">
        <v>6414</v>
      </c>
      <c r="R111" s="3698">
        <f t="shared" si="38"/>
        <v>0</v>
      </c>
      <c r="S111" s="3713" t="s">
        <v>946</v>
      </c>
      <c r="T111" s="3714">
        <v>5000</v>
      </c>
      <c r="U111" s="3694"/>
      <c r="V111" s="3701">
        <f t="shared" si="27"/>
        <v>0</v>
      </c>
      <c r="W111" s="3707"/>
      <c r="X111" s="3708">
        <f t="shared" si="28"/>
        <v>0</v>
      </c>
      <c r="Y111" s="3694"/>
      <c r="Z111" s="3709">
        <f t="shared" si="29"/>
        <v>0</v>
      </c>
      <c r="AA111" s="3694"/>
      <c r="AB111" s="3709">
        <f t="shared" si="30"/>
        <v>0</v>
      </c>
      <c r="AC111" s="3707"/>
      <c r="AD111" s="3710">
        <f t="shared" si="31"/>
        <v>0</v>
      </c>
      <c r="AE111" s="3711">
        <f t="shared" si="41"/>
        <v>0</v>
      </c>
      <c r="AF111" s="3695">
        <f t="shared" si="32"/>
        <v>0</v>
      </c>
      <c r="AG111" s="3712">
        <f t="shared" si="42"/>
        <v>0</v>
      </c>
    </row>
    <row r="112" spans="1:33" ht="15" customHeight="1">
      <c r="A112" s="3696">
        <f t="shared" si="36"/>
        <v>103</v>
      </c>
      <c r="B112" s="3743" t="s">
        <v>6415</v>
      </c>
      <c r="C112" s="3698">
        <f t="shared" si="33"/>
        <v>0</v>
      </c>
      <c r="D112" s="3713" t="s">
        <v>907</v>
      </c>
      <c r="E112" s="3714">
        <v>10000</v>
      </c>
      <c r="F112" s="3700"/>
      <c r="G112" s="3701">
        <f t="shared" si="22"/>
        <v>0</v>
      </c>
      <c r="H112" s="3702"/>
      <c r="I112" s="3703">
        <f t="shared" si="40"/>
        <v>0</v>
      </c>
      <c r="J112" s="3749"/>
      <c r="K112" s="3703">
        <f t="shared" si="24"/>
        <v>0</v>
      </c>
      <c r="L112" s="3705"/>
      <c r="M112" s="3706">
        <f t="shared" si="25"/>
        <v>0</v>
      </c>
      <c r="N112" s="3754"/>
      <c r="O112" s="3703">
        <f t="shared" si="26"/>
        <v>0</v>
      </c>
      <c r="P112" s="3696">
        <f t="shared" si="37"/>
        <v>103</v>
      </c>
      <c r="Q112" s="3743" t="s">
        <v>6415</v>
      </c>
      <c r="R112" s="3698">
        <f t="shared" si="38"/>
        <v>0</v>
      </c>
      <c r="S112" s="3713" t="s">
        <v>907</v>
      </c>
      <c r="T112" s="3714">
        <v>10000</v>
      </c>
      <c r="U112" s="3694"/>
      <c r="V112" s="3701">
        <f t="shared" si="27"/>
        <v>0</v>
      </c>
      <c r="W112" s="3707"/>
      <c r="X112" s="3708">
        <f t="shared" si="28"/>
        <v>0</v>
      </c>
      <c r="Y112" s="3694"/>
      <c r="Z112" s="3709">
        <f t="shared" si="29"/>
        <v>0</v>
      </c>
      <c r="AA112" s="3694"/>
      <c r="AB112" s="3709">
        <f t="shared" si="30"/>
        <v>0</v>
      </c>
      <c r="AC112" s="3707"/>
      <c r="AD112" s="3710">
        <f t="shared" si="31"/>
        <v>0</v>
      </c>
      <c r="AE112" s="3711">
        <f t="shared" si="41"/>
        <v>0</v>
      </c>
      <c r="AF112" s="3695">
        <f t="shared" si="32"/>
        <v>0</v>
      </c>
      <c r="AG112" s="3712">
        <f t="shared" si="42"/>
        <v>0</v>
      </c>
    </row>
    <row r="113" spans="1:33" ht="26.25" customHeight="1">
      <c r="A113" s="3696">
        <f t="shared" si="36"/>
        <v>104</v>
      </c>
      <c r="B113" s="3743" t="s">
        <v>6416</v>
      </c>
      <c r="C113" s="3698">
        <f t="shared" si="33"/>
        <v>4</v>
      </c>
      <c r="D113" s="3713"/>
      <c r="E113" s="3714">
        <v>10000</v>
      </c>
      <c r="F113" s="3700"/>
      <c r="G113" s="3701">
        <f t="shared" si="22"/>
        <v>0</v>
      </c>
      <c r="H113" s="3702"/>
      <c r="I113" s="3703">
        <f t="shared" si="40"/>
        <v>0</v>
      </c>
      <c r="J113" s="3749"/>
      <c r="K113" s="3703">
        <f t="shared" si="24"/>
        <v>0</v>
      </c>
      <c r="L113" s="3705"/>
      <c r="M113" s="3706">
        <f t="shared" si="25"/>
        <v>0</v>
      </c>
      <c r="N113" s="3754"/>
      <c r="O113" s="3703">
        <f t="shared" si="26"/>
        <v>0</v>
      </c>
      <c r="P113" s="3696">
        <f t="shared" si="37"/>
        <v>104</v>
      </c>
      <c r="Q113" s="3743" t="s">
        <v>6416</v>
      </c>
      <c r="R113" s="3698">
        <f t="shared" si="38"/>
        <v>0</v>
      </c>
      <c r="S113" s="3713"/>
      <c r="T113" s="3714">
        <v>10000</v>
      </c>
      <c r="U113" s="3694"/>
      <c r="V113" s="3701">
        <f t="shared" si="27"/>
        <v>0</v>
      </c>
      <c r="W113" s="3707"/>
      <c r="X113" s="3708">
        <f t="shared" si="28"/>
        <v>0</v>
      </c>
      <c r="Y113" s="3694">
        <v>4</v>
      </c>
      <c r="Z113" s="3709">
        <f t="shared" si="29"/>
        <v>40000</v>
      </c>
      <c r="AA113" s="3694"/>
      <c r="AB113" s="3709">
        <f t="shared" si="30"/>
        <v>0</v>
      </c>
      <c r="AC113" s="3707"/>
      <c r="AD113" s="3710">
        <f t="shared" si="31"/>
        <v>0</v>
      </c>
      <c r="AE113" s="3711">
        <f t="shared" si="41"/>
        <v>4</v>
      </c>
      <c r="AF113" s="3695">
        <f t="shared" si="32"/>
        <v>40000</v>
      </c>
      <c r="AG113" s="3712">
        <f t="shared" si="42"/>
        <v>0</v>
      </c>
    </row>
    <row r="114" spans="1:33" ht="50.25" customHeight="1">
      <c r="A114" s="3696">
        <f t="shared" si="36"/>
        <v>105</v>
      </c>
      <c r="B114" s="3697" t="s">
        <v>6417</v>
      </c>
      <c r="C114" s="3698">
        <f t="shared" si="33"/>
        <v>0</v>
      </c>
      <c r="D114" s="3713"/>
      <c r="E114" s="3714">
        <v>12500</v>
      </c>
      <c r="F114" s="3700"/>
      <c r="G114" s="3701">
        <f t="shared" si="22"/>
        <v>0</v>
      </c>
      <c r="H114" s="3702"/>
      <c r="I114" s="3703">
        <f t="shared" si="40"/>
        <v>0</v>
      </c>
      <c r="J114" s="3749"/>
      <c r="K114" s="3703">
        <f t="shared" si="24"/>
        <v>0</v>
      </c>
      <c r="L114" s="3705"/>
      <c r="M114" s="3706">
        <f t="shared" si="25"/>
        <v>0</v>
      </c>
      <c r="N114" s="3754"/>
      <c r="O114" s="3703">
        <f t="shared" si="26"/>
        <v>0</v>
      </c>
      <c r="P114" s="3696">
        <f t="shared" si="37"/>
        <v>105</v>
      </c>
      <c r="Q114" s="3697" t="s">
        <v>6417</v>
      </c>
      <c r="R114" s="3698">
        <f t="shared" si="38"/>
        <v>0</v>
      </c>
      <c r="S114" s="3713"/>
      <c r="T114" s="3714">
        <v>12500</v>
      </c>
      <c r="U114" s="3694"/>
      <c r="V114" s="3701">
        <f t="shared" si="27"/>
        <v>0</v>
      </c>
      <c r="W114" s="3707"/>
      <c r="X114" s="3708">
        <f t="shared" si="28"/>
        <v>0</v>
      </c>
      <c r="Y114" s="3694"/>
      <c r="Z114" s="3709">
        <f t="shared" si="29"/>
        <v>0</v>
      </c>
      <c r="AA114" s="3694"/>
      <c r="AB114" s="3709">
        <f t="shared" si="30"/>
        <v>0</v>
      </c>
      <c r="AC114" s="3707"/>
      <c r="AD114" s="3710">
        <f t="shared" si="31"/>
        <v>0</v>
      </c>
      <c r="AE114" s="3711">
        <f t="shared" si="41"/>
        <v>0</v>
      </c>
      <c r="AF114" s="3695">
        <f t="shared" si="32"/>
        <v>0</v>
      </c>
      <c r="AG114" s="3712">
        <f t="shared" si="42"/>
        <v>0</v>
      </c>
    </row>
    <row r="115" spans="1:33" ht="15" customHeight="1">
      <c r="A115" s="3696">
        <f t="shared" si="36"/>
        <v>106</v>
      </c>
      <c r="B115" s="3717" t="s">
        <v>6418</v>
      </c>
      <c r="C115" s="3698">
        <f t="shared" si="33"/>
        <v>1</v>
      </c>
      <c r="D115" s="3713"/>
      <c r="E115" s="3714">
        <v>1500</v>
      </c>
      <c r="F115" s="3700">
        <v>1</v>
      </c>
      <c r="G115" s="3701">
        <f t="shared" si="22"/>
        <v>1500</v>
      </c>
      <c r="H115" s="3702"/>
      <c r="I115" s="3703">
        <f t="shared" si="40"/>
        <v>0</v>
      </c>
      <c r="J115" s="3749"/>
      <c r="K115" s="3703">
        <f t="shared" si="24"/>
        <v>0</v>
      </c>
      <c r="L115" s="3705"/>
      <c r="M115" s="3706">
        <f t="shared" si="25"/>
        <v>0</v>
      </c>
      <c r="N115" s="3754"/>
      <c r="O115" s="3703">
        <f t="shared" si="26"/>
        <v>0</v>
      </c>
      <c r="P115" s="3696">
        <f t="shared" si="37"/>
        <v>106</v>
      </c>
      <c r="Q115" s="3717" t="s">
        <v>6418</v>
      </c>
      <c r="R115" s="3698">
        <f t="shared" si="38"/>
        <v>0</v>
      </c>
      <c r="S115" s="3713"/>
      <c r="T115" s="3714">
        <v>1500</v>
      </c>
      <c r="U115" s="3694"/>
      <c r="V115" s="3701">
        <f t="shared" si="27"/>
        <v>0</v>
      </c>
      <c r="W115" s="3707"/>
      <c r="X115" s="3708">
        <f t="shared" si="28"/>
        <v>0</v>
      </c>
      <c r="Y115" s="3694"/>
      <c r="Z115" s="3709">
        <f t="shared" si="29"/>
        <v>0</v>
      </c>
      <c r="AA115" s="3694"/>
      <c r="AB115" s="3709">
        <f t="shared" si="30"/>
        <v>0</v>
      </c>
      <c r="AC115" s="3707"/>
      <c r="AD115" s="3710">
        <f t="shared" si="31"/>
        <v>0</v>
      </c>
      <c r="AE115" s="3711">
        <f t="shared" si="41"/>
        <v>1</v>
      </c>
      <c r="AF115" s="3695">
        <f t="shared" si="32"/>
        <v>1500</v>
      </c>
      <c r="AG115" s="3712">
        <f t="shared" si="42"/>
        <v>0</v>
      </c>
    </row>
    <row r="116" spans="1:33" ht="15" customHeight="1">
      <c r="A116" s="3696">
        <f t="shared" si="36"/>
        <v>107</v>
      </c>
      <c r="B116" s="3697" t="s">
        <v>6419</v>
      </c>
      <c r="C116" s="3698">
        <f t="shared" si="33"/>
        <v>0</v>
      </c>
      <c r="D116" s="3698"/>
      <c r="E116" s="3714">
        <v>1000</v>
      </c>
      <c r="F116" s="3700"/>
      <c r="G116" s="3701">
        <f t="shared" si="22"/>
        <v>0</v>
      </c>
      <c r="H116" s="3702"/>
      <c r="I116" s="3703">
        <f t="shared" si="40"/>
        <v>0</v>
      </c>
      <c r="J116" s="3749"/>
      <c r="K116" s="3703">
        <f t="shared" si="24"/>
        <v>0</v>
      </c>
      <c r="L116" s="3705"/>
      <c r="M116" s="3706">
        <f t="shared" si="25"/>
        <v>0</v>
      </c>
      <c r="N116" s="3754"/>
      <c r="O116" s="3703">
        <f t="shared" si="26"/>
        <v>0</v>
      </c>
      <c r="P116" s="3696">
        <f t="shared" si="37"/>
        <v>107</v>
      </c>
      <c r="Q116" s="3697" t="s">
        <v>6419</v>
      </c>
      <c r="R116" s="3698">
        <f t="shared" si="38"/>
        <v>0</v>
      </c>
      <c r="S116" s="3698"/>
      <c r="T116" s="3714">
        <v>1000</v>
      </c>
      <c r="U116" s="3694"/>
      <c r="V116" s="3701">
        <f t="shared" si="27"/>
        <v>0</v>
      </c>
      <c r="W116" s="3707"/>
      <c r="X116" s="3708">
        <f t="shared" si="28"/>
        <v>0</v>
      </c>
      <c r="Y116" s="3694"/>
      <c r="Z116" s="3709">
        <f t="shared" si="29"/>
        <v>0</v>
      </c>
      <c r="AA116" s="3694"/>
      <c r="AB116" s="3709">
        <f t="shared" si="30"/>
        <v>0</v>
      </c>
      <c r="AC116" s="3707"/>
      <c r="AD116" s="3710">
        <f t="shared" si="31"/>
        <v>0</v>
      </c>
      <c r="AE116" s="3711">
        <f t="shared" si="41"/>
        <v>0</v>
      </c>
      <c r="AF116" s="3695">
        <f t="shared" si="32"/>
        <v>0</v>
      </c>
      <c r="AG116" s="3712">
        <f t="shared" si="42"/>
        <v>0</v>
      </c>
    </row>
    <row r="117" spans="1:33" ht="21.75" customHeight="1">
      <c r="A117" s="3696">
        <f t="shared" si="36"/>
        <v>108</v>
      </c>
      <c r="B117" s="3721" t="s">
        <v>6420</v>
      </c>
      <c r="C117" s="3698">
        <f t="shared" si="33"/>
        <v>2</v>
      </c>
      <c r="D117" s="3698" t="s">
        <v>2668</v>
      </c>
      <c r="E117" s="3714">
        <v>5000</v>
      </c>
      <c r="F117" s="3700"/>
      <c r="G117" s="3701">
        <f t="shared" si="22"/>
        <v>0</v>
      </c>
      <c r="H117" s="3702"/>
      <c r="I117" s="3703">
        <f t="shared" si="40"/>
        <v>0</v>
      </c>
      <c r="J117" s="3749">
        <v>2</v>
      </c>
      <c r="K117" s="3703">
        <f t="shared" si="24"/>
        <v>10000</v>
      </c>
      <c r="L117" s="3705"/>
      <c r="M117" s="3706">
        <f t="shared" si="25"/>
        <v>0</v>
      </c>
      <c r="N117" s="3754"/>
      <c r="O117" s="3703">
        <f t="shared" si="26"/>
        <v>0</v>
      </c>
      <c r="P117" s="3696">
        <f t="shared" si="37"/>
        <v>108</v>
      </c>
      <c r="Q117" s="3721" t="s">
        <v>6420</v>
      </c>
      <c r="R117" s="3698">
        <f t="shared" si="38"/>
        <v>0</v>
      </c>
      <c r="S117" s="3698" t="s">
        <v>2668</v>
      </c>
      <c r="T117" s="3714">
        <v>5000</v>
      </c>
      <c r="U117" s="3694"/>
      <c r="V117" s="3701">
        <f t="shared" si="27"/>
        <v>0</v>
      </c>
      <c r="W117" s="3707"/>
      <c r="X117" s="3708">
        <f t="shared" si="28"/>
        <v>0</v>
      </c>
      <c r="Y117" s="3694"/>
      <c r="Z117" s="3709">
        <f t="shared" si="29"/>
        <v>0</v>
      </c>
      <c r="AA117" s="3694"/>
      <c r="AB117" s="3709">
        <f t="shared" si="30"/>
        <v>0</v>
      </c>
      <c r="AC117" s="3707"/>
      <c r="AD117" s="3710">
        <f t="shared" si="31"/>
        <v>0</v>
      </c>
      <c r="AE117" s="3711">
        <f t="shared" si="41"/>
        <v>2</v>
      </c>
      <c r="AF117" s="3695">
        <f t="shared" si="32"/>
        <v>10000</v>
      </c>
      <c r="AG117" s="3712">
        <f t="shared" si="42"/>
        <v>0</v>
      </c>
    </row>
    <row r="118" spans="1:33" ht="15" customHeight="1">
      <c r="A118" s="3696">
        <f t="shared" si="36"/>
        <v>109</v>
      </c>
      <c r="B118" s="3724" t="s">
        <v>6421</v>
      </c>
      <c r="C118" s="3698">
        <f t="shared" si="33"/>
        <v>100</v>
      </c>
      <c r="D118" s="3729"/>
      <c r="E118" s="3714">
        <v>20</v>
      </c>
      <c r="F118" s="3700"/>
      <c r="G118" s="3701">
        <f t="shared" si="22"/>
        <v>0</v>
      </c>
      <c r="H118" s="3702"/>
      <c r="I118" s="3703">
        <f t="shared" si="40"/>
        <v>0</v>
      </c>
      <c r="J118" s="3749"/>
      <c r="K118" s="3703">
        <f t="shared" si="24"/>
        <v>0</v>
      </c>
      <c r="L118" s="3705"/>
      <c r="M118" s="3706">
        <f t="shared" si="25"/>
        <v>0</v>
      </c>
      <c r="N118" s="3754"/>
      <c r="O118" s="3703">
        <f t="shared" si="26"/>
        <v>0</v>
      </c>
      <c r="P118" s="3696">
        <f t="shared" si="37"/>
        <v>109</v>
      </c>
      <c r="Q118" s="3724" t="s">
        <v>6421</v>
      </c>
      <c r="R118" s="3698">
        <f t="shared" si="38"/>
        <v>0</v>
      </c>
      <c r="S118" s="3729"/>
      <c r="T118" s="3714">
        <v>20</v>
      </c>
      <c r="U118" s="3694"/>
      <c r="V118" s="3701">
        <f t="shared" si="27"/>
        <v>0</v>
      </c>
      <c r="W118" s="3707"/>
      <c r="X118" s="3708">
        <f t="shared" si="28"/>
        <v>0</v>
      </c>
      <c r="Y118" s="3694"/>
      <c r="Z118" s="3709">
        <f t="shared" si="29"/>
        <v>0</v>
      </c>
      <c r="AA118" s="3694"/>
      <c r="AB118" s="3709">
        <f t="shared" si="30"/>
        <v>0</v>
      </c>
      <c r="AC118" s="3707">
        <v>100</v>
      </c>
      <c r="AD118" s="3710">
        <f t="shared" si="31"/>
        <v>2000</v>
      </c>
      <c r="AE118" s="3711">
        <f t="shared" si="41"/>
        <v>100</v>
      </c>
      <c r="AF118" s="3695">
        <f t="shared" si="32"/>
        <v>2000</v>
      </c>
      <c r="AG118" s="3712">
        <f t="shared" si="42"/>
        <v>0</v>
      </c>
    </row>
    <row r="119" spans="1:33" ht="17.25" customHeight="1">
      <c r="A119" s="3696">
        <f t="shared" si="36"/>
        <v>110</v>
      </c>
      <c r="B119" s="3751" t="s">
        <v>6422</v>
      </c>
      <c r="C119" s="3698">
        <f t="shared" si="33"/>
        <v>0</v>
      </c>
      <c r="D119" s="3713"/>
      <c r="E119" s="3714">
        <v>19000</v>
      </c>
      <c r="F119" s="3700"/>
      <c r="G119" s="3701">
        <f t="shared" si="22"/>
        <v>0</v>
      </c>
      <c r="H119" s="3702"/>
      <c r="I119" s="3703">
        <f t="shared" si="40"/>
        <v>0</v>
      </c>
      <c r="J119" s="3749"/>
      <c r="K119" s="3703">
        <f t="shared" si="24"/>
        <v>0</v>
      </c>
      <c r="L119" s="3705"/>
      <c r="M119" s="3706">
        <f t="shared" si="25"/>
        <v>0</v>
      </c>
      <c r="N119" s="3754"/>
      <c r="O119" s="3703">
        <f t="shared" si="26"/>
        <v>0</v>
      </c>
      <c r="P119" s="3696">
        <f t="shared" si="37"/>
        <v>110</v>
      </c>
      <c r="Q119" s="3751" t="s">
        <v>6422</v>
      </c>
      <c r="R119" s="3698">
        <f t="shared" si="38"/>
        <v>0</v>
      </c>
      <c r="S119" s="3713"/>
      <c r="T119" s="3714">
        <v>19000</v>
      </c>
      <c r="U119" s="3694"/>
      <c r="V119" s="3701">
        <f t="shared" si="27"/>
        <v>0</v>
      </c>
      <c r="W119" s="3707"/>
      <c r="X119" s="3708">
        <f t="shared" si="28"/>
        <v>0</v>
      </c>
      <c r="Y119" s="3694"/>
      <c r="Z119" s="3709">
        <f t="shared" si="29"/>
        <v>0</v>
      </c>
      <c r="AA119" s="3694"/>
      <c r="AB119" s="3709">
        <f t="shared" si="30"/>
        <v>0</v>
      </c>
      <c r="AC119" s="3707"/>
      <c r="AD119" s="3710">
        <f t="shared" si="31"/>
        <v>0</v>
      </c>
      <c r="AE119" s="3711">
        <f t="shared" si="41"/>
        <v>0</v>
      </c>
      <c r="AF119" s="3695">
        <f t="shared" si="32"/>
        <v>0</v>
      </c>
      <c r="AG119" s="3712">
        <f t="shared" si="42"/>
        <v>0</v>
      </c>
    </row>
    <row r="120" spans="1:33" ht="23.25" customHeight="1">
      <c r="A120" s="3696">
        <f t="shared" si="36"/>
        <v>111</v>
      </c>
      <c r="B120" s="3730" t="s">
        <v>6423</v>
      </c>
      <c r="C120" s="3698">
        <f t="shared" si="33"/>
        <v>0</v>
      </c>
      <c r="D120" s="3713" t="s">
        <v>6317</v>
      </c>
      <c r="E120" s="3714">
        <v>7275</v>
      </c>
      <c r="F120" s="3700"/>
      <c r="G120" s="3701">
        <f t="shared" si="22"/>
        <v>0</v>
      </c>
      <c r="H120" s="3702"/>
      <c r="I120" s="3703">
        <f t="shared" si="40"/>
        <v>0</v>
      </c>
      <c r="J120" s="3749"/>
      <c r="K120" s="3703">
        <f t="shared" si="24"/>
        <v>0</v>
      </c>
      <c r="L120" s="3705"/>
      <c r="M120" s="3706">
        <f t="shared" si="25"/>
        <v>0</v>
      </c>
      <c r="N120" s="3754"/>
      <c r="O120" s="3703">
        <f t="shared" si="26"/>
        <v>0</v>
      </c>
      <c r="P120" s="3696">
        <f t="shared" si="37"/>
        <v>111</v>
      </c>
      <c r="Q120" s="3730" t="s">
        <v>6423</v>
      </c>
      <c r="R120" s="3698">
        <f t="shared" si="38"/>
        <v>0</v>
      </c>
      <c r="S120" s="3713" t="s">
        <v>6317</v>
      </c>
      <c r="T120" s="3714">
        <v>7275</v>
      </c>
      <c r="U120" s="3694"/>
      <c r="V120" s="3701">
        <f t="shared" si="27"/>
        <v>0</v>
      </c>
      <c r="W120" s="3707"/>
      <c r="X120" s="3708">
        <f t="shared" si="28"/>
        <v>0</v>
      </c>
      <c r="Y120" s="3694"/>
      <c r="Z120" s="3709">
        <f t="shared" si="29"/>
        <v>0</v>
      </c>
      <c r="AA120" s="3694"/>
      <c r="AB120" s="3709">
        <f t="shared" si="30"/>
        <v>0</v>
      </c>
      <c r="AC120" s="3707"/>
      <c r="AD120" s="3710">
        <f t="shared" si="31"/>
        <v>0</v>
      </c>
      <c r="AE120" s="3711">
        <f t="shared" si="41"/>
        <v>0</v>
      </c>
      <c r="AF120" s="3695">
        <f t="shared" si="32"/>
        <v>0</v>
      </c>
      <c r="AG120" s="3712">
        <f t="shared" si="42"/>
        <v>0</v>
      </c>
    </row>
    <row r="121" spans="1:33" ht="17.25" customHeight="1">
      <c r="A121" s="3696">
        <f t="shared" si="36"/>
        <v>112</v>
      </c>
      <c r="B121" s="3721" t="s">
        <v>6424</v>
      </c>
      <c r="C121" s="3698">
        <f t="shared" si="33"/>
        <v>27</v>
      </c>
      <c r="D121" s="3698" t="s">
        <v>929</v>
      </c>
      <c r="E121" s="3714">
        <v>11000</v>
      </c>
      <c r="F121" s="3700"/>
      <c r="G121" s="3701">
        <f t="shared" si="22"/>
        <v>0</v>
      </c>
      <c r="H121" s="3702">
        <v>1</v>
      </c>
      <c r="I121" s="3703">
        <f t="shared" si="40"/>
        <v>11000</v>
      </c>
      <c r="J121" s="3749">
        <v>1</v>
      </c>
      <c r="K121" s="3703">
        <f t="shared" si="24"/>
        <v>11000</v>
      </c>
      <c r="L121" s="3705"/>
      <c r="M121" s="3706">
        <f t="shared" si="25"/>
        <v>0</v>
      </c>
      <c r="N121" s="3754"/>
      <c r="O121" s="3703">
        <f t="shared" si="26"/>
        <v>0</v>
      </c>
      <c r="P121" s="3696">
        <f t="shared" si="37"/>
        <v>112</v>
      </c>
      <c r="Q121" s="3721" t="s">
        <v>6424</v>
      </c>
      <c r="R121" s="3698">
        <f t="shared" si="38"/>
        <v>0</v>
      </c>
      <c r="S121" s="3698" t="s">
        <v>929</v>
      </c>
      <c r="T121" s="3714">
        <v>11000</v>
      </c>
      <c r="U121" s="3694">
        <v>12</v>
      </c>
      <c r="V121" s="3701">
        <f t="shared" si="27"/>
        <v>132000</v>
      </c>
      <c r="W121" s="3707">
        <v>1</v>
      </c>
      <c r="X121" s="3708">
        <f t="shared" si="28"/>
        <v>11000</v>
      </c>
      <c r="Y121" s="3694"/>
      <c r="Z121" s="3709">
        <f t="shared" si="29"/>
        <v>0</v>
      </c>
      <c r="AA121" s="3694"/>
      <c r="AB121" s="3709">
        <f t="shared" si="30"/>
        <v>0</v>
      </c>
      <c r="AC121" s="3707">
        <v>12</v>
      </c>
      <c r="AD121" s="3710">
        <f t="shared" si="31"/>
        <v>132000</v>
      </c>
      <c r="AE121" s="3711">
        <f t="shared" si="41"/>
        <v>27</v>
      </c>
      <c r="AF121" s="3695">
        <f t="shared" si="32"/>
        <v>297000</v>
      </c>
      <c r="AG121" s="3712">
        <f t="shared" si="42"/>
        <v>0</v>
      </c>
    </row>
    <row r="122" spans="1:33" ht="21" customHeight="1">
      <c r="A122" s="3696">
        <f t="shared" si="36"/>
        <v>113</v>
      </c>
      <c r="B122" s="3724" t="s">
        <v>6425</v>
      </c>
      <c r="C122" s="3698">
        <f t="shared" si="33"/>
        <v>0</v>
      </c>
      <c r="D122" s="3729" t="s">
        <v>2668</v>
      </c>
      <c r="E122" s="3714">
        <v>5000</v>
      </c>
      <c r="F122" s="3700"/>
      <c r="G122" s="3701">
        <f t="shared" si="22"/>
        <v>0</v>
      </c>
      <c r="H122" s="3702"/>
      <c r="I122" s="3703">
        <f t="shared" si="40"/>
        <v>0</v>
      </c>
      <c r="J122" s="3778"/>
      <c r="K122" s="3703">
        <f t="shared" si="24"/>
        <v>0</v>
      </c>
      <c r="L122" s="3705"/>
      <c r="M122" s="3706">
        <f t="shared" si="25"/>
        <v>0</v>
      </c>
      <c r="N122" s="3754"/>
      <c r="O122" s="3703">
        <f t="shared" si="26"/>
        <v>0</v>
      </c>
      <c r="P122" s="3696">
        <f t="shared" si="37"/>
        <v>113</v>
      </c>
      <c r="Q122" s="3724" t="s">
        <v>6425</v>
      </c>
      <c r="R122" s="3698">
        <f t="shared" si="38"/>
        <v>0</v>
      </c>
      <c r="S122" s="3729" t="s">
        <v>2668</v>
      </c>
      <c r="T122" s="3714">
        <v>5000</v>
      </c>
      <c r="U122" s="3694"/>
      <c r="V122" s="3701">
        <f t="shared" si="27"/>
        <v>0</v>
      </c>
      <c r="W122" s="3707"/>
      <c r="X122" s="3708">
        <f t="shared" si="28"/>
        <v>0</v>
      </c>
      <c r="Y122" s="3694"/>
      <c r="Z122" s="3709">
        <f t="shared" si="29"/>
        <v>0</v>
      </c>
      <c r="AA122" s="3694"/>
      <c r="AB122" s="3709">
        <f t="shared" si="30"/>
        <v>0</v>
      </c>
      <c r="AC122" s="3707"/>
      <c r="AD122" s="3710">
        <f t="shared" si="31"/>
        <v>0</v>
      </c>
      <c r="AE122" s="3711">
        <f t="shared" si="41"/>
        <v>0</v>
      </c>
      <c r="AF122" s="3695">
        <f t="shared" si="32"/>
        <v>0</v>
      </c>
      <c r="AG122" s="3712">
        <f t="shared" si="42"/>
        <v>0</v>
      </c>
    </row>
    <row r="123" spans="1:33" ht="24" customHeight="1">
      <c r="A123" s="3696">
        <f t="shared" si="36"/>
        <v>114</v>
      </c>
      <c r="B123" s="3751" t="s">
        <v>6426</v>
      </c>
      <c r="C123" s="3698">
        <f t="shared" si="33"/>
        <v>37</v>
      </c>
      <c r="D123" s="3713" t="s">
        <v>929</v>
      </c>
      <c r="E123" s="3714">
        <v>11000</v>
      </c>
      <c r="F123" s="3700">
        <v>1</v>
      </c>
      <c r="G123" s="3701">
        <f t="shared" si="22"/>
        <v>11000</v>
      </c>
      <c r="H123" s="3702">
        <v>1</v>
      </c>
      <c r="I123" s="3703">
        <f t="shared" si="40"/>
        <v>11000</v>
      </c>
      <c r="J123" s="3749"/>
      <c r="K123" s="3703">
        <f t="shared" si="24"/>
        <v>0</v>
      </c>
      <c r="L123" s="3705">
        <v>5</v>
      </c>
      <c r="M123" s="3706">
        <f t="shared" si="25"/>
        <v>55000</v>
      </c>
      <c r="N123" s="3754">
        <v>2</v>
      </c>
      <c r="O123" s="3703">
        <f t="shared" si="26"/>
        <v>22000</v>
      </c>
      <c r="P123" s="3696">
        <f t="shared" si="37"/>
        <v>114</v>
      </c>
      <c r="Q123" s="3751" t="s">
        <v>6426</v>
      </c>
      <c r="R123" s="3698">
        <f t="shared" si="38"/>
        <v>0</v>
      </c>
      <c r="S123" s="3713" t="s">
        <v>929</v>
      </c>
      <c r="T123" s="3714">
        <v>11000</v>
      </c>
      <c r="U123" s="3694">
        <v>15</v>
      </c>
      <c r="V123" s="3701">
        <f t="shared" si="27"/>
        <v>165000</v>
      </c>
      <c r="W123" s="3707">
        <v>2</v>
      </c>
      <c r="X123" s="3708">
        <f t="shared" si="28"/>
        <v>22000</v>
      </c>
      <c r="Y123" s="3694"/>
      <c r="Z123" s="3709">
        <f t="shared" si="29"/>
        <v>0</v>
      </c>
      <c r="AA123" s="3694">
        <v>1</v>
      </c>
      <c r="AB123" s="3709">
        <f t="shared" si="30"/>
        <v>11000</v>
      </c>
      <c r="AC123" s="3707">
        <v>10</v>
      </c>
      <c r="AD123" s="3710">
        <f t="shared" si="31"/>
        <v>110000</v>
      </c>
      <c r="AE123" s="3711">
        <f t="shared" si="41"/>
        <v>37</v>
      </c>
      <c r="AF123" s="3695">
        <f t="shared" si="32"/>
        <v>407000</v>
      </c>
      <c r="AG123" s="3712">
        <f t="shared" si="42"/>
        <v>0</v>
      </c>
    </row>
    <row r="124" spans="1:33" ht="165" customHeight="1">
      <c r="A124" s="3696">
        <f t="shared" si="36"/>
        <v>115</v>
      </c>
      <c r="B124" s="3742" t="s">
        <v>6427</v>
      </c>
      <c r="C124" s="3698">
        <f t="shared" si="33"/>
        <v>7</v>
      </c>
      <c r="D124" s="3715"/>
      <c r="E124" s="3714">
        <v>9000</v>
      </c>
      <c r="F124" s="3700"/>
      <c r="G124" s="3701">
        <f t="shared" si="22"/>
        <v>0</v>
      </c>
      <c r="H124" s="3702"/>
      <c r="I124" s="3703">
        <f t="shared" si="40"/>
        <v>0</v>
      </c>
      <c r="J124" s="3749">
        <v>6</v>
      </c>
      <c r="K124" s="3703">
        <f t="shared" si="24"/>
        <v>54000</v>
      </c>
      <c r="L124" s="3705"/>
      <c r="M124" s="3706">
        <f t="shared" si="25"/>
        <v>0</v>
      </c>
      <c r="N124" s="3754"/>
      <c r="O124" s="3703">
        <f t="shared" si="26"/>
        <v>0</v>
      </c>
      <c r="P124" s="3696">
        <f t="shared" si="37"/>
        <v>115</v>
      </c>
      <c r="Q124" s="3742" t="s">
        <v>6427</v>
      </c>
      <c r="R124" s="3698">
        <f t="shared" si="38"/>
        <v>0</v>
      </c>
      <c r="S124" s="3715"/>
      <c r="T124" s="3714">
        <v>9000</v>
      </c>
      <c r="U124" s="3694"/>
      <c r="V124" s="3701">
        <f t="shared" si="27"/>
        <v>0</v>
      </c>
      <c r="W124" s="3707"/>
      <c r="X124" s="3708">
        <f t="shared" si="28"/>
        <v>0</v>
      </c>
      <c r="Y124" s="3694">
        <v>1</v>
      </c>
      <c r="Z124" s="3709">
        <f t="shared" si="29"/>
        <v>9000</v>
      </c>
      <c r="AA124" s="3694"/>
      <c r="AB124" s="3709">
        <f t="shared" si="30"/>
        <v>0</v>
      </c>
      <c r="AC124" s="3707"/>
      <c r="AD124" s="3710">
        <f t="shared" si="31"/>
        <v>0</v>
      </c>
      <c r="AE124" s="3711">
        <f t="shared" si="41"/>
        <v>7</v>
      </c>
      <c r="AF124" s="3695">
        <f t="shared" si="32"/>
        <v>63000</v>
      </c>
      <c r="AG124" s="3712">
        <f t="shared" si="42"/>
        <v>0</v>
      </c>
    </row>
    <row r="125" spans="1:33" ht="21.75" customHeight="1">
      <c r="A125" s="3696">
        <f t="shared" si="36"/>
        <v>116</v>
      </c>
      <c r="B125" s="3717" t="s">
        <v>6428</v>
      </c>
      <c r="C125" s="3698">
        <f t="shared" si="33"/>
        <v>0</v>
      </c>
      <c r="D125" s="3713" t="s">
        <v>6317</v>
      </c>
      <c r="E125" s="3714">
        <v>4000</v>
      </c>
      <c r="F125" s="3700"/>
      <c r="G125" s="3701">
        <f t="shared" si="22"/>
        <v>0</v>
      </c>
      <c r="H125" s="3702"/>
      <c r="I125" s="3703">
        <f t="shared" si="40"/>
        <v>0</v>
      </c>
      <c r="J125" s="3749"/>
      <c r="K125" s="3703">
        <f t="shared" si="24"/>
        <v>0</v>
      </c>
      <c r="L125" s="3705"/>
      <c r="M125" s="3706">
        <f t="shared" si="25"/>
        <v>0</v>
      </c>
      <c r="N125" s="3754"/>
      <c r="O125" s="3703">
        <f t="shared" si="26"/>
        <v>0</v>
      </c>
      <c r="P125" s="3696">
        <f t="shared" si="37"/>
        <v>116</v>
      </c>
      <c r="Q125" s="3717" t="s">
        <v>6428</v>
      </c>
      <c r="R125" s="3698">
        <f t="shared" si="38"/>
        <v>0</v>
      </c>
      <c r="S125" s="3713" t="s">
        <v>6317</v>
      </c>
      <c r="T125" s="3714">
        <v>4000</v>
      </c>
      <c r="U125" s="3694"/>
      <c r="V125" s="3701">
        <f t="shared" si="27"/>
        <v>0</v>
      </c>
      <c r="W125" s="3707"/>
      <c r="X125" s="3708">
        <f t="shared" si="28"/>
        <v>0</v>
      </c>
      <c r="Y125" s="3694"/>
      <c r="Z125" s="3709">
        <f t="shared" si="29"/>
        <v>0</v>
      </c>
      <c r="AA125" s="3694"/>
      <c r="AB125" s="3709">
        <f t="shared" si="30"/>
        <v>0</v>
      </c>
      <c r="AC125" s="3707"/>
      <c r="AD125" s="3710">
        <f t="shared" si="31"/>
        <v>0</v>
      </c>
      <c r="AE125" s="3711">
        <f t="shared" si="41"/>
        <v>0</v>
      </c>
      <c r="AF125" s="3695">
        <f t="shared" si="32"/>
        <v>0</v>
      </c>
      <c r="AG125" s="3712">
        <f t="shared" si="42"/>
        <v>0</v>
      </c>
    </row>
    <row r="126" spans="1:33" ht="17.25" customHeight="1">
      <c r="A126" s="3696">
        <f t="shared" si="36"/>
        <v>117</v>
      </c>
      <c r="B126" s="3742" t="s">
        <v>6429</v>
      </c>
      <c r="C126" s="3698">
        <f t="shared" si="33"/>
        <v>0</v>
      </c>
      <c r="D126" s="3750" t="s">
        <v>6317</v>
      </c>
      <c r="E126" s="3714">
        <v>9037</v>
      </c>
      <c r="F126" s="3700"/>
      <c r="G126" s="3701">
        <f t="shared" si="22"/>
        <v>0</v>
      </c>
      <c r="H126" s="3702"/>
      <c r="I126" s="3703">
        <f t="shared" si="40"/>
        <v>0</v>
      </c>
      <c r="J126" s="3749"/>
      <c r="K126" s="3703">
        <f t="shared" si="24"/>
        <v>0</v>
      </c>
      <c r="L126" s="3705"/>
      <c r="M126" s="3706">
        <f t="shared" si="25"/>
        <v>0</v>
      </c>
      <c r="N126" s="3754"/>
      <c r="O126" s="3703">
        <f t="shared" si="26"/>
        <v>0</v>
      </c>
      <c r="P126" s="3696">
        <f t="shared" si="37"/>
        <v>117</v>
      </c>
      <c r="Q126" s="3742" t="s">
        <v>6429</v>
      </c>
      <c r="R126" s="3698">
        <f t="shared" si="38"/>
        <v>0</v>
      </c>
      <c r="S126" s="3750" t="s">
        <v>6317</v>
      </c>
      <c r="T126" s="3714">
        <v>9037</v>
      </c>
      <c r="U126" s="3779"/>
      <c r="V126" s="3701">
        <f t="shared" si="27"/>
        <v>0</v>
      </c>
      <c r="W126" s="3707"/>
      <c r="X126" s="3708">
        <f t="shared" si="28"/>
        <v>0</v>
      </c>
      <c r="Y126" s="3694"/>
      <c r="Z126" s="3709">
        <f t="shared" si="29"/>
        <v>0</v>
      </c>
      <c r="AA126" s="3694"/>
      <c r="AB126" s="3709">
        <f t="shared" si="30"/>
        <v>0</v>
      </c>
      <c r="AC126" s="3707"/>
      <c r="AD126" s="3710">
        <f t="shared" si="31"/>
        <v>0</v>
      </c>
      <c r="AE126" s="3711">
        <f t="shared" si="41"/>
        <v>0</v>
      </c>
      <c r="AF126" s="3695">
        <f t="shared" si="32"/>
        <v>0</v>
      </c>
      <c r="AG126" s="3712">
        <f t="shared" si="42"/>
        <v>0</v>
      </c>
    </row>
    <row r="127" spans="1:33" ht="17.25" customHeight="1">
      <c r="A127" s="3696">
        <f t="shared" si="36"/>
        <v>118</v>
      </c>
      <c r="B127" s="3724" t="s">
        <v>6430</v>
      </c>
      <c r="C127" s="3698">
        <f t="shared" si="33"/>
        <v>0</v>
      </c>
      <c r="D127" s="3729"/>
      <c r="E127" s="3714">
        <v>4000</v>
      </c>
      <c r="F127" s="3700"/>
      <c r="G127" s="3701">
        <f t="shared" si="22"/>
        <v>0</v>
      </c>
      <c r="H127" s="3702"/>
      <c r="I127" s="3703">
        <f t="shared" si="40"/>
        <v>0</v>
      </c>
      <c r="J127" s="3749"/>
      <c r="K127" s="3703">
        <f t="shared" si="24"/>
        <v>0</v>
      </c>
      <c r="L127" s="3705"/>
      <c r="M127" s="3706">
        <f t="shared" si="25"/>
        <v>0</v>
      </c>
      <c r="N127" s="3754"/>
      <c r="O127" s="3703">
        <f t="shared" si="26"/>
        <v>0</v>
      </c>
      <c r="P127" s="3696">
        <f t="shared" si="37"/>
        <v>118</v>
      </c>
      <c r="Q127" s="3724" t="s">
        <v>6430</v>
      </c>
      <c r="R127" s="3698">
        <f t="shared" si="38"/>
        <v>0</v>
      </c>
      <c r="S127" s="3729"/>
      <c r="T127" s="3714">
        <v>4000</v>
      </c>
      <c r="U127" s="3780"/>
      <c r="V127" s="3701">
        <f t="shared" si="27"/>
        <v>0</v>
      </c>
      <c r="W127" s="3707"/>
      <c r="X127" s="3708">
        <f t="shared" si="28"/>
        <v>0</v>
      </c>
      <c r="Y127" s="3694"/>
      <c r="Z127" s="3709">
        <f t="shared" si="29"/>
        <v>0</v>
      </c>
      <c r="AA127" s="3694"/>
      <c r="AB127" s="3709">
        <f t="shared" si="30"/>
        <v>0</v>
      </c>
      <c r="AC127" s="3707"/>
      <c r="AD127" s="3710">
        <f t="shared" si="31"/>
        <v>0</v>
      </c>
      <c r="AE127" s="3711">
        <f t="shared" si="41"/>
        <v>0</v>
      </c>
      <c r="AF127" s="3695">
        <f t="shared" si="32"/>
        <v>0</v>
      </c>
      <c r="AG127" s="3712">
        <f t="shared" si="42"/>
        <v>0</v>
      </c>
    </row>
    <row r="128" spans="1:33" ht="17.25" customHeight="1">
      <c r="A128" s="3696">
        <f t="shared" si="36"/>
        <v>119</v>
      </c>
      <c r="B128" s="3697" t="s">
        <v>6431</v>
      </c>
      <c r="C128" s="3698">
        <f t="shared" si="33"/>
        <v>0</v>
      </c>
      <c r="D128" s="3698" t="s">
        <v>6317</v>
      </c>
      <c r="E128" s="3714">
        <v>18888</v>
      </c>
      <c r="F128" s="3700"/>
      <c r="G128" s="3701">
        <f t="shared" si="22"/>
        <v>0</v>
      </c>
      <c r="H128" s="3702"/>
      <c r="I128" s="3703">
        <f t="shared" si="40"/>
        <v>0</v>
      </c>
      <c r="J128" s="3749"/>
      <c r="K128" s="3703">
        <f t="shared" si="24"/>
        <v>0</v>
      </c>
      <c r="L128" s="3705"/>
      <c r="M128" s="3706">
        <f t="shared" si="25"/>
        <v>0</v>
      </c>
      <c r="N128" s="3754"/>
      <c r="O128" s="3703">
        <f t="shared" si="26"/>
        <v>0</v>
      </c>
      <c r="P128" s="3696">
        <f t="shared" si="37"/>
        <v>119</v>
      </c>
      <c r="Q128" s="3697" t="s">
        <v>6431</v>
      </c>
      <c r="R128" s="3698">
        <f t="shared" si="38"/>
        <v>0</v>
      </c>
      <c r="S128" s="3698" t="s">
        <v>6317</v>
      </c>
      <c r="T128" s="3714">
        <v>18888</v>
      </c>
      <c r="U128" s="3694"/>
      <c r="V128" s="3701">
        <f t="shared" si="27"/>
        <v>0</v>
      </c>
      <c r="W128" s="3707"/>
      <c r="X128" s="3708">
        <f t="shared" si="28"/>
        <v>0</v>
      </c>
      <c r="Y128" s="3694"/>
      <c r="Z128" s="3709">
        <f t="shared" si="29"/>
        <v>0</v>
      </c>
      <c r="AA128" s="3694"/>
      <c r="AB128" s="3709">
        <f t="shared" si="30"/>
        <v>0</v>
      </c>
      <c r="AC128" s="3707"/>
      <c r="AD128" s="3710">
        <f t="shared" si="31"/>
        <v>0</v>
      </c>
      <c r="AE128" s="3711">
        <f t="shared" si="41"/>
        <v>0</v>
      </c>
      <c r="AF128" s="3695">
        <f t="shared" si="32"/>
        <v>0</v>
      </c>
      <c r="AG128" s="3712">
        <f t="shared" si="42"/>
        <v>0</v>
      </c>
    </row>
    <row r="129" spans="1:33" ht="17.25" customHeight="1">
      <c r="A129" s="3696">
        <f t="shared" si="36"/>
        <v>120</v>
      </c>
      <c r="B129" s="3724" t="s">
        <v>6236</v>
      </c>
      <c r="C129" s="3698">
        <f t="shared" si="33"/>
        <v>100</v>
      </c>
      <c r="D129" s="3729"/>
      <c r="E129" s="3714">
        <v>12.5</v>
      </c>
      <c r="F129" s="3700"/>
      <c r="G129" s="3701">
        <f t="shared" si="22"/>
        <v>0</v>
      </c>
      <c r="H129" s="3702"/>
      <c r="I129" s="3703">
        <f t="shared" si="40"/>
        <v>0</v>
      </c>
      <c r="J129" s="3749"/>
      <c r="K129" s="3703">
        <f t="shared" si="24"/>
        <v>0</v>
      </c>
      <c r="L129" s="3705"/>
      <c r="M129" s="3706">
        <f t="shared" si="25"/>
        <v>0</v>
      </c>
      <c r="N129" s="3754">
        <v>100</v>
      </c>
      <c r="O129" s="3703">
        <f t="shared" si="26"/>
        <v>1250</v>
      </c>
      <c r="P129" s="3696">
        <f t="shared" si="37"/>
        <v>120</v>
      </c>
      <c r="Q129" s="3724" t="s">
        <v>6236</v>
      </c>
      <c r="R129" s="3698">
        <f t="shared" si="38"/>
        <v>0</v>
      </c>
      <c r="S129" s="3729"/>
      <c r="T129" s="3714">
        <v>12.5</v>
      </c>
      <c r="U129" s="3694"/>
      <c r="V129" s="3701">
        <f t="shared" si="27"/>
        <v>0</v>
      </c>
      <c r="W129" s="3707"/>
      <c r="X129" s="3708">
        <f t="shared" si="28"/>
        <v>0</v>
      </c>
      <c r="Y129" s="3694"/>
      <c r="Z129" s="3709">
        <f t="shared" si="29"/>
        <v>0</v>
      </c>
      <c r="AA129" s="3694"/>
      <c r="AB129" s="3709">
        <f t="shared" si="30"/>
        <v>0</v>
      </c>
      <c r="AC129" s="3707"/>
      <c r="AD129" s="3710">
        <f t="shared" si="31"/>
        <v>0</v>
      </c>
      <c r="AE129" s="3711">
        <f t="shared" si="41"/>
        <v>100</v>
      </c>
      <c r="AF129" s="3695">
        <f t="shared" si="32"/>
        <v>1250</v>
      </c>
      <c r="AG129" s="3712">
        <f t="shared" si="42"/>
        <v>0</v>
      </c>
    </row>
    <row r="130" spans="1:33" ht="27.75" customHeight="1">
      <c r="A130" s="3696">
        <f t="shared" si="36"/>
        <v>121</v>
      </c>
      <c r="B130" s="3721" t="s">
        <v>6432</v>
      </c>
      <c r="C130" s="3698">
        <f t="shared" si="33"/>
        <v>445</v>
      </c>
      <c r="D130" s="3698" t="s">
        <v>946</v>
      </c>
      <c r="E130" s="3714">
        <v>40</v>
      </c>
      <c r="F130" s="3700"/>
      <c r="G130" s="3701">
        <f t="shared" si="22"/>
        <v>0</v>
      </c>
      <c r="H130" s="3702"/>
      <c r="I130" s="3703">
        <f t="shared" si="40"/>
        <v>0</v>
      </c>
      <c r="J130" s="3749"/>
      <c r="K130" s="3703">
        <f t="shared" si="24"/>
        <v>0</v>
      </c>
      <c r="L130" s="3705">
        <v>300</v>
      </c>
      <c r="M130" s="3706">
        <f t="shared" si="25"/>
        <v>12000</v>
      </c>
      <c r="N130" s="3781"/>
      <c r="O130" s="3703">
        <f t="shared" si="26"/>
        <v>0</v>
      </c>
      <c r="P130" s="3696">
        <f t="shared" si="37"/>
        <v>121</v>
      </c>
      <c r="Q130" s="3721" t="s">
        <v>6432</v>
      </c>
      <c r="R130" s="3698">
        <f t="shared" si="38"/>
        <v>0</v>
      </c>
      <c r="S130" s="3698" t="s">
        <v>946</v>
      </c>
      <c r="T130" s="3714">
        <v>40</v>
      </c>
      <c r="U130" s="3694"/>
      <c r="V130" s="3701">
        <f t="shared" si="27"/>
        <v>0</v>
      </c>
      <c r="W130" s="3707"/>
      <c r="X130" s="3708">
        <f t="shared" si="28"/>
        <v>0</v>
      </c>
      <c r="Y130" s="3694">
        <v>145</v>
      </c>
      <c r="Z130" s="3709">
        <f t="shared" si="29"/>
        <v>5800</v>
      </c>
      <c r="AA130" s="3694"/>
      <c r="AB130" s="3709">
        <f t="shared" si="30"/>
        <v>0</v>
      </c>
      <c r="AC130" s="3707"/>
      <c r="AD130" s="3710">
        <f t="shared" si="31"/>
        <v>0</v>
      </c>
      <c r="AE130" s="3711">
        <f t="shared" si="41"/>
        <v>445</v>
      </c>
      <c r="AF130" s="3695">
        <f t="shared" si="32"/>
        <v>17800</v>
      </c>
      <c r="AG130" s="3712">
        <f t="shared" si="42"/>
        <v>0</v>
      </c>
    </row>
    <row r="131" spans="1:33" ht="26.25" customHeight="1">
      <c r="A131" s="3696">
        <f t="shared" si="36"/>
        <v>122</v>
      </c>
      <c r="B131" s="3742" t="s">
        <v>6433</v>
      </c>
      <c r="C131" s="3698">
        <f t="shared" si="33"/>
        <v>80</v>
      </c>
      <c r="D131" s="3750" t="s">
        <v>1220</v>
      </c>
      <c r="E131" s="3714">
        <v>700</v>
      </c>
      <c r="F131" s="3700"/>
      <c r="G131" s="3701">
        <f t="shared" si="22"/>
        <v>0</v>
      </c>
      <c r="H131" s="3702"/>
      <c r="I131" s="3703">
        <f t="shared" si="40"/>
        <v>0</v>
      </c>
      <c r="J131" s="3749">
        <v>50</v>
      </c>
      <c r="K131" s="3703">
        <f t="shared" si="24"/>
        <v>35000</v>
      </c>
      <c r="L131" s="3705"/>
      <c r="M131" s="3706">
        <f t="shared" si="25"/>
        <v>0</v>
      </c>
      <c r="N131" s="3782"/>
      <c r="O131" s="3703">
        <f t="shared" si="26"/>
        <v>0</v>
      </c>
      <c r="P131" s="3696">
        <f t="shared" si="37"/>
        <v>122</v>
      </c>
      <c r="Q131" s="3742" t="s">
        <v>6433</v>
      </c>
      <c r="R131" s="3698">
        <f t="shared" si="38"/>
        <v>0</v>
      </c>
      <c r="S131" s="3750" t="s">
        <v>1220</v>
      </c>
      <c r="T131" s="3714">
        <v>700</v>
      </c>
      <c r="U131" s="3694"/>
      <c r="V131" s="3701">
        <f t="shared" si="27"/>
        <v>0</v>
      </c>
      <c r="W131" s="3707"/>
      <c r="X131" s="3708">
        <f t="shared" si="28"/>
        <v>0</v>
      </c>
      <c r="Y131" s="3694"/>
      <c r="Z131" s="3709">
        <f t="shared" si="29"/>
        <v>0</v>
      </c>
      <c r="AA131" s="3694">
        <v>30</v>
      </c>
      <c r="AB131" s="3709">
        <f t="shared" si="30"/>
        <v>21000</v>
      </c>
      <c r="AC131" s="3707"/>
      <c r="AD131" s="3710">
        <f t="shared" si="31"/>
        <v>0</v>
      </c>
      <c r="AE131" s="3711">
        <f t="shared" si="41"/>
        <v>80</v>
      </c>
      <c r="AF131" s="3695">
        <f t="shared" si="32"/>
        <v>56000</v>
      </c>
      <c r="AG131" s="3712">
        <f t="shared" si="42"/>
        <v>0</v>
      </c>
    </row>
    <row r="132" spans="1:33" ht="26.25" customHeight="1">
      <c r="A132" s="3696">
        <f t="shared" si="36"/>
        <v>123</v>
      </c>
      <c r="B132" s="3717" t="s">
        <v>6434</v>
      </c>
      <c r="C132" s="3698">
        <f t="shared" si="33"/>
        <v>591</v>
      </c>
      <c r="D132" s="3713" t="s">
        <v>1220</v>
      </c>
      <c r="E132" s="3714">
        <v>1200</v>
      </c>
      <c r="F132" s="3700">
        <v>70</v>
      </c>
      <c r="G132" s="3701">
        <f t="shared" si="22"/>
        <v>84000</v>
      </c>
      <c r="H132" s="3702">
        <v>10</v>
      </c>
      <c r="I132" s="3703">
        <f t="shared" si="40"/>
        <v>12000</v>
      </c>
      <c r="J132" s="3749">
        <v>1</v>
      </c>
      <c r="K132" s="3703">
        <f t="shared" si="24"/>
        <v>1200</v>
      </c>
      <c r="L132" s="3705">
        <v>70</v>
      </c>
      <c r="M132" s="3706">
        <f t="shared" si="25"/>
        <v>84000</v>
      </c>
      <c r="N132" s="3754">
        <v>70</v>
      </c>
      <c r="O132" s="3703">
        <f t="shared" si="26"/>
        <v>84000</v>
      </c>
      <c r="P132" s="3696">
        <f t="shared" si="37"/>
        <v>123</v>
      </c>
      <c r="Q132" s="3717" t="s">
        <v>6434</v>
      </c>
      <c r="R132" s="3698">
        <f t="shared" si="38"/>
        <v>0</v>
      </c>
      <c r="S132" s="3713" t="s">
        <v>1220</v>
      </c>
      <c r="T132" s="3714">
        <v>1200</v>
      </c>
      <c r="U132" s="3694">
        <v>100</v>
      </c>
      <c r="V132" s="3701">
        <f t="shared" si="27"/>
        <v>120000</v>
      </c>
      <c r="W132" s="3707">
        <v>45</v>
      </c>
      <c r="X132" s="3708">
        <f t="shared" si="28"/>
        <v>54000</v>
      </c>
      <c r="Y132" s="3694">
        <v>25</v>
      </c>
      <c r="Z132" s="3709">
        <f t="shared" si="29"/>
        <v>30000</v>
      </c>
      <c r="AA132" s="3694"/>
      <c r="AB132" s="3709">
        <f t="shared" si="30"/>
        <v>0</v>
      </c>
      <c r="AC132" s="3707">
        <v>200</v>
      </c>
      <c r="AD132" s="3710">
        <f t="shared" si="31"/>
        <v>240000</v>
      </c>
      <c r="AE132" s="3711">
        <f t="shared" si="41"/>
        <v>591</v>
      </c>
      <c r="AF132" s="3695">
        <f t="shared" si="32"/>
        <v>709200</v>
      </c>
      <c r="AG132" s="3712">
        <f t="shared" si="42"/>
        <v>0</v>
      </c>
    </row>
    <row r="133" spans="1:33" ht="66" customHeight="1">
      <c r="A133" s="3696">
        <f t="shared" si="36"/>
        <v>124</v>
      </c>
      <c r="B133" s="3697" t="s">
        <v>6435</v>
      </c>
      <c r="C133" s="3698">
        <f t="shared" si="33"/>
        <v>43</v>
      </c>
      <c r="D133" s="3713"/>
      <c r="E133" s="3714">
        <v>1000</v>
      </c>
      <c r="F133" s="3700">
        <v>10</v>
      </c>
      <c r="G133" s="3701">
        <f t="shared" si="22"/>
        <v>10000</v>
      </c>
      <c r="H133" s="3702"/>
      <c r="I133" s="3703">
        <f t="shared" si="40"/>
        <v>0</v>
      </c>
      <c r="J133" s="3749">
        <v>1</v>
      </c>
      <c r="K133" s="3703">
        <f t="shared" si="24"/>
        <v>1000</v>
      </c>
      <c r="L133" s="3705"/>
      <c r="M133" s="3706">
        <f t="shared" si="25"/>
        <v>0</v>
      </c>
      <c r="N133" s="3754"/>
      <c r="O133" s="3703">
        <f t="shared" si="26"/>
        <v>0</v>
      </c>
      <c r="P133" s="3696">
        <f t="shared" si="37"/>
        <v>124</v>
      </c>
      <c r="Q133" s="3697" t="s">
        <v>6435</v>
      </c>
      <c r="R133" s="3698">
        <f t="shared" si="38"/>
        <v>0</v>
      </c>
      <c r="S133" s="3713"/>
      <c r="T133" s="3714">
        <v>1000</v>
      </c>
      <c r="U133" s="3694">
        <v>30</v>
      </c>
      <c r="V133" s="3701">
        <f t="shared" si="27"/>
        <v>30000</v>
      </c>
      <c r="W133" s="3707">
        <v>2</v>
      </c>
      <c r="X133" s="3708">
        <f t="shared" si="28"/>
        <v>2000</v>
      </c>
      <c r="Y133" s="3694"/>
      <c r="Z133" s="3709">
        <f t="shared" si="29"/>
        <v>0</v>
      </c>
      <c r="AA133" s="3694"/>
      <c r="AB133" s="3709">
        <f t="shared" si="30"/>
        <v>0</v>
      </c>
      <c r="AC133" s="3707"/>
      <c r="AD133" s="3710">
        <f t="shared" si="31"/>
        <v>0</v>
      </c>
      <c r="AE133" s="3711">
        <f t="shared" si="41"/>
        <v>43</v>
      </c>
      <c r="AF133" s="3695">
        <f t="shared" si="32"/>
        <v>43000</v>
      </c>
      <c r="AG133" s="3712">
        <f t="shared" si="42"/>
        <v>0</v>
      </c>
    </row>
    <row r="134" spans="1:33" ht="17.25" customHeight="1">
      <c r="A134" s="3696">
        <f t="shared" si="36"/>
        <v>125</v>
      </c>
      <c r="B134" s="3717" t="s">
        <v>6436</v>
      </c>
      <c r="C134" s="3698">
        <f t="shared" si="33"/>
        <v>7</v>
      </c>
      <c r="D134" s="3713"/>
      <c r="E134" s="3714">
        <v>700</v>
      </c>
      <c r="F134" s="3700">
        <v>1</v>
      </c>
      <c r="G134" s="3701">
        <f t="shared" si="22"/>
        <v>700</v>
      </c>
      <c r="H134" s="3702"/>
      <c r="I134" s="3703">
        <f t="shared" si="40"/>
        <v>0</v>
      </c>
      <c r="J134" s="3749">
        <v>2</v>
      </c>
      <c r="K134" s="3703">
        <f t="shared" si="24"/>
        <v>1400</v>
      </c>
      <c r="L134" s="3705"/>
      <c r="M134" s="3706">
        <f t="shared" si="25"/>
        <v>0</v>
      </c>
      <c r="N134" s="3754">
        <v>1</v>
      </c>
      <c r="O134" s="3703">
        <f t="shared" si="26"/>
        <v>700</v>
      </c>
      <c r="P134" s="3696">
        <f t="shared" si="37"/>
        <v>125</v>
      </c>
      <c r="Q134" s="3717" t="s">
        <v>6436</v>
      </c>
      <c r="R134" s="3698">
        <f t="shared" si="38"/>
        <v>0</v>
      </c>
      <c r="S134" s="3713"/>
      <c r="T134" s="3714">
        <v>700</v>
      </c>
      <c r="U134" s="3694">
        <v>1</v>
      </c>
      <c r="V134" s="3701">
        <f t="shared" si="27"/>
        <v>700</v>
      </c>
      <c r="W134" s="3707"/>
      <c r="X134" s="3708">
        <f t="shared" si="28"/>
        <v>0</v>
      </c>
      <c r="Y134" s="3694"/>
      <c r="Z134" s="3709">
        <f t="shared" si="29"/>
        <v>0</v>
      </c>
      <c r="AA134" s="3694">
        <v>1</v>
      </c>
      <c r="AB134" s="3709">
        <f t="shared" si="30"/>
        <v>700</v>
      </c>
      <c r="AC134" s="3707">
        <v>1</v>
      </c>
      <c r="AD134" s="3710">
        <f t="shared" si="31"/>
        <v>700</v>
      </c>
      <c r="AE134" s="3711">
        <f t="shared" si="41"/>
        <v>7</v>
      </c>
      <c r="AF134" s="3695">
        <f t="shared" si="32"/>
        <v>4900</v>
      </c>
      <c r="AG134" s="3712">
        <f t="shared" si="42"/>
        <v>0</v>
      </c>
    </row>
    <row r="135" spans="1:33" ht="27" customHeight="1">
      <c r="A135" s="3696">
        <f>A134+1</f>
        <v>126</v>
      </c>
      <c r="B135" s="3743" t="s">
        <v>6437</v>
      </c>
      <c r="C135" s="3698">
        <f t="shared" si="33"/>
        <v>34</v>
      </c>
      <c r="D135" s="3713"/>
      <c r="E135" s="3714">
        <v>850</v>
      </c>
      <c r="F135" s="3700">
        <v>6</v>
      </c>
      <c r="G135" s="3701">
        <f t="shared" si="22"/>
        <v>5100</v>
      </c>
      <c r="H135" s="3702">
        <v>5</v>
      </c>
      <c r="I135" s="3703">
        <f t="shared" si="40"/>
        <v>4250</v>
      </c>
      <c r="J135" s="3749">
        <v>8</v>
      </c>
      <c r="K135" s="3703">
        <f t="shared" si="24"/>
        <v>6800</v>
      </c>
      <c r="L135" s="3705"/>
      <c r="M135" s="3706">
        <f t="shared" si="25"/>
        <v>0</v>
      </c>
      <c r="N135" s="3754">
        <v>1</v>
      </c>
      <c r="O135" s="3703">
        <f t="shared" si="26"/>
        <v>850</v>
      </c>
      <c r="P135" s="3696">
        <f>P134+1</f>
        <v>126</v>
      </c>
      <c r="Q135" s="3743" t="s">
        <v>6437</v>
      </c>
      <c r="R135" s="3698">
        <f t="shared" si="38"/>
        <v>0</v>
      </c>
      <c r="S135" s="3713"/>
      <c r="T135" s="3714">
        <v>850</v>
      </c>
      <c r="U135" s="3694">
        <v>12</v>
      </c>
      <c r="V135" s="3701">
        <f t="shared" si="27"/>
        <v>10200</v>
      </c>
      <c r="W135" s="3707"/>
      <c r="X135" s="3708">
        <f t="shared" si="28"/>
        <v>0</v>
      </c>
      <c r="Y135" s="3694"/>
      <c r="Z135" s="3709">
        <f t="shared" si="29"/>
        <v>0</v>
      </c>
      <c r="AA135" s="3694">
        <v>2</v>
      </c>
      <c r="AB135" s="3709">
        <f t="shared" si="30"/>
        <v>1700</v>
      </c>
      <c r="AC135" s="3707"/>
      <c r="AD135" s="3710">
        <f t="shared" si="31"/>
        <v>0</v>
      </c>
      <c r="AE135" s="3711">
        <f t="shared" si="41"/>
        <v>34</v>
      </c>
      <c r="AF135" s="3695">
        <f t="shared" si="32"/>
        <v>28900</v>
      </c>
      <c r="AG135" s="3712">
        <f t="shared" si="42"/>
        <v>0</v>
      </c>
    </row>
    <row r="136" spans="1:33" s="3785" customFormat="1" ht="27" customHeight="1">
      <c r="A136" s="3732">
        <f t="shared" ref="A136:A163" si="43">A135+1</f>
        <v>127</v>
      </c>
      <c r="B136" s="3783" t="s">
        <v>6438</v>
      </c>
      <c r="C136" s="3735">
        <v>2</v>
      </c>
      <c r="D136" s="3735" t="s">
        <v>2668</v>
      </c>
      <c r="E136" s="3784"/>
      <c r="F136" s="3737"/>
      <c r="G136" s="3701">
        <f t="shared" si="22"/>
        <v>0</v>
      </c>
      <c r="H136" s="3702"/>
      <c r="I136" s="3703">
        <f t="shared" si="40"/>
        <v>0</v>
      </c>
      <c r="J136" s="3749"/>
      <c r="K136" s="3703">
        <f t="shared" si="24"/>
        <v>0</v>
      </c>
      <c r="L136" s="3702"/>
      <c r="M136" s="3706">
        <f t="shared" si="25"/>
        <v>0</v>
      </c>
      <c r="N136" s="3754"/>
      <c r="O136" s="3703">
        <f t="shared" si="26"/>
        <v>0</v>
      </c>
      <c r="P136" s="3732">
        <f t="shared" ref="P136:P163" si="44">P135+1</f>
        <v>127</v>
      </c>
      <c r="Q136" s="3783" t="s">
        <v>6438</v>
      </c>
      <c r="R136" s="3735">
        <v>2</v>
      </c>
      <c r="S136" s="3735" t="s">
        <v>2668</v>
      </c>
      <c r="T136" s="3784"/>
      <c r="U136" s="3707"/>
      <c r="V136" s="3701">
        <f t="shared" si="27"/>
        <v>0</v>
      </c>
      <c r="W136" s="3707"/>
      <c r="X136" s="3708">
        <f t="shared" si="28"/>
        <v>0</v>
      </c>
      <c r="Y136" s="3707"/>
      <c r="Z136" s="3709">
        <f t="shared" si="29"/>
        <v>0</v>
      </c>
      <c r="AA136" s="3707"/>
      <c r="AB136" s="3709">
        <f t="shared" si="30"/>
        <v>0</v>
      </c>
      <c r="AC136" s="3707"/>
      <c r="AD136" s="3710">
        <f t="shared" si="31"/>
        <v>0</v>
      </c>
      <c r="AE136" s="3739">
        <f t="shared" si="41"/>
        <v>0</v>
      </c>
      <c r="AF136" s="3740">
        <f t="shared" si="32"/>
        <v>0</v>
      </c>
      <c r="AG136" s="3741">
        <f t="shared" si="42"/>
        <v>-2</v>
      </c>
    </row>
    <row r="137" spans="1:33" s="3787" customFormat="1" ht="27" customHeight="1">
      <c r="A137" s="3732">
        <f t="shared" si="43"/>
        <v>128</v>
      </c>
      <c r="B137" s="3783" t="s">
        <v>6439</v>
      </c>
      <c r="C137" s="3735">
        <v>30</v>
      </c>
      <c r="D137" s="3735"/>
      <c r="E137" s="3786">
        <v>500</v>
      </c>
      <c r="F137" s="3737">
        <v>5</v>
      </c>
      <c r="G137" s="3701">
        <f t="shared" si="22"/>
        <v>2500</v>
      </c>
      <c r="H137" s="3702"/>
      <c r="I137" s="3703">
        <f t="shared" si="40"/>
        <v>0</v>
      </c>
      <c r="J137" s="3749"/>
      <c r="K137" s="3703">
        <f t="shared" si="24"/>
        <v>0</v>
      </c>
      <c r="L137" s="3702"/>
      <c r="M137" s="3706">
        <f t="shared" si="25"/>
        <v>0</v>
      </c>
      <c r="N137" s="3754"/>
      <c r="O137" s="3703">
        <f t="shared" si="26"/>
        <v>0</v>
      </c>
      <c r="P137" s="3732">
        <f t="shared" si="44"/>
        <v>128</v>
      </c>
      <c r="Q137" s="3783" t="s">
        <v>6439</v>
      </c>
      <c r="R137" s="3735">
        <v>30</v>
      </c>
      <c r="S137" s="3735"/>
      <c r="T137" s="3786"/>
      <c r="U137" s="3707"/>
      <c r="V137" s="3701">
        <f t="shared" si="27"/>
        <v>0</v>
      </c>
      <c r="W137" s="3707">
        <v>10</v>
      </c>
      <c r="X137" s="3708">
        <f t="shared" si="28"/>
        <v>5000</v>
      </c>
      <c r="Y137" s="3707"/>
      <c r="Z137" s="3709">
        <f t="shared" si="29"/>
        <v>0</v>
      </c>
      <c r="AA137" s="3707"/>
      <c r="AB137" s="3709">
        <f t="shared" si="30"/>
        <v>0</v>
      </c>
      <c r="AC137" s="3707"/>
      <c r="AD137" s="3710">
        <f t="shared" si="31"/>
        <v>0</v>
      </c>
      <c r="AE137" s="3739">
        <f t="shared" ref="AE137:AE164" si="45">SUM(AC137+AA137+Y137+W137+U137+N137+L137+J137+H137+F137)</f>
        <v>15</v>
      </c>
      <c r="AF137" s="3740">
        <f t="shared" si="32"/>
        <v>7500</v>
      </c>
      <c r="AG137" s="3741">
        <f t="shared" si="42"/>
        <v>-15</v>
      </c>
    </row>
    <row r="138" spans="1:33" s="3785" customFormat="1" ht="27" customHeight="1">
      <c r="A138" s="3732">
        <f t="shared" si="43"/>
        <v>129</v>
      </c>
      <c r="B138" s="3783" t="s">
        <v>6440</v>
      </c>
      <c r="C138" s="3735">
        <v>2</v>
      </c>
      <c r="D138" s="3735"/>
      <c r="E138" s="3784"/>
      <c r="F138" s="3788"/>
      <c r="G138" s="3701">
        <f t="shared" ref="G138:G174" si="46">F138*E138</f>
        <v>0</v>
      </c>
      <c r="H138" s="3776"/>
      <c r="I138" s="3703">
        <f t="shared" si="40"/>
        <v>0</v>
      </c>
      <c r="J138" s="3789"/>
      <c r="K138" s="3703">
        <f t="shared" ref="K138:K174" si="47">J138*E138</f>
        <v>0</v>
      </c>
      <c r="L138" s="3776"/>
      <c r="M138" s="3706">
        <f t="shared" ref="M138:M174" si="48">L138*E138</f>
        <v>0</v>
      </c>
      <c r="N138" s="3782"/>
      <c r="O138" s="3703">
        <f t="shared" ref="O138:O174" si="49">N138*E138</f>
        <v>0</v>
      </c>
      <c r="P138" s="3732">
        <f t="shared" si="44"/>
        <v>129</v>
      </c>
      <c r="Q138" s="3783" t="s">
        <v>6440</v>
      </c>
      <c r="R138" s="3735">
        <v>2</v>
      </c>
      <c r="S138" s="3735"/>
      <c r="T138" s="3784"/>
      <c r="U138" s="3790"/>
      <c r="V138" s="3701">
        <f t="shared" ref="V138:V165" si="50">U138*E138</f>
        <v>0</v>
      </c>
      <c r="W138" s="3790"/>
      <c r="X138" s="3708">
        <f t="shared" ref="X138:X172" si="51">W138*E138</f>
        <v>0</v>
      </c>
      <c r="Y138" s="3790"/>
      <c r="Z138" s="3709">
        <f t="shared" ref="Z138:Z166" si="52">Y138*E138</f>
        <v>0</v>
      </c>
      <c r="AA138" s="3790"/>
      <c r="AB138" s="3709">
        <f t="shared" ref="AB138:AB174" si="53">AA138*E138</f>
        <v>0</v>
      </c>
      <c r="AC138" s="3707"/>
      <c r="AD138" s="3710">
        <f t="shared" ref="AD138:AD167" si="54">AC138*E138</f>
        <v>0</v>
      </c>
      <c r="AE138" s="3739">
        <f t="shared" si="45"/>
        <v>0</v>
      </c>
      <c r="AF138" s="3740">
        <f t="shared" ref="AF138:AF164" si="55">AE138*E138</f>
        <v>0</v>
      </c>
      <c r="AG138" s="3741">
        <f t="shared" si="42"/>
        <v>-2</v>
      </c>
    </row>
    <row r="139" spans="1:33" s="3785" customFormat="1" ht="27" customHeight="1">
      <c r="A139" s="3732">
        <f t="shared" si="43"/>
        <v>130</v>
      </c>
      <c r="B139" s="3783" t="s">
        <v>6441</v>
      </c>
      <c r="C139" s="3735">
        <v>7</v>
      </c>
      <c r="D139" s="3735"/>
      <c r="E139" s="3784"/>
      <c r="F139" s="3788"/>
      <c r="G139" s="3701">
        <f t="shared" si="46"/>
        <v>0</v>
      </c>
      <c r="H139" s="3776"/>
      <c r="I139" s="3703">
        <f t="shared" si="40"/>
        <v>0</v>
      </c>
      <c r="J139" s="3789"/>
      <c r="K139" s="3703">
        <f t="shared" si="47"/>
        <v>0</v>
      </c>
      <c r="L139" s="3776"/>
      <c r="M139" s="3706">
        <f t="shared" si="48"/>
        <v>0</v>
      </c>
      <c r="N139" s="3782"/>
      <c r="O139" s="3703">
        <f t="shared" si="49"/>
        <v>0</v>
      </c>
      <c r="P139" s="3732">
        <f t="shared" si="44"/>
        <v>130</v>
      </c>
      <c r="Q139" s="3783" t="s">
        <v>6441</v>
      </c>
      <c r="R139" s="3735">
        <v>7</v>
      </c>
      <c r="S139" s="3735"/>
      <c r="T139" s="3784"/>
      <c r="U139" s="3790"/>
      <c r="V139" s="3701">
        <f t="shared" si="50"/>
        <v>0</v>
      </c>
      <c r="W139" s="3790"/>
      <c r="X139" s="3708">
        <f t="shared" si="51"/>
        <v>0</v>
      </c>
      <c r="Y139" s="3790"/>
      <c r="Z139" s="3709">
        <f t="shared" si="52"/>
        <v>0</v>
      </c>
      <c r="AA139" s="3790"/>
      <c r="AB139" s="3709">
        <f t="shared" si="53"/>
        <v>0</v>
      </c>
      <c r="AC139" s="3707"/>
      <c r="AD139" s="3710">
        <f t="shared" si="54"/>
        <v>0</v>
      </c>
      <c r="AE139" s="3739">
        <f t="shared" si="45"/>
        <v>0</v>
      </c>
      <c r="AF139" s="3740">
        <f t="shared" si="55"/>
        <v>0</v>
      </c>
      <c r="AG139" s="3741">
        <f t="shared" si="42"/>
        <v>-7</v>
      </c>
    </row>
    <row r="140" spans="1:33" s="3791" customFormat="1" ht="27" customHeight="1">
      <c r="A140" s="3732">
        <f t="shared" si="43"/>
        <v>131</v>
      </c>
      <c r="B140" s="3783" t="s">
        <v>6442</v>
      </c>
      <c r="C140" s="3735">
        <v>1</v>
      </c>
      <c r="D140" s="3735" t="s">
        <v>907</v>
      </c>
      <c r="E140" s="3703">
        <v>750</v>
      </c>
      <c r="F140" s="3737">
        <v>1</v>
      </c>
      <c r="G140" s="3701">
        <f t="shared" si="46"/>
        <v>750</v>
      </c>
      <c r="H140" s="3702">
        <v>2</v>
      </c>
      <c r="I140" s="3703">
        <f t="shared" si="40"/>
        <v>1500</v>
      </c>
      <c r="J140" s="3749">
        <v>1</v>
      </c>
      <c r="K140" s="3703">
        <f t="shared" si="47"/>
        <v>750</v>
      </c>
      <c r="L140" s="3702"/>
      <c r="M140" s="3706">
        <f t="shared" si="48"/>
        <v>0</v>
      </c>
      <c r="N140" s="3754"/>
      <c r="O140" s="3703">
        <f t="shared" si="49"/>
        <v>0</v>
      </c>
      <c r="P140" s="3732">
        <f t="shared" si="44"/>
        <v>131</v>
      </c>
      <c r="Q140" s="3783" t="s">
        <v>6442</v>
      </c>
      <c r="R140" s="3735">
        <v>1</v>
      </c>
      <c r="S140" s="3735" t="s">
        <v>907</v>
      </c>
      <c r="T140" s="3703">
        <v>750</v>
      </c>
      <c r="U140" s="3707">
        <v>1</v>
      </c>
      <c r="V140" s="3701">
        <f t="shared" si="50"/>
        <v>750</v>
      </c>
      <c r="W140" s="3707">
        <v>1</v>
      </c>
      <c r="X140" s="3708">
        <f t="shared" si="51"/>
        <v>750</v>
      </c>
      <c r="Y140" s="3707">
        <v>1</v>
      </c>
      <c r="Z140" s="3709">
        <f t="shared" si="52"/>
        <v>750</v>
      </c>
      <c r="AA140" s="3707"/>
      <c r="AB140" s="3709">
        <f t="shared" si="53"/>
        <v>0</v>
      </c>
      <c r="AC140" s="3707">
        <v>2</v>
      </c>
      <c r="AD140" s="3710">
        <f t="shared" si="54"/>
        <v>1500</v>
      </c>
      <c r="AE140" s="3739">
        <f t="shared" si="45"/>
        <v>9</v>
      </c>
      <c r="AF140" s="3740">
        <f t="shared" si="55"/>
        <v>6750</v>
      </c>
      <c r="AG140" s="3741">
        <f t="shared" si="42"/>
        <v>8</v>
      </c>
    </row>
    <row r="141" spans="1:33" s="3791" customFormat="1" ht="27" customHeight="1">
      <c r="A141" s="3732">
        <f t="shared" si="43"/>
        <v>132</v>
      </c>
      <c r="B141" s="3783" t="s">
        <v>6443</v>
      </c>
      <c r="C141" s="3735">
        <v>1</v>
      </c>
      <c r="D141" s="3735" t="s">
        <v>1220</v>
      </c>
      <c r="E141" s="3703">
        <v>4500</v>
      </c>
      <c r="F141" s="3737"/>
      <c r="G141" s="3701">
        <f t="shared" si="46"/>
        <v>0</v>
      </c>
      <c r="H141" s="3702"/>
      <c r="I141" s="3703">
        <f t="shared" si="40"/>
        <v>0</v>
      </c>
      <c r="J141" s="3749">
        <v>1</v>
      </c>
      <c r="K141" s="3703">
        <f t="shared" si="47"/>
        <v>4500</v>
      </c>
      <c r="L141" s="3702"/>
      <c r="M141" s="3706">
        <f t="shared" si="48"/>
        <v>0</v>
      </c>
      <c r="N141" s="3754"/>
      <c r="O141" s="3703">
        <f t="shared" si="49"/>
        <v>0</v>
      </c>
      <c r="P141" s="3732">
        <f t="shared" si="44"/>
        <v>132</v>
      </c>
      <c r="Q141" s="3783" t="s">
        <v>6443</v>
      </c>
      <c r="R141" s="3735">
        <v>1</v>
      </c>
      <c r="S141" s="3735" t="s">
        <v>1220</v>
      </c>
      <c r="T141" s="3703">
        <v>1000</v>
      </c>
      <c r="U141" s="3707"/>
      <c r="V141" s="3701">
        <f t="shared" si="50"/>
        <v>0</v>
      </c>
      <c r="W141" s="3707"/>
      <c r="X141" s="3708">
        <f t="shared" si="51"/>
        <v>0</v>
      </c>
      <c r="Y141" s="3707"/>
      <c r="Z141" s="3709">
        <f t="shared" si="52"/>
        <v>0</v>
      </c>
      <c r="AA141" s="3707"/>
      <c r="AB141" s="3709">
        <f t="shared" si="53"/>
        <v>0</v>
      </c>
      <c r="AC141" s="3707"/>
      <c r="AD141" s="3710">
        <f t="shared" si="54"/>
        <v>0</v>
      </c>
      <c r="AE141" s="3739">
        <f t="shared" si="45"/>
        <v>1</v>
      </c>
      <c r="AF141" s="3740">
        <f t="shared" si="55"/>
        <v>4500</v>
      </c>
      <c r="AG141" s="3741">
        <f t="shared" si="42"/>
        <v>0</v>
      </c>
    </row>
    <row r="142" spans="1:33" s="3791" customFormat="1" ht="41.25" customHeight="1">
      <c r="A142" s="3732">
        <f t="shared" si="43"/>
        <v>133</v>
      </c>
      <c r="B142" s="3792" t="s">
        <v>6444</v>
      </c>
      <c r="C142" s="3735">
        <v>2</v>
      </c>
      <c r="D142" s="3735" t="s">
        <v>929</v>
      </c>
      <c r="E142" s="3703"/>
      <c r="F142" s="3737"/>
      <c r="G142" s="3701">
        <f t="shared" si="46"/>
        <v>0</v>
      </c>
      <c r="H142" s="3702"/>
      <c r="I142" s="3703">
        <f t="shared" si="40"/>
        <v>0</v>
      </c>
      <c r="J142" s="3749"/>
      <c r="K142" s="3703">
        <f t="shared" si="47"/>
        <v>0</v>
      </c>
      <c r="L142" s="3702"/>
      <c r="M142" s="3706">
        <f t="shared" si="48"/>
        <v>0</v>
      </c>
      <c r="N142" s="3754"/>
      <c r="O142" s="3703">
        <f t="shared" si="49"/>
        <v>0</v>
      </c>
      <c r="P142" s="3732">
        <f t="shared" si="44"/>
        <v>133</v>
      </c>
      <c r="Q142" s="3792" t="s">
        <v>6444</v>
      </c>
      <c r="R142" s="3735">
        <v>2</v>
      </c>
      <c r="S142" s="3735" t="s">
        <v>929</v>
      </c>
      <c r="T142" s="3703"/>
      <c r="U142" s="3707"/>
      <c r="V142" s="3701">
        <f t="shared" si="50"/>
        <v>0</v>
      </c>
      <c r="W142" s="3707"/>
      <c r="X142" s="3708">
        <f t="shared" si="51"/>
        <v>0</v>
      </c>
      <c r="Y142" s="3707"/>
      <c r="Z142" s="3709">
        <f t="shared" si="52"/>
        <v>0</v>
      </c>
      <c r="AA142" s="3707"/>
      <c r="AB142" s="3709">
        <f t="shared" si="53"/>
        <v>0</v>
      </c>
      <c r="AC142" s="3707"/>
      <c r="AD142" s="3710">
        <f t="shared" si="54"/>
        <v>0</v>
      </c>
      <c r="AE142" s="3739">
        <f t="shared" si="45"/>
        <v>0</v>
      </c>
      <c r="AF142" s="3740">
        <f t="shared" si="55"/>
        <v>0</v>
      </c>
      <c r="AG142" s="3741">
        <f t="shared" si="42"/>
        <v>-2</v>
      </c>
    </row>
    <row r="143" spans="1:33" s="3791" customFormat="1" ht="21" customHeight="1">
      <c r="A143" s="3732">
        <f t="shared" si="43"/>
        <v>134</v>
      </c>
      <c r="B143" s="3792" t="s">
        <v>6445</v>
      </c>
      <c r="C143" s="3735">
        <v>2</v>
      </c>
      <c r="D143" s="3735" t="s">
        <v>1982</v>
      </c>
      <c r="E143" s="3703"/>
      <c r="F143" s="3737"/>
      <c r="G143" s="3701">
        <f t="shared" si="46"/>
        <v>0</v>
      </c>
      <c r="H143" s="3702"/>
      <c r="I143" s="3703">
        <f t="shared" si="40"/>
        <v>0</v>
      </c>
      <c r="J143" s="3749"/>
      <c r="K143" s="3703">
        <f t="shared" si="47"/>
        <v>0</v>
      </c>
      <c r="L143" s="3702"/>
      <c r="M143" s="3706">
        <f t="shared" si="48"/>
        <v>0</v>
      </c>
      <c r="N143" s="3754"/>
      <c r="O143" s="3703">
        <f t="shared" si="49"/>
        <v>0</v>
      </c>
      <c r="P143" s="3732">
        <f t="shared" si="44"/>
        <v>134</v>
      </c>
      <c r="Q143" s="3792" t="s">
        <v>6445</v>
      </c>
      <c r="R143" s="3735">
        <v>2</v>
      </c>
      <c r="S143" s="3735" t="s">
        <v>1982</v>
      </c>
      <c r="T143" s="3703"/>
      <c r="U143" s="3707"/>
      <c r="V143" s="3701">
        <f t="shared" si="50"/>
        <v>0</v>
      </c>
      <c r="W143" s="3707"/>
      <c r="X143" s="3708">
        <f t="shared" si="51"/>
        <v>0</v>
      </c>
      <c r="Y143" s="3707"/>
      <c r="Z143" s="3709">
        <f t="shared" si="52"/>
        <v>0</v>
      </c>
      <c r="AA143" s="3707"/>
      <c r="AB143" s="3709">
        <f t="shared" si="53"/>
        <v>0</v>
      </c>
      <c r="AC143" s="3707"/>
      <c r="AD143" s="3710">
        <f t="shared" si="54"/>
        <v>0</v>
      </c>
      <c r="AE143" s="3739">
        <f t="shared" si="45"/>
        <v>0</v>
      </c>
      <c r="AF143" s="3740">
        <f t="shared" si="55"/>
        <v>0</v>
      </c>
      <c r="AG143" s="3741">
        <f t="shared" si="42"/>
        <v>-2</v>
      </c>
    </row>
    <row r="144" spans="1:33" s="3791" customFormat="1" ht="21" customHeight="1">
      <c r="A144" s="3732">
        <f t="shared" si="43"/>
        <v>135</v>
      </c>
      <c r="B144" s="3792" t="s">
        <v>6446</v>
      </c>
      <c r="C144" s="3735">
        <v>1</v>
      </c>
      <c r="D144" s="3735" t="s">
        <v>1220</v>
      </c>
      <c r="E144" s="3703">
        <v>3785</v>
      </c>
      <c r="F144" s="3737"/>
      <c r="G144" s="3701">
        <f t="shared" si="46"/>
        <v>0</v>
      </c>
      <c r="H144" s="3702"/>
      <c r="I144" s="3703">
        <f t="shared" si="40"/>
        <v>0</v>
      </c>
      <c r="J144" s="3749"/>
      <c r="K144" s="3703">
        <f t="shared" si="47"/>
        <v>0</v>
      </c>
      <c r="L144" s="3702"/>
      <c r="M144" s="3706">
        <f t="shared" si="48"/>
        <v>0</v>
      </c>
      <c r="N144" s="3754"/>
      <c r="O144" s="3703">
        <f t="shared" si="49"/>
        <v>0</v>
      </c>
      <c r="P144" s="3732">
        <f t="shared" si="44"/>
        <v>135</v>
      </c>
      <c r="Q144" s="3792" t="s">
        <v>6446</v>
      </c>
      <c r="R144" s="3735">
        <v>1</v>
      </c>
      <c r="S144" s="3735" t="s">
        <v>1220</v>
      </c>
      <c r="T144" s="3703">
        <v>3785</v>
      </c>
      <c r="U144" s="3707"/>
      <c r="V144" s="3701">
        <f t="shared" si="50"/>
        <v>0</v>
      </c>
      <c r="W144" s="3707"/>
      <c r="X144" s="3708">
        <f t="shared" si="51"/>
        <v>0</v>
      </c>
      <c r="Y144" s="3707"/>
      <c r="Z144" s="3709">
        <f t="shared" si="52"/>
        <v>0</v>
      </c>
      <c r="AA144" s="3707"/>
      <c r="AB144" s="3709">
        <f t="shared" si="53"/>
        <v>0</v>
      </c>
      <c r="AC144" s="3707"/>
      <c r="AD144" s="3710">
        <f t="shared" si="54"/>
        <v>0</v>
      </c>
      <c r="AE144" s="3739">
        <f t="shared" si="45"/>
        <v>0</v>
      </c>
      <c r="AF144" s="3740">
        <f t="shared" si="55"/>
        <v>0</v>
      </c>
      <c r="AG144" s="3741">
        <f t="shared" si="42"/>
        <v>-1</v>
      </c>
    </row>
    <row r="145" spans="1:33" s="3791" customFormat="1" ht="21" customHeight="1">
      <c r="A145" s="3732">
        <f t="shared" si="43"/>
        <v>136</v>
      </c>
      <c r="B145" s="3792" t="s">
        <v>6447</v>
      </c>
      <c r="C145" s="3735">
        <v>1</v>
      </c>
      <c r="D145" s="3735" t="s">
        <v>907</v>
      </c>
      <c r="E145" s="3703">
        <v>1500</v>
      </c>
      <c r="F145" s="3737"/>
      <c r="G145" s="3701">
        <f t="shared" si="46"/>
        <v>0</v>
      </c>
      <c r="H145" s="3702"/>
      <c r="I145" s="3703">
        <f t="shared" si="40"/>
        <v>0</v>
      </c>
      <c r="J145" s="3749"/>
      <c r="K145" s="3703">
        <f t="shared" si="47"/>
        <v>0</v>
      </c>
      <c r="L145" s="3702"/>
      <c r="M145" s="3706">
        <f t="shared" si="48"/>
        <v>0</v>
      </c>
      <c r="N145" s="3754"/>
      <c r="O145" s="3703">
        <f t="shared" si="49"/>
        <v>0</v>
      </c>
      <c r="P145" s="3732">
        <f t="shared" si="44"/>
        <v>136</v>
      </c>
      <c r="Q145" s="3792" t="s">
        <v>6447</v>
      </c>
      <c r="R145" s="3735">
        <v>1</v>
      </c>
      <c r="S145" s="3735" t="s">
        <v>907</v>
      </c>
      <c r="T145" s="3703">
        <v>1500</v>
      </c>
      <c r="U145" s="3707"/>
      <c r="V145" s="3701">
        <f t="shared" si="50"/>
        <v>0</v>
      </c>
      <c r="W145" s="3707"/>
      <c r="X145" s="3708">
        <f t="shared" si="51"/>
        <v>0</v>
      </c>
      <c r="Y145" s="3707"/>
      <c r="Z145" s="3709">
        <f t="shared" si="52"/>
        <v>0</v>
      </c>
      <c r="AA145" s="3707"/>
      <c r="AB145" s="3709">
        <f t="shared" si="53"/>
        <v>0</v>
      </c>
      <c r="AC145" s="3707"/>
      <c r="AD145" s="3710">
        <f t="shared" si="54"/>
        <v>0</v>
      </c>
      <c r="AE145" s="3739">
        <f t="shared" si="45"/>
        <v>0</v>
      </c>
      <c r="AF145" s="3740">
        <f t="shared" si="55"/>
        <v>0</v>
      </c>
      <c r="AG145" s="3741">
        <f t="shared" si="42"/>
        <v>-1</v>
      </c>
    </row>
    <row r="146" spans="1:33" s="3791" customFormat="1" ht="21" customHeight="1">
      <c r="A146" s="3732">
        <f t="shared" si="43"/>
        <v>137</v>
      </c>
      <c r="B146" s="3792" t="s">
        <v>6448</v>
      </c>
      <c r="C146" s="3735">
        <v>1</v>
      </c>
      <c r="D146" s="3735" t="s">
        <v>907</v>
      </c>
      <c r="E146" s="3703">
        <v>15000</v>
      </c>
      <c r="F146" s="3737">
        <v>2</v>
      </c>
      <c r="G146" s="3701">
        <f t="shared" si="46"/>
        <v>30000</v>
      </c>
      <c r="H146" s="3702"/>
      <c r="I146" s="3703">
        <f t="shared" si="40"/>
        <v>0</v>
      </c>
      <c r="J146" s="3749"/>
      <c r="K146" s="3703">
        <f t="shared" si="47"/>
        <v>0</v>
      </c>
      <c r="L146" s="3702"/>
      <c r="M146" s="3706">
        <f t="shared" si="48"/>
        <v>0</v>
      </c>
      <c r="N146" s="3754"/>
      <c r="O146" s="3703">
        <f t="shared" si="49"/>
        <v>0</v>
      </c>
      <c r="P146" s="3732">
        <f t="shared" si="44"/>
        <v>137</v>
      </c>
      <c r="Q146" s="3792" t="s">
        <v>6448</v>
      </c>
      <c r="R146" s="3735">
        <v>1</v>
      </c>
      <c r="S146" s="3735" t="s">
        <v>907</v>
      </c>
      <c r="T146" s="3703">
        <v>15000</v>
      </c>
      <c r="U146" s="3707">
        <v>1</v>
      </c>
      <c r="V146" s="3701">
        <f t="shared" si="50"/>
        <v>15000</v>
      </c>
      <c r="W146" s="3707">
        <v>1</v>
      </c>
      <c r="X146" s="3708">
        <f t="shared" si="51"/>
        <v>15000</v>
      </c>
      <c r="Y146" s="3707"/>
      <c r="Z146" s="3709">
        <f t="shared" si="52"/>
        <v>0</v>
      </c>
      <c r="AA146" s="3707"/>
      <c r="AB146" s="3709">
        <f t="shared" si="53"/>
        <v>0</v>
      </c>
      <c r="AC146" s="3707"/>
      <c r="AD146" s="3710">
        <f t="shared" si="54"/>
        <v>0</v>
      </c>
      <c r="AE146" s="3739">
        <f t="shared" si="45"/>
        <v>4</v>
      </c>
      <c r="AF146" s="3740">
        <f t="shared" si="55"/>
        <v>60000</v>
      </c>
      <c r="AG146" s="3741">
        <f t="shared" si="42"/>
        <v>3</v>
      </c>
    </row>
    <row r="147" spans="1:33" s="3791" customFormat="1" ht="21" customHeight="1">
      <c r="A147" s="3732">
        <f t="shared" si="43"/>
        <v>138</v>
      </c>
      <c r="B147" s="3792" t="s">
        <v>6449</v>
      </c>
      <c r="C147" s="3735">
        <v>1</v>
      </c>
      <c r="D147" s="3735" t="s">
        <v>907</v>
      </c>
      <c r="E147" s="3703">
        <v>15000</v>
      </c>
      <c r="F147" s="3737">
        <v>1</v>
      </c>
      <c r="G147" s="3701">
        <f t="shared" si="46"/>
        <v>15000</v>
      </c>
      <c r="H147" s="3702">
        <v>1</v>
      </c>
      <c r="I147" s="3703">
        <f t="shared" si="40"/>
        <v>15000</v>
      </c>
      <c r="J147" s="3749"/>
      <c r="K147" s="3703">
        <f t="shared" si="47"/>
        <v>0</v>
      </c>
      <c r="L147" s="3702"/>
      <c r="M147" s="3706">
        <f t="shared" si="48"/>
        <v>0</v>
      </c>
      <c r="N147" s="3754"/>
      <c r="O147" s="3703">
        <f t="shared" si="49"/>
        <v>0</v>
      </c>
      <c r="P147" s="3732">
        <f t="shared" si="44"/>
        <v>138</v>
      </c>
      <c r="Q147" s="3792" t="s">
        <v>6449</v>
      </c>
      <c r="R147" s="3735">
        <v>1</v>
      </c>
      <c r="S147" s="3735" t="s">
        <v>907</v>
      </c>
      <c r="T147" s="3703">
        <v>15000</v>
      </c>
      <c r="U147" s="3707">
        <v>1</v>
      </c>
      <c r="V147" s="3701">
        <f t="shared" si="50"/>
        <v>15000</v>
      </c>
      <c r="W147" s="3707">
        <v>1</v>
      </c>
      <c r="X147" s="3708">
        <f t="shared" si="51"/>
        <v>15000</v>
      </c>
      <c r="Y147" s="3707"/>
      <c r="Z147" s="3709">
        <f t="shared" si="52"/>
        <v>0</v>
      </c>
      <c r="AA147" s="3707"/>
      <c r="AB147" s="3709">
        <f t="shared" si="53"/>
        <v>0</v>
      </c>
      <c r="AC147" s="3707"/>
      <c r="AD147" s="3710">
        <f t="shared" si="54"/>
        <v>0</v>
      </c>
      <c r="AE147" s="3739">
        <f t="shared" si="45"/>
        <v>4</v>
      </c>
      <c r="AF147" s="3740">
        <f t="shared" si="55"/>
        <v>60000</v>
      </c>
      <c r="AG147" s="3741">
        <f t="shared" si="42"/>
        <v>3</v>
      </c>
    </row>
    <row r="148" spans="1:33" s="3791" customFormat="1" ht="21" customHeight="1">
      <c r="A148" s="3732">
        <f t="shared" si="43"/>
        <v>139</v>
      </c>
      <c r="B148" s="3792" t="s">
        <v>6450</v>
      </c>
      <c r="C148" s="3735">
        <v>1</v>
      </c>
      <c r="D148" s="3735" t="s">
        <v>907</v>
      </c>
      <c r="E148" s="3703">
        <v>15000</v>
      </c>
      <c r="F148" s="3737"/>
      <c r="G148" s="3701">
        <f t="shared" si="46"/>
        <v>0</v>
      </c>
      <c r="H148" s="3702"/>
      <c r="I148" s="3703">
        <f t="shared" si="40"/>
        <v>0</v>
      </c>
      <c r="J148" s="3749"/>
      <c r="K148" s="3703">
        <f t="shared" si="47"/>
        <v>0</v>
      </c>
      <c r="L148" s="3702"/>
      <c r="M148" s="3706">
        <f t="shared" si="48"/>
        <v>0</v>
      </c>
      <c r="N148" s="3754"/>
      <c r="O148" s="3703">
        <f t="shared" si="49"/>
        <v>0</v>
      </c>
      <c r="P148" s="3732">
        <f t="shared" si="44"/>
        <v>139</v>
      </c>
      <c r="Q148" s="3792" t="s">
        <v>6450</v>
      </c>
      <c r="R148" s="3735">
        <v>1</v>
      </c>
      <c r="S148" s="3735" t="s">
        <v>907</v>
      </c>
      <c r="T148" s="3703">
        <v>15000</v>
      </c>
      <c r="U148" s="3707">
        <v>1</v>
      </c>
      <c r="V148" s="3701">
        <f t="shared" si="50"/>
        <v>15000</v>
      </c>
      <c r="W148" s="3707">
        <v>1</v>
      </c>
      <c r="X148" s="3708">
        <f t="shared" si="51"/>
        <v>15000</v>
      </c>
      <c r="Y148" s="3707"/>
      <c r="Z148" s="3709">
        <f t="shared" si="52"/>
        <v>0</v>
      </c>
      <c r="AA148" s="3707"/>
      <c r="AB148" s="3709">
        <f t="shared" si="53"/>
        <v>0</v>
      </c>
      <c r="AC148" s="3707"/>
      <c r="AD148" s="3710">
        <f t="shared" si="54"/>
        <v>0</v>
      </c>
      <c r="AE148" s="3739">
        <f t="shared" si="45"/>
        <v>2</v>
      </c>
      <c r="AF148" s="3740">
        <f t="shared" si="55"/>
        <v>30000</v>
      </c>
      <c r="AG148" s="3741">
        <f t="shared" si="42"/>
        <v>1</v>
      </c>
    </row>
    <row r="149" spans="1:33" s="3791" customFormat="1" ht="21" customHeight="1">
      <c r="A149" s="3732">
        <f t="shared" si="43"/>
        <v>140</v>
      </c>
      <c r="B149" s="3792" t="s">
        <v>6451</v>
      </c>
      <c r="C149" s="3735">
        <v>2</v>
      </c>
      <c r="D149" s="3735" t="s">
        <v>1641</v>
      </c>
      <c r="E149" s="3703"/>
      <c r="F149" s="3737"/>
      <c r="G149" s="3701">
        <f t="shared" si="46"/>
        <v>0</v>
      </c>
      <c r="H149" s="3702"/>
      <c r="I149" s="3703">
        <f t="shared" si="40"/>
        <v>0</v>
      </c>
      <c r="J149" s="3749"/>
      <c r="K149" s="3703">
        <f t="shared" si="47"/>
        <v>0</v>
      </c>
      <c r="L149" s="3702"/>
      <c r="M149" s="3706">
        <f t="shared" si="48"/>
        <v>0</v>
      </c>
      <c r="N149" s="3754"/>
      <c r="O149" s="3703">
        <f t="shared" si="49"/>
        <v>0</v>
      </c>
      <c r="P149" s="3732">
        <f t="shared" si="44"/>
        <v>140</v>
      </c>
      <c r="Q149" s="3792" t="s">
        <v>6451</v>
      </c>
      <c r="R149" s="3735">
        <v>2</v>
      </c>
      <c r="S149" s="3735" t="s">
        <v>1641</v>
      </c>
      <c r="T149" s="3703"/>
      <c r="U149" s="3707"/>
      <c r="V149" s="3701">
        <f t="shared" si="50"/>
        <v>0</v>
      </c>
      <c r="W149" s="3707"/>
      <c r="X149" s="3708">
        <f t="shared" si="51"/>
        <v>0</v>
      </c>
      <c r="Y149" s="3707"/>
      <c r="Z149" s="3709">
        <f t="shared" si="52"/>
        <v>0</v>
      </c>
      <c r="AA149" s="3707"/>
      <c r="AB149" s="3709">
        <f t="shared" si="53"/>
        <v>0</v>
      </c>
      <c r="AC149" s="3707"/>
      <c r="AD149" s="3710">
        <f t="shared" si="54"/>
        <v>0</v>
      </c>
      <c r="AE149" s="3739">
        <f t="shared" si="45"/>
        <v>0</v>
      </c>
      <c r="AF149" s="3740">
        <f t="shared" si="55"/>
        <v>0</v>
      </c>
      <c r="AG149" s="3741">
        <f t="shared" si="42"/>
        <v>-2</v>
      </c>
    </row>
    <row r="150" spans="1:33" s="3791" customFormat="1" ht="21" customHeight="1">
      <c r="A150" s="3732">
        <f t="shared" si="43"/>
        <v>141</v>
      </c>
      <c r="B150" s="3792" t="s">
        <v>6452</v>
      </c>
      <c r="C150" s="3735">
        <v>12</v>
      </c>
      <c r="D150" s="3735" t="s">
        <v>1220</v>
      </c>
      <c r="E150" s="3703"/>
      <c r="F150" s="3737"/>
      <c r="G150" s="3701">
        <f t="shared" si="46"/>
        <v>0</v>
      </c>
      <c r="H150" s="3702"/>
      <c r="I150" s="3703">
        <f t="shared" si="40"/>
        <v>0</v>
      </c>
      <c r="J150" s="3749"/>
      <c r="K150" s="3703">
        <f t="shared" si="47"/>
        <v>0</v>
      </c>
      <c r="L150" s="3702"/>
      <c r="M150" s="3706">
        <f t="shared" si="48"/>
        <v>0</v>
      </c>
      <c r="N150" s="3754"/>
      <c r="O150" s="3703">
        <f t="shared" si="49"/>
        <v>0</v>
      </c>
      <c r="P150" s="3732">
        <f t="shared" si="44"/>
        <v>141</v>
      </c>
      <c r="Q150" s="3792" t="s">
        <v>6452</v>
      </c>
      <c r="R150" s="3735">
        <v>12</v>
      </c>
      <c r="S150" s="3735" t="s">
        <v>1220</v>
      </c>
      <c r="T150" s="3703"/>
      <c r="U150" s="3707"/>
      <c r="V150" s="3701">
        <f t="shared" si="50"/>
        <v>0</v>
      </c>
      <c r="W150" s="3707"/>
      <c r="X150" s="3708">
        <f t="shared" si="51"/>
        <v>0</v>
      </c>
      <c r="Y150" s="3707"/>
      <c r="Z150" s="3709">
        <f t="shared" si="52"/>
        <v>0</v>
      </c>
      <c r="AA150" s="3707"/>
      <c r="AB150" s="3709">
        <f t="shared" si="53"/>
        <v>0</v>
      </c>
      <c r="AC150" s="3707"/>
      <c r="AD150" s="3710">
        <f t="shared" si="54"/>
        <v>0</v>
      </c>
      <c r="AE150" s="3739">
        <f t="shared" si="45"/>
        <v>0</v>
      </c>
      <c r="AF150" s="3740">
        <f t="shared" si="55"/>
        <v>0</v>
      </c>
      <c r="AG150" s="3741">
        <f t="shared" si="42"/>
        <v>-12</v>
      </c>
    </row>
    <row r="151" spans="1:33" s="3791" customFormat="1" ht="42" customHeight="1">
      <c r="A151" s="3732">
        <f t="shared" si="43"/>
        <v>142</v>
      </c>
      <c r="B151" s="3793" t="s">
        <v>6453</v>
      </c>
      <c r="C151" s="3735">
        <v>1</v>
      </c>
      <c r="D151" s="3735" t="s">
        <v>907</v>
      </c>
      <c r="E151" s="3703">
        <v>7500</v>
      </c>
      <c r="F151" s="3737"/>
      <c r="G151" s="3701">
        <f t="shared" si="46"/>
        <v>0</v>
      </c>
      <c r="H151" s="3702"/>
      <c r="I151" s="3703">
        <f t="shared" si="40"/>
        <v>0</v>
      </c>
      <c r="J151" s="3749"/>
      <c r="K151" s="3703">
        <f t="shared" si="47"/>
        <v>0</v>
      </c>
      <c r="L151" s="3702"/>
      <c r="M151" s="3706">
        <f t="shared" si="48"/>
        <v>0</v>
      </c>
      <c r="N151" s="3754"/>
      <c r="O151" s="3703">
        <f t="shared" si="49"/>
        <v>0</v>
      </c>
      <c r="P151" s="3732">
        <f t="shared" si="44"/>
        <v>142</v>
      </c>
      <c r="Q151" s="3793" t="s">
        <v>6453</v>
      </c>
      <c r="R151" s="3735">
        <v>1</v>
      </c>
      <c r="S151" s="3735" t="s">
        <v>907</v>
      </c>
      <c r="T151" s="3703">
        <v>7500</v>
      </c>
      <c r="U151" s="3707"/>
      <c r="V151" s="3701">
        <f t="shared" si="50"/>
        <v>0</v>
      </c>
      <c r="W151" s="3707"/>
      <c r="X151" s="3708">
        <f t="shared" si="51"/>
        <v>0</v>
      </c>
      <c r="Y151" s="3707"/>
      <c r="Z151" s="3709">
        <f t="shared" si="52"/>
        <v>0</v>
      </c>
      <c r="AA151" s="3707"/>
      <c r="AB151" s="3709">
        <f t="shared" si="53"/>
        <v>0</v>
      </c>
      <c r="AC151" s="3707"/>
      <c r="AD151" s="3710">
        <f t="shared" si="54"/>
        <v>0</v>
      </c>
      <c r="AE151" s="3739">
        <f t="shared" si="45"/>
        <v>0</v>
      </c>
      <c r="AF151" s="3740">
        <f t="shared" si="55"/>
        <v>0</v>
      </c>
      <c r="AG151" s="3741">
        <f t="shared" si="42"/>
        <v>-1</v>
      </c>
    </row>
    <row r="152" spans="1:33" s="3791" customFormat="1" ht="23.25" customHeight="1">
      <c r="A152" s="3732">
        <f t="shared" si="43"/>
        <v>143</v>
      </c>
      <c r="B152" s="3794" t="s">
        <v>6454</v>
      </c>
      <c r="C152" s="3735">
        <v>1</v>
      </c>
      <c r="D152" s="3735" t="s">
        <v>1220</v>
      </c>
      <c r="E152" s="3703">
        <v>6000</v>
      </c>
      <c r="F152" s="3737"/>
      <c r="G152" s="3701">
        <f t="shared" si="46"/>
        <v>0</v>
      </c>
      <c r="H152" s="3702"/>
      <c r="I152" s="3703">
        <f t="shared" si="40"/>
        <v>0</v>
      </c>
      <c r="J152" s="3749">
        <v>2</v>
      </c>
      <c r="K152" s="3703">
        <f t="shared" si="47"/>
        <v>12000</v>
      </c>
      <c r="L152" s="3702"/>
      <c r="M152" s="3706">
        <f t="shared" si="48"/>
        <v>0</v>
      </c>
      <c r="N152" s="3754"/>
      <c r="O152" s="3703">
        <f t="shared" si="49"/>
        <v>0</v>
      </c>
      <c r="P152" s="3732">
        <f t="shared" si="44"/>
        <v>143</v>
      </c>
      <c r="Q152" s="3794" t="s">
        <v>6454</v>
      </c>
      <c r="R152" s="3735">
        <v>1</v>
      </c>
      <c r="S152" s="3735" t="s">
        <v>1220</v>
      </c>
      <c r="T152" s="3703">
        <v>6000</v>
      </c>
      <c r="U152" s="3707"/>
      <c r="V152" s="3701">
        <f t="shared" si="50"/>
        <v>0</v>
      </c>
      <c r="W152" s="3707"/>
      <c r="X152" s="3708">
        <f t="shared" si="51"/>
        <v>0</v>
      </c>
      <c r="Y152" s="3707"/>
      <c r="Z152" s="3709">
        <f t="shared" si="52"/>
        <v>0</v>
      </c>
      <c r="AA152" s="3707"/>
      <c r="AB152" s="3709">
        <f t="shared" si="53"/>
        <v>0</v>
      </c>
      <c r="AC152" s="3707"/>
      <c r="AD152" s="3710">
        <f t="shared" si="54"/>
        <v>0</v>
      </c>
      <c r="AE152" s="3739">
        <f t="shared" si="45"/>
        <v>2</v>
      </c>
      <c r="AF152" s="3740">
        <f t="shared" si="55"/>
        <v>12000</v>
      </c>
      <c r="AG152" s="3741">
        <f t="shared" si="42"/>
        <v>1</v>
      </c>
    </row>
    <row r="153" spans="1:33" s="3791" customFormat="1" ht="23.25" customHeight="1">
      <c r="A153" s="3732">
        <f t="shared" si="43"/>
        <v>144</v>
      </c>
      <c r="B153" s="3794" t="s">
        <v>6455</v>
      </c>
      <c r="C153" s="3735">
        <v>1</v>
      </c>
      <c r="D153" s="3735" t="s">
        <v>907</v>
      </c>
      <c r="E153" s="3703">
        <v>5000</v>
      </c>
      <c r="F153" s="3737">
        <v>25</v>
      </c>
      <c r="G153" s="3701">
        <f t="shared" si="46"/>
        <v>125000</v>
      </c>
      <c r="H153" s="3702">
        <v>5</v>
      </c>
      <c r="I153" s="3703">
        <f t="shared" si="40"/>
        <v>25000</v>
      </c>
      <c r="J153" s="3749">
        <v>1</v>
      </c>
      <c r="K153" s="3703">
        <f t="shared" si="47"/>
        <v>5000</v>
      </c>
      <c r="L153" s="3702"/>
      <c r="M153" s="3706">
        <f t="shared" si="48"/>
        <v>0</v>
      </c>
      <c r="N153" s="3754"/>
      <c r="O153" s="3703">
        <f t="shared" si="49"/>
        <v>0</v>
      </c>
      <c r="P153" s="3732">
        <f t="shared" si="44"/>
        <v>144</v>
      </c>
      <c r="Q153" s="3794" t="s">
        <v>6455</v>
      </c>
      <c r="R153" s="3735">
        <v>1</v>
      </c>
      <c r="S153" s="3735" t="s">
        <v>907</v>
      </c>
      <c r="T153" s="3703">
        <v>5000</v>
      </c>
      <c r="U153" s="3707">
        <v>5</v>
      </c>
      <c r="V153" s="3701">
        <f t="shared" si="50"/>
        <v>25000</v>
      </c>
      <c r="W153" s="3707"/>
      <c r="X153" s="3708">
        <f t="shared" si="51"/>
        <v>0</v>
      </c>
      <c r="Y153" s="3707"/>
      <c r="Z153" s="3709">
        <f t="shared" si="52"/>
        <v>0</v>
      </c>
      <c r="AA153" s="3707"/>
      <c r="AB153" s="3709">
        <f t="shared" si="53"/>
        <v>0</v>
      </c>
      <c r="AC153" s="3707">
        <v>20</v>
      </c>
      <c r="AD153" s="3710">
        <f t="shared" si="54"/>
        <v>100000</v>
      </c>
      <c r="AE153" s="3739">
        <f t="shared" si="45"/>
        <v>56</v>
      </c>
      <c r="AF153" s="3740">
        <f t="shared" si="55"/>
        <v>280000</v>
      </c>
      <c r="AG153" s="3741">
        <f t="shared" si="42"/>
        <v>55</v>
      </c>
    </row>
    <row r="154" spans="1:33" s="3791" customFormat="1" ht="23.25" customHeight="1">
      <c r="A154" s="3732">
        <f t="shared" si="43"/>
        <v>145</v>
      </c>
      <c r="B154" s="3794" t="s">
        <v>6456</v>
      </c>
      <c r="C154" s="3735">
        <v>1</v>
      </c>
      <c r="D154" s="3735" t="s">
        <v>1641</v>
      </c>
      <c r="E154" s="3703">
        <v>3843.75</v>
      </c>
      <c r="F154" s="3737"/>
      <c r="G154" s="3701">
        <f t="shared" si="46"/>
        <v>0</v>
      </c>
      <c r="H154" s="3702"/>
      <c r="I154" s="3703">
        <f t="shared" si="40"/>
        <v>0</v>
      </c>
      <c r="J154" s="3749">
        <v>1</v>
      </c>
      <c r="K154" s="3703">
        <f t="shared" si="47"/>
        <v>3843.75</v>
      </c>
      <c r="L154" s="3702"/>
      <c r="M154" s="3706">
        <f t="shared" si="48"/>
        <v>0</v>
      </c>
      <c r="N154" s="3754"/>
      <c r="O154" s="3703">
        <f t="shared" si="49"/>
        <v>0</v>
      </c>
      <c r="P154" s="3732">
        <f t="shared" si="44"/>
        <v>145</v>
      </c>
      <c r="Q154" s="3794" t="s">
        <v>6456</v>
      </c>
      <c r="R154" s="3735">
        <v>1</v>
      </c>
      <c r="S154" s="3735" t="s">
        <v>1641</v>
      </c>
      <c r="T154" s="3703">
        <v>3843.75</v>
      </c>
      <c r="U154" s="3707"/>
      <c r="V154" s="3701">
        <f t="shared" si="50"/>
        <v>0</v>
      </c>
      <c r="W154" s="3707"/>
      <c r="X154" s="3708">
        <f t="shared" si="51"/>
        <v>0</v>
      </c>
      <c r="Y154" s="3707"/>
      <c r="Z154" s="3709">
        <f t="shared" si="52"/>
        <v>0</v>
      </c>
      <c r="AA154" s="3707"/>
      <c r="AB154" s="3709">
        <f t="shared" si="53"/>
        <v>0</v>
      </c>
      <c r="AC154" s="3707"/>
      <c r="AD154" s="3710">
        <f t="shared" si="54"/>
        <v>0</v>
      </c>
      <c r="AE154" s="3739">
        <f t="shared" si="45"/>
        <v>1</v>
      </c>
      <c r="AF154" s="3740">
        <f t="shared" si="55"/>
        <v>3843.75</v>
      </c>
      <c r="AG154" s="3741">
        <f t="shared" si="42"/>
        <v>0</v>
      </c>
    </row>
    <row r="155" spans="1:33" s="3791" customFormat="1" ht="23.25" customHeight="1">
      <c r="A155" s="3732">
        <f t="shared" si="43"/>
        <v>146</v>
      </c>
      <c r="B155" s="3794" t="s">
        <v>6457</v>
      </c>
      <c r="C155" s="3735">
        <v>2</v>
      </c>
      <c r="D155" s="3735" t="s">
        <v>929</v>
      </c>
      <c r="E155" s="3703">
        <v>34875</v>
      </c>
      <c r="F155" s="3737"/>
      <c r="G155" s="3703">
        <f t="shared" si="46"/>
        <v>0</v>
      </c>
      <c r="H155" s="3702"/>
      <c r="I155" s="3703">
        <f t="shared" si="40"/>
        <v>0</v>
      </c>
      <c r="J155" s="3749">
        <v>3</v>
      </c>
      <c r="K155" s="3703">
        <f t="shared" si="47"/>
        <v>104625</v>
      </c>
      <c r="L155" s="3702"/>
      <c r="M155" s="3706">
        <f t="shared" si="48"/>
        <v>0</v>
      </c>
      <c r="N155" s="3754"/>
      <c r="O155" s="3703">
        <f t="shared" si="49"/>
        <v>0</v>
      </c>
      <c r="P155" s="3732">
        <f t="shared" si="44"/>
        <v>146</v>
      </c>
      <c r="Q155" s="3794" t="s">
        <v>6457</v>
      </c>
      <c r="R155" s="3735">
        <v>2</v>
      </c>
      <c r="S155" s="3735" t="s">
        <v>929</v>
      </c>
      <c r="T155" s="3703">
        <v>34875</v>
      </c>
      <c r="U155" s="3707"/>
      <c r="V155" s="3701">
        <f t="shared" si="50"/>
        <v>0</v>
      </c>
      <c r="W155" s="3707"/>
      <c r="X155" s="3708">
        <f t="shared" si="51"/>
        <v>0</v>
      </c>
      <c r="Y155" s="3707"/>
      <c r="Z155" s="3709">
        <f t="shared" si="52"/>
        <v>0</v>
      </c>
      <c r="AA155" s="3707"/>
      <c r="AB155" s="3709">
        <f t="shared" si="53"/>
        <v>0</v>
      </c>
      <c r="AC155" s="3707"/>
      <c r="AD155" s="3710">
        <f t="shared" si="54"/>
        <v>0</v>
      </c>
      <c r="AE155" s="3739">
        <f t="shared" si="45"/>
        <v>3</v>
      </c>
      <c r="AF155" s="3740">
        <f t="shared" si="55"/>
        <v>104625</v>
      </c>
      <c r="AG155" s="3741">
        <f t="shared" si="42"/>
        <v>1</v>
      </c>
    </row>
    <row r="156" spans="1:33" s="3796" customFormat="1" ht="23.25" customHeight="1">
      <c r="A156" s="3696">
        <f t="shared" si="43"/>
        <v>147</v>
      </c>
      <c r="B156" s="3795" t="s">
        <v>6458</v>
      </c>
      <c r="C156" s="3713">
        <v>2</v>
      </c>
      <c r="D156" s="3713" t="s">
        <v>2895</v>
      </c>
      <c r="E156" s="3701">
        <v>15000</v>
      </c>
      <c r="F156" s="3700"/>
      <c r="G156" s="3703">
        <f t="shared" si="46"/>
        <v>0</v>
      </c>
      <c r="H156" s="3702"/>
      <c r="I156" s="3703">
        <f t="shared" si="40"/>
        <v>0</v>
      </c>
      <c r="J156" s="3749"/>
      <c r="K156" s="3703">
        <f t="shared" si="47"/>
        <v>0</v>
      </c>
      <c r="L156" s="3705"/>
      <c r="M156" s="3706">
        <f t="shared" si="48"/>
        <v>0</v>
      </c>
      <c r="N156" s="3754"/>
      <c r="O156" s="3703">
        <f t="shared" si="49"/>
        <v>0</v>
      </c>
      <c r="P156" s="3696">
        <f t="shared" si="44"/>
        <v>147</v>
      </c>
      <c r="Q156" s="3795" t="s">
        <v>6458</v>
      </c>
      <c r="R156" s="3713">
        <v>2</v>
      </c>
      <c r="S156" s="3713" t="s">
        <v>2895</v>
      </c>
      <c r="T156" s="3701">
        <v>15000</v>
      </c>
      <c r="U156" s="3694"/>
      <c r="V156" s="3701">
        <f t="shared" si="50"/>
        <v>0</v>
      </c>
      <c r="W156" s="3707"/>
      <c r="X156" s="3708">
        <f t="shared" si="51"/>
        <v>0</v>
      </c>
      <c r="Y156" s="3694"/>
      <c r="Z156" s="3709">
        <f t="shared" si="52"/>
        <v>0</v>
      </c>
      <c r="AA156" s="3694"/>
      <c r="AB156" s="3709">
        <f t="shared" si="53"/>
        <v>0</v>
      </c>
      <c r="AC156" s="3707"/>
      <c r="AD156" s="3710">
        <f t="shared" si="54"/>
        <v>0</v>
      </c>
      <c r="AE156" s="3711">
        <f t="shared" si="45"/>
        <v>0</v>
      </c>
      <c r="AF156" s="3695">
        <f t="shared" si="55"/>
        <v>0</v>
      </c>
      <c r="AG156" s="3712">
        <f t="shared" si="42"/>
        <v>-2</v>
      </c>
    </row>
    <row r="157" spans="1:33" s="3796" customFormat="1" ht="23.25" customHeight="1">
      <c r="A157" s="3696">
        <f t="shared" si="43"/>
        <v>148</v>
      </c>
      <c r="B157" s="3795" t="s">
        <v>6459</v>
      </c>
      <c r="C157" s="3713">
        <v>2</v>
      </c>
      <c r="D157" s="3713" t="s">
        <v>929</v>
      </c>
      <c r="E157" s="3701">
        <v>20050</v>
      </c>
      <c r="F157" s="3700"/>
      <c r="G157" s="3703">
        <f t="shared" si="46"/>
        <v>0</v>
      </c>
      <c r="H157" s="3702"/>
      <c r="I157" s="3703">
        <f t="shared" si="40"/>
        <v>0</v>
      </c>
      <c r="J157" s="3749"/>
      <c r="K157" s="3703">
        <f t="shared" si="47"/>
        <v>0</v>
      </c>
      <c r="L157" s="3705"/>
      <c r="M157" s="3706">
        <f t="shared" si="48"/>
        <v>0</v>
      </c>
      <c r="N157" s="3754"/>
      <c r="O157" s="3703">
        <f t="shared" si="49"/>
        <v>0</v>
      </c>
      <c r="P157" s="3696">
        <f t="shared" si="44"/>
        <v>148</v>
      </c>
      <c r="Q157" s="3795" t="s">
        <v>6459</v>
      </c>
      <c r="R157" s="3713">
        <v>2</v>
      </c>
      <c r="S157" s="3713" t="s">
        <v>929</v>
      </c>
      <c r="T157" s="3701">
        <v>20050</v>
      </c>
      <c r="U157" s="3694"/>
      <c r="V157" s="3701">
        <f t="shared" si="50"/>
        <v>0</v>
      </c>
      <c r="W157" s="3707"/>
      <c r="X157" s="3708">
        <f t="shared" si="51"/>
        <v>0</v>
      </c>
      <c r="Y157" s="3694"/>
      <c r="Z157" s="3709">
        <f t="shared" si="52"/>
        <v>0</v>
      </c>
      <c r="AA157" s="3694"/>
      <c r="AB157" s="3709">
        <f t="shared" si="53"/>
        <v>0</v>
      </c>
      <c r="AC157" s="3707"/>
      <c r="AD157" s="3710">
        <f t="shared" si="54"/>
        <v>0</v>
      </c>
      <c r="AE157" s="3711">
        <f t="shared" si="45"/>
        <v>0</v>
      </c>
      <c r="AF157" s="3695">
        <f t="shared" si="55"/>
        <v>0</v>
      </c>
      <c r="AG157" s="3712">
        <f t="shared" si="42"/>
        <v>-2</v>
      </c>
    </row>
    <row r="158" spans="1:33" s="3796" customFormat="1" ht="23.25" customHeight="1">
      <c r="A158" s="3696">
        <f t="shared" si="43"/>
        <v>149</v>
      </c>
      <c r="B158" s="3795" t="s">
        <v>6460</v>
      </c>
      <c r="C158" s="3713">
        <v>2</v>
      </c>
      <c r="D158" s="3713" t="s">
        <v>929</v>
      </c>
      <c r="E158" s="3701">
        <v>19500</v>
      </c>
      <c r="F158" s="3700"/>
      <c r="G158" s="3703">
        <f t="shared" si="46"/>
        <v>0</v>
      </c>
      <c r="H158" s="3702"/>
      <c r="I158" s="3703">
        <f t="shared" si="40"/>
        <v>0</v>
      </c>
      <c r="J158" s="3749"/>
      <c r="K158" s="3703">
        <f t="shared" si="47"/>
        <v>0</v>
      </c>
      <c r="L158" s="3705"/>
      <c r="M158" s="3706">
        <f t="shared" si="48"/>
        <v>0</v>
      </c>
      <c r="N158" s="3754"/>
      <c r="O158" s="3703">
        <f t="shared" si="49"/>
        <v>0</v>
      </c>
      <c r="P158" s="3696">
        <f t="shared" si="44"/>
        <v>149</v>
      </c>
      <c r="Q158" s="3795" t="s">
        <v>6460</v>
      </c>
      <c r="R158" s="3713">
        <v>2</v>
      </c>
      <c r="S158" s="3713" t="s">
        <v>929</v>
      </c>
      <c r="T158" s="3701">
        <v>19500</v>
      </c>
      <c r="U158" s="3694"/>
      <c r="V158" s="3701">
        <f t="shared" si="50"/>
        <v>0</v>
      </c>
      <c r="W158" s="3707"/>
      <c r="X158" s="3708">
        <f t="shared" si="51"/>
        <v>0</v>
      </c>
      <c r="Y158" s="3694"/>
      <c r="Z158" s="3709">
        <f t="shared" si="52"/>
        <v>0</v>
      </c>
      <c r="AA158" s="3694"/>
      <c r="AB158" s="3709">
        <f t="shared" si="53"/>
        <v>0</v>
      </c>
      <c r="AC158" s="3707"/>
      <c r="AD158" s="3710">
        <f t="shared" si="54"/>
        <v>0</v>
      </c>
      <c r="AE158" s="3711">
        <f t="shared" si="45"/>
        <v>0</v>
      </c>
      <c r="AF158" s="3695">
        <f t="shared" si="55"/>
        <v>0</v>
      </c>
      <c r="AG158" s="3712">
        <f t="shared" si="42"/>
        <v>-2</v>
      </c>
    </row>
    <row r="159" spans="1:33" s="3796" customFormat="1" ht="23.25" customHeight="1">
      <c r="A159" s="3696">
        <f t="shared" si="43"/>
        <v>150</v>
      </c>
      <c r="B159" s="3795" t="s">
        <v>6461</v>
      </c>
      <c r="C159" s="3713">
        <v>8</v>
      </c>
      <c r="D159" s="3713" t="s">
        <v>929</v>
      </c>
      <c r="E159" s="3701">
        <v>1000</v>
      </c>
      <c r="F159" s="3700"/>
      <c r="G159" s="3703">
        <f t="shared" si="46"/>
        <v>0</v>
      </c>
      <c r="H159" s="3702"/>
      <c r="I159" s="3703">
        <f t="shared" si="40"/>
        <v>0</v>
      </c>
      <c r="J159" s="3749"/>
      <c r="K159" s="3703">
        <f t="shared" si="47"/>
        <v>0</v>
      </c>
      <c r="L159" s="3705"/>
      <c r="M159" s="3706">
        <f t="shared" si="48"/>
        <v>0</v>
      </c>
      <c r="N159" s="3754"/>
      <c r="O159" s="3703">
        <f t="shared" si="49"/>
        <v>0</v>
      </c>
      <c r="P159" s="3696">
        <f t="shared" si="44"/>
        <v>150</v>
      </c>
      <c r="Q159" s="3795" t="s">
        <v>6461</v>
      </c>
      <c r="R159" s="3713">
        <v>8</v>
      </c>
      <c r="S159" s="3713" t="s">
        <v>929</v>
      </c>
      <c r="T159" s="3701">
        <v>1000</v>
      </c>
      <c r="U159" s="3694"/>
      <c r="V159" s="3701">
        <f t="shared" si="50"/>
        <v>0</v>
      </c>
      <c r="W159" s="3707"/>
      <c r="X159" s="3708">
        <f t="shared" si="51"/>
        <v>0</v>
      </c>
      <c r="Y159" s="3694"/>
      <c r="Z159" s="3709">
        <f t="shared" si="52"/>
        <v>0</v>
      </c>
      <c r="AA159" s="3694"/>
      <c r="AB159" s="3709">
        <f t="shared" si="53"/>
        <v>0</v>
      </c>
      <c r="AC159" s="3707"/>
      <c r="AD159" s="3710">
        <f t="shared" si="54"/>
        <v>0</v>
      </c>
      <c r="AE159" s="3711">
        <f t="shared" si="45"/>
        <v>0</v>
      </c>
      <c r="AF159" s="3695">
        <f t="shared" si="55"/>
        <v>0</v>
      </c>
      <c r="AG159" s="3712">
        <f t="shared" si="42"/>
        <v>-8</v>
      </c>
    </row>
    <row r="160" spans="1:33" s="3796" customFormat="1" ht="23.25" customHeight="1">
      <c r="A160" s="3696">
        <f t="shared" si="43"/>
        <v>151</v>
      </c>
      <c r="B160" s="3795" t="s">
        <v>6462</v>
      </c>
      <c r="C160" s="3713">
        <v>1</v>
      </c>
      <c r="D160" s="3713" t="s">
        <v>907</v>
      </c>
      <c r="E160" s="3701">
        <v>1000</v>
      </c>
      <c r="F160" s="3700"/>
      <c r="G160" s="3703">
        <f t="shared" si="46"/>
        <v>0</v>
      </c>
      <c r="H160" s="3702"/>
      <c r="I160" s="3703">
        <f t="shared" si="40"/>
        <v>0</v>
      </c>
      <c r="J160" s="3749"/>
      <c r="K160" s="3703">
        <f t="shared" si="47"/>
        <v>0</v>
      </c>
      <c r="L160" s="3705"/>
      <c r="M160" s="3706">
        <f t="shared" si="48"/>
        <v>0</v>
      </c>
      <c r="N160" s="3754"/>
      <c r="O160" s="3703">
        <f t="shared" si="49"/>
        <v>0</v>
      </c>
      <c r="P160" s="3696">
        <f t="shared" si="44"/>
        <v>151</v>
      </c>
      <c r="Q160" s="3795" t="s">
        <v>6462</v>
      </c>
      <c r="R160" s="3713">
        <v>1</v>
      </c>
      <c r="S160" s="3713" t="s">
        <v>907</v>
      </c>
      <c r="T160" s="3701">
        <v>1000</v>
      </c>
      <c r="U160" s="3694"/>
      <c r="V160" s="3701">
        <f t="shared" si="50"/>
        <v>0</v>
      </c>
      <c r="W160" s="3707"/>
      <c r="X160" s="3708">
        <f t="shared" si="51"/>
        <v>0</v>
      </c>
      <c r="Y160" s="3694"/>
      <c r="Z160" s="3709">
        <f t="shared" si="52"/>
        <v>0</v>
      </c>
      <c r="AA160" s="3694"/>
      <c r="AB160" s="3709">
        <f t="shared" si="53"/>
        <v>0</v>
      </c>
      <c r="AC160" s="3707"/>
      <c r="AD160" s="3710">
        <f t="shared" si="54"/>
        <v>0</v>
      </c>
      <c r="AE160" s="3711">
        <f t="shared" si="45"/>
        <v>0</v>
      </c>
      <c r="AF160" s="3695">
        <f t="shared" si="55"/>
        <v>0</v>
      </c>
      <c r="AG160" s="3712">
        <f t="shared" si="42"/>
        <v>-1</v>
      </c>
    </row>
    <row r="161" spans="1:33" s="3796" customFormat="1" ht="23.25" customHeight="1">
      <c r="A161" s="3696">
        <f t="shared" si="43"/>
        <v>152</v>
      </c>
      <c r="B161" s="3795" t="s">
        <v>6463</v>
      </c>
      <c r="C161" s="3713">
        <v>1</v>
      </c>
      <c r="D161" s="3713" t="s">
        <v>946</v>
      </c>
      <c r="E161" s="3701">
        <v>1038</v>
      </c>
      <c r="F161" s="3700"/>
      <c r="G161" s="3703">
        <f t="shared" si="46"/>
        <v>0</v>
      </c>
      <c r="H161" s="3702"/>
      <c r="I161" s="3703">
        <f t="shared" si="40"/>
        <v>0</v>
      </c>
      <c r="J161" s="3749"/>
      <c r="K161" s="3703">
        <f t="shared" si="47"/>
        <v>0</v>
      </c>
      <c r="L161" s="3705"/>
      <c r="M161" s="3706">
        <f t="shared" si="48"/>
        <v>0</v>
      </c>
      <c r="N161" s="3754"/>
      <c r="O161" s="3703">
        <f t="shared" si="49"/>
        <v>0</v>
      </c>
      <c r="P161" s="3696">
        <f t="shared" si="44"/>
        <v>152</v>
      </c>
      <c r="Q161" s="3795" t="s">
        <v>6463</v>
      </c>
      <c r="R161" s="3713">
        <v>1</v>
      </c>
      <c r="S161" s="3713" t="s">
        <v>946</v>
      </c>
      <c r="T161" s="3701">
        <v>1038</v>
      </c>
      <c r="U161" s="3694"/>
      <c r="V161" s="3701">
        <f t="shared" si="50"/>
        <v>0</v>
      </c>
      <c r="W161" s="3707"/>
      <c r="X161" s="3708">
        <f t="shared" si="51"/>
        <v>0</v>
      </c>
      <c r="Y161" s="3694"/>
      <c r="Z161" s="3709">
        <f t="shared" si="52"/>
        <v>0</v>
      </c>
      <c r="AA161" s="3694"/>
      <c r="AB161" s="3709">
        <f t="shared" si="53"/>
        <v>0</v>
      </c>
      <c r="AC161" s="3707"/>
      <c r="AD161" s="3710">
        <f t="shared" si="54"/>
        <v>0</v>
      </c>
      <c r="AE161" s="3711">
        <f t="shared" si="45"/>
        <v>0</v>
      </c>
      <c r="AF161" s="3695">
        <f t="shared" si="55"/>
        <v>0</v>
      </c>
      <c r="AG161" s="3712">
        <f t="shared" si="42"/>
        <v>-1</v>
      </c>
    </row>
    <row r="162" spans="1:33" s="3796" customFormat="1" ht="23.25" customHeight="1">
      <c r="A162" s="3696">
        <f t="shared" si="43"/>
        <v>153</v>
      </c>
      <c r="B162" s="3795" t="s">
        <v>6464</v>
      </c>
      <c r="C162" s="3713">
        <v>611</v>
      </c>
      <c r="D162" s="3713" t="s">
        <v>903</v>
      </c>
      <c r="E162" s="3701">
        <v>5.5</v>
      </c>
      <c r="F162" s="3700"/>
      <c r="G162" s="3703">
        <f t="shared" si="46"/>
        <v>0</v>
      </c>
      <c r="H162" s="3702"/>
      <c r="I162" s="3703">
        <f t="shared" si="40"/>
        <v>0</v>
      </c>
      <c r="J162" s="3749"/>
      <c r="K162" s="3703">
        <f t="shared" si="47"/>
        <v>0</v>
      </c>
      <c r="L162" s="3705"/>
      <c r="M162" s="3706">
        <f t="shared" si="48"/>
        <v>0</v>
      </c>
      <c r="N162" s="3754"/>
      <c r="O162" s="3703">
        <f t="shared" si="49"/>
        <v>0</v>
      </c>
      <c r="P162" s="3696">
        <f t="shared" si="44"/>
        <v>153</v>
      </c>
      <c r="Q162" s="3795" t="s">
        <v>6464</v>
      </c>
      <c r="R162" s="3713">
        <v>611</v>
      </c>
      <c r="S162" s="3713" t="s">
        <v>903</v>
      </c>
      <c r="T162" s="3701">
        <v>5.5</v>
      </c>
      <c r="U162" s="3694"/>
      <c r="V162" s="3701">
        <f t="shared" si="50"/>
        <v>0</v>
      </c>
      <c r="W162" s="3707"/>
      <c r="X162" s="3708">
        <f t="shared" si="51"/>
        <v>0</v>
      </c>
      <c r="Y162" s="3694"/>
      <c r="Z162" s="3709">
        <f t="shared" si="52"/>
        <v>0</v>
      </c>
      <c r="AA162" s="3694"/>
      <c r="AB162" s="3709">
        <f t="shared" si="53"/>
        <v>0</v>
      </c>
      <c r="AC162" s="3707"/>
      <c r="AD162" s="3710">
        <f t="shared" si="54"/>
        <v>0</v>
      </c>
      <c r="AE162" s="3711">
        <f t="shared" si="45"/>
        <v>0</v>
      </c>
      <c r="AF162" s="3695">
        <f t="shared" si="55"/>
        <v>0</v>
      </c>
      <c r="AG162" s="3712">
        <f t="shared" si="42"/>
        <v>-611</v>
      </c>
    </row>
    <row r="163" spans="1:33" s="3796" customFormat="1" ht="23.25" customHeight="1">
      <c r="A163" s="3696">
        <f t="shared" si="43"/>
        <v>154</v>
      </c>
      <c r="B163" s="3795" t="s">
        <v>6465</v>
      </c>
      <c r="C163" s="3713">
        <v>12</v>
      </c>
      <c r="D163" s="3713" t="s">
        <v>929</v>
      </c>
      <c r="E163" s="3701">
        <v>1500</v>
      </c>
      <c r="F163" s="3700"/>
      <c r="G163" s="3703">
        <f t="shared" si="46"/>
        <v>0</v>
      </c>
      <c r="H163" s="3702"/>
      <c r="I163" s="3703">
        <f>H163:H164*E163</f>
        <v>0</v>
      </c>
      <c r="J163" s="3749"/>
      <c r="K163" s="3703">
        <f t="shared" si="47"/>
        <v>0</v>
      </c>
      <c r="L163" s="3705"/>
      <c r="M163" s="3706">
        <f t="shared" si="48"/>
        <v>0</v>
      </c>
      <c r="N163" s="3754"/>
      <c r="O163" s="3703">
        <f t="shared" si="49"/>
        <v>0</v>
      </c>
      <c r="P163" s="3696">
        <f t="shared" si="44"/>
        <v>154</v>
      </c>
      <c r="Q163" s="3795" t="s">
        <v>6465</v>
      </c>
      <c r="R163" s="3713">
        <v>12</v>
      </c>
      <c r="S163" s="3713" t="s">
        <v>929</v>
      </c>
      <c r="T163" s="3701">
        <v>1500</v>
      </c>
      <c r="U163" s="3694"/>
      <c r="V163" s="3701">
        <f t="shared" si="50"/>
        <v>0</v>
      </c>
      <c r="W163" s="3707"/>
      <c r="X163" s="3708">
        <f t="shared" si="51"/>
        <v>0</v>
      </c>
      <c r="Y163" s="3694"/>
      <c r="Z163" s="3709">
        <f t="shared" si="52"/>
        <v>0</v>
      </c>
      <c r="AA163" s="3694"/>
      <c r="AB163" s="3709">
        <f t="shared" si="53"/>
        <v>0</v>
      </c>
      <c r="AC163" s="3707"/>
      <c r="AD163" s="3710">
        <f t="shared" si="54"/>
        <v>0</v>
      </c>
      <c r="AE163" s="3711">
        <f t="shared" si="45"/>
        <v>0</v>
      </c>
      <c r="AF163" s="3695">
        <f t="shared" si="55"/>
        <v>0</v>
      </c>
      <c r="AG163" s="3712">
        <f t="shared" si="42"/>
        <v>-12</v>
      </c>
    </row>
    <row r="164" spans="1:33" s="3791" customFormat="1" ht="23.25" customHeight="1">
      <c r="A164" s="3732">
        <f>A163+1</f>
        <v>155</v>
      </c>
      <c r="B164" s="3794" t="s">
        <v>6466</v>
      </c>
      <c r="C164" s="3735">
        <v>1</v>
      </c>
      <c r="D164" s="3735" t="s">
        <v>1641</v>
      </c>
      <c r="E164" s="3703">
        <v>1000</v>
      </c>
      <c r="F164" s="3737"/>
      <c r="G164" s="3703">
        <f t="shared" si="46"/>
        <v>0</v>
      </c>
      <c r="H164" s="3702"/>
      <c r="I164" s="3703">
        <f>H164:H176*E164</f>
        <v>0</v>
      </c>
      <c r="J164" s="3749"/>
      <c r="K164" s="3703">
        <f t="shared" si="47"/>
        <v>0</v>
      </c>
      <c r="L164" s="3702"/>
      <c r="M164" s="3706">
        <f t="shared" si="48"/>
        <v>0</v>
      </c>
      <c r="N164" s="3754"/>
      <c r="O164" s="3703">
        <f t="shared" si="49"/>
        <v>0</v>
      </c>
      <c r="P164" s="3732">
        <f>P163+1</f>
        <v>155</v>
      </c>
      <c r="Q164" s="3794" t="s">
        <v>6466</v>
      </c>
      <c r="R164" s="3735">
        <v>1</v>
      </c>
      <c r="S164" s="3735" t="s">
        <v>1641</v>
      </c>
      <c r="T164" s="3703">
        <v>1000</v>
      </c>
      <c r="U164" s="3707"/>
      <c r="V164" s="3701">
        <f t="shared" si="50"/>
        <v>0</v>
      </c>
      <c r="W164" s="3707"/>
      <c r="X164" s="3708">
        <f t="shared" si="51"/>
        <v>0</v>
      </c>
      <c r="Y164" s="3707"/>
      <c r="Z164" s="3709">
        <f t="shared" si="52"/>
        <v>0</v>
      </c>
      <c r="AA164" s="3707"/>
      <c r="AB164" s="3709">
        <f t="shared" si="53"/>
        <v>0</v>
      </c>
      <c r="AC164" s="3707"/>
      <c r="AD164" s="3710">
        <f t="shared" si="54"/>
        <v>0</v>
      </c>
      <c r="AE164" s="3739">
        <f t="shared" si="45"/>
        <v>0</v>
      </c>
      <c r="AF164" s="3740">
        <f t="shared" si="55"/>
        <v>0</v>
      </c>
      <c r="AG164" s="3741">
        <f t="shared" si="42"/>
        <v>-1</v>
      </c>
    </row>
    <row r="165" spans="1:33" s="3797" customFormat="1" ht="23.25" customHeight="1">
      <c r="A165" s="3732">
        <f>A164+1</f>
        <v>156</v>
      </c>
      <c r="B165" s="3794" t="s">
        <v>6467</v>
      </c>
      <c r="C165" s="3735">
        <v>25</v>
      </c>
      <c r="D165" s="3735" t="s">
        <v>929</v>
      </c>
      <c r="E165" s="3703">
        <v>8500</v>
      </c>
      <c r="F165" s="3737"/>
      <c r="G165" s="3703">
        <f t="shared" si="46"/>
        <v>0</v>
      </c>
      <c r="H165" s="3702">
        <v>3</v>
      </c>
      <c r="I165" s="3703">
        <f>H165:H177*E165</f>
        <v>25500</v>
      </c>
      <c r="J165" s="3749"/>
      <c r="K165" s="3703">
        <f t="shared" si="47"/>
        <v>0</v>
      </c>
      <c r="L165" s="3702"/>
      <c r="M165" s="3706">
        <f t="shared" si="48"/>
        <v>0</v>
      </c>
      <c r="N165" s="3754">
        <v>10</v>
      </c>
      <c r="O165" s="3703">
        <f t="shared" si="49"/>
        <v>85000</v>
      </c>
      <c r="P165" s="3732">
        <f>P164+1</f>
        <v>156</v>
      </c>
      <c r="Q165" s="3794" t="s">
        <v>6468</v>
      </c>
      <c r="R165" s="3735">
        <v>25</v>
      </c>
      <c r="S165" s="3735" t="s">
        <v>929</v>
      </c>
      <c r="T165" s="3703">
        <v>8500</v>
      </c>
      <c r="U165" s="3707">
        <v>25</v>
      </c>
      <c r="V165" s="3701">
        <f t="shared" si="50"/>
        <v>212500</v>
      </c>
      <c r="W165" s="3707"/>
      <c r="X165" s="3708">
        <f t="shared" si="51"/>
        <v>0</v>
      </c>
      <c r="Y165" s="3707"/>
      <c r="Z165" s="3709">
        <f t="shared" si="52"/>
        <v>0</v>
      </c>
      <c r="AA165" s="3707"/>
      <c r="AB165" s="3709">
        <f t="shared" si="53"/>
        <v>0</v>
      </c>
      <c r="AC165" s="3707"/>
      <c r="AD165" s="3710">
        <f t="shared" si="54"/>
        <v>0</v>
      </c>
      <c r="AE165" s="3739"/>
      <c r="AF165" s="3740"/>
      <c r="AG165" s="3741"/>
    </row>
    <row r="166" spans="1:33" s="3797" customFormat="1" ht="23.25" customHeight="1">
      <c r="A166" s="3732">
        <f>A165+1</f>
        <v>157</v>
      </c>
      <c r="B166" s="3794" t="s">
        <v>6469</v>
      </c>
      <c r="C166" s="3735">
        <v>1</v>
      </c>
      <c r="D166" s="3735" t="s">
        <v>907</v>
      </c>
      <c r="E166" s="3703">
        <v>1000</v>
      </c>
      <c r="F166" s="3737"/>
      <c r="G166" s="3703">
        <f t="shared" si="46"/>
        <v>0</v>
      </c>
      <c r="H166" s="3702"/>
      <c r="I166" s="3703"/>
      <c r="J166" s="3749"/>
      <c r="K166" s="3703">
        <f t="shared" si="47"/>
        <v>0</v>
      </c>
      <c r="L166" s="3702"/>
      <c r="M166" s="3706">
        <f t="shared" si="48"/>
        <v>0</v>
      </c>
      <c r="N166" s="3754"/>
      <c r="O166" s="3703">
        <f t="shared" si="49"/>
        <v>0</v>
      </c>
      <c r="P166" s="3732">
        <f>P165+1</f>
        <v>157</v>
      </c>
      <c r="Q166" s="3794" t="s">
        <v>6469</v>
      </c>
      <c r="R166" s="3735">
        <v>1</v>
      </c>
      <c r="S166" s="3735" t="s">
        <v>907</v>
      </c>
      <c r="T166" s="3703">
        <v>1000</v>
      </c>
      <c r="U166" s="3707"/>
      <c r="V166" s="3701"/>
      <c r="W166" s="3707"/>
      <c r="X166" s="3708">
        <f t="shared" si="51"/>
        <v>0</v>
      </c>
      <c r="Y166" s="3707">
        <v>1</v>
      </c>
      <c r="Z166" s="3709">
        <f t="shared" si="52"/>
        <v>1000</v>
      </c>
      <c r="AA166" s="3707"/>
      <c r="AB166" s="3709">
        <f t="shared" si="53"/>
        <v>0</v>
      </c>
      <c r="AC166" s="3707"/>
      <c r="AD166" s="3710">
        <f t="shared" si="54"/>
        <v>0</v>
      </c>
      <c r="AE166" s="3739"/>
      <c r="AF166" s="3740"/>
      <c r="AG166" s="3741"/>
    </row>
    <row r="167" spans="1:33" s="3797" customFormat="1" ht="23.25" customHeight="1">
      <c r="A167" s="3732">
        <f>A166+1</f>
        <v>158</v>
      </c>
      <c r="B167" s="3794" t="s">
        <v>6470</v>
      </c>
      <c r="C167" s="3735">
        <v>50</v>
      </c>
      <c r="D167" s="3735" t="s">
        <v>929</v>
      </c>
      <c r="E167" s="3703">
        <v>8500</v>
      </c>
      <c r="F167" s="3737"/>
      <c r="G167" s="3703">
        <f t="shared" si="46"/>
        <v>0</v>
      </c>
      <c r="H167" s="3702"/>
      <c r="I167" s="3703"/>
      <c r="J167" s="3749"/>
      <c r="K167" s="3703">
        <f t="shared" si="47"/>
        <v>0</v>
      </c>
      <c r="L167" s="3702"/>
      <c r="M167" s="3706">
        <f t="shared" si="48"/>
        <v>0</v>
      </c>
      <c r="N167" s="3754"/>
      <c r="O167" s="3703">
        <f t="shared" si="49"/>
        <v>0</v>
      </c>
      <c r="P167" s="3732">
        <f>P166+1</f>
        <v>158</v>
      </c>
      <c r="Q167" s="3794" t="s">
        <v>6471</v>
      </c>
      <c r="R167" s="3735">
        <v>50</v>
      </c>
      <c r="S167" s="3735" t="s">
        <v>929</v>
      </c>
      <c r="T167" s="3703">
        <v>8500</v>
      </c>
      <c r="U167" s="3707"/>
      <c r="V167" s="3701"/>
      <c r="W167" s="3707"/>
      <c r="X167" s="3708">
        <f t="shared" si="51"/>
        <v>0</v>
      </c>
      <c r="Y167" s="3707"/>
      <c r="Z167" s="3709"/>
      <c r="AA167" s="3707"/>
      <c r="AB167" s="3709">
        <f t="shared" si="53"/>
        <v>0</v>
      </c>
      <c r="AC167" s="3707">
        <v>50</v>
      </c>
      <c r="AD167" s="3710">
        <f t="shared" si="54"/>
        <v>425000</v>
      </c>
      <c r="AE167" s="3739"/>
      <c r="AF167" s="3740"/>
      <c r="AG167" s="3741"/>
    </row>
    <row r="168" spans="1:33" s="3797" customFormat="1" ht="23.25" customHeight="1">
      <c r="A168" s="3732">
        <f t="shared" ref="A168:A175" si="56">A167+1</f>
        <v>159</v>
      </c>
      <c r="B168" s="3794" t="s">
        <v>6472</v>
      </c>
      <c r="C168" s="3735">
        <v>16</v>
      </c>
      <c r="D168" s="3735" t="s">
        <v>1220</v>
      </c>
      <c r="E168" s="3703">
        <v>2800</v>
      </c>
      <c r="F168" s="3737"/>
      <c r="G168" s="3703">
        <f t="shared" si="46"/>
        <v>0</v>
      </c>
      <c r="H168" s="3702"/>
      <c r="I168" s="3703"/>
      <c r="J168" s="3749"/>
      <c r="K168" s="3703">
        <f t="shared" si="47"/>
        <v>0</v>
      </c>
      <c r="L168" s="3702"/>
      <c r="M168" s="3706">
        <f t="shared" si="48"/>
        <v>0</v>
      </c>
      <c r="N168" s="3754"/>
      <c r="O168" s="3703">
        <f t="shared" si="49"/>
        <v>0</v>
      </c>
      <c r="P168" s="3732">
        <f t="shared" ref="P168:P175" si="57">P167+1</f>
        <v>159</v>
      </c>
      <c r="Q168" s="3794" t="s">
        <v>6472</v>
      </c>
      <c r="R168" s="3735">
        <v>16</v>
      </c>
      <c r="S168" s="3735" t="s">
        <v>1220</v>
      </c>
      <c r="T168" s="3703">
        <v>2800</v>
      </c>
      <c r="U168" s="3707"/>
      <c r="V168" s="3701"/>
      <c r="W168" s="3735">
        <v>16</v>
      </c>
      <c r="X168" s="3708">
        <f t="shared" si="51"/>
        <v>44800</v>
      </c>
      <c r="Y168" s="3707"/>
      <c r="Z168" s="3709"/>
      <c r="AA168" s="3707"/>
      <c r="AB168" s="3709">
        <f t="shared" si="53"/>
        <v>0</v>
      </c>
      <c r="AC168" s="3707"/>
      <c r="AD168" s="3710"/>
      <c r="AE168" s="3739"/>
      <c r="AF168" s="3740"/>
      <c r="AG168" s="3741"/>
    </row>
    <row r="169" spans="1:33" s="3797" customFormat="1" ht="23.25" customHeight="1">
      <c r="A169" s="3732">
        <f t="shared" si="56"/>
        <v>160</v>
      </c>
      <c r="B169" s="3794" t="s">
        <v>6473</v>
      </c>
      <c r="C169" s="3735">
        <v>8</v>
      </c>
      <c r="D169" s="3735" t="s">
        <v>1220</v>
      </c>
      <c r="E169" s="3703">
        <v>2800</v>
      </c>
      <c r="F169" s="3737"/>
      <c r="G169" s="3703">
        <f t="shared" si="46"/>
        <v>0</v>
      </c>
      <c r="H169" s="3702"/>
      <c r="I169" s="3703"/>
      <c r="J169" s="3749"/>
      <c r="K169" s="3703">
        <f t="shared" si="47"/>
        <v>0</v>
      </c>
      <c r="L169" s="3702"/>
      <c r="M169" s="3706">
        <f t="shared" si="48"/>
        <v>0</v>
      </c>
      <c r="N169" s="3754"/>
      <c r="O169" s="3703">
        <f t="shared" si="49"/>
        <v>0</v>
      </c>
      <c r="P169" s="3732">
        <f t="shared" si="57"/>
        <v>160</v>
      </c>
      <c r="Q169" s="3794" t="s">
        <v>6473</v>
      </c>
      <c r="R169" s="3735">
        <v>8</v>
      </c>
      <c r="S169" s="3735" t="s">
        <v>1220</v>
      </c>
      <c r="T169" s="3703">
        <v>2800</v>
      </c>
      <c r="U169" s="3707"/>
      <c r="V169" s="3701"/>
      <c r="W169" s="3735">
        <v>8</v>
      </c>
      <c r="X169" s="3708">
        <f t="shared" si="51"/>
        <v>22400</v>
      </c>
      <c r="Y169" s="3707"/>
      <c r="Z169" s="3709"/>
      <c r="AA169" s="3707"/>
      <c r="AB169" s="3709">
        <f t="shared" si="53"/>
        <v>0</v>
      </c>
      <c r="AC169" s="3707"/>
      <c r="AD169" s="3710"/>
      <c r="AE169" s="3739"/>
      <c r="AF169" s="3740"/>
      <c r="AG169" s="3741"/>
    </row>
    <row r="170" spans="1:33" s="3797" customFormat="1" ht="23.25" customHeight="1">
      <c r="A170" s="3732">
        <f t="shared" si="56"/>
        <v>161</v>
      </c>
      <c r="B170" s="3794" t="s">
        <v>6474</v>
      </c>
      <c r="C170" s="3735">
        <v>8</v>
      </c>
      <c r="D170" s="3735" t="s">
        <v>1220</v>
      </c>
      <c r="E170" s="3703">
        <v>2800</v>
      </c>
      <c r="F170" s="3737"/>
      <c r="G170" s="3703">
        <f t="shared" si="46"/>
        <v>0</v>
      </c>
      <c r="H170" s="3702"/>
      <c r="I170" s="3703"/>
      <c r="J170" s="3749"/>
      <c r="K170" s="3703">
        <f t="shared" si="47"/>
        <v>0</v>
      </c>
      <c r="L170" s="3702"/>
      <c r="M170" s="3706">
        <f t="shared" si="48"/>
        <v>0</v>
      </c>
      <c r="N170" s="3754"/>
      <c r="O170" s="3703">
        <f t="shared" si="49"/>
        <v>0</v>
      </c>
      <c r="P170" s="3732">
        <f t="shared" si="57"/>
        <v>161</v>
      </c>
      <c r="Q170" s="3794" t="s">
        <v>6474</v>
      </c>
      <c r="R170" s="3735">
        <v>8</v>
      </c>
      <c r="S170" s="3735" t="s">
        <v>1220</v>
      </c>
      <c r="T170" s="3703">
        <v>2800</v>
      </c>
      <c r="U170" s="3707"/>
      <c r="V170" s="3701"/>
      <c r="W170" s="3735">
        <v>8</v>
      </c>
      <c r="X170" s="3708">
        <f t="shared" si="51"/>
        <v>22400</v>
      </c>
      <c r="Y170" s="3707"/>
      <c r="Z170" s="3709"/>
      <c r="AA170" s="3707"/>
      <c r="AB170" s="3709">
        <f t="shared" si="53"/>
        <v>0</v>
      </c>
      <c r="AC170" s="3707"/>
      <c r="AD170" s="3710"/>
      <c r="AE170" s="3739"/>
      <c r="AF170" s="3740"/>
      <c r="AG170" s="3741"/>
    </row>
    <row r="171" spans="1:33" s="3797" customFormat="1" ht="23.25" customHeight="1">
      <c r="A171" s="3732">
        <f t="shared" si="56"/>
        <v>162</v>
      </c>
      <c r="B171" s="3794" t="s">
        <v>6475</v>
      </c>
      <c r="C171" s="3735">
        <v>1</v>
      </c>
      <c r="D171" s="3735" t="s">
        <v>957</v>
      </c>
      <c r="E171" s="3703">
        <v>1800</v>
      </c>
      <c r="F171" s="3737"/>
      <c r="G171" s="3703">
        <f t="shared" si="46"/>
        <v>0</v>
      </c>
      <c r="H171" s="3702"/>
      <c r="I171" s="3703"/>
      <c r="J171" s="3749"/>
      <c r="K171" s="3703">
        <f t="shared" si="47"/>
        <v>0</v>
      </c>
      <c r="L171" s="3702"/>
      <c r="M171" s="3706">
        <f t="shared" si="48"/>
        <v>0</v>
      </c>
      <c r="N171" s="3754"/>
      <c r="O171" s="3703">
        <f t="shared" si="49"/>
        <v>0</v>
      </c>
      <c r="P171" s="3732">
        <f t="shared" si="57"/>
        <v>162</v>
      </c>
      <c r="Q171" s="3794" t="s">
        <v>6475</v>
      </c>
      <c r="R171" s="3735">
        <v>1</v>
      </c>
      <c r="S171" s="3735" t="s">
        <v>957</v>
      </c>
      <c r="T171" s="3703">
        <v>1800</v>
      </c>
      <c r="U171" s="3707"/>
      <c r="V171" s="3701"/>
      <c r="W171" s="3735">
        <v>1</v>
      </c>
      <c r="X171" s="3708">
        <f t="shared" si="51"/>
        <v>1800</v>
      </c>
      <c r="Y171" s="3707"/>
      <c r="Z171" s="3709"/>
      <c r="AA171" s="3707"/>
      <c r="AB171" s="3709">
        <f t="shared" si="53"/>
        <v>0</v>
      </c>
      <c r="AC171" s="3707"/>
      <c r="AD171" s="3710"/>
      <c r="AE171" s="3739"/>
      <c r="AF171" s="3740"/>
      <c r="AG171" s="3741"/>
    </row>
    <row r="172" spans="1:33" s="3797" customFormat="1" ht="23.25" customHeight="1">
      <c r="A172" s="3732">
        <f t="shared" si="56"/>
        <v>163</v>
      </c>
      <c r="B172" s="3794" t="s">
        <v>6476</v>
      </c>
      <c r="C172" s="3735">
        <v>1</v>
      </c>
      <c r="D172" s="3735" t="s">
        <v>957</v>
      </c>
      <c r="E172" s="3703">
        <v>52500</v>
      </c>
      <c r="F172" s="3737"/>
      <c r="G172" s="3703">
        <f t="shared" si="46"/>
        <v>0</v>
      </c>
      <c r="H172" s="3702"/>
      <c r="I172" s="3703"/>
      <c r="J172" s="3749"/>
      <c r="K172" s="3703">
        <f t="shared" si="47"/>
        <v>0</v>
      </c>
      <c r="L172" s="3702"/>
      <c r="M172" s="3706">
        <f t="shared" si="48"/>
        <v>0</v>
      </c>
      <c r="N172" s="3754"/>
      <c r="O172" s="3703">
        <f t="shared" si="49"/>
        <v>0</v>
      </c>
      <c r="P172" s="3732">
        <f t="shared" si="57"/>
        <v>163</v>
      </c>
      <c r="Q172" s="3794" t="s">
        <v>6476</v>
      </c>
      <c r="R172" s="3735">
        <v>1</v>
      </c>
      <c r="S172" s="3735" t="s">
        <v>957</v>
      </c>
      <c r="T172" s="3703">
        <v>52500</v>
      </c>
      <c r="U172" s="3707"/>
      <c r="V172" s="3701"/>
      <c r="W172" s="3735">
        <v>1</v>
      </c>
      <c r="X172" s="3708">
        <f t="shared" si="51"/>
        <v>52500</v>
      </c>
      <c r="Y172" s="3707"/>
      <c r="Z172" s="3709"/>
      <c r="AA172" s="3707"/>
      <c r="AB172" s="3709">
        <f t="shared" si="53"/>
        <v>0</v>
      </c>
      <c r="AC172" s="3707"/>
      <c r="AD172" s="3710"/>
      <c r="AE172" s="3739"/>
      <c r="AF172" s="3740"/>
      <c r="AG172" s="3741"/>
    </row>
    <row r="173" spans="1:33" s="3797" customFormat="1" ht="23.25" customHeight="1">
      <c r="A173" s="3732">
        <f t="shared" si="56"/>
        <v>164</v>
      </c>
      <c r="B173" s="3794" t="s">
        <v>6477</v>
      </c>
      <c r="C173" s="3735">
        <v>2</v>
      </c>
      <c r="D173" s="3735" t="s">
        <v>929</v>
      </c>
      <c r="E173" s="3703">
        <v>1500</v>
      </c>
      <c r="F173" s="3737"/>
      <c r="G173" s="3703">
        <f t="shared" si="46"/>
        <v>0</v>
      </c>
      <c r="H173" s="3702"/>
      <c r="I173" s="3703"/>
      <c r="J173" s="3749"/>
      <c r="K173" s="3703">
        <f t="shared" si="47"/>
        <v>0</v>
      </c>
      <c r="L173" s="3702"/>
      <c r="M173" s="3706">
        <f t="shared" si="48"/>
        <v>0</v>
      </c>
      <c r="N173" s="3754"/>
      <c r="O173" s="3703">
        <f t="shared" si="49"/>
        <v>0</v>
      </c>
      <c r="P173" s="3732">
        <f t="shared" si="57"/>
        <v>164</v>
      </c>
      <c r="Q173" s="3794" t="s">
        <v>6477</v>
      </c>
      <c r="R173" s="3735">
        <v>2</v>
      </c>
      <c r="S173" s="3735" t="s">
        <v>929</v>
      </c>
      <c r="T173" s="3703"/>
      <c r="U173" s="3707"/>
      <c r="V173" s="3701"/>
      <c r="W173" s="3707"/>
      <c r="X173" s="3708"/>
      <c r="Y173" s="3707"/>
      <c r="Z173" s="3709"/>
      <c r="AA173" s="3707">
        <v>1500</v>
      </c>
      <c r="AB173" s="3709">
        <f t="shared" si="53"/>
        <v>2250000</v>
      </c>
      <c r="AC173" s="3707"/>
      <c r="AD173" s="3710"/>
      <c r="AE173" s="3739"/>
      <c r="AF173" s="3740"/>
      <c r="AG173" s="3741"/>
    </row>
    <row r="174" spans="1:33" s="3797" customFormat="1" ht="23.25" customHeight="1">
      <c r="A174" s="3732">
        <f t="shared" si="56"/>
        <v>165</v>
      </c>
      <c r="B174" s="3794" t="s">
        <v>6478</v>
      </c>
      <c r="C174" s="3735">
        <v>2</v>
      </c>
      <c r="D174" s="3735" t="s">
        <v>903</v>
      </c>
      <c r="E174" s="3703">
        <v>1500</v>
      </c>
      <c r="F174" s="3737"/>
      <c r="G174" s="3703">
        <f t="shared" si="46"/>
        <v>0</v>
      </c>
      <c r="H174" s="3702"/>
      <c r="I174" s="3703"/>
      <c r="J174" s="3749"/>
      <c r="K174" s="3703">
        <f t="shared" si="47"/>
        <v>0</v>
      </c>
      <c r="L174" s="3702"/>
      <c r="M174" s="3706">
        <f t="shared" si="48"/>
        <v>0</v>
      </c>
      <c r="N174" s="3754"/>
      <c r="O174" s="3703">
        <f t="shared" si="49"/>
        <v>0</v>
      </c>
      <c r="P174" s="3732">
        <f t="shared" si="57"/>
        <v>165</v>
      </c>
      <c r="Q174" s="3794" t="s">
        <v>6478</v>
      </c>
      <c r="R174" s="3735">
        <v>2</v>
      </c>
      <c r="S174" s="3735" t="s">
        <v>903</v>
      </c>
      <c r="T174" s="3703"/>
      <c r="U174" s="3707"/>
      <c r="V174" s="3701"/>
      <c r="W174" s="3707"/>
      <c r="X174" s="3708"/>
      <c r="Y174" s="3707"/>
      <c r="Z174" s="3709"/>
      <c r="AA174" s="3707">
        <v>1500</v>
      </c>
      <c r="AB174" s="3709">
        <f t="shared" si="53"/>
        <v>2250000</v>
      </c>
      <c r="AC174" s="3707"/>
      <c r="AD174" s="3710"/>
      <c r="AE174" s="3739"/>
      <c r="AF174" s="3740"/>
      <c r="AG174" s="3741"/>
    </row>
    <row r="175" spans="1:33" s="3797" customFormat="1" ht="23.25" customHeight="1">
      <c r="A175" s="3732">
        <f t="shared" si="56"/>
        <v>166</v>
      </c>
      <c r="B175" s="3794" t="s">
        <v>6479</v>
      </c>
      <c r="C175" s="3735"/>
      <c r="D175" s="3735"/>
      <c r="E175" s="3703"/>
      <c r="F175" s="3737"/>
      <c r="G175" s="3703"/>
      <c r="H175" s="3702"/>
      <c r="I175" s="3703"/>
      <c r="J175" s="3749"/>
      <c r="K175" s="3703"/>
      <c r="L175" s="3702"/>
      <c r="M175" s="3706"/>
      <c r="N175" s="3754"/>
      <c r="O175" s="3703"/>
      <c r="P175" s="3732">
        <f t="shared" si="57"/>
        <v>166</v>
      </c>
      <c r="Q175" s="3794" t="s">
        <v>6479</v>
      </c>
      <c r="R175" s="3735"/>
      <c r="S175" s="3735"/>
      <c r="T175" s="3703"/>
      <c r="U175" s="3707"/>
      <c r="V175" s="3701"/>
      <c r="W175" s="3707"/>
      <c r="X175" s="3708"/>
      <c r="Y175" s="3707"/>
      <c r="Z175" s="3709"/>
      <c r="AA175" s="3707"/>
      <c r="AB175" s="3709"/>
      <c r="AC175" s="3707"/>
      <c r="AD175" s="3710"/>
      <c r="AE175" s="3739"/>
      <c r="AF175" s="3740"/>
      <c r="AG175" s="3741"/>
    </row>
    <row r="176" spans="1:33" ht="17.25" customHeight="1">
      <c r="A176" s="3798"/>
      <c r="B176" s="3799"/>
      <c r="C176" s="3800"/>
      <c r="D176" s="3800"/>
      <c r="E176" s="3801"/>
      <c r="F176" s="3801"/>
      <c r="G176" s="3802"/>
      <c r="H176" s="3803"/>
      <c r="I176" s="3804"/>
      <c r="J176" s="3805"/>
      <c r="K176" s="3806"/>
      <c r="L176" s="3807"/>
      <c r="M176" s="3808"/>
      <c r="N176" s="3809"/>
      <c r="O176" s="3810"/>
      <c r="P176" s="3798"/>
      <c r="Q176" s="3799"/>
      <c r="R176" s="3800"/>
      <c r="S176" s="3800"/>
      <c r="T176" s="3801"/>
      <c r="U176" s="3675"/>
      <c r="V176" s="791"/>
      <c r="W176" s="3811"/>
      <c r="X176" s="3674"/>
      <c r="Y176" s="3671"/>
      <c r="Z176" s="3672"/>
      <c r="AA176" s="3671"/>
      <c r="AB176" s="3812"/>
      <c r="AC176" s="3673"/>
      <c r="AD176" s="3674"/>
      <c r="AE176" s="3813"/>
      <c r="AF176" s="3814"/>
      <c r="AG176" s="791"/>
    </row>
    <row r="177" spans="1:33" ht="17.25" customHeight="1">
      <c r="A177" s="3798"/>
      <c r="B177" s="3799"/>
      <c r="C177" s="791"/>
      <c r="D177" s="791"/>
      <c r="E177" s="4382" t="s">
        <v>31</v>
      </c>
      <c r="F177" s="4383"/>
      <c r="G177" s="3815">
        <f>SUM(G10:G176)</f>
        <v>1120360</v>
      </c>
      <c r="H177" s="3816"/>
      <c r="I177" s="3816">
        <f>SUM(I10:I176)</f>
        <v>323210</v>
      </c>
      <c r="J177" s="3816"/>
      <c r="K177" s="3816">
        <f>SUM(K10:K176)</f>
        <v>1377120.75</v>
      </c>
      <c r="L177" s="3815"/>
      <c r="M177" s="3815">
        <f>SUM(M10:M176)</f>
        <v>1243100</v>
      </c>
      <c r="N177" s="3816"/>
      <c r="O177" s="3816">
        <f>SUM(O10:O176)</f>
        <v>1448464</v>
      </c>
      <c r="P177" s="3798"/>
      <c r="Q177" s="3799"/>
      <c r="R177" s="791"/>
      <c r="S177" s="791"/>
      <c r="T177" s="3815"/>
      <c r="U177" s="3815"/>
      <c r="V177" s="3815">
        <f>SUM(V10:V176)</f>
        <v>2903177</v>
      </c>
      <c r="W177" s="3816"/>
      <c r="X177" s="3816">
        <f>SUM(X10:X176)</f>
        <v>1264950</v>
      </c>
      <c r="Y177" s="3815"/>
      <c r="Z177" s="3815">
        <f>SUM(Z10:Z176)</f>
        <v>565950</v>
      </c>
      <c r="AA177" s="3815"/>
      <c r="AB177" s="3815">
        <f>SUM(AB10:AB176)</f>
        <v>4888175</v>
      </c>
      <c r="AC177" s="3816"/>
      <c r="AD177" s="3816">
        <f>SUM(AD10:AD176)</f>
        <v>3897762.5</v>
      </c>
      <c r="AE177" s="3815"/>
      <c r="AF177" s="3817">
        <f>G177+I177+K177+M177+O177+V177+X177+Z177+AB177+AD177</f>
        <v>19032269.25</v>
      </c>
      <c r="AG177" s="791"/>
    </row>
    <row r="178" spans="1:33" s="3828" customFormat="1" ht="17.25" customHeight="1">
      <c r="A178" s="3798"/>
      <c r="B178" s="3799"/>
      <c r="C178" s="3800"/>
      <c r="D178" s="3800"/>
      <c r="E178" s="3818"/>
      <c r="F178" s="3819"/>
      <c r="G178" s="3802"/>
      <c r="H178" s="3803"/>
      <c r="I178" s="3804"/>
      <c r="J178" s="3805"/>
      <c r="K178" s="3806"/>
      <c r="L178" s="3807"/>
      <c r="M178" s="3808"/>
      <c r="N178" s="3809"/>
      <c r="O178" s="3820"/>
      <c r="P178" s="3798"/>
      <c r="Q178" s="3799"/>
      <c r="R178" s="3800"/>
      <c r="S178" s="3800"/>
      <c r="T178" s="3818"/>
      <c r="U178" s="3821"/>
      <c r="V178" s="3822"/>
      <c r="W178" s="3823"/>
      <c r="X178" s="3824"/>
      <c r="Y178" s="3825"/>
      <c r="Z178" s="3826"/>
      <c r="AA178" s="3825"/>
      <c r="AB178" s="3812"/>
      <c r="AC178" s="3823"/>
      <c r="AD178" s="3824"/>
      <c r="AE178" s="3813"/>
      <c r="AF178" s="3827"/>
      <c r="AG178" s="3822"/>
    </row>
    <row r="179" spans="1:33" ht="17.25" customHeight="1">
      <c r="A179" s="3798"/>
      <c r="B179" s="3829"/>
      <c r="C179" s="3800"/>
      <c r="D179" s="3800"/>
      <c r="E179" s="3818"/>
      <c r="F179" s="3830"/>
      <c r="G179" s="3802"/>
      <c r="H179" s="3803"/>
      <c r="I179" s="3804"/>
      <c r="J179" s="3805"/>
      <c r="K179" s="3806"/>
      <c r="L179" s="3831"/>
      <c r="M179" s="3832"/>
      <c r="N179" s="3803"/>
      <c r="O179" s="3810"/>
      <c r="P179" s="3798"/>
      <c r="Q179" s="3829"/>
      <c r="R179" s="3800"/>
      <c r="S179" s="3800"/>
      <c r="T179" s="3818"/>
      <c r="U179" s="3675"/>
      <c r="V179" s="791"/>
      <c r="W179" s="3833"/>
      <c r="X179" s="3810"/>
      <c r="Y179" s="3675"/>
      <c r="Z179" s="791"/>
      <c r="AA179" s="3675"/>
      <c r="AB179" s="791"/>
      <c r="AC179" s="3834"/>
      <c r="AD179" s="3810"/>
      <c r="AE179" s="3675"/>
      <c r="AG179" s="791"/>
    </row>
    <row r="180" spans="1:33" ht="17.25" customHeight="1">
      <c r="A180" s="3798"/>
      <c r="P180" s="3798"/>
    </row>
    <row r="181" spans="1:33" ht="17.25" customHeight="1">
      <c r="A181" s="791"/>
      <c r="P181" s="791"/>
    </row>
  </sheetData>
  <mergeCells count="27">
    <mergeCell ref="Y6:Z8"/>
    <mergeCell ref="AA6:AB8"/>
    <mergeCell ref="AC6:AD8"/>
    <mergeCell ref="AF6:AF8"/>
    <mergeCell ref="E177:F177"/>
    <mergeCell ref="Q6:Q9"/>
    <mergeCell ref="R6:R9"/>
    <mergeCell ref="S6:S9"/>
    <mergeCell ref="T6:T9"/>
    <mergeCell ref="U6:V8"/>
    <mergeCell ref="W6:X8"/>
    <mergeCell ref="F6:G8"/>
    <mergeCell ref="H6:I8"/>
    <mergeCell ref="J6:K8"/>
    <mergeCell ref="L6:M8"/>
    <mergeCell ref="N6:O8"/>
    <mergeCell ref="P6:P9"/>
    <mergeCell ref="B1:E1"/>
    <mergeCell ref="Q1:T1"/>
    <mergeCell ref="E2:I2"/>
    <mergeCell ref="C3:J3"/>
    <mergeCell ref="A4:N4"/>
    <mergeCell ref="A6:A9"/>
    <mergeCell ref="B6:B9"/>
    <mergeCell ref="C6:C9"/>
    <mergeCell ref="D6:D9"/>
    <mergeCell ref="E6:E9"/>
  </mergeCells>
  <pageMargins left="0.5" right="0.5" top="0.5" bottom="0.5" header="0" footer="0"/>
  <pageSetup paperSize="258" scale="60" fitToHeight="0" orientation="landscape" verticalDpi="300" r:id="rId1"/>
  <colBreaks count="1" manualBreakCount="1">
    <brk id="15" max="166" man="1"/>
  </colBreaks>
  <drawing r:id="rId2"/>
</worksheet>
</file>

<file path=xl/worksheets/sheet28.xml><?xml version="1.0" encoding="utf-8"?>
<worksheet xmlns="http://schemas.openxmlformats.org/spreadsheetml/2006/main" xmlns:r="http://schemas.openxmlformats.org/officeDocument/2006/relationships">
  <sheetPr>
    <tabColor theme="3" tint="0.39997558519241921"/>
  </sheetPr>
  <dimension ref="A1:O400"/>
  <sheetViews>
    <sheetView view="pageBreakPreview" topLeftCell="A27" zoomScaleSheetLayoutView="100" workbookViewId="0">
      <selection activeCell="B31" sqref="B31"/>
    </sheetView>
  </sheetViews>
  <sheetFormatPr defaultColWidth="9.140625" defaultRowHeight="16.5"/>
  <cols>
    <col min="1" max="1" width="4.42578125" style="2" customWidth="1"/>
    <col min="2" max="2" width="42.140625" style="2" customWidth="1"/>
    <col min="3" max="3" width="6.5703125" style="962" customWidth="1"/>
    <col min="4" max="4" width="7" style="962" customWidth="1"/>
    <col min="5" max="5" width="13" style="3426" customWidth="1"/>
    <col min="6" max="6" width="10.7109375" style="3915" customWidth="1"/>
    <col min="7" max="7" width="5.85546875" style="3916" customWidth="1"/>
    <col min="8" max="8" width="14" style="3917" customWidth="1"/>
    <col min="9" max="9" width="5.140625" style="3916" customWidth="1"/>
    <col min="10" max="10" width="11.140625" style="3917" customWidth="1"/>
    <col min="11" max="11" width="6.85546875" style="3916" customWidth="1"/>
    <col min="12" max="12" width="12.140625" style="3917" customWidth="1"/>
    <col min="13" max="13" width="7.42578125" style="3916" customWidth="1"/>
    <col min="14" max="14" width="13.140625" style="3917" customWidth="1"/>
    <col min="15" max="16384" width="9.140625" style="2"/>
  </cols>
  <sheetData>
    <row r="1" spans="1:15" ht="12.75" customHeight="1">
      <c r="A1" s="3425"/>
      <c r="B1" s="3425"/>
      <c r="F1" s="3427"/>
      <c r="G1" s="3428"/>
      <c r="H1" s="3429"/>
      <c r="I1" s="3428"/>
      <c r="J1" s="3429"/>
      <c r="K1" s="3428"/>
      <c r="L1" s="3429"/>
      <c r="M1" s="3428"/>
      <c r="N1" s="3429"/>
    </row>
    <row r="2" spans="1:15" ht="12.75" customHeight="1">
      <c r="A2" s="3425"/>
      <c r="B2" s="3425"/>
      <c r="F2" s="3427"/>
      <c r="G2" s="3428"/>
      <c r="H2" s="3429"/>
      <c r="I2" s="3428"/>
      <c r="J2" s="3429"/>
      <c r="K2" s="3428"/>
      <c r="L2" s="3429"/>
      <c r="M2" s="3428"/>
      <c r="N2" s="3429"/>
      <c r="O2" s="3"/>
    </row>
    <row r="3" spans="1:15" ht="12.75" customHeight="1">
      <c r="A3" s="3425"/>
      <c r="B3" s="3425" t="s">
        <v>13</v>
      </c>
      <c r="F3" s="3427"/>
      <c r="G3" s="3428"/>
      <c r="H3" s="3429"/>
      <c r="I3" s="3428"/>
      <c r="J3" s="3429"/>
      <c r="K3" s="3428"/>
      <c r="L3" s="3429"/>
      <c r="M3" s="3428"/>
      <c r="N3" s="3429"/>
      <c r="O3" s="3"/>
    </row>
    <row r="4" spans="1:15" ht="12.75" customHeight="1">
      <c r="A4" s="3425"/>
      <c r="B4" s="3425"/>
      <c r="F4" s="3427"/>
      <c r="G4" s="3428"/>
      <c r="H4" s="3429"/>
      <c r="I4" s="3428"/>
      <c r="J4" s="3429"/>
      <c r="K4" s="3428"/>
      <c r="L4" s="3429"/>
      <c r="M4" s="3428"/>
      <c r="N4" s="3429"/>
      <c r="O4" s="3"/>
    </row>
    <row r="5" spans="1:15" ht="12.75" customHeight="1">
      <c r="A5" s="4345"/>
      <c r="B5" s="4345"/>
      <c r="C5" s="4345"/>
      <c r="D5" s="4345"/>
      <c r="E5" s="4345"/>
      <c r="F5" s="4345"/>
      <c r="G5" s="4345"/>
      <c r="H5" s="4345"/>
      <c r="I5" s="4345"/>
      <c r="J5" s="4345"/>
      <c r="K5" s="4345"/>
      <c r="L5" s="4345"/>
      <c r="M5" s="4345"/>
      <c r="N5" s="4345"/>
    </row>
    <row r="6" spans="1:15" ht="17.25" customHeight="1">
      <c r="A6" s="4346" t="s">
        <v>12</v>
      </c>
      <c r="B6" s="4346"/>
      <c r="C6" s="4346"/>
      <c r="D6" s="4346"/>
      <c r="E6" s="4346"/>
      <c r="F6" s="4346"/>
      <c r="G6" s="4346"/>
      <c r="H6" s="4346"/>
      <c r="I6" s="4346"/>
      <c r="J6" s="4346"/>
      <c r="K6" s="4346"/>
      <c r="L6" s="4346"/>
      <c r="M6" s="4346"/>
      <c r="N6" s="4346"/>
    </row>
    <row r="7" spans="1:15" ht="17.25" customHeight="1">
      <c r="A7" s="4346" t="s">
        <v>35</v>
      </c>
      <c r="B7" s="4346"/>
      <c r="C7" s="4346"/>
      <c r="D7" s="4346"/>
      <c r="E7" s="4346"/>
      <c r="F7" s="4346"/>
      <c r="G7" s="4346"/>
      <c r="H7" s="4346"/>
      <c r="I7" s="4346"/>
      <c r="J7" s="4346"/>
      <c r="K7" s="4346"/>
      <c r="L7" s="4346"/>
      <c r="M7" s="4346"/>
      <c r="N7" s="4346"/>
    </row>
    <row r="8" spans="1:15" ht="17.25" customHeight="1">
      <c r="A8" s="4346" t="s">
        <v>5845</v>
      </c>
      <c r="B8" s="4346"/>
      <c r="C8" s="4346"/>
      <c r="D8" s="4346"/>
      <c r="E8" s="4346"/>
      <c r="F8" s="4346"/>
      <c r="G8" s="4346"/>
      <c r="H8" s="4346"/>
      <c r="I8" s="4346"/>
      <c r="J8" s="4346"/>
      <c r="K8" s="4346"/>
      <c r="L8" s="4346"/>
      <c r="M8" s="4346"/>
      <c r="N8" s="4346"/>
    </row>
    <row r="9" spans="1:15" ht="17.25" customHeight="1">
      <c r="A9" s="3430"/>
      <c r="B9" s="3430"/>
      <c r="C9" s="491"/>
      <c r="D9" s="491"/>
      <c r="E9" s="3431"/>
      <c r="F9" s="3432"/>
      <c r="G9" s="12"/>
      <c r="H9" s="12"/>
      <c r="I9" s="12"/>
      <c r="J9" s="12"/>
      <c r="K9" s="12"/>
      <c r="L9" s="12"/>
      <c r="M9" s="12"/>
      <c r="N9" s="12"/>
    </row>
    <row r="10" spans="1:15" ht="14.25" customHeight="1">
      <c r="A10" s="4347" t="s">
        <v>14</v>
      </c>
      <c r="B10" s="4347"/>
      <c r="C10" s="4347"/>
      <c r="D10" s="4347"/>
      <c r="E10" s="4347"/>
      <c r="F10" s="4347"/>
      <c r="G10" s="3433"/>
      <c r="H10" s="3430"/>
      <c r="I10" s="3433"/>
      <c r="J10" s="3430"/>
      <c r="K10" s="4348"/>
      <c r="L10" s="4348"/>
      <c r="M10" s="4348"/>
      <c r="N10" s="4348"/>
    </row>
    <row r="11" spans="1:15" ht="12.75" customHeight="1">
      <c r="A11" s="3434" t="s">
        <v>15</v>
      </c>
      <c r="B11" s="3435"/>
      <c r="C11" s="3436"/>
      <c r="D11" s="3436"/>
      <c r="E11" s="3437"/>
      <c r="F11" s="3438" t="s">
        <v>18</v>
      </c>
      <c r="G11" s="3439"/>
      <c r="H11" s="3440"/>
      <c r="I11" s="3439"/>
      <c r="J11" s="3441"/>
      <c r="K11" s="3442" t="s">
        <v>679</v>
      </c>
      <c r="L11" s="3443"/>
      <c r="M11" s="3444">
        <v>2</v>
      </c>
      <c r="N11" s="3443"/>
      <c r="O11" s="7"/>
    </row>
    <row r="12" spans="1:15" ht="12.75" customHeight="1">
      <c r="A12" s="3445" t="s">
        <v>680</v>
      </c>
      <c r="B12" s="3446"/>
      <c r="C12" s="3447"/>
      <c r="D12" s="3447"/>
      <c r="E12" s="3448"/>
      <c r="F12" s="3438"/>
      <c r="G12" s="3439"/>
      <c r="H12" s="3440"/>
      <c r="I12" s="3439"/>
      <c r="J12" s="3441"/>
      <c r="K12" s="3449" t="s">
        <v>29</v>
      </c>
      <c r="L12" s="3450"/>
      <c r="M12" s="3451" t="s">
        <v>5846</v>
      </c>
      <c r="N12" s="3452"/>
      <c r="O12" s="7"/>
    </row>
    <row r="13" spans="1:15" ht="14.25" customHeight="1">
      <c r="A13" s="3453" t="s">
        <v>5847</v>
      </c>
      <c r="B13" s="3454"/>
      <c r="C13" s="3455"/>
      <c r="D13" s="3455"/>
      <c r="E13" s="3456"/>
      <c r="F13" s="3438" t="s">
        <v>19</v>
      </c>
      <c r="G13" s="3457" t="s">
        <v>28</v>
      </c>
      <c r="H13" s="3440"/>
      <c r="I13" s="3439"/>
      <c r="J13" s="3441"/>
      <c r="K13" s="3458" t="s">
        <v>30</v>
      </c>
      <c r="L13" s="3454"/>
      <c r="M13" s="3459"/>
      <c r="N13" s="3460"/>
      <c r="O13" s="7"/>
    </row>
    <row r="14" spans="1:15" ht="13.5" customHeight="1">
      <c r="A14" s="4407" t="s">
        <v>0</v>
      </c>
      <c r="B14" s="4409" t="s">
        <v>1</v>
      </c>
      <c r="C14" s="4411" t="s">
        <v>2</v>
      </c>
      <c r="D14" s="3845"/>
      <c r="E14" s="4413" t="s">
        <v>11</v>
      </c>
      <c r="F14" s="4415" t="s">
        <v>17</v>
      </c>
      <c r="G14" s="4417" t="s">
        <v>20</v>
      </c>
      <c r="H14" s="4418"/>
      <c r="I14" s="4418"/>
      <c r="J14" s="4418"/>
      <c r="K14" s="4418"/>
      <c r="L14" s="4418"/>
      <c r="M14" s="4418"/>
      <c r="N14" s="4418"/>
      <c r="O14" s="7"/>
    </row>
    <row r="15" spans="1:15" ht="0.75" hidden="1" customHeight="1">
      <c r="A15" s="4408"/>
      <c r="B15" s="4410"/>
      <c r="C15" s="4412"/>
      <c r="D15" s="3846"/>
      <c r="E15" s="4414"/>
      <c r="F15" s="4416"/>
      <c r="G15" s="3847" t="s">
        <v>3</v>
      </c>
      <c r="H15" s="3848" t="s">
        <v>4</v>
      </c>
      <c r="I15" s="3847" t="s">
        <v>5</v>
      </c>
      <c r="J15" s="3849" t="s">
        <v>6</v>
      </c>
      <c r="K15" s="3850" t="s">
        <v>7</v>
      </c>
      <c r="L15" s="3849" t="s">
        <v>10</v>
      </c>
      <c r="M15" s="3850" t="s">
        <v>9</v>
      </c>
      <c r="N15" s="3849" t="s">
        <v>8</v>
      </c>
      <c r="O15" s="7"/>
    </row>
    <row r="16" spans="1:15" ht="14.25" customHeight="1">
      <c r="A16" s="4408"/>
      <c r="B16" s="4410"/>
      <c r="C16" s="4412"/>
      <c r="D16" s="3851" t="s">
        <v>900</v>
      </c>
      <c r="E16" s="4414"/>
      <c r="F16" s="4416"/>
      <c r="G16" s="4419" t="s">
        <v>21</v>
      </c>
      <c r="H16" s="4420"/>
      <c r="I16" s="4419" t="s">
        <v>24</v>
      </c>
      <c r="J16" s="4420"/>
      <c r="K16" s="4419" t="s">
        <v>25</v>
      </c>
      <c r="L16" s="4420"/>
      <c r="M16" s="4419" t="s">
        <v>27</v>
      </c>
      <c r="N16" s="4420"/>
      <c r="O16" s="7"/>
    </row>
    <row r="17" spans="1:15" ht="14.25" customHeight="1">
      <c r="A17" s="4408"/>
      <c r="B17" s="4410"/>
      <c r="C17" s="4412"/>
      <c r="D17" s="3846"/>
      <c r="E17" s="4414"/>
      <c r="F17" s="4416"/>
      <c r="G17" s="3852" t="s">
        <v>23</v>
      </c>
      <c r="H17" s="3853" t="s">
        <v>22</v>
      </c>
      <c r="I17" s="3852" t="s">
        <v>23</v>
      </c>
      <c r="J17" s="3854" t="s">
        <v>22</v>
      </c>
      <c r="K17" s="3852" t="s">
        <v>23</v>
      </c>
      <c r="L17" s="3853" t="s">
        <v>26</v>
      </c>
      <c r="M17" s="3852" t="s">
        <v>23</v>
      </c>
      <c r="N17" s="3854" t="s">
        <v>22</v>
      </c>
      <c r="O17" s="7"/>
    </row>
    <row r="18" spans="1:15" s="345" customFormat="1" ht="28.5" customHeight="1">
      <c r="A18" s="3855">
        <v>1</v>
      </c>
      <c r="B18" s="3856" t="s">
        <v>6480</v>
      </c>
      <c r="C18" s="3857"/>
      <c r="D18" s="3858"/>
      <c r="E18" s="3859">
        <v>500000</v>
      </c>
      <c r="F18" s="3860"/>
      <c r="G18" s="3861"/>
      <c r="H18" s="3862">
        <v>500000</v>
      </c>
      <c r="I18" s="3863"/>
      <c r="J18" s="3862"/>
      <c r="K18" s="3863"/>
      <c r="L18" s="3862"/>
      <c r="M18" s="3863"/>
      <c r="N18" s="3862"/>
      <c r="O18" s="344"/>
    </row>
    <row r="19" spans="1:15" s="345" customFormat="1" ht="27" customHeight="1">
      <c r="A19" s="3855">
        <f>A18+1</f>
        <v>2</v>
      </c>
      <c r="B19" s="3856" t="s">
        <v>6481</v>
      </c>
      <c r="C19" s="3857"/>
      <c r="D19" s="3864"/>
      <c r="E19" s="3859">
        <v>468000</v>
      </c>
      <c r="F19" s="3860"/>
      <c r="G19" s="3861"/>
      <c r="H19" s="3862">
        <v>468000</v>
      </c>
      <c r="I19" s="3863"/>
      <c r="J19" s="3862"/>
      <c r="K19" s="3863"/>
      <c r="L19" s="3862"/>
      <c r="M19" s="3863"/>
      <c r="N19" s="3862"/>
      <c r="O19" s="344"/>
    </row>
    <row r="20" spans="1:15" s="345" customFormat="1" ht="27" customHeight="1">
      <c r="A20" s="3855">
        <f t="shared" ref="A20:A32" si="0">A19+1</f>
        <v>3</v>
      </c>
      <c r="B20" s="3856" t="s">
        <v>6482</v>
      </c>
      <c r="C20" s="3857"/>
      <c r="D20" s="3864"/>
      <c r="E20" s="3859">
        <v>468000</v>
      </c>
      <c r="F20" s="3860"/>
      <c r="G20" s="3861"/>
      <c r="H20" s="3859">
        <v>468000</v>
      </c>
      <c r="I20" s="3863"/>
      <c r="J20" s="3862"/>
      <c r="K20" s="3863"/>
      <c r="L20" s="3862"/>
      <c r="M20" s="3863"/>
      <c r="N20" s="3862"/>
      <c r="O20" s="344"/>
    </row>
    <row r="21" spans="1:15" s="345" customFormat="1" ht="41.25" customHeight="1">
      <c r="A21" s="3855">
        <f t="shared" si="0"/>
        <v>4</v>
      </c>
      <c r="B21" s="3856" t="s">
        <v>6483</v>
      </c>
      <c r="C21" s="3857"/>
      <c r="D21" s="3864"/>
      <c r="E21" s="3859">
        <v>500000</v>
      </c>
      <c r="F21" s="3860"/>
      <c r="G21" s="3861"/>
      <c r="H21" s="3859">
        <v>500000</v>
      </c>
      <c r="I21" s="3863"/>
      <c r="J21" s="3862"/>
      <c r="K21" s="3863"/>
      <c r="L21" s="3862"/>
      <c r="M21" s="3863"/>
      <c r="N21" s="3862"/>
      <c r="O21" s="344"/>
    </row>
    <row r="22" spans="1:15" s="345" customFormat="1" ht="29.25" customHeight="1">
      <c r="A22" s="3855">
        <f t="shared" si="0"/>
        <v>5</v>
      </c>
      <c r="B22" s="3856" t="s">
        <v>6484</v>
      </c>
      <c r="C22" s="3857"/>
      <c r="D22" s="3864"/>
      <c r="E22" s="3859">
        <v>964600</v>
      </c>
      <c r="F22" s="3860"/>
      <c r="G22" s="3861"/>
      <c r="H22" s="3862">
        <v>964600</v>
      </c>
      <c r="I22" s="3863"/>
      <c r="J22" s="3862"/>
      <c r="K22" s="3863"/>
      <c r="L22" s="3862"/>
      <c r="M22" s="3863"/>
      <c r="N22" s="3862"/>
      <c r="O22" s="344"/>
    </row>
    <row r="23" spans="1:15" s="345" customFormat="1" ht="29.25" customHeight="1">
      <c r="A23" s="3855">
        <f t="shared" si="0"/>
        <v>6</v>
      </c>
      <c r="B23" s="3856" t="s">
        <v>6485</v>
      </c>
      <c r="C23" s="3857"/>
      <c r="D23" s="3864"/>
      <c r="E23" s="3859">
        <v>1080000</v>
      </c>
      <c r="F23" s="3860"/>
      <c r="G23" s="3861"/>
      <c r="H23" s="3862">
        <v>1080000</v>
      </c>
      <c r="I23" s="3863"/>
      <c r="J23" s="3862"/>
      <c r="K23" s="3863"/>
      <c r="L23" s="3862"/>
      <c r="M23" s="3863"/>
      <c r="N23" s="3862"/>
      <c r="O23" s="344"/>
    </row>
    <row r="24" spans="1:15" s="345" customFormat="1" ht="29.25" customHeight="1">
      <c r="A24" s="3855">
        <f t="shared" si="0"/>
        <v>7</v>
      </c>
      <c r="B24" s="3856" t="s">
        <v>6486</v>
      </c>
      <c r="C24" s="3857"/>
      <c r="D24" s="3864"/>
      <c r="E24" s="3859">
        <v>1166000</v>
      </c>
      <c r="F24" s="3860"/>
      <c r="G24" s="3861"/>
      <c r="H24" s="3862">
        <v>1166000</v>
      </c>
      <c r="I24" s="3863"/>
      <c r="J24" s="3862"/>
      <c r="K24" s="3863"/>
      <c r="L24" s="3862"/>
      <c r="M24" s="3863"/>
      <c r="N24" s="3862"/>
      <c r="O24" s="344"/>
    </row>
    <row r="25" spans="1:15" s="345" customFormat="1" ht="29.25" customHeight="1">
      <c r="A25" s="3855">
        <f t="shared" si="0"/>
        <v>8</v>
      </c>
      <c r="B25" s="3856" t="s">
        <v>6487</v>
      </c>
      <c r="C25" s="3857"/>
      <c r="D25" s="3864"/>
      <c r="E25" s="3859">
        <v>1100000</v>
      </c>
      <c r="F25" s="3860"/>
      <c r="G25" s="3861"/>
      <c r="H25" s="3862">
        <v>1100000</v>
      </c>
      <c r="I25" s="3863"/>
      <c r="J25" s="3862"/>
      <c r="K25" s="3863"/>
      <c r="L25" s="3862"/>
      <c r="M25" s="3863"/>
      <c r="N25" s="3862"/>
      <c r="O25" s="344"/>
    </row>
    <row r="26" spans="1:15" s="345" customFormat="1" ht="42" customHeight="1">
      <c r="A26" s="3855">
        <f t="shared" si="0"/>
        <v>9</v>
      </c>
      <c r="B26" s="3856" t="s">
        <v>6488</v>
      </c>
      <c r="C26" s="3857"/>
      <c r="D26" s="3864"/>
      <c r="E26" s="3859">
        <v>500000</v>
      </c>
      <c r="F26" s="3860"/>
      <c r="G26" s="3861"/>
      <c r="H26" s="3862">
        <v>500000</v>
      </c>
      <c r="I26" s="3863"/>
      <c r="J26" s="3862"/>
      <c r="K26" s="3863"/>
      <c r="L26" s="3862"/>
      <c r="M26" s="3863"/>
      <c r="N26" s="3862"/>
      <c r="O26" s="344"/>
    </row>
    <row r="27" spans="1:15" s="345" customFormat="1" ht="30" customHeight="1">
      <c r="A27" s="3855">
        <f t="shared" si="0"/>
        <v>10</v>
      </c>
      <c r="B27" s="3856" t="s">
        <v>6489</v>
      </c>
      <c r="C27" s="3857"/>
      <c r="D27" s="3864"/>
      <c r="E27" s="3859">
        <v>600000</v>
      </c>
      <c r="F27" s="3860"/>
      <c r="G27" s="3861"/>
      <c r="H27" s="3862">
        <v>600000</v>
      </c>
      <c r="I27" s="3863"/>
      <c r="J27" s="3862"/>
      <c r="K27" s="3863"/>
      <c r="L27" s="3862"/>
      <c r="M27" s="3863"/>
      <c r="N27" s="3862"/>
      <c r="O27" s="344"/>
    </row>
    <row r="28" spans="1:15" s="345" customFormat="1" ht="51" customHeight="1">
      <c r="A28" s="3855">
        <f t="shared" si="0"/>
        <v>11</v>
      </c>
      <c r="B28" s="3856" t="s">
        <v>6490</v>
      </c>
      <c r="C28" s="3857"/>
      <c r="D28" s="3864"/>
      <c r="E28" s="3859">
        <v>900000</v>
      </c>
      <c r="F28" s="3860"/>
      <c r="G28" s="3861"/>
      <c r="H28" s="3862">
        <v>900000</v>
      </c>
      <c r="I28" s="3863"/>
      <c r="J28" s="3862"/>
      <c r="K28" s="3863"/>
      <c r="L28" s="3862"/>
      <c r="M28" s="3863"/>
      <c r="N28" s="3862"/>
      <c r="O28" s="344"/>
    </row>
    <row r="29" spans="1:15" s="345" customFormat="1" ht="27.75" customHeight="1">
      <c r="A29" s="3855">
        <f t="shared" si="0"/>
        <v>12</v>
      </c>
      <c r="B29" s="3856" t="s">
        <v>6491</v>
      </c>
      <c r="C29" s="3857"/>
      <c r="D29" s="3864"/>
      <c r="E29" s="3859">
        <v>890400</v>
      </c>
      <c r="F29" s="3860"/>
      <c r="G29" s="3861"/>
      <c r="H29" s="3862">
        <v>890400</v>
      </c>
      <c r="I29" s="3863"/>
      <c r="J29" s="3862"/>
      <c r="K29" s="3863"/>
      <c r="L29" s="3862"/>
      <c r="M29" s="3863"/>
      <c r="N29" s="3862"/>
      <c r="O29" s="344"/>
    </row>
    <row r="30" spans="1:15" s="345" customFormat="1" ht="33" customHeight="1">
      <c r="A30" s="3855">
        <f t="shared" si="0"/>
        <v>13</v>
      </c>
      <c r="B30" s="3856" t="s">
        <v>6492</v>
      </c>
      <c r="C30" s="3857"/>
      <c r="D30" s="3864"/>
      <c r="E30" s="3859">
        <v>1200000</v>
      </c>
      <c r="F30" s="3860"/>
      <c r="G30" s="3861"/>
      <c r="H30" s="3862">
        <v>1200000</v>
      </c>
      <c r="I30" s="3863"/>
      <c r="J30" s="3862"/>
      <c r="K30" s="3863"/>
      <c r="L30" s="3862"/>
      <c r="M30" s="3863"/>
      <c r="N30" s="3862"/>
      <c r="O30" s="344"/>
    </row>
    <row r="31" spans="1:15" s="345" customFormat="1" ht="28.5">
      <c r="A31" s="3855">
        <f t="shared" si="0"/>
        <v>14</v>
      </c>
      <c r="B31" s="3856" t="s">
        <v>6493</v>
      </c>
      <c r="C31" s="3857"/>
      <c r="D31" s="3864"/>
      <c r="E31" s="3859">
        <v>1166000</v>
      </c>
      <c r="F31" s="3860"/>
      <c r="G31" s="3861"/>
      <c r="H31" s="3862">
        <v>1166000</v>
      </c>
      <c r="I31" s="3863"/>
      <c r="J31" s="3862"/>
      <c r="K31" s="3863"/>
      <c r="L31" s="3862"/>
      <c r="M31" s="3863"/>
      <c r="N31" s="3862"/>
    </row>
    <row r="32" spans="1:15" s="345" customFormat="1" ht="28.5">
      <c r="A32" s="3855">
        <f t="shared" si="0"/>
        <v>15</v>
      </c>
      <c r="B32" s="3856" t="s">
        <v>6494</v>
      </c>
      <c r="C32" s="3857"/>
      <c r="D32" s="3858"/>
      <c r="E32" s="3859">
        <v>1100000</v>
      </c>
      <c r="F32" s="3860"/>
      <c r="G32" s="3861"/>
      <c r="H32" s="3862">
        <v>1100000</v>
      </c>
      <c r="I32" s="3863"/>
      <c r="J32" s="3862"/>
      <c r="K32" s="3863"/>
      <c r="L32" s="3862"/>
      <c r="M32" s="3863"/>
      <c r="N32" s="3862"/>
    </row>
    <row r="33" spans="1:15" s="345" customFormat="1" ht="14.25">
      <c r="A33" s="3855"/>
      <c r="B33" s="3865"/>
      <c r="C33" s="3857"/>
      <c r="D33" s="3858"/>
      <c r="E33" s="3859"/>
      <c r="F33" s="3860"/>
      <c r="G33" s="3861"/>
      <c r="H33" s="3862"/>
      <c r="I33" s="3863"/>
      <c r="J33" s="3862"/>
      <c r="K33" s="3863"/>
      <c r="L33" s="3862"/>
      <c r="M33" s="3863"/>
      <c r="N33" s="3862"/>
      <c r="O33" s="344"/>
    </row>
    <row r="34" spans="1:15" ht="20.25" customHeight="1">
      <c r="A34" s="3866"/>
      <c r="B34" s="3867" t="s">
        <v>31</v>
      </c>
      <c r="C34" s="3868"/>
      <c r="D34" s="3868"/>
      <c r="E34" s="3869">
        <f>SUM(E18:E33)</f>
        <v>12603000</v>
      </c>
      <c r="F34" s="3870"/>
      <c r="G34" s="3871"/>
      <c r="H34" s="3872">
        <f>SUM(H18:H33)</f>
        <v>12603000</v>
      </c>
      <c r="I34" s="3871"/>
      <c r="J34" s="3872"/>
      <c r="K34" s="3871"/>
      <c r="L34" s="3872"/>
      <c r="M34" s="3871"/>
      <c r="N34" s="3872"/>
    </row>
    <row r="35" spans="1:15" ht="12.75" customHeight="1">
      <c r="A35" s="3866"/>
      <c r="B35" s="3873"/>
      <c r="C35" s="3868"/>
      <c r="D35" s="3868"/>
      <c r="E35" s="3874"/>
      <c r="F35" s="3875"/>
      <c r="G35" s="3871"/>
      <c r="H35" s="3872"/>
      <c r="I35" s="3871"/>
      <c r="J35" s="3872"/>
      <c r="K35" s="3871"/>
      <c r="L35" s="3872"/>
      <c r="M35" s="3871"/>
      <c r="N35" s="3872"/>
    </row>
    <row r="36" spans="1:15" ht="12.75" customHeight="1">
      <c r="A36" s="3866"/>
      <c r="B36" s="3873"/>
      <c r="C36" s="3868"/>
      <c r="D36" s="3868"/>
      <c r="E36" s="3874"/>
      <c r="F36" s="3875"/>
      <c r="G36" s="3871"/>
      <c r="H36" s="3872"/>
      <c r="I36" s="3871"/>
      <c r="J36" s="3872"/>
      <c r="K36" s="3871"/>
      <c r="L36" s="3872"/>
      <c r="M36" s="3871"/>
      <c r="N36" s="3872"/>
    </row>
    <row r="37" spans="1:15" s="8" customFormat="1" ht="14.25">
      <c r="A37" s="4404" t="s">
        <v>1932</v>
      </c>
      <c r="B37" s="4404"/>
      <c r="C37" s="4404"/>
      <c r="D37" s="4404"/>
      <c r="E37" s="4404"/>
      <c r="F37" s="4404"/>
      <c r="G37" s="4404"/>
      <c r="H37" s="499"/>
      <c r="I37" s="780"/>
      <c r="J37" s="499"/>
      <c r="K37" s="780"/>
      <c r="L37" s="3876"/>
      <c r="M37" s="3877"/>
    </row>
    <row r="38" spans="1:15" s="8" customFormat="1" ht="14.25">
      <c r="A38" s="781"/>
      <c r="B38" s="781"/>
      <c r="C38" s="781"/>
      <c r="D38" s="781"/>
      <c r="E38" s="781"/>
      <c r="F38" s="781"/>
      <c r="G38" s="781"/>
      <c r="H38" s="499"/>
      <c r="I38" s="780"/>
      <c r="J38" s="499"/>
      <c r="K38" s="780"/>
      <c r="L38" s="3876"/>
      <c r="M38" s="3877"/>
    </row>
    <row r="39" spans="1:15" s="8" customFormat="1" ht="14.25">
      <c r="A39" s="346"/>
      <c r="B39" s="778"/>
      <c r="C39" s="779"/>
      <c r="D39" s="779"/>
      <c r="E39" s="782"/>
      <c r="F39" s="782"/>
      <c r="G39" s="780"/>
      <c r="H39" s="780" t="s">
        <v>696</v>
      </c>
      <c r="I39" s="780"/>
      <c r="J39" s="499"/>
      <c r="K39" s="780"/>
      <c r="L39" s="3876"/>
      <c r="M39" s="3877"/>
    </row>
    <row r="40" spans="1:15" s="8" customFormat="1" ht="15.75">
      <c r="A40" s="346"/>
      <c r="B40" s="778"/>
      <c r="C40" s="779"/>
      <c r="D40" s="779"/>
      <c r="E40" s="782"/>
      <c r="F40" s="782"/>
      <c r="G40" s="780"/>
      <c r="H40" s="499"/>
      <c r="I40" s="4405" t="s">
        <v>697</v>
      </c>
      <c r="J40" s="4405"/>
      <c r="K40" s="4405"/>
      <c r="L40" s="3876"/>
      <c r="M40" s="3877"/>
    </row>
    <row r="41" spans="1:15" s="8" customFormat="1" ht="14.25">
      <c r="A41" s="346"/>
      <c r="B41" s="778"/>
      <c r="C41" s="779"/>
      <c r="D41" s="779"/>
      <c r="E41" s="782"/>
      <c r="F41" s="782"/>
      <c r="G41" s="780"/>
      <c r="H41" s="499"/>
      <c r="I41" s="4406" t="s">
        <v>6495</v>
      </c>
      <c r="J41" s="4406"/>
      <c r="K41" s="4406"/>
      <c r="L41" s="3876"/>
      <c r="M41" s="3877"/>
    </row>
    <row r="42" spans="1:15" ht="12.75" customHeight="1">
      <c r="A42" s="3878"/>
      <c r="B42" s="3878"/>
      <c r="C42" s="3868"/>
      <c r="D42" s="3868"/>
      <c r="E42" s="3874"/>
      <c r="F42" s="3875"/>
      <c r="G42" s="3871"/>
      <c r="H42" s="3872"/>
      <c r="I42" s="3871"/>
      <c r="J42" s="3872"/>
      <c r="K42" s="3871"/>
      <c r="L42" s="3872"/>
      <c r="M42" s="3871"/>
      <c r="N42" s="3872"/>
    </row>
    <row r="43" spans="1:15" ht="12.75" customHeight="1">
      <c r="A43" s="3878"/>
      <c r="B43" s="3878"/>
      <c r="C43" s="3868"/>
      <c r="D43" s="3868"/>
      <c r="E43" s="3874"/>
      <c r="F43" s="3875"/>
      <c r="G43" s="3871"/>
      <c r="H43" s="3872"/>
      <c r="I43" s="3871"/>
      <c r="J43" s="3872"/>
      <c r="K43" s="3871"/>
      <c r="L43" s="3872"/>
      <c r="M43" s="3871"/>
      <c r="N43" s="3872"/>
    </row>
    <row r="44" spans="1:15" ht="12.75" customHeight="1">
      <c r="A44" s="3878"/>
      <c r="B44" s="3878"/>
      <c r="C44" s="3868"/>
      <c r="D44" s="3868"/>
      <c r="E44" s="3874"/>
      <c r="F44" s="3875"/>
      <c r="G44" s="3871"/>
      <c r="H44" s="3872"/>
      <c r="I44" s="3871"/>
      <c r="J44" s="3872"/>
      <c r="K44" s="3871"/>
      <c r="L44" s="3872"/>
      <c r="M44" s="3871"/>
      <c r="N44" s="3872"/>
    </row>
    <row r="45" spans="1:15" ht="12.75" customHeight="1">
      <c r="A45" s="3878"/>
      <c r="B45" s="3878"/>
      <c r="C45" s="3868"/>
      <c r="D45" s="3868"/>
      <c r="E45" s="3874"/>
      <c r="F45" s="3875"/>
      <c r="G45" s="3871"/>
      <c r="H45" s="3872"/>
      <c r="I45" s="3871"/>
      <c r="J45" s="3872"/>
      <c r="K45" s="3871"/>
      <c r="L45" s="3872"/>
      <c r="M45" s="3871"/>
      <c r="N45" s="3872"/>
    </row>
    <row r="46" spans="1:15" ht="12.75" customHeight="1">
      <c r="A46" s="3878"/>
      <c r="B46" s="3878"/>
      <c r="C46" s="3868"/>
      <c r="D46" s="3868"/>
      <c r="E46" s="3874"/>
      <c r="F46" s="3875"/>
      <c r="G46" s="3871"/>
      <c r="H46" s="3872"/>
      <c r="I46" s="3871"/>
      <c r="J46" s="3872"/>
      <c r="K46" s="3871"/>
      <c r="L46" s="3872"/>
      <c r="M46" s="3871"/>
      <c r="N46" s="3872"/>
    </row>
    <row r="47" spans="1:15" ht="12.75" customHeight="1">
      <c r="A47" s="3878"/>
      <c r="B47" s="3878"/>
      <c r="C47" s="3868"/>
      <c r="D47" s="3868"/>
      <c r="E47" s="3874"/>
      <c r="F47" s="3875"/>
      <c r="G47" s="3871"/>
      <c r="H47" s="3872"/>
      <c r="I47" s="3871"/>
      <c r="J47" s="3872"/>
      <c r="K47" s="3871"/>
      <c r="L47" s="3872"/>
      <c r="M47" s="3871"/>
      <c r="N47" s="3872"/>
    </row>
    <row r="48" spans="1:15" ht="12.75" customHeight="1">
      <c r="A48" s="3878"/>
      <c r="B48" s="3878"/>
      <c r="C48" s="3868"/>
      <c r="D48" s="3868"/>
      <c r="E48" s="3874"/>
      <c r="F48" s="3875"/>
      <c r="G48" s="3871"/>
      <c r="H48" s="3872"/>
      <c r="I48" s="3871"/>
      <c r="J48" s="3872"/>
      <c r="K48" s="3871"/>
      <c r="L48" s="3872"/>
      <c r="M48" s="3871"/>
      <c r="N48" s="3872"/>
    </row>
    <row r="49" spans="1:15" ht="12.75" customHeight="1">
      <c r="A49" s="3878"/>
      <c r="B49" s="3878"/>
      <c r="C49" s="3868"/>
      <c r="D49" s="3868"/>
      <c r="E49" s="3874"/>
      <c r="F49" s="3875"/>
      <c r="G49" s="3871"/>
      <c r="H49" s="3872"/>
      <c r="I49" s="3871"/>
      <c r="J49" s="3872"/>
      <c r="K49" s="3871"/>
      <c r="L49" s="3872"/>
      <c r="M49" s="3871"/>
      <c r="N49" s="3872"/>
    </row>
    <row r="50" spans="1:15" ht="12.75" customHeight="1">
      <c r="A50" s="3878"/>
      <c r="B50" s="3878"/>
      <c r="C50" s="3868"/>
      <c r="D50" s="3868"/>
      <c r="E50" s="3874"/>
      <c r="F50" s="3875"/>
      <c r="G50" s="3871"/>
      <c r="H50" s="3872"/>
      <c r="I50" s="3871"/>
      <c r="J50" s="3872"/>
      <c r="K50" s="3871"/>
      <c r="L50" s="3872"/>
      <c r="M50" s="3871"/>
      <c r="N50" s="3872"/>
    </row>
    <row r="51" spans="1:15" ht="12.75" customHeight="1">
      <c r="A51" s="3878"/>
      <c r="B51" s="3878"/>
      <c r="C51" s="3868"/>
      <c r="D51" s="3868"/>
      <c r="E51" s="3874"/>
      <c r="F51" s="3875"/>
      <c r="G51" s="3871"/>
      <c r="H51" s="3872"/>
      <c r="I51" s="3871"/>
      <c r="J51" s="3872"/>
      <c r="K51" s="3871"/>
      <c r="L51" s="3872"/>
      <c r="M51" s="3871"/>
      <c r="N51" s="3872"/>
    </row>
    <row r="52" spans="1:15" ht="12.75" customHeight="1">
      <c r="A52" s="3878"/>
      <c r="B52" s="3878"/>
      <c r="C52" s="3868"/>
      <c r="D52" s="3868"/>
      <c r="E52" s="3874"/>
      <c r="F52" s="3875"/>
      <c r="G52" s="3871"/>
      <c r="H52" s="3872"/>
      <c r="I52" s="3871"/>
      <c r="J52" s="3872"/>
      <c r="K52" s="3871"/>
      <c r="L52" s="3872"/>
      <c r="M52" s="3871"/>
      <c r="N52" s="3872"/>
    </row>
    <row r="53" spans="1:15" ht="12.75" customHeight="1">
      <c r="A53" s="3878"/>
      <c r="B53" s="3878"/>
      <c r="C53" s="3868"/>
      <c r="D53" s="3868"/>
      <c r="E53" s="3874"/>
      <c r="F53" s="3875"/>
      <c r="G53" s="3871"/>
      <c r="H53" s="3872"/>
      <c r="I53" s="3871"/>
      <c r="J53" s="3872"/>
      <c r="K53" s="3871"/>
      <c r="L53" s="3872"/>
      <c r="M53" s="3871"/>
      <c r="N53" s="3872"/>
    </row>
    <row r="54" spans="1:15" ht="12.75" customHeight="1">
      <c r="A54" s="3878"/>
      <c r="B54" s="3878"/>
      <c r="C54" s="3868"/>
      <c r="D54" s="3868"/>
      <c r="E54" s="3874"/>
      <c r="F54" s="3875"/>
      <c r="G54" s="3871"/>
      <c r="H54" s="3872"/>
      <c r="I54" s="3871"/>
      <c r="J54" s="3872"/>
      <c r="K54" s="3871"/>
      <c r="L54" s="3872"/>
      <c r="M54" s="3871"/>
      <c r="N54" s="3872"/>
    </row>
    <row r="55" spans="1:15" ht="12.75" customHeight="1">
      <c r="A55" s="3878"/>
      <c r="B55" s="3878"/>
      <c r="C55" s="3868"/>
      <c r="D55" s="3868"/>
      <c r="E55" s="3874"/>
      <c r="F55" s="3875"/>
      <c r="G55" s="3871"/>
      <c r="H55" s="3872"/>
      <c r="I55" s="3871"/>
      <c r="J55" s="3872"/>
      <c r="K55" s="3871"/>
      <c r="L55" s="3872"/>
      <c r="M55" s="3871"/>
      <c r="N55" s="3872"/>
    </row>
    <row r="56" spans="1:15" ht="12.75" customHeight="1">
      <c r="A56" s="3878"/>
      <c r="B56" s="3878"/>
      <c r="C56" s="3868"/>
      <c r="D56" s="3868"/>
      <c r="E56" s="3874"/>
      <c r="F56" s="3875"/>
      <c r="G56" s="3871"/>
      <c r="H56" s="3872"/>
      <c r="I56" s="3871"/>
      <c r="J56" s="3872"/>
      <c r="K56" s="3871"/>
      <c r="L56" s="3872"/>
      <c r="M56" s="3871"/>
      <c r="N56" s="3872"/>
    </row>
    <row r="57" spans="1:15" ht="12.75" customHeight="1">
      <c r="A57" s="3878"/>
      <c r="B57" s="3878"/>
      <c r="C57" s="3868"/>
      <c r="D57" s="3868"/>
      <c r="E57" s="3874"/>
      <c r="F57" s="3875"/>
      <c r="G57" s="3871"/>
      <c r="H57" s="3872"/>
      <c r="I57" s="3871"/>
      <c r="J57" s="3872"/>
      <c r="K57" s="3871"/>
      <c r="L57" s="3872"/>
      <c r="M57" s="3871"/>
      <c r="N57" s="3872"/>
    </row>
    <row r="58" spans="1:15" ht="12.75" customHeight="1">
      <c r="A58" s="3878"/>
      <c r="B58" s="3878"/>
      <c r="C58" s="3868"/>
      <c r="D58" s="3868"/>
      <c r="E58" s="3874"/>
      <c r="F58" s="3875"/>
      <c r="G58" s="3871"/>
      <c r="H58" s="3872"/>
      <c r="I58" s="3871"/>
      <c r="J58" s="3872"/>
      <c r="K58" s="3871"/>
      <c r="L58" s="3872"/>
      <c r="M58" s="3871"/>
      <c r="N58" s="3872"/>
    </row>
    <row r="59" spans="1:15" ht="12.75" customHeight="1">
      <c r="A59" s="3878"/>
      <c r="B59" s="3878"/>
      <c r="C59" s="3868"/>
      <c r="D59" s="3868"/>
      <c r="E59" s="3874"/>
      <c r="F59" s="3875"/>
      <c r="G59" s="3871"/>
      <c r="H59" s="3872"/>
      <c r="I59" s="3871"/>
      <c r="J59" s="3872"/>
      <c r="K59" s="3871"/>
      <c r="L59" s="3872"/>
      <c r="M59" s="3871"/>
      <c r="N59" s="3872"/>
    </row>
    <row r="60" spans="1:15" ht="12.75" customHeight="1">
      <c r="A60" s="1074"/>
      <c r="B60" s="3879"/>
      <c r="C60" s="3880"/>
      <c r="D60" s="3880"/>
      <c r="E60" s="3881"/>
      <c r="F60" s="3882"/>
      <c r="G60" s="3883"/>
      <c r="H60" s="3884"/>
      <c r="I60" s="3883"/>
      <c r="J60" s="3884"/>
      <c r="K60" s="3883"/>
      <c r="L60" s="3884"/>
      <c r="M60" s="3883"/>
      <c r="N60" s="3884"/>
      <c r="O60" s="7"/>
    </row>
    <row r="61" spans="1:15" ht="12.75" customHeight="1">
      <c r="A61" s="1074"/>
      <c r="B61" s="3879"/>
      <c r="C61" s="3868"/>
      <c r="D61" s="3868"/>
      <c r="E61" s="3874"/>
      <c r="F61" s="3885"/>
      <c r="G61" s="3883"/>
      <c r="H61" s="3886"/>
      <c r="I61" s="3883"/>
      <c r="J61" s="3887"/>
      <c r="K61" s="3888"/>
      <c r="L61" s="3887"/>
      <c r="M61" s="3888"/>
      <c r="N61" s="3887"/>
      <c r="O61" s="7"/>
    </row>
    <row r="62" spans="1:15" ht="12.75" customHeight="1">
      <c r="A62" s="3889"/>
      <c r="B62" s="3879"/>
      <c r="C62" s="3868"/>
      <c r="D62" s="3868"/>
      <c r="E62" s="3874"/>
      <c r="F62" s="3882"/>
      <c r="G62" s="3883"/>
      <c r="H62" s="3886"/>
      <c r="I62" s="3883"/>
      <c r="J62" s="3887"/>
      <c r="K62" s="3888"/>
      <c r="L62" s="3887"/>
      <c r="M62" s="3888"/>
      <c r="N62" s="3887"/>
      <c r="O62" s="7"/>
    </row>
    <row r="63" spans="1:15" ht="12.75" customHeight="1">
      <c r="A63" s="1074"/>
      <c r="B63" s="3879"/>
      <c r="C63" s="3880"/>
      <c r="D63" s="3880"/>
      <c r="E63" s="3881"/>
      <c r="F63" s="3882"/>
      <c r="G63" s="3883"/>
      <c r="H63" s="6"/>
      <c r="I63" s="3883"/>
      <c r="J63" s="6"/>
      <c r="K63" s="3883"/>
      <c r="L63" s="6"/>
      <c r="M63" s="3883"/>
      <c r="N63" s="6"/>
      <c r="O63" s="7"/>
    </row>
    <row r="64" spans="1:15" ht="12.75" customHeight="1">
      <c r="A64" s="3879"/>
      <c r="B64" s="3890"/>
      <c r="C64" s="3891"/>
      <c r="D64" s="3891"/>
      <c r="E64" s="3892"/>
      <c r="F64" s="3893"/>
      <c r="G64" s="3883"/>
      <c r="H64" s="6"/>
      <c r="I64" s="3883"/>
      <c r="J64" s="6"/>
      <c r="K64" s="3883"/>
      <c r="L64" s="6"/>
      <c r="M64" s="3883"/>
      <c r="N64" s="6"/>
      <c r="O64" s="7"/>
    </row>
    <row r="65" spans="1:15" ht="12.75" customHeight="1">
      <c r="A65" s="3879"/>
      <c r="B65" s="3890"/>
      <c r="C65" s="3891"/>
      <c r="D65" s="3891"/>
      <c r="E65" s="3892"/>
      <c r="F65" s="3893"/>
      <c r="G65" s="3883"/>
      <c r="H65" s="6"/>
      <c r="I65" s="3883"/>
      <c r="J65" s="6"/>
      <c r="K65" s="3883"/>
      <c r="L65" s="6"/>
      <c r="M65" s="3883"/>
      <c r="N65" s="6"/>
      <c r="O65" s="7"/>
    </row>
    <row r="66" spans="1:15" ht="12.75" customHeight="1">
      <c r="A66" s="3879"/>
      <c r="B66" s="3890"/>
      <c r="C66" s="3891"/>
      <c r="D66" s="3891"/>
      <c r="E66" s="3892"/>
      <c r="F66" s="3893"/>
      <c r="G66" s="3883"/>
      <c r="H66" s="6"/>
      <c r="I66" s="3883"/>
      <c r="J66" s="6"/>
      <c r="K66" s="3883"/>
      <c r="L66" s="6"/>
      <c r="M66" s="3883"/>
      <c r="N66" s="6"/>
      <c r="O66" s="7"/>
    </row>
    <row r="67" spans="1:15" ht="12.75" customHeight="1">
      <c r="A67" s="3879"/>
      <c r="B67" s="1074"/>
      <c r="C67" s="3891"/>
      <c r="D67" s="3891"/>
      <c r="E67" s="3892"/>
      <c r="F67" s="3893"/>
      <c r="G67" s="3883"/>
      <c r="H67" s="6"/>
      <c r="I67" s="3883"/>
      <c r="J67" s="6"/>
      <c r="K67" s="3883"/>
      <c r="L67" s="6"/>
      <c r="M67" s="3883"/>
      <c r="N67" s="6"/>
      <c r="O67" s="7"/>
    </row>
    <row r="68" spans="1:15" ht="12.75" customHeight="1">
      <c r="A68" s="3879"/>
      <c r="B68" s="1074"/>
      <c r="C68" s="3891"/>
      <c r="D68" s="3891"/>
      <c r="E68" s="3892"/>
      <c r="F68" s="3893"/>
      <c r="G68" s="3883"/>
      <c r="H68" s="6"/>
      <c r="I68" s="3883"/>
      <c r="J68" s="6"/>
      <c r="K68" s="3883"/>
      <c r="L68" s="6"/>
      <c r="M68" s="3883"/>
      <c r="N68" s="6"/>
      <c r="O68" s="7"/>
    </row>
    <row r="69" spans="1:15" ht="12.75" customHeight="1">
      <c r="A69" s="3879"/>
      <c r="B69" s="1074"/>
      <c r="C69" s="3891"/>
      <c r="D69" s="3891"/>
      <c r="E69" s="3892"/>
      <c r="F69" s="3893"/>
      <c r="G69" s="3883"/>
      <c r="H69" s="6"/>
      <c r="I69" s="3883"/>
      <c r="J69" s="6"/>
      <c r="K69" s="3883"/>
      <c r="L69" s="6"/>
      <c r="M69" s="3883"/>
      <c r="N69" s="6"/>
      <c r="O69" s="7"/>
    </row>
    <row r="70" spans="1:15" ht="12.75" customHeight="1">
      <c r="A70" s="3879"/>
      <c r="B70" s="1074"/>
      <c r="C70" s="3891"/>
      <c r="D70" s="3891"/>
      <c r="E70" s="3892"/>
      <c r="F70" s="3893"/>
      <c r="G70" s="3883"/>
      <c r="H70" s="6"/>
      <c r="I70" s="3883"/>
      <c r="J70" s="6"/>
      <c r="K70" s="3883"/>
      <c r="L70" s="6"/>
      <c r="M70" s="3883"/>
      <c r="N70" s="6"/>
      <c r="O70" s="7"/>
    </row>
    <row r="71" spans="1:15" ht="12.75" customHeight="1">
      <c r="A71" s="3879"/>
      <c r="B71" s="1074"/>
      <c r="C71" s="3891"/>
      <c r="D71" s="3891"/>
      <c r="E71" s="3892"/>
      <c r="F71" s="3893"/>
      <c r="G71" s="3883"/>
      <c r="H71" s="6"/>
      <c r="I71" s="3883"/>
      <c r="J71" s="6"/>
      <c r="K71" s="3883"/>
      <c r="L71" s="6"/>
      <c r="M71" s="3883"/>
      <c r="N71" s="6"/>
      <c r="O71" s="7"/>
    </row>
    <row r="72" spans="1:15" ht="12.75" customHeight="1">
      <c r="A72" s="3879"/>
      <c r="B72" s="1074"/>
      <c r="C72" s="3891"/>
      <c r="D72" s="3891"/>
      <c r="E72" s="3892"/>
      <c r="F72" s="3893"/>
      <c r="G72" s="3883"/>
      <c r="H72" s="6"/>
      <c r="I72" s="3883"/>
      <c r="J72" s="6"/>
      <c r="K72" s="3883"/>
      <c r="L72" s="6"/>
      <c r="M72" s="3883"/>
      <c r="N72" s="6"/>
      <c r="O72" s="7"/>
    </row>
    <row r="73" spans="1:15" ht="12.75" customHeight="1">
      <c r="A73" s="3879"/>
      <c r="B73" s="1074"/>
      <c r="C73" s="3891"/>
      <c r="D73" s="3891"/>
      <c r="E73" s="3892"/>
      <c r="F73" s="3893"/>
      <c r="G73" s="3883"/>
      <c r="H73" s="6"/>
      <c r="I73" s="3883"/>
      <c r="J73" s="6"/>
      <c r="K73" s="3883"/>
      <c r="L73" s="6"/>
      <c r="M73" s="3883"/>
      <c r="N73" s="6"/>
      <c r="O73" s="7"/>
    </row>
    <row r="74" spans="1:15" ht="12.75" customHeight="1">
      <c r="A74" s="3879"/>
      <c r="B74" s="1074"/>
      <c r="C74" s="3891"/>
      <c r="D74" s="3891"/>
      <c r="E74" s="3892"/>
      <c r="F74" s="3893"/>
      <c r="G74" s="3883"/>
      <c r="H74" s="6"/>
      <c r="I74" s="3883"/>
      <c r="J74" s="6"/>
      <c r="K74" s="3883"/>
      <c r="L74" s="6"/>
      <c r="M74" s="3883"/>
      <c r="N74" s="6"/>
      <c r="O74" s="7"/>
    </row>
    <row r="75" spans="1:15" ht="12.75" customHeight="1">
      <c r="A75" s="3879"/>
      <c r="B75" s="1074"/>
      <c r="C75" s="3891"/>
      <c r="D75" s="3891"/>
      <c r="E75" s="3892"/>
      <c r="F75" s="3893"/>
      <c r="G75" s="3883"/>
      <c r="H75" s="6"/>
      <c r="I75" s="3883"/>
      <c r="J75" s="6"/>
      <c r="K75" s="3883"/>
      <c r="L75" s="6"/>
      <c r="M75" s="3883"/>
      <c r="N75" s="6"/>
      <c r="O75" s="7"/>
    </row>
    <row r="76" spans="1:15" ht="12.75" customHeight="1">
      <c r="A76" s="3879"/>
      <c r="B76" s="1074"/>
      <c r="C76" s="3891"/>
      <c r="D76" s="3891"/>
      <c r="E76" s="3892"/>
      <c r="F76" s="3893"/>
      <c r="G76" s="3883"/>
      <c r="H76" s="6"/>
      <c r="I76" s="3883"/>
      <c r="J76" s="6"/>
      <c r="K76" s="3883"/>
      <c r="L76" s="6"/>
      <c r="M76" s="3883"/>
      <c r="N76" s="6"/>
      <c r="O76" s="7"/>
    </row>
    <row r="77" spans="1:15" ht="12.75" customHeight="1">
      <c r="A77" s="3879"/>
      <c r="B77" s="1074"/>
      <c r="C77" s="3891"/>
      <c r="D77" s="3891"/>
      <c r="E77" s="3892"/>
      <c r="F77" s="3893"/>
      <c r="G77" s="3883"/>
      <c r="H77" s="6"/>
      <c r="I77" s="3883"/>
      <c r="J77" s="6"/>
      <c r="K77" s="3883"/>
      <c r="L77" s="6"/>
      <c r="M77" s="3883"/>
      <c r="N77" s="6"/>
      <c r="O77" s="7"/>
    </row>
    <row r="78" spans="1:15" ht="12.75" customHeight="1">
      <c r="A78" s="3879"/>
      <c r="B78" s="1074"/>
      <c r="C78" s="3891"/>
      <c r="D78" s="3891"/>
      <c r="E78" s="3892"/>
      <c r="F78" s="3893"/>
      <c r="G78" s="3883"/>
      <c r="H78" s="6"/>
      <c r="I78" s="3883"/>
      <c r="J78" s="6"/>
      <c r="K78" s="3883"/>
      <c r="L78" s="6"/>
      <c r="M78" s="3883"/>
      <c r="N78" s="6"/>
      <c r="O78" s="7"/>
    </row>
    <row r="79" spans="1:15" ht="12.75" customHeight="1">
      <c r="A79" s="3879"/>
      <c r="B79" s="1074"/>
      <c r="C79" s="3891"/>
      <c r="D79" s="3891"/>
      <c r="E79" s="3892"/>
      <c r="F79" s="3893"/>
      <c r="G79" s="3883"/>
      <c r="H79" s="6"/>
      <c r="I79" s="3883"/>
      <c r="J79" s="6"/>
      <c r="K79" s="3883"/>
      <c r="L79" s="6"/>
      <c r="M79" s="3883"/>
      <c r="N79" s="6"/>
      <c r="O79" s="7"/>
    </row>
    <row r="80" spans="1:15" ht="12.75" customHeight="1">
      <c r="A80" s="3879"/>
      <c r="B80" s="1074"/>
      <c r="C80" s="3891"/>
      <c r="D80" s="3891"/>
      <c r="E80" s="3892"/>
      <c r="F80" s="3893"/>
      <c r="G80" s="3883"/>
      <c r="H80" s="6"/>
      <c r="I80" s="3883"/>
      <c r="J80" s="6"/>
      <c r="K80" s="3883"/>
      <c r="L80" s="6"/>
      <c r="M80" s="3883"/>
      <c r="N80" s="6"/>
      <c r="O80" s="7"/>
    </row>
    <row r="81" spans="1:15" ht="12.75" customHeight="1">
      <c r="A81" s="3879"/>
      <c r="B81" s="1074"/>
      <c r="C81" s="3891"/>
      <c r="D81" s="3891"/>
      <c r="E81" s="3892"/>
      <c r="F81" s="3893"/>
      <c r="G81" s="3883"/>
      <c r="H81" s="6"/>
      <c r="I81" s="3883"/>
      <c r="J81" s="6"/>
      <c r="K81" s="3883"/>
      <c r="L81" s="6"/>
      <c r="M81" s="3883"/>
      <c r="N81" s="6"/>
      <c r="O81" s="7"/>
    </row>
    <row r="82" spans="1:15" ht="12.75" customHeight="1">
      <c r="A82" s="3879"/>
      <c r="B82" s="1074"/>
      <c r="C82" s="3891"/>
      <c r="D82" s="3891"/>
      <c r="E82" s="3892"/>
      <c r="F82" s="3893"/>
      <c r="G82" s="3883"/>
      <c r="H82" s="6"/>
      <c r="I82" s="3883"/>
      <c r="J82" s="6"/>
      <c r="K82" s="3883"/>
      <c r="L82" s="6"/>
      <c r="M82" s="3883"/>
      <c r="N82" s="6"/>
      <c r="O82" s="7"/>
    </row>
    <row r="83" spans="1:15" ht="12.75" customHeight="1">
      <c r="A83" s="3879"/>
      <c r="B83" s="1074"/>
      <c r="C83" s="3891"/>
      <c r="D83" s="3891"/>
      <c r="E83" s="3892"/>
      <c r="F83" s="3893"/>
      <c r="G83" s="3883"/>
      <c r="H83" s="6"/>
      <c r="I83" s="3883"/>
      <c r="J83" s="6"/>
      <c r="K83" s="3883"/>
      <c r="L83" s="6"/>
      <c r="M83" s="3883"/>
      <c r="N83" s="6"/>
      <c r="O83" s="7"/>
    </row>
    <row r="84" spans="1:15" ht="12.75" customHeight="1">
      <c r="A84" s="3879"/>
      <c r="B84" s="1074"/>
      <c r="C84" s="3891"/>
      <c r="D84" s="3891"/>
      <c r="E84" s="3892"/>
      <c r="F84" s="3893"/>
      <c r="G84" s="3883"/>
      <c r="H84" s="6"/>
      <c r="I84" s="3883"/>
      <c r="J84" s="6"/>
      <c r="K84" s="3883"/>
      <c r="L84" s="6"/>
      <c r="M84" s="3883"/>
      <c r="N84" s="6"/>
      <c r="O84" s="7"/>
    </row>
    <row r="85" spans="1:15" ht="12.75" customHeight="1">
      <c r="A85" s="3879"/>
      <c r="B85" s="1074"/>
      <c r="C85" s="3891"/>
      <c r="D85" s="3891"/>
      <c r="E85" s="3892"/>
      <c r="F85" s="3893"/>
      <c r="G85" s="3883"/>
      <c r="H85" s="6"/>
      <c r="I85" s="3883"/>
      <c r="J85" s="6"/>
      <c r="K85" s="3883"/>
      <c r="L85" s="6"/>
      <c r="M85" s="3883"/>
      <c r="N85" s="6"/>
      <c r="O85" s="7"/>
    </row>
    <row r="86" spans="1:15" ht="12.75" customHeight="1">
      <c r="A86" s="3879"/>
      <c r="B86" s="1074"/>
      <c r="C86" s="3891"/>
      <c r="D86" s="3891"/>
      <c r="E86" s="3892"/>
      <c r="F86" s="3893"/>
      <c r="G86" s="3883"/>
      <c r="H86" s="6"/>
      <c r="I86" s="3883"/>
      <c r="J86" s="6"/>
      <c r="K86" s="3883"/>
      <c r="L86" s="6"/>
      <c r="M86" s="3883"/>
      <c r="N86" s="6"/>
      <c r="O86" s="7"/>
    </row>
    <row r="87" spans="1:15" ht="12.75" customHeight="1">
      <c r="A87" s="3879"/>
      <c r="B87" s="1074"/>
      <c r="C87" s="3891"/>
      <c r="D87" s="3891"/>
      <c r="E87" s="3892"/>
      <c r="F87" s="3893"/>
      <c r="G87" s="3883"/>
      <c r="H87" s="6"/>
      <c r="I87" s="3883"/>
      <c r="J87" s="6"/>
      <c r="K87" s="3883"/>
      <c r="L87" s="6"/>
      <c r="M87" s="3883"/>
      <c r="N87" s="6"/>
      <c r="O87" s="7"/>
    </row>
    <row r="88" spans="1:15" ht="12.75" customHeight="1">
      <c r="A88" s="3879"/>
      <c r="B88" s="1074"/>
      <c r="C88" s="3891"/>
      <c r="D88" s="3891"/>
      <c r="E88" s="3892"/>
      <c r="F88" s="3893"/>
      <c r="G88" s="3883"/>
      <c r="H88" s="6"/>
      <c r="I88" s="3883"/>
      <c r="J88" s="6"/>
      <c r="K88" s="3883"/>
      <c r="L88" s="6"/>
      <c r="M88" s="3883"/>
      <c r="N88" s="6"/>
      <c r="O88" s="7"/>
    </row>
    <row r="89" spans="1:15" ht="12.75" customHeight="1">
      <c r="A89" s="3879"/>
      <c r="B89" s="1074"/>
      <c r="C89" s="3891"/>
      <c r="D89" s="3891"/>
      <c r="E89" s="3892"/>
      <c r="F89" s="3893"/>
      <c r="G89" s="3883"/>
      <c r="H89" s="6"/>
      <c r="I89" s="3883"/>
      <c r="J89" s="6"/>
      <c r="K89" s="3883"/>
      <c r="L89" s="6"/>
      <c r="M89" s="3883"/>
      <c r="N89" s="6"/>
      <c r="O89" s="7"/>
    </row>
    <row r="90" spans="1:15" ht="12.75" customHeight="1">
      <c r="A90" s="3879"/>
      <c r="B90" s="1074"/>
      <c r="C90" s="3891"/>
      <c r="D90" s="3891"/>
      <c r="E90" s="3892"/>
      <c r="F90" s="3893"/>
      <c r="G90" s="3883"/>
      <c r="H90" s="6"/>
      <c r="I90" s="3883"/>
      <c r="J90" s="6"/>
      <c r="K90" s="3883"/>
      <c r="L90" s="6"/>
      <c r="M90" s="3883"/>
      <c r="N90" s="6"/>
      <c r="O90" s="7"/>
    </row>
    <row r="91" spans="1:15" ht="12.75" customHeight="1">
      <c r="A91" s="3879"/>
      <c r="B91" s="1074"/>
      <c r="C91" s="3891"/>
      <c r="D91" s="3891"/>
      <c r="E91" s="3892"/>
      <c r="F91" s="3893"/>
      <c r="G91" s="3883"/>
      <c r="H91" s="6"/>
      <c r="I91" s="3883"/>
      <c r="J91" s="6"/>
      <c r="K91" s="3883"/>
      <c r="L91" s="6"/>
      <c r="M91" s="3883"/>
      <c r="N91" s="6"/>
      <c r="O91" s="7"/>
    </row>
    <row r="92" spans="1:15" ht="12.75" customHeight="1">
      <c r="A92" s="3879"/>
      <c r="B92" s="1074"/>
      <c r="C92" s="3891"/>
      <c r="D92" s="3891"/>
      <c r="E92" s="3892"/>
      <c r="F92" s="3893"/>
      <c r="G92" s="3883"/>
      <c r="H92" s="6"/>
      <c r="I92" s="3883"/>
      <c r="J92" s="6"/>
      <c r="K92" s="3883"/>
      <c r="L92" s="6"/>
      <c r="M92" s="3883"/>
      <c r="N92" s="6"/>
      <c r="O92" s="7"/>
    </row>
    <row r="93" spans="1:15" ht="12.75" customHeight="1">
      <c r="A93" s="3879"/>
      <c r="B93" s="1074"/>
      <c r="C93" s="3891"/>
      <c r="D93" s="3891"/>
      <c r="E93" s="3892"/>
      <c r="F93" s="3893"/>
      <c r="G93" s="3883"/>
      <c r="H93" s="6"/>
      <c r="I93" s="3883"/>
      <c r="J93" s="6"/>
      <c r="K93" s="3883"/>
      <c r="L93" s="6"/>
      <c r="M93" s="3883"/>
      <c r="N93" s="6"/>
      <c r="O93" s="7"/>
    </row>
    <row r="94" spans="1:15" ht="12.75" customHeight="1">
      <c r="A94" s="3879"/>
      <c r="B94" s="1074"/>
      <c r="C94" s="3891"/>
      <c r="D94" s="3891"/>
      <c r="E94" s="3892"/>
      <c r="F94" s="3893"/>
      <c r="G94" s="3883"/>
      <c r="H94" s="6"/>
      <c r="I94" s="3883"/>
      <c r="J94" s="6"/>
      <c r="K94" s="3883"/>
      <c r="L94" s="6"/>
      <c r="M94" s="3883"/>
      <c r="N94" s="6"/>
      <c r="O94" s="7"/>
    </row>
    <row r="95" spans="1:15" ht="12.75" customHeight="1">
      <c r="A95" s="3879"/>
      <c r="B95" s="1074"/>
      <c r="C95" s="3891"/>
      <c r="D95" s="3891"/>
      <c r="E95" s="3892"/>
      <c r="F95" s="3893"/>
      <c r="G95" s="3883"/>
      <c r="H95" s="6"/>
      <c r="I95" s="3883"/>
      <c r="J95" s="6"/>
      <c r="K95" s="3883"/>
      <c r="L95" s="6"/>
      <c r="M95" s="3883"/>
      <c r="N95" s="6"/>
      <c r="O95" s="7"/>
    </row>
    <row r="96" spans="1:15" ht="12.75" customHeight="1">
      <c r="A96" s="3894"/>
      <c r="B96" s="3894"/>
      <c r="C96" s="3891"/>
      <c r="D96" s="3891"/>
      <c r="E96" s="3892"/>
      <c r="F96" s="3895"/>
      <c r="G96" s="3883"/>
      <c r="H96" s="6"/>
      <c r="I96" s="3883"/>
      <c r="J96" s="976"/>
      <c r="K96" s="3896"/>
      <c r="L96" s="976"/>
      <c r="M96" s="3896"/>
      <c r="N96" s="976"/>
    </row>
    <row r="97" spans="1:15" ht="12.75" customHeight="1">
      <c r="A97" s="1074"/>
      <c r="B97" s="1074"/>
      <c r="C97" s="3880"/>
      <c r="D97" s="3880"/>
      <c r="E97" s="3881"/>
      <c r="F97" s="3882"/>
      <c r="G97" s="3883"/>
      <c r="H97" s="6"/>
      <c r="I97" s="3883"/>
      <c r="J97" s="6"/>
      <c r="K97" s="3883"/>
      <c r="L97" s="6"/>
      <c r="M97" s="3883"/>
      <c r="N97" s="6"/>
      <c r="O97" s="3"/>
    </row>
    <row r="98" spans="1:15" ht="12.75" customHeight="1">
      <c r="A98" s="1074"/>
      <c r="B98" s="1074"/>
      <c r="C98" s="3880"/>
      <c r="D98" s="3880"/>
      <c r="E98" s="3881"/>
      <c r="F98" s="3882"/>
      <c r="G98" s="3883"/>
      <c r="H98" s="6"/>
      <c r="I98" s="3883"/>
      <c r="J98" s="6"/>
      <c r="K98" s="3883"/>
      <c r="L98" s="6"/>
      <c r="M98" s="3883"/>
      <c r="N98" s="6"/>
      <c r="O98" s="3"/>
    </row>
    <row r="99" spans="1:15" ht="12.75" customHeight="1">
      <c r="A99" s="3897"/>
      <c r="B99" s="1074"/>
      <c r="C99" s="3880"/>
      <c r="D99" s="3880"/>
      <c r="E99" s="3881"/>
      <c r="F99" s="3882"/>
      <c r="G99" s="3883"/>
      <c r="H99" s="6"/>
      <c r="I99" s="3883"/>
      <c r="J99" s="6"/>
      <c r="K99" s="3883"/>
      <c r="L99" s="6"/>
      <c r="M99" s="3883"/>
      <c r="N99" s="6"/>
      <c r="O99" s="3"/>
    </row>
    <row r="100" spans="1:15" ht="12.75" customHeight="1">
      <c r="A100" s="3897"/>
      <c r="B100" s="1074"/>
      <c r="C100" s="3880"/>
      <c r="D100" s="3880"/>
      <c r="E100" s="3881"/>
      <c r="F100" s="3882"/>
      <c r="G100" s="3883"/>
      <c r="H100" s="6"/>
      <c r="I100" s="3883"/>
      <c r="J100" s="6"/>
      <c r="K100" s="3883"/>
      <c r="L100" s="6"/>
      <c r="M100" s="3883"/>
      <c r="N100" s="6"/>
      <c r="O100" s="3"/>
    </row>
    <row r="101" spans="1:15" ht="12.75" customHeight="1">
      <c r="A101" s="3897"/>
      <c r="B101" s="1074"/>
      <c r="C101" s="3880"/>
      <c r="D101" s="3880"/>
      <c r="E101" s="3881"/>
      <c r="F101" s="3882"/>
      <c r="G101" s="3883"/>
      <c r="H101" s="6"/>
      <c r="I101" s="3883"/>
      <c r="J101" s="6"/>
      <c r="K101" s="3883"/>
      <c r="L101" s="6"/>
      <c r="M101" s="3883"/>
      <c r="N101" s="6"/>
      <c r="O101" s="3"/>
    </row>
    <row r="102" spans="1:15" ht="12.75" customHeight="1">
      <c r="A102" s="3897"/>
      <c r="B102" s="1074"/>
      <c r="C102" s="3880"/>
      <c r="D102" s="3880"/>
      <c r="E102" s="3881"/>
      <c r="F102" s="3882"/>
      <c r="G102" s="3883"/>
      <c r="H102" s="6"/>
      <c r="I102" s="3883"/>
      <c r="J102" s="6"/>
      <c r="K102" s="3883"/>
      <c r="L102" s="6"/>
      <c r="M102" s="3883"/>
      <c r="N102" s="6"/>
      <c r="O102" s="3"/>
    </row>
    <row r="103" spans="1:15" ht="12.75" customHeight="1">
      <c r="A103" s="3897"/>
      <c r="B103" s="1074"/>
      <c r="C103" s="3880"/>
      <c r="D103" s="3880"/>
      <c r="E103" s="3881"/>
      <c r="F103" s="3882"/>
      <c r="G103" s="3883"/>
      <c r="H103" s="6"/>
      <c r="I103" s="3883"/>
      <c r="J103" s="6"/>
      <c r="K103" s="3883"/>
      <c r="L103" s="6"/>
      <c r="M103" s="3883"/>
      <c r="N103" s="6"/>
      <c r="O103" s="3"/>
    </row>
    <row r="104" spans="1:15" ht="12.75" customHeight="1">
      <c r="A104" s="3897"/>
      <c r="B104" s="1074"/>
      <c r="C104" s="3880"/>
      <c r="D104" s="3880"/>
      <c r="E104" s="3881"/>
      <c r="F104" s="3882"/>
      <c r="G104" s="3883"/>
      <c r="H104" s="6"/>
      <c r="I104" s="3883"/>
      <c r="J104" s="6"/>
      <c r="K104" s="3883"/>
      <c r="L104" s="6"/>
      <c r="M104" s="3883"/>
      <c r="N104" s="6"/>
      <c r="O104" s="3"/>
    </row>
    <row r="105" spans="1:15" ht="12.75" customHeight="1">
      <c r="A105" s="3897"/>
      <c r="B105" s="1074"/>
      <c r="C105" s="3880"/>
      <c r="D105" s="3880"/>
      <c r="E105" s="3881"/>
      <c r="F105" s="3882"/>
      <c r="G105" s="3883"/>
      <c r="H105" s="6"/>
      <c r="I105" s="3883"/>
      <c r="J105" s="6"/>
      <c r="K105" s="3883"/>
      <c r="L105" s="6"/>
      <c r="M105" s="3883"/>
      <c r="N105" s="6"/>
      <c r="O105" s="3"/>
    </row>
    <row r="106" spans="1:15" ht="12.75" customHeight="1">
      <c r="A106" s="3897"/>
      <c r="B106" s="1074"/>
      <c r="C106" s="3880"/>
      <c r="D106" s="3880"/>
      <c r="E106" s="3881"/>
      <c r="F106" s="3882"/>
      <c r="G106" s="3883"/>
      <c r="H106" s="6"/>
      <c r="I106" s="3883"/>
      <c r="J106" s="6"/>
      <c r="K106" s="3883"/>
      <c r="L106" s="6"/>
      <c r="M106" s="3883"/>
      <c r="N106" s="6"/>
      <c r="O106" s="3"/>
    </row>
    <row r="107" spans="1:15" ht="12.75" customHeight="1">
      <c r="A107" s="3897"/>
      <c r="B107" s="1074"/>
      <c r="C107" s="3880"/>
      <c r="D107" s="3880"/>
      <c r="E107" s="3881"/>
      <c r="F107" s="3882"/>
      <c r="G107" s="3883"/>
      <c r="H107" s="6"/>
      <c r="I107" s="3883"/>
      <c r="J107" s="6"/>
      <c r="K107" s="3883"/>
      <c r="L107" s="6"/>
      <c r="M107" s="3883"/>
      <c r="N107" s="6"/>
      <c r="O107" s="3"/>
    </row>
    <row r="108" spans="1:15" ht="12.75" customHeight="1">
      <c r="A108" s="3897"/>
      <c r="B108" s="1074"/>
      <c r="C108" s="3880"/>
      <c r="D108" s="3880"/>
      <c r="E108" s="3881"/>
      <c r="F108" s="3882"/>
      <c r="G108" s="3883"/>
      <c r="H108" s="6"/>
      <c r="I108" s="3883"/>
      <c r="J108" s="6"/>
      <c r="K108" s="3883"/>
      <c r="L108" s="6"/>
      <c r="M108" s="3883"/>
      <c r="N108" s="6"/>
      <c r="O108" s="3"/>
    </row>
    <row r="109" spans="1:15" ht="12.75" customHeight="1">
      <c r="A109" s="3897"/>
      <c r="B109" s="1074"/>
      <c r="C109" s="3880"/>
      <c r="D109" s="3880"/>
      <c r="E109" s="3881"/>
      <c r="F109" s="3882"/>
      <c r="G109" s="3883"/>
      <c r="H109" s="6"/>
      <c r="I109" s="3883"/>
      <c r="J109" s="6"/>
      <c r="K109" s="3883"/>
      <c r="L109" s="6"/>
      <c r="M109" s="3883"/>
      <c r="N109" s="6"/>
      <c r="O109" s="3"/>
    </row>
    <row r="110" spans="1:15" ht="12.75" customHeight="1">
      <c r="A110" s="3897"/>
      <c r="B110" s="1074"/>
      <c r="C110" s="3880"/>
      <c r="D110" s="3880"/>
      <c r="E110" s="3881"/>
      <c r="F110" s="3882"/>
      <c r="G110" s="3883"/>
      <c r="H110" s="6"/>
      <c r="I110" s="3883"/>
      <c r="J110" s="6"/>
      <c r="K110" s="3883"/>
      <c r="L110" s="6"/>
      <c r="M110" s="3883"/>
      <c r="N110" s="6"/>
      <c r="O110" s="3"/>
    </row>
    <row r="111" spans="1:15" ht="12.75" customHeight="1">
      <c r="A111" s="3897"/>
      <c r="B111" s="1074"/>
      <c r="C111" s="3880"/>
      <c r="D111" s="3880"/>
      <c r="E111" s="3881"/>
      <c r="F111" s="3882"/>
      <c r="G111" s="3883"/>
      <c r="H111" s="6"/>
      <c r="I111" s="3883"/>
      <c r="J111" s="6"/>
      <c r="K111" s="3883"/>
      <c r="L111" s="6"/>
      <c r="M111" s="3883"/>
      <c r="N111" s="6"/>
      <c r="O111" s="3"/>
    </row>
    <row r="112" spans="1:15" ht="12.75" customHeight="1">
      <c r="A112" s="3897"/>
      <c r="B112" s="1074"/>
      <c r="C112" s="3880"/>
      <c r="D112" s="3880"/>
      <c r="E112" s="3881"/>
      <c r="F112" s="3882"/>
      <c r="G112" s="3883"/>
      <c r="H112" s="6"/>
      <c r="I112" s="3883"/>
      <c r="J112" s="6"/>
      <c r="K112" s="3883"/>
      <c r="L112" s="6"/>
      <c r="M112" s="3883"/>
      <c r="N112" s="6"/>
      <c r="O112" s="3"/>
    </row>
    <row r="113" spans="1:15" ht="12.75" customHeight="1">
      <c r="A113" s="1074"/>
      <c r="B113" s="1074"/>
      <c r="C113" s="3880"/>
      <c r="D113" s="3880"/>
      <c r="E113" s="3881"/>
      <c r="F113" s="3882"/>
      <c r="G113" s="3883"/>
      <c r="H113" s="6"/>
      <c r="I113" s="3883"/>
      <c r="J113" s="6"/>
      <c r="K113" s="3883"/>
      <c r="L113" s="6"/>
      <c r="M113" s="3883"/>
      <c r="N113" s="6"/>
    </row>
    <row r="114" spans="1:15" ht="12.75" customHeight="1">
      <c r="A114" s="1074"/>
      <c r="B114" s="1074"/>
      <c r="C114" s="3880"/>
      <c r="D114" s="3880"/>
      <c r="E114" s="3881"/>
      <c r="F114" s="3882"/>
      <c r="G114" s="3883"/>
      <c r="H114" s="6"/>
      <c r="I114" s="3883"/>
      <c r="J114" s="6"/>
      <c r="K114" s="3883"/>
      <c r="L114" s="6"/>
      <c r="M114" s="3883"/>
      <c r="N114" s="6"/>
    </row>
    <row r="115" spans="1:15" ht="12.75" customHeight="1">
      <c r="A115" s="1074"/>
      <c r="B115" s="1074"/>
      <c r="C115" s="3880"/>
      <c r="D115" s="3880"/>
      <c r="E115" s="3881"/>
      <c r="F115" s="3882"/>
      <c r="G115" s="3883"/>
      <c r="H115" s="6"/>
      <c r="I115" s="3883"/>
      <c r="J115" s="6"/>
      <c r="K115" s="3883"/>
      <c r="L115" s="6"/>
      <c r="M115" s="3883"/>
      <c r="N115" s="6"/>
      <c r="O115" s="7"/>
    </row>
    <row r="116" spans="1:15" ht="12.75" customHeight="1">
      <c r="A116" s="3898"/>
      <c r="B116" s="3898"/>
      <c r="C116" s="3899"/>
      <c r="D116" s="3899"/>
      <c r="E116" s="3881"/>
      <c r="F116" s="3900"/>
      <c r="G116" s="3871"/>
      <c r="H116" s="3901"/>
      <c r="I116" s="3871"/>
      <c r="J116" s="3901"/>
      <c r="K116" s="3871"/>
      <c r="L116" s="3901"/>
      <c r="M116" s="3871"/>
      <c r="N116" s="3901"/>
      <c r="O116" s="7"/>
    </row>
    <row r="117" spans="1:15" ht="12.75" customHeight="1">
      <c r="A117" s="1074"/>
      <c r="B117" s="3879"/>
      <c r="C117" s="3880"/>
      <c r="D117" s="3880"/>
      <c r="E117" s="3881"/>
      <c r="F117" s="3882"/>
      <c r="G117" s="3883"/>
      <c r="H117" s="3884"/>
      <c r="I117" s="3883"/>
      <c r="J117" s="3884"/>
      <c r="K117" s="3883"/>
      <c r="L117" s="3884"/>
      <c r="M117" s="3883"/>
      <c r="N117" s="3884"/>
      <c r="O117" s="7"/>
    </row>
    <row r="118" spans="1:15" ht="12.75" customHeight="1">
      <c r="A118" s="1074"/>
      <c r="B118" s="3879"/>
      <c r="C118" s="3868"/>
      <c r="D118" s="3868"/>
      <c r="E118" s="3874"/>
      <c r="F118" s="3885"/>
      <c r="G118" s="3883"/>
      <c r="H118" s="3886"/>
      <c r="I118" s="3883"/>
      <c r="J118" s="3887"/>
      <c r="K118" s="3888"/>
      <c r="L118" s="3887"/>
      <c r="M118" s="3888"/>
      <c r="N118" s="3887"/>
      <c r="O118" s="7"/>
    </row>
    <row r="119" spans="1:15" ht="12.75" customHeight="1">
      <c r="A119" s="3889"/>
      <c r="B119" s="3879"/>
      <c r="C119" s="3868"/>
      <c r="D119" s="3868"/>
      <c r="E119" s="3874"/>
      <c r="F119" s="3882"/>
      <c r="G119" s="3883"/>
      <c r="H119" s="3886"/>
      <c r="I119" s="3883"/>
      <c r="J119" s="3887"/>
      <c r="K119" s="3888"/>
      <c r="L119" s="3887"/>
      <c r="M119" s="3888"/>
      <c r="N119" s="3887"/>
      <c r="O119" s="7"/>
    </row>
    <row r="120" spans="1:15" ht="12.75" customHeight="1">
      <c r="A120" s="1074"/>
      <c r="B120" s="3879"/>
      <c r="C120" s="3880"/>
      <c r="D120" s="3880"/>
      <c r="E120" s="3881"/>
      <c r="F120" s="3882"/>
      <c r="G120" s="3883"/>
      <c r="H120" s="6"/>
      <c r="I120" s="3883"/>
      <c r="J120" s="6"/>
      <c r="K120" s="3883"/>
      <c r="L120" s="6"/>
      <c r="M120" s="3883"/>
      <c r="N120" s="6"/>
      <c r="O120" s="7"/>
    </row>
    <row r="121" spans="1:15" ht="12.75" customHeight="1">
      <c r="A121" s="3879"/>
      <c r="B121" s="1074"/>
      <c r="C121" s="3891"/>
      <c r="D121" s="3891"/>
      <c r="E121" s="3892"/>
      <c r="F121" s="3893"/>
      <c r="G121" s="3883"/>
      <c r="H121" s="6"/>
      <c r="I121" s="3883"/>
      <c r="J121" s="6"/>
      <c r="K121" s="3883"/>
      <c r="L121" s="6"/>
      <c r="M121" s="3883"/>
      <c r="N121" s="6"/>
      <c r="O121" s="7"/>
    </row>
    <row r="122" spans="1:15" ht="12.75" customHeight="1">
      <c r="A122" s="3879"/>
      <c r="B122" s="1074"/>
      <c r="C122" s="3891"/>
      <c r="D122" s="3891"/>
      <c r="E122" s="3892"/>
      <c r="F122" s="3893"/>
      <c r="G122" s="3883"/>
      <c r="H122" s="6"/>
      <c r="I122" s="3883"/>
      <c r="J122" s="6"/>
      <c r="K122" s="3883"/>
      <c r="L122" s="6"/>
      <c r="M122" s="3883"/>
      <c r="N122" s="6"/>
      <c r="O122" s="7"/>
    </row>
    <row r="123" spans="1:15" ht="12.75" customHeight="1">
      <c r="A123" s="3879"/>
      <c r="B123" s="1074"/>
      <c r="C123" s="3891"/>
      <c r="D123" s="3891"/>
      <c r="E123" s="3892"/>
      <c r="F123" s="3893"/>
      <c r="G123" s="3883"/>
      <c r="H123" s="6"/>
      <c r="I123" s="3883"/>
      <c r="J123" s="6"/>
      <c r="K123" s="3883"/>
      <c r="L123" s="6"/>
      <c r="M123" s="3883"/>
      <c r="N123" s="6"/>
      <c r="O123" s="7"/>
    </row>
    <row r="124" spans="1:15" ht="12.75" customHeight="1">
      <c r="A124" s="3879"/>
      <c r="B124" s="1074"/>
      <c r="C124" s="3891"/>
      <c r="D124" s="3891"/>
      <c r="E124" s="3892"/>
      <c r="F124" s="3893"/>
      <c r="G124" s="3883"/>
      <c r="H124" s="6"/>
      <c r="I124" s="3883"/>
      <c r="J124" s="6"/>
      <c r="K124" s="3883"/>
      <c r="L124" s="6"/>
      <c r="M124" s="3883"/>
      <c r="N124" s="6"/>
      <c r="O124" s="7"/>
    </row>
    <row r="125" spans="1:15" ht="12.75" customHeight="1">
      <c r="A125" s="3879"/>
      <c r="B125" s="827"/>
      <c r="C125" s="3891"/>
      <c r="D125" s="3891"/>
      <c r="E125" s="3892"/>
      <c r="F125" s="3893"/>
      <c r="G125" s="3883"/>
      <c r="H125" s="6"/>
      <c r="I125" s="3883"/>
      <c r="J125" s="6"/>
      <c r="K125" s="3883"/>
      <c r="L125" s="6"/>
      <c r="M125" s="3883"/>
      <c r="N125" s="6"/>
      <c r="O125" s="7"/>
    </row>
    <row r="126" spans="1:15" ht="12.75" customHeight="1">
      <c r="A126" s="3879"/>
      <c r="B126" s="1074"/>
      <c r="C126" s="3891"/>
      <c r="D126" s="3891"/>
      <c r="E126" s="3892"/>
      <c r="F126" s="3893"/>
      <c r="G126" s="3883"/>
      <c r="H126" s="6"/>
      <c r="I126" s="3883"/>
      <c r="J126" s="6"/>
      <c r="K126" s="3883"/>
      <c r="L126" s="6"/>
      <c r="M126" s="3883"/>
      <c r="N126" s="6"/>
      <c r="O126" s="7"/>
    </row>
    <row r="127" spans="1:15" ht="12.75" customHeight="1">
      <c r="A127" s="3879"/>
      <c r="B127" s="1074"/>
      <c r="C127" s="3891"/>
      <c r="D127" s="3891"/>
      <c r="E127" s="3892"/>
      <c r="F127" s="3893"/>
      <c r="G127" s="3883"/>
      <c r="H127" s="6"/>
      <c r="I127" s="3883"/>
      <c r="J127" s="6"/>
      <c r="K127" s="3883"/>
      <c r="L127" s="6"/>
      <c r="M127" s="3883"/>
      <c r="N127" s="6"/>
      <c r="O127" s="7"/>
    </row>
    <row r="128" spans="1:15" ht="12.75" customHeight="1">
      <c r="A128" s="3879"/>
      <c r="B128" s="827"/>
      <c r="C128" s="3891"/>
      <c r="D128" s="3891"/>
      <c r="E128" s="3892"/>
      <c r="F128" s="3893"/>
      <c r="G128" s="3883"/>
      <c r="H128" s="6"/>
      <c r="I128" s="3883"/>
      <c r="J128" s="6"/>
      <c r="K128" s="3883"/>
      <c r="L128" s="6"/>
      <c r="M128" s="3883"/>
      <c r="N128" s="6"/>
      <c r="O128" s="7"/>
    </row>
    <row r="129" spans="1:15" ht="12.75" customHeight="1">
      <c r="A129" s="3879"/>
      <c r="B129" s="827"/>
      <c r="C129" s="3891"/>
      <c r="D129" s="3891"/>
      <c r="E129" s="3892"/>
      <c r="F129" s="3893"/>
      <c r="G129" s="3883"/>
      <c r="H129" s="6"/>
      <c r="I129" s="3883"/>
      <c r="J129" s="6"/>
      <c r="K129" s="3883"/>
      <c r="L129" s="6"/>
      <c r="M129" s="3883"/>
      <c r="N129" s="6"/>
      <c r="O129" s="7"/>
    </row>
    <row r="130" spans="1:15" ht="12.75" customHeight="1">
      <c r="A130" s="3879"/>
      <c r="B130" s="827"/>
      <c r="C130" s="3891"/>
      <c r="D130" s="3891"/>
      <c r="E130" s="3892"/>
      <c r="F130" s="3893"/>
      <c r="G130" s="3883"/>
      <c r="H130" s="6"/>
      <c r="I130" s="3883"/>
      <c r="J130" s="6"/>
      <c r="K130" s="3883"/>
      <c r="L130" s="6"/>
      <c r="M130" s="3883"/>
      <c r="N130" s="6"/>
      <c r="O130" s="7"/>
    </row>
    <row r="131" spans="1:15" ht="12.75" customHeight="1">
      <c r="A131" s="3879"/>
      <c r="B131" s="1074"/>
      <c r="C131" s="3891"/>
      <c r="D131" s="3891"/>
      <c r="E131" s="3892"/>
      <c r="F131" s="3893"/>
      <c r="G131" s="3883"/>
      <c r="H131" s="6"/>
      <c r="I131" s="3883"/>
      <c r="J131" s="6"/>
      <c r="K131" s="3883"/>
      <c r="L131" s="6"/>
      <c r="M131" s="3883"/>
      <c r="N131" s="6"/>
      <c r="O131" s="7"/>
    </row>
    <row r="132" spans="1:15" ht="12.75" customHeight="1">
      <c r="A132" s="3879"/>
      <c r="B132" s="1074"/>
      <c r="C132" s="3891"/>
      <c r="D132" s="3891"/>
      <c r="E132" s="3892"/>
      <c r="F132" s="3893"/>
      <c r="G132" s="3883"/>
      <c r="H132" s="6"/>
      <c r="I132" s="3883"/>
      <c r="J132" s="6"/>
      <c r="K132" s="3883"/>
      <c r="L132" s="6"/>
      <c r="M132" s="3883"/>
      <c r="N132" s="6"/>
      <c r="O132" s="7"/>
    </row>
    <row r="133" spans="1:15" ht="12.75" customHeight="1">
      <c r="A133" s="3879"/>
      <c r="B133" s="1074"/>
      <c r="C133" s="3891"/>
      <c r="D133" s="3891"/>
      <c r="E133" s="3892"/>
      <c r="F133" s="3893"/>
      <c r="G133" s="3883"/>
      <c r="H133" s="6"/>
      <c r="I133" s="3883"/>
      <c r="J133" s="6"/>
      <c r="K133" s="3883"/>
      <c r="L133" s="6"/>
      <c r="M133" s="3883"/>
      <c r="N133" s="6"/>
      <c r="O133" s="7"/>
    </row>
    <row r="134" spans="1:15" ht="12.75" customHeight="1">
      <c r="A134" s="3879"/>
      <c r="B134" s="1074"/>
      <c r="C134" s="3891"/>
      <c r="D134" s="3891"/>
      <c r="E134" s="3892"/>
      <c r="F134" s="3893"/>
      <c r="G134" s="3883"/>
      <c r="H134" s="6"/>
      <c r="I134" s="3883"/>
      <c r="J134" s="6"/>
      <c r="K134" s="3883"/>
      <c r="L134" s="6"/>
      <c r="M134" s="3883"/>
      <c r="N134" s="6"/>
      <c r="O134" s="7"/>
    </row>
    <row r="135" spans="1:15" ht="12.75" customHeight="1">
      <c r="A135" s="3879"/>
      <c r="B135" s="1074"/>
      <c r="C135" s="3891"/>
      <c r="D135" s="3891"/>
      <c r="E135" s="3892"/>
      <c r="F135" s="3893"/>
      <c r="G135" s="3883"/>
      <c r="H135" s="6"/>
      <c r="I135" s="3883"/>
      <c r="J135" s="6"/>
      <c r="K135" s="3883"/>
      <c r="L135" s="6"/>
      <c r="M135" s="3883"/>
      <c r="N135" s="6"/>
      <c r="O135" s="7"/>
    </row>
    <row r="136" spans="1:15" ht="12.75" customHeight="1">
      <c r="A136" s="3879"/>
      <c r="B136" s="1074"/>
      <c r="C136" s="3891"/>
      <c r="D136" s="3891"/>
      <c r="E136" s="3892"/>
      <c r="F136" s="3893"/>
      <c r="G136" s="3883"/>
      <c r="H136" s="6"/>
      <c r="I136" s="3883"/>
      <c r="J136" s="6"/>
      <c r="K136" s="3883"/>
      <c r="L136" s="6"/>
      <c r="M136" s="3883"/>
      <c r="N136" s="6"/>
      <c r="O136" s="7"/>
    </row>
    <row r="137" spans="1:15" ht="12.75" customHeight="1">
      <c r="A137" s="3879"/>
      <c r="B137" s="1074"/>
      <c r="C137" s="3891"/>
      <c r="D137" s="3891"/>
      <c r="E137" s="3892"/>
      <c r="F137" s="3893"/>
      <c r="G137" s="3883"/>
      <c r="H137" s="6"/>
      <c r="I137" s="3883"/>
      <c r="J137" s="6"/>
      <c r="K137" s="3883"/>
      <c r="L137" s="6"/>
      <c r="M137" s="3883"/>
      <c r="N137" s="6"/>
      <c r="O137" s="7"/>
    </row>
    <row r="138" spans="1:15" ht="12.75" customHeight="1">
      <c r="A138" s="3879"/>
      <c r="B138" s="3902"/>
      <c r="C138" s="3891"/>
      <c r="D138" s="3891"/>
      <c r="E138" s="3892"/>
      <c r="F138" s="3903"/>
      <c r="G138" s="3883"/>
      <c r="H138" s="6"/>
      <c r="I138" s="3883"/>
      <c r="J138" s="6"/>
      <c r="K138" s="3883"/>
      <c r="L138" s="6"/>
      <c r="M138" s="3883"/>
      <c r="N138" s="6"/>
      <c r="O138" s="7"/>
    </row>
    <row r="139" spans="1:15" ht="12.75" customHeight="1">
      <c r="A139" s="3879"/>
      <c r="B139" s="1074"/>
      <c r="C139" s="3891"/>
      <c r="D139" s="3891"/>
      <c r="E139" s="3892"/>
      <c r="F139" s="3904"/>
      <c r="G139" s="3883"/>
      <c r="H139" s="6"/>
      <c r="I139" s="3883"/>
      <c r="J139" s="6"/>
      <c r="K139" s="3883"/>
      <c r="L139" s="6"/>
      <c r="M139" s="3883"/>
      <c r="N139" s="6"/>
      <c r="O139" s="7"/>
    </row>
    <row r="140" spans="1:15" ht="12.75" customHeight="1">
      <c r="A140" s="3894"/>
      <c r="B140" s="3894"/>
      <c r="C140" s="3891"/>
      <c r="D140" s="3891"/>
      <c r="E140" s="3892"/>
      <c r="F140" s="3905"/>
      <c r="G140" s="3883"/>
      <c r="H140" s="6"/>
      <c r="I140" s="3883"/>
      <c r="J140" s="6"/>
      <c r="K140" s="3883"/>
      <c r="L140" s="6"/>
      <c r="M140" s="3883"/>
      <c r="N140" s="6"/>
      <c r="O140" s="7"/>
    </row>
    <row r="141" spans="1:15" ht="12.75" customHeight="1">
      <c r="A141" s="344"/>
      <c r="B141" s="344"/>
      <c r="C141" s="3880"/>
      <c r="D141" s="3880"/>
      <c r="E141" s="3881"/>
      <c r="F141" s="3906"/>
      <c r="G141" s="3907"/>
      <c r="H141" s="3908"/>
      <c r="I141" s="3907"/>
      <c r="J141" s="6"/>
      <c r="K141" s="3883"/>
      <c r="L141" s="6"/>
      <c r="M141" s="3883"/>
      <c r="N141" s="6"/>
      <c r="O141" s="7"/>
    </row>
    <row r="142" spans="1:15" ht="12.75" customHeight="1">
      <c r="A142" s="1074"/>
      <c r="B142" s="1074"/>
      <c r="C142" s="3880"/>
      <c r="D142" s="3880"/>
      <c r="E142" s="3881"/>
      <c r="F142" s="3882"/>
      <c r="G142" s="3883"/>
      <c r="H142" s="6"/>
      <c r="I142" s="3883"/>
      <c r="J142" s="6"/>
      <c r="K142" s="3883"/>
      <c r="L142" s="6"/>
      <c r="M142" s="3883"/>
      <c r="N142" s="6"/>
    </row>
    <row r="143" spans="1:15" ht="12.75" customHeight="1">
      <c r="A143" s="1074"/>
      <c r="B143" s="1074"/>
      <c r="C143" s="3880"/>
      <c r="D143" s="3880"/>
      <c r="E143" s="3881"/>
      <c r="F143" s="3882"/>
      <c r="G143" s="3883"/>
      <c r="H143" s="6"/>
      <c r="I143" s="3883"/>
      <c r="J143" s="6"/>
      <c r="K143" s="3883"/>
      <c r="L143" s="6"/>
      <c r="M143" s="3883"/>
      <c r="N143" s="6"/>
    </row>
    <row r="144" spans="1:15" ht="12.75" customHeight="1">
      <c r="A144" s="3909"/>
      <c r="B144" s="3910"/>
      <c r="C144" s="3880"/>
      <c r="D144" s="3880"/>
      <c r="E144" s="3881"/>
      <c r="F144" s="3882"/>
      <c r="G144" s="3883"/>
      <c r="H144" s="6"/>
      <c r="I144" s="3911"/>
      <c r="J144" s="3884"/>
      <c r="K144" s="3883"/>
      <c r="L144" s="3912"/>
      <c r="M144" s="3883"/>
      <c r="N144" s="3912"/>
    </row>
    <row r="145" spans="1:15" ht="12.75" customHeight="1">
      <c r="A145" s="3909"/>
      <c r="B145" s="3913"/>
      <c r="C145" s="3880"/>
      <c r="D145" s="3880"/>
      <c r="E145" s="3881"/>
      <c r="F145" s="3882"/>
      <c r="G145" s="3883"/>
      <c r="H145" s="6"/>
      <c r="I145" s="3883"/>
      <c r="J145" s="3884"/>
      <c r="K145" s="3883"/>
      <c r="L145" s="3912"/>
      <c r="M145" s="3883"/>
      <c r="N145" s="3912"/>
    </row>
    <row r="146" spans="1:15" ht="12.75" customHeight="1">
      <c r="A146" s="1074"/>
      <c r="B146" s="1074"/>
      <c r="C146" s="3880"/>
      <c r="D146" s="3880"/>
      <c r="E146" s="3881"/>
      <c r="F146" s="3914"/>
      <c r="G146" s="3896"/>
      <c r="H146" s="976"/>
      <c r="I146" s="3896"/>
      <c r="J146" s="976"/>
      <c r="K146" s="3896"/>
      <c r="L146" s="976"/>
      <c r="M146" s="3896"/>
      <c r="N146" s="976"/>
    </row>
    <row r="147" spans="1:15" ht="12.75" customHeight="1">
      <c r="A147" s="1074"/>
      <c r="B147" s="1074"/>
      <c r="C147" s="3880"/>
      <c r="D147" s="3880"/>
      <c r="E147" s="3881"/>
      <c r="F147" s="3914"/>
      <c r="G147" s="3896"/>
      <c r="H147" s="976"/>
      <c r="I147" s="3896"/>
      <c r="J147" s="976"/>
      <c r="K147" s="3896"/>
      <c r="L147" s="976"/>
      <c r="M147" s="3896"/>
      <c r="N147" s="976"/>
    </row>
    <row r="148" spans="1:15" ht="12.75" customHeight="1">
      <c r="A148" s="7"/>
      <c r="B148" s="7"/>
      <c r="C148" s="3880"/>
      <c r="D148" s="3880"/>
      <c r="E148" s="3881"/>
      <c r="F148" s="3914"/>
      <c r="G148" s="3896"/>
      <c r="H148" s="976"/>
      <c r="I148" s="3896"/>
      <c r="J148" s="6"/>
      <c r="K148" s="3883"/>
      <c r="L148" s="6"/>
      <c r="M148" s="3883"/>
      <c r="N148" s="6"/>
    </row>
    <row r="149" spans="1:15" ht="12.75" customHeight="1">
      <c r="A149" s="1074"/>
      <c r="B149" s="1074"/>
      <c r="C149" s="3880"/>
      <c r="D149" s="3880"/>
      <c r="E149" s="3881"/>
      <c r="F149" s="3882"/>
      <c r="G149" s="3883"/>
      <c r="H149" s="6"/>
      <c r="I149" s="3883"/>
      <c r="J149" s="6"/>
      <c r="K149" s="3883"/>
      <c r="L149" s="6"/>
      <c r="M149" s="3883"/>
      <c r="N149" s="6"/>
    </row>
    <row r="150" spans="1:15" ht="12.75" customHeight="1">
      <c r="A150" s="1074"/>
      <c r="B150" s="1074"/>
      <c r="C150" s="3880"/>
      <c r="D150" s="3880"/>
      <c r="E150" s="3881"/>
      <c r="F150" s="3882"/>
      <c r="G150" s="3883"/>
      <c r="H150" s="6"/>
      <c r="I150" s="3883"/>
      <c r="J150" s="6"/>
      <c r="K150" s="3883"/>
      <c r="L150" s="6"/>
      <c r="M150" s="3883"/>
      <c r="N150" s="6"/>
      <c r="O150" s="4"/>
    </row>
    <row r="151" spans="1:15" ht="12.75" customHeight="1">
      <c r="A151" s="1074"/>
      <c r="B151" s="1074"/>
      <c r="C151" s="3880"/>
      <c r="D151" s="3880"/>
      <c r="E151" s="3881"/>
      <c r="F151" s="3914"/>
      <c r="G151" s="3896"/>
      <c r="H151" s="976"/>
      <c r="I151" s="3896"/>
      <c r="J151" s="6"/>
      <c r="K151" s="3883"/>
      <c r="L151" s="6"/>
      <c r="M151" s="3883"/>
      <c r="N151" s="6"/>
      <c r="O151" s="4"/>
    </row>
    <row r="152" spans="1:15" ht="12.75" customHeight="1">
      <c r="A152" s="7"/>
      <c r="B152" s="1074"/>
      <c r="C152" s="3880"/>
      <c r="D152" s="3880"/>
      <c r="E152" s="3881"/>
      <c r="F152" s="3882"/>
      <c r="G152" s="3896"/>
      <c r="H152" s="976"/>
      <c r="I152" s="3896"/>
      <c r="J152" s="6"/>
      <c r="K152" s="3883"/>
      <c r="L152" s="6"/>
      <c r="M152" s="3883"/>
      <c r="N152" s="6"/>
    </row>
    <row r="153" spans="1:15" s="1" customFormat="1">
      <c r="A153" s="7"/>
      <c r="B153" s="7"/>
      <c r="C153" s="3880"/>
      <c r="D153" s="3880"/>
      <c r="E153" s="3881"/>
      <c r="F153" s="3914"/>
      <c r="G153" s="3896"/>
      <c r="H153" s="976"/>
      <c r="I153" s="3896"/>
      <c r="J153" s="976"/>
      <c r="K153" s="3896"/>
      <c r="L153" s="976"/>
      <c r="M153" s="3896"/>
      <c r="N153" s="976"/>
      <c r="O153" s="2"/>
    </row>
    <row r="154" spans="1:15" s="1" customFormat="1">
      <c r="A154" s="7"/>
      <c r="B154" s="7"/>
      <c r="C154" s="3880"/>
      <c r="D154" s="3880"/>
      <c r="E154" s="3881"/>
      <c r="F154" s="3914"/>
      <c r="G154" s="3896"/>
      <c r="H154" s="976"/>
      <c r="I154" s="3896"/>
      <c r="J154" s="976"/>
      <c r="K154" s="3896"/>
      <c r="L154" s="976"/>
      <c r="M154" s="3896"/>
      <c r="N154" s="976"/>
      <c r="O154" s="2"/>
    </row>
    <row r="155" spans="1:15" s="1" customFormat="1">
      <c r="A155" s="7"/>
      <c r="B155" s="7"/>
      <c r="C155" s="3880"/>
      <c r="D155" s="3880"/>
      <c r="E155" s="3881"/>
      <c r="F155" s="3914"/>
      <c r="G155" s="3896"/>
      <c r="H155" s="976"/>
      <c r="I155" s="3896"/>
      <c r="J155" s="976"/>
      <c r="K155" s="3896"/>
      <c r="L155" s="976"/>
      <c r="M155" s="3896"/>
      <c r="N155" s="976"/>
      <c r="O155" s="2"/>
    </row>
    <row r="156" spans="1:15" s="1" customFormat="1">
      <c r="A156" s="7"/>
      <c r="B156" s="7"/>
      <c r="C156" s="3880"/>
      <c r="D156" s="3880"/>
      <c r="E156" s="3881"/>
      <c r="F156" s="3914"/>
      <c r="G156" s="3896"/>
      <c r="H156" s="976"/>
      <c r="I156" s="3896"/>
      <c r="J156" s="976"/>
      <c r="K156" s="3896"/>
      <c r="L156" s="976"/>
      <c r="M156" s="3896"/>
      <c r="N156" s="976"/>
      <c r="O156" s="2"/>
    </row>
    <row r="157" spans="1:15" s="1" customFormat="1">
      <c r="A157" s="7"/>
      <c r="B157" s="7"/>
      <c r="C157" s="3880"/>
      <c r="D157" s="3880"/>
      <c r="E157" s="3881"/>
      <c r="F157" s="3914"/>
      <c r="G157" s="3896"/>
      <c r="H157" s="976"/>
      <c r="I157" s="3896"/>
      <c r="J157" s="976"/>
      <c r="K157" s="3896"/>
      <c r="L157" s="976"/>
      <c r="M157" s="3896"/>
      <c r="N157" s="976"/>
      <c r="O157" s="2"/>
    </row>
    <row r="158" spans="1:15" s="1" customFormat="1">
      <c r="A158" s="7"/>
      <c r="B158" s="7"/>
      <c r="C158" s="3880"/>
      <c r="D158" s="3880"/>
      <c r="E158" s="3881"/>
      <c r="F158" s="3914"/>
      <c r="G158" s="3896"/>
      <c r="H158" s="976"/>
      <c r="I158" s="3896"/>
      <c r="J158" s="976"/>
      <c r="K158" s="3896"/>
      <c r="L158" s="976"/>
      <c r="M158" s="3896"/>
      <c r="N158" s="976"/>
      <c r="O158" s="2"/>
    </row>
    <row r="159" spans="1:15" s="1" customFormat="1">
      <c r="A159" s="7"/>
      <c r="B159" s="7"/>
      <c r="C159" s="3880"/>
      <c r="D159" s="3880"/>
      <c r="E159" s="3881"/>
      <c r="F159" s="3914"/>
      <c r="G159" s="3896"/>
      <c r="H159" s="976"/>
      <c r="I159" s="3896"/>
      <c r="J159" s="976"/>
      <c r="K159" s="3896"/>
      <c r="L159" s="976"/>
      <c r="M159" s="3896"/>
      <c r="N159" s="976"/>
      <c r="O159" s="2"/>
    </row>
    <row r="160" spans="1:15" s="1" customFormat="1">
      <c r="A160" s="7"/>
      <c r="B160" s="7"/>
      <c r="C160" s="3880"/>
      <c r="D160" s="3880"/>
      <c r="E160" s="3881"/>
      <c r="F160" s="3914"/>
      <c r="G160" s="3896"/>
      <c r="H160" s="976"/>
      <c r="I160" s="3896"/>
      <c r="J160" s="976"/>
      <c r="K160" s="3896"/>
      <c r="L160" s="976"/>
      <c r="M160" s="3896"/>
      <c r="N160" s="976"/>
      <c r="O160" s="2"/>
    </row>
    <row r="161" spans="1:15" s="1" customFormat="1">
      <c r="A161" s="7"/>
      <c r="B161" s="7"/>
      <c r="C161" s="3880"/>
      <c r="D161" s="3880"/>
      <c r="E161" s="3881"/>
      <c r="F161" s="3914"/>
      <c r="G161" s="3896"/>
      <c r="H161" s="976"/>
      <c r="I161" s="3896"/>
      <c r="J161" s="976"/>
      <c r="K161" s="3896"/>
      <c r="L161" s="976"/>
      <c r="M161" s="3896"/>
      <c r="N161" s="976"/>
      <c r="O161" s="2"/>
    </row>
    <row r="162" spans="1:15" s="1" customFormat="1">
      <c r="A162" s="7"/>
      <c r="B162" s="7"/>
      <c r="C162" s="3880"/>
      <c r="D162" s="3880"/>
      <c r="E162" s="3881"/>
      <c r="F162" s="3914"/>
      <c r="G162" s="3896"/>
      <c r="H162" s="976"/>
      <c r="I162" s="3896"/>
      <c r="J162" s="976"/>
      <c r="K162" s="3896"/>
      <c r="L162" s="976"/>
      <c r="M162" s="3896"/>
      <c r="N162" s="976"/>
      <c r="O162" s="2"/>
    </row>
    <row r="163" spans="1:15" s="1" customFormat="1">
      <c r="A163" s="7"/>
      <c r="B163" s="7"/>
      <c r="C163" s="3880"/>
      <c r="D163" s="3880"/>
      <c r="E163" s="3881"/>
      <c r="F163" s="3914"/>
      <c r="G163" s="3896"/>
      <c r="H163" s="976"/>
      <c r="I163" s="3896"/>
      <c r="J163" s="976"/>
      <c r="K163" s="3896"/>
      <c r="L163" s="976"/>
      <c r="M163" s="3896"/>
      <c r="N163" s="976"/>
      <c r="O163" s="2"/>
    </row>
    <row r="164" spans="1:15" s="1" customFormat="1">
      <c r="A164" s="7"/>
      <c r="B164" s="7"/>
      <c r="C164" s="3880"/>
      <c r="D164" s="3880"/>
      <c r="E164" s="3881"/>
      <c r="F164" s="3914"/>
      <c r="G164" s="3896"/>
      <c r="H164" s="976"/>
      <c r="I164" s="3896"/>
      <c r="J164" s="976"/>
      <c r="K164" s="3896"/>
      <c r="L164" s="976"/>
      <c r="M164" s="3896"/>
      <c r="N164" s="976"/>
      <c r="O164" s="2"/>
    </row>
    <row r="165" spans="1:15" s="1" customFormat="1">
      <c r="A165" s="7"/>
      <c r="B165" s="7"/>
      <c r="C165" s="3880"/>
      <c r="D165" s="3880"/>
      <c r="E165" s="3881"/>
      <c r="F165" s="3914"/>
      <c r="G165" s="3896"/>
      <c r="H165" s="976"/>
      <c r="I165" s="3896"/>
      <c r="J165" s="976"/>
      <c r="K165" s="3896"/>
      <c r="L165" s="976"/>
      <c r="M165" s="3896"/>
      <c r="N165" s="976"/>
      <c r="O165" s="2"/>
    </row>
    <row r="166" spans="1:15" s="1" customFormat="1">
      <c r="A166" s="7"/>
      <c r="B166" s="7"/>
      <c r="C166" s="3880"/>
      <c r="D166" s="3880"/>
      <c r="E166" s="3881"/>
      <c r="F166" s="3914"/>
      <c r="G166" s="3896"/>
      <c r="H166" s="976"/>
      <c r="I166" s="3896"/>
      <c r="J166" s="976"/>
      <c r="K166" s="3896"/>
      <c r="L166" s="976"/>
      <c r="M166" s="3896"/>
      <c r="N166" s="976"/>
      <c r="O166" s="2"/>
    </row>
    <row r="167" spans="1:15" s="1" customFormat="1">
      <c r="A167" s="7"/>
      <c r="B167" s="7"/>
      <c r="C167" s="3880"/>
      <c r="D167" s="3880"/>
      <c r="E167" s="3881"/>
      <c r="F167" s="3914"/>
      <c r="G167" s="3896"/>
      <c r="H167" s="976"/>
      <c r="I167" s="3896"/>
      <c r="J167" s="976"/>
      <c r="K167" s="3896"/>
      <c r="L167" s="976"/>
      <c r="M167" s="3896"/>
      <c r="N167" s="976"/>
      <c r="O167" s="2"/>
    </row>
    <row r="168" spans="1:15" s="1" customFormat="1">
      <c r="A168" s="7"/>
      <c r="B168" s="7"/>
      <c r="C168" s="3880"/>
      <c r="D168" s="3880"/>
      <c r="E168" s="3881"/>
      <c r="F168" s="3914"/>
      <c r="G168" s="3896"/>
      <c r="H168" s="976"/>
      <c r="I168" s="3896"/>
      <c r="J168" s="976"/>
      <c r="K168" s="3896"/>
      <c r="L168" s="976"/>
      <c r="M168" s="3896"/>
      <c r="N168" s="976"/>
      <c r="O168" s="2"/>
    </row>
    <row r="169" spans="1:15" s="1" customFormat="1">
      <c r="A169" s="7"/>
      <c r="B169" s="7"/>
      <c r="C169" s="3880"/>
      <c r="D169" s="3880"/>
      <c r="E169" s="3881"/>
      <c r="F169" s="3914"/>
      <c r="G169" s="3896"/>
      <c r="H169" s="976"/>
      <c r="I169" s="3896"/>
      <c r="J169" s="976"/>
      <c r="K169" s="3896"/>
      <c r="L169" s="976"/>
      <c r="M169" s="3896"/>
      <c r="N169" s="976"/>
      <c r="O169" s="2"/>
    </row>
    <row r="170" spans="1:15" s="1" customFormat="1">
      <c r="A170" s="7"/>
      <c r="B170" s="7"/>
      <c r="C170" s="3880"/>
      <c r="D170" s="3880"/>
      <c r="E170" s="3881"/>
      <c r="F170" s="3914"/>
      <c r="G170" s="3896"/>
      <c r="H170" s="976"/>
      <c r="I170" s="3896"/>
      <c r="J170" s="976"/>
      <c r="K170" s="3896"/>
      <c r="L170" s="976"/>
      <c r="M170" s="3896"/>
      <c r="N170" s="976"/>
      <c r="O170" s="2"/>
    </row>
    <row r="171" spans="1:15" s="1" customFormat="1">
      <c r="A171" s="7"/>
      <c r="B171" s="7"/>
      <c r="C171" s="3880"/>
      <c r="D171" s="3880"/>
      <c r="E171" s="3881"/>
      <c r="F171" s="3914"/>
      <c r="G171" s="3896"/>
      <c r="H171" s="976"/>
      <c r="I171" s="3896"/>
      <c r="J171" s="976"/>
      <c r="K171" s="3896"/>
      <c r="L171" s="976"/>
      <c r="M171" s="3896"/>
      <c r="N171" s="976"/>
      <c r="O171" s="2"/>
    </row>
    <row r="172" spans="1:15" s="1" customFormat="1">
      <c r="A172" s="7"/>
      <c r="B172" s="7"/>
      <c r="C172" s="3880"/>
      <c r="D172" s="3880"/>
      <c r="E172" s="3881"/>
      <c r="F172" s="3914"/>
      <c r="G172" s="3896"/>
      <c r="H172" s="976"/>
      <c r="I172" s="3896"/>
      <c r="J172" s="976"/>
      <c r="K172" s="3896"/>
      <c r="L172" s="976"/>
      <c r="M172" s="3896"/>
      <c r="N172" s="976"/>
      <c r="O172" s="2"/>
    </row>
    <row r="173" spans="1:15" s="1" customFormat="1">
      <c r="A173" s="7"/>
      <c r="B173" s="7"/>
      <c r="C173" s="3880"/>
      <c r="D173" s="3880"/>
      <c r="E173" s="3881"/>
      <c r="F173" s="3914"/>
      <c r="G173" s="3896"/>
      <c r="H173" s="976"/>
      <c r="I173" s="3896"/>
      <c r="J173" s="976"/>
      <c r="K173" s="3896"/>
      <c r="L173" s="976"/>
      <c r="M173" s="3896"/>
      <c r="N173" s="976"/>
      <c r="O173" s="2"/>
    </row>
    <row r="174" spans="1:15" s="1" customFormat="1">
      <c r="A174" s="7"/>
      <c r="B174" s="7"/>
      <c r="C174" s="3880"/>
      <c r="D174" s="3880"/>
      <c r="E174" s="3881"/>
      <c r="F174" s="3914"/>
      <c r="G174" s="3896"/>
      <c r="H174" s="976"/>
      <c r="I174" s="3896"/>
      <c r="J174" s="976"/>
      <c r="K174" s="3896"/>
      <c r="L174" s="976"/>
      <c r="M174" s="3896"/>
      <c r="N174" s="976"/>
      <c r="O174" s="2"/>
    </row>
    <row r="175" spans="1:15" s="1" customFormat="1">
      <c r="A175" s="7"/>
      <c r="B175" s="7"/>
      <c r="C175" s="3880"/>
      <c r="D175" s="3880"/>
      <c r="E175" s="3881"/>
      <c r="F175" s="3914"/>
      <c r="G175" s="3896"/>
      <c r="H175" s="976"/>
      <c r="I175" s="3896"/>
      <c r="J175" s="976"/>
      <c r="K175" s="3896"/>
      <c r="L175" s="976"/>
      <c r="M175" s="3896"/>
      <c r="N175" s="976"/>
      <c r="O175" s="2"/>
    </row>
    <row r="176" spans="1:15" s="1" customFormat="1">
      <c r="A176" s="7"/>
      <c r="B176" s="7"/>
      <c r="C176" s="3880"/>
      <c r="D176" s="3880"/>
      <c r="E176" s="3881"/>
      <c r="F176" s="3914"/>
      <c r="G176" s="3896"/>
      <c r="H176" s="976"/>
      <c r="I176" s="3896"/>
      <c r="J176" s="976"/>
      <c r="K176" s="3896"/>
      <c r="L176" s="976"/>
      <c r="M176" s="3896"/>
      <c r="N176" s="976"/>
      <c r="O176" s="2"/>
    </row>
    <row r="177" spans="1:15" s="1" customFormat="1">
      <c r="A177" s="7"/>
      <c r="B177" s="7"/>
      <c r="C177" s="3880"/>
      <c r="D177" s="3880"/>
      <c r="E177" s="3881"/>
      <c r="F177" s="3914"/>
      <c r="G177" s="3896"/>
      <c r="H177" s="976"/>
      <c r="I177" s="3896"/>
      <c r="J177" s="976"/>
      <c r="K177" s="3896"/>
      <c r="L177" s="976"/>
      <c r="M177" s="3896"/>
      <c r="N177" s="976"/>
      <c r="O177" s="2"/>
    </row>
    <row r="178" spans="1:15" s="1" customFormat="1">
      <c r="A178" s="7"/>
      <c r="B178" s="7"/>
      <c r="C178" s="3880"/>
      <c r="D178" s="3880"/>
      <c r="E178" s="3881"/>
      <c r="F178" s="3914"/>
      <c r="G178" s="3896"/>
      <c r="H178" s="976"/>
      <c r="I178" s="3896"/>
      <c r="J178" s="976"/>
      <c r="K178" s="3896"/>
      <c r="L178" s="976"/>
      <c r="M178" s="3896"/>
      <c r="N178" s="976"/>
      <c r="O178" s="2"/>
    </row>
    <row r="179" spans="1:15" s="1" customFormat="1">
      <c r="A179" s="7"/>
      <c r="B179" s="7"/>
      <c r="C179" s="3880"/>
      <c r="D179" s="3880"/>
      <c r="E179" s="3881"/>
      <c r="F179" s="3914"/>
      <c r="G179" s="3896"/>
      <c r="H179" s="976"/>
      <c r="I179" s="3896"/>
      <c r="J179" s="976"/>
      <c r="K179" s="3896"/>
      <c r="L179" s="976"/>
      <c r="M179" s="3896"/>
      <c r="N179" s="976"/>
      <c r="O179" s="2"/>
    </row>
    <row r="180" spans="1:15" s="1" customFormat="1">
      <c r="A180" s="7"/>
      <c r="B180" s="7"/>
      <c r="C180" s="3880"/>
      <c r="D180" s="3880"/>
      <c r="E180" s="3881"/>
      <c r="F180" s="3914"/>
      <c r="G180" s="3896"/>
      <c r="H180" s="976"/>
      <c r="I180" s="3896"/>
      <c r="J180" s="976"/>
      <c r="K180" s="3896"/>
      <c r="L180" s="976"/>
      <c r="M180" s="3896"/>
      <c r="N180" s="976"/>
      <c r="O180" s="2"/>
    </row>
    <row r="181" spans="1:15" s="1" customFormat="1">
      <c r="A181" s="7"/>
      <c r="B181" s="7"/>
      <c r="C181" s="3880"/>
      <c r="D181" s="3880"/>
      <c r="E181" s="3881"/>
      <c r="F181" s="3914"/>
      <c r="G181" s="3896"/>
      <c r="H181" s="976"/>
      <c r="I181" s="3896"/>
      <c r="J181" s="976"/>
      <c r="K181" s="3896"/>
      <c r="L181" s="976"/>
      <c r="M181" s="3896"/>
      <c r="N181" s="976"/>
      <c r="O181" s="2"/>
    </row>
    <row r="182" spans="1:15" s="1" customFormat="1">
      <c r="A182" s="7"/>
      <c r="B182" s="7"/>
      <c r="C182" s="3880"/>
      <c r="D182" s="3880"/>
      <c r="E182" s="3881"/>
      <c r="F182" s="3914"/>
      <c r="G182" s="3896"/>
      <c r="H182" s="976"/>
      <c r="I182" s="3896"/>
      <c r="J182" s="976"/>
      <c r="K182" s="3896"/>
      <c r="L182" s="976"/>
      <c r="M182" s="3896"/>
      <c r="N182" s="976"/>
      <c r="O182" s="2"/>
    </row>
    <row r="183" spans="1:15" s="1" customFormat="1">
      <c r="A183" s="7"/>
      <c r="B183" s="7"/>
      <c r="C183" s="3880"/>
      <c r="D183" s="3880"/>
      <c r="E183" s="3881"/>
      <c r="F183" s="3914"/>
      <c r="G183" s="3896"/>
      <c r="H183" s="976"/>
      <c r="I183" s="3896"/>
      <c r="J183" s="976"/>
      <c r="K183" s="3896"/>
      <c r="L183" s="976"/>
      <c r="M183" s="3896"/>
      <c r="N183" s="976"/>
      <c r="O183" s="2"/>
    </row>
    <row r="184" spans="1:15" s="1" customFormat="1">
      <c r="A184" s="7"/>
      <c r="B184" s="7"/>
      <c r="C184" s="3880"/>
      <c r="D184" s="3880"/>
      <c r="E184" s="3881"/>
      <c r="F184" s="3914"/>
      <c r="G184" s="3896"/>
      <c r="H184" s="976"/>
      <c r="I184" s="3896"/>
      <c r="J184" s="976"/>
      <c r="K184" s="3896"/>
      <c r="L184" s="976"/>
      <c r="M184" s="3896"/>
      <c r="N184" s="976"/>
      <c r="O184" s="2"/>
    </row>
    <row r="185" spans="1:15" s="1" customFormat="1">
      <c r="A185" s="7"/>
      <c r="B185" s="7"/>
      <c r="C185" s="3880"/>
      <c r="D185" s="3880"/>
      <c r="E185" s="3881"/>
      <c r="F185" s="3914"/>
      <c r="G185" s="3896"/>
      <c r="H185" s="976"/>
      <c r="I185" s="3896"/>
      <c r="J185" s="976"/>
      <c r="K185" s="3896"/>
      <c r="L185" s="976"/>
      <c r="M185" s="3896"/>
      <c r="N185" s="976"/>
      <c r="O185" s="2"/>
    </row>
    <row r="186" spans="1:15" s="1" customFormat="1">
      <c r="A186" s="7"/>
      <c r="B186" s="7"/>
      <c r="C186" s="3880"/>
      <c r="D186" s="3880"/>
      <c r="E186" s="3881"/>
      <c r="F186" s="3914"/>
      <c r="G186" s="3896"/>
      <c r="H186" s="976"/>
      <c r="I186" s="3896"/>
      <c r="J186" s="976"/>
      <c r="K186" s="3896"/>
      <c r="L186" s="976"/>
      <c r="M186" s="3896"/>
      <c r="N186" s="976"/>
      <c r="O186" s="2"/>
    </row>
    <row r="187" spans="1:15" s="1" customFormat="1">
      <c r="A187" s="7"/>
      <c r="B187" s="7"/>
      <c r="C187" s="3880"/>
      <c r="D187" s="3880"/>
      <c r="E187" s="3881"/>
      <c r="F187" s="3914"/>
      <c r="G187" s="3896"/>
      <c r="H187" s="976"/>
      <c r="I187" s="3896"/>
      <c r="J187" s="976"/>
      <c r="K187" s="3896"/>
      <c r="L187" s="976"/>
      <c r="M187" s="3896"/>
      <c r="N187" s="976"/>
      <c r="O187" s="2"/>
    </row>
    <row r="188" spans="1:15" s="1" customFormat="1">
      <c r="A188" s="7"/>
      <c r="B188" s="7"/>
      <c r="C188" s="3880"/>
      <c r="D188" s="3880"/>
      <c r="E188" s="3881"/>
      <c r="F188" s="3914"/>
      <c r="G188" s="3896"/>
      <c r="H188" s="976"/>
      <c r="I188" s="3896"/>
      <c r="J188" s="976"/>
      <c r="K188" s="3896"/>
      <c r="L188" s="976"/>
      <c r="M188" s="3896"/>
      <c r="N188" s="976"/>
      <c r="O188" s="2"/>
    </row>
    <row r="189" spans="1:15" s="1" customFormat="1">
      <c r="A189" s="7"/>
      <c r="B189" s="7"/>
      <c r="C189" s="3880"/>
      <c r="D189" s="3880"/>
      <c r="E189" s="3881"/>
      <c r="F189" s="3914"/>
      <c r="G189" s="3896"/>
      <c r="H189" s="976"/>
      <c r="I189" s="3896"/>
      <c r="J189" s="976"/>
      <c r="K189" s="3896"/>
      <c r="L189" s="976"/>
      <c r="M189" s="3896"/>
      <c r="N189" s="976"/>
      <c r="O189" s="2"/>
    </row>
    <row r="190" spans="1:15" s="1" customFormat="1">
      <c r="A190" s="7"/>
      <c r="B190" s="7"/>
      <c r="C190" s="3880"/>
      <c r="D190" s="3880"/>
      <c r="E190" s="3881"/>
      <c r="F190" s="3914"/>
      <c r="G190" s="3896"/>
      <c r="H190" s="976"/>
      <c r="I190" s="3896"/>
      <c r="J190" s="976"/>
      <c r="K190" s="3896"/>
      <c r="L190" s="976"/>
      <c r="M190" s="3896"/>
      <c r="N190" s="976"/>
      <c r="O190" s="2"/>
    </row>
    <row r="191" spans="1:15" s="1" customFormat="1">
      <c r="A191" s="7"/>
      <c r="B191" s="7"/>
      <c r="C191" s="3880"/>
      <c r="D191" s="3880"/>
      <c r="E191" s="3881"/>
      <c r="F191" s="3914"/>
      <c r="G191" s="3896"/>
      <c r="H191" s="976"/>
      <c r="I191" s="3896"/>
      <c r="J191" s="976"/>
      <c r="K191" s="3896"/>
      <c r="L191" s="976"/>
      <c r="M191" s="3896"/>
      <c r="N191" s="976"/>
      <c r="O191" s="2"/>
    </row>
    <row r="192" spans="1:15" s="1" customFormat="1">
      <c r="A192" s="7"/>
      <c r="B192" s="7"/>
      <c r="C192" s="3880"/>
      <c r="D192" s="3880"/>
      <c r="E192" s="3881"/>
      <c r="F192" s="3914"/>
      <c r="G192" s="3896"/>
      <c r="H192" s="976"/>
      <c r="I192" s="3896"/>
      <c r="J192" s="976"/>
      <c r="K192" s="3896"/>
      <c r="L192" s="976"/>
      <c r="M192" s="3896"/>
      <c r="N192" s="976"/>
      <c r="O192" s="2"/>
    </row>
    <row r="193" spans="1:15" s="1" customFormat="1">
      <c r="A193" s="7"/>
      <c r="B193" s="7"/>
      <c r="C193" s="3880"/>
      <c r="D193" s="3880"/>
      <c r="E193" s="3881"/>
      <c r="F193" s="3914"/>
      <c r="G193" s="3896"/>
      <c r="H193" s="976"/>
      <c r="I193" s="3896"/>
      <c r="J193" s="976"/>
      <c r="K193" s="3896"/>
      <c r="L193" s="976"/>
      <c r="M193" s="3896"/>
      <c r="N193" s="976"/>
      <c r="O193" s="2"/>
    </row>
    <row r="194" spans="1:15" s="1" customFormat="1">
      <c r="A194" s="7"/>
      <c r="B194" s="7"/>
      <c r="C194" s="3880"/>
      <c r="D194" s="3880"/>
      <c r="E194" s="3881"/>
      <c r="F194" s="3914"/>
      <c r="G194" s="3896"/>
      <c r="H194" s="976"/>
      <c r="I194" s="3896"/>
      <c r="J194" s="976"/>
      <c r="K194" s="3896"/>
      <c r="L194" s="976"/>
      <c r="M194" s="3896"/>
      <c r="N194" s="976"/>
      <c r="O194" s="2"/>
    </row>
    <row r="195" spans="1:15" s="1" customFormat="1">
      <c r="A195" s="7"/>
      <c r="B195" s="7"/>
      <c r="C195" s="3880"/>
      <c r="D195" s="3880"/>
      <c r="E195" s="3881"/>
      <c r="F195" s="3914"/>
      <c r="G195" s="3896"/>
      <c r="H195" s="976"/>
      <c r="I195" s="3896"/>
      <c r="J195" s="976"/>
      <c r="K195" s="3896"/>
      <c r="L195" s="976"/>
      <c r="M195" s="3896"/>
      <c r="N195" s="976"/>
      <c r="O195" s="2"/>
    </row>
    <row r="196" spans="1:15" s="1" customFormat="1">
      <c r="A196" s="7"/>
      <c r="B196" s="7"/>
      <c r="C196" s="3880"/>
      <c r="D196" s="3880"/>
      <c r="E196" s="3881"/>
      <c r="F196" s="3914"/>
      <c r="G196" s="3896"/>
      <c r="H196" s="976"/>
      <c r="I196" s="3896"/>
      <c r="J196" s="976"/>
      <c r="K196" s="3896"/>
      <c r="L196" s="976"/>
      <c r="M196" s="3896"/>
      <c r="N196" s="976"/>
      <c r="O196" s="2"/>
    </row>
    <row r="197" spans="1:15" s="1" customFormat="1">
      <c r="A197" s="7"/>
      <c r="B197" s="7"/>
      <c r="C197" s="3880"/>
      <c r="D197" s="3880"/>
      <c r="E197" s="3881"/>
      <c r="F197" s="3914"/>
      <c r="G197" s="3896"/>
      <c r="H197" s="976"/>
      <c r="I197" s="3896"/>
      <c r="J197" s="976"/>
      <c r="K197" s="3896"/>
      <c r="L197" s="976"/>
      <c r="M197" s="3896"/>
      <c r="N197" s="976"/>
      <c r="O197" s="2"/>
    </row>
    <row r="198" spans="1:15" s="1" customFormat="1">
      <c r="A198" s="7"/>
      <c r="B198" s="7"/>
      <c r="C198" s="3880"/>
      <c r="D198" s="3880"/>
      <c r="E198" s="3881"/>
      <c r="F198" s="3914"/>
      <c r="G198" s="3896"/>
      <c r="H198" s="976"/>
      <c r="I198" s="3896"/>
      <c r="J198" s="976"/>
      <c r="K198" s="3896"/>
      <c r="L198" s="976"/>
      <c r="M198" s="3896"/>
      <c r="N198" s="976"/>
      <c r="O198" s="2"/>
    </row>
    <row r="199" spans="1:15" s="1" customFormat="1">
      <c r="A199" s="7"/>
      <c r="B199" s="7"/>
      <c r="C199" s="3880"/>
      <c r="D199" s="3880"/>
      <c r="E199" s="3881"/>
      <c r="F199" s="3914"/>
      <c r="G199" s="3896"/>
      <c r="H199" s="976"/>
      <c r="I199" s="3896"/>
      <c r="J199" s="976"/>
      <c r="K199" s="3896"/>
      <c r="L199" s="976"/>
      <c r="M199" s="3896"/>
      <c r="N199" s="976"/>
      <c r="O199" s="2"/>
    </row>
    <row r="200" spans="1:15" s="1" customFormat="1">
      <c r="A200" s="7"/>
      <c r="B200" s="7"/>
      <c r="C200" s="3880"/>
      <c r="D200" s="3880"/>
      <c r="E200" s="3881"/>
      <c r="F200" s="3914"/>
      <c r="G200" s="3896"/>
      <c r="H200" s="976"/>
      <c r="I200" s="3896"/>
      <c r="J200" s="976"/>
      <c r="K200" s="3896"/>
      <c r="L200" s="976"/>
      <c r="M200" s="3896"/>
      <c r="N200" s="976"/>
      <c r="O200" s="2"/>
    </row>
    <row r="201" spans="1:15" s="1" customFormat="1">
      <c r="A201" s="7"/>
      <c r="B201" s="7"/>
      <c r="C201" s="3880"/>
      <c r="D201" s="3880"/>
      <c r="E201" s="3881"/>
      <c r="F201" s="3914"/>
      <c r="G201" s="3896"/>
      <c r="H201" s="976"/>
      <c r="I201" s="3896"/>
      <c r="J201" s="976"/>
      <c r="K201" s="3896"/>
      <c r="L201" s="976"/>
      <c r="M201" s="3896"/>
      <c r="N201" s="976"/>
      <c r="O201" s="2"/>
    </row>
    <row r="202" spans="1:15" s="1" customFormat="1">
      <c r="A202" s="7"/>
      <c r="B202" s="7"/>
      <c r="C202" s="3880"/>
      <c r="D202" s="3880"/>
      <c r="E202" s="3881"/>
      <c r="F202" s="3914"/>
      <c r="G202" s="3896"/>
      <c r="H202" s="976"/>
      <c r="I202" s="3896"/>
      <c r="J202" s="976"/>
      <c r="K202" s="3896"/>
      <c r="L202" s="976"/>
      <c r="M202" s="3896"/>
      <c r="N202" s="976"/>
      <c r="O202" s="2"/>
    </row>
    <row r="203" spans="1:15" s="1" customFormat="1">
      <c r="A203" s="7"/>
      <c r="B203" s="7"/>
      <c r="C203" s="3880"/>
      <c r="D203" s="3880"/>
      <c r="E203" s="3881"/>
      <c r="F203" s="3914"/>
      <c r="G203" s="3896"/>
      <c r="H203" s="976"/>
      <c r="I203" s="3896"/>
      <c r="J203" s="976"/>
      <c r="K203" s="3896"/>
      <c r="L203" s="976"/>
      <c r="M203" s="3896"/>
      <c r="N203" s="976"/>
      <c r="O203" s="2"/>
    </row>
    <row r="204" spans="1:15" s="1" customFormat="1">
      <c r="A204" s="7"/>
      <c r="B204" s="7"/>
      <c r="C204" s="3880"/>
      <c r="D204" s="3880"/>
      <c r="E204" s="3881"/>
      <c r="F204" s="3914"/>
      <c r="G204" s="3896"/>
      <c r="H204" s="976"/>
      <c r="I204" s="3896"/>
      <c r="J204" s="976"/>
      <c r="K204" s="3896"/>
      <c r="L204" s="976"/>
      <c r="M204" s="3896"/>
      <c r="N204" s="976"/>
      <c r="O204" s="2"/>
    </row>
    <row r="205" spans="1:15" s="1" customFormat="1">
      <c r="A205" s="7"/>
      <c r="B205" s="7"/>
      <c r="C205" s="3880"/>
      <c r="D205" s="3880"/>
      <c r="E205" s="3881"/>
      <c r="F205" s="3914"/>
      <c r="G205" s="3896"/>
      <c r="H205" s="976"/>
      <c r="I205" s="3896"/>
      <c r="J205" s="976"/>
      <c r="K205" s="3896"/>
      <c r="L205" s="976"/>
      <c r="M205" s="3896"/>
      <c r="N205" s="976"/>
      <c r="O205" s="2"/>
    </row>
    <row r="206" spans="1:15" s="1" customFormat="1">
      <c r="A206" s="7"/>
      <c r="B206" s="7"/>
      <c r="C206" s="3880"/>
      <c r="D206" s="3880"/>
      <c r="E206" s="3881"/>
      <c r="F206" s="3914"/>
      <c r="G206" s="3896"/>
      <c r="H206" s="976"/>
      <c r="I206" s="3896"/>
      <c r="J206" s="976"/>
      <c r="K206" s="3896"/>
      <c r="L206" s="976"/>
      <c r="M206" s="3896"/>
      <c r="N206" s="976"/>
      <c r="O206" s="2"/>
    </row>
    <row r="207" spans="1:15" s="1" customFormat="1">
      <c r="A207" s="7"/>
      <c r="B207" s="7"/>
      <c r="C207" s="3880"/>
      <c r="D207" s="3880"/>
      <c r="E207" s="3881"/>
      <c r="F207" s="3914"/>
      <c r="G207" s="3896"/>
      <c r="H207" s="976"/>
      <c r="I207" s="3896"/>
      <c r="J207" s="976"/>
      <c r="K207" s="3896"/>
      <c r="L207" s="976"/>
      <c r="M207" s="3896"/>
      <c r="N207" s="976"/>
      <c r="O207" s="2"/>
    </row>
    <row r="208" spans="1:15" s="1" customFormat="1">
      <c r="A208" s="7"/>
      <c r="B208" s="7"/>
      <c r="C208" s="3880"/>
      <c r="D208" s="3880"/>
      <c r="E208" s="3881"/>
      <c r="F208" s="3914"/>
      <c r="G208" s="3896"/>
      <c r="H208" s="976"/>
      <c r="I208" s="3896"/>
      <c r="J208" s="976"/>
      <c r="K208" s="3896"/>
      <c r="L208" s="976"/>
      <c r="M208" s="3896"/>
      <c r="N208" s="976"/>
      <c r="O208" s="2"/>
    </row>
    <row r="209" spans="1:15" s="1" customFormat="1">
      <c r="A209" s="7"/>
      <c r="B209" s="7"/>
      <c r="C209" s="3880"/>
      <c r="D209" s="3880"/>
      <c r="E209" s="3881"/>
      <c r="F209" s="3914"/>
      <c r="G209" s="3896"/>
      <c r="H209" s="976"/>
      <c r="I209" s="3896"/>
      <c r="J209" s="976"/>
      <c r="K209" s="3896"/>
      <c r="L209" s="976"/>
      <c r="M209" s="3896"/>
      <c r="N209" s="976"/>
      <c r="O209" s="2"/>
    </row>
    <row r="210" spans="1:15" s="1" customFormat="1">
      <c r="A210" s="7"/>
      <c r="B210" s="7"/>
      <c r="C210" s="3880"/>
      <c r="D210" s="3880"/>
      <c r="E210" s="3881"/>
      <c r="F210" s="3914"/>
      <c r="G210" s="3896"/>
      <c r="H210" s="976"/>
      <c r="I210" s="3896"/>
      <c r="J210" s="976"/>
      <c r="K210" s="3896"/>
      <c r="L210" s="976"/>
      <c r="M210" s="3896"/>
      <c r="N210" s="976"/>
      <c r="O210" s="2"/>
    </row>
    <row r="211" spans="1:15" s="1" customFormat="1">
      <c r="A211" s="7"/>
      <c r="B211" s="7"/>
      <c r="C211" s="3880"/>
      <c r="D211" s="3880"/>
      <c r="E211" s="3881"/>
      <c r="F211" s="3914"/>
      <c r="G211" s="3896"/>
      <c r="H211" s="976"/>
      <c r="I211" s="3896"/>
      <c r="J211" s="976"/>
      <c r="K211" s="3896"/>
      <c r="L211" s="976"/>
      <c r="M211" s="3896"/>
      <c r="N211" s="976"/>
      <c r="O211" s="2"/>
    </row>
    <row r="212" spans="1:15" s="1" customFormat="1">
      <c r="A212" s="7"/>
      <c r="B212" s="7"/>
      <c r="C212" s="3880"/>
      <c r="D212" s="3880"/>
      <c r="E212" s="3881"/>
      <c r="F212" s="3914"/>
      <c r="G212" s="3896"/>
      <c r="H212" s="976"/>
      <c r="I212" s="3896"/>
      <c r="J212" s="976"/>
      <c r="K212" s="3896"/>
      <c r="L212" s="976"/>
      <c r="M212" s="3896"/>
      <c r="N212" s="976"/>
      <c r="O212" s="2"/>
    </row>
    <row r="213" spans="1:15" s="1" customFormat="1">
      <c r="A213" s="7"/>
      <c r="B213" s="7"/>
      <c r="C213" s="3880"/>
      <c r="D213" s="3880"/>
      <c r="E213" s="3881"/>
      <c r="F213" s="3914"/>
      <c r="G213" s="3896"/>
      <c r="H213" s="976"/>
      <c r="I213" s="3896"/>
      <c r="J213" s="976"/>
      <c r="K213" s="3896"/>
      <c r="L213" s="976"/>
      <c r="M213" s="3896"/>
      <c r="N213" s="976"/>
      <c r="O213" s="2"/>
    </row>
    <row r="214" spans="1:15" s="1" customFormat="1">
      <c r="A214" s="7"/>
      <c r="B214" s="7"/>
      <c r="C214" s="3880"/>
      <c r="D214" s="3880"/>
      <c r="E214" s="3881"/>
      <c r="F214" s="3914"/>
      <c r="G214" s="3896"/>
      <c r="H214" s="976"/>
      <c r="I214" s="3896"/>
      <c r="J214" s="976"/>
      <c r="K214" s="3896"/>
      <c r="L214" s="976"/>
      <c r="M214" s="3896"/>
      <c r="N214" s="976"/>
      <c r="O214" s="2"/>
    </row>
    <row r="215" spans="1:15" s="1" customFormat="1">
      <c r="A215" s="7"/>
      <c r="B215" s="7"/>
      <c r="C215" s="3880"/>
      <c r="D215" s="3880"/>
      <c r="E215" s="3881"/>
      <c r="F215" s="3914"/>
      <c r="G215" s="3896"/>
      <c r="H215" s="976"/>
      <c r="I215" s="3896"/>
      <c r="J215" s="976"/>
      <c r="K215" s="3896"/>
      <c r="L215" s="976"/>
      <c r="M215" s="3896"/>
      <c r="N215" s="976"/>
      <c r="O215" s="2"/>
    </row>
    <row r="216" spans="1:15" s="1" customFormat="1">
      <c r="A216" s="7"/>
      <c r="B216" s="7"/>
      <c r="C216" s="3880"/>
      <c r="D216" s="3880"/>
      <c r="E216" s="3881"/>
      <c r="F216" s="3914"/>
      <c r="G216" s="3896"/>
      <c r="H216" s="976"/>
      <c r="I216" s="3896"/>
      <c r="J216" s="976"/>
      <c r="K216" s="3896"/>
      <c r="L216" s="976"/>
      <c r="M216" s="3896"/>
      <c r="N216" s="976"/>
      <c r="O216" s="2"/>
    </row>
    <row r="217" spans="1:15" s="1" customFormat="1">
      <c r="A217" s="7"/>
      <c r="B217" s="7"/>
      <c r="C217" s="3880"/>
      <c r="D217" s="3880"/>
      <c r="E217" s="3881"/>
      <c r="F217" s="3914"/>
      <c r="G217" s="3896"/>
      <c r="H217" s="976"/>
      <c r="I217" s="3896"/>
      <c r="J217" s="976"/>
      <c r="K217" s="3896"/>
      <c r="L217" s="976"/>
      <c r="M217" s="3896"/>
      <c r="N217" s="976"/>
      <c r="O217" s="2"/>
    </row>
    <row r="218" spans="1:15" s="1" customFormat="1">
      <c r="A218" s="7"/>
      <c r="B218" s="7"/>
      <c r="C218" s="3880"/>
      <c r="D218" s="3880"/>
      <c r="E218" s="3881"/>
      <c r="F218" s="3914"/>
      <c r="G218" s="3896"/>
      <c r="H218" s="976"/>
      <c r="I218" s="3896"/>
      <c r="J218" s="976"/>
      <c r="K218" s="3896"/>
      <c r="L218" s="976"/>
      <c r="M218" s="3896"/>
      <c r="N218" s="976"/>
      <c r="O218" s="2"/>
    </row>
    <row r="219" spans="1:15" s="1" customFormat="1">
      <c r="A219" s="7"/>
      <c r="B219" s="7"/>
      <c r="C219" s="3880"/>
      <c r="D219" s="3880"/>
      <c r="E219" s="3881"/>
      <c r="F219" s="3914"/>
      <c r="G219" s="3896"/>
      <c r="H219" s="976"/>
      <c r="I219" s="3896"/>
      <c r="J219" s="976"/>
      <c r="K219" s="3896"/>
      <c r="L219" s="976"/>
      <c r="M219" s="3896"/>
      <c r="N219" s="976"/>
      <c r="O219" s="2"/>
    </row>
    <row r="220" spans="1:15" s="1" customFormat="1">
      <c r="A220" s="7"/>
      <c r="B220" s="7"/>
      <c r="C220" s="3880"/>
      <c r="D220" s="3880"/>
      <c r="E220" s="3881"/>
      <c r="F220" s="3914"/>
      <c r="G220" s="3896"/>
      <c r="H220" s="976"/>
      <c r="I220" s="3896"/>
      <c r="J220" s="976"/>
      <c r="K220" s="3896"/>
      <c r="L220" s="976"/>
      <c r="M220" s="3896"/>
      <c r="N220" s="976"/>
      <c r="O220" s="2"/>
    </row>
    <row r="221" spans="1:15" s="1" customFormat="1">
      <c r="A221" s="7"/>
      <c r="B221" s="7"/>
      <c r="C221" s="3880"/>
      <c r="D221" s="3880"/>
      <c r="E221" s="3881"/>
      <c r="F221" s="3914"/>
      <c r="G221" s="3896"/>
      <c r="H221" s="976"/>
      <c r="I221" s="3896"/>
      <c r="J221" s="976"/>
      <c r="K221" s="3896"/>
      <c r="L221" s="976"/>
      <c r="M221" s="3896"/>
      <c r="N221" s="976"/>
      <c r="O221" s="2"/>
    </row>
    <row r="222" spans="1:15" s="1" customFormat="1">
      <c r="A222" s="7"/>
      <c r="B222" s="7"/>
      <c r="C222" s="3880"/>
      <c r="D222" s="3880"/>
      <c r="E222" s="3881"/>
      <c r="F222" s="3914"/>
      <c r="G222" s="3896"/>
      <c r="H222" s="976"/>
      <c r="I222" s="3896"/>
      <c r="J222" s="976"/>
      <c r="K222" s="3896"/>
      <c r="L222" s="976"/>
      <c r="M222" s="3896"/>
      <c r="N222" s="976"/>
      <c r="O222" s="2"/>
    </row>
    <row r="223" spans="1:15" s="1" customFormat="1">
      <c r="A223" s="7"/>
      <c r="B223" s="7"/>
      <c r="C223" s="3880"/>
      <c r="D223" s="3880"/>
      <c r="E223" s="3881"/>
      <c r="F223" s="3914"/>
      <c r="G223" s="3896"/>
      <c r="H223" s="976"/>
      <c r="I223" s="3896"/>
      <c r="J223" s="976"/>
      <c r="K223" s="3896"/>
      <c r="L223" s="976"/>
      <c r="M223" s="3896"/>
      <c r="N223" s="976"/>
      <c r="O223" s="2"/>
    </row>
    <row r="224" spans="1:15" s="1" customFormat="1">
      <c r="A224" s="7"/>
      <c r="B224" s="7"/>
      <c r="C224" s="3880"/>
      <c r="D224" s="3880"/>
      <c r="E224" s="3881"/>
      <c r="F224" s="3914"/>
      <c r="G224" s="3896"/>
      <c r="H224" s="976"/>
      <c r="I224" s="3896"/>
      <c r="J224" s="976"/>
      <c r="K224" s="3896"/>
      <c r="L224" s="976"/>
      <c r="M224" s="3896"/>
      <c r="N224" s="976"/>
      <c r="O224" s="2"/>
    </row>
    <row r="225" spans="1:15" s="1" customFormat="1">
      <c r="A225" s="7"/>
      <c r="B225" s="7"/>
      <c r="C225" s="3880"/>
      <c r="D225" s="3880"/>
      <c r="E225" s="3881"/>
      <c r="F225" s="3914"/>
      <c r="G225" s="3896"/>
      <c r="H225" s="976"/>
      <c r="I225" s="3896"/>
      <c r="J225" s="976"/>
      <c r="K225" s="3896"/>
      <c r="L225" s="976"/>
      <c r="M225" s="3896"/>
      <c r="N225" s="976"/>
      <c r="O225" s="2"/>
    </row>
    <row r="226" spans="1:15" s="1" customFormat="1">
      <c r="A226" s="7"/>
      <c r="B226" s="7"/>
      <c r="C226" s="3880"/>
      <c r="D226" s="3880"/>
      <c r="E226" s="3881"/>
      <c r="F226" s="3914"/>
      <c r="G226" s="3896"/>
      <c r="H226" s="976"/>
      <c r="I226" s="3896"/>
      <c r="J226" s="976"/>
      <c r="K226" s="3896"/>
      <c r="L226" s="976"/>
      <c r="M226" s="3896"/>
      <c r="N226" s="976"/>
      <c r="O226" s="2"/>
    </row>
    <row r="227" spans="1:15" s="1" customFormat="1">
      <c r="A227" s="7"/>
      <c r="B227" s="7"/>
      <c r="C227" s="3880"/>
      <c r="D227" s="3880"/>
      <c r="E227" s="3881"/>
      <c r="F227" s="3914"/>
      <c r="G227" s="3896"/>
      <c r="H227" s="976"/>
      <c r="I227" s="3896"/>
      <c r="J227" s="976"/>
      <c r="K227" s="3896"/>
      <c r="L227" s="976"/>
      <c r="M227" s="3896"/>
      <c r="N227" s="976"/>
      <c r="O227" s="2"/>
    </row>
    <row r="228" spans="1:15" s="1" customFormat="1">
      <c r="A228" s="7"/>
      <c r="B228" s="7"/>
      <c r="C228" s="3880"/>
      <c r="D228" s="3880"/>
      <c r="E228" s="3881"/>
      <c r="F228" s="3914"/>
      <c r="G228" s="3896"/>
      <c r="H228" s="976"/>
      <c r="I228" s="3896"/>
      <c r="J228" s="976"/>
      <c r="K228" s="3896"/>
      <c r="L228" s="976"/>
      <c r="M228" s="3896"/>
      <c r="N228" s="976"/>
      <c r="O228" s="2"/>
    </row>
    <row r="229" spans="1:15" s="1" customFormat="1">
      <c r="A229" s="7"/>
      <c r="B229" s="7"/>
      <c r="C229" s="3880"/>
      <c r="D229" s="3880"/>
      <c r="E229" s="3881"/>
      <c r="F229" s="3914"/>
      <c r="G229" s="3896"/>
      <c r="H229" s="976"/>
      <c r="I229" s="3896"/>
      <c r="J229" s="976"/>
      <c r="K229" s="3896"/>
      <c r="L229" s="976"/>
      <c r="M229" s="3896"/>
      <c r="N229" s="976"/>
      <c r="O229" s="2"/>
    </row>
    <row r="230" spans="1:15" s="1" customFormat="1">
      <c r="A230" s="7"/>
      <c r="B230" s="7"/>
      <c r="C230" s="3880"/>
      <c r="D230" s="3880"/>
      <c r="E230" s="3881"/>
      <c r="F230" s="3914"/>
      <c r="G230" s="3896"/>
      <c r="H230" s="976"/>
      <c r="I230" s="3896"/>
      <c r="J230" s="976"/>
      <c r="K230" s="3896"/>
      <c r="L230" s="976"/>
      <c r="M230" s="3896"/>
      <c r="N230" s="976"/>
      <c r="O230" s="2"/>
    </row>
    <row r="231" spans="1:15" s="1" customFormat="1">
      <c r="A231" s="7"/>
      <c r="B231" s="7"/>
      <c r="C231" s="3880"/>
      <c r="D231" s="3880"/>
      <c r="E231" s="3881"/>
      <c r="F231" s="3914"/>
      <c r="G231" s="3896"/>
      <c r="H231" s="976"/>
      <c r="I231" s="3896"/>
      <c r="J231" s="976"/>
      <c r="K231" s="3896"/>
      <c r="L231" s="976"/>
      <c r="M231" s="3896"/>
      <c r="N231" s="976"/>
      <c r="O231" s="2"/>
    </row>
    <row r="232" spans="1:15" s="1" customFormat="1">
      <c r="A232" s="7"/>
      <c r="B232" s="7"/>
      <c r="C232" s="3880"/>
      <c r="D232" s="3880"/>
      <c r="E232" s="3881"/>
      <c r="F232" s="3914"/>
      <c r="G232" s="3896"/>
      <c r="H232" s="976"/>
      <c r="I232" s="3896"/>
      <c r="J232" s="976"/>
      <c r="K232" s="3896"/>
      <c r="L232" s="976"/>
      <c r="M232" s="3896"/>
      <c r="N232" s="976"/>
      <c r="O232" s="2"/>
    </row>
    <row r="233" spans="1:15" s="1" customFormat="1">
      <c r="A233" s="7"/>
      <c r="B233" s="7"/>
      <c r="C233" s="3880"/>
      <c r="D233" s="3880"/>
      <c r="E233" s="3881"/>
      <c r="F233" s="3914"/>
      <c r="G233" s="3896"/>
      <c r="H233" s="976"/>
      <c r="I233" s="3896"/>
      <c r="J233" s="976"/>
      <c r="K233" s="3896"/>
      <c r="L233" s="976"/>
      <c r="M233" s="3896"/>
      <c r="N233" s="976"/>
      <c r="O233" s="2"/>
    </row>
    <row r="234" spans="1:15" s="1" customFormat="1">
      <c r="A234" s="7"/>
      <c r="B234" s="7"/>
      <c r="C234" s="3880"/>
      <c r="D234" s="3880"/>
      <c r="E234" s="3881"/>
      <c r="F234" s="3914"/>
      <c r="G234" s="3896"/>
      <c r="H234" s="976"/>
      <c r="I234" s="3896"/>
      <c r="J234" s="976"/>
      <c r="K234" s="3896"/>
      <c r="L234" s="976"/>
      <c r="M234" s="3896"/>
      <c r="N234" s="976"/>
      <c r="O234" s="2"/>
    </row>
    <row r="235" spans="1:15" s="1" customFormat="1">
      <c r="A235" s="7"/>
      <c r="B235" s="7"/>
      <c r="C235" s="3880"/>
      <c r="D235" s="3880"/>
      <c r="E235" s="3881"/>
      <c r="F235" s="3914"/>
      <c r="G235" s="3896"/>
      <c r="H235" s="976"/>
      <c r="I235" s="3896"/>
      <c r="J235" s="976"/>
      <c r="K235" s="3896"/>
      <c r="L235" s="976"/>
      <c r="M235" s="3896"/>
      <c r="N235" s="976"/>
      <c r="O235" s="2"/>
    </row>
    <row r="236" spans="1:15" s="1" customFormat="1">
      <c r="A236" s="7"/>
      <c r="B236" s="7"/>
      <c r="C236" s="3880"/>
      <c r="D236" s="3880"/>
      <c r="E236" s="3881"/>
      <c r="F236" s="3914"/>
      <c r="G236" s="3896"/>
      <c r="H236" s="976"/>
      <c r="I236" s="3896"/>
      <c r="J236" s="976"/>
      <c r="K236" s="3896"/>
      <c r="L236" s="976"/>
      <c r="M236" s="3896"/>
      <c r="N236" s="976"/>
      <c r="O236" s="2"/>
    </row>
    <row r="237" spans="1:15" s="1" customFormat="1">
      <c r="A237" s="7"/>
      <c r="B237" s="7"/>
      <c r="C237" s="3880"/>
      <c r="D237" s="3880"/>
      <c r="E237" s="3881"/>
      <c r="F237" s="3914"/>
      <c r="G237" s="3896"/>
      <c r="H237" s="976"/>
      <c r="I237" s="3896"/>
      <c r="J237" s="976"/>
      <c r="K237" s="3896"/>
      <c r="L237" s="976"/>
      <c r="M237" s="3896"/>
      <c r="N237" s="976"/>
      <c r="O237" s="2"/>
    </row>
    <row r="238" spans="1:15" s="1" customFormat="1">
      <c r="A238" s="7"/>
      <c r="B238" s="7"/>
      <c r="C238" s="3880"/>
      <c r="D238" s="3880"/>
      <c r="E238" s="3881"/>
      <c r="F238" s="3914"/>
      <c r="G238" s="3896"/>
      <c r="H238" s="976"/>
      <c r="I238" s="3896"/>
      <c r="J238" s="976"/>
      <c r="K238" s="3896"/>
      <c r="L238" s="976"/>
      <c r="M238" s="3896"/>
      <c r="N238" s="976"/>
      <c r="O238" s="2"/>
    </row>
    <row r="239" spans="1:15" s="1" customFormat="1">
      <c r="A239" s="7"/>
      <c r="B239" s="7"/>
      <c r="C239" s="3880"/>
      <c r="D239" s="3880"/>
      <c r="E239" s="3881"/>
      <c r="F239" s="3914"/>
      <c r="G239" s="3896"/>
      <c r="H239" s="976"/>
      <c r="I239" s="3896"/>
      <c r="J239" s="976"/>
      <c r="K239" s="3896"/>
      <c r="L239" s="976"/>
      <c r="M239" s="3896"/>
      <c r="N239" s="976"/>
      <c r="O239" s="2"/>
    </row>
    <row r="240" spans="1:15" s="1" customFormat="1">
      <c r="A240" s="7"/>
      <c r="B240" s="7"/>
      <c r="C240" s="3880"/>
      <c r="D240" s="3880"/>
      <c r="E240" s="3881"/>
      <c r="F240" s="3914"/>
      <c r="G240" s="3896"/>
      <c r="H240" s="976"/>
      <c r="I240" s="3896"/>
      <c r="J240" s="976"/>
      <c r="K240" s="3896"/>
      <c r="L240" s="976"/>
      <c r="M240" s="3896"/>
      <c r="N240" s="976"/>
      <c r="O240" s="2"/>
    </row>
    <row r="241" spans="1:15" s="1" customFormat="1">
      <c r="A241" s="7"/>
      <c r="B241" s="7"/>
      <c r="C241" s="3880"/>
      <c r="D241" s="3880"/>
      <c r="E241" s="3881"/>
      <c r="F241" s="3914"/>
      <c r="G241" s="3896"/>
      <c r="H241" s="976"/>
      <c r="I241" s="3896"/>
      <c r="J241" s="976"/>
      <c r="K241" s="3896"/>
      <c r="L241" s="976"/>
      <c r="M241" s="3896"/>
      <c r="N241" s="976"/>
      <c r="O241" s="2"/>
    </row>
    <row r="242" spans="1:15" s="1" customFormat="1">
      <c r="A242" s="7"/>
      <c r="B242" s="7"/>
      <c r="C242" s="3880"/>
      <c r="D242" s="3880"/>
      <c r="E242" s="3881"/>
      <c r="F242" s="3914"/>
      <c r="G242" s="3896"/>
      <c r="H242" s="976"/>
      <c r="I242" s="3896"/>
      <c r="J242" s="976"/>
      <c r="K242" s="3896"/>
      <c r="L242" s="976"/>
      <c r="M242" s="3896"/>
      <c r="N242" s="976"/>
      <c r="O242" s="2"/>
    </row>
    <row r="243" spans="1:15" s="1" customFormat="1">
      <c r="A243" s="7"/>
      <c r="B243" s="7"/>
      <c r="C243" s="3880"/>
      <c r="D243" s="3880"/>
      <c r="E243" s="3881"/>
      <c r="F243" s="3914"/>
      <c r="G243" s="3896"/>
      <c r="H243" s="976"/>
      <c r="I243" s="3896"/>
      <c r="J243" s="976"/>
      <c r="K243" s="3896"/>
      <c r="L243" s="976"/>
      <c r="M243" s="3896"/>
      <c r="N243" s="976"/>
      <c r="O243" s="2"/>
    </row>
    <row r="244" spans="1:15" s="1" customFormat="1">
      <c r="A244" s="7"/>
      <c r="B244" s="7"/>
      <c r="C244" s="3880"/>
      <c r="D244" s="3880"/>
      <c r="E244" s="3881"/>
      <c r="F244" s="3914"/>
      <c r="G244" s="3896"/>
      <c r="H244" s="976"/>
      <c r="I244" s="3896"/>
      <c r="J244" s="976"/>
      <c r="K244" s="3896"/>
      <c r="L244" s="976"/>
      <c r="M244" s="3896"/>
      <c r="N244" s="976"/>
      <c r="O244" s="2"/>
    </row>
    <row r="245" spans="1:15" s="1" customFormat="1">
      <c r="A245" s="7"/>
      <c r="B245" s="7"/>
      <c r="C245" s="3880"/>
      <c r="D245" s="3880"/>
      <c r="E245" s="3881"/>
      <c r="F245" s="3914"/>
      <c r="G245" s="3896"/>
      <c r="H245" s="976"/>
      <c r="I245" s="3896"/>
      <c r="J245" s="976"/>
      <c r="K245" s="3896"/>
      <c r="L245" s="976"/>
      <c r="M245" s="3896"/>
      <c r="N245" s="976"/>
      <c r="O245" s="2"/>
    </row>
    <row r="246" spans="1:15" s="1" customFormat="1">
      <c r="A246" s="7"/>
      <c r="B246" s="7"/>
      <c r="C246" s="3880"/>
      <c r="D246" s="3880"/>
      <c r="E246" s="3881"/>
      <c r="F246" s="3914"/>
      <c r="G246" s="3896"/>
      <c r="H246" s="976"/>
      <c r="I246" s="3896"/>
      <c r="J246" s="976"/>
      <c r="K246" s="3896"/>
      <c r="L246" s="976"/>
      <c r="M246" s="3896"/>
      <c r="N246" s="976"/>
      <c r="O246" s="2"/>
    </row>
    <row r="247" spans="1:15" s="1" customFormat="1">
      <c r="A247" s="7"/>
      <c r="B247" s="7"/>
      <c r="C247" s="3880"/>
      <c r="D247" s="3880"/>
      <c r="E247" s="3881"/>
      <c r="F247" s="3914"/>
      <c r="G247" s="3896"/>
      <c r="H247" s="976"/>
      <c r="I247" s="3896"/>
      <c r="J247" s="976"/>
      <c r="K247" s="3896"/>
      <c r="L247" s="976"/>
      <c r="M247" s="3896"/>
      <c r="N247" s="976"/>
      <c r="O247" s="2"/>
    </row>
    <row r="248" spans="1:15" s="1" customFormat="1">
      <c r="A248" s="7"/>
      <c r="B248" s="7"/>
      <c r="C248" s="3880"/>
      <c r="D248" s="3880"/>
      <c r="E248" s="3881"/>
      <c r="F248" s="3914"/>
      <c r="G248" s="3896"/>
      <c r="H248" s="976"/>
      <c r="I248" s="3896"/>
      <c r="J248" s="976"/>
      <c r="K248" s="3896"/>
      <c r="L248" s="976"/>
      <c r="M248" s="3896"/>
      <c r="N248" s="976"/>
      <c r="O248" s="2"/>
    </row>
    <row r="249" spans="1:15" s="1" customFormat="1">
      <c r="A249" s="7"/>
      <c r="B249" s="7"/>
      <c r="C249" s="3880"/>
      <c r="D249" s="3880"/>
      <c r="E249" s="3881"/>
      <c r="F249" s="3914"/>
      <c r="G249" s="3896"/>
      <c r="H249" s="976"/>
      <c r="I249" s="3896"/>
      <c r="J249" s="976"/>
      <c r="K249" s="3896"/>
      <c r="L249" s="976"/>
      <c r="M249" s="3896"/>
      <c r="N249" s="976"/>
      <c r="O249" s="2"/>
    </row>
    <row r="250" spans="1:15" s="1" customFormat="1">
      <c r="A250" s="7"/>
      <c r="B250" s="7"/>
      <c r="C250" s="3880"/>
      <c r="D250" s="3880"/>
      <c r="E250" s="3881"/>
      <c r="F250" s="3914"/>
      <c r="G250" s="3896"/>
      <c r="H250" s="976"/>
      <c r="I250" s="3896"/>
      <c r="J250" s="976"/>
      <c r="K250" s="3896"/>
      <c r="L250" s="976"/>
      <c r="M250" s="3896"/>
      <c r="N250" s="976"/>
      <c r="O250" s="2"/>
    </row>
    <row r="251" spans="1:15" s="1" customFormat="1">
      <c r="A251" s="7"/>
      <c r="B251" s="7"/>
      <c r="C251" s="3880"/>
      <c r="D251" s="3880"/>
      <c r="E251" s="3881"/>
      <c r="F251" s="3914"/>
      <c r="G251" s="3896"/>
      <c r="H251" s="976"/>
      <c r="I251" s="3896"/>
      <c r="J251" s="976"/>
      <c r="K251" s="3896"/>
      <c r="L251" s="976"/>
      <c r="M251" s="3896"/>
      <c r="N251" s="976"/>
      <c r="O251" s="2"/>
    </row>
    <row r="252" spans="1:15" s="1" customFormat="1">
      <c r="A252" s="7"/>
      <c r="B252" s="7"/>
      <c r="C252" s="3880"/>
      <c r="D252" s="3880"/>
      <c r="E252" s="3881"/>
      <c r="F252" s="3914"/>
      <c r="G252" s="3896"/>
      <c r="H252" s="976"/>
      <c r="I252" s="3896"/>
      <c r="J252" s="976"/>
      <c r="K252" s="3896"/>
      <c r="L252" s="976"/>
      <c r="M252" s="3896"/>
      <c r="N252" s="976"/>
      <c r="O252" s="2"/>
    </row>
    <row r="253" spans="1:15" s="1" customFormat="1">
      <c r="A253" s="7"/>
      <c r="B253" s="7"/>
      <c r="C253" s="3880"/>
      <c r="D253" s="3880"/>
      <c r="E253" s="3881"/>
      <c r="F253" s="3914"/>
      <c r="G253" s="3896"/>
      <c r="H253" s="976"/>
      <c r="I253" s="3896"/>
      <c r="J253" s="976"/>
      <c r="K253" s="3896"/>
      <c r="L253" s="976"/>
      <c r="M253" s="3896"/>
      <c r="N253" s="976"/>
      <c r="O253" s="2"/>
    </row>
    <row r="254" spans="1:15" s="1" customFormat="1">
      <c r="A254" s="7"/>
      <c r="B254" s="7"/>
      <c r="C254" s="3880"/>
      <c r="D254" s="3880"/>
      <c r="E254" s="3881"/>
      <c r="F254" s="3914"/>
      <c r="G254" s="3896"/>
      <c r="H254" s="976"/>
      <c r="I254" s="3896"/>
      <c r="J254" s="976"/>
      <c r="K254" s="3896"/>
      <c r="L254" s="976"/>
      <c r="M254" s="3896"/>
      <c r="N254" s="976"/>
      <c r="O254" s="2"/>
    </row>
    <row r="255" spans="1:15" s="1" customFormat="1">
      <c r="A255" s="7"/>
      <c r="B255" s="7"/>
      <c r="C255" s="3880"/>
      <c r="D255" s="3880"/>
      <c r="E255" s="3881"/>
      <c r="F255" s="3914"/>
      <c r="G255" s="3896"/>
      <c r="H255" s="976"/>
      <c r="I255" s="3896"/>
      <c r="J255" s="976"/>
      <c r="K255" s="3896"/>
      <c r="L255" s="976"/>
      <c r="M255" s="3896"/>
      <c r="N255" s="976"/>
      <c r="O255" s="2"/>
    </row>
    <row r="256" spans="1:15" s="1" customFormat="1">
      <c r="A256" s="7"/>
      <c r="B256" s="7"/>
      <c r="C256" s="3880"/>
      <c r="D256" s="3880"/>
      <c r="E256" s="3881"/>
      <c r="F256" s="3914"/>
      <c r="G256" s="3896"/>
      <c r="H256" s="976"/>
      <c r="I256" s="3896"/>
      <c r="J256" s="976"/>
      <c r="K256" s="3896"/>
      <c r="L256" s="976"/>
      <c r="M256" s="3896"/>
      <c r="N256" s="976"/>
      <c r="O256" s="2"/>
    </row>
    <row r="257" spans="1:15" s="1" customFormat="1">
      <c r="A257" s="7"/>
      <c r="B257" s="7"/>
      <c r="C257" s="3880"/>
      <c r="D257" s="3880"/>
      <c r="E257" s="3881"/>
      <c r="F257" s="3914"/>
      <c r="G257" s="3896"/>
      <c r="H257" s="976"/>
      <c r="I257" s="3896"/>
      <c r="J257" s="976"/>
      <c r="K257" s="3896"/>
      <c r="L257" s="976"/>
      <c r="M257" s="3896"/>
      <c r="N257" s="976"/>
      <c r="O257" s="2"/>
    </row>
    <row r="258" spans="1:15" s="1" customFormat="1">
      <c r="A258" s="7"/>
      <c r="B258" s="7"/>
      <c r="C258" s="3880"/>
      <c r="D258" s="3880"/>
      <c r="E258" s="3881"/>
      <c r="F258" s="3914"/>
      <c r="G258" s="3896"/>
      <c r="H258" s="976"/>
      <c r="I258" s="3896"/>
      <c r="J258" s="976"/>
      <c r="K258" s="3896"/>
      <c r="L258" s="976"/>
      <c r="M258" s="3896"/>
      <c r="N258" s="976"/>
      <c r="O258" s="2"/>
    </row>
    <row r="259" spans="1:15" s="1" customFormat="1">
      <c r="A259" s="7"/>
      <c r="B259" s="7"/>
      <c r="C259" s="3880"/>
      <c r="D259" s="3880"/>
      <c r="E259" s="3881"/>
      <c r="F259" s="3914"/>
      <c r="G259" s="3896"/>
      <c r="H259" s="976"/>
      <c r="I259" s="3896"/>
      <c r="J259" s="976"/>
      <c r="K259" s="3896"/>
      <c r="L259" s="976"/>
      <c r="M259" s="3896"/>
      <c r="N259" s="976"/>
      <c r="O259" s="2"/>
    </row>
    <row r="260" spans="1:15" s="1" customFormat="1">
      <c r="A260" s="7"/>
      <c r="B260" s="7"/>
      <c r="C260" s="3880"/>
      <c r="D260" s="3880"/>
      <c r="E260" s="3881"/>
      <c r="F260" s="3914"/>
      <c r="G260" s="3896"/>
      <c r="H260" s="976"/>
      <c r="I260" s="3896"/>
      <c r="J260" s="976"/>
      <c r="K260" s="3896"/>
      <c r="L260" s="976"/>
      <c r="M260" s="3896"/>
      <c r="N260" s="976"/>
      <c r="O260" s="2"/>
    </row>
    <row r="261" spans="1:15" s="1" customFormat="1">
      <c r="A261" s="7"/>
      <c r="B261" s="7"/>
      <c r="C261" s="3880"/>
      <c r="D261" s="3880"/>
      <c r="E261" s="3881"/>
      <c r="F261" s="3914"/>
      <c r="G261" s="3896"/>
      <c r="H261" s="976"/>
      <c r="I261" s="3896"/>
      <c r="J261" s="976"/>
      <c r="K261" s="3896"/>
      <c r="L261" s="976"/>
      <c r="M261" s="3896"/>
      <c r="N261" s="976"/>
      <c r="O261" s="2"/>
    </row>
    <row r="262" spans="1:15" s="1" customFormat="1">
      <c r="A262" s="7"/>
      <c r="B262" s="7"/>
      <c r="C262" s="3880"/>
      <c r="D262" s="3880"/>
      <c r="E262" s="3881"/>
      <c r="F262" s="3914"/>
      <c r="G262" s="3896"/>
      <c r="H262" s="976"/>
      <c r="I262" s="3896"/>
      <c r="J262" s="976"/>
      <c r="K262" s="3896"/>
      <c r="L262" s="976"/>
      <c r="M262" s="3896"/>
      <c r="N262" s="976"/>
      <c r="O262" s="2"/>
    </row>
    <row r="263" spans="1:15" s="1" customFormat="1">
      <c r="A263" s="7"/>
      <c r="B263" s="7"/>
      <c r="C263" s="3880"/>
      <c r="D263" s="3880"/>
      <c r="E263" s="3881"/>
      <c r="F263" s="3914"/>
      <c r="G263" s="3896"/>
      <c r="H263" s="976"/>
      <c r="I263" s="3896"/>
      <c r="J263" s="976"/>
      <c r="K263" s="3896"/>
      <c r="L263" s="976"/>
      <c r="M263" s="3896"/>
      <c r="N263" s="976"/>
      <c r="O263" s="2"/>
    </row>
    <row r="264" spans="1:15" s="1" customFormat="1">
      <c r="A264" s="7"/>
      <c r="B264" s="7"/>
      <c r="C264" s="3880"/>
      <c r="D264" s="3880"/>
      <c r="E264" s="3881"/>
      <c r="F264" s="3914"/>
      <c r="G264" s="3896"/>
      <c r="H264" s="976"/>
      <c r="I264" s="3896"/>
      <c r="J264" s="976"/>
      <c r="K264" s="3896"/>
      <c r="L264" s="976"/>
      <c r="M264" s="3896"/>
      <c r="N264" s="976"/>
      <c r="O264" s="2"/>
    </row>
    <row r="265" spans="1:15" s="1" customFormat="1">
      <c r="A265" s="7"/>
      <c r="B265" s="7"/>
      <c r="C265" s="3880"/>
      <c r="D265" s="3880"/>
      <c r="E265" s="3881"/>
      <c r="F265" s="3914"/>
      <c r="G265" s="3896"/>
      <c r="H265" s="976"/>
      <c r="I265" s="3896"/>
      <c r="J265" s="976"/>
      <c r="K265" s="3896"/>
      <c r="L265" s="976"/>
      <c r="M265" s="3896"/>
      <c r="N265" s="976"/>
      <c r="O265" s="2"/>
    </row>
    <row r="266" spans="1:15" s="1" customFormat="1">
      <c r="A266" s="7"/>
      <c r="B266" s="7"/>
      <c r="C266" s="3880"/>
      <c r="D266" s="3880"/>
      <c r="E266" s="3881"/>
      <c r="F266" s="3914"/>
      <c r="G266" s="3896"/>
      <c r="H266" s="976"/>
      <c r="I266" s="3896"/>
      <c r="J266" s="976"/>
      <c r="K266" s="3896"/>
      <c r="L266" s="976"/>
      <c r="M266" s="3896"/>
      <c r="N266" s="976"/>
      <c r="O266" s="2"/>
    </row>
    <row r="267" spans="1:15" s="1" customFormat="1">
      <c r="A267" s="7"/>
      <c r="B267" s="7"/>
      <c r="C267" s="3880"/>
      <c r="D267" s="3880"/>
      <c r="E267" s="3881"/>
      <c r="F267" s="3914"/>
      <c r="G267" s="3896"/>
      <c r="H267" s="976"/>
      <c r="I267" s="3896"/>
      <c r="J267" s="976"/>
      <c r="K267" s="3896"/>
      <c r="L267" s="976"/>
      <c r="M267" s="3896"/>
      <c r="N267" s="976"/>
      <c r="O267" s="2"/>
    </row>
    <row r="268" spans="1:15" s="1" customFormat="1">
      <c r="A268" s="7"/>
      <c r="B268" s="7"/>
      <c r="C268" s="3880"/>
      <c r="D268" s="3880"/>
      <c r="E268" s="3881"/>
      <c r="F268" s="3914"/>
      <c r="G268" s="3896"/>
      <c r="H268" s="976"/>
      <c r="I268" s="3896"/>
      <c r="J268" s="976"/>
      <c r="K268" s="3896"/>
      <c r="L268" s="976"/>
      <c r="M268" s="3896"/>
      <c r="N268" s="976"/>
      <c r="O268" s="2"/>
    </row>
    <row r="269" spans="1:15" s="1" customFormat="1">
      <c r="A269" s="7"/>
      <c r="B269" s="7"/>
      <c r="C269" s="3880"/>
      <c r="D269" s="3880"/>
      <c r="E269" s="3881"/>
      <c r="F269" s="3914"/>
      <c r="G269" s="3896"/>
      <c r="H269" s="976"/>
      <c r="I269" s="3896"/>
      <c r="J269" s="976"/>
      <c r="K269" s="3896"/>
      <c r="L269" s="976"/>
      <c r="M269" s="3896"/>
      <c r="N269" s="976"/>
      <c r="O269" s="2"/>
    </row>
    <row r="270" spans="1:15" s="1" customFormat="1">
      <c r="A270" s="7"/>
      <c r="B270" s="7"/>
      <c r="C270" s="3880"/>
      <c r="D270" s="3880"/>
      <c r="E270" s="3881"/>
      <c r="F270" s="3914"/>
      <c r="G270" s="3896"/>
      <c r="H270" s="976"/>
      <c r="I270" s="3896"/>
      <c r="J270" s="976"/>
      <c r="K270" s="3896"/>
      <c r="L270" s="976"/>
      <c r="M270" s="3896"/>
      <c r="N270" s="976"/>
      <c r="O270" s="2"/>
    </row>
    <row r="271" spans="1:15" s="1" customFormat="1">
      <c r="A271" s="7"/>
      <c r="B271" s="7"/>
      <c r="C271" s="3880"/>
      <c r="D271" s="3880"/>
      <c r="E271" s="3881"/>
      <c r="F271" s="3914"/>
      <c r="G271" s="3896"/>
      <c r="H271" s="976"/>
      <c r="I271" s="3896"/>
      <c r="J271" s="976"/>
      <c r="K271" s="3896"/>
      <c r="L271" s="976"/>
      <c r="M271" s="3896"/>
      <c r="N271" s="976"/>
      <c r="O271" s="2"/>
    </row>
    <row r="272" spans="1:15" s="1" customFormat="1">
      <c r="A272" s="7"/>
      <c r="B272" s="7"/>
      <c r="C272" s="3880"/>
      <c r="D272" s="3880"/>
      <c r="E272" s="3881"/>
      <c r="F272" s="3914"/>
      <c r="G272" s="3896"/>
      <c r="H272" s="976"/>
      <c r="I272" s="3896"/>
      <c r="J272" s="976"/>
      <c r="K272" s="3896"/>
      <c r="L272" s="976"/>
      <c r="M272" s="3896"/>
      <c r="N272" s="976"/>
      <c r="O272" s="2"/>
    </row>
    <row r="273" spans="1:15" s="1" customFormat="1">
      <c r="A273" s="7"/>
      <c r="B273" s="7"/>
      <c r="C273" s="3880"/>
      <c r="D273" s="3880"/>
      <c r="E273" s="3881"/>
      <c r="F273" s="3914"/>
      <c r="G273" s="3896"/>
      <c r="H273" s="976"/>
      <c r="I273" s="3896"/>
      <c r="J273" s="976"/>
      <c r="K273" s="3896"/>
      <c r="L273" s="976"/>
      <c r="M273" s="3896"/>
      <c r="N273" s="976"/>
      <c r="O273" s="2"/>
    </row>
    <row r="274" spans="1:15" s="1" customFormat="1">
      <c r="A274" s="7"/>
      <c r="B274" s="7"/>
      <c r="C274" s="3880"/>
      <c r="D274" s="3880"/>
      <c r="E274" s="3881"/>
      <c r="F274" s="3914"/>
      <c r="G274" s="3896"/>
      <c r="H274" s="976"/>
      <c r="I274" s="3896"/>
      <c r="J274" s="976"/>
      <c r="K274" s="3896"/>
      <c r="L274" s="976"/>
      <c r="M274" s="3896"/>
      <c r="N274" s="976"/>
      <c r="O274" s="2"/>
    </row>
    <row r="275" spans="1:15" s="1" customFormat="1">
      <c r="A275" s="7"/>
      <c r="B275" s="7"/>
      <c r="C275" s="3880"/>
      <c r="D275" s="3880"/>
      <c r="E275" s="3881"/>
      <c r="F275" s="3914"/>
      <c r="G275" s="3896"/>
      <c r="H275" s="976"/>
      <c r="I275" s="3896"/>
      <c r="J275" s="976"/>
      <c r="K275" s="3896"/>
      <c r="L275" s="976"/>
      <c r="M275" s="3896"/>
      <c r="N275" s="976"/>
      <c r="O275" s="2"/>
    </row>
    <row r="276" spans="1:15" s="1" customFormat="1">
      <c r="A276" s="7"/>
      <c r="B276" s="7"/>
      <c r="C276" s="3880"/>
      <c r="D276" s="3880"/>
      <c r="E276" s="3881"/>
      <c r="F276" s="3914"/>
      <c r="G276" s="3896"/>
      <c r="H276" s="976"/>
      <c r="I276" s="3896"/>
      <c r="J276" s="976"/>
      <c r="K276" s="3896"/>
      <c r="L276" s="976"/>
      <c r="M276" s="3896"/>
      <c r="N276" s="976"/>
      <c r="O276" s="2"/>
    </row>
    <row r="277" spans="1:15" s="1" customFormat="1">
      <c r="A277" s="7"/>
      <c r="B277" s="7"/>
      <c r="C277" s="3880"/>
      <c r="D277" s="3880"/>
      <c r="E277" s="3881"/>
      <c r="F277" s="3914"/>
      <c r="G277" s="3896"/>
      <c r="H277" s="976"/>
      <c r="I277" s="3896"/>
      <c r="J277" s="976"/>
      <c r="K277" s="3896"/>
      <c r="L277" s="976"/>
      <c r="M277" s="3896"/>
      <c r="N277" s="976"/>
      <c r="O277" s="2"/>
    </row>
    <row r="278" spans="1:15" s="1" customFormat="1">
      <c r="A278" s="7"/>
      <c r="B278" s="7"/>
      <c r="C278" s="3880"/>
      <c r="D278" s="3880"/>
      <c r="E278" s="3881"/>
      <c r="F278" s="3914"/>
      <c r="G278" s="3896"/>
      <c r="H278" s="976"/>
      <c r="I278" s="3896"/>
      <c r="J278" s="976"/>
      <c r="K278" s="3896"/>
      <c r="L278" s="976"/>
      <c r="M278" s="3896"/>
      <c r="N278" s="976"/>
      <c r="O278" s="2"/>
    </row>
    <row r="279" spans="1:15" s="1" customFormat="1">
      <c r="A279" s="7"/>
      <c r="B279" s="7"/>
      <c r="C279" s="3880"/>
      <c r="D279" s="3880"/>
      <c r="E279" s="3881"/>
      <c r="F279" s="3914"/>
      <c r="G279" s="3896"/>
      <c r="H279" s="976"/>
      <c r="I279" s="3896"/>
      <c r="J279" s="976"/>
      <c r="K279" s="3896"/>
      <c r="L279" s="976"/>
      <c r="M279" s="3896"/>
      <c r="N279" s="976"/>
      <c r="O279" s="2"/>
    </row>
    <row r="280" spans="1:15" s="1" customFormat="1">
      <c r="A280" s="7"/>
      <c r="B280" s="7"/>
      <c r="C280" s="3880"/>
      <c r="D280" s="3880"/>
      <c r="E280" s="3881"/>
      <c r="F280" s="3914"/>
      <c r="G280" s="3896"/>
      <c r="H280" s="976"/>
      <c r="I280" s="3896"/>
      <c r="J280" s="976"/>
      <c r="K280" s="3896"/>
      <c r="L280" s="976"/>
      <c r="M280" s="3896"/>
      <c r="N280" s="976"/>
      <c r="O280" s="2"/>
    </row>
    <row r="281" spans="1:15" s="1" customFormat="1">
      <c r="A281" s="7"/>
      <c r="B281" s="7"/>
      <c r="C281" s="3880"/>
      <c r="D281" s="3880"/>
      <c r="E281" s="3881"/>
      <c r="F281" s="3914"/>
      <c r="G281" s="3896"/>
      <c r="H281" s="976"/>
      <c r="I281" s="3896"/>
      <c r="J281" s="976"/>
      <c r="K281" s="3896"/>
      <c r="L281" s="976"/>
      <c r="M281" s="3896"/>
      <c r="N281" s="976"/>
      <c r="O281" s="2"/>
    </row>
    <row r="282" spans="1:15" s="1" customFormat="1">
      <c r="A282" s="7"/>
      <c r="B282" s="7"/>
      <c r="C282" s="3880"/>
      <c r="D282" s="3880"/>
      <c r="E282" s="3881"/>
      <c r="F282" s="3914"/>
      <c r="G282" s="3896"/>
      <c r="H282" s="976"/>
      <c r="I282" s="3896"/>
      <c r="J282" s="976"/>
      <c r="K282" s="3896"/>
      <c r="L282" s="976"/>
      <c r="M282" s="3896"/>
      <c r="N282" s="976"/>
      <c r="O282" s="2"/>
    </row>
    <row r="283" spans="1:15" s="1" customFormat="1">
      <c r="A283" s="7"/>
      <c r="B283" s="7"/>
      <c r="C283" s="3880"/>
      <c r="D283" s="3880"/>
      <c r="E283" s="3881"/>
      <c r="F283" s="3914"/>
      <c r="G283" s="3896"/>
      <c r="H283" s="976"/>
      <c r="I283" s="3896"/>
      <c r="J283" s="976"/>
      <c r="K283" s="3896"/>
      <c r="L283" s="976"/>
      <c r="M283" s="3896"/>
      <c r="N283" s="976"/>
      <c r="O283" s="2"/>
    </row>
    <row r="284" spans="1:15" s="1" customFormat="1">
      <c r="A284" s="7"/>
      <c r="B284" s="7"/>
      <c r="C284" s="3880"/>
      <c r="D284" s="3880"/>
      <c r="E284" s="3881"/>
      <c r="F284" s="3914"/>
      <c r="G284" s="3896"/>
      <c r="H284" s="976"/>
      <c r="I284" s="3896"/>
      <c r="J284" s="976"/>
      <c r="K284" s="3896"/>
      <c r="L284" s="976"/>
      <c r="M284" s="3896"/>
      <c r="N284" s="976"/>
      <c r="O284" s="2"/>
    </row>
    <row r="285" spans="1:15" s="1" customFormat="1">
      <c r="A285" s="7"/>
      <c r="B285" s="7"/>
      <c r="C285" s="3880"/>
      <c r="D285" s="3880"/>
      <c r="E285" s="3881"/>
      <c r="F285" s="3914"/>
      <c r="G285" s="3896"/>
      <c r="H285" s="976"/>
      <c r="I285" s="3896"/>
      <c r="J285" s="976"/>
      <c r="K285" s="3896"/>
      <c r="L285" s="976"/>
      <c r="M285" s="3896"/>
      <c r="N285" s="976"/>
      <c r="O285" s="2"/>
    </row>
    <row r="286" spans="1:15" s="1" customFormat="1">
      <c r="A286" s="7"/>
      <c r="B286" s="7"/>
      <c r="C286" s="3880"/>
      <c r="D286" s="3880"/>
      <c r="E286" s="3881"/>
      <c r="F286" s="3914"/>
      <c r="G286" s="3896"/>
      <c r="H286" s="976"/>
      <c r="I286" s="3896"/>
      <c r="J286" s="976"/>
      <c r="K286" s="3896"/>
      <c r="L286" s="976"/>
      <c r="M286" s="3896"/>
      <c r="N286" s="976"/>
      <c r="O286" s="2"/>
    </row>
    <row r="287" spans="1:15" s="1" customFormat="1">
      <c r="A287" s="7"/>
      <c r="B287" s="7"/>
      <c r="C287" s="3880"/>
      <c r="D287" s="3880"/>
      <c r="E287" s="3881"/>
      <c r="F287" s="3914"/>
      <c r="G287" s="3896"/>
      <c r="H287" s="976"/>
      <c r="I287" s="3896"/>
      <c r="J287" s="976"/>
      <c r="K287" s="3896"/>
      <c r="L287" s="976"/>
      <c r="M287" s="3896"/>
      <c r="N287" s="976"/>
      <c r="O287" s="2"/>
    </row>
    <row r="288" spans="1:15" s="1" customFormat="1">
      <c r="A288" s="7"/>
      <c r="B288" s="7"/>
      <c r="C288" s="3880"/>
      <c r="D288" s="3880"/>
      <c r="E288" s="3881"/>
      <c r="F288" s="3914"/>
      <c r="G288" s="3896"/>
      <c r="H288" s="976"/>
      <c r="I288" s="3896"/>
      <c r="J288" s="976"/>
      <c r="K288" s="3896"/>
      <c r="L288" s="976"/>
      <c r="M288" s="3896"/>
      <c r="N288" s="976"/>
      <c r="O288" s="2"/>
    </row>
    <row r="289" spans="1:15" s="1" customFormat="1">
      <c r="A289" s="7"/>
      <c r="B289" s="7"/>
      <c r="C289" s="3880"/>
      <c r="D289" s="3880"/>
      <c r="E289" s="3881"/>
      <c r="F289" s="3914"/>
      <c r="G289" s="3896"/>
      <c r="H289" s="976"/>
      <c r="I289" s="3896"/>
      <c r="J289" s="976"/>
      <c r="K289" s="3896"/>
      <c r="L289" s="976"/>
      <c r="M289" s="3896"/>
      <c r="N289" s="976"/>
      <c r="O289" s="2"/>
    </row>
    <row r="290" spans="1:15" s="1" customFormat="1">
      <c r="A290" s="7"/>
      <c r="B290" s="7"/>
      <c r="C290" s="3880"/>
      <c r="D290" s="3880"/>
      <c r="E290" s="3881"/>
      <c r="F290" s="3914"/>
      <c r="G290" s="3896"/>
      <c r="H290" s="976"/>
      <c r="I290" s="3896"/>
      <c r="J290" s="976"/>
      <c r="K290" s="3896"/>
      <c r="L290" s="976"/>
      <c r="M290" s="3896"/>
      <c r="N290" s="976"/>
      <c r="O290" s="2"/>
    </row>
    <row r="291" spans="1:15" s="1" customFormat="1">
      <c r="A291" s="7"/>
      <c r="B291" s="7"/>
      <c r="C291" s="3880"/>
      <c r="D291" s="3880"/>
      <c r="E291" s="3881"/>
      <c r="F291" s="3914"/>
      <c r="G291" s="3896"/>
      <c r="H291" s="976"/>
      <c r="I291" s="3896"/>
      <c r="J291" s="976"/>
      <c r="K291" s="3896"/>
      <c r="L291" s="976"/>
      <c r="M291" s="3896"/>
      <c r="N291" s="976"/>
      <c r="O291" s="2"/>
    </row>
    <row r="292" spans="1:15" s="1" customFormat="1">
      <c r="A292" s="7"/>
      <c r="B292" s="7"/>
      <c r="C292" s="3880"/>
      <c r="D292" s="3880"/>
      <c r="E292" s="3881"/>
      <c r="F292" s="3914"/>
      <c r="G292" s="3896"/>
      <c r="H292" s="976"/>
      <c r="I292" s="3896"/>
      <c r="J292" s="976"/>
      <c r="K292" s="3896"/>
      <c r="L292" s="976"/>
      <c r="M292" s="3896"/>
      <c r="N292" s="976"/>
      <c r="O292" s="2"/>
    </row>
    <row r="293" spans="1:15" s="1" customFormat="1">
      <c r="A293" s="7"/>
      <c r="B293" s="7"/>
      <c r="C293" s="3880"/>
      <c r="D293" s="3880"/>
      <c r="E293" s="3881"/>
      <c r="F293" s="3914"/>
      <c r="G293" s="3896"/>
      <c r="H293" s="976"/>
      <c r="I293" s="3896"/>
      <c r="J293" s="976"/>
      <c r="K293" s="3896"/>
      <c r="L293" s="976"/>
      <c r="M293" s="3896"/>
      <c r="N293" s="976"/>
      <c r="O293" s="2"/>
    </row>
    <row r="294" spans="1:15" s="1" customFormat="1">
      <c r="A294" s="7"/>
      <c r="B294" s="7"/>
      <c r="C294" s="3880"/>
      <c r="D294" s="3880"/>
      <c r="E294" s="3881"/>
      <c r="F294" s="3914"/>
      <c r="G294" s="3896"/>
      <c r="H294" s="976"/>
      <c r="I294" s="3896"/>
      <c r="J294" s="976"/>
      <c r="K294" s="3896"/>
      <c r="L294" s="976"/>
      <c r="M294" s="3896"/>
      <c r="N294" s="976"/>
      <c r="O294" s="2"/>
    </row>
    <row r="295" spans="1:15" s="1" customFormat="1">
      <c r="A295" s="7"/>
      <c r="B295" s="7"/>
      <c r="C295" s="3880"/>
      <c r="D295" s="3880"/>
      <c r="E295" s="3881"/>
      <c r="F295" s="3914"/>
      <c r="G295" s="3896"/>
      <c r="H295" s="976"/>
      <c r="I295" s="3896"/>
      <c r="J295" s="976"/>
      <c r="K295" s="3896"/>
      <c r="L295" s="976"/>
      <c r="M295" s="3896"/>
      <c r="N295" s="976"/>
      <c r="O295" s="2"/>
    </row>
    <row r="296" spans="1:15" s="1" customFormat="1">
      <c r="A296" s="7"/>
      <c r="B296" s="7"/>
      <c r="C296" s="3880"/>
      <c r="D296" s="3880"/>
      <c r="E296" s="3881"/>
      <c r="F296" s="3914"/>
      <c r="G296" s="3896"/>
      <c r="H296" s="976"/>
      <c r="I296" s="3896"/>
      <c r="J296" s="976"/>
      <c r="K296" s="3896"/>
      <c r="L296" s="976"/>
      <c r="M296" s="3896"/>
      <c r="N296" s="976"/>
      <c r="O296" s="2"/>
    </row>
    <row r="297" spans="1:15" s="1" customFormat="1">
      <c r="A297" s="7"/>
      <c r="B297" s="7"/>
      <c r="C297" s="3880"/>
      <c r="D297" s="3880"/>
      <c r="E297" s="3881"/>
      <c r="F297" s="3914"/>
      <c r="G297" s="3896"/>
      <c r="H297" s="976"/>
      <c r="I297" s="3896"/>
      <c r="J297" s="976"/>
      <c r="K297" s="3896"/>
      <c r="L297" s="976"/>
      <c r="M297" s="3896"/>
      <c r="N297" s="976"/>
      <c r="O297" s="2"/>
    </row>
    <row r="298" spans="1:15" s="1" customFormat="1">
      <c r="A298" s="7"/>
      <c r="B298" s="7"/>
      <c r="C298" s="3880"/>
      <c r="D298" s="3880"/>
      <c r="E298" s="3881"/>
      <c r="F298" s="3914"/>
      <c r="G298" s="3896"/>
      <c r="H298" s="976"/>
      <c r="I298" s="3896"/>
      <c r="J298" s="976"/>
      <c r="K298" s="3896"/>
      <c r="L298" s="976"/>
      <c r="M298" s="3896"/>
      <c r="N298" s="976"/>
      <c r="O298" s="2"/>
    </row>
    <row r="299" spans="1:15" s="1" customFormat="1">
      <c r="A299" s="7"/>
      <c r="B299" s="7"/>
      <c r="C299" s="3880"/>
      <c r="D299" s="3880"/>
      <c r="E299" s="3881"/>
      <c r="F299" s="3914"/>
      <c r="G299" s="3896"/>
      <c r="H299" s="976"/>
      <c r="I299" s="3896"/>
      <c r="J299" s="976"/>
      <c r="K299" s="3896"/>
      <c r="L299" s="976"/>
      <c r="M299" s="3896"/>
      <c r="N299" s="976"/>
      <c r="O299" s="2"/>
    </row>
    <row r="300" spans="1:15" s="1" customFormat="1">
      <c r="A300" s="7"/>
      <c r="B300" s="7"/>
      <c r="C300" s="3880"/>
      <c r="D300" s="3880"/>
      <c r="E300" s="3881"/>
      <c r="F300" s="3914"/>
      <c r="G300" s="3896"/>
      <c r="H300" s="976"/>
      <c r="I300" s="3896"/>
      <c r="J300" s="976"/>
      <c r="K300" s="3896"/>
      <c r="L300" s="976"/>
      <c r="M300" s="3896"/>
      <c r="N300" s="976"/>
      <c r="O300" s="2"/>
    </row>
    <row r="301" spans="1:15" s="1" customFormat="1">
      <c r="A301" s="7"/>
      <c r="B301" s="7"/>
      <c r="C301" s="3880"/>
      <c r="D301" s="3880"/>
      <c r="E301" s="3881"/>
      <c r="F301" s="3914"/>
      <c r="G301" s="3896"/>
      <c r="H301" s="976"/>
      <c r="I301" s="3896"/>
      <c r="J301" s="976"/>
      <c r="K301" s="3896"/>
      <c r="L301" s="976"/>
      <c r="M301" s="3896"/>
      <c r="N301" s="976"/>
      <c r="O301" s="2"/>
    </row>
    <row r="302" spans="1:15" s="1" customFormat="1">
      <c r="A302" s="7"/>
      <c r="B302" s="7"/>
      <c r="C302" s="3880"/>
      <c r="D302" s="3880"/>
      <c r="E302" s="3881"/>
      <c r="F302" s="3914"/>
      <c r="G302" s="3896"/>
      <c r="H302" s="976"/>
      <c r="I302" s="3896"/>
      <c r="J302" s="976"/>
      <c r="K302" s="3896"/>
      <c r="L302" s="976"/>
      <c r="M302" s="3896"/>
      <c r="N302" s="976"/>
      <c r="O302" s="2"/>
    </row>
    <row r="303" spans="1:15" s="1" customFormat="1">
      <c r="A303" s="7"/>
      <c r="B303" s="7"/>
      <c r="C303" s="3880"/>
      <c r="D303" s="3880"/>
      <c r="E303" s="3881"/>
      <c r="F303" s="3914"/>
      <c r="G303" s="3896"/>
      <c r="H303" s="976"/>
      <c r="I303" s="3896"/>
      <c r="J303" s="976"/>
      <c r="K303" s="3896"/>
      <c r="L303" s="976"/>
      <c r="M303" s="3896"/>
      <c r="N303" s="976"/>
      <c r="O303" s="2"/>
    </row>
    <row r="304" spans="1:15" s="1" customFormat="1">
      <c r="A304" s="7"/>
      <c r="B304" s="7"/>
      <c r="C304" s="3880"/>
      <c r="D304" s="3880"/>
      <c r="E304" s="3881"/>
      <c r="F304" s="3914"/>
      <c r="G304" s="3896"/>
      <c r="H304" s="976"/>
      <c r="I304" s="3896"/>
      <c r="J304" s="976"/>
      <c r="K304" s="3896"/>
      <c r="L304" s="976"/>
      <c r="M304" s="3896"/>
      <c r="N304" s="976"/>
      <c r="O304" s="2"/>
    </row>
    <row r="305" spans="1:15" s="1" customFormat="1">
      <c r="A305" s="7"/>
      <c r="B305" s="7"/>
      <c r="C305" s="3880"/>
      <c r="D305" s="3880"/>
      <c r="E305" s="3881"/>
      <c r="F305" s="3914"/>
      <c r="G305" s="3896"/>
      <c r="H305" s="976"/>
      <c r="I305" s="3896"/>
      <c r="J305" s="976"/>
      <c r="K305" s="3896"/>
      <c r="L305" s="976"/>
      <c r="M305" s="3896"/>
      <c r="N305" s="976"/>
      <c r="O305" s="2"/>
    </row>
    <row r="306" spans="1:15" s="1" customFormat="1">
      <c r="A306" s="7"/>
      <c r="B306" s="7"/>
      <c r="C306" s="3880"/>
      <c r="D306" s="3880"/>
      <c r="E306" s="3881"/>
      <c r="F306" s="3914"/>
      <c r="G306" s="3896"/>
      <c r="H306" s="976"/>
      <c r="I306" s="3896"/>
      <c r="J306" s="976"/>
      <c r="K306" s="3896"/>
      <c r="L306" s="976"/>
      <c r="M306" s="3896"/>
      <c r="N306" s="976"/>
      <c r="O306" s="2"/>
    </row>
    <row r="307" spans="1:15" s="1" customFormat="1">
      <c r="A307" s="7"/>
      <c r="B307" s="7"/>
      <c r="C307" s="3880"/>
      <c r="D307" s="3880"/>
      <c r="E307" s="3881"/>
      <c r="F307" s="3914"/>
      <c r="G307" s="3896"/>
      <c r="H307" s="976"/>
      <c r="I307" s="3896"/>
      <c r="J307" s="976"/>
      <c r="K307" s="3896"/>
      <c r="L307" s="976"/>
      <c r="M307" s="3896"/>
      <c r="N307" s="976"/>
      <c r="O307" s="2"/>
    </row>
    <row r="308" spans="1:15" s="1" customFormat="1">
      <c r="A308" s="7"/>
      <c r="B308" s="7"/>
      <c r="C308" s="3880"/>
      <c r="D308" s="3880"/>
      <c r="E308" s="3881"/>
      <c r="F308" s="3914"/>
      <c r="G308" s="3896"/>
      <c r="H308" s="976"/>
      <c r="I308" s="3896"/>
      <c r="J308" s="976"/>
      <c r="K308" s="3896"/>
      <c r="L308" s="976"/>
      <c r="M308" s="3896"/>
      <c r="N308" s="976"/>
      <c r="O308" s="2"/>
    </row>
    <row r="309" spans="1:15" s="1" customFormat="1">
      <c r="A309" s="7"/>
      <c r="B309" s="7"/>
      <c r="C309" s="3880"/>
      <c r="D309" s="3880"/>
      <c r="E309" s="3881"/>
      <c r="F309" s="3914"/>
      <c r="G309" s="3896"/>
      <c r="H309" s="976"/>
      <c r="I309" s="3896"/>
      <c r="J309" s="976"/>
      <c r="K309" s="3896"/>
      <c r="L309" s="976"/>
      <c r="M309" s="3896"/>
      <c r="N309" s="976"/>
      <c r="O309" s="2"/>
    </row>
    <row r="310" spans="1:15" s="1" customFormat="1">
      <c r="A310" s="7"/>
      <c r="B310" s="7"/>
      <c r="C310" s="3880"/>
      <c r="D310" s="3880"/>
      <c r="E310" s="3881"/>
      <c r="F310" s="3914"/>
      <c r="G310" s="3896"/>
      <c r="H310" s="976"/>
      <c r="I310" s="3896"/>
      <c r="J310" s="976"/>
      <c r="K310" s="3896"/>
      <c r="L310" s="976"/>
      <c r="M310" s="3896"/>
      <c r="N310" s="976"/>
      <c r="O310" s="2"/>
    </row>
    <row r="311" spans="1:15" s="1" customFormat="1">
      <c r="A311" s="7"/>
      <c r="B311" s="7"/>
      <c r="C311" s="3880"/>
      <c r="D311" s="3880"/>
      <c r="E311" s="3881"/>
      <c r="F311" s="3914"/>
      <c r="G311" s="3896"/>
      <c r="H311" s="976"/>
      <c r="I311" s="3896"/>
      <c r="J311" s="976"/>
      <c r="K311" s="3896"/>
      <c r="L311" s="976"/>
      <c r="M311" s="3896"/>
      <c r="N311" s="976"/>
      <c r="O311" s="2"/>
    </row>
    <row r="312" spans="1:15" s="1" customFormat="1">
      <c r="A312" s="7"/>
      <c r="B312" s="7"/>
      <c r="C312" s="3880"/>
      <c r="D312" s="3880"/>
      <c r="E312" s="3881"/>
      <c r="F312" s="3914"/>
      <c r="G312" s="3896"/>
      <c r="H312" s="976"/>
      <c r="I312" s="3896"/>
      <c r="J312" s="976"/>
      <c r="K312" s="3896"/>
      <c r="L312" s="976"/>
      <c r="M312" s="3896"/>
      <c r="N312" s="976"/>
      <c r="O312" s="2"/>
    </row>
    <row r="313" spans="1:15" s="1" customFormat="1">
      <c r="A313" s="7"/>
      <c r="B313" s="7"/>
      <c r="C313" s="3880"/>
      <c r="D313" s="3880"/>
      <c r="E313" s="3881"/>
      <c r="F313" s="3914"/>
      <c r="G313" s="3896"/>
      <c r="H313" s="976"/>
      <c r="I313" s="3896"/>
      <c r="J313" s="976"/>
      <c r="K313" s="3896"/>
      <c r="L313" s="976"/>
      <c r="M313" s="3896"/>
      <c r="N313" s="976"/>
      <c r="O313" s="2"/>
    </row>
    <row r="314" spans="1:15" s="1" customFormat="1">
      <c r="A314" s="7"/>
      <c r="B314" s="7"/>
      <c r="C314" s="3880"/>
      <c r="D314" s="3880"/>
      <c r="E314" s="3881"/>
      <c r="F314" s="3914"/>
      <c r="G314" s="3896"/>
      <c r="H314" s="976"/>
      <c r="I314" s="3896"/>
      <c r="J314" s="976"/>
      <c r="K314" s="3896"/>
      <c r="L314" s="976"/>
      <c r="M314" s="3896"/>
      <c r="N314" s="976"/>
      <c r="O314" s="2"/>
    </row>
    <row r="315" spans="1:15" s="1" customFormat="1">
      <c r="A315" s="7"/>
      <c r="B315" s="7"/>
      <c r="C315" s="3880"/>
      <c r="D315" s="3880"/>
      <c r="E315" s="3881"/>
      <c r="F315" s="3914"/>
      <c r="G315" s="3896"/>
      <c r="H315" s="976"/>
      <c r="I315" s="3896"/>
      <c r="J315" s="976"/>
      <c r="K315" s="3896"/>
      <c r="L315" s="976"/>
      <c r="M315" s="3896"/>
      <c r="N315" s="976"/>
      <c r="O315" s="2"/>
    </row>
    <row r="316" spans="1:15" s="1" customFormat="1">
      <c r="A316" s="7"/>
      <c r="B316" s="7"/>
      <c r="C316" s="3880"/>
      <c r="D316" s="3880"/>
      <c r="E316" s="3881"/>
      <c r="F316" s="3914"/>
      <c r="G316" s="3896"/>
      <c r="H316" s="976"/>
      <c r="I316" s="3896"/>
      <c r="J316" s="976"/>
      <c r="K316" s="3896"/>
      <c r="L316" s="976"/>
      <c r="M316" s="3896"/>
      <c r="N316" s="976"/>
      <c r="O316" s="2"/>
    </row>
    <row r="317" spans="1:15" s="1" customFormat="1">
      <c r="A317" s="7"/>
      <c r="B317" s="7"/>
      <c r="C317" s="3880"/>
      <c r="D317" s="3880"/>
      <c r="E317" s="3881"/>
      <c r="F317" s="3914"/>
      <c r="G317" s="3896"/>
      <c r="H317" s="976"/>
      <c r="I317" s="3896"/>
      <c r="J317" s="976"/>
      <c r="K317" s="3896"/>
      <c r="L317" s="976"/>
      <c r="M317" s="3896"/>
      <c r="N317" s="976"/>
      <c r="O317" s="2"/>
    </row>
    <row r="318" spans="1:15" s="1" customFormat="1">
      <c r="A318" s="7"/>
      <c r="B318" s="7"/>
      <c r="C318" s="3880"/>
      <c r="D318" s="3880"/>
      <c r="E318" s="3881"/>
      <c r="F318" s="3914"/>
      <c r="G318" s="3896"/>
      <c r="H318" s="976"/>
      <c r="I318" s="3896"/>
      <c r="J318" s="976"/>
      <c r="K318" s="3896"/>
      <c r="L318" s="976"/>
      <c r="M318" s="3896"/>
      <c r="N318" s="976"/>
      <c r="O318" s="2"/>
    </row>
    <row r="319" spans="1:15" s="1" customFormat="1">
      <c r="A319" s="7"/>
      <c r="B319" s="7"/>
      <c r="C319" s="3880"/>
      <c r="D319" s="3880"/>
      <c r="E319" s="3881"/>
      <c r="F319" s="3914"/>
      <c r="G319" s="3896"/>
      <c r="H319" s="976"/>
      <c r="I319" s="3896"/>
      <c r="J319" s="976"/>
      <c r="K319" s="3896"/>
      <c r="L319" s="976"/>
      <c r="M319" s="3896"/>
      <c r="N319" s="976"/>
      <c r="O319" s="2"/>
    </row>
    <row r="320" spans="1:15" s="1" customFormat="1">
      <c r="A320" s="7"/>
      <c r="B320" s="7"/>
      <c r="C320" s="3880"/>
      <c r="D320" s="3880"/>
      <c r="E320" s="3881"/>
      <c r="F320" s="3914"/>
      <c r="G320" s="3896"/>
      <c r="H320" s="976"/>
      <c r="I320" s="3896"/>
      <c r="J320" s="976"/>
      <c r="K320" s="3896"/>
      <c r="L320" s="976"/>
      <c r="M320" s="3896"/>
      <c r="N320" s="976"/>
      <c r="O320" s="2"/>
    </row>
    <row r="321" spans="1:15" s="1" customFormat="1">
      <c r="A321" s="7"/>
      <c r="B321" s="7"/>
      <c r="C321" s="3880"/>
      <c r="D321" s="3880"/>
      <c r="E321" s="3881"/>
      <c r="F321" s="3914"/>
      <c r="G321" s="3896"/>
      <c r="H321" s="976"/>
      <c r="I321" s="3896"/>
      <c r="J321" s="976"/>
      <c r="K321" s="3896"/>
      <c r="L321" s="976"/>
      <c r="M321" s="3896"/>
      <c r="N321" s="976"/>
      <c r="O321" s="2"/>
    </row>
    <row r="322" spans="1:15" s="1" customFormat="1">
      <c r="A322" s="7"/>
      <c r="B322" s="7"/>
      <c r="C322" s="3880"/>
      <c r="D322" s="3880"/>
      <c r="E322" s="3881"/>
      <c r="F322" s="3914"/>
      <c r="G322" s="3896"/>
      <c r="H322" s="976"/>
      <c r="I322" s="3896"/>
      <c r="J322" s="976"/>
      <c r="K322" s="3896"/>
      <c r="L322" s="976"/>
      <c r="M322" s="3896"/>
      <c r="N322" s="976"/>
      <c r="O322" s="2"/>
    </row>
    <row r="323" spans="1:15" s="1" customFormat="1">
      <c r="A323" s="7"/>
      <c r="B323" s="7"/>
      <c r="C323" s="3880"/>
      <c r="D323" s="3880"/>
      <c r="E323" s="3881"/>
      <c r="F323" s="3914"/>
      <c r="G323" s="3896"/>
      <c r="H323" s="976"/>
      <c r="I323" s="3896"/>
      <c r="J323" s="976"/>
      <c r="K323" s="3896"/>
      <c r="L323" s="976"/>
      <c r="M323" s="3896"/>
      <c r="N323" s="976"/>
      <c r="O323" s="2"/>
    </row>
    <row r="324" spans="1:15" s="1" customFormat="1">
      <c r="A324" s="7"/>
      <c r="B324" s="7"/>
      <c r="C324" s="3880"/>
      <c r="D324" s="3880"/>
      <c r="E324" s="3881"/>
      <c r="F324" s="3914"/>
      <c r="G324" s="3896"/>
      <c r="H324" s="976"/>
      <c r="I324" s="3896"/>
      <c r="J324" s="976"/>
      <c r="K324" s="3896"/>
      <c r="L324" s="976"/>
      <c r="M324" s="3896"/>
      <c r="N324" s="976"/>
      <c r="O324" s="2"/>
    </row>
    <row r="325" spans="1:15" s="1" customFormat="1">
      <c r="A325" s="7"/>
      <c r="B325" s="7"/>
      <c r="C325" s="3880"/>
      <c r="D325" s="3880"/>
      <c r="E325" s="3881"/>
      <c r="F325" s="3914"/>
      <c r="G325" s="3896"/>
      <c r="H325" s="976"/>
      <c r="I325" s="3896"/>
      <c r="J325" s="976"/>
      <c r="K325" s="3896"/>
      <c r="L325" s="976"/>
      <c r="M325" s="3896"/>
      <c r="N325" s="976"/>
      <c r="O325" s="2"/>
    </row>
    <row r="326" spans="1:15" s="1" customFormat="1">
      <c r="A326" s="7"/>
      <c r="B326" s="7"/>
      <c r="C326" s="3880"/>
      <c r="D326" s="3880"/>
      <c r="E326" s="3881"/>
      <c r="F326" s="3914"/>
      <c r="G326" s="3896"/>
      <c r="H326" s="976"/>
      <c r="I326" s="3896"/>
      <c r="J326" s="976"/>
      <c r="K326" s="3896"/>
      <c r="L326" s="976"/>
      <c r="M326" s="3896"/>
      <c r="N326" s="976"/>
      <c r="O326" s="2"/>
    </row>
    <row r="327" spans="1:15" s="1" customFormat="1">
      <c r="A327" s="7"/>
      <c r="B327" s="7"/>
      <c r="C327" s="3880"/>
      <c r="D327" s="3880"/>
      <c r="E327" s="3881"/>
      <c r="F327" s="3914"/>
      <c r="G327" s="3896"/>
      <c r="H327" s="976"/>
      <c r="I327" s="3896"/>
      <c r="J327" s="976"/>
      <c r="K327" s="3896"/>
      <c r="L327" s="976"/>
      <c r="M327" s="3896"/>
      <c r="N327" s="976"/>
      <c r="O327" s="2"/>
    </row>
    <row r="328" spans="1:15" s="1" customFormat="1">
      <c r="A328" s="7"/>
      <c r="B328" s="7"/>
      <c r="C328" s="3880"/>
      <c r="D328" s="3880"/>
      <c r="E328" s="3881"/>
      <c r="F328" s="3914"/>
      <c r="G328" s="3896"/>
      <c r="H328" s="976"/>
      <c r="I328" s="3896"/>
      <c r="J328" s="976"/>
      <c r="K328" s="3896"/>
      <c r="L328" s="976"/>
      <c r="M328" s="3896"/>
      <c r="N328" s="976"/>
      <c r="O328" s="2"/>
    </row>
    <row r="329" spans="1:15" s="1" customFormat="1">
      <c r="A329" s="7"/>
      <c r="B329" s="7"/>
      <c r="C329" s="3880"/>
      <c r="D329" s="3880"/>
      <c r="E329" s="3881"/>
      <c r="F329" s="3914"/>
      <c r="G329" s="3896"/>
      <c r="H329" s="976"/>
      <c r="I329" s="3896"/>
      <c r="J329" s="976"/>
      <c r="K329" s="3896"/>
      <c r="L329" s="976"/>
      <c r="M329" s="3896"/>
      <c r="N329" s="976"/>
      <c r="O329" s="2"/>
    </row>
    <row r="330" spans="1:15" s="1" customFormat="1">
      <c r="A330" s="7"/>
      <c r="B330" s="7"/>
      <c r="C330" s="3880"/>
      <c r="D330" s="3880"/>
      <c r="E330" s="3881"/>
      <c r="F330" s="3914"/>
      <c r="G330" s="3896"/>
      <c r="H330" s="976"/>
      <c r="I330" s="3896"/>
      <c r="J330" s="976"/>
      <c r="K330" s="3896"/>
      <c r="L330" s="976"/>
      <c r="M330" s="3896"/>
      <c r="N330" s="976"/>
      <c r="O330" s="2"/>
    </row>
    <row r="331" spans="1:15" s="1" customFormat="1">
      <c r="A331" s="7"/>
      <c r="B331" s="7"/>
      <c r="C331" s="3880"/>
      <c r="D331" s="3880"/>
      <c r="E331" s="3881"/>
      <c r="F331" s="3914"/>
      <c r="G331" s="3896"/>
      <c r="H331" s="976"/>
      <c r="I331" s="3896"/>
      <c r="J331" s="976"/>
      <c r="K331" s="3896"/>
      <c r="L331" s="976"/>
      <c r="M331" s="3896"/>
      <c r="N331" s="976"/>
      <c r="O331" s="2"/>
    </row>
    <row r="332" spans="1:15" s="1" customFormat="1">
      <c r="A332" s="7"/>
      <c r="B332" s="7"/>
      <c r="C332" s="3880"/>
      <c r="D332" s="3880"/>
      <c r="E332" s="3881"/>
      <c r="F332" s="3914"/>
      <c r="G332" s="3896"/>
      <c r="H332" s="976"/>
      <c r="I332" s="3896"/>
      <c r="J332" s="976"/>
      <c r="K332" s="3896"/>
      <c r="L332" s="976"/>
      <c r="M332" s="3896"/>
      <c r="N332" s="976"/>
      <c r="O332" s="2"/>
    </row>
    <row r="333" spans="1:15" s="1" customFormat="1">
      <c r="A333" s="7"/>
      <c r="B333" s="7"/>
      <c r="C333" s="3880"/>
      <c r="D333" s="3880"/>
      <c r="E333" s="3881"/>
      <c r="F333" s="3914"/>
      <c r="G333" s="3896"/>
      <c r="H333" s="976"/>
      <c r="I333" s="3896"/>
      <c r="J333" s="976"/>
      <c r="K333" s="3896"/>
      <c r="L333" s="976"/>
      <c r="M333" s="3896"/>
      <c r="N333" s="976"/>
      <c r="O333" s="2"/>
    </row>
    <row r="334" spans="1:15" s="1" customFormat="1">
      <c r="A334" s="7"/>
      <c r="B334" s="7"/>
      <c r="C334" s="3880"/>
      <c r="D334" s="3880"/>
      <c r="E334" s="3881"/>
      <c r="F334" s="3914"/>
      <c r="G334" s="3896"/>
      <c r="H334" s="976"/>
      <c r="I334" s="3896"/>
      <c r="J334" s="976"/>
      <c r="K334" s="3896"/>
      <c r="L334" s="976"/>
      <c r="M334" s="3896"/>
      <c r="N334" s="976"/>
      <c r="O334" s="2"/>
    </row>
    <row r="335" spans="1:15" s="1" customFormat="1">
      <c r="A335" s="7"/>
      <c r="B335" s="7"/>
      <c r="C335" s="3880"/>
      <c r="D335" s="3880"/>
      <c r="E335" s="3881"/>
      <c r="F335" s="3914"/>
      <c r="G335" s="3896"/>
      <c r="H335" s="976"/>
      <c r="I335" s="3896"/>
      <c r="J335" s="976"/>
      <c r="K335" s="3896"/>
      <c r="L335" s="976"/>
      <c r="M335" s="3896"/>
      <c r="N335" s="976"/>
      <c r="O335" s="2"/>
    </row>
    <row r="336" spans="1:15" s="1" customFormat="1">
      <c r="A336" s="7"/>
      <c r="B336" s="7"/>
      <c r="C336" s="3880"/>
      <c r="D336" s="3880"/>
      <c r="E336" s="3881"/>
      <c r="F336" s="3914"/>
      <c r="G336" s="3896"/>
      <c r="H336" s="976"/>
      <c r="I336" s="3896"/>
      <c r="J336" s="976"/>
      <c r="K336" s="3896"/>
      <c r="L336" s="976"/>
      <c r="M336" s="3896"/>
      <c r="N336" s="976"/>
      <c r="O336" s="2"/>
    </row>
    <row r="337" spans="1:15" s="1" customFormat="1">
      <c r="A337" s="7"/>
      <c r="B337" s="7"/>
      <c r="C337" s="3880"/>
      <c r="D337" s="3880"/>
      <c r="E337" s="3881"/>
      <c r="F337" s="3914"/>
      <c r="G337" s="3896"/>
      <c r="H337" s="976"/>
      <c r="I337" s="3896"/>
      <c r="J337" s="976"/>
      <c r="K337" s="3896"/>
      <c r="L337" s="976"/>
      <c r="M337" s="3896"/>
      <c r="N337" s="976"/>
      <c r="O337" s="2"/>
    </row>
    <row r="338" spans="1:15" s="1" customFormat="1">
      <c r="A338" s="7"/>
      <c r="B338" s="7"/>
      <c r="C338" s="3880"/>
      <c r="D338" s="3880"/>
      <c r="E338" s="3881"/>
      <c r="F338" s="3914"/>
      <c r="G338" s="3896"/>
      <c r="H338" s="976"/>
      <c r="I338" s="3896"/>
      <c r="J338" s="976"/>
      <c r="K338" s="3896"/>
      <c r="L338" s="976"/>
      <c r="M338" s="3896"/>
      <c r="N338" s="976"/>
      <c r="O338" s="2"/>
    </row>
    <row r="339" spans="1:15" s="1" customFormat="1">
      <c r="A339" s="7"/>
      <c r="B339" s="7"/>
      <c r="C339" s="3880"/>
      <c r="D339" s="3880"/>
      <c r="E339" s="3881"/>
      <c r="F339" s="3914"/>
      <c r="G339" s="3896"/>
      <c r="H339" s="976"/>
      <c r="I339" s="3896"/>
      <c r="J339" s="976"/>
      <c r="K339" s="3896"/>
      <c r="L339" s="976"/>
      <c r="M339" s="3896"/>
      <c r="N339" s="976"/>
      <c r="O339" s="2"/>
    </row>
    <row r="340" spans="1:15" s="1" customFormat="1">
      <c r="A340" s="7"/>
      <c r="B340" s="7"/>
      <c r="C340" s="3880"/>
      <c r="D340" s="3880"/>
      <c r="E340" s="3881"/>
      <c r="F340" s="3914"/>
      <c r="G340" s="3896"/>
      <c r="H340" s="976"/>
      <c r="I340" s="3896"/>
      <c r="J340" s="976"/>
      <c r="K340" s="3896"/>
      <c r="L340" s="976"/>
      <c r="M340" s="3896"/>
      <c r="N340" s="976"/>
      <c r="O340" s="2"/>
    </row>
    <row r="341" spans="1:15" s="1" customFormat="1">
      <c r="A341" s="7"/>
      <c r="B341" s="7"/>
      <c r="C341" s="3880"/>
      <c r="D341" s="3880"/>
      <c r="E341" s="3881"/>
      <c r="F341" s="3914"/>
      <c r="G341" s="3896"/>
      <c r="H341" s="976"/>
      <c r="I341" s="3896"/>
      <c r="J341" s="976"/>
      <c r="K341" s="3896"/>
      <c r="L341" s="976"/>
      <c r="M341" s="3896"/>
      <c r="N341" s="976"/>
      <c r="O341" s="2"/>
    </row>
    <row r="342" spans="1:15" s="1" customFormat="1">
      <c r="A342" s="7"/>
      <c r="B342" s="7"/>
      <c r="C342" s="3880"/>
      <c r="D342" s="3880"/>
      <c r="E342" s="3881"/>
      <c r="F342" s="3914"/>
      <c r="G342" s="3896"/>
      <c r="H342" s="976"/>
      <c r="I342" s="3896"/>
      <c r="J342" s="976"/>
      <c r="K342" s="3896"/>
      <c r="L342" s="976"/>
      <c r="M342" s="3896"/>
      <c r="N342" s="976"/>
      <c r="O342" s="2"/>
    </row>
    <row r="343" spans="1:15" s="1" customFormat="1">
      <c r="A343" s="7"/>
      <c r="B343" s="7"/>
      <c r="C343" s="3880"/>
      <c r="D343" s="3880"/>
      <c r="E343" s="3881"/>
      <c r="F343" s="3914"/>
      <c r="G343" s="3896"/>
      <c r="H343" s="976"/>
      <c r="I343" s="3896"/>
      <c r="J343" s="976"/>
      <c r="K343" s="3896"/>
      <c r="L343" s="976"/>
      <c r="M343" s="3896"/>
      <c r="N343" s="976"/>
      <c r="O343" s="2"/>
    </row>
    <row r="344" spans="1:15" s="1" customFormat="1">
      <c r="A344" s="7"/>
      <c r="B344" s="7"/>
      <c r="C344" s="3880"/>
      <c r="D344" s="3880"/>
      <c r="E344" s="3881"/>
      <c r="F344" s="3914"/>
      <c r="G344" s="3896"/>
      <c r="H344" s="976"/>
      <c r="I344" s="3896"/>
      <c r="J344" s="976"/>
      <c r="K344" s="3896"/>
      <c r="L344" s="976"/>
      <c r="M344" s="3896"/>
      <c r="N344" s="976"/>
      <c r="O344" s="2"/>
    </row>
    <row r="345" spans="1:15" s="1" customFormat="1">
      <c r="A345" s="7"/>
      <c r="B345" s="7"/>
      <c r="C345" s="3880"/>
      <c r="D345" s="3880"/>
      <c r="E345" s="3881"/>
      <c r="F345" s="3914"/>
      <c r="G345" s="3896"/>
      <c r="H345" s="976"/>
      <c r="I345" s="3896"/>
      <c r="J345" s="976"/>
      <c r="K345" s="3896"/>
      <c r="L345" s="976"/>
      <c r="M345" s="3896"/>
      <c r="N345" s="976"/>
      <c r="O345" s="2"/>
    </row>
    <row r="346" spans="1:15" s="1" customFormat="1">
      <c r="A346" s="7"/>
      <c r="B346" s="7"/>
      <c r="C346" s="3880"/>
      <c r="D346" s="3880"/>
      <c r="E346" s="3881"/>
      <c r="F346" s="3914"/>
      <c r="G346" s="3896"/>
      <c r="H346" s="976"/>
      <c r="I346" s="3896"/>
      <c r="J346" s="976"/>
      <c r="K346" s="3896"/>
      <c r="L346" s="976"/>
      <c r="M346" s="3896"/>
      <c r="N346" s="976"/>
      <c r="O346" s="2"/>
    </row>
    <row r="347" spans="1:15" s="1" customFormat="1">
      <c r="A347" s="7"/>
      <c r="B347" s="7"/>
      <c r="C347" s="3880"/>
      <c r="D347" s="3880"/>
      <c r="E347" s="3881"/>
      <c r="F347" s="3914"/>
      <c r="G347" s="3896"/>
      <c r="H347" s="976"/>
      <c r="I347" s="3896"/>
      <c r="J347" s="976"/>
      <c r="K347" s="3896"/>
      <c r="L347" s="976"/>
      <c r="M347" s="3896"/>
      <c r="N347" s="976"/>
      <c r="O347" s="2"/>
    </row>
    <row r="348" spans="1:15" s="1" customFormat="1">
      <c r="A348" s="7"/>
      <c r="B348" s="7"/>
      <c r="C348" s="3880"/>
      <c r="D348" s="3880"/>
      <c r="E348" s="3881"/>
      <c r="F348" s="3914"/>
      <c r="G348" s="3896"/>
      <c r="H348" s="976"/>
      <c r="I348" s="3896"/>
      <c r="J348" s="976"/>
      <c r="K348" s="3896"/>
      <c r="L348" s="976"/>
      <c r="M348" s="3896"/>
      <c r="N348" s="976"/>
      <c r="O348" s="2"/>
    </row>
    <row r="349" spans="1:15" s="1" customFormat="1">
      <c r="A349" s="7"/>
      <c r="B349" s="7"/>
      <c r="C349" s="3880"/>
      <c r="D349" s="3880"/>
      <c r="E349" s="3881"/>
      <c r="F349" s="3914"/>
      <c r="G349" s="3896"/>
      <c r="H349" s="976"/>
      <c r="I349" s="3896"/>
      <c r="J349" s="976"/>
      <c r="K349" s="3896"/>
      <c r="L349" s="976"/>
      <c r="M349" s="3896"/>
      <c r="N349" s="976"/>
      <c r="O349" s="2"/>
    </row>
    <row r="350" spans="1:15" s="1" customFormat="1">
      <c r="A350" s="7"/>
      <c r="B350" s="7"/>
      <c r="C350" s="3880"/>
      <c r="D350" s="3880"/>
      <c r="E350" s="3881"/>
      <c r="F350" s="3914"/>
      <c r="G350" s="3896"/>
      <c r="H350" s="976"/>
      <c r="I350" s="3896"/>
      <c r="J350" s="976"/>
      <c r="K350" s="3896"/>
      <c r="L350" s="976"/>
      <c r="M350" s="3896"/>
      <c r="N350" s="976"/>
      <c r="O350" s="2"/>
    </row>
    <row r="351" spans="1:15" s="1" customFormat="1">
      <c r="A351" s="7"/>
      <c r="B351" s="7"/>
      <c r="C351" s="3880"/>
      <c r="D351" s="3880"/>
      <c r="E351" s="3881"/>
      <c r="F351" s="3914"/>
      <c r="G351" s="3896"/>
      <c r="H351" s="976"/>
      <c r="I351" s="3896"/>
      <c r="J351" s="976"/>
      <c r="K351" s="3896"/>
      <c r="L351" s="976"/>
      <c r="M351" s="3896"/>
      <c r="N351" s="976"/>
      <c r="O351" s="2"/>
    </row>
    <row r="352" spans="1:15" s="1" customFormat="1">
      <c r="A352" s="7"/>
      <c r="B352" s="7"/>
      <c r="C352" s="3880"/>
      <c r="D352" s="3880"/>
      <c r="E352" s="3881"/>
      <c r="F352" s="3914"/>
      <c r="G352" s="3896"/>
      <c r="H352" s="976"/>
      <c r="I352" s="3896"/>
      <c r="J352" s="976"/>
      <c r="K352" s="3896"/>
      <c r="L352" s="976"/>
      <c r="M352" s="3896"/>
      <c r="N352" s="976"/>
      <c r="O352" s="2"/>
    </row>
    <row r="353" spans="1:15" s="1" customFormat="1">
      <c r="A353" s="7"/>
      <c r="B353" s="7"/>
      <c r="C353" s="3880"/>
      <c r="D353" s="3880"/>
      <c r="E353" s="3881"/>
      <c r="F353" s="3914"/>
      <c r="G353" s="3896"/>
      <c r="H353" s="976"/>
      <c r="I353" s="3896"/>
      <c r="J353" s="976"/>
      <c r="K353" s="3896"/>
      <c r="L353" s="976"/>
      <c r="M353" s="3896"/>
      <c r="N353" s="976"/>
      <c r="O353" s="2"/>
    </row>
    <row r="354" spans="1:15" s="1" customFormat="1">
      <c r="A354" s="7"/>
      <c r="B354" s="7"/>
      <c r="C354" s="3880"/>
      <c r="D354" s="3880"/>
      <c r="E354" s="3881"/>
      <c r="F354" s="3914"/>
      <c r="G354" s="3896"/>
      <c r="H354" s="976"/>
      <c r="I354" s="3896"/>
      <c r="J354" s="976"/>
      <c r="K354" s="3896"/>
      <c r="L354" s="976"/>
      <c r="M354" s="3896"/>
      <c r="N354" s="976"/>
      <c r="O354" s="2"/>
    </row>
    <row r="355" spans="1:15" s="1" customFormat="1">
      <c r="A355" s="7"/>
      <c r="B355" s="7"/>
      <c r="C355" s="3880"/>
      <c r="D355" s="3880"/>
      <c r="E355" s="3881"/>
      <c r="F355" s="3914"/>
      <c r="G355" s="3896"/>
      <c r="H355" s="976"/>
      <c r="I355" s="3896"/>
      <c r="J355" s="976"/>
      <c r="K355" s="3896"/>
      <c r="L355" s="976"/>
      <c r="M355" s="3896"/>
      <c r="N355" s="976"/>
      <c r="O355" s="2"/>
    </row>
    <row r="356" spans="1:15" s="1" customFormat="1">
      <c r="A356" s="7"/>
      <c r="B356" s="7"/>
      <c r="C356" s="3880"/>
      <c r="D356" s="3880"/>
      <c r="E356" s="3881"/>
      <c r="F356" s="3914"/>
      <c r="G356" s="3896"/>
      <c r="H356" s="976"/>
      <c r="I356" s="3896"/>
      <c r="J356" s="976"/>
      <c r="K356" s="3896"/>
      <c r="L356" s="976"/>
      <c r="M356" s="3896"/>
      <c r="N356" s="976"/>
      <c r="O356" s="2"/>
    </row>
    <row r="357" spans="1:15" s="1" customFormat="1">
      <c r="A357" s="7"/>
      <c r="B357" s="7"/>
      <c r="C357" s="3880"/>
      <c r="D357" s="3880"/>
      <c r="E357" s="3881"/>
      <c r="F357" s="3914"/>
      <c r="G357" s="3896"/>
      <c r="H357" s="976"/>
      <c r="I357" s="3896"/>
      <c r="J357" s="976"/>
      <c r="K357" s="3896"/>
      <c r="L357" s="976"/>
      <c r="M357" s="3896"/>
      <c r="N357" s="976"/>
      <c r="O357" s="2"/>
    </row>
    <row r="358" spans="1:15" s="1" customFormat="1">
      <c r="A358" s="7"/>
      <c r="B358" s="7"/>
      <c r="C358" s="3880"/>
      <c r="D358" s="3880"/>
      <c r="E358" s="3881"/>
      <c r="F358" s="3914"/>
      <c r="G358" s="3896"/>
      <c r="H358" s="976"/>
      <c r="I358" s="3896"/>
      <c r="J358" s="976"/>
      <c r="K358" s="3896"/>
      <c r="L358" s="976"/>
      <c r="M358" s="3896"/>
      <c r="N358" s="976"/>
      <c r="O358" s="2"/>
    </row>
    <row r="359" spans="1:15" s="1" customFormat="1">
      <c r="A359" s="7"/>
      <c r="B359" s="7"/>
      <c r="C359" s="3880"/>
      <c r="D359" s="3880"/>
      <c r="E359" s="3881"/>
      <c r="F359" s="3914"/>
      <c r="G359" s="3896"/>
      <c r="H359" s="976"/>
      <c r="I359" s="3896"/>
      <c r="J359" s="976"/>
      <c r="K359" s="3896"/>
      <c r="L359" s="976"/>
      <c r="M359" s="3896"/>
      <c r="N359" s="976"/>
      <c r="O359" s="2"/>
    </row>
    <row r="360" spans="1:15" s="1" customFormat="1">
      <c r="A360" s="7"/>
      <c r="B360" s="7"/>
      <c r="C360" s="3880"/>
      <c r="D360" s="3880"/>
      <c r="E360" s="3881"/>
      <c r="F360" s="3914"/>
      <c r="G360" s="3896"/>
      <c r="H360" s="976"/>
      <c r="I360" s="3896"/>
      <c r="J360" s="976"/>
      <c r="K360" s="3896"/>
      <c r="L360" s="976"/>
      <c r="M360" s="3896"/>
      <c r="N360" s="976"/>
      <c r="O360" s="2"/>
    </row>
    <row r="361" spans="1:15" s="1" customFormat="1">
      <c r="A361" s="7"/>
      <c r="B361" s="7"/>
      <c r="C361" s="3880"/>
      <c r="D361" s="3880"/>
      <c r="E361" s="3881"/>
      <c r="F361" s="3914"/>
      <c r="G361" s="3896"/>
      <c r="H361" s="976"/>
      <c r="I361" s="3896"/>
      <c r="J361" s="976"/>
      <c r="K361" s="3896"/>
      <c r="L361" s="976"/>
      <c r="M361" s="3896"/>
      <c r="N361" s="976"/>
      <c r="O361" s="2"/>
    </row>
    <row r="362" spans="1:15" s="1" customFormat="1">
      <c r="A362" s="7"/>
      <c r="B362" s="7"/>
      <c r="C362" s="3880"/>
      <c r="D362" s="3880"/>
      <c r="E362" s="3881"/>
      <c r="F362" s="3914"/>
      <c r="G362" s="3896"/>
      <c r="H362" s="976"/>
      <c r="I362" s="3896"/>
      <c r="J362" s="976"/>
      <c r="K362" s="3896"/>
      <c r="L362" s="976"/>
      <c r="M362" s="3896"/>
      <c r="N362" s="976"/>
      <c r="O362" s="2"/>
    </row>
    <row r="363" spans="1:15" s="1" customFormat="1">
      <c r="A363" s="7"/>
      <c r="B363" s="7"/>
      <c r="C363" s="3880"/>
      <c r="D363" s="3880"/>
      <c r="E363" s="3881"/>
      <c r="F363" s="3914"/>
      <c r="G363" s="3896"/>
      <c r="H363" s="976"/>
      <c r="I363" s="3896"/>
      <c r="J363" s="976"/>
      <c r="K363" s="3896"/>
      <c r="L363" s="976"/>
      <c r="M363" s="3896"/>
      <c r="N363" s="976"/>
      <c r="O363" s="2"/>
    </row>
    <row r="364" spans="1:15" s="1" customFormat="1">
      <c r="A364" s="7"/>
      <c r="B364" s="7"/>
      <c r="C364" s="3880"/>
      <c r="D364" s="3880"/>
      <c r="E364" s="3881"/>
      <c r="F364" s="3914"/>
      <c r="G364" s="3896"/>
      <c r="H364" s="976"/>
      <c r="I364" s="3896"/>
      <c r="J364" s="976"/>
      <c r="K364" s="3896"/>
      <c r="L364" s="976"/>
      <c r="M364" s="3896"/>
      <c r="N364" s="976"/>
      <c r="O364" s="2"/>
    </row>
    <row r="365" spans="1:15" s="1" customFormat="1">
      <c r="A365" s="7"/>
      <c r="B365" s="7"/>
      <c r="C365" s="3880"/>
      <c r="D365" s="3880"/>
      <c r="E365" s="3881"/>
      <c r="F365" s="3914"/>
      <c r="G365" s="3896"/>
      <c r="H365" s="976"/>
      <c r="I365" s="3896"/>
      <c r="J365" s="976"/>
      <c r="K365" s="3896"/>
      <c r="L365" s="976"/>
      <c r="M365" s="3896"/>
      <c r="N365" s="976"/>
      <c r="O365" s="2"/>
    </row>
    <row r="366" spans="1:15" s="1" customFormat="1">
      <c r="A366" s="7"/>
      <c r="B366" s="7"/>
      <c r="C366" s="3880"/>
      <c r="D366" s="3880"/>
      <c r="E366" s="3881"/>
      <c r="F366" s="3914"/>
      <c r="G366" s="3896"/>
      <c r="H366" s="976"/>
      <c r="I366" s="3896"/>
      <c r="J366" s="976"/>
      <c r="K366" s="3896"/>
      <c r="L366" s="976"/>
      <c r="M366" s="3896"/>
      <c r="N366" s="976"/>
      <c r="O366" s="2"/>
    </row>
    <row r="367" spans="1:15" s="1" customFormat="1">
      <c r="A367" s="7"/>
      <c r="B367" s="7"/>
      <c r="C367" s="3880"/>
      <c r="D367" s="3880"/>
      <c r="E367" s="3881"/>
      <c r="F367" s="3914"/>
      <c r="G367" s="3896"/>
      <c r="H367" s="976"/>
      <c r="I367" s="3896"/>
      <c r="J367" s="976"/>
      <c r="K367" s="3896"/>
      <c r="L367" s="976"/>
      <c r="M367" s="3896"/>
      <c r="N367" s="976"/>
      <c r="O367" s="2"/>
    </row>
    <row r="368" spans="1:15" s="1" customFormat="1">
      <c r="A368" s="7"/>
      <c r="B368" s="7"/>
      <c r="C368" s="3880"/>
      <c r="D368" s="3880"/>
      <c r="E368" s="3881"/>
      <c r="F368" s="3914"/>
      <c r="G368" s="3896"/>
      <c r="H368" s="976"/>
      <c r="I368" s="3896"/>
      <c r="J368" s="976"/>
      <c r="K368" s="3896"/>
      <c r="L368" s="976"/>
      <c r="M368" s="3896"/>
      <c r="N368" s="976"/>
      <c r="O368" s="2"/>
    </row>
    <row r="369" spans="1:15" s="1" customFormat="1">
      <c r="A369" s="7"/>
      <c r="B369" s="7"/>
      <c r="C369" s="3880"/>
      <c r="D369" s="3880"/>
      <c r="E369" s="3881"/>
      <c r="F369" s="3914"/>
      <c r="G369" s="3896"/>
      <c r="H369" s="976"/>
      <c r="I369" s="3896"/>
      <c r="J369" s="976"/>
      <c r="K369" s="3896"/>
      <c r="L369" s="976"/>
      <c r="M369" s="3896"/>
      <c r="N369" s="976"/>
      <c r="O369" s="2"/>
    </row>
    <row r="370" spans="1:15" s="1" customFormat="1">
      <c r="A370" s="7"/>
      <c r="B370" s="7"/>
      <c r="C370" s="3880"/>
      <c r="D370" s="3880"/>
      <c r="E370" s="3881"/>
      <c r="F370" s="3914"/>
      <c r="G370" s="3896"/>
      <c r="H370" s="976"/>
      <c r="I370" s="3896"/>
      <c r="J370" s="976"/>
      <c r="K370" s="3896"/>
      <c r="L370" s="976"/>
      <c r="M370" s="3896"/>
      <c r="N370" s="976"/>
      <c r="O370" s="2"/>
    </row>
    <row r="371" spans="1:15" s="1" customFormat="1">
      <c r="A371" s="7"/>
      <c r="B371" s="7"/>
      <c r="C371" s="3880"/>
      <c r="D371" s="3880"/>
      <c r="E371" s="3881"/>
      <c r="F371" s="3914"/>
      <c r="G371" s="3896"/>
      <c r="H371" s="976"/>
      <c r="I371" s="3896"/>
      <c r="J371" s="976"/>
      <c r="K371" s="3896"/>
      <c r="L371" s="976"/>
      <c r="M371" s="3896"/>
      <c r="N371" s="976"/>
      <c r="O371" s="2"/>
    </row>
    <row r="372" spans="1:15" s="1" customFormat="1">
      <c r="A372" s="7"/>
      <c r="B372" s="7"/>
      <c r="C372" s="3880"/>
      <c r="D372" s="3880"/>
      <c r="E372" s="3881"/>
      <c r="F372" s="3914"/>
      <c r="G372" s="3896"/>
      <c r="H372" s="976"/>
      <c r="I372" s="3896"/>
      <c r="J372" s="976"/>
      <c r="K372" s="3896"/>
      <c r="L372" s="976"/>
      <c r="M372" s="3896"/>
      <c r="N372" s="976"/>
      <c r="O372" s="2"/>
    </row>
    <row r="373" spans="1:15" s="1" customFormat="1">
      <c r="A373" s="7"/>
      <c r="B373" s="7"/>
      <c r="C373" s="3880"/>
      <c r="D373" s="3880"/>
      <c r="E373" s="3881"/>
      <c r="F373" s="3914"/>
      <c r="G373" s="3896"/>
      <c r="H373" s="976"/>
      <c r="I373" s="3896"/>
      <c r="J373" s="976"/>
      <c r="K373" s="3896"/>
      <c r="L373" s="976"/>
      <c r="M373" s="3896"/>
      <c r="N373" s="976"/>
      <c r="O373" s="2"/>
    </row>
    <row r="374" spans="1:15" s="1" customFormat="1">
      <c r="A374" s="7"/>
      <c r="B374" s="7"/>
      <c r="C374" s="3880"/>
      <c r="D374" s="3880"/>
      <c r="E374" s="3881"/>
      <c r="F374" s="3914"/>
      <c r="G374" s="3896"/>
      <c r="H374" s="976"/>
      <c r="I374" s="3896"/>
      <c r="J374" s="976"/>
      <c r="K374" s="3896"/>
      <c r="L374" s="976"/>
      <c r="M374" s="3896"/>
      <c r="N374" s="976"/>
      <c r="O374" s="2"/>
    </row>
    <row r="375" spans="1:15" s="1" customFormat="1">
      <c r="A375" s="7"/>
      <c r="B375" s="7"/>
      <c r="C375" s="3880"/>
      <c r="D375" s="3880"/>
      <c r="E375" s="3881"/>
      <c r="F375" s="3914"/>
      <c r="G375" s="3896"/>
      <c r="H375" s="976"/>
      <c r="I375" s="3896"/>
      <c r="J375" s="976"/>
      <c r="K375" s="3896"/>
      <c r="L375" s="976"/>
      <c r="M375" s="3896"/>
      <c r="N375" s="976"/>
      <c r="O375" s="2"/>
    </row>
    <row r="376" spans="1:15" s="1" customFormat="1">
      <c r="A376" s="7"/>
      <c r="B376" s="7"/>
      <c r="C376" s="3880"/>
      <c r="D376" s="3880"/>
      <c r="E376" s="3881"/>
      <c r="F376" s="3914"/>
      <c r="G376" s="3896"/>
      <c r="H376" s="976"/>
      <c r="I376" s="3896"/>
      <c r="J376" s="976"/>
      <c r="K376" s="3896"/>
      <c r="L376" s="976"/>
      <c r="M376" s="3896"/>
      <c r="N376" s="976"/>
      <c r="O376" s="2"/>
    </row>
    <row r="377" spans="1:15" s="1" customFormat="1">
      <c r="A377" s="7"/>
      <c r="B377" s="7"/>
      <c r="C377" s="3880"/>
      <c r="D377" s="3880"/>
      <c r="E377" s="3881"/>
      <c r="F377" s="3914"/>
      <c r="G377" s="3896"/>
      <c r="H377" s="976"/>
      <c r="I377" s="3896"/>
      <c r="J377" s="976"/>
      <c r="K377" s="3896"/>
      <c r="L377" s="976"/>
      <c r="M377" s="3896"/>
      <c r="N377" s="976"/>
      <c r="O377" s="2"/>
    </row>
    <row r="378" spans="1:15" s="1" customFormat="1">
      <c r="A378" s="7"/>
      <c r="B378" s="7"/>
      <c r="C378" s="3880"/>
      <c r="D378" s="3880"/>
      <c r="E378" s="3881"/>
      <c r="F378" s="3914"/>
      <c r="G378" s="3896"/>
      <c r="H378" s="976"/>
      <c r="I378" s="3896"/>
      <c r="J378" s="976"/>
      <c r="K378" s="3896"/>
      <c r="L378" s="976"/>
      <c r="M378" s="3896"/>
      <c r="N378" s="976"/>
      <c r="O378" s="2"/>
    </row>
    <row r="379" spans="1:15" s="1" customFormat="1">
      <c r="A379" s="7"/>
      <c r="B379" s="7"/>
      <c r="C379" s="3880"/>
      <c r="D379" s="3880"/>
      <c r="E379" s="3881"/>
      <c r="F379" s="3914"/>
      <c r="G379" s="3896"/>
      <c r="H379" s="976"/>
      <c r="I379" s="3896"/>
      <c r="J379" s="976"/>
      <c r="K379" s="3896"/>
      <c r="L379" s="976"/>
      <c r="M379" s="3896"/>
      <c r="N379" s="976"/>
      <c r="O379" s="2"/>
    </row>
    <row r="380" spans="1:15" s="1" customFormat="1">
      <c r="A380" s="7"/>
      <c r="B380" s="7"/>
      <c r="C380" s="3880"/>
      <c r="D380" s="3880"/>
      <c r="E380" s="3881"/>
      <c r="F380" s="3914"/>
      <c r="G380" s="3896"/>
      <c r="H380" s="976"/>
      <c r="I380" s="3896"/>
      <c r="J380" s="976"/>
      <c r="K380" s="3896"/>
      <c r="L380" s="976"/>
      <c r="M380" s="3896"/>
      <c r="N380" s="976"/>
      <c r="O380" s="2"/>
    </row>
    <row r="381" spans="1:15" s="1" customFormat="1">
      <c r="A381" s="7"/>
      <c r="B381" s="7"/>
      <c r="C381" s="3880"/>
      <c r="D381" s="3880"/>
      <c r="E381" s="3881"/>
      <c r="F381" s="3914"/>
      <c r="G381" s="3896"/>
      <c r="H381" s="976"/>
      <c r="I381" s="3896"/>
      <c r="J381" s="976"/>
      <c r="K381" s="3896"/>
      <c r="L381" s="976"/>
      <c r="M381" s="3896"/>
      <c r="N381" s="976"/>
      <c r="O381" s="2"/>
    </row>
    <row r="382" spans="1:15" s="1" customFormat="1">
      <c r="A382" s="7"/>
      <c r="B382" s="7"/>
      <c r="C382" s="3880"/>
      <c r="D382" s="3880"/>
      <c r="E382" s="3881"/>
      <c r="F382" s="3914"/>
      <c r="G382" s="3896"/>
      <c r="H382" s="976"/>
      <c r="I382" s="3896"/>
      <c r="J382" s="976"/>
      <c r="K382" s="3896"/>
      <c r="L382" s="976"/>
      <c r="M382" s="3896"/>
      <c r="N382" s="976"/>
      <c r="O382" s="2"/>
    </row>
    <row r="383" spans="1:15" s="1" customFormat="1">
      <c r="A383" s="7"/>
      <c r="B383" s="7"/>
      <c r="C383" s="3880"/>
      <c r="D383" s="3880"/>
      <c r="E383" s="3881"/>
      <c r="F383" s="3914"/>
      <c r="G383" s="3896"/>
      <c r="H383" s="976"/>
      <c r="I383" s="3896"/>
      <c r="J383" s="976"/>
      <c r="K383" s="3896"/>
      <c r="L383" s="976"/>
      <c r="M383" s="3896"/>
      <c r="N383" s="976"/>
      <c r="O383" s="2"/>
    </row>
    <row r="384" spans="1:15" s="1" customFormat="1">
      <c r="A384" s="7"/>
      <c r="B384" s="7"/>
      <c r="C384" s="3880"/>
      <c r="D384" s="3880"/>
      <c r="E384" s="3881"/>
      <c r="F384" s="3914"/>
      <c r="G384" s="3896"/>
      <c r="H384" s="976"/>
      <c r="I384" s="3896"/>
      <c r="J384" s="976"/>
      <c r="K384" s="3896"/>
      <c r="L384" s="976"/>
      <c r="M384" s="3896"/>
      <c r="N384" s="976"/>
      <c r="O384" s="2"/>
    </row>
    <row r="385" spans="1:15" s="1" customFormat="1">
      <c r="A385" s="7"/>
      <c r="B385" s="7"/>
      <c r="C385" s="3880"/>
      <c r="D385" s="3880"/>
      <c r="E385" s="3881"/>
      <c r="F385" s="3914"/>
      <c r="G385" s="3896"/>
      <c r="H385" s="976"/>
      <c r="I385" s="3896"/>
      <c r="J385" s="976"/>
      <c r="K385" s="3896"/>
      <c r="L385" s="976"/>
      <c r="M385" s="3896"/>
      <c r="N385" s="976"/>
      <c r="O385" s="2"/>
    </row>
    <row r="386" spans="1:15" s="1" customFormat="1">
      <c r="A386" s="7"/>
      <c r="B386" s="7"/>
      <c r="C386" s="3880"/>
      <c r="D386" s="3880"/>
      <c r="E386" s="3881"/>
      <c r="F386" s="3914"/>
      <c r="G386" s="3896"/>
      <c r="H386" s="976"/>
      <c r="I386" s="3896"/>
      <c r="J386" s="976"/>
      <c r="K386" s="3896"/>
      <c r="L386" s="976"/>
      <c r="M386" s="3896"/>
      <c r="N386" s="976"/>
      <c r="O386" s="2"/>
    </row>
    <row r="387" spans="1:15" s="1" customFormat="1">
      <c r="A387" s="7"/>
      <c r="B387" s="7"/>
      <c r="C387" s="3880"/>
      <c r="D387" s="3880"/>
      <c r="E387" s="3881"/>
      <c r="F387" s="3914"/>
      <c r="G387" s="3896"/>
      <c r="H387" s="976"/>
      <c r="I387" s="3896"/>
      <c r="J387" s="976"/>
      <c r="K387" s="3896"/>
      <c r="L387" s="976"/>
      <c r="M387" s="3896"/>
      <c r="N387" s="976"/>
      <c r="O387" s="2"/>
    </row>
    <row r="388" spans="1:15" s="1" customFormat="1">
      <c r="A388" s="7"/>
      <c r="B388" s="7"/>
      <c r="C388" s="3880"/>
      <c r="D388" s="3880"/>
      <c r="E388" s="3881"/>
      <c r="F388" s="3914"/>
      <c r="G388" s="3896"/>
      <c r="H388" s="976"/>
      <c r="I388" s="3896"/>
      <c r="J388" s="976"/>
      <c r="K388" s="3896"/>
      <c r="L388" s="976"/>
      <c r="M388" s="3896"/>
      <c r="N388" s="976"/>
      <c r="O388" s="2"/>
    </row>
    <row r="389" spans="1:15" s="1" customFormat="1">
      <c r="A389" s="7"/>
      <c r="B389" s="7"/>
      <c r="C389" s="3880"/>
      <c r="D389" s="3880"/>
      <c r="E389" s="3881"/>
      <c r="F389" s="3914"/>
      <c r="G389" s="3896"/>
      <c r="H389" s="976"/>
      <c r="I389" s="3896"/>
      <c r="J389" s="976"/>
      <c r="K389" s="3896"/>
      <c r="L389" s="976"/>
      <c r="M389" s="3896"/>
      <c r="N389" s="976"/>
      <c r="O389" s="2"/>
    </row>
    <row r="390" spans="1:15" s="1" customFormat="1">
      <c r="A390" s="7"/>
      <c r="B390" s="7"/>
      <c r="C390" s="3880"/>
      <c r="D390" s="3880"/>
      <c r="E390" s="3881"/>
      <c r="F390" s="3914"/>
      <c r="G390" s="3896"/>
      <c r="H390" s="976"/>
      <c r="I390" s="3896"/>
      <c r="J390" s="976"/>
      <c r="K390" s="3896"/>
      <c r="L390" s="976"/>
      <c r="M390" s="3896"/>
      <c r="N390" s="976"/>
      <c r="O390" s="2"/>
    </row>
    <row r="391" spans="1:15" s="1" customFormat="1">
      <c r="A391" s="7"/>
      <c r="B391" s="7"/>
      <c r="C391" s="3880"/>
      <c r="D391" s="3880"/>
      <c r="E391" s="3881"/>
      <c r="F391" s="3914"/>
      <c r="G391" s="3896"/>
      <c r="H391" s="976"/>
      <c r="I391" s="3896"/>
      <c r="J391" s="976"/>
      <c r="K391" s="3896"/>
      <c r="L391" s="976"/>
      <c r="M391" s="3896"/>
      <c r="N391" s="976"/>
      <c r="O391" s="2"/>
    </row>
    <row r="392" spans="1:15" s="1" customFormat="1">
      <c r="A392" s="7"/>
      <c r="B392" s="7"/>
      <c r="C392" s="3880"/>
      <c r="D392" s="3880"/>
      <c r="E392" s="3881"/>
      <c r="F392" s="3914"/>
      <c r="G392" s="3896"/>
      <c r="H392" s="976"/>
      <c r="I392" s="3896"/>
      <c r="J392" s="976"/>
      <c r="K392" s="3896"/>
      <c r="L392" s="976"/>
      <c r="M392" s="3896"/>
      <c r="N392" s="976"/>
      <c r="O392" s="2"/>
    </row>
    <row r="393" spans="1:15" s="1" customFormat="1">
      <c r="A393" s="7"/>
      <c r="B393" s="7"/>
      <c r="C393" s="3880"/>
      <c r="D393" s="3880"/>
      <c r="E393" s="3881"/>
      <c r="F393" s="3914"/>
      <c r="G393" s="3896"/>
      <c r="H393" s="976"/>
      <c r="I393" s="3896"/>
      <c r="J393" s="976"/>
      <c r="K393" s="3896"/>
      <c r="L393" s="976"/>
      <c r="M393" s="3896"/>
      <c r="N393" s="976"/>
      <c r="O393" s="2"/>
    </row>
    <row r="394" spans="1:15" s="1" customFormat="1">
      <c r="A394" s="7"/>
      <c r="B394" s="7"/>
      <c r="C394" s="3880"/>
      <c r="D394" s="3880"/>
      <c r="E394" s="3881"/>
      <c r="F394" s="3914"/>
      <c r="G394" s="3896"/>
      <c r="H394" s="976"/>
      <c r="I394" s="3896"/>
      <c r="J394" s="976"/>
      <c r="K394" s="3896"/>
      <c r="L394" s="976"/>
      <c r="M394" s="3896"/>
      <c r="N394" s="976"/>
      <c r="O394" s="2"/>
    </row>
    <row r="395" spans="1:15" s="1" customFormat="1">
      <c r="A395" s="7"/>
      <c r="B395" s="7"/>
      <c r="C395" s="3880"/>
      <c r="D395" s="3880"/>
      <c r="E395" s="3881"/>
      <c r="F395" s="3914"/>
      <c r="G395" s="3896"/>
      <c r="H395" s="976"/>
      <c r="I395" s="3896"/>
      <c r="J395" s="976"/>
      <c r="K395" s="3896"/>
      <c r="L395" s="976"/>
      <c r="M395" s="3896"/>
      <c r="N395" s="976"/>
      <c r="O395" s="2"/>
    </row>
    <row r="396" spans="1:15" s="1" customFormat="1">
      <c r="A396" s="7"/>
      <c r="B396" s="7"/>
      <c r="C396" s="3880"/>
      <c r="D396" s="3880"/>
      <c r="E396" s="3881"/>
      <c r="F396" s="3914"/>
      <c r="G396" s="3896"/>
      <c r="H396" s="976"/>
      <c r="I396" s="3896"/>
      <c r="J396" s="976"/>
      <c r="K396" s="3896"/>
      <c r="L396" s="976"/>
      <c r="M396" s="3896"/>
      <c r="N396" s="976"/>
      <c r="O396" s="2"/>
    </row>
    <row r="397" spans="1:15" s="1" customFormat="1">
      <c r="A397" s="7"/>
      <c r="B397" s="7"/>
      <c r="C397" s="3880"/>
      <c r="D397" s="3880"/>
      <c r="E397" s="3881"/>
      <c r="F397" s="3914"/>
      <c r="G397" s="3896"/>
      <c r="H397" s="976"/>
      <c r="I397" s="3896"/>
      <c r="J397" s="976"/>
      <c r="K397" s="3896"/>
      <c r="L397" s="976"/>
      <c r="M397" s="3896"/>
      <c r="N397" s="976"/>
      <c r="O397" s="2"/>
    </row>
    <row r="398" spans="1:15" s="1" customFormat="1">
      <c r="A398" s="7"/>
      <c r="B398" s="7"/>
      <c r="C398" s="3880"/>
      <c r="D398" s="3880"/>
      <c r="E398" s="3881"/>
      <c r="F398" s="3914"/>
      <c r="G398" s="3896"/>
      <c r="H398" s="976"/>
      <c r="I398" s="3896"/>
      <c r="J398" s="976"/>
      <c r="K398" s="3896"/>
      <c r="L398" s="976"/>
      <c r="M398" s="3896"/>
      <c r="N398" s="976"/>
      <c r="O398" s="2"/>
    </row>
    <row r="399" spans="1:15" s="1" customFormat="1">
      <c r="A399" s="7"/>
      <c r="B399" s="7"/>
      <c r="C399" s="3880"/>
      <c r="D399" s="3880"/>
      <c r="E399" s="3881"/>
      <c r="F399" s="3914"/>
      <c r="G399" s="3896"/>
      <c r="H399" s="976"/>
      <c r="I399" s="3896"/>
      <c r="J399" s="976"/>
      <c r="K399" s="3896"/>
      <c r="L399" s="976"/>
      <c r="M399" s="3896"/>
      <c r="N399" s="976"/>
      <c r="O399" s="2"/>
    </row>
    <row r="400" spans="1:15" s="1" customFormat="1">
      <c r="A400" s="7"/>
      <c r="B400" s="7"/>
      <c r="C400" s="3880"/>
      <c r="D400" s="3880"/>
      <c r="E400" s="3881"/>
      <c r="F400" s="3914"/>
      <c r="G400" s="3896"/>
      <c r="H400" s="976"/>
      <c r="I400" s="3896"/>
      <c r="J400" s="976"/>
      <c r="K400" s="3896"/>
      <c r="L400" s="976"/>
      <c r="M400" s="3896"/>
      <c r="N400" s="976"/>
      <c r="O400" s="2"/>
    </row>
  </sheetData>
  <mergeCells count="19">
    <mergeCell ref="A37:G37"/>
    <mergeCell ref="I40:K40"/>
    <mergeCell ref="I41:K41"/>
    <mergeCell ref="A14:A17"/>
    <mergeCell ref="B14:B17"/>
    <mergeCell ref="C14:C17"/>
    <mergeCell ref="E14:E17"/>
    <mergeCell ref="F14:F17"/>
    <mergeCell ref="G14:N14"/>
    <mergeCell ref="G16:H16"/>
    <mergeCell ref="I16:J16"/>
    <mergeCell ref="K16:L16"/>
    <mergeCell ref="M16:N16"/>
    <mergeCell ref="A5:N5"/>
    <mergeCell ref="A6:N6"/>
    <mergeCell ref="A7:N7"/>
    <mergeCell ref="A8:N8"/>
    <mergeCell ref="A10:F10"/>
    <mergeCell ref="K10:N10"/>
  </mergeCells>
  <pageMargins left="0.2" right="0" top="1" bottom="0.5" header="0.3" footer="0.3"/>
  <pageSetup paperSize="512" orientation="landscape" verticalDpi="300" r:id="rId1"/>
  <drawing r:id="rId2"/>
</worksheet>
</file>

<file path=xl/worksheets/sheet29.xml><?xml version="1.0" encoding="utf-8"?>
<worksheet xmlns="http://schemas.openxmlformats.org/spreadsheetml/2006/main" xmlns:r="http://schemas.openxmlformats.org/officeDocument/2006/relationships">
  <dimension ref="A1:Z38"/>
  <sheetViews>
    <sheetView view="pageBreakPreview" zoomScaleNormal="55" zoomScaleSheetLayoutView="100" workbookViewId="0">
      <pane xSplit="4" ySplit="17" topLeftCell="K34" activePane="bottomRight" state="frozen"/>
      <selection pane="topRight" activeCell="E1" sqref="E1"/>
      <selection pane="bottomLeft" activeCell="A3" sqref="A3"/>
      <selection pane="bottomRight" activeCell="Q9" sqref="Q9"/>
    </sheetView>
  </sheetViews>
  <sheetFormatPr defaultRowHeight="15"/>
  <cols>
    <col min="1" max="1" width="6.7109375" style="27" customWidth="1"/>
    <col min="2" max="2" width="8.28515625" style="27" customWidth="1"/>
    <col min="3" max="3" width="29" style="27" customWidth="1"/>
    <col min="4" max="4" width="7.7109375" style="27" customWidth="1"/>
    <col min="5" max="5" width="7.42578125" style="3918" customWidth="1"/>
    <col min="6" max="6" width="12.42578125" style="3921" customWidth="1"/>
    <col min="7" max="7" width="8.140625" style="3921" customWidth="1"/>
    <col min="8" max="8" width="18.140625" style="3921" customWidth="1"/>
    <col min="9" max="9" width="7.85546875" style="3918" customWidth="1"/>
    <col min="10" max="10" width="14.7109375" style="3921" customWidth="1"/>
    <col min="11" max="11" width="7.85546875" style="3967" customWidth="1"/>
    <col min="12" max="12" width="14.140625" style="3967" customWidth="1"/>
    <col min="13" max="13" width="7.7109375" style="3968" customWidth="1"/>
    <col min="14" max="14" width="12.7109375" style="3968" bestFit="1" customWidth="1"/>
    <col min="15" max="15" width="8.28515625" style="3969" customWidth="1"/>
    <col min="16" max="16" width="14.28515625" style="3970" customWidth="1"/>
    <col min="17" max="17" width="8" style="3971" customWidth="1"/>
    <col min="18" max="18" width="14.140625" style="3972" customWidth="1"/>
    <col min="19" max="19" width="7.5703125" style="3973" customWidth="1"/>
    <col min="20" max="20" width="15.28515625" style="3974" customWidth="1"/>
    <col min="21" max="21" width="7.7109375" style="3975" customWidth="1"/>
    <col min="22" max="22" width="11.28515625" style="3975" customWidth="1"/>
    <col min="23" max="23" width="8.28515625" style="3976" customWidth="1"/>
    <col min="24" max="24" width="13.28515625" style="2961" customWidth="1"/>
    <col min="25" max="25" width="12.28515625" style="27" customWidth="1"/>
    <col min="26" max="26" width="17.28515625" style="27" customWidth="1"/>
    <col min="27" max="16384" width="9.140625" style="27"/>
  </cols>
  <sheetData>
    <row r="1" spans="1:26" ht="15.75">
      <c r="A1" s="4346"/>
      <c r="B1" s="4346"/>
      <c r="C1" s="4346"/>
      <c r="D1" s="4346"/>
      <c r="E1" s="4346"/>
      <c r="F1" s="4346"/>
      <c r="G1" s="4346"/>
      <c r="H1" s="4346"/>
      <c r="I1" s="4346"/>
      <c r="J1" s="4346"/>
      <c r="K1" s="4346"/>
      <c r="L1" s="4346"/>
      <c r="M1" s="4346"/>
      <c r="N1" s="4346"/>
      <c r="O1" s="3918"/>
      <c r="P1" s="3919"/>
      <c r="Q1" s="3920"/>
      <c r="R1" s="3920"/>
      <c r="S1" s="3920"/>
      <c r="T1" s="3920"/>
      <c r="U1" s="3920"/>
      <c r="V1" s="3920"/>
      <c r="W1" s="3920"/>
      <c r="X1" s="3920"/>
      <c r="Y1" s="3920"/>
      <c r="Z1" s="3920"/>
    </row>
    <row r="2" spans="1:26" s="2" customFormat="1" ht="12.75" customHeight="1">
      <c r="A2" s="3425"/>
      <c r="B2" s="3425" t="s">
        <v>13</v>
      </c>
      <c r="C2" s="962"/>
      <c r="D2" s="962"/>
      <c r="E2" s="3426"/>
      <c r="F2" s="3427"/>
      <c r="G2" s="3428"/>
      <c r="H2" s="3429"/>
      <c r="I2" s="3428"/>
      <c r="J2" s="3429"/>
      <c r="K2" s="3428"/>
      <c r="L2" s="3429"/>
      <c r="M2" s="3428"/>
      <c r="N2" s="3429"/>
      <c r="O2" s="3"/>
    </row>
    <row r="3" spans="1:26" s="2" customFormat="1" ht="12.75" customHeight="1">
      <c r="A3" s="3425"/>
      <c r="B3" s="3425"/>
      <c r="C3" s="962"/>
      <c r="D3" s="962"/>
      <c r="E3" s="3426"/>
      <c r="F3" s="3427"/>
      <c r="G3" s="3428"/>
      <c r="H3" s="3429"/>
      <c r="I3" s="3428"/>
      <c r="J3" s="3429"/>
      <c r="K3" s="3428"/>
      <c r="L3" s="3429"/>
      <c r="M3" s="3428"/>
      <c r="N3" s="3429"/>
      <c r="O3" s="3"/>
    </row>
    <row r="4" spans="1:26" s="2" customFormat="1" ht="12.75" customHeight="1">
      <c r="A4" s="4345"/>
      <c r="B4" s="4345"/>
      <c r="C4" s="4345"/>
      <c r="D4" s="4345"/>
      <c r="E4" s="4345"/>
      <c r="F4" s="4345"/>
      <c r="G4" s="4345"/>
      <c r="H4" s="4345"/>
      <c r="I4" s="4345"/>
      <c r="J4" s="4345"/>
      <c r="K4" s="4345"/>
      <c r="L4" s="4345"/>
      <c r="M4" s="4345"/>
      <c r="N4" s="4345"/>
    </row>
    <row r="5" spans="1:26" s="2" customFormat="1" ht="17.25" customHeight="1">
      <c r="A5" s="4346" t="s">
        <v>12</v>
      </c>
      <c r="B5" s="4346"/>
      <c r="C5" s="4346"/>
      <c r="D5" s="4346"/>
      <c r="E5" s="4346"/>
      <c r="F5" s="4346"/>
      <c r="G5" s="4346"/>
      <c r="H5" s="4346"/>
      <c r="I5" s="4346"/>
      <c r="J5" s="4346"/>
      <c r="K5" s="4346"/>
      <c r="L5" s="4346"/>
      <c r="M5" s="4346"/>
      <c r="N5" s="4346"/>
    </row>
    <row r="6" spans="1:26" s="2" customFormat="1" ht="17.25" customHeight="1">
      <c r="A6" s="4346" t="s">
        <v>35</v>
      </c>
      <c r="B6" s="4346"/>
      <c r="C6" s="4346"/>
      <c r="D6" s="4346"/>
      <c r="E6" s="4346"/>
      <c r="F6" s="4346"/>
      <c r="G6" s="4346"/>
      <c r="H6" s="4346"/>
      <c r="I6" s="4346"/>
      <c r="J6" s="4346"/>
      <c r="K6" s="4346"/>
      <c r="L6" s="4346"/>
      <c r="M6" s="4346"/>
      <c r="N6" s="4346"/>
    </row>
    <row r="7" spans="1:26" s="2" customFormat="1" ht="17.25" customHeight="1">
      <c r="A7" s="4346" t="s">
        <v>6496</v>
      </c>
      <c r="B7" s="4346"/>
      <c r="C7" s="4346"/>
      <c r="D7" s="4346"/>
      <c r="E7" s="4346"/>
      <c r="F7" s="4346"/>
      <c r="G7" s="4346"/>
      <c r="H7" s="4346"/>
      <c r="I7" s="4346"/>
      <c r="J7" s="4346"/>
      <c r="K7" s="4346"/>
      <c r="L7" s="4346"/>
      <c r="M7" s="4346"/>
      <c r="N7" s="4346"/>
    </row>
    <row r="8" spans="1:26" s="2" customFormat="1" ht="17.25" customHeight="1">
      <c r="A8" s="3430"/>
      <c r="B8" s="3430"/>
      <c r="C8" s="491"/>
      <c r="D8" s="491"/>
      <c r="E8" s="3431"/>
      <c r="F8" s="3432"/>
      <c r="G8" s="12"/>
      <c r="H8" s="12"/>
      <c r="I8" s="12"/>
      <c r="J8" s="12"/>
      <c r="K8" s="12"/>
      <c r="L8" s="12"/>
      <c r="M8" s="12"/>
      <c r="N8" s="12"/>
    </row>
    <row r="9" spans="1:26" s="2" customFormat="1" ht="14.25" customHeight="1">
      <c r="A9" s="4347" t="s">
        <v>14</v>
      </c>
      <c r="B9" s="4347"/>
      <c r="C9" s="4347"/>
      <c r="D9" s="4347"/>
      <c r="E9" s="4347"/>
      <c r="F9" s="4347"/>
      <c r="G9" s="3433"/>
      <c r="H9" s="3430"/>
      <c r="I9" s="3433"/>
      <c r="J9" s="3430"/>
      <c r="K9" s="4348"/>
      <c r="L9" s="4348"/>
      <c r="M9" s="4348"/>
      <c r="N9" s="4348"/>
    </row>
    <row r="10" spans="1:26" s="2" customFormat="1" ht="12.75" customHeight="1">
      <c r="A10" s="3434" t="s">
        <v>15</v>
      </c>
      <c r="B10" s="3435"/>
      <c r="C10" s="3436"/>
      <c r="D10" s="3436"/>
      <c r="E10" s="3437"/>
      <c r="F10" s="3438" t="s">
        <v>18</v>
      </c>
      <c r="G10" s="3439"/>
      <c r="H10" s="3440"/>
      <c r="I10" s="3439"/>
      <c r="J10" s="3441"/>
      <c r="K10" s="3442" t="s">
        <v>679</v>
      </c>
      <c r="L10" s="3443"/>
      <c r="M10" s="3444"/>
      <c r="N10" s="3443"/>
      <c r="O10" s="7"/>
    </row>
    <row r="11" spans="1:26" s="2" customFormat="1" ht="12.75" customHeight="1">
      <c r="A11" s="3445" t="s">
        <v>680</v>
      </c>
      <c r="B11" s="3446"/>
      <c r="C11" s="3447"/>
      <c r="D11" s="3447"/>
      <c r="E11" s="3448"/>
      <c r="F11" s="3438"/>
      <c r="G11" s="3439"/>
      <c r="H11" s="3440"/>
      <c r="I11" s="3439"/>
      <c r="J11" s="3441"/>
      <c r="K11" s="3449" t="s">
        <v>29</v>
      </c>
      <c r="L11" s="3450"/>
      <c r="M11" s="3451" t="s">
        <v>6497</v>
      </c>
      <c r="N11" s="3452"/>
      <c r="O11" s="7"/>
    </row>
    <row r="12" spans="1:26" s="2" customFormat="1" ht="14.25" customHeight="1">
      <c r="A12" s="3453" t="s">
        <v>5847</v>
      </c>
      <c r="B12" s="3454"/>
      <c r="C12" s="3455"/>
      <c r="D12" s="3455"/>
      <c r="E12" s="3456"/>
      <c r="F12" s="3438" t="s">
        <v>19</v>
      </c>
      <c r="G12" s="3457" t="s">
        <v>28</v>
      </c>
      <c r="H12" s="3440"/>
      <c r="I12" s="3439"/>
      <c r="J12" s="3441"/>
      <c r="K12" s="3458" t="s">
        <v>30</v>
      </c>
      <c r="L12" s="3454"/>
      <c r="M12" s="3459"/>
      <c r="N12" s="3460"/>
      <c r="O12" s="7"/>
    </row>
    <row r="13" spans="1:26">
      <c r="K13" s="3921"/>
      <c r="L13" s="3921"/>
      <c r="M13" s="3921"/>
      <c r="N13" s="3921"/>
      <c r="O13" s="3918"/>
      <c r="P13" s="3919"/>
      <c r="Q13" s="3920"/>
      <c r="R13" s="3920"/>
      <c r="S13" s="3920"/>
      <c r="T13" s="3920"/>
      <c r="U13" s="3920"/>
      <c r="V13" s="3920"/>
      <c r="W13" s="3920"/>
      <c r="X13" s="3920"/>
      <c r="Y13" s="3920"/>
      <c r="Z13" s="3920"/>
    </row>
    <row r="14" spans="1:26">
      <c r="K14" s="3921"/>
      <c r="L14" s="3921"/>
      <c r="M14" s="3921"/>
      <c r="N14" s="3921"/>
      <c r="O14" s="3918"/>
      <c r="P14" s="3919"/>
      <c r="Q14" s="3920"/>
      <c r="R14" s="3920"/>
      <c r="S14" s="3920"/>
      <c r="T14" s="3920"/>
      <c r="U14" s="3920"/>
      <c r="V14" s="3920"/>
      <c r="W14" s="3920"/>
      <c r="X14" s="3920"/>
      <c r="Y14" s="3920"/>
      <c r="Z14" s="3920"/>
    </row>
    <row r="15" spans="1:26">
      <c r="K15" s="3921"/>
      <c r="L15" s="3921"/>
      <c r="M15" s="3921"/>
      <c r="N15" s="3921"/>
      <c r="O15" s="3918"/>
      <c r="P15" s="3919"/>
      <c r="Q15" s="3922"/>
      <c r="R15" s="3922"/>
      <c r="S15" s="3922"/>
      <c r="T15" s="3922"/>
      <c r="U15" s="3922"/>
      <c r="V15" s="3922"/>
      <c r="W15" s="3922"/>
      <c r="X15" s="3922"/>
      <c r="Y15" s="3922"/>
      <c r="Z15" s="3922"/>
    </row>
    <row r="16" spans="1:26" s="3924" customFormat="1" ht="31.5">
      <c r="A16" s="4423" t="s">
        <v>6498</v>
      </c>
      <c r="B16" s="4423" t="s">
        <v>900</v>
      </c>
      <c r="C16" s="4425" t="s">
        <v>6499</v>
      </c>
      <c r="D16" s="4427" t="s">
        <v>6500</v>
      </c>
      <c r="E16" s="4421" t="s">
        <v>5848</v>
      </c>
      <c r="F16" s="4422"/>
      <c r="G16" s="4421" t="s">
        <v>5849</v>
      </c>
      <c r="H16" s="4422"/>
      <c r="I16" s="4421" t="s">
        <v>5850</v>
      </c>
      <c r="J16" s="4422"/>
      <c r="K16" s="4421" t="s">
        <v>5851</v>
      </c>
      <c r="L16" s="4422"/>
      <c r="M16" s="4421" t="s">
        <v>5852</v>
      </c>
      <c r="N16" s="4422"/>
      <c r="O16" s="4421" t="s">
        <v>5853</v>
      </c>
      <c r="P16" s="4422"/>
      <c r="Q16" s="4421" t="s">
        <v>5854</v>
      </c>
      <c r="R16" s="4422"/>
      <c r="S16" s="4421" t="s">
        <v>5855</v>
      </c>
      <c r="T16" s="4422"/>
      <c r="U16" s="4421" t="s">
        <v>5856</v>
      </c>
      <c r="V16" s="4422"/>
      <c r="W16" s="4429" t="s">
        <v>5857</v>
      </c>
      <c r="X16" s="4429"/>
      <c r="Y16" s="3923" t="s">
        <v>6501</v>
      </c>
      <c r="Z16" s="4430" t="s">
        <v>6502</v>
      </c>
    </row>
    <row r="17" spans="1:26" s="3924" customFormat="1" ht="15.75">
      <c r="A17" s="4424"/>
      <c r="B17" s="4424"/>
      <c r="C17" s="4426"/>
      <c r="D17" s="4428"/>
      <c r="E17" s="3925" t="s">
        <v>5859</v>
      </c>
      <c r="F17" s="3925" t="s">
        <v>5860</v>
      </c>
      <c r="G17" s="3925" t="s">
        <v>5859</v>
      </c>
      <c r="H17" s="3925" t="s">
        <v>5860</v>
      </c>
      <c r="I17" s="3925" t="s">
        <v>5859</v>
      </c>
      <c r="J17" s="3925" t="s">
        <v>5860</v>
      </c>
      <c r="K17" s="3925" t="s">
        <v>5859</v>
      </c>
      <c r="L17" s="3925" t="s">
        <v>5860</v>
      </c>
      <c r="M17" s="3925" t="s">
        <v>5859</v>
      </c>
      <c r="N17" s="3925" t="s">
        <v>5860</v>
      </c>
      <c r="O17" s="3925" t="s">
        <v>5859</v>
      </c>
      <c r="P17" s="3926" t="s">
        <v>5860</v>
      </c>
      <c r="Q17" s="3925" t="s">
        <v>5859</v>
      </c>
      <c r="R17" s="3925" t="s">
        <v>5860</v>
      </c>
      <c r="S17" s="3925" t="s">
        <v>5859</v>
      </c>
      <c r="T17" s="3925" t="s">
        <v>5860</v>
      </c>
      <c r="U17" s="3925" t="s">
        <v>5859</v>
      </c>
      <c r="V17" s="3925" t="s">
        <v>5860</v>
      </c>
      <c r="W17" s="3925" t="s">
        <v>5859</v>
      </c>
      <c r="X17" s="3927" t="s">
        <v>5860</v>
      </c>
      <c r="Y17" s="3925"/>
      <c r="Z17" s="4430"/>
    </row>
    <row r="18" spans="1:26" s="3934" customFormat="1" ht="30" customHeight="1">
      <c r="A18" s="3928">
        <v>1</v>
      </c>
      <c r="B18" s="2023" t="s">
        <v>6503</v>
      </c>
      <c r="C18" s="3929" t="s">
        <v>6504</v>
      </c>
      <c r="D18" s="3930">
        <v>95</v>
      </c>
      <c r="E18" s="2794"/>
      <c r="F18" s="3931">
        <f>E18*D18</f>
        <v>0</v>
      </c>
      <c r="G18" s="3932">
        <v>2880</v>
      </c>
      <c r="H18" s="3931">
        <f>G18*D18</f>
        <v>273600</v>
      </c>
      <c r="I18" s="3932">
        <v>1200</v>
      </c>
      <c r="J18" s="3931">
        <f>I18*D18</f>
        <v>114000</v>
      </c>
      <c r="K18" s="2794">
        <v>240</v>
      </c>
      <c r="L18" s="3931">
        <f>+K18*D18</f>
        <v>22800</v>
      </c>
      <c r="M18" s="2794">
        <v>480</v>
      </c>
      <c r="N18" s="3931">
        <f>M18*D18</f>
        <v>45600</v>
      </c>
      <c r="O18" s="2794">
        <v>500</v>
      </c>
      <c r="P18" s="2513">
        <f>O18*D18</f>
        <v>47500</v>
      </c>
      <c r="Q18" s="3932">
        <v>3000</v>
      </c>
      <c r="R18" s="3931">
        <f>Q18*D18</f>
        <v>285000</v>
      </c>
      <c r="S18" s="2794"/>
      <c r="T18" s="3931">
        <f t="shared" ref="T18" si="0">S18*D18</f>
        <v>0</v>
      </c>
      <c r="U18" s="2794"/>
      <c r="V18" s="3931">
        <f t="shared" ref="V18" si="1">U18*D18</f>
        <v>0</v>
      </c>
      <c r="W18" s="2794">
        <v>960</v>
      </c>
      <c r="X18" s="3931">
        <f>W18*D18</f>
        <v>91200</v>
      </c>
      <c r="Y18" s="2790">
        <f t="shared" ref="Y18:Y33" si="2">E18+G18+I18+K18+M18+O18+Q18+S18+U18+W18</f>
        <v>9260</v>
      </c>
      <c r="Z18" s="3933">
        <f>Y18*D18</f>
        <v>879700</v>
      </c>
    </row>
    <row r="19" spans="1:26" s="3934" customFormat="1" ht="30" customHeight="1">
      <c r="A19" s="3928">
        <v>2</v>
      </c>
      <c r="B19" s="2023" t="s">
        <v>6503</v>
      </c>
      <c r="C19" s="3929" t="s">
        <v>6505</v>
      </c>
      <c r="D19" s="3930">
        <v>95</v>
      </c>
      <c r="E19" s="2794"/>
      <c r="F19" s="3931">
        <f t="shared" ref="F19:F33" si="3">E19*D19</f>
        <v>0</v>
      </c>
      <c r="G19" s="2794">
        <v>600</v>
      </c>
      <c r="H19" s="3931">
        <f t="shared" ref="H19:H33" si="4">G19*D19</f>
        <v>57000</v>
      </c>
      <c r="I19" s="3932">
        <v>1200</v>
      </c>
      <c r="J19" s="3931">
        <f t="shared" ref="J19:J33" si="5">I19*D19</f>
        <v>114000</v>
      </c>
      <c r="K19" s="3932">
        <v>2160</v>
      </c>
      <c r="L19" s="3931">
        <f t="shared" ref="L19:L33" si="6">+K19*D19</f>
        <v>205200</v>
      </c>
      <c r="M19" s="2794"/>
      <c r="N19" s="3931">
        <f t="shared" ref="N19:N33" si="7">M19*D19</f>
        <v>0</v>
      </c>
      <c r="O19" s="3932">
        <v>1800</v>
      </c>
      <c r="P19" s="2513">
        <f t="shared" ref="P19:P33" si="8">O19*D19</f>
        <v>171000</v>
      </c>
      <c r="Q19" s="3932">
        <v>1000</v>
      </c>
      <c r="R19" s="3931">
        <f t="shared" ref="R19:R33" si="9">Q19*D19</f>
        <v>95000</v>
      </c>
      <c r="S19" s="3932">
        <v>1500</v>
      </c>
      <c r="T19" s="3931">
        <f>S19*D19</f>
        <v>142500</v>
      </c>
      <c r="U19" s="2794">
        <v>500</v>
      </c>
      <c r="V19" s="3931">
        <f>U19*D19</f>
        <v>47500</v>
      </c>
      <c r="W19" s="3932">
        <v>2160</v>
      </c>
      <c r="X19" s="3931">
        <f t="shared" ref="X19:X33" si="10">W19*D19</f>
        <v>205200</v>
      </c>
      <c r="Y19" s="2790">
        <f t="shared" si="2"/>
        <v>10920</v>
      </c>
      <c r="Z19" s="3933">
        <f t="shared" ref="Z19:Z33" si="11">Y19*D19</f>
        <v>1037400</v>
      </c>
    </row>
    <row r="20" spans="1:26" s="3934" customFormat="1" ht="30" customHeight="1">
      <c r="A20" s="3928">
        <v>3</v>
      </c>
      <c r="B20" s="2023" t="s">
        <v>6503</v>
      </c>
      <c r="C20" s="3929" t="s">
        <v>6506</v>
      </c>
      <c r="D20" s="3930">
        <v>95</v>
      </c>
      <c r="E20" s="2794"/>
      <c r="F20" s="3931">
        <f t="shared" si="3"/>
        <v>0</v>
      </c>
      <c r="G20" s="2794">
        <v>480</v>
      </c>
      <c r="H20" s="3931">
        <f t="shared" si="4"/>
        <v>45600</v>
      </c>
      <c r="I20" s="2794">
        <v>900</v>
      </c>
      <c r="J20" s="3931">
        <f t="shared" si="5"/>
        <v>85500</v>
      </c>
      <c r="K20" s="2794">
        <v>120</v>
      </c>
      <c r="L20" s="3931">
        <f t="shared" si="6"/>
        <v>11400</v>
      </c>
      <c r="M20" s="2794"/>
      <c r="N20" s="3931">
        <f t="shared" si="7"/>
        <v>0</v>
      </c>
      <c r="O20" s="3932">
        <v>2400</v>
      </c>
      <c r="P20" s="2513">
        <f t="shared" si="8"/>
        <v>228000</v>
      </c>
      <c r="Q20" s="2794"/>
      <c r="R20" s="3931">
        <f t="shared" si="9"/>
        <v>0</v>
      </c>
      <c r="S20" s="3932">
        <v>1500</v>
      </c>
      <c r="T20" s="3931">
        <f t="shared" ref="T20:T33" si="12">S20*D20</f>
        <v>142500</v>
      </c>
      <c r="U20" s="2794"/>
      <c r="V20" s="3931">
        <f t="shared" ref="V20:V33" si="13">U20*D20</f>
        <v>0</v>
      </c>
      <c r="W20" s="2794">
        <v>480</v>
      </c>
      <c r="X20" s="3931">
        <f t="shared" si="10"/>
        <v>45600</v>
      </c>
      <c r="Y20" s="2790">
        <f t="shared" si="2"/>
        <v>5880</v>
      </c>
      <c r="Z20" s="3933">
        <f t="shared" si="11"/>
        <v>558600</v>
      </c>
    </row>
    <row r="21" spans="1:26" s="3934" customFormat="1" ht="30" customHeight="1">
      <c r="A21" s="3928">
        <v>4</v>
      </c>
      <c r="B21" s="2023" t="s">
        <v>6503</v>
      </c>
      <c r="C21" s="3929" t="s">
        <v>6507</v>
      </c>
      <c r="D21" s="3930">
        <v>95</v>
      </c>
      <c r="E21" s="2794"/>
      <c r="F21" s="3931">
        <f t="shared" si="3"/>
        <v>0</v>
      </c>
      <c r="G21" s="2794">
        <v>480</v>
      </c>
      <c r="H21" s="3931">
        <f t="shared" si="4"/>
        <v>45600</v>
      </c>
      <c r="I21" s="2794">
        <v>600</v>
      </c>
      <c r="J21" s="3931">
        <f t="shared" si="5"/>
        <v>57000</v>
      </c>
      <c r="K21" s="2794">
        <v>120</v>
      </c>
      <c r="L21" s="3931">
        <f t="shared" si="6"/>
        <v>11400</v>
      </c>
      <c r="M21" s="2794">
        <v>240</v>
      </c>
      <c r="N21" s="3931">
        <f t="shared" si="7"/>
        <v>22800</v>
      </c>
      <c r="O21" s="2794">
        <v>960</v>
      </c>
      <c r="P21" s="2513">
        <f t="shared" si="8"/>
        <v>91200</v>
      </c>
      <c r="Q21" s="2794"/>
      <c r="R21" s="3931">
        <f t="shared" si="9"/>
        <v>0</v>
      </c>
      <c r="S21" s="3932">
        <v>1000</v>
      </c>
      <c r="T21" s="3931">
        <f t="shared" si="12"/>
        <v>95000</v>
      </c>
      <c r="U21" s="2794">
        <v>300</v>
      </c>
      <c r="V21" s="3931">
        <f t="shared" si="13"/>
        <v>28500</v>
      </c>
      <c r="W21" s="3932">
        <v>3780</v>
      </c>
      <c r="X21" s="3931">
        <f t="shared" si="10"/>
        <v>359100</v>
      </c>
      <c r="Y21" s="2790">
        <f t="shared" si="2"/>
        <v>7480</v>
      </c>
      <c r="Z21" s="3933">
        <f t="shared" si="11"/>
        <v>710600</v>
      </c>
    </row>
    <row r="22" spans="1:26" s="3935" customFormat="1" ht="30" customHeight="1">
      <c r="A22" s="3928">
        <v>5</v>
      </c>
      <c r="B22" s="2023" t="s">
        <v>6503</v>
      </c>
      <c r="C22" s="3929" t="s">
        <v>6508</v>
      </c>
      <c r="D22" s="3930">
        <v>95</v>
      </c>
      <c r="E22" s="2794"/>
      <c r="F22" s="3931">
        <f t="shared" si="3"/>
        <v>0</v>
      </c>
      <c r="G22" s="2794">
        <v>480</v>
      </c>
      <c r="H22" s="3931">
        <f t="shared" si="4"/>
        <v>45600</v>
      </c>
      <c r="I22" s="2794">
        <v>960</v>
      </c>
      <c r="J22" s="3931">
        <f t="shared" si="5"/>
        <v>91200</v>
      </c>
      <c r="K22" s="2794">
        <v>240</v>
      </c>
      <c r="L22" s="3931">
        <f t="shared" si="6"/>
        <v>22800</v>
      </c>
      <c r="M22" s="2794">
        <v>480</v>
      </c>
      <c r="N22" s="3931">
        <f t="shared" si="7"/>
        <v>45600</v>
      </c>
      <c r="O22" s="2794">
        <v>480</v>
      </c>
      <c r="P22" s="2513">
        <f t="shared" si="8"/>
        <v>45600</v>
      </c>
      <c r="Q22" s="3932">
        <v>2000</v>
      </c>
      <c r="R22" s="3931">
        <f t="shared" si="9"/>
        <v>190000</v>
      </c>
      <c r="S22" s="2794">
        <v>500</v>
      </c>
      <c r="T22" s="3931">
        <f t="shared" si="12"/>
        <v>47500</v>
      </c>
      <c r="U22" s="2794">
        <v>100</v>
      </c>
      <c r="V22" s="3931">
        <f t="shared" si="13"/>
        <v>9500</v>
      </c>
      <c r="W22" s="3932">
        <v>3150</v>
      </c>
      <c r="X22" s="3931">
        <f t="shared" si="10"/>
        <v>299250</v>
      </c>
      <c r="Y22" s="2790">
        <f t="shared" si="2"/>
        <v>8390</v>
      </c>
      <c r="Z22" s="3933">
        <f t="shared" si="11"/>
        <v>797050</v>
      </c>
    </row>
    <row r="23" spans="1:26" s="3935" customFormat="1" ht="30" customHeight="1">
      <c r="A23" s="3928">
        <v>6</v>
      </c>
      <c r="B23" s="2023" t="s">
        <v>6503</v>
      </c>
      <c r="C23" s="3929" t="s">
        <v>6509</v>
      </c>
      <c r="D23" s="3930">
        <v>95</v>
      </c>
      <c r="E23" s="2794"/>
      <c r="F23" s="3931">
        <f t="shared" si="3"/>
        <v>0</v>
      </c>
      <c r="G23" s="2794"/>
      <c r="H23" s="3931">
        <f t="shared" si="4"/>
        <v>0</v>
      </c>
      <c r="I23" s="2794"/>
      <c r="J23" s="3931">
        <f t="shared" si="5"/>
        <v>0</v>
      </c>
      <c r="K23" s="2794">
        <v>300</v>
      </c>
      <c r="L23" s="3931">
        <f t="shared" si="6"/>
        <v>28500</v>
      </c>
      <c r="M23" s="2794"/>
      <c r="N23" s="3931">
        <f t="shared" si="7"/>
        <v>0</v>
      </c>
      <c r="O23" s="2794"/>
      <c r="P23" s="2513">
        <f t="shared" si="8"/>
        <v>0</v>
      </c>
      <c r="Q23" s="2794"/>
      <c r="R23" s="3931">
        <f t="shared" si="9"/>
        <v>0</v>
      </c>
      <c r="S23" s="2794"/>
      <c r="T23" s="3931">
        <f t="shared" si="12"/>
        <v>0</v>
      </c>
      <c r="U23" s="2794">
        <v>200</v>
      </c>
      <c r="V23" s="3931">
        <f t="shared" si="13"/>
        <v>19000</v>
      </c>
      <c r="W23" s="2794"/>
      <c r="X23" s="3931">
        <f t="shared" si="10"/>
        <v>0</v>
      </c>
      <c r="Y23" s="2790">
        <f t="shared" si="2"/>
        <v>500</v>
      </c>
      <c r="Z23" s="3933">
        <f t="shared" si="11"/>
        <v>47500</v>
      </c>
    </row>
    <row r="24" spans="1:26" s="3935" customFormat="1" ht="30" customHeight="1">
      <c r="A24" s="3928">
        <v>7</v>
      </c>
      <c r="B24" s="2023" t="s">
        <v>6503</v>
      </c>
      <c r="C24" s="3929" t="s">
        <v>6510</v>
      </c>
      <c r="D24" s="3930">
        <v>95</v>
      </c>
      <c r="E24" s="2794"/>
      <c r="F24" s="3931">
        <f t="shared" si="3"/>
        <v>0</v>
      </c>
      <c r="G24" s="2794">
        <v>960</v>
      </c>
      <c r="H24" s="3931">
        <f t="shared" si="4"/>
        <v>91200</v>
      </c>
      <c r="I24" s="3932">
        <v>1200</v>
      </c>
      <c r="J24" s="3931">
        <f t="shared" si="5"/>
        <v>114000</v>
      </c>
      <c r="K24" s="2794"/>
      <c r="L24" s="3931">
        <f t="shared" si="6"/>
        <v>0</v>
      </c>
      <c r="M24" s="2794">
        <v>360</v>
      </c>
      <c r="N24" s="3931">
        <f t="shared" si="7"/>
        <v>34200</v>
      </c>
      <c r="O24" s="2794">
        <v>144</v>
      </c>
      <c r="P24" s="2513">
        <f t="shared" si="8"/>
        <v>13680</v>
      </c>
      <c r="Q24" s="2794"/>
      <c r="R24" s="3931">
        <f t="shared" si="9"/>
        <v>0</v>
      </c>
      <c r="S24" s="2794"/>
      <c r="T24" s="3931">
        <f t="shared" si="12"/>
        <v>0</v>
      </c>
      <c r="U24" s="2794"/>
      <c r="V24" s="3931">
        <f t="shared" si="13"/>
        <v>0</v>
      </c>
      <c r="W24" s="2794">
        <v>960</v>
      </c>
      <c r="X24" s="3931">
        <f t="shared" si="10"/>
        <v>91200</v>
      </c>
      <c r="Y24" s="2790">
        <f t="shared" si="2"/>
        <v>3624</v>
      </c>
      <c r="Z24" s="3933">
        <f t="shared" si="11"/>
        <v>344280</v>
      </c>
    </row>
    <row r="25" spans="1:26" s="3935" customFormat="1" ht="30" customHeight="1">
      <c r="A25" s="3928">
        <v>8</v>
      </c>
      <c r="B25" s="2023" t="s">
        <v>6503</v>
      </c>
      <c r="C25" s="3929" t="s">
        <v>6511</v>
      </c>
      <c r="D25" s="3930">
        <v>95</v>
      </c>
      <c r="E25" s="2794"/>
      <c r="F25" s="3931">
        <f t="shared" si="3"/>
        <v>0</v>
      </c>
      <c r="G25" s="3932">
        <v>4000</v>
      </c>
      <c r="H25" s="3931">
        <f t="shared" si="4"/>
        <v>380000</v>
      </c>
      <c r="I25" s="3932">
        <v>1200</v>
      </c>
      <c r="J25" s="3931">
        <f t="shared" si="5"/>
        <v>114000</v>
      </c>
      <c r="K25" s="2794">
        <v>300</v>
      </c>
      <c r="L25" s="3931">
        <f t="shared" si="6"/>
        <v>28500</v>
      </c>
      <c r="M25" s="2794">
        <v>360</v>
      </c>
      <c r="N25" s="3931">
        <f t="shared" si="7"/>
        <v>34200</v>
      </c>
      <c r="O25" s="3932">
        <v>2400</v>
      </c>
      <c r="P25" s="2513">
        <f t="shared" si="8"/>
        <v>228000</v>
      </c>
      <c r="Q25" s="3932">
        <v>2500</v>
      </c>
      <c r="R25" s="3931">
        <f t="shared" si="9"/>
        <v>237500</v>
      </c>
      <c r="S25" s="3932">
        <v>1500</v>
      </c>
      <c r="T25" s="3931">
        <f t="shared" si="12"/>
        <v>142500</v>
      </c>
      <c r="U25" s="2794">
        <v>400</v>
      </c>
      <c r="V25" s="3931">
        <f t="shared" si="13"/>
        <v>38000</v>
      </c>
      <c r="W25" s="3932">
        <v>1200</v>
      </c>
      <c r="X25" s="3931">
        <f t="shared" si="10"/>
        <v>114000</v>
      </c>
      <c r="Y25" s="2790">
        <f t="shared" si="2"/>
        <v>13860</v>
      </c>
      <c r="Z25" s="3933">
        <f t="shared" si="11"/>
        <v>1316700</v>
      </c>
    </row>
    <row r="26" spans="1:26" s="3936" customFormat="1" ht="30" customHeight="1">
      <c r="A26" s="3928">
        <v>9</v>
      </c>
      <c r="B26" s="2023" t="s">
        <v>6503</v>
      </c>
      <c r="C26" s="3929" t="s">
        <v>6512</v>
      </c>
      <c r="D26" s="3930">
        <v>95</v>
      </c>
      <c r="E26" s="2794"/>
      <c r="F26" s="3931">
        <f t="shared" si="3"/>
        <v>0</v>
      </c>
      <c r="G26" s="3932">
        <v>1200</v>
      </c>
      <c r="H26" s="3931">
        <f t="shared" si="4"/>
        <v>114000</v>
      </c>
      <c r="I26" s="3932">
        <v>1200</v>
      </c>
      <c r="J26" s="3931">
        <f t="shared" si="5"/>
        <v>114000</v>
      </c>
      <c r="K26" s="2794">
        <v>240</v>
      </c>
      <c r="L26" s="3931">
        <f t="shared" si="6"/>
        <v>22800</v>
      </c>
      <c r="M26" s="3932">
        <v>1200</v>
      </c>
      <c r="N26" s="3931">
        <f t="shared" si="7"/>
        <v>114000</v>
      </c>
      <c r="O26" s="3932">
        <v>1200</v>
      </c>
      <c r="P26" s="2513">
        <f t="shared" si="8"/>
        <v>114000</v>
      </c>
      <c r="Q26" s="3932">
        <v>3500</v>
      </c>
      <c r="R26" s="3931">
        <f t="shared" si="9"/>
        <v>332500</v>
      </c>
      <c r="S26" s="2794"/>
      <c r="T26" s="3931">
        <f t="shared" si="12"/>
        <v>0</v>
      </c>
      <c r="U26" s="2794"/>
      <c r="V26" s="3931">
        <f t="shared" si="13"/>
        <v>0</v>
      </c>
      <c r="W26" s="3932">
        <v>4800</v>
      </c>
      <c r="X26" s="3931">
        <f t="shared" si="10"/>
        <v>456000</v>
      </c>
      <c r="Y26" s="2790">
        <f t="shared" si="2"/>
        <v>13340</v>
      </c>
      <c r="Z26" s="3933">
        <f t="shared" si="11"/>
        <v>1267300</v>
      </c>
    </row>
    <row r="27" spans="1:26" s="3934" customFormat="1" ht="30" customHeight="1">
      <c r="A27" s="3937">
        <v>10</v>
      </c>
      <c r="B27" s="2023" t="s">
        <v>6503</v>
      </c>
      <c r="C27" s="3929" t="s">
        <v>6513</v>
      </c>
      <c r="D27" s="3930">
        <v>95</v>
      </c>
      <c r="E27" s="3938"/>
      <c r="F27" s="3931">
        <f t="shared" si="3"/>
        <v>0</v>
      </c>
      <c r="G27" s="3939">
        <v>6000</v>
      </c>
      <c r="H27" s="3931">
        <f t="shared" si="4"/>
        <v>570000</v>
      </c>
      <c r="I27" s="3939">
        <v>4800</v>
      </c>
      <c r="J27" s="3931">
        <f t="shared" si="5"/>
        <v>456000</v>
      </c>
      <c r="K27" s="3939">
        <v>5353</v>
      </c>
      <c r="L27" s="3931">
        <f t="shared" si="6"/>
        <v>508535</v>
      </c>
      <c r="M27" s="3939">
        <v>1680</v>
      </c>
      <c r="N27" s="3931">
        <f t="shared" si="7"/>
        <v>159600</v>
      </c>
      <c r="O27" s="3932">
        <v>9600</v>
      </c>
      <c r="P27" s="2513">
        <f t="shared" si="8"/>
        <v>912000</v>
      </c>
      <c r="Q27" s="3932">
        <v>3000</v>
      </c>
      <c r="R27" s="3931">
        <f t="shared" si="9"/>
        <v>285000</v>
      </c>
      <c r="S27" s="3932">
        <v>2000</v>
      </c>
      <c r="T27" s="3931">
        <f t="shared" si="12"/>
        <v>190000</v>
      </c>
      <c r="U27" s="3932">
        <v>1000</v>
      </c>
      <c r="V27" s="3931">
        <f t="shared" si="13"/>
        <v>95000</v>
      </c>
      <c r="W27" s="3932">
        <v>15000</v>
      </c>
      <c r="X27" s="3931">
        <f t="shared" si="10"/>
        <v>1425000</v>
      </c>
      <c r="Y27" s="2790">
        <f t="shared" si="2"/>
        <v>48433</v>
      </c>
      <c r="Z27" s="3933">
        <f t="shared" si="11"/>
        <v>4601135</v>
      </c>
    </row>
    <row r="28" spans="1:26" s="3934" customFormat="1" ht="30" customHeight="1">
      <c r="A28" s="3928">
        <v>11</v>
      </c>
      <c r="B28" s="2023" t="s">
        <v>6503</v>
      </c>
      <c r="C28" s="3929" t="s">
        <v>6514</v>
      </c>
      <c r="D28" s="3930">
        <v>95</v>
      </c>
      <c r="E28" s="3940"/>
      <c r="F28" s="3931">
        <f t="shared" si="3"/>
        <v>0</v>
      </c>
      <c r="G28" s="3940">
        <v>480</v>
      </c>
      <c r="H28" s="3931">
        <f t="shared" si="4"/>
        <v>45600</v>
      </c>
      <c r="I28" s="3941">
        <v>1000</v>
      </c>
      <c r="J28" s="3931">
        <f t="shared" si="5"/>
        <v>95000</v>
      </c>
      <c r="K28" s="3942"/>
      <c r="L28" s="3931">
        <f t="shared" si="6"/>
        <v>0</v>
      </c>
      <c r="M28" s="3940"/>
      <c r="N28" s="3931">
        <f t="shared" si="7"/>
        <v>0</v>
      </c>
      <c r="O28" s="3941">
        <v>1800</v>
      </c>
      <c r="P28" s="2513">
        <f t="shared" si="8"/>
        <v>171000</v>
      </c>
      <c r="Q28" s="3940"/>
      <c r="R28" s="3931">
        <f t="shared" si="9"/>
        <v>0</v>
      </c>
      <c r="S28" s="3940"/>
      <c r="T28" s="3931">
        <f t="shared" si="12"/>
        <v>0</v>
      </c>
      <c r="U28" s="3942"/>
      <c r="V28" s="3931">
        <f t="shared" si="13"/>
        <v>0</v>
      </c>
      <c r="W28" s="3940">
        <v>480</v>
      </c>
      <c r="X28" s="3931">
        <f t="shared" si="10"/>
        <v>45600</v>
      </c>
      <c r="Y28" s="2790">
        <f t="shared" si="2"/>
        <v>3760</v>
      </c>
      <c r="Z28" s="3933">
        <f t="shared" si="11"/>
        <v>357200</v>
      </c>
    </row>
    <row r="29" spans="1:26" s="3934" customFormat="1" ht="30" customHeight="1">
      <c r="A29" s="3928">
        <v>12</v>
      </c>
      <c r="B29" s="2023" t="s">
        <v>6503</v>
      </c>
      <c r="C29" s="3929" t="s">
        <v>6515</v>
      </c>
      <c r="D29" s="3930">
        <v>95</v>
      </c>
      <c r="E29" s="3941">
        <v>3000</v>
      </c>
      <c r="F29" s="3931">
        <f t="shared" si="3"/>
        <v>285000</v>
      </c>
      <c r="G29" s="3941">
        <v>6000</v>
      </c>
      <c r="H29" s="3931">
        <f t="shared" si="4"/>
        <v>570000</v>
      </c>
      <c r="I29" s="3941">
        <v>12000</v>
      </c>
      <c r="J29" s="3931">
        <f t="shared" si="5"/>
        <v>1140000</v>
      </c>
      <c r="K29" s="3941">
        <v>2160</v>
      </c>
      <c r="L29" s="3931">
        <f t="shared" si="6"/>
        <v>205200</v>
      </c>
      <c r="M29" s="3941">
        <v>1440</v>
      </c>
      <c r="N29" s="3931">
        <f t="shared" si="7"/>
        <v>136800</v>
      </c>
      <c r="O29" s="3941">
        <v>6000</v>
      </c>
      <c r="P29" s="2513">
        <f t="shared" si="8"/>
        <v>570000</v>
      </c>
      <c r="Q29" s="3941">
        <v>4000</v>
      </c>
      <c r="R29" s="3931">
        <f t="shared" si="9"/>
        <v>380000</v>
      </c>
      <c r="S29" s="3941">
        <v>2000</v>
      </c>
      <c r="T29" s="3931">
        <f t="shared" si="12"/>
        <v>190000</v>
      </c>
      <c r="U29" s="3941">
        <v>1000</v>
      </c>
      <c r="V29" s="3931">
        <f t="shared" si="13"/>
        <v>95000</v>
      </c>
      <c r="W29" s="3941">
        <v>12000</v>
      </c>
      <c r="X29" s="3931">
        <f t="shared" si="10"/>
        <v>1140000</v>
      </c>
      <c r="Y29" s="2790">
        <f t="shared" si="2"/>
        <v>49600</v>
      </c>
      <c r="Z29" s="3933">
        <f t="shared" si="11"/>
        <v>4712000</v>
      </c>
    </row>
    <row r="30" spans="1:26" s="3934" customFormat="1" ht="30" customHeight="1">
      <c r="A30" s="3928">
        <v>13</v>
      </c>
      <c r="B30" s="2023" t="s">
        <v>6503</v>
      </c>
      <c r="C30" s="3929" t="s">
        <v>6516</v>
      </c>
      <c r="D30" s="3930">
        <v>95</v>
      </c>
      <c r="E30" s="3940"/>
      <c r="F30" s="3931"/>
      <c r="G30" s="3940"/>
      <c r="H30" s="3931"/>
      <c r="I30" s="3940"/>
      <c r="J30" s="3931"/>
      <c r="K30" s="3940"/>
      <c r="L30" s="3931"/>
      <c r="M30" s="3940"/>
      <c r="N30" s="3931"/>
      <c r="O30" s="3940"/>
      <c r="P30" s="2513"/>
      <c r="Q30" s="3940"/>
      <c r="R30" s="3931"/>
      <c r="S30" s="3940"/>
      <c r="T30" s="3931"/>
      <c r="U30" s="3940"/>
      <c r="V30" s="3931"/>
      <c r="W30" s="3940">
        <v>300</v>
      </c>
      <c r="X30" s="3931">
        <f t="shared" si="10"/>
        <v>28500</v>
      </c>
      <c r="Y30" s="2790">
        <v>300</v>
      </c>
      <c r="Z30" s="3933">
        <v>28500</v>
      </c>
    </row>
    <row r="31" spans="1:26" s="3934" customFormat="1" ht="30" customHeight="1">
      <c r="A31" s="3928">
        <v>14</v>
      </c>
      <c r="B31" s="2023" t="s">
        <v>6503</v>
      </c>
      <c r="C31" s="3929" t="s">
        <v>6517</v>
      </c>
      <c r="D31" s="3930">
        <v>95</v>
      </c>
      <c r="E31" s="3940"/>
      <c r="F31" s="3931">
        <f t="shared" si="3"/>
        <v>0</v>
      </c>
      <c r="G31" s="3940">
        <v>144</v>
      </c>
      <c r="H31" s="3931">
        <f t="shared" si="4"/>
        <v>13680</v>
      </c>
      <c r="I31" s="3940"/>
      <c r="J31" s="3931">
        <f t="shared" si="5"/>
        <v>0</v>
      </c>
      <c r="K31" s="3942"/>
      <c r="L31" s="3931">
        <f t="shared" si="6"/>
        <v>0</v>
      </c>
      <c r="M31" s="3942"/>
      <c r="N31" s="3931">
        <f t="shared" si="7"/>
        <v>0</v>
      </c>
      <c r="O31" s="3940">
        <v>480</v>
      </c>
      <c r="P31" s="2513">
        <f t="shared" si="8"/>
        <v>45600</v>
      </c>
      <c r="Q31" s="3940">
        <v>300</v>
      </c>
      <c r="R31" s="3931">
        <f t="shared" si="9"/>
        <v>28500</v>
      </c>
      <c r="S31" s="3940"/>
      <c r="T31" s="3931">
        <f t="shared" si="12"/>
        <v>0</v>
      </c>
      <c r="U31" s="3940">
        <v>120</v>
      </c>
      <c r="V31" s="3931">
        <f t="shared" si="13"/>
        <v>11400</v>
      </c>
      <c r="W31" s="3941">
        <v>1200</v>
      </c>
      <c r="X31" s="3931">
        <f t="shared" si="10"/>
        <v>114000</v>
      </c>
      <c r="Y31" s="2790">
        <f t="shared" si="2"/>
        <v>2244</v>
      </c>
      <c r="Z31" s="3933">
        <f t="shared" si="11"/>
        <v>213180</v>
      </c>
    </row>
    <row r="32" spans="1:26" s="3934" customFormat="1" ht="30" customHeight="1">
      <c r="A32" s="3928">
        <v>15</v>
      </c>
      <c r="B32" s="2023" t="s">
        <v>6503</v>
      </c>
      <c r="C32" s="3929" t="s">
        <v>6518</v>
      </c>
      <c r="D32" s="3930">
        <v>1000</v>
      </c>
      <c r="E32" s="3940">
        <v>2</v>
      </c>
      <c r="F32" s="3931">
        <f t="shared" si="3"/>
        <v>2000</v>
      </c>
      <c r="G32" s="3940">
        <v>3</v>
      </c>
      <c r="H32" s="3931">
        <f t="shared" si="4"/>
        <v>3000</v>
      </c>
      <c r="I32" s="3940"/>
      <c r="J32" s="3931">
        <f t="shared" si="5"/>
        <v>0</v>
      </c>
      <c r="K32" s="3940">
        <v>2</v>
      </c>
      <c r="L32" s="3931">
        <f t="shared" si="6"/>
        <v>2000</v>
      </c>
      <c r="M32" s="3942"/>
      <c r="N32" s="3931">
        <f t="shared" si="7"/>
        <v>0</v>
      </c>
      <c r="O32" s="3940">
        <v>10</v>
      </c>
      <c r="P32" s="2513">
        <f t="shared" si="8"/>
        <v>10000</v>
      </c>
      <c r="Q32" s="3940">
        <v>3</v>
      </c>
      <c r="R32" s="3931">
        <f t="shared" si="9"/>
        <v>3000</v>
      </c>
      <c r="S32" s="3940"/>
      <c r="T32" s="3931">
        <f t="shared" si="12"/>
        <v>0</v>
      </c>
      <c r="U32" s="3942"/>
      <c r="V32" s="3931">
        <f t="shared" si="13"/>
        <v>0</v>
      </c>
      <c r="W32" s="3940">
        <v>30</v>
      </c>
      <c r="X32" s="3931">
        <f t="shared" si="10"/>
        <v>30000</v>
      </c>
      <c r="Y32" s="2790">
        <f t="shared" si="2"/>
        <v>50</v>
      </c>
      <c r="Z32" s="3933">
        <f t="shared" si="11"/>
        <v>50000</v>
      </c>
    </row>
    <row r="33" spans="1:26" s="3934" customFormat="1" ht="30" customHeight="1">
      <c r="A33" s="3928">
        <v>16</v>
      </c>
      <c r="B33" s="2023" t="s">
        <v>6503</v>
      </c>
      <c r="C33" s="3943" t="s">
        <v>6519</v>
      </c>
      <c r="D33" s="3930">
        <v>200</v>
      </c>
      <c r="E33" s="3940"/>
      <c r="F33" s="3931">
        <f t="shared" si="3"/>
        <v>0</v>
      </c>
      <c r="G33" s="3940">
        <v>120</v>
      </c>
      <c r="H33" s="3931">
        <f t="shared" si="4"/>
        <v>24000</v>
      </c>
      <c r="I33" s="3940">
        <v>60</v>
      </c>
      <c r="J33" s="3931">
        <f t="shared" si="5"/>
        <v>12000</v>
      </c>
      <c r="K33" s="3942"/>
      <c r="L33" s="3931">
        <f t="shared" si="6"/>
        <v>0</v>
      </c>
      <c r="M33" s="3940">
        <v>48</v>
      </c>
      <c r="N33" s="3931">
        <f t="shared" si="7"/>
        <v>9600</v>
      </c>
      <c r="O33" s="3940">
        <v>144</v>
      </c>
      <c r="P33" s="2513">
        <f t="shared" si="8"/>
        <v>28800</v>
      </c>
      <c r="Q33" s="3940">
        <v>60</v>
      </c>
      <c r="R33" s="3931">
        <f t="shared" si="9"/>
        <v>12000</v>
      </c>
      <c r="S33" s="3940"/>
      <c r="T33" s="3931">
        <f t="shared" si="12"/>
        <v>0</v>
      </c>
      <c r="U33" s="3942">
        <v>20</v>
      </c>
      <c r="V33" s="3931">
        <f t="shared" si="13"/>
        <v>4000</v>
      </c>
      <c r="W33" s="3940"/>
      <c r="X33" s="3931">
        <f t="shared" si="10"/>
        <v>0</v>
      </c>
      <c r="Y33" s="2790">
        <f t="shared" si="2"/>
        <v>452</v>
      </c>
      <c r="Z33" s="3933">
        <f t="shared" si="11"/>
        <v>90400</v>
      </c>
    </row>
    <row r="34" spans="1:26" s="3952" customFormat="1" ht="30" customHeight="1">
      <c r="A34" s="3944"/>
      <c r="B34" s="3944"/>
      <c r="C34" s="3944" t="s">
        <v>31</v>
      </c>
      <c r="D34" s="3945"/>
      <c r="E34" s="3946"/>
      <c r="F34" s="3947">
        <f>SUM(F18:F33)</f>
        <v>287000</v>
      </c>
      <c r="G34" s="3948"/>
      <c r="H34" s="3947">
        <f>SUM(H18:H33)</f>
        <v>2278880</v>
      </c>
      <c r="I34" s="3946"/>
      <c r="J34" s="3949">
        <f>SUM(J18:J33)</f>
        <v>2506700</v>
      </c>
      <c r="K34" s="3948"/>
      <c r="L34" s="3947">
        <f>SUM(L18:L33)</f>
        <v>1069135</v>
      </c>
      <c r="M34" s="3948"/>
      <c r="N34" s="3947">
        <f>SUM(N18:N33)</f>
        <v>602400</v>
      </c>
      <c r="O34" s="3946"/>
      <c r="P34" s="3950">
        <f>SUM(P18:P33)</f>
        <v>2676380</v>
      </c>
      <c r="Q34" s="3946"/>
      <c r="R34" s="3947">
        <f>SUM(R18:R33)</f>
        <v>1848500</v>
      </c>
      <c r="S34" s="3946"/>
      <c r="T34" s="3947">
        <f>SUM(T19:T33)</f>
        <v>950000</v>
      </c>
      <c r="U34" s="3948"/>
      <c r="V34" s="3947">
        <f>SUM(V19:V33)</f>
        <v>347900</v>
      </c>
      <c r="W34" s="3946"/>
      <c r="X34" s="3947">
        <f>SUM(X18:X33)</f>
        <v>4444650</v>
      </c>
      <c r="Y34" s="3951">
        <f>SUM(Y18:Y33)</f>
        <v>178093</v>
      </c>
      <c r="Z34" s="3947">
        <f>SUM(Z18:Z33)</f>
        <v>17011545</v>
      </c>
    </row>
    <row r="35" spans="1:26" s="3934" customFormat="1" ht="30" customHeight="1">
      <c r="E35" s="3953"/>
      <c r="F35" s="3935"/>
      <c r="G35" s="3935"/>
      <c r="H35" s="3935"/>
      <c r="I35" s="3953"/>
      <c r="J35" s="3954"/>
      <c r="K35" s="3935"/>
      <c r="L35" s="3935"/>
      <c r="M35" s="3935"/>
      <c r="N35" s="3935"/>
      <c r="O35" s="3953"/>
      <c r="P35" s="3955"/>
      <c r="Q35" s="3953"/>
      <c r="R35" s="3935"/>
      <c r="S35" s="3953"/>
      <c r="T35" s="3935"/>
      <c r="U35" s="3935"/>
      <c r="V35" s="3935"/>
      <c r="W35" s="3953"/>
      <c r="X35" s="3956"/>
    </row>
    <row r="36" spans="1:26" s="3934" customFormat="1" ht="30" customHeight="1">
      <c r="E36" s="3953"/>
      <c r="F36" s="3935"/>
      <c r="G36" s="3935"/>
      <c r="H36" s="3935"/>
      <c r="I36" s="3953"/>
      <c r="J36" s="3935"/>
      <c r="K36" s="3957"/>
      <c r="L36" s="3957"/>
      <c r="M36" s="3958"/>
      <c r="N36" s="3958"/>
      <c r="O36" s="3959"/>
      <c r="P36" s="3960"/>
      <c r="Q36" s="3961"/>
      <c r="R36" s="3962"/>
      <c r="S36" s="3963"/>
      <c r="T36" s="3964"/>
      <c r="U36" s="3965"/>
      <c r="V36" s="3965"/>
      <c r="W36" s="3966"/>
      <c r="X36" s="3956"/>
    </row>
    <row r="37" spans="1:26" s="3934" customFormat="1" ht="30" customHeight="1">
      <c r="E37" s="3953"/>
      <c r="F37" s="3935"/>
      <c r="G37" s="3935"/>
      <c r="H37" s="3935"/>
      <c r="I37" s="3953"/>
      <c r="J37" s="3935"/>
      <c r="K37" s="3957"/>
      <c r="L37" s="3957"/>
      <c r="M37" s="3958"/>
      <c r="N37" s="3958"/>
      <c r="O37" s="3959"/>
      <c r="P37" s="3960"/>
      <c r="Q37" s="3961"/>
      <c r="R37" s="3962"/>
      <c r="S37" s="3963"/>
      <c r="T37" s="3964"/>
      <c r="U37" s="3965"/>
      <c r="V37" s="3965"/>
      <c r="W37" s="3966"/>
      <c r="X37" s="3956"/>
    </row>
    <row r="38" spans="1:26" s="3934" customFormat="1" ht="30" customHeight="1">
      <c r="E38" s="3953"/>
      <c r="F38" s="3935"/>
      <c r="G38" s="3935"/>
      <c r="H38" s="3935"/>
      <c r="I38" s="3953"/>
      <c r="J38" s="3935"/>
      <c r="K38" s="3957"/>
      <c r="L38" s="3957"/>
      <c r="M38" s="3958"/>
      <c r="N38" s="3958"/>
      <c r="O38" s="3959"/>
      <c r="P38" s="3960"/>
      <c r="Q38" s="3961"/>
      <c r="R38" s="3962"/>
      <c r="S38" s="3963"/>
      <c r="T38" s="3964"/>
      <c r="U38" s="3965"/>
      <c r="V38" s="3965"/>
      <c r="W38" s="3966"/>
      <c r="X38" s="3956"/>
    </row>
  </sheetData>
  <mergeCells count="22">
    <mergeCell ref="U16:V16"/>
    <mergeCell ref="W16:X16"/>
    <mergeCell ref="Z16:Z17"/>
    <mergeCell ref="I16:J16"/>
    <mergeCell ref="K16:L16"/>
    <mergeCell ref="M16:N16"/>
    <mergeCell ref="O16:P16"/>
    <mergeCell ref="Q16:R16"/>
    <mergeCell ref="S16:T16"/>
    <mergeCell ref="G16:H16"/>
    <mergeCell ref="A1:N1"/>
    <mergeCell ref="A4:N4"/>
    <mergeCell ref="A5:N5"/>
    <mergeCell ref="A6:N6"/>
    <mergeCell ref="A7:N7"/>
    <mergeCell ref="A9:F9"/>
    <mergeCell ref="K9:N9"/>
    <mergeCell ref="A16:A17"/>
    <mergeCell ref="B16:B17"/>
    <mergeCell ref="C16:C17"/>
    <mergeCell ref="D16:D17"/>
    <mergeCell ref="E16:F16"/>
  </mergeCells>
  <pageMargins left="1" right="0.25" top="0.75" bottom="0.75" header="0.3" footer="0.3"/>
  <pageSetup paperSize="5" scale="95" orientation="landscape" r:id="rId1"/>
  <rowBreaks count="1" manualBreakCount="1">
    <brk id="34" max="16383" man="1"/>
  </rowBreaks>
  <drawing r:id="rId2"/>
</worksheet>
</file>

<file path=xl/worksheets/sheet3.xml><?xml version="1.0" encoding="utf-8"?>
<worksheet xmlns="http://schemas.openxmlformats.org/spreadsheetml/2006/main" xmlns:r="http://schemas.openxmlformats.org/officeDocument/2006/relationships">
  <dimension ref="A1:M60"/>
  <sheetViews>
    <sheetView zoomScale="90" zoomScaleNormal="90" workbookViewId="0">
      <selection sqref="A1:XFD2"/>
    </sheetView>
  </sheetViews>
  <sheetFormatPr defaultRowHeight="15"/>
  <cols>
    <col min="1" max="1" width="4.42578125" style="203" customWidth="1"/>
    <col min="2" max="2" width="40.7109375" style="203" customWidth="1"/>
    <col min="3" max="3" width="5.42578125" style="203" customWidth="1"/>
    <col min="4" max="4" width="10.7109375" style="188" customWidth="1"/>
    <col min="5" max="5" width="17.7109375" style="203" customWidth="1"/>
    <col min="6" max="6" width="5.5703125" style="203" customWidth="1"/>
    <col min="7" max="7" width="14.85546875" style="203" customWidth="1"/>
    <col min="8" max="8" width="6" style="203" customWidth="1"/>
    <col min="9" max="9" width="14" style="203" customWidth="1"/>
    <col min="10" max="10" width="6.85546875" style="203" customWidth="1"/>
    <col min="11" max="11" width="14" style="203" customWidth="1"/>
    <col min="12" max="12" width="7.42578125" style="203" customWidth="1"/>
    <col min="13" max="13" width="14" style="203" customWidth="1"/>
  </cols>
  <sheetData>
    <row r="1" spans="1:13">
      <c r="A1" s="198"/>
      <c r="B1" s="36" t="s">
        <v>13</v>
      </c>
      <c r="C1" s="30"/>
      <c r="D1" s="31"/>
      <c r="E1" s="32"/>
      <c r="F1" s="33"/>
      <c r="G1" s="34"/>
      <c r="H1" s="33"/>
      <c r="I1" s="35"/>
      <c r="J1" s="33"/>
      <c r="K1" s="35"/>
      <c r="L1" s="33"/>
      <c r="M1" s="35"/>
    </row>
    <row r="2" spans="1:13">
      <c r="A2" s="198"/>
      <c r="B2" s="29"/>
      <c r="C2" s="30"/>
      <c r="D2" s="31"/>
      <c r="E2" s="32"/>
      <c r="F2" s="33"/>
      <c r="G2" s="34"/>
      <c r="H2" s="33"/>
      <c r="I2" s="35"/>
      <c r="J2" s="33"/>
      <c r="K2" s="35"/>
      <c r="L2" s="33"/>
      <c r="M2" s="35"/>
    </row>
    <row r="3" spans="1:13">
      <c r="A3" s="4116"/>
      <c r="B3" s="4116"/>
      <c r="C3" s="4116"/>
      <c r="D3" s="4116"/>
      <c r="E3" s="4116"/>
      <c r="F3" s="4116"/>
      <c r="G3" s="4116"/>
      <c r="H3" s="4116"/>
      <c r="I3" s="4116"/>
      <c r="J3" s="4116"/>
      <c r="K3" s="4116"/>
      <c r="L3" s="4116"/>
      <c r="M3" s="4116"/>
    </row>
    <row r="4" spans="1:13" ht="15.75">
      <c r="A4" s="4104" t="s">
        <v>12</v>
      </c>
      <c r="B4" s="4104"/>
      <c r="C4" s="4104"/>
      <c r="D4" s="4104"/>
      <c r="E4" s="4104"/>
      <c r="F4" s="4104"/>
      <c r="G4" s="4104"/>
      <c r="H4" s="4104"/>
      <c r="I4" s="4104"/>
      <c r="J4" s="4104"/>
      <c r="K4" s="4104"/>
      <c r="L4" s="4104"/>
      <c r="M4" s="4104"/>
    </row>
    <row r="5" spans="1:13" ht="15.75">
      <c r="A5" s="4104" t="s">
        <v>35</v>
      </c>
      <c r="B5" s="4104"/>
      <c r="C5" s="4104"/>
      <c r="D5" s="4104"/>
      <c r="E5" s="4104"/>
      <c r="F5" s="4104"/>
      <c r="G5" s="4104"/>
      <c r="H5" s="4104"/>
      <c r="I5" s="4104"/>
      <c r="J5" s="4104"/>
      <c r="K5" s="4104"/>
      <c r="L5" s="4104"/>
      <c r="M5" s="4104"/>
    </row>
    <row r="6" spans="1:13" ht="17.25" customHeight="1">
      <c r="A6" s="4104" t="s">
        <v>571</v>
      </c>
      <c r="B6" s="4104"/>
      <c r="C6" s="4104"/>
      <c r="D6" s="4104"/>
      <c r="E6" s="4104"/>
      <c r="F6" s="4104"/>
      <c r="G6" s="4104"/>
      <c r="H6" s="4104"/>
      <c r="I6" s="4104"/>
      <c r="J6" s="4104"/>
      <c r="K6" s="4104"/>
      <c r="L6" s="4104"/>
      <c r="M6" s="4104"/>
    </row>
    <row r="7" spans="1:13" ht="15.75">
      <c r="A7" s="192"/>
      <c r="B7" s="38"/>
      <c r="C7" s="39"/>
      <c r="D7" s="40"/>
      <c r="E7" s="41"/>
      <c r="F7" s="39"/>
      <c r="G7" s="42"/>
      <c r="H7" s="39"/>
      <c r="I7" s="41"/>
      <c r="J7" s="39"/>
      <c r="K7" s="41"/>
      <c r="L7" s="39"/>
      <c r="M7" s="41"/>
    </row>
    <row r="8" spans="1:13" ht="16.5" thickBot="1">
      <c r="A8" s="4102" t="s">
        <v>14</v>
      </c>
      <c r="B8" s="4102"/>
      <c r="C8" s="4102"/>
      <c r="D8" s="4102"/>
      <c r="E8" s="4102"/>
      <c r="F8" s="39"/>
      <c r="G8" s="42"/>
      <c r="H8" s="39"/>
      <c r="I8" s="41"/>
      <c r="J8" s="4103"/>
      <c r="K8" s="4103"/>
      <c r="L8" s="4103"/>
      <c r="M8" s="4103"/>
    </row>
    <row r="9" spans="1:13" s="935" customFormat="1" ht="12.75">
      <c r="A9" s="176" t="s">
        <v>15</v>
      </c>
      <c r="B9" s="917"/>
      <c r="C9" s="4117"/>
      <c r="D9" s="4118"/>
      <c r="E9" s="45" t="s">
        <v>18</v>
      </c>
      <c r="F9" s="4117"/>
      <c r="G9" s="4144"/>
      <c r="H9" s="4144"/>
      <c r="I9" s="4118"/>
      <c r="J9" s="4145" t="s">
        <v>527</v>
      </c>
      <c r="K9" s="4146"/>
      <c r="L9" s="4146"/>
      <c r="M9" s="4147"/>
    </row>
    <row r="10" spans="1:13" s="935" customFormat="1" ht="17.25" customHeight="1">
      <c r="A10" s="4127" t="s">
        <v>36</v>
      </c>
      <c r="B10" s="4128"/>
      <c r="C10" s="4128"/>
      <c r="D10" s="4129"/>
      <c r="E10" s="52"/>
      <c r="F10" s="4148"/>
      <c r="G10" s="4149"/>
      <c r="H10" s="4149"/>
      <c r="I10" s="4150"/>
      <c r="J10" s="4148"/>
      <c r="K10" s="4149"/>
      <c r="L10" s="4149"/>
      <c r="M10" s="4151"/>
    </row>
    <row r="11" spans="1:13" s="935" customFormat="1" ht="12.75">
      <c r="A11" s="179" t="s">
        <v>16</v>
      </c>
      <c r="B11" s="919"/>
      <c r="C11" s="50"/>
      <c r="D11" s="51"/>
      <c r="E11" s="51" t="s">
        <v>19</v>
      </c>
      <c r="F11" s="56" t="s">
        <v>28</v>
      </c>
      <c r="G11" s="52"/>
      <c r="H11" s="4110" t="s">
        <v>29</v>
      </c>
      <c r="I11" s="4110"/>
      <c r="J11" s="56" t="s">
        <v>30</v>
      </c>
      <c r="K11" s="52"/>
      <c r="L11" s="50"/>
      <c r="M11" s="55"/>
    </row>
    <row r="12" spans="1:13" s="935" customFormat="1" ht="12.75">
      <c r="A12" s="4111" t="s">
        <v>0</v>
      </c>
      <c r="B12" s="4112" t="s">
        <v>1</v>
      </c>
      <c r="C12" s="4113" t="s">
        <v>2</v>
      </c>
      <c r="D12" s="4114" t="s">
        <v>11</v>
      </c>
      <c r="E12" s="4115" t="s">
        <v>17</v>
      </c>
      <c r="F12" s="4108" t="s">
        <v>20</v>
      </c>
      <c r="G12" s="4108"/>
      <c r="H12" s="4108"/>
      <c r="I12" s="4108"/>
      <c r="J12" s="4108"/>
      <c r="K12" s="4108"/>
      <c r="L12" s="4108"/>
      <c r="M12" s="4109"/>
    </row>
    <row r="13" spans="1:13" s="935" customFormat="1" ht="12.75">
      <c r="A13" s="4111"/>
      <c r="B13" s="4112"/>
      <c r="C13" s="4113"/>
      <c r="D13" s="4114"/>
      <c r="E13" s="4115"/>
      <c r="F13" s="185" t="s">
        <v>3</v>
      </c>
      <c r="G13" s="936" t="s">
        <v>4</v>
      </c>
      <c r="H13" s="185" t="s">
        <v>5</v>
      </c>
      <c r="I13" s="937" t="s">
        <v>6</v>
      </c>
      <c r="J13" s="938" t="s">
        <v>7</v>
      </c>
      <c r="K13" s="937" t="s">
        <v>10</v>
      </c>
      <c r="L13" s="938" t="s">
        <v>9</v>
      </c>
      <c r="M13" s="939" t="s">
        <v>8</v>
      </c>
    </row>
    <row r="14" spans="1:13" s="935" customFormat="1" ht="12.75">
      <c r="A14" s="4111"/>
      <c r="B14" s="4112"/>
      <c r="C14" s="4113"/>
      <c r="D14" s="4114"/>
      <c r="E14" s="4115"/>
      <c r="F14" s="4108" t="s">
        <v>21</v>
      </c>
      <c r="G14" s="4108"/>
      <c r="H14" s="4108" t="s">
        <v>24</v>
      </c>
      <c r="I14" s="4108"/>
      <c r="J14" s="4108" t="s">
        <v>25</v>
      </c>
      <c r="K14" s="4108"/>
      <c r="L14" s="4108" t="s">
        <v>27</v>
      </c>
      <c r="M14" s="4109"/>
    </row>
    <row r="15" spans="1:13" s="935" customFormat="1" ht="12.75">
      <c r="A15" s="4111"/>
      <c r="B15" s="4112"/>
      <c r="C15" s="4113"/>
      <c r="D15" s="4114"/>
      <c r="E15" s="4115"/>
      <c r="F15" s="185" t="s">
        <v>23</v>
      </c>
      <c r="G15" s="920" t="s">
        <v>22</v>
      </c>
      <c r="H15" s="185" t="s">
        <v>23</v>
      </c>
      <c r="I15" s="920" t="s">
        <v>22</v>
      </c>
      <c r="J15" s="185" t="s">
        <v>23</v>
      </c>
      <c r="K15" s="920" t="s">
        <v>26</v>
      </c>
      <c r="L15" s="185" t="s">
        <v>23</v>
      </c>
      <c r="M15" s="921" t="s">
        <v>22</v>
      </c>
    </row>
    <row r="16" spans="1:13" ht="30">
      <c r="A16" s="204">
        <v>1</v>
      </c>
      <c r="B16" s="16" t="s">
        <v>572</v>
      </c>
      <c r="C16" s="62">
        <v>8</v>
      </c>
      <c r="D16" s="157">
        <v>15000</v>
      </c>
      <c r="E16" s="64">
        <v>120000</v>
      </c>
      <c r="F16" s="65"/>
      <c r="G16" s="66"/>
      <c r="H16" s="67"/>
      <c r="I16" s="68"/>
      <c r="J16" s="67">
        <v>8</v>
      </c>
      <c r="K16" s="69">
        <v>120000</v>
      </c>
      <c r="L16" s="67"/>
      <c r="M16" s="70"/>
    </row>
    <row r="17" spans="1:13">
      <c r="A17" s="204">
        <f>A16+1</f>
        <v>2</v>
      </c>
      <c r="B17" s="16" t="s">
        <v>573</v>
      </c>
      <c r="C17" s="62">
        <v>1</v>
      </c>
      <c r="D17" s="157"/>
      <c r="E17" s="64">
        <v>140000</v>
      </c>
      <c r="F17" s="65"/>
      <c r="G17" s="66"/>
      <c r="H17" s="67"/>
      <c r="I17" s="68">
        <v>140000</v>
      </c>
      <c r="J17" s="67"/>
      <c r="K17" s="69"/>
      <c r="L17" s="67"/>
      <c r="M17" s="70"/>
    </row>
    <row r="18" spans="1:13" ht="30">
      <c r="A18" s="204">
        <f t="shared" ref="A18:A55" si="0">A17+1</f>
        <v>3</v>
      </c>
      <c r="B18" s="16" t="s">
        <v>574</v>
      </c>
      <c r="C18" s="62">
        <v>1</v>
      </c>
      <c r="D18" s="157"/>
      <c r="E18" s="64">
        <v>1500000</v>
      </c>
      <c r="F18" s="65"/>
      <c r="G18" s="66">
        <v>1500000</v>
      </c>
      <c r="H18" s="67"/>
      <c r="I18" s="68"/>
      <c r="J18" s="67"/>
      <c r="K18" s="69"/>
      <c r="L18" s="67"/>
      <c r="M18" s="70"/>
    </row>
    <row r="19" spans="1:13" ht="45">
      <c r="A19" s="204">
        <f t="shared" si="0"/>
        <v>4</v>
      </c>
      <c r="B19" s="16" t="s">
        <v>575</v>
      </c>
      <c r="C19" s="62"/>
      <c r="D19" s="157">
        <v>300000</v>
      </c>
      <c r="E19" s="64">
        <v>300000</v>
      </c>
      <c r="F19" s="65"/>
      <c r="G19" s="66">
        <v>300000</v>
      </c>
      <c r="H19" s="67"/>
      <c r="I19" s="68"/>
      <c r="J19" s="67"/>
      <c r="K19" s="69"/>
      <c r="L19" s="67"/>
      <c r="M19" s="70"/>
    </row>
    <row r="20" spans="1:13" ht="30">
      <c r="A20" s="204">
        <f t="shared" si="0"/>
        <v>5</v>
      </c>
      <c r="B20" s="16" t="s">
        <v>576</v>
      </c>
      <c r="C20" s="62">
        <v>11</v>
      </c>
      <c r="D20" s="157"/>
      <c r="E20" s="72">
        <v>15000</v>
      </c>
      <c r="F20" s="65"/>
      <c r="G20" s="66">
        <v>15000</v>
      </c>
      <c r="H20" s="67"/>
      <c r="I20" s="68"/>
      <c r="J20" s="67"/>
      <c r="K20" s="69"/>
      <c r="L20" s="67"/>
      <c r="M20" s="70"/>
    </row>
    <row r="21" spans="1:13">
      <c r="A21" s="204"/>
      <c r="B21" s="16" t="s">
        <v>628</v>
      </c>
      <c r="C21" s="62">
        <v>2</v>
      </c>
      <c r="D21" s="157">
        <v>1370</v>
      </c>
      <c r="E21" s="72">
        <v>2740</v>
      </c>
      <c r="F21" s="65">
        <v>1</v>
      </c>
      <c r="G21" s="66">
        <v>1370</v>
      </c>
      <c r="H21" s="67">
        <v>1</v>
      </c>
      <c r="I21" s="68">
        <v>1370</v>
      </c>
      <c r="J21" s="67"/>
      <c r="K21" s="69"/>
      <c r="L21" s="67"/>
      <c r="M21" s="70"/>
    </row>
    <row r="22" spans="1:13">
      <c r="A22" s="204">
        <f>A20+1</f>
        <v>6</v>
      </c>
      <c r="B22" s="16" t="s">
        <v>623</v>
      </c>
      <c r="C22" s="62">
        <v>1</v>
      </c>
      <c r="D22" s="157">
        <v>30800</v>
      </c>
      <c r="E22" s="72">
        <v>30800</v>
      </c>
      <c r="F22" s="65">
        <v>1</v>
      </c>
      <c r="G22" s="66">
        <v>30800</v>
      </c>
      <c r="H22" s="67"/>
      <c r="I22" s="68"/>
      <c r="J22" s="67"/>
      <c r="K22" s="69"/>
      <c r="L22" s="67"/>
      <c r="M22" s="70"/>
    </row>
    <row r="23" spans="1:13" ht="60">
      <c r="A23" s="204">
        <f t="shared" si="0"/>
        <v>7</v>
      </c>
      <c r="B23" s="16" t="s">
        <v>577</v>
      </c>
      <c r="C23" s="62">
        <v>1</v>
      </c>
      <c r="D23" s="157">
        <v>156000</v>
      </c>
      <c r="E23" s="72">
        <v>156000</v>
      </c>
      <c r="F23" s="65"/>
      <c r="G23" s="66">
        <v>156000</v>
      </c>
      <c r="H23" s="67"/>
      <c r="I23" s="68"/>
      <c r="J23" s="67"/>
      <c r="K23" s="69"/>
      <c r="L23" s="67"/>
      <c r="M23" s="70"/>
    </row>
    <row r="24" spans="1:13">
      <c r="A24" s="204">
        <f t="shared" si="0"/>
        <v>8</v>
      </c>
      <c r="B24" s="16" t="s">
        <v>626</v>
      </c>
      <c r="C24" s="62">
        <v>2</v>
      </c>
      <c r="D24" s="157">
        <v>9880</v>
      </c>
      <c r="E24" s="72">
        <v>19760</v>
      </c>
      <c r="F24" s="65">
        <v>1</v>
      </c>
      <c r="G24" s="66">
        <v>9880</v>
      </c>
      <c r="H24" s="67">
        <v>1</v>
      </c>
      <c r="I24" s="68">
        <v>9880</v>
      </c>
      <c r="J24" s="67"/>
      <c r="K24" s="69"/>
      <c r="L24" s="67"/>
      <c r="M24" s="70"/>
    </row>
    <row r="25" spans="1:13">
      <c r="A25" s="204">
        <f t="shared" si="0"/>
        <v>9</v>
      </c>
      <c r="B25" s="16" t="s">
        <v>622</v>
      </c>
      <c r="C25" s="62">
        <v>2</v>
      </c>
      <c r="D25" s="157">
        <v>19800</v>
      </c>
      <c r="E25" s="72">
        <v>39600</v>
      </c>
      <c r="F25" s="65">
        <v>1</v>
      </c>
      <c r="G25" s="66">
        <v>19800</v>
      </c>
      <c r="H25" s="67">
        <v>1</v>
      </c>
      <c r="I25" s="68">
        <v>19800</v>
      </c>
      <c r="J25" s="67"/>
      <c r="K25" s="69"/>
      <c r="L25" s="67"/>
      <c r="M25" s="70"/>
    </row>
    <row r="26" spans="1:13">
      <c r="A26" s="204">
        <f t="shared" si="0"/>
        <v>10</v>
      </c>
      <c r="B26" s="16" t="s">
        <v>578</v>
      </c>
      <c r="C26" s="62">
        <v>6</v>
      </c>
      <c r="D26" s="157"/>
      <c r="E26" s="73">
        <v>25000</v>
      </c>
      <c r="F26" s="65"/>
      <c r="G26" s="66">
        <v>25000</v>
      </c>
      <c r="H26" s="67"/>
      <c r="I26" s="68"/>
      <c r="J26" s="67"/>
      <c r="K26" s="69"/>
      <c r="L26" s="67"/>
      <c r="M26" s="70"/>
    </row>
    <row r="27" spans="1:13">
      <c r="A27" s="204">
        <f t="shared" si="0"/>
        <v>11</v>
      </c>
      <c r="B27" s="16" t="s">
        <v>624</v>
      </c>
      <c r="C27" s="62">
        <v>1</v>
      </c>
      <c r="D27" s="157">
        <v>32971</v>
      </c>
      <c r="E27" s="73">
        <v>32971</v>
      </c>
      <c r="F27" s="65">
        <v>1</v>
      </c>
      <c r="G27" s="66">
        <v>32971</v>
      </c>
      <c r="H27" s="67"/>
      <c r="I27" s="68"/>
      <c r="J27" s="67"/>
      <c r="K27" s="69"/>
      <c r="L27" s="67"/>
      <c r="M27" s="70"/>
    </row>
    <row r="28" spans="1:13" ht="30" customHeight="1">
      <c r="A28" s="204">
        <f t="shared" si="0"/>
        <v>12</v>
      </c>
      <c r="B28" s="16" t="s">
        <v>619</v>
      </c>
      <c r="C28" s="62">
        <v>15</v>
      </c>
      <c r="D28" s="157"/>
      <c r="E28" s="73">
        <v>35000</v>
      </c>
      <c r="F28" s="65">
        <v>10</v>
      </c>
      <c r="G28" s="66">
        <v>23333.33</v>
      </c>
      <c r="H28" s="67">
        <v>5</v>
      </c>
      <c r="I28" s="68">
        <v>11666.67</v>
      </c>
      <c r="J28" s="67"/>
      <c r="K28" s="69"/>
      <c r="L28" s="67"/>
      <c r="M28" s="70"/>
    </row>
    <row r="29" spans="1:13" ht="15" customHeight="1">
      <c r="A29" s="204">
        <f t="shared" si="0"/>
        <v>13</v>
      </c>
      <c r="B29" s="16" t="s">
        <v>625</v>
      </c>
      <c r="C29" s="62">
        <v>1</v>
      </c>
      <c r="D29" s="157">
        <v>22312</v>
      </c>
      <c r="E29" s="73">
        <v>22312</v>
      </c>
      <c r="F29" s="65">
        <v>1</v>
      </c>
      <c r="G29" s="66">
        <v>22312</v>
      </c>
      <c r="H29" s="67"/>
      <c r="I29" s="68"/>
      <c r="J29" s="67"/>
      <c r="K29" s="69"/>
      <c r="L29" s="67"/>
      <c r="M29" s="70"/>
    </row>
    <row r="30" spans="1:13">
      <c r="A30" s="204">
        <f t="shared" si="0"/>
        <v>14</v>
      </c>
      <c r="B30" s="16" t="s">
        <v>579</v>
      </c>
      <c r="C30" s="62">
        <v>1</v>
      </c>
      <c r="D30" s="157">
        <v>250000</v>
      </c>
      <c r="E30" s="75">
        <v>250000</v>
      </c>
      <c r="F30" s="65"/>
      <c r="G30" s="66">
        <v>250000</v>
      </c>
      <c r="H30" s="67"/>
      <c r="I30" s="68"/>
      <c r="J30" s="67"/>
      <c r="K30" s="69"/>
      <c r="L30" s="67"/>
      <c r="M30" s="70"/>
    </row>
    <row r="31" spans="1:13">
      <c r="A31" s="204">
        <f t="shared" si="0"/>
        <v>15</v>
      </c>
      <c r="B31" s="16" t="s">
        <v>580</v>
      </c>
      <c r="C31" s="62"/>
      <c r="D31" s="157"/>
      <c r="E31" s="75">
        <v>400000</v>
      </c>
      <c r="F31" s="65"/>
      <c r="G31" s="76">
        <v>400000</v>
      </c>
      <c r="H31" s="67"/>
      <c r="I31" s="77"/>
      <c r="J31" s="67"/>
      <c r="K31" s="69"/>
      <c r="L31" s="67"/>
      <c r="M31" s="70"/>
    </row>
    <row r="32" spans="1:13">
      <c r="A32" s="204">
        <f t="shared" si="0"/>
        <v>16</v>
      </c>
      <c r="B32" s="16" t="s">
        <v>581</v>
      </c>
      <c r="C32" s="62"/>
      <c r="D32" s="157"/>
      <c r="E32" s="75">
        <v>70000</v>
      </c>
      <c r="F32" s="65"/>
      <c r="G32" s="76">
        <v>70000</v>
      </c>
      <c r="H32" s="67"/>
      <c r="I32" s="77"/>
      <c r="J32" s="67"/>
      <c r="K32" s="69"/>
      <c r="L32" s="67"/>
      <c r="M32" s="70"/>
    </row>
    <row r="33" spans="1:13">
      <c r="A33" s="204">
        <f t="shared" si="0"/>
        <v>17</v>
      </c>
      <c r="B33" s="16" t="s">
        <v>582</v>
      </c>
      <c r="C33" s="62"/>
      <c r="D33" s="157"/>
      <c r="E33" s="64">
        <v>164000</v>
      </c>
      <c r="F33" s="65"/>
      <c r="G33" s="76">
        <v>164000</v>
      </c>
      <c r="H33" s="67"/>
      <c r="I33" s="77"/>
      <c r="J33" s="67"/>
      <c r="K33" s="69"/>
      <c r="L33" s="67"/>
      <c r="M33" s="70"/>
    </row>
    <row r="34" spans="1:13">
      <c r="A34" s="204">
        <f t="shared" si="0"/>
        <v>18</v>
      </c>
      <c r="B34" s="16" t="s">
        <v>627</v>
      </c>
      <c r="C34" s="62">
        <v>1</v>
      </c>
      <c r="D34" s="157">
        <v>1602</v>
      </c>
      <c r="E34" s="64">
        <v>1602</v>
      </c>
      <c r="F34" s="65">
        <v>1</v>
      </c>
      <c r="G34" s="76">
        <v>1602</v>
      </c>
      <c r="H34" s="67"/>
      <c r="I34" s="77"/>
      <c r="J34" s="67"/>
      <c r="K34" s="69"/>
      <c r="L34" s="67"/>
      <c r="M34" s="70"/>
    </row>
    <row r="35" spans="1:13">
      <c r="A35" s="204">
        <f t="shared" si="0"/>
        <v>19</v>
      </c>
      <c r="B35" s="16" t="s">
        <v>583</v>
      </c>
      <c r="C35" s="62"/>
      <c r="D35" s="157"/>
      <c r="E35" s="64">
        <v>106000</v>
      </c>
      <c r="F35" s="65"/>
      <c r="G35" s="76"/>
      <c r="H35" s="67"/>
      <c r="I35" s="66">
        <v>53000</v>
      </c>
      <c r="J35" s="67"/>
      <c r="K35" s="69">
        <v>53000</v>
      </c>
      <c r="L35" s="67"/>
      <c r="M35" s="70"/>
    </row>
    <row r="36" spans="1:13">
      <c r="A36" s="204">
        <f t="shared" si="0"/>
        <v>20</v>
      </c>
      <c r="B36" s="16" t="s">
        <v>584</v>
      </c>
      <c r="C36" s="79"/>
      <c r="D36" s="157"/>
      <c r="E36" s="64">
        <v>13386</v>
      </c>
      <c r="F36" s="65"/>
      <c r="G36" s="76"/>
      <c r="H36" s="67"/>
      <c r="I36" s="77"/>
      <c r="J36" s="67"/>
      <c r="K36" s="69"/>
      <c r="L36" s="67"/>
      <c r="M36" s="70"/>
    </row>
    <row r="37" spans="1:13" s="27" customFormat="1">
      <c r="A37" s="204"/>
      <c r="B37" s="16" t="s">
        <v>649</v>
      </c>
      <c r="C37" s="79">
        <v>12</v>
      </c>
      <c r="D37" s="157"/>
      <c r="E37" s="64">
        <v>630000</v>
      </c>
      <c r="F37" s="65">
        <v>3</v>
      </c>
      <c r="G37" s="76">
        <v>157500</v>
      </c>
      <c r="H37" s="67">
        <v>3</v>
      </c>
      <c r="I37" s="66">
        <v>157500</v>
      </c>
      <c r="J37" s="67">
        <v>3</v>
      </c>
      <c r="K37" s="69">
        <v>157500</v>
      </c>
      <c r="L37" s="67">
        <v>3</v>
      </c>
      <c r="M37" s="70">
        <v>157500</v>
      </c>
    </row>
    <row r="38" spans="1:13">
      <c r="A38" s="204">
        <f>A36+1</f>
        <v>21</v>
      </c>
      <c r="B38" s="16" t="s">
        <v>585</v>
      </c>
      <c r="C38" s="81">
        <v>51</v>
      </c>
      <c r="D38" s="157"/>
      <c r="E38" s="64">
        <v>300000</v>
      </c>
      <c r="F38" s="65"/>
      <c r="G38" s="76">
        <v>75000</v>
      </c>
      <c r="H38" s="67"/>
      <c r="I38" s="66">
        <v>75000</v>
      </c>
      <c r="J38" s="67"/>
      <c r="K38" s="69">
        <v>75000</v>
      </c>
      <c r="L38" s="67"/>
      <c r="M38" s="70">
        <v>75000</v>
      </c>
    </row>
    <row r="39" spans="1:13" ht="30">
      <c r="A39" s="204">
        <f t="shared" si="0"/>
        <v>22</v>
      </c>
      <c r="B39" s="16" t="s">
        <v>586</v>
      </c>
      <c r="C39" s="81">
        <v>1</v>
      </c>
      <c r="D39" s="157"/>
      <c r="E39" s="64">
        <v>380000</v>
      </c>
      <c r="F39" s="65"/>
      <c r="G39" s="76">
        <v>380000</v>
      </c>
      <c r="H39" s="67"/>
      <c r="I39" s="66"/>
      <c r="J39" s="67"/>
      <c r="K39" s="69"/>
      <c r="L39" s="67"/>
      <c r="M39" s="70"/>
    </row>
    <row r="40" spans="1:13" ht="30" customHeight="1">
      <c r="A40" s="204">
        <f t="shared" si="0"/>
        <v>23</v>
      </c>
      <c r="B40" s="16" t="s">
        <v>587</v>
      </c>
      <c r="C40" s="81"/>
      <c r="D40" s="157"/>
      <c r="E40" s="64">
        <v>399000</v>
      </c>
      <c r="F40" s="65"/>
      <c r="G40" s="76">
        <v>273031.5</v>
      </c>
      <c r="H40" s="67"/>
      <c r="I40" s="66"/>
      <c r="J40" s="67"/>
      <c r="K40" s="69">
        <v>125968.5</v>
      </c>
      <c r="L40" s="67"/>
      <c r="M40" s="70"/>
    </row>
    <row r="41" spans="1:13">
      <c r="A41" s="204">
        <f t="shared" si="0"/>
        <v>24</v>
      </c>
      <c r="B41" s="16" t="s">
        <v>588</v>
      </c>
      <c r="C41" s="81"/>
      <c r="D41" s="157"/>
      <c r="E41" s="64">
        <v>120000</v>
      </c>
      <c r="F41" s="65"/>
      <c r="G41" s="76">
        <v>120000</v>
      </c>
      <c r="H41" s="67"/>
      <c r="I41" s="66"/>
      <c r="J41" s="67"/>
      <c r="K41" s="69"/>
      <c r="L41" s="67"/>
      <c r="M41" s="70"/>
    </row>
    <row r="42" spans="1:13">
      <c r="A42" s="204">
        <f t="shared" si="0"/>
        <v>25</v>
      </c>
      <c r="B42" s="16" t="s">
        <v>589</v>
      </c>
      <c r="C42" s="81"/>
      <c r="D42" s="157"/>
      <c r="E42" s="64">
        <v>15000</v>
      </c>
      <c r="F42" s="65"/>
      <c r="G42" s="76">
        <v>15000</v>
      </c>
      <c r="H42" s="67"/>
      <c r="I42" s="66"/>
      <c r="J42" s="67"/>
      <c r="K42" s="69"/>
      <c r="L42" s="67"/>
      <c r="M42" s="70"/>
    </row>
    <row r="43" spans="1:13">
      <c r="A43" s="204">
        <f t="shared" si="0"/>
        <v>26</v>
      </c>
      <c r="B43" s="16" t="s">
        <v>590</v>
      </c>
      <c r="C43" s="81"/>
      <c r="D43" s="157"/>
      <c r="E43" s="64">
        <v>25000</v>
      </c>
      <c r="F43" s="65"/>
      <c r="G43" s="76">
        <v>25000</v>
      </c>
      <c r="H43" s="67"/>
      <c r="I43" s="66"/>
      <c r="J43" s="67"/>
      <c r="K43" s="69"/>
      <c r="L43" s="67"/>
      <c r="M43" s="70"/>
    </row>
    <row r="44" spans="1:13">
      <c r="A44" s="204">
        <f t="shared" si="0"/>
        <v>27</v>
      </c>
      <c r="B44" s="16" t="s">
        <v>591</v>
      </c>
      <c r="C44" s="81"/>
      <c r="D44" s="157"/>
      <c r="E44" s="64">
        <v>30000</v>
      </c>
      <c r="F44" s="65"/>
      <c r="G44" s="76">
        <v>30000</v>
      </c>
      <c r="H44" s="67"/>
      <c r="I44" s="66"/>
      <c r="J44" s="67"/>
      <c r="K44" s="69"/>
      <c r="L44" s="67"/>
      <c r="M44" s="70"/>
    </row>
    <row r="45" spans="1:13" ht="30">
      <c r="A45" s="204">
        <f t="shared" si="0"/>
        <v>28</v>
      </c>
      <c r="B45" s="231" t="s">
        <v>592</v>
      </c>
      <c r="C45" s="81"/>
      <c r="D45" s="157"/>
      <c r="E45" s="64">
        <v>50000</v>
      </c>
      <c r="F45" s="65"/>
      <c r="G45" s="76">
        <v>50000</v>
      </c>
      <c r="H45" s="67"/>
      <c r="I45" s="66"/>
      <c r="J45" s="67"/>
      <c r="K45" s="69"/>
      <c r="L45" s="67"/>
      <c r="M45" s="70"/>
    </row>
    <row r="46" spans="1:13" ht="30">
      <c r="A46" s="204">
        <f t="shared" si="0"/>
        <v>29</v>
      </c>
      <c r="B46" s="231" t="s">
        <v>593</v>
      </c>
      <c r="C46" s="81"/>
      <c r="D46" s="157"/>
      <c r="E46" s="64">
        <v>100000</v>
      </c>
      <c r="F46" s="65"/>
      <c r="G46" s="76">
        <v>25000</v>
      </c>
      <c r="H46" s="67"/>
      <c r="I46" s="66">
        <v>25000</v>
      </c>
      <c r="J46" s="67"/>
      <c r="K46" s="69">
        <v>25000</v>
      </c>
      <c r="L46" s="67"/>
      <c r="M46" s="70">
        <v>25000</v>
      </c>
    </row>
    <row r="47" spans="1:13" ht="15" customHeight="1">
      <c r="A47" s="204">
        <f t="shared" si="0"/>
        <v>30</v>
      </c>
      <c r="B47" s="16" t="s">
        <v>594</v>
      </c>
      <c r="C47" s="81"/>
      <c r="D47" s="157"/>
      <c r="E47" s="64">
        <v>27200</v>
      </c>
      <c r="F47" s="65"/>
      <c r="G47" s="76">
        <v>6800</v>
      </c>
      <c r="H47" s="67"/>
      <c r="I47" s="66">
        <v>6800</v>
      </c>
      <c r="J47" s="67"/>
      <c r="K47" s="69">
        <v>6800</v>
      </c>
      <c r="L47" s="67"/>
      <c r="M47" s="70">
        <v>6800</v>
      </c>
    </row>
    <row r="48" spans="1:13" ht="30" customHeight="1">
      <c r="A48" s="204">
        <f t="shared" si="0"/>
        <v>31</v>
      </c>
      <c r="B48" s="16" t="s">
        <v>636</v>
      </c>
      <c r="C48" s="81"/>
      <c r="D48" s="157"/>
      <c r="E48" s="64">
        <v>108000</v>
      </c>
      <c r="F48" s="65"/>
      <c r="G48" s="76">
        <v>27000</v>
      </c>
      <c r="H48" s="67"/>
      <c r="I48" s="66">
        <v>27000</v>
      </c>
      <c r="J48" s="67"/>
      <c r="K48" s="69">
        <v>27000</v>
      </c>
      <c r="L48" s="67"/>
      <c r="M48" s="70">
        <v>27000</v>
      </c>
    </row>
    <row r="49" spans="1:13" ht="45">
      <c r="A49" s="204">
        <f t="shared" si="0"/>
        <v>32</v>
      </c>
      <c r="B49" s="16" t="s">
        <v>595</v>
      </c>
      <c r="C49" s="81"/>
      <c r="D49" s="157"/>
      <c r="E49" s="64">
        <v>45000</v>
      </c>
      <c r="F49" s="65"/>
      <c r="G49" s="76">
        <v>45000</v>
      </c>
      <c r="H49" s="67"/>
      <c r="I49" s="66"/>
      <c r="J49" s="67"/>
      <c r="K49" s="69"/>
      <c r="L49" s="67"/>
      <c r="M49" s="70"/>
    </row>
    <row r="50" spans="1:13" ht="30">
      <c r="A50" s="204">
        <f t="shared" si="0"/>
        <v>33</v>
      </c>
      <c r="B50" s="16" t="s">
        <v>596</v>
      </c>
      <c r="C50" s="81"/>
      <c r="D50" s="157"/>
      <c r="E50" s="64">
        <v>4973</v>
      </c>
      <c r="F50" s="65"/>
      <c r="G50" s="76">
        <v>4973</v>
      </c>
      <c r="H50" s="67"/>
      <c r="I50" s="66"/>
      <c r="J50" s="67"/>
      <c r="K50" s="69"/>
      <c r="L50" s="67"/>
      <c r="M50" s="70"/>
    </row>
    <row r="51" spans="1:13" ht="30">
      <c r="A51" s="204">
        <f t="shared" si="0"/>
        <v>34</v>
      </c>
      <c r="B51" s="232" t="s">
        <v>597</v>
      </c>
      <c r="C51" s="81"/>
      <c r="D51" s="157"/>
      <c r="E51" s="64">
        <v>70000</v>
      </c>
      <c r="F51" s="65"/>
      <c r="G51" s="76"/>
      <c r="H51" s="67"/>
      <c r="I51" s="66">
        <v>35000</v>
      </c>
      <c r="J51" s="67"/>
      <c r="K51" s="69">
        <v>35000</v>
      </c>
      <c r="L51" s="67"/>
      <c r="M51" s="70"/>
    </row>
    <row r="52" spans="1:13" ht="30">
      <c r="A52" s="204">
        <f t="shared" si="0"/>
        <v>35</v>
      </c>
      <c r="B52" s="232" t="s">
        <v>620</v>
      </c>
      <c r="C52" s="81">
        <v>15</v>
      </c>
      <c r="D52" s="157">
        <v>4000</v>
      </c>
      <c r="E52" s="64">
        <v>60000</v>
      </c>
      <c r="F52" s="65">
        <v>10</v>
      </c>
      <c r="G52" s="76">
        <v>40000</v>
      </c>
      <c r="H52" s="67">
        <v>5</v>
      </c>
      <c r="I52" s="66">
        <v>20000</v>
      </c>
      <c r="J52" s="67"/>
      <c r="K52" s="69"/>
      <c r="L52" s="67"/>
      <c r="M52" s="70"/>
    </row>
    <row r="53" spans="1:13">
      <c r="A53" s="204">
        <f t="shared" si="0"/>
        <v>36</v>
      </c>
      <c r="B53" s="232" t="s">
        <v>598</v>
      </c>
      <c r="C53" s="81"/>
      <c r="D53" s="157"/>
      <c r="E53" s="64">
        <v>31018</v>
      </c>
      <c r="F53" s="65"/>
      <c r="G53" s="76">
        <v>31018</v>
      </c>
      <c r="H53" s="67"/>
      <c r="I53" s="66"/>
      <c r="J53" s="67"/>
      <c r="K53" s="69"/>
      <c r="L53" s="67"/>
      <c r="M53" s="70"/>
    </row>
    <row r="54" spans="1:13">
      <c r="A54" s="204">
        <f t="shared" si="0"/>
        <v>37</v>
      </c>
      <c r="B54" s="158" t="s">
        <v>599</v>
      </c>
      <c r="C54" s="62"/>
      <c r="D54" s="157"/>
      <c r="E54" s="75">
        <v>41000</v>
      </c>
      <c r="F54" s="65"/>
      <c r="G54" s="76">
        <v>41000</v>
      </c>
      <c r="H54" s="67"/>
      <c r="I54" s="68"/>
      <c r="J54" s="67"/>
      <c r="K54" s="77"/>
      <c r="L54" s="67"/>
      <c r="M54" s="70"/>
    </row>
    <row r="55" spans="1:13" s="14" customFormat="1" ht="15.75" thickBot="1">
      <c r="A55" s="205">
        <f t="shared" si="0"/>
        <v>38</v>
      </c>
      <c r="B55" s="159" t="s">
        <v>621</v>
      </c>
      <c r="C55" s="83">
        <v>1</v>
      </c>
      <c r="D55" s="160">
        <v>2729</v>
      </c>
      <c r="E55" s="85">
        <v>2729</v>
      </c>
      <c r="F55" s="86">
        <v>1</v>
      </c>
      <c r="G55" s="87">
        <v>2729</v>
      </c>
      <c r="H55" s="88"/>
      <c r="I55" s="89"/>
      <c r="J55" s="88"/>
      <c r="K55" s="90"/>
      <c r="L55" s="88"/>
      <c r="M55" s="91"/>
    </row>
    <row r="56" spans="1:13" s="254" customFormat="1">
      <c r="A56" s="299"/>
      <c r="B56" s="18"/>
      <c r="C56" s="4138" t="s">
        <v>31</v>
      </c>
      <c r="D56" s="4138"/>
      <c r="E56" s="92">
        <f>SUM(E16:E55)</f>
        <v>5883091</v>
      </c>
      <c r="F56" s="931"/>
      <c r="G56" s="92">
        <f>SUM(G16:G55)</f>
        <v>4371119.83</v>
      </c>
      <c r="H56" s="932"/>
      <c r="I56" s="92">
        <f>SUM(I16:I54)</f>
        <v>582016.67000000004</v>
      </c>
      <c r="J56" s="932"/>
      <c r="K56" s="92">
        <f>SUM(K16:K54)</f>
        <v>625268.5</v>
      </c>
      <c r="L56" s="932"/>
      <c r="M56" s="92">
        <f>SUM(M16:M54)</f>
        <v>291300</v>
      </c>
    </row>
    <row r="57" spans="1:13">
      <c r="A57" s="206"/>
      <c r="B57" s="95"/>
      <c r="C57" s="4107"/>
      <c r="D57" s="4107"/>
      <c r="E57" s="96"/>
      <c r="F57" s="97"/>
      <c r="G57" s="98"/>
      <c r="H57" s="97"/>
      <c r="I57" s="98"/>
      <c r="J57" s="97"/>
      <c r="K57" s="98"/>
      <c r="L57" s="97"/>
      <c r="M57" s="98"/>
    </row>
    <row r="58" spans="1:13">
      <c r="A58" s="206"/>
      <c r="B58" s="99"/>
      <c r="C58" s="100"/>
      <c r="D58" s="101"/>
      <c r="E58" s="96"/>
      <c r="F58" s="97"/>
      <c r="G58" s="98"/>
      <c r="H58" s="97"/>
      <c r="I58" s="98"/>
      <c r="J58" s="97"/>
      <c r="K58" s="98"/>
      <c r="L58" s="97"/>
      <c r="M58" s="98"/>
    </row>
    <row r="59" spans="1:13">
      <c r="A59" s="206"/>
      <c r="B59" s="99"/>
      <c r="C59" s="100"/>
      <c r="D59" s="101"/>
      <c r="E59" s="96"/>
      <c r="F59" s="97"/>
      <c r="G59" s="98"/>
      <c r="H59" s="97"/>
      <c r="I59" s="98"/>
      <c r="J59" s="97"/>
      <c r="K59" s="98"/>
      <c r="L59" s="97"/>
      <c r="M59" s="98"/>
    </row>
    <row r="60" spans="1:13">
      <c r="A60" s="206"/>
      <c r="B60" s="95"/>
      <c r="C60" s="100"/>
      <c r="D60" s="101"/>
      <c r="E60" s="96"/>
      <c r="F60" s="97"/>
      <c r="G60" s="98"/>
      <c r="H60" s="97"/>
      <c r="I60" s="98"/>
      <c r="J60" s="97"/>
      <c r="K60" s="98"/>
      <c r="L60" s="97"/>
      <c r="M60" s="98"/>
    </row>
  </sheetData>
  <mergeCells count="25">
    <mergeCell ref="A3:M3"/>
    <mergeCell ref="A4:M4"/>
    <mergeCell ref="A5:M5"/>
    <mergeCell ref="A6:M6"/>
    <mergeCell ref="A8:E8"/>
    <mergeCell ref="J8:M8"/>
    <mergeCell ref="L14:M14"/>
    <mergeCell ref="C56:D56"/>
    <mergeCell ref="C57:D57"/>
    <mergeCell ref="H11:I11"/>
    <mergeCell ref="A12:A15"/>
    <mergeCell ref="B12:B15"/>
    <mergeCell ref="C12:C15"/>
    <mergeCell ref="D12:D15"/>
    <mergeCell ref="E12:E15"/>
    <mergeCell ref="F12:M12"/>
    <mergeCell ref="F14:G14"/>
    <mergeCell ref="H14:I14"/>
    <mergeCell ref="J14:K14"/>
    <mergeCell ref="C9:D9"/>
    <mergeCell ref="F9:I9"/>
    <mergeCell ref="J9:M9"/>
    <mergeCell ref="A10:D10"/>
    <mergeCell ref="F10:I10"/>
    <mergeCell ref="J10:M10"/>
  </mergeCell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sheetPr>
    <pageSetUpPr fitToPage="1"/>
  </sheetPr>
  <dimension ref="A1:AA206"/>
  <sheetViews>
    <sheetView tabSelected="1" view="pageBreakPreview" zoomScaleSheetLayoutView="100" workbookViewId="0">
      <pane xSplit="4" ySplit="14" topLeftCell="E114" activePane="bottomRight" state="frozen"/>
      <selection pane="topRight" activeCell="E1" sqref="E1"/>
      <selection pane="bottomLeft" activeCell="A2" sqref="A2"/>
      <selection pane="bottomRight" activeCell="C16" sqref="C16"/>
    </sheetView>
  </sheetViews>
  <sheetFormatPr defaultRowHeight="18.75"/>
  <cols>
    <col min="1" max="1" width="7.42578125" style="4019" customWidth="1"/>
    <col min="2" max="2" width="8.28515625" style="4098" customWidth="1"/>
    <col min="3" max="3" width="51" style="4100" customWidth="1"/>
    <col min="4" max="4" width="11" style="4022" customWidth="1"/>
    <col min="5" max="5" width="11.42578125" style="4024" customWidth="1"/>
    <col min="6" max="6" width="13.28515625" style="4024" customWidth="1"/>
    <col min="7" max="7" width="10.7109375" style="4024" customWidth="1"/>
    <col min="8" max="8" width="12.140625" style="4024" customWidth="1"/>
    <col min="9" max="9" width="9.5703125" style="4024" customWidth="1"/>
    <col min="10" max="10" width="14" style="4024" customWidth="1"/>
    <col min="11" max="11" width="10.28515625" style="3990" customWidth="1"/>
    <col min="12" max="12" width="13.85546875" style="3990" customWidth="1"/>
    <col min="13" max="13" width="8.5703125" style="3990" customWidth="1"/>
    <col min="14" max="14" width="13.42578125" style="3990" customWidth="1"/>
    <col min="15" max="15" width="11.28515625" style="3990" customWidth="1"/>
    <col min="16" max="16" width="16.140625" style="3990" customWidth="1"/>
    <col min="17" max="17" width="11.7109375" style="3990" customWidth="1"/>
    <col min="18" max="18" width="14.140625" style="3990" customWidth="1"/>
    <col min="19" max="19" width="10.85546875" style="3990" customWidth="1"/>
    <col min="20" max="20" width="13.5703125" style="3990" customWidth="1"/>
    <col min="21" max="21" width="9.140625" style="3990"/>
    <col min="22" max="22" width="13.42578125" style="3990" customWidth="1"/>
    <col min="23" max="23" width="8.7109375" style="3991" customWidth="1"/>
    <col min="24" max="24" width="13.7109375" style="3990" customWidth="1"/>
    <col min="25" max="25" width="12.28515625" style="3992" customWidth="1"/>
    <col min="26" max="26" width="17.85546875" style="3993" customWidth="1"/>
    <col min="27" max="27" width="9.140625" style="27" hidden="1" customWidth="1"/>
    <col min="28" max="16384" width="9.140625" style="27"/>
  </cols>
  <sheetData>
    <row r="1" spans="1:26" ht="15.75">
      <c r="A1" s="4194"/>
      <c r="B1" s="4194"/>
      <c r="C1" s="4194"/>
      <c r="D1" s="4194"/>
      <c r="E1" s="4194"/>
      <c r="F1" s="4194"/>
      <c r="G1" s="4194"/>
      <c r="H1" s="4194"/>
      <c r="I1" s="4194"/>
      <c r="J1" s="4194"/>
      <c r="K1" s="4194"/>
      <c r="L1" s="4194"/>
      <c r="M1" s="4194"/>
      <c r="N1" s="4194"/>
    </row>
    <row r="2" spans="1:26" ht="15.75">
      <c r="A2" s="28"/>
      <c r="B2" s="28" t="s">
        <v>13</v>
      </c>
      <c r="C2" s="188"/>
      <c r="D2" s="188"/>
      <c r="E2" s="161"/>
      <c r="F2" s="3994"/>
      <c r="G2" s="355"/>
      <c r="H2" s="356"/>
      <c r="I2" s="355"/>
      <c r="J2" s="356"/>
      <c r="K2" s="355"/>
      <c r="L2" s="356"/>
      <c r="M2" s="355"/>
      <c r="N2" s="356"/>
    </row>
    <row r="3" spans="1:26" ht="15.75">
      <c r="A3" s="28"/>
      <c r="B3" s="28"/>
      <c r="C3" s="188"/>
      <c r="D3" s="188"/>
      <c r="E3" s="161"/>
      <c r="F3" s="3994"/>
      <c r="G3" s="355"/>
      <c r="H3" s="356"/>
      <c r="I3" s="355"/>
      <c r="J3" s="356"/>
      <c r="K3" s="355"/>
      <c r="L3" s="356"/>
      <c r="M3" s="355"/>
      <c r="N3" s="356"/>
    </row>
    <row r="4" spans="1:26" ht="15.75">
      <c r="A4" s="4193"/>
      <c r="B4" s="4193"/>
      <c r="C4" s="4193"/>
      <c r="D4" s="4193"/>
      <c r="E4" s="4193"/>
      <c r="F4" s="4193"/>
      <c r="G4" s="4193"/>
      <c r="H4" s="4193"/>
      <c r="I4" s="4193"/>
      <c r="J4" s="4193"/>
      <c r="K4" s="4193"/>
      <c r="L4" s="4193"/>
      <c r="M4" s="4193"/>
      <c r="N4" s="4193"/>
    </row>
    <row r="5" spans="1:26" ht="15.75">
      <c r="A5" s="4194" t="s">
        <v>12</v>
      </c>
      <c r="B5" s="4194"/>
      <c r="C5" s="4194"/>
      <c r="D5" s="4194"/>
      <c r="E5" s="4194"/>
      <c r="F5" s="4194"/>
      <c r="G5" s="4194"/>
      <c r="H5" s="4194"/>
      <c r="I5" s="4194"/>
      <c r="J5" s="4194"/>
      <c r="K5" s="4194"/>
      <c r="L5" s="4194"/>
      <c r="M5" s="4194"/>
      <c r="N5" s="4194"/>
    </row>
    <row r="6" spans="1:26" ht="15.75">
      <c r="A6" s="4194" t="s">
        <v>35</v>
      </c>
      <c r="B6" s="4194"/>
      <c r="C6" s="4194"/>
      <c r="D6" s="4194"/>
      <c r="E6" s="4194"/>
      <c r="F6" s="4194"/>
      <c r="G6" s="4194"/>
      <c r="H6" s="4194"/>
      <c r="I6" s="4194"/>
      <c r="J6" s="4194"/>
      <c r="K6" s="4194"/>
      <c r="L6" s="4194"/>
      <c r="M6" s="4194"/>
      <c r="N6" s="4194"/>
    </row>
    <row r="7" spans="1:26" ht="15.75">
      <c r="A7" s="4194" t="s">
        <v>6520</v>
      </c>
      <c r="B7" s="4194"/>
      <c r="C7" s="4194"/>
      <c r="D7" s="4194"/>
      <c r="E7" s="4194"/>
      <c r="F7" s="4194"/>
      <c r="G7" s="4194"/>
      <c r="H7" s="4194"/>
      <c r="I7" s="4194"/>
      <c r="J7" s="4194"/>
      <c r="K7" s="4194"/>
      <c r="L7" s="4194"/>
      <c r="M7" s="4194"/>
      <c r="N7" s="4194"/>
    </row>
    <row r="8" spans="1:26" ht="15.75">
      <c r="A8" s="773"/>
      <c r="B8" s="773"/>
      <c r="C8" s="772"/>
      <c r="D8" s="772"/>
      <c r="E8" s="3995"/>
      <c r="F8" s="455"/>
      <c r="G8" s="358"/>
      <c r="H8" s="358"/>
      <c r="I8" s="358"/>
      <c r="J8" s="358"/>
      <c r="K8" s="358"/>
      <c r="L8" s="358"/>
      <c r="M8" s="358"/>
      <c r="N8" s="358"/>
    </row>
    <row r="9" spans="1:26" ht="15.75">
      <c r="A9" s="4195" t="s">
        <v>14</v>
      </c>
      <c r="B9" s="4195"/>
      <c r="C9" s="4195"/>
      <c r="D9" s="4195"/>
      <c r="E9" s="4195"/>
      <c r="F9" s="4195"/>
      <c r="G9" s="3996"/>
      <c r="H9" s="773"/>
      <c r="I9" s="3996"/>
      <c r="J9" s="773"/>
      <c r="K9" s="4196"/>
      <c r="L9" s="4196"/>
      <c r="M9" s="4196"/>
      <c r="N9" s="4196"/>
      <c r="O9" s="3986"/>
      <c r="P9" s="3986"/>
    </row>
    <row r="10" spans="1:26" ht="15.75">
      <c r="A10" s="3981" t="s">
        <v>15</v>
      </c>
      <c r="B10" s="3997"/>
      <c r="C10" s="3998"/>
      <c r="D10" s="3998"/>
      <c r="E10" s="3999"/>
      <c r="F10" s="4000" t="s">
        <v>18</v>
      </c>
      <c r="G10" s="4001"/>
      <c r="H10" s="4002"/>
      <c r="I10" s="4001"/>
      <c r="J10" s="4003"/>
      <c r="K10" s="4004" t="s">
        <v>679</v>
      </c>
      <c r="L10" s="4005"/>
      <c r="M10" s="4006"/>
      <c r="N10" s="4005"/>
      <c r="O10" s="3986"/>
      <c r="P10" s="3986"/>
    </row>
    <row r="11" spans="1:26" ht="15.75">
      <c r="A11" s="3982" t="s">
        <v>680</v>
      </c>
      <c r="B11" s="194"/>
      <c r="C11" s="170"/>
      <c r="D11" s="170"/>
      <c r="E11" s="4007"/>
      <c r="F11" s="4000"/>
      <c r="G11" s="4001"/>
      <c r="H11" s="4002"/>
      <c r="I11" s="4001"/>
      <c r="J11" s="4003"/>
      <c r="K11" s="4008" t="s">
        <v>29</v>
      </c>
      <c r="L11" s="4009"/>
      <c r="M11" s="4010" t="s">
        <v>6521</v>
      </c>
      <c r="N11" s="4011"/>
      <c r="O11" s="3986"/>
      <c r="P11" s="3986"/>
    </row>
    <row r="12" spans="1:26" ht="15.75">
      <c r="A12" s="3987" t="s">
        <v>5847</v>
      </c>
      <c r="B12" s="4012"/>
      <c r="C12" s="4013"/>
      <c r="D12" s="4013"/>
      <c r="E12" s="4014"/>
      <c r="F12" s="4000" t="s">
        <v>19</v>
      </c>
      <c r="G12" s="4015" t="s">
        <v>28</v>
      </c>
      <c r="H12" s="4002"/>
      <c r="I12" s="4001"/>
      <c r="J12" s="4003"/>
      <c r="K12" s="4016" t="s">
        <v>30</v>
      </c>
      <c r="L12" s="4012"/>
      <c r="M12" s="4017"/>
      <c r="N12" s="4018"/>
    </row>
    <row r="13" spans="1:26">
      <c r="B13" s="4020"/>
      <c r="C13" s="4021"/>
      <c r="E13" s="4023"/>
    </row>
    <row r="14" spans="1:26" s="3924" customFormat="1" ht="27.75" customHeight="1">
      <c r="A14" s="4433" t="s">
        <v>6498</v>
      </c>
      <c r="B14" s="4433" t="s">
        <v>900</v>
      </c>
      <c r="C14" s="4435" t="s">
        <v>6499</v>
      </c>
      <c r="D14" s="4437" t="s">
        <v>6500</v>
      </c>
      <c r="E14" s="4431" t="s">
        <v>5848</v>
      </c>
      <c r="F14" s="4432"/>
      <c r="G14" s="4431" t="s">
        <v>5849</v>
      </c>
      <c r="H14" s="4432"/>
      <c r="I14" s="4441" t="s">
        <v>5850</v>
      </c>
      <c r="J14" s="4442"/>
      <c r="K14" s="4431" t="s">
        <v>5851</v>
      </c>
      <c r="L14" s="4432"/>
      <c r="M14" s="4431" t="s">
        <v>5852</v>
      </c>
      <c r="N14" s="4432"/>
      <c r="O14" s="4431" t="s">
        <v>5853</v>
      </c>
      <c r="P14" s="4432"/>
      <c r="Q14" s="4431" t="s">
        <v>5854</v>
      </c>
      <c r="R14" s="4432"/>
      <c r="S14" s="4431" t="s">
        <v>5855</v>
      </c>
      <c r="T14" s="4432"/>
      <c r="U14" s="4431" t="s">
        <v>5856</v>
      </c>
      <c r="V14" s="4432"/>
      <c r="W14" s="4439" t="s">
        <v>5857</v>
      </c>
      <c r="X14" s="4440"/>
      <c r="Y14" s="4025" t="s">
        <v>6522</v>
      </c>
      <c r="Z14" s="4026" t="s">
        <v>5837</v>
      </c>
    </row>
    <row r="15" spans="1:26" s="3924" customFormat="1" ht="15">
      <c r="A15" s="4434"/>
      <c r="B15" s="4434"/>
      <c r="C15" s="4436"/>
      <c r="D15" s="4438"/>
      <c r="E15" s="4027" t="s">
        <v>5859</v>
      </c>
      <c r="F15" s="4027" t="s">
        <v>5860</v>
      </c>
      <c r="G15" s="4027" t="s">
        <v>5859</v>
      </c>
      <c r="H15" s="4027" t="s">
        <v>5860</v>
      </c>
      <c r="I15" s="4027" t="s">
        <v>5859</v>
      </c>
      <c r="J15" s="4027" t="s">
        <v>5860</v>
      </c>
      <c r="K15" s="4027" t="s">
        <v>5859</v>
      </c>
      <c r="L15" s="4027" t="s">
        <v>5860</v>
      </c>
      <c r="M15" s="4027" t="s">
        <v>5859</v>
      </c>
      <c r="N15" s="4027" t="s">
        <v>5860</v>
      </c>
      <c r="O15" s="4027"/>
      <c r="P15" s="4027"/>
      <c r="Q15" s="4027" t="s">
        <v>5859</v>
      </c>
      <c r="R15" s="4027" t="s">
        <v>5860</v>
      </c>
      <c r="S15" s="4027" t="s">
        <v>5859</v>
      </c>
      <c r="T15" s="4027" t="s">
        <v>5860</v>
      </c>
      <c r="U15" s="4027" t="s">
        <v>5859</v>
      </c>
      <c r="V15" s="4027" t="s">
        <v>5860</v>
      </c>
      <c r="W15" s="4028" t="s">
        <v>5859</v>
      </c>
      <c r="X15" s="4027" t="s">
        <v>5860</v>
      </c>
      <c r="Y15" s="4029"/>
      <c r="Z15" s="4026"/>
    </row>
    <row r="16" spans="1:26" s="3934" customFormat="1" ht="15">
      <c r="A16" s="4030">
        <v>1</v>
      </c>
      <c r="B16" s="4031" t="s">
        <v>929</v>
      </c>
      <c r="C16" s="4032" t="s">
        <v>6523</v>
      </c>
      <c r="D16" s="4033">
        <v>457.5</v>
      </c>
      <c r="E16" s="4034">
        <v>600</v>
      </c>
      <c r="F16" s="4035">
        <f>E16*D16</f>
        <v>274500</v>
      </c>
      <c r="G16" s="4034">
        <v>80</v>
      </c>
      <c r="H16" s="4035">
        <f>G16*D16</f>
        <v>36600</v>
      </c>
      <c r="I16" s="4034">
        <v>100</v>
      </c>
      <c r="J16" s="4035">
        <f>I16*D16</f>
        <v>45750</v>
      </c>
      <c r="K16" s="4034">
        <v>10</v>
      </c>
      <c r="L16" s="4035">
        <f>K16*D16</f>
        <v>4575</v>
      </c>
      <c r="M16" s="4034">
        <v>100</v>
      </c>
      <c r="N16" s="4035">
        <f>M16*D16</f>
        <v>45750</v>
      </c>
      <c r="O16" s="4034">
        <v>600</v>
      </c>
      <c r="P16" s="4035">
        <f t="shared" ref="P16:P79" si="0">D16*O16</f>
        <v>274500</v>
      </c>
      <c r="Q16" s="4034">
        <v>100</v>
      </c>
      <c r="R16" s="4035">
        <f>Q16*D16</f>
        <v>45750</v>
      </c>
      <c r="S16" s="4034">
        <v>20</v>
      </c>
      <c r="T16" s="4035">
        <f>S16*D16</f>
        <v>9150</v>
      </c>
      <c r="U16" s="4034">
        <v>50</v>
      </c>
      <c r="V16" s="4035">
        <f>U16*D16</f>
        <v>22875</v>
      </c>
      <c r="W16" s="4036">
        <v>150</v>
      </c>
      <c r="X16" s="4035">
        <f t="shared" ref="X16:X79" si="1">W16*D16</f>
        <v>68625</v>
      </c>
      <c r="Y16" s="4037">
        <f>E16+G16+I16+K16+M16+O16+Q16+S16+U16+W16</f>
        <v>1810</v>
      </c>
      <c r="Z16" s="4038">
        <f t="shared" ref="Z16:Z79" si="2">Y16*D16</f>
        <v>828075</v>
      </c>
    </row>
    <row r="17" spans="1:26" s="3934" customFormat="1" ht="15">
      <c r="A17" s="4030" t="s">
        <v>3096</v>
      </c>
      <c r="B17" s="4031" t="s">
        <v>929</v>
      </c>
      <c r="C17" s="4032" t="s">
        <v>6524</v>
      </c>
      <c r="D17" s="4033">
        <v>612</v>
      </c>
      <c r="E17" s="4034">
        <v>500</v>
      </c>
      <c r="F17" s="4035">
        <f>E17*D17</f>
        <v>306000</v>
      </c>
      <c r="G17" s="4034">
        <v>30</v>
      </c>
      <c r="H17" s="4035">
        <f>G17*D17</f>
        <v>18360</v>
      </c>
      <c r="I17" s="4034"/>
      <c r="J17" s="4035">
        <f>I17*D17</f>
        <v>0</v>
      </c>
      <c r="K17" s="4034"/>
      <c r="L17" s="4035">
        <f t="shared" ref="L17:L27" si="3">K17*D17</f>
        <v>0</v>
      </c>
      <c r="M17" s="4034"/>
      <c r="N17" s="4035">
        <f>M17*D17</f>
        <v>0</v>
      </c>
      <c r="O17" s="4034">
        <v>300</v>
      </c>
      <c r="P17" s="4035">
        <f t="shared" si="0"/>
        <v>183600</v>
      </c>
      <c r="Q17" s="4034"/>
      <c r="R17" s="4035">
        <f>Q17*D17</f>
        <v>0</v>
      </c>
      <c r="S17" s="4034"/>
      <c r="T17" s="4035">
        <f>S17*D17</f>
        <v>0</v>
      </c>
      <c r="U17" s="4034"/>
      <c r="V17" s="4035">
        <f>U17*D17</f>
        <v>0</v>
      </c>
      <c r="W17" s="4036">
        <v>50</v>
      </c>
      <c r="X17" s="4035">
        <f t="shared" si="1"/>
        <v>30600</v>
      </c>
      <c r="Y17" s="4039">
        <f t="shared" ref="Y17:Y80" si="4">E17+G17+I17+K17+M17+O17+Q17+S17+U17+W17</f>
        <v>880</v>
      </c>
      <c r="Z17" s="4038">
        <f t="shared" si="2"/>
        <v>538560</v>
      </c>
    </row>
    <row r="18" spans="1:26" s="3934" customFormat="1" ht="15">
      <c r="A18" s="4030" t="s">
        <v>3097</v>
      </c>
      <c r="B18" s="4031" t="s">
        <v>929</v>
      </c>
      <c r="C18" s="4032" t="s">
        <v>6525</v>
      </c>
      <c r="D18" s="4033">
        <v>2800</v>
      </c>
      <c r="E18" s="4034"/>
      <c r="F18" s="4035"/>
      <c r="G18" s="4034"/>
      <c r="H18" s="4035"/>
      <c r="I18" s="4034"/>
      <c r="J18" s="4035"/>
      <c r="K18" s="4034">
        <v>1</v>
      </c>
      <c r="L18" s="4035">
        <f t="shared" si="3"/>
        <v>2800</v>
      </c>
      <c r="M18" s="4034"/>
      <c r="N18" s="4035"/>
      <c r="O18" s="4034">
        <v>50</v>
      </c>
      <c r="P18" s="4035">
        <f t="shared" si="0"/>
        <v>140000</v>
      </c>
      <c r="Q18" s="4034"/>
      <c r="R18" s="4035"/>
      <c r="S18" s="4034"/>
      <c r="T18" s="4035"/>
      <c r="U18" s="4034"/>
      <c r="V18" s="4035"/>
      <c r="W18" s="4036">
        <v>5</v>
      </c>
      <c r="X18" s="4035">
        <f t="shared" si="1"/>
        <v>14000</v>
      </c>
      <c r="Y18" s="4039">
        <f t="shared" si="4"/>
        <v>56</v>
      </c>
      <c r="Z18" s="4038">
        <f t="shared" si="2"/>
        <v>156800</v>
      </c>
    </row>
    <row r="19" spans="1:26" s="3934" customFormat="1" ht="15">
      <c r="A19" s="4030" t="s">
        <v>3098</v>
      </c>
      <c r="B19" s="4031" t="s">
        <v>912</v>
      </c>
      <c r="C19" s="4032" t="s">
        <v>6526</v>
      </c>
      <c r="D19" s="4033">
        <v>42</v>
      </c>
      <c r="E19" s="4034">
        <v>150</v>
      </c>
      <c r="F19" s="4035">
        <f>E19*D19</f>
        <v>6300</v>
      </c>
      <c r="G19" s="4034">
        <v>36</v>
      </c>
      <c r="H19" s="4035">
        <f t="shared" ref="H19:H49" si="5">G19*D19</f>
        <v>1512</v>
      </c>
      <c r="I19" s="4034"/>
      <c r="J19" s="4035">
        <f t="shared" ref="J19:J82" si="6">I19*D19</f>
        <v>0</v>
      </c>
      <c r="K19" s="4034">
        <v>288</v>
      </c>
      <c r="L19" s="4035">
        <f t="shared" si="3"/>
        <v>12096</v>
      </c>
      <c r="M19" s="4034"/>
      <c r="N19" s="4035">
        <f>M19*D19</f>
        <v>0</v>
      </c>
      <c r="O19" s="4034">
        <v>432</v>
      </c>
      <c r="P19" s="4035">
        <f t="shared" si="0"/>
        <v>18144</v>
      </c>
      <c r="Q19" s="4034">
        <v>200</v>
      </c>
      <c r="R19" s="4035">
        <f t="shared" ref="R19:R47" si="7">Q19*D19</f>
        <v>8400</v>
      </c>
      <c r="S19" s="4034">
        <v>240</v>
      </c>
      <c r="T19" s="4035">
        <f t="shared" ref="T19:T49" si="8">S19*D19</f>
        <v>10080</v>
      </c>
      <c r="U19" s="4034"/>
      <c r="V19" s="4035">
        <f t="shared" ref="V19:V41" si="9">U19*D19</f>
        <v>0</v>
      </c>
      <c r="W19" s="4036">
        <v>720</v>
      </c>
      <c r="X19" s="4035">
        <f t="shared" si="1"/>
        <v>30240</v>
      </c>
      <c r="Y19" s="4039">
        <f t="shared" si="4"/>
        <v>2066</v>
      </c>
      <c r="Z19" s="4038">
        <f t="shared" si="2"/>
        <v>86772</v>
      </c>
    </row>
    <row r="20" spans="1:26" s="3934" customFormat="1" ht="15">
      <c r="A20" s="4030" t="s">
        <v>3099</v>
      </c>
      <c r="B20" s="4031" t="s">
        <v>6527</v>
      </c>
      <c r="C20" s="4040" t="s">
        <v>6528</v>
      </c>
      <c r="D20" s="4033">
        <v>135</v>
      </c>
      <c r="E20" s="4034"/>
      <c r="F20" s="4035"/>
      <c r="G20" s="4034"/>
      <c r="H20" s="4035">
        <f t="shared" si="5"/>
        <v>0</v>
      </c>
      <c r="I20" s="4034">
        <v>100</v>
      </c>
      <c r="J20" s="4035">
        <f t="shared" si="6"/>
        <v>13500</v>
      </c>
      <c r="K20" s="4034">
        <v>4</v>
      </c>
      <c r="L20" s="4035">
        <f t="shared" si="3"/>
        <v>540</v>
      </c>
      <c r="M20" s="4034"/>
      <c r="N20" s="4035"/>
      <c r="O20" s="4034">
        <v>10</v>
      </c>
      <c r="P20" s="4035">
        <f t="shared" si="0"/>
        <v>1350</v>
      </c>
      <c r="Q20" s="4034">
        <v>10</v>
      </c>
      <c r="R20" s="4035">
        <f t="shared" si="7"/>
        <v>1350</v>
      </c>
      <c r="S20" s="4034">
        <v>30</v>
      </c>
      <c r="T20" s="4035">
        <f t="shared" si="8"/>
        <v>4050</v>
      </c>
      <c r="U20" s="4034"/>
      <c r="V20" s="4035">
        <f t="shared" si="9"/>
        <v>0</v>
      </c>
      <c r="W20" s="4036">
        <v>3</v>
      </c>
      <c r="X20" s="4035">
        <f t="shared" si="1"/>
        <v>405</v>
      </c>
      <c r="Y20" s="4039">
        <f t="shared" si="4"/>
        <v>157</v>
      </c>
      <c r="Z20" s="4038">
        <f t="shared" si="2"/>
        <v>21195</v>
      </c>
    </row>
    <row r="21" spans="1:26" s="3935" customFormat="1" ht="15">
      <c r="A21" s="4030" t="s">
        <v>3100</v>
      </c>
      <c r="B21" s="4041" t="s">
        <v>2898</v>
      </c>
      <c r="C21" s="4040" t="s">
        <v>6529</v>
      </c>
      <c r="D21" s="4033">
        <v>68</v>
      </c>
      <c r="E21" s="4034">
        <v>200</v>
      </c>
      <c r="F21" s="4035">
        <f t="shared" ref="F21:F41" si="10">E21*D21</f>
        <v>13600</v>
      </c>
      <c r="G21" s="4034">
        <v>50</v>
      </c>
      <c r="H21" s="4035">
        <f t="shared" si="5"/>
        <v>3400</v>
      </c>
      <c r="I21" s="4034">
        <v>200</v>
      </c>
      <c r="J21" s="4035">
        <f t="shared" si="6"/>
        <v>13600</v>
      </c>
      <c r="K21" s="4034"/>
      <c r="L21" s="4035">
        <f t="shared" si="3"/>
        <v>0</v>
      </c>
      <c r="M21" s="4034"/>
      <c r="N21" s="4035">
        <f t="shared" ref="N21:N84" si="11">M21*D21</f>
        <v>0</v>
      </c>
      <c r="O21" s="4042">
        <v>6000</v>
      </c>
      <c r="P21" s="4035">
        <f t="shared" si="0"/>
        <v>408000</v>
      </c>
      <c r="Q21" s="4034">
        <v>300</v>
      </c>
      <c r="R21" s="4035">
        <f t="shared" si="7"/>
        <v>20400</v>
      </c>
      <c r="S21" s="4034"/>
      <c r="T21" s="4035">
        <f t="shared" si="8"/>
        <v>0</v>
      </c>
      <c r="U21" s="4034">
        <v>30</v>
      </c>
      <c r="V21" s="4035">
        <f t="shared" si="9"/>
        <v>2040</v>
      </c>
      <c r="W21" s="4042">
        <v>2000</v>
      </c>
      <c r="X21" s="4035">
        <f t="shared" si="1"/>
        <v>136000</v>
      </c>
      <c r="Y21" s="4039">
        <f t="shared" si="4"/>
        <v>8780</v>
      </c>
      <c r="Z21" s="4043">
        <f t="shared" si="2"/>
        <v>597040</v>
      </c>
    </row>
    <row r="22" spans="1:26" s="3935" customFormat="1" ht="15.75">
      <c r="A22" s="4030" t="s">
        <v>3101</v>
      </c>
      <c r="B22" s="4031" t="s">
        <v>6530</v>
      </c>
      <c r="C22" s="4032" t="s">
        <v>6531</v>
      </c>
      <c r="D22" s="4033">
        <v>55</v>
      </c>
      <c r="E22" s="4034">
        <v>72</v>
      </c>
      <c r="F22" s="4035">
        <f t="shared" si="10"/>
        <v>3960</v>
      </c>
      <c r="G22" s="4034">
        <v>30</v>
      </c>
      <c r="H22" s="4035">
        <f t="shared" si="5"/>
        <v>1650</v>
      </c>
      <c r="I22" s="4034">
        <v>50</v>
      </c>
      <c r="J22" s="4035">
        <f t="shared" si="6"/>
        <v>2750</v>
      </c>
      <c r="K22" s="4044"/>
      <c r="L22" s="4035">
        <f t="shared" si="3"/>
        <v>0</v>
      </c>
      <c r="M22" s="4034"/>
      <c r="N22" s="4035">
        <f t="shared" si="11"/>
        <v>0</v>
      </c>
      <c r="O22" s="4034">
        <v>10</v>
      </c>
      <c r="P22" s="4035">
        <f t="shared" si="0"/>
        <v>550</v>
      </c>
      <c r="Q22" s="4034"/>
      <c r="R22" s="4035">
        <f t="shared" si="7"/>
        <v>0</v>
      </c>
      <c r="S22" s="4034"/>
      <c r="T22" s="4035">
        <f t="shared" si="8"/>
        <v>0</v>
      </c>
      <c r="U22" s="4034"/>
      <c r="V22" s="4035">
        <f t="shared" si="9"/>
        <v>0</v>
      </c>
      <c r="W22" s="4036">
        <v>50</v>
      </c>
      <c r="X22" s="4035">
        <f t="shared" si="1"/>
        <v>2750</v>
      </c>
      <c r="Y22" s="4039">
        <f t="shared" si="4"/>
        <v>212</v>
      </c>
      <c r="Z22" s="4043">
        <f t="shared" si="2"/>
        <v>11660</v>
      </c>
    </row>
    <row r="23" spans="1:26" s="3935" customFormat="1" ht="15.75">
      <c r="A23" s="4030" t="s">
        <v>3102</v>
      </c>
      <c r="B23" s="4041" t="s">
        <v>929</v>
      </c>
      <c r="C23" s="4040" t="s">
        <v>6532</v>
      </c>
      <c r="D23" s="4033">
        <v>280</v>
      </c>
      <c r="E23" s="4034">
        <v>14</v>
      </c>
      <c r="F23" s="4035">
        <f t="shared" si="10"/>
        <v>3920</v>
      </c>
      <c r="G23" s="4034">
        <v>20</v>
      </c>
      <c r="H23" s="4035">
        <f t="shared" si="5"/>
        <v>5600</v>
      </c>
      <c r="I23" s="4034">
        <v>1</v>
      </c>
      <c r="J23" s="4035">
        <f t="shared" si="6"/>
        <v>280</v>
      </c>
      <c r="K23" s="4044"/>
      <c r="L23" s="4035">
        <f t="shared" si="3"/>
        <v>0</v>
      </c>
      <c r="M23" s="4034"/>
      <c r="N23" s="4035">
        <f t="shared" si="11"/>
        <v>0</v>
      </c>
      <c r="O23" s="4034">
        <v>100</v>
      </c>
      <c r="P23" s="4035">
        <f t="shared" si="0"/>
        <v>28000</v>
      </c>
      <c r="Q23" s="4034">
        <v>10</v>
      </c>
      <c r="R23" s="4035">
        <f t="shared" si="7"/>
        <v>2800</v>
      </c>
      <c r="S23" s="4034">
        <v>10</v>
      </c>
      <c r="T23" s="4035">
        <f t="shared" si="8"/>
        <v>2800</v>
      </c>
      <c r="U23" s="4034">
        <v>1</v>
      </c>
      <c r="V23" s="4035">
        <f t="shared" si="9"/>
        <v>280</v>
      </c>
      <c r="W23" s="4036">
        <v>20</v>
      </c>
      <c r="X23" s="4035">
        <f t="shared" si="1"/>
        <v>5600</v>
      </c>
      <c r="Y23" s="4039">
        <f t="shared" si="4"/>
        <v>176</v>
      </c>
      <c r="Z23" s="4038">
        <f t="shared" si="2"/>
        <v>49280</v>
      </c>
    </row>
    <row r="24" spans="1:26" s="3935" customFormat="1" ht="15.75">
      <c r="A24" s="4030" t="s">
        <v>3103</v>
      </c>
      <c r="B24" s="4041" t="s">
        <v>929</v>
      </c>
      <c r="C24" s="4040" t="s">
        <v>6533</v>
      </c>
      <c r="D24" s="4033">
        <v>250</v>
      </c>
      <c r="E24" s="4034">
        <v>14</v>
      </c>
      <c r="F24" s="4035">
        <f t="shared" si="10"/>
        <v>3500</v>
      </c>
      <c r="G24" s="4034">
        <v>20</v>
      </c>
      <c r="H24" s="4035">
        <f t="shared" si="5"/>
        <v>5000</v>
      </c>
      <c r="I24" s="4034">
        <v>2</v>
      </c>
      <c r="J24" s="4035">
        <f t="shared" si="6"/>
        <v>500</v>
      </c>
      <c r="K24" s="4044"/>
      <c r="L24" s="4035">
        <f t="shared" si="3"/>
        <v>0</v>
      </c>
      <c r="M24" s="4034"/>
      <c r="N24" s="4035">
        <f t="shared" si="11"/>
        <v>0</v>
      </c>
      <c r="O24" s="4034">
        <v>50</v>
      </c>
      <c r="P24" s="4035">
        <f t="shared" si="0"/>
        <v>12500</v>
      </c>
      <c r="Q24" s="4034">
        <v>3</v>
      </c>
      <c r="R24" s="4035">
        <f t="shared" si="7"/>
        <v>750</v>
      </c>
      <c r="S24" s="4034"/>
      <c r="T24" s="4035">
        <f t="shared" si="8"/>
        <v>0</v>
      </c>
      <c r="U24" s="4034"/>
      <c r="V24" s="4035">
        <f t="shared" si="9"/>
        <v>0</v>
      </c>
      <c r="W24" s="4036"/>
      <c r="X24" s="4035">
        <f t="shared" si="1"/>
        <v>0</v>
      </c>
      <c r="Y24" s="4039">
        <f t="shared" si="4"/>
        <v>89</v>
      </c>
      <c r="Z24" s="4038">
        <f t="shared" si="2"/>
        <v>22250</v>
      </c>
    </row>
    <row r="25" spans="1:26" s="3935" customFormat="1" ht="15.75">
      <c r="A25" s="4030" t="s">
        <v>3104</v>
      </c>
      <c r="B25" s="4031" t="s">
        <v>912</v>
      </c>
      <c r="C25" s="4032" t="s">
        <v>6534</v>
      </c>
      <c r="D25" s="4033">
        <v>24</v>
      </c>
      <c r="E25" s="4034"/>
      <c r="F25" s="4035">
        <f t="shared" si="10"/>
        <v>0</v>
      </c>
      <c r="G25" s="4034"/>
      <c r="H25" s="4035">
        <f t="shared" si="5"/>
        <v>0</v>
      </c>
      <c r="I25" s="4034">
        <v>72</v>
      </c>
      <c r="J25" s="4035">
        <f t="shared" si="6"/>
        <v>1728</v>
      </c>
      <c r="K25" s="4044"/>
      <c r="L25" s="4035">
        <f t="shared" si="3"/>
        <v>0</v>
      </c>
      <c r="M25" s="4034"/>
      <c r="N25" s="4035">
        <f t="shared" si="11"/>
        <v>0</v>
      </c>
      <c r="O25" s="4034"/>
      <c r="P25" s="4035">
        <f t="shared" si="0"/>
        <v>0</v>
      </c>
      <c r="Q25" s="4034">
        <v>30</v>
      </c>
      <c r="R25" s="4035">
        <f t="shared" si="7"/>
        <v>720</v>
      </c>
      <c r="S25" s="4034">
        <v>250</v>
      </c>
      <c r="T25" s="4035">
        <f t="shared" si="8"/>
        <v>6000</v>
      </c>
      <c r="U25" s="4034"/>
      <c r="V25" s="4035">
        <f t="shared" si="9"/>
        <v>0</v>
      </c>
      <c r="W25" s="4036"/>
      <c r="X25" s="4035">
        <f t="shared" si="1"/>
        <v>0</v>
      </c>
      <c r="Y25" s="4039">
        <f t="shared" si="4"/>
        <v>352</v>
      </c>
      <c r="Z25" s="4038">
        <f t="shared" si="2"/>
        <v>8448</v>
      </c>
    </row>
    <row r="26" spans="1:26" s="3935" customFormat="1" ht="15.75">
      <c r="A26" s="4030" t="s">
        <v>3105</v>
      </c>
      <c r="B26" s="4041" t="s">
        <v>912</v>
      </c>
      <c r="C26" s="4032" t="s">
        <v>6535</v>
      </c>
      <c r="D26" s="4033">
        <v>28</v>
      </c>
      <c r="E26" s="4034">
        <v>50</v>
      </c>
      <c r="F26" s="4035">
        <f t="shared" si="10"/>
        <v>1400</v>
      </c>
      <c r="G26" s="4034"/>
      <c r="H26" s="4035">
        <f t="shared" si="5"/>
        <v>0</v>
      </c>
      <c r="I26" s="4034"/>
      <c r="J26" s="4035">
        <f t="shared" si="6"/>
        <v>0</v>
      </c>
      <c r="K26" s="4044"/>
      <c r="L26" s="4035">
        <f t="shared" si="3"/>
        <v>0</v>
      </c>
      <c r="M26" s="4034"/>
      <c r="N26" s="4035">
        <f t="shared" si="11"/>
        <v>0</v>
      </c>
      <c r="O26" s="4034"/>
      <c r="P26" s="4035">
        <f t="shared" si="0"/>
        <v>0</v>
      </c>
      <c r="Q26" s="4034">
        <v>50</v>
      </c>
      <c r="R26" s="4035">
        <f t="shared" si="7"/>
        <v>1400</v>
      </c>
      <c r="S26" s="4034">
        <v>250</v>
      </c>
      <c r="T26" s="4035">
        <f t="shared" si="8"/>
        <v>7000</v>
      </c>
      <c r="U26" s="4034"/>
      <c r="V26" s="4035">
        <f t="shared" si="9"/>
        <v>0</v>
      </c>
      <c r="W26" s="4036"/>
      <c r="X26" s="4035">
        <f t="shared" si="1"/>
        <v>0</v>
      </c>
      <c r="Y26" s="4039">
        <f t="shared" si="4"/>
        <v>350</v>
      </c>
      <c r="Z26" s="4038">
        <f t="shared" si="2"/>
        <v>9800</v>
      </c>
    </row>
    <row r="27" spans="1:26" s="3935" customFormat="1" ht="15.75">
      <c r="A27" s="4030" t="s">
        <v>3106</v>
      </c>
      <c r="B27" s="4041" t="s">
        <v>929</v>
      </c>
      <c r="C27" s="4040" t="s">
        <v>6536</v>
      </c>
      <c r="D27" s="4033">
        <v>140</v>
      </c>
      <c r="E27" s="4034"/>
      <c r="F27" s="4035">
        <f t="shared" si="10"/>
        <v>0</v>
      </c>
      <c r="G27" s="4034"/>
      <c r="H27" s="4035">
        <f t="shared" si="5"/>
        <v>0</v>
      </c>
      <c r="I27" s="4034"/>
      <c r="J27" s="4035">
        <f t="shared" si="6"/>
        <v>0</v>
      </c>
      <c r="K27" s="4044"/>
      <c r="L27" s="4035">
        <f t="shared" si="3"/>
        <v>0</v>
      </c>
      <c r="M27" s="4034"/>
      <c r="N27" s="4035">
        <f t="shared" si="11"/>
        <v>0</v>
      </c>
      <c r="O27" s="4034">
        <v>30</v>
      </c>
      <c r="P27" s="4035">
        <f t="shared" si="0"/>
        <v>4200</v>
      </c>
      <c r="Q27" s="4034">
        <v>3</v>
      </c>
      <c r="R27" s="4035">
        <f t="shared" si="7"/>
        <v>420</v>
      </c>
      <c r="S27" s="4034"/>
      <c r="T27" s="4035">
        <f t="shared" si="8"/>
        <v>0</v>
      </c>
      <c r="U27" s="4034"/>
      <c r="V27" s="4035">
        <f t="shared" si="9"/>
        <v>0</v>
      </c>
      <c r="W27" s="4036">
        <v>50</v>
      </c>
      <c r="X27" s="4035">
        <f t="shared" si="1"/>
        <v>7000</v>
      </c>
      <c r="Y27" s="4039">
        <f t="shared" si="4"/>
        <v>83</v>
      </c>
      <c r="Z27" s="4038">
        <f t="shared" si="2"/>
        <v>11620</v>
      </c>
    </row>
    <row r="28" spans="1:26" s="3935" customFormat="1" ht="15.75">
      <c r="A28" s="4030" t="s">
        <v>3107</v>
      </c>
      <c r="B28" s="4031" t="s">
        <v>929</v>
      </c>
      <c r="C28" s="4032" t="s">
        <v>6537</v>
      </c>
      <c r="D28" s="4033">
        <v>240</v>
      </c>
      <c r="E28" s="4034">
        <v>12</v>
      </c>
      <c r="F28" s="4035">
        <f t="shared" si="10"/>
        <v>2880</v>
      </c>
      <c r="G28" s="4034"/>
      <c r="H28" s="4035">
        <f t="shared" si="5"/>
        <v>0</v>
      </c>
      <c r="I28" s="4034">
        <v>2</v>
      </c>
      <c r="J28" s="4035">
        <f t="shared" si="6"/>
        <v>480</v>
      </c>
      <c r="K28" s="4044"/>
      <c r="L28" s="4045">
        <f>K28*D28</f>
        <v>0</v>
      </c>
      <c r="M28" s="4034"/>
      <c r="N28" s="4035">
        <f t="shared" si="11"/>
        <v>0</v>
      </c>
      <c r="O28" s="4034">
        <v>10</v>
      </c>
      <c r="P28" s="4035">
        <f t="shared" si="0"/>
        <v>2400</v>
      </c>
      <c r="Q28" s="4034">
        <v>40</v>
      </c>
      <c r="R28" s="4035">
        <f t="shared" si="7"/>
        <v>9600</v>
      </c>
      <c r="S28" s="4034">
        <v>20</v>
      </c>
      <c r="T28" s="4035">
        <f t="shared" si="8"/>
        <v>4800</v>
      </c>
      <c r="U28" s="4034"/>
      <c r="V28" s="4035">
        <f t="shared" si="9"/>
        <v>0</v>
      </c>
      <c r="W28" s="4036"/>
      <c r="X28" s="4035">
        <f t="shared" si="1"/>
        <v>0</v>
      </c>
      <c r="Y28" s="4039">
        <f t="shared" si="4"/>
        <v>84</v>
      </c>
      <c r="Z28" s="4038">
        <f t="shared" si="2"/>
        <v>20160</v>
      </c>
    </row>
    <row r="29" spans="1:26" s="3935" customFormat="1" ht="15.75">
      <c r="A29" s="4030" t="s">
        <v>3108</v>
      </c>
      <c r="B29" s="4031" t="s">
        <v>2898</v>
      </c>
      <c r="C29" s="4040" t="s">
        <v>6538</v>
      </c>
      <c r="D29" s="4033">
        <v>22</v>
      </c>
      <c r="E29" s="4034">
        <v>150</v>
      </c>
      <c r="F29" s="4035">
        <f t="shared" si="10"/>
        <v>3300</v>
      </c>
      <c r="G29" s="4034">
        <v>800</v>
      </c>
      <c r="H29" s="4035">
        <f t="shared" si="5"/>
        <v>17600</v>
      </c>
      <c r="I29" s="4042">
        <v>1000</v>
      </c>
      <c r="J29" s="4035">
        <f t="shared" si="6"/>
        <v>22000</v>
      </c>
      <c r="K29" s="4044">
        <v>100</v>
      </c>
      <c r="L29" s="4045">
        <f>K29*D29</f>
        <v>2200</v>
      </c>
      <c r="M29" s="4034"/>
      <c r="N29" s="4035">
        <f t="shared" si="11"/>
        <v>0</v>
      </c>
      <c r="O29" s="4042">
        <v>4000</v>
      </c>
      <c r="P29" s="4035">
        <f t="shared" si="0"/>
        <v>88000</v>
      </c>
      <c r="Q29" s="4042">
        <v>2000</v>
      </c>
      <c r="R29" s="4035">
        <f t="shared" si="7"/>
        <v>44000</v>
      </c>
      <c r="S29" s="4034"/>
      <c r="T29" s="4035">
        <f t="shared" si="8"/>
        <v>0</v>
      </c>
      <c r="U29" s="4034">
        <v>300</v>
      </c>
      <c r="V29" s="4035">
        <f t="shared" si="9"/>
        <v>6600</v>
      </c>
      <c r="W29" s="4042">
        <v>2000</v>
      </c>
      <c r="X29" s="4035">
        <f t="shared" si="1"/>
        <v>44000</v>
      </c>
      <c r="Y29" s="4039">
        <f t="shared" si="4"/>
        <v>10350</v>
      </c>
      <c r="Z29" s="4038">
        <f t="shared" si="2"/>
        <v>227700</v>
      </c>
    </row>
    <row r="30" spans="1:26" s="3935" customFormat="1" ht="15.75">
      <c r="A30" s="4030" t="s">
        <v>3109</v>
      </c>
      <c r="B30" s="4031" t="s">
        <v>2898</v>
      </c>
      <c r="C30" s="4040" t="s">
        <v>6539</v>
      </c>
      <c r="D30" s="4033">
        <v>21</v>
      </c>
      <c r="E30" s="4034">
        <v>500</v>
      </c>
      <c r="F30" s="4035">
        <f t="shared" si="10"/>
        <v>10500</v>
      </c>
      <c r="G30" s="4034">
        <v>400</v>
      </c>
      <c r="H30" s="4035">
        <f t="shared" si="5"/>
        <v>8400</v>
      </c>
      <c r="I30" s="4034">
        <v>500</v>
      </c>
      <c r="J30" s="4035">
        <f t="shared" si="6"/>
        <v>10500</v>
      </c>
      <c r="K30" s="4044"/>
      <c r="L30" s="4045">
        <f t="shared" ref="L30:L43" si="12">K30*D30</f>
        <v>0</v>
      </c>
      <c r="M30" s="4034"/>
      <c r="N30" s="4035">
        <f t="shared" si="11"/>
        <v>0</v>
      </c>
      <c r="O30" s="4034"/>
      <c r="P30" s="4035">
        <f t="shared" si="0"/>
        <v>0</v>
      </c>
      <c r="Q30" s="4034"/>
      <c r="R30" s="4035">
        <f t="shared" si="7"/>
        <v>0</v>
      </c>
      <c r="S30" s="4034">
        <v>500</v>
      </c>
      <c r="T30" s="4035">
        <f t="shared" si="8"/>
        <v>10500</v>
      </c>
      <c r="U30" s="4034">
        <v>300</v>
      </c>
      <c r="V30" s="4035">
        <f t="shared" si="9"/>
        <v>6300</v>
      </c>
      <c r="W30" s="4042">
        <v>1500</v>
      </c>
      <c r="X30" s="4035">
        <f t="shared" si="1"/>
        <v>31500</v>
      </c>
      <c r="Y30" s="4039">
        <f t="shared" si="4"/>
        <v>3700</v>
      </c>
      <c r="Z30" s="4038">
        <f t="shared" si="2"/>
        <v>77700</v>
      </c>
    </row>
    <row r="31" spans="1:26" s="3935" customFormat="1" ht="15.75">
      <c r="A31" s="4030" t="s">
        <v>3110</v>
      </c>
      <c r="B31" s="4031" t="s">
        <v>2898</v>
      </c>
      <c r="C31" s="4040" t="s">
        <v>6540</v>
      </c>
      <c r="D31" s="4033">
        <v>25.5</v>
      </c>
      <c r="E31" s="4034">
        <v>150</v>
      </c>
      <c r="F31" s="4035">
        <f t="shared" si="10"/>
        <v>3825</v>
      </c>
      <c r="G31" s="4034"/>
      <c r="H31" s="4035">
        <f t="shared" si="5"/>
        <v>0</v>
      </c>
      <c r="I31" s="4034"/>
      <c r="J31" s="4035">
        <f t="shared" si="6"/>
        <v>0</v>
      </c>
      <c r="K31" s="4044"/>
      <c r="L31" s="4045">
        <f t="shared" si="12"/>
        <v>0</v>
      </c>
      <c r="M31" s="4034"/>
      <c r="N31" s="4035">
        <f t="shared" si="11"/>
        <v>0</v>
      </c>
      <c r="O31" s="4034">
        <v>500</v>
      </c>
      <c r="P31" s="4035">
        <f t="shared" si="0"/>
        <v>12750</v>
      </c>
      <c r="Q31" s="4034"/>
      <c r="R31" s="4035">
        <f t="shared" si="7"/>
        <v>0</v>
      </c>
      <c r="S31" s="4034"/>
      <c r="T31" s="4035">
        <f t="shared" si="8"/>
        <v>0</v>
      </c>
      <c r="U31" s="4034">
        <v>200</v>
      </c>
      <c r="V31" s="4035">
        <f t="shared" si="9"/>
        <v>5100</v>
      </c>
      <c r="W31" s="4036"/>
      <c r="X31" s="4035">
        <f t="shared" si="1"/>
        <v>0</v>
      </c>
      <c r="Y31" s="4039">
        <f t="shared" si="4"/>
        <v>850</v>
      </c>
      <c r="Z31" s="4038">
        <f t="shared" si="2"/>
        <v>21675</v>
      </c>
    </row>
    <row r="32" spans="1:26" s="3935" customFormat="1" ht="15.75">
      <c r="A32" s="4030" t="s">
        <v>3111</v>
      </c>
      <c r="B32" s="4031" t="s">
        <v>2898</v>
      </c>
      <c r="C32" s="4032" t="s">
        <v>6541</v>
      </c>
      <c r="D32" s="4033">
        <v>120</v>
      </c>
      <c r="E32" s="4034">
        <v>500</v>
      </c>
      <c r="F32" s="4035">
        <f t="shared" si="10"/>
        <v>60000</v>
      </c>
      <c r="G32" s="4034">
        <v>500</v>
      </c>
      <c r="H32" s="4035">
        <f t="shared" si="5"/>
        <v>60000</v>
      </c>
      <c r="I32" s="4034"/>
      <c r="J32" s="4035">
        <f t="shared" si="6"/>
        <v>0</v>
      </c>
      <c r="K32" s="4044"/>
      <c r="L32" s="4045">
        <f t="shared" si="12"/>
        <v>0</v>
      </c>
      <c r="M32" s="4034"/>
      <c r="N32" s="4035">
        <f t="shared" si="11"/>
        <v>0</v>
      </c>
      <c r="O32" s="4042">
        <v>2000</v>
      </c>
      <c r="P32" s="4035">
        <f t="shared" si="0"/>
        <v>240000</v>
      </c>
      <c r="Q32" s="4034">
        <v>50</v>
      </c>
      <c r="R32" s="4035">
        <f t="shared" si="7"/>
        <v>6000</v>
      </c>
      <c r="S32" s="4034"/>
      <c r="T32" s="4035">
        <f t="shared" si="8"/>
        <v>0</v>
      </c>
      <c r="U32" s="4034"/>
      <c r="V32" s="4035">
        <f t="shared" si="9"/>
        <v>0</v>
      </c>
      <c r="W32" s="4042">
        <v>1000</v>
      </c>
      <c r="X32" s="4035">
        <f t="shared" si="1"/>
        <v>120000</v>
      </c>
      <c r="Y32" s="4039">
        <f t="shared" si="4"/>
        <v>4050</v>
      </c>
      <c r="Z32" s="4038">
        <f t="shared" si="2"/>
        <v>486000</v>
      </c>
    </row>
    <row r="33" spans="1:26" s="3935" customFormat="1" ht="15.75">
      <c r="A33" s="4030" t="s">
        <v>3112</v>
      </c>
      <c r="B33" s="4031" t="s">
        <v>2898</v>
      </c>
      <c r="C33" s="4040" t="s">
        <v>6542</v>
      </c>
      <c r="D33" s="4033">
        <v>165</v>
      </c>
      <c r="E33" s="4034">
        <v>400</v>
      </c>
      <c r="F33" s="4035">
        <f t="shared" si="10"/>
        <v>66000</v>
      </c>
      <c r="G33" s="4034">
        <v>500</v>
      </c>
      <c r="H33" s="4035">
        <f t="shared" si="5"/>
        <v>82500</v>
      </c>
      <c r="I33" s="4034"/>
      <c r="J33" s="4035">
        <f t="shared" si="6"/>
        <v>0</v>
      </c>
      <c r="K33" s="4044">
        <v>618</v>
      </c>
      <c r="L33" s="4045">
        <f t="shared" si="12"/>
        <v>101970</v>
      </c>
      <c r="M33" s="4034"/>
      <c r="N33" s="4035">
        <f t="shared" si="11"/>
        <v>0</v>
      </c>
      <c r="O33" s="4042">
        <v>2000</v>
      </c>
      <c r="P33" s="4035">
        <f t="shared" si="0"/>
        <v>330000</v>
      </c>
      <c r="Q33" s="4034"/>
      <c r="R33" s="4035">
        <f t="shared" si="7"/>
        <v>0</v>
      </c>
      <c r="S33" s="4034"/>
      <c r="T33" s="4035">
        <f t="shared" si="8"/>
        <v>0</v>
      </c>
      <c r="U33" s="4034"/>
      <c r="V33" s="4035">
        <f t="shared" si="9"/>
        <v>0</v>
      </c>
      <c r="W33" s="4036">
        <v>500</v>
      </c>
      <c r="X33" s="4035">
        <f t="shared" si="1"/>
        <v>82500</v>
      </c>
      <c r="Y33" s="4039">
        <f t="shared" si="4"/>
        <v>4018</v>
      </c>
      <c r="Z33" s="4038">
        <f t="shared" si="2"/>
        <v>662970</v>
      </c>
    </row>
    <row r="34" spans="1:26" s="3935" customFormat="1" ht="15.75">
      <c r="A34" s="4030" t="s">
        <v>3113</v>
      </c>
      <c r="B34" s="4031" t="s">
        <v>2898</v>
      </c>
      <c r="C34" s="4040" t="s">
        <v>6543</v>
      </c>
      <c r="D34" s="4033">
        <v>1700</v>
      </c>
      <c r="E34" s="4034">
        <v>500</v>
      </c>
      <c r="F34" s="4035">
        <f t="shared" si="10"/>
        <v>850000</v>
      </c>
      <c r="G34" s="4034">
        <v>30</v>
      </c>
      <c r="H34" s="4035">
        <f t="shared" si="5"/>
        <v>51000</v>
      </c>
      <c r="I34" s="4034"/>
      <c r="J34" s="4035">
        <f t="shared" si="6"/>
        <v>0</v>
      </c>
      <c r="K34" s="4044"/>
      <c r="L34" s="4045">
        <f t="shared" si="12"/>
        <v>0</v>
      </c>
      <c r="M34" s="4034">
        <v>200</v>
      </c>
      <c r="N34" s="4035">
        <f t="shared" si="11"/>
        <v>340000</v>
      </c>
      <c r="O34" s="4034">
        <v>50</v>
      </c>
      <c r="P34" s="4035">
        <f t="shared" si="0"/>
        <v>85000</v>
      </c>
      <c r="Q34" s="4034"/>
      <c r="R34" s="4035">
        <f t="shared" si="7"/>
        <v>0</v>
      </c>
      <c r="S34" s="4034"/>
      <c r="T34" s="4035">
        <f t="shared" si="8"/>
        <v>0</v>
      </c>
      <c r="U34" s="4034"/>
      <c r="V34" s="4035">
        <f t="shared" si="9"/>
        <v>0</v>
      </c>
      <c r="W34" s="4036"/>
      <c r="X34" s="4046">
        <f t="shared" si="1"/>
        <v>0</v>
      </c>
      <c r="Y34" s="4039">
        <f t="shared" si="4"/>
        <v>780</v>
      </c>
      <c r="Z34" s="4038">
        <f t="shared" si="2"/>
        <v>1326000</v>
      </c>
    </row>
    <row r="35" spans="1:26" s="3935" customFormat="1" ht="15.75">
      <c r="A35" s="4030" t="s">
        <v>3114</v>
      </c>
      <c r="B35" s="4031" t="s">
        <v>6530</v>
      </c>
      <c r="C35" s="4032" t="s">
        <v>6544</v>
      </c>
      <c r="D35" s="4033">
        <v>75</v>
      </c>
      <c r="E35" s="4034">
        <v>100</v>
      </c>
      <c r="F35" s="4035">
        <f t="shared" si="10"/>
        <v>7500</v>
      </c>
      <c r="G35" s="4034">
        <v>200</v>
      </c>
      <c r="H35" s="4035">
        <f t="shared" si="5"/>
        <v>15000</v>
      </c>
      <c r="I35" s="4034">
        <v>50</v>
      </c>
      <c r="J35" s="4035">
        <f t="shared" si="6"/>
        <v>3750</v>
      </c>
      <c r="K35" s="4044">
        <v>50</v>
      </c>
      <c r="L35" s="4045">
        <f t="shared" si="12"/>
        <v>3750</v>
      </c>
      <c r="M35" s="4034"/>
      <c r="N35" s="4035">
        <f t="shared" si="11"/>
        <v>0</v>
      </c>
      <c r="O35" s="4034">
        <v>100</v>
      </c>
      <c r="P35" s="4035">
        <f t="shared" si="0"/>
        <v>7500</v>
      </c>
      <c r="Q35" s="4034">
        <v>800</v>
      </c>
      <c r="R35" s="4035">
        <f t="shared" si="7"/>
        <v>60000</v>
      </c>
      <c r="S35" s="4034"/>
      <c r="T35" s="4035">
        <f t="shared" si="8"/>
        <v>0</v>
      </c>
      <c r="U35" s="4034"/>
      <c r="V35" s="4035">
        <f t="shared" si="9"/>
        <v>0</v>
      </c>
      <c r="W35" s="4036">
        <v>200</v>
      </c>
      <c r="X35" s="4046">
        <f t="shared" si="1"/>
        <v>15000</v>
      </c>
      <c r="Y35" s="4039">
        <f t="shared" si="4"/>
        <v>1500</v>
      </c>
      <c r="Z35" s="4038">
        <f t="shared" si="2"/>
        <v>112500</v>
      </c>
    </row>
    <row r="36" spans="1:26" s="3935" customFormat="1" ht="15.75">
      <c r="A36" s="4030" t="s">
        <v>3115</v>
      </c>
      <c r="B36" s="4031" t="s">
        <v>6530</v>
      </c>
      <c r="C36" s="4032" t="s">
        <v>6545</v>
      </c>
      <c r="D36" s="4033">
        <v>100</v>
      </c>
      <c r="E36" s="4034">
        <v>100</v>
      </c>
      <c r="F36" s="4035">
        <f t="shared" si="10"/>
        <v>10000</v>
      </c>
      <c r="G36" s="4034">
        <v>300</v>
      </c>
      <c r="H36" s="4035">
        <f t="shared" si="5"/>
        <v>30000</v>
      </c>
      <c r="I36" s="4034">
        <v>50</v>
      </c>
      <c r="J36" s="4035">
        <f t="shared" si="6"/>
        <v>5000</v>
      </c>
      <c r="K36" s="4044">
        <v>100</v>
      </c>
      <c r="L36" s="4045">
        <f t="shared" si="12"/>
        <v>10000</v>
      </c>
      <c r="M36" s="4034">
        <v>150</v>
      </c>
      <c r="N36" s="4035">
        <f t="shared" si="11"/>
        <v>15000</v>
      </c>
      <c r="O36" s="4034">
        <v>100</v>
      </c>
      <c r="P36" s="4035">
        <f t="shared" si="0"/>
        <v>10000</v>
      </c>
      <c r="Q36" s="4042">
        <v>2000</v>
      </c>
      <c r="R36" s="4035">
        <f t="shared" si="7"/>
        <v>200000</v>
      </c>
      <c r="S36" s="4034">
        <v>200</v>
      </c>
      <c r="T36" s="4035">
        <f t="shared" si="8"/>
        <v>20000</v>
      </c>
      <c r="U36" s="4034">
        <v>100</v>
      </c>
      <c r="V36" s="4035">
        <f t="shared" si="9"/>
        <v>10000</v>
      </c>
      <c r="W36" s="4036">
        <v>300</v>
      </c>
      <c r="X36" s="4035">
        <f t="shared" si="1"/>
        <v>30000</v>
      </c>
      <c r="Y36" s="4039">
        <f t="shared" si="4"/>
        <v>3400</v>
      </c>
      <c r="Z36" s="4038">
        <f t="shared" si="2"/>
        <v>340000</v>
      </c>
    </row>
    <row r="37" spans="1:26" s="3935" customFormat="1" ht="15.75">
      <c r="A37" s="4030" t="s">
        <v>3116</v>
      </c>
      <c r="B37" s="4031" t="s">
        <v>6530</v>
      </c>
      <c r="C37" s="4032" t="s">
        <v>6546</v>
      </c>
      <c r="D37" s="4033">
        <v>135</v>
      </c>
      <c r="E37" s="4034">
        <v>40</v>
      </c>
      <c r="F37" s="4035">
        <f t="shared" si="10"/>
        <v>5400</v>
      </c>
      <c r="G37" s="4034">
        <v>400</v>
      </c>
      <c r="H37" s="4035">
        <f t="shared" si="5"/>
        <v>54000</v>
      </c>
      <c r="I37" s="4034">
        <v>50</v>
      </c>
      <c r="J37" s="4035">
        <f t="shared" si="6"/>
        <v>6750</v>
      </c>
      <c r="K37" s="4044">
        <v>200</v>
      </c>
      <c r="L37" s="4045">
        <f t="shared" si="12"/>
        <v>27000</v>
      </c>
      <c r="M37" s="4034">
        <v>100</v>
      </c>
      <c r="N37" s="4035">
        <f t="shared" si="11"/>
        <v>13500</v>
      </c>
      <c r="O37" s="4034">
        <v>100</v>
      </c>
      <c r="P37" s="4035">
        <f t="shared" si="0"/>
        <v>13500</v>
      </c>
      <c r="Q37" s="4042">
        <v>2000</v>
      </c>
      <c r="R37" s="4035">
        <f t="shared" si="7"/>
        <v>270000</v>
      </c>
      <c r="S37" s="4047"/>
      <c r="T37" s="4035">
        <f t="shared" si="8"/>
        <v>0</v>
      </c>
      <c r="U37" s="4034">
        <v>30</v>
      </c>
      <c r="V37" s="4035">
        <f t="shared" si="9"/>
        <v>4050</v>
      </c>
      <c r="W37" s="4036">
        <v>800</v>
      </c>
      <c r="X37" s="4035">
        <f t="shared" si="1"/>
        <v>108000</v>
      </c>
      <c r="Y37" s="4039">
        <v>850</v>
      </c>
      <c r="Z37" s="4038">
        <f t="shared" si="2"/>
        <v>114750</v>
      </c>
    </row>
    <row r="38" spans="1:26" s="3935" customFormat="1" ht="15.75">
      <c r="A38" s="4030" t="s">
        <v>3117</v>
      </c>
      <c r="B38" s="4031" t="s">
        <v>912</v>
      </c>
      <c r="C38" s="4032" t="s">
        <v>6547</v>
      </c>
      <c r="D38" s="4033">
        <v>28</v>
      </c>
      <c r="E38" s="4034">
        <v>50</v>
      </c>
      <c r="F38" s="4035">
        <f t="shared" si="10"/>
        <v>1400</v>
      </c>
      <c r="G38" s="4034"/>
      <c r="H38" s="4035">
        <f t="shared" si="5"/>
        <v>0</v>
      </c>
      <c r="I38" s="4034"/>
      <c r="J38" s="4035">
        <f t="shared" si="6"/>
        <v>0</v>
      </c>
      <c r="K38" s="4044"/>
      <c r="L38" s="4045">
        <f t="shared" si="12"/>
        <v>0</v>
      </c>
      <c r="M38" s="4034"/>
      <c r="N38" s="4035">
        <f t="shared" si="11"/>
        <v>0</v>
      </c>
      <c r="O38" s="4034">
        <v>288</v>
      </c>
      <c r="P38" s="4035">
        <f t="shared" si="0"/>
        <v>8064</v>
      </c>
      <c r="Q38" s="4034">
        <v>100</v>
      </c>
      <c r="R38" s="4035">
        <f t="shared" si="7"/>
        <v>2800</v>
      </c>
      <c r="S38" s="4034">
        <v>100</v>
      </c>
      <c r="T38" s="4035">
        <f t="shared" si="8"/>
        <v>2800</v>
      </c>
      <c r="U38" s="4034"/>
      <c r="V38" s="4035">
        <f t="shared" si="9"/>
        <v>0</v>
      </c>
      <c r="W38" s="4036"/>
      <c r="X38" s="4035">
        <f t="shared" si="1"/>
        <v>0</v>
      </c>
      <c r="Y38" s="4048">
        <f t="shared" si="4"/>
        <v>538</v>
      </c>
      <c r="Z38" s="4038">
        <f t="shared" si="2"/>
        <v>15064</v>
      </c>
    </row>
    <row r="39" spans="1:26" s="3935" customFormat="1" ht="15.75">
      <c r="A39" s="4030" t="s">
        <v>3118</v>
      </c>
      <c r="B39" s="4031" t="s">
        <v>929</v>
      </c>
      <c r="C39" s="4032" t="s">
        <v>6548</v>
      </c>
      <c r="D39" s="4033">
        <v>120</v>
      </c>
      <c r="E39" s="4034">
        <v>6</v>
      </c>
      <c r="F39" s="4035">
        <f t="shared" si="10"/>
        <v>720</v>
      </c>
      <c r="G39" s="4034"/>
      <c r="H39" s="4035">
        <f t="shared" si="5"/>
        <v>0</v>
      </c>
      <c r="I39" s="4034">
        <v>2</v>
      </c>
      <c r="J39" s="4035">
        <f t="shared" si="6"/>
        <v>240</v>
      </c>
      <c r="K39" s="4044"/>
      <c r="L39" s="4045">
        <f t="shared" si="12"/>
        <v>0</v>
      </c>
      <c r="M39" s="4034"/>
      <c r="N39" s="4035">
        <f t="shared" si="11"/>
        <v>0</v>
      </c>
      <c r="O39" s="4034">
        <v>5</v>
      </c>
      <c r="P39" s="4035">
        <f t="shared" si="0"/>
        <v>600</v>
      </c>
      <c r="Q39" s="4034">
        <v>5</v>
      </c>
      <c r="R39" s="4035">
        <f t="shared" si="7"/>
        <v>600</v>
      </c>
      <c r="S39" s="4034">
        <v>20</v>
      </c>
      <c r="T39" s="4035">
        <f t="shared" si="8"/>
        <v>2400</v>
      </c>
      <c r="U39" s="4034"/>
      <c r="V39" s="4035">
        <f t="shared" si="9"/>
        <v>0</v>
      </c>
      <c r="W39" s="4036"/>
      <c r="X39" s="4046">
        <f t="shared" si="1"/>
        <v>0</v>
      </c>
      <c r="Y39" s="4039">
        <f t="shared" si="4"/>
        <v>38</v>
      </c>
      <c r="Z39" s="4038">
        <f t="shared" si="2"/>
        <v>4560</v>
      </c>
    </row>
    <row r="40" spans="1:26" s="3935" customFormat="1" ht="15.75">
      <c r="A40" s="4030" t="s">
        <v>3119</v>
      </c>
      <c r="B40" s="4049" t="s">
        <v>929</v>
      </c>
      <c r="C40" s="4050" t="s">
        <v>6549</v>
      </c>
      <c r="D40" s="4033">
        <v>2280</v>
      </c>
      <c r="E40" s="4034"/>
      <c r="F40" s="4035">
        <f t="shared" si="10"/>
        <v>0</v>
      </c>
      <c r="G40" s="4034"/>
      <c r="H40" s="4035">
        <f t="shared" si="5"/>
        <v>0</v>
      </c>
      <c r="I40" s="4034"/>
      <c r="J40" s="4035">
        <f t="shared" si="6"/>
        <v>0</v>
      </c>
      <c r="K40" s="4044">
        <v>5</v>
      </c>
      <c r="L40" s="4045">
        <f t="shared" si="12"/>
        <v>11400</v>
      </c>
      <c r="M40" s="4034"/>
      <c r="N40" s="4035">
        <f t="shared" si="11"/>
        <v>0</v>
      </c>
      <c r="O40" s="4034">
        <v>2</v>
      </c>
      <c r="P40" s="4035">
        <f t="shared" si="0"/>
        <v>4560</v>
      </c>
      <c r="Q40" s="4034">
        <v>2</v>
      </c>
      <c r="R40" s="4035">
        <f t="shared" si="7"/>
        <v>4560</v>
      </c>
      <c r="S40" s="4034"/>
      <c r="T40" s="4035">
        <f t="shared" si="8"/>
        <v>0</v>
      </c>
      <c r="U40" s="4034"/>
      <c r="V40" s="4035">
        <f t="shared" si="9"/>
        <v>0</v>
      </c>
      <c r="W40" s="4036">
        <v>5</v>
      </c>
      <c r="X40" s="4035">
        <f t="shared" si="1"/>
        <v>11400</v>
      </c>
      <c r="Y40" s="4039">
        <f t="shared" si="4"/>
        <v>14</v>
      </c>
      <c r="Z40" s="4038">
        <f t="shared" si="2"/>
        <v>31920</v>
      </c>
    </row>
    <row r="41" spans="1:26" s="3935" customFormat="1" ht="15.75">
      <c r="A41" s="4030" t="s">
        <v>3120</v>
      </c>
      <c r="B41" s="4049" t="s">
        <v>929</v>
      </c>
      <c r="C41" s="4050" t="s">
        <v>6550</v>
      </c>
      <c r="D41" s="4033">
        <v>2850</v>
      </c>
      <c r="E41" s="4034"/>
      <c r="F41" s="4035">
        <f t="shared" si="10"/>
        <v>0</v>
      </c>
      <c r="G41" s="4034"/>
      <c r="H41" s="4035">
        <f t="shared" si="5"/>
        <v>0</v>
      </c>
      <c r="I41" s="4034"/>
      <c r="J41" s="4035">
        <f t="shared" si="6"/>
        <v>0</v>
      </c>
      <c r="K41" s="4044"/>
      <c r="L41" s="4045">
        <f t="shared" si="12"/>
        <v>0</v>
      </c>
      <c r="M41" s="4034"/>
      <c r="N41" s="4035">
        <f t="shared" si="11"/>
        <v>0</v>
      </c>
      <c r="O41" s="4034">
        <v>50</v>
      </c>
      <c r="P41" s="4035">
        <f t="shared" si="0"/>
        <v>142500</v>
      </c>
      <c r="Q41" s="4034"/>
      <c r="R41" s="4035">
        <f t="shared" si="7"/>
        <v>0</v>
      </c>
      <c r="S41" s="4034"/>
      <c r="T41" s="4035">
        <f t="shared" si="8"/>
        <v>0</v>
      </c>
      <c r="U41" s="4034"/>
      <c r="V41" s="4035">
        <f t="shared" si="9"/>
        <v>0</v>
      </c>
      <c r="W41" s="4036">
        <v>10</v>
      </c>
      <c r="X41" s="4035">
        <f t="shared" si="1"/>
        <v>28500</v>
      </c>
      <c r="Y41" s="4051">
        <f t="shared" si="4"/>
        <v>60</v>
      </c>
      <c r="Z41" s="4038">
        <f t="shared" si="2"/>
        <v>171000</v>
      </c>
    </row>
    <row r="42" spans="1:26" s="3935" customFormat="1" ht="15.75">
      <c r="A42" s="4030" t="s">
        <v>3121</v>
      </c>
      <c r="B42" s="4049" t="s">
        <v>929</v>
      </c>
      <c r="C42" s="4050" t="s">
        <v>6551</v>
      </c>
      <c r="D42" s="4033">
        <v>2500</v>
      </c>
      <c r="E42" s="4034"/>
      <c r="F42" s="4035"/>
      <c r="G42" s="4034"/>
      <c r="H42" s="4035">
        <f t="shared" si="5"/>
        <v>0</v>
      </c>
      <c r="I42" s="4034"/>
      <c r="J42" s="4035">
        <f t="shared" si="6"/>
        <v>0</v>
      </c>
      <c r="K42" s="4044"/>
      <c r="L42" s="4045">
        <f t="shared" si="12"/>
        <v>0</v>
      </c>
      <c r="M42" s="4034"/>
      <c r="N42" s="4035">
        <f t="shared" si="11"/>
        <v>0</v>
      </c>
      <c r="O42" s="4034">
        <v>50</v>
      </c>
      <c r="P42" s="4035">
        <f t="shared" si="0"/>
        <v>125000</v>
      </c>
      <c r="Q42" s="4034"/>
      <c r="R42" s="4035">
        <f t="shared" si="7"/>
        <v>0</v>
      </c>
      <c r="S42" s="4034"/>
      <c r="T42" s="4035">
        <f t="shared" si="8"/>
        <v>0</v>
      </c>
      <c r="U42" s="4034"/>
      <c r="V42" s="4035"/>
      <c r="W42" s="4036"/>
      <c r="X42" s="4052">
        <f t="shared" si="1"/>
        <v>0</v>
      </c>
      <c r="Y42" s="4051">
        <f t="shared" si="4"/>
        <v>50</v>
      </c>
      <c r="Z42" s="4038">
        <f t="shared" si="2"/>
        <v>125000</v>
      </c>
    </row>
    <row r="43" spans="1:26" s="3935" customFormat="1" ht="15.75">
      <c r="A43" s="4030" t="s">
        <v>3122</v>
      </c>
      <c r="B43" s="4049" t="s">
        <v>6530</v>
      </c>
      <c r="C43" s="4050" t="s">
        <v>6552</v>
      </c>
      <c r="D43" s="4033">
        <v>25</v>
      </c>
      <c r="E43" s="4034">
        <v>12</v>
      </c>
      <c r="F43" s="4035">
        <f t="shared" ref="F43:F95" si="13">E43*D43</f>
        <v>300</v>
      </c>
      <c r="G43" s="4034"/>
      <c r="H43" s="4035">
        <f t="shared" si="5"/>
        <v>0</v>
      </c>
      <c r="I43" s="4034">
        <v>10</v>
      </c>
      <c r="J43" s="4035">
        <f t="shared" si="6"/>
        <v>250</v>
      </c>
      <c r="K43" s="4044">
        <v>11</v>
      </c>
      <c r="L43" s="4045">
        <f t="shared" si="12"/>
        <v>275</v>
      </c>
      <c r="M43" s="4034"/>
      <c r="N43" s="4035">
        <f t="shared" si="11"/>
        <v>0</v>
      </c>
      <c r="O43" s="4034">
        <v>50</v>
      </c>
      <c r="P43" s="4035">
        <f t="shared" si="0"/>
        <v>1250</v>
      </c>
      <c r="Q43" s="4034">
        <v>20</v>
      </c>
      <c r="R43" s="4035">
        <f t="shared" si="7"/>
        <v>500</v>
      </c>
      <c r="S43" s="4034"/>
      <c r="T43" s="4035">
        <f t="shared" si="8"/>
        <v>0</v>
      </c>
      <c r="U43" s="4034"/>
      <c r="V43" s="4035">
        <f t="shared" ref="V43:V93" si="14">U43*D43</f>
        <v>0</v>
      </c>
      <c r="W43" s="4036">
        <v>100</v>
      </c>
      <c r="X43" s="4052">
        <f t="shared" si="1"/>
        <v>2500</v>
      </c>
      <c r="Y43" s="4037">
        <f t="shared" si="4"/>
        <v>203</v>
      </c>
      <c r="Z43" s="4038">
        <f t="shared" si="2"/>
        <v>5075</v>
      </c>
    </row>
    <row r="44" spans="1:26" s="3935" customFormat="1" ht="15">
      <c r="A44" s="4030" t="s">
        <v>3123</v>
      </c>
      <c r="B44" s="4049" t="s">
        <v>912</v>
      </c>
      <c r="C44" s="4050" t="s">
        <v>6553</v>
      </c>
      <c r="D44" s="4033">
        <v>290</v>
      </c>
      <c r="E44" s="4034">
        <v>24</v>
      </c>
      <c r="F44" s="4035">
        <f t="shared" si="13"/>
        <v>6960</v>
      </c>
      <c r="G44" s="4034">
        <v>20</v>
      </c>
      <c r="H44" s="4035">
        <f t="shared" si="5"/>
        <v>5800</v>
      </c>
      <c r="I44" s="4034"/>
      <c r="J44" s="4035">
        <f t="shared" si="6"/>
        <v>0</v>
      </c>
      <c r="K44" s="4034">
        <v>300</v>
      </c>
      <c r="L44" s="4035">
        <f>K44*D44</f>
        <v>87000</v>
      </c>
      <c r="M44" s="4034">
        <v>50</v>
      </c>
      <c r="N44" s="4035">
        <f t="shared" si="11"/>
        <v>14500</v>
      </c>
      <c r="O44" s="4034"/>
      <c r="P44" s="4035">
        <f t="shared" si="0"/>
        <v>0</v>
      </c>
      <c r="Q44" s="4034"/>
      <c r="R44" s="4035">
        <f t="shared" si="7"/>
        <v>0</v>
      </c>
      <c r="S44" s="4034"/>
      <c r="T44" s="4035">
        <f t="shared" si="8"/>
        <v>0</v>
      </c>
      <c r="U44" s="4034"/>
      <c r="V44" s="4035">
        <f t="shared" si="14"/>
        <v>0</v>
      </c>
      <c r="W44" s="4036">
        <v>250</v>
      </c>
      <c r="X44" s="4035">
        <f t="shared" si="1"/>
        <v>72500</v>
      </c>
      <c r="Y44" s="4051">
        <f t="shared" si="4"/>
        <v>644</v>
      </c>
      <c r="Z44" s="4038">
        <f t="shared" si="2"/>
        <v>186760</v>
      </c>
    </row>
    <row r="45" spans="1:26" s="3935" customFormat="1" ht="15">
      <c r="A45" s="4030" t="s">
        <v>3124</v>
      </c>
      <c r="B45" s="4031" t="s">
        <v>929</v>
      </c>
      <c r="C45" s="4032" t="s">
        <v>6554</v>
      </c>
      <c r="D45" s="4033">
        <v>210</v>
      </c>
      <c r="E45" s="4034">
        <v>200</v>
      </c>
      <c r="F45" s="4035">
        <f t="shared" si="13"/>
        <v>42000</v>
      </c>
      <c r="G45" s="4034">
        <v>100</v>
      </c>
      <c r="H45" s="4035">
        <f t="shared" si="5"/>
        <v>21000</v>
      </c>
      <c r="I45" s="4034"/>
      <c r="J45" s="4035">
        <f t="shared" si="6"/>
        <v>0</v>
      </c>
      <c r="K45" s="4034">
        <v>166</v>
      </c>
      <c r="L45" s="4035">
        <f>K45*D45</f>
        <v>34860</v>
      </c>
      <c r="M45" s="4034">
        <v>300</v>
      </c>
      <c r="N45" s="4035">
        <f t="shared" si="11"/>
        <v>63000</v>
      </c>
      <c r="O45" s="4042">
        <v>2000</v>
      </c>
      <c r="P45" s="4035">
        <f t="shared" si="0"/>
        <v>420000</v>
      </c>
      <c r="Q45" s="4034">
        <v>333</v>
      </c>
      <c r="R45" s="4035">
        <f t="shared" si="7"/>
        <v>69930</v>
      </c>
      <c r="S45" s="4034">
        <v>30</v>
      </c>
      <c r="T45" s="4035">
        <f t="shared" si="8"/>
        <v>6300</v>
      </c>
      <c r="U45" s="4034">
        <v>150</v>
      </c>
      <c r="V45" s="4035">
        <f t="shared" si="14"/>
        <v>31500</v>
      </c>
      <c r="W45" s="4042">
        <v>1000</v>
      </c>
      <c r="X45" s="4046">
        <f t="shared" si="1"/>
        <v>210000</v>
      </c>
      <c r="Y45" s="4037">
        <f t="shared" si="4"/>
        <v>4279</v>
      </c>
      <c r="Z45" s="4038">
        <f t="shared" si="2"/>
        <v>898590</v>
      </c>
    </row>
    <row r="46" spans="1:26" s="3935" customFormat="1" ht="15">
      <c r="A46" s="4030" t="s">
        <v>3125</v>
      </c>
      <c r="B46" s="4049" t="s">
        <v>929</v>
      </c>
      <c r="C46" s="4050" t="s">
        <v>6555</v>
      </c>
      <c r="D46" s="4033">
        <v>230</v>
      </c>
      <c r="E46" s="4034">
        <v>6</v>
      </c>
      <c r="F46" s="4035">
        <f t="shared" si="13"/>
        <v>1380</v>
      </c>
      <c r="G46" s="4034">
        <v>5</v>
      </c>
      <c r="H46" s="4035">
        <f t="shared" si="5"/>
        <v>1150</v>
      </c>
      <c r="I46" s="4034">
        <v>1</v>
      </c>
      <c r="J46" s="4035">
        <f t="shared" si="6"/>
        <v>230</v>
      </c>
      <c r="K46" s="4034"/>
      <c r="L46" s="4035">
        <f>K46*D46</f>
        <v>0</v>
      </c>
      <c r="M46" s="4034">
        <v>5</v>
      </c>
      <c r="N46" s="4035">
        <f t="shared" si="11"/>
        <v>1150</v>
      </c>
      <c r="O46" s="4034">
        <v>20</v>
      </c>
      <c r="P46" s="4035">
        <f t="shared" si="0"/>
        <v>4600</v>
      </c>
      <c r="Q46" s="4034">
        <v>4</v>
      </c>
      <c r="R46" s="4035">
        <f t="shared" si="7"/>
        <v>920</v>
      </c>
      <c r="S46" s="4034">
        <v>30</v>
      </c>
      <c r="T46" s="4035">
        <f t="shared" si="8"/>
        <v>6900</v>
      </c>
      <c r="U46" s="4034">
        <v>1</v>
      </c>
      <c r="V46" s="4035">
        <f t="shared" si="14"/>
        <v>230</v>
      </c>
      <c r="W46" s="4036">
        <v>10</v>
      </c>
      <c r="X46" s="4035">
        <f t="shared" si="1"/>
        <v>2300</v>
      </c>
      <c r="Y46" s="4053">
        <f t="shared" si="4"/>
        <v>82</v>
      </c>
      <c r="Z46" s="4038">
        <f t="shared" si="2"/>
        <v>18860</v>
      </c>
    </row>
    <row r="47" spans="1:26" s="3935" customFormat="1" ht="15">
      <c r="A47" s="4030" t="s">
        <v>3126</v>
      </c>
      <c r="B47" s="4031" t="s">
        <v>929</v>
      </c>
      <c r="C47" s="4032" t="s">
        <v>6556</v>
      </c>
      <c r="D47" s="4033">
        <v>2100</v>
      </c>
      <c r="E47" s="4034">
        <v>30</v>
      </c>
      <c r="F47" s="4035">
        <f t="shared" si="13"/>
        <v>63000</v>
      </c>
      <c r="G47" s="4034"/>
      <c r="H47" s="4035">
        <f t="shared" si="5"/>
        <v>0</v>
      </c>
      <c r="I47" s="4034"/>
      <c r="J47" s="4035">
        <f t="shared" si="6"/>
        <v>0</v>
      </c>
      <c r="K47" s="4034">
        <v>17</v>
      </c>
      <c r="L47" s="4035">
        <f>K47*D47</f>
        <v>35700</v>
      </c>
      <c r="M47" s="4034">
        <v>30</v>
      </c>
      <c r="N47" s="4035">
        <f t="shared" si="11"/>
        <v>63000</v>
      </c>
      <c r="O47" s="4034">
        <v>100</v>
      </c>
      <c r="P47" s="4035">
        <f t="shared" si="0"/>
        <v>210000</v>
      </c>
      <c r="Q47" s="4034">
        <v>26</v>
      </c>
      <c r="R47" s="4035">
        <f t="shared" si="7"/>
        <v>54600</v>
      </c>
      <c r="S47" s="4034"/>
      <c r="T47" s="4035">
        <f t="shared" si="8"/>
        <v>0</v>
      </c>
      <c r="U47" s="4034">
        <v>3</v>
      </c>
      <c r="V47" s="4035">
        <f t="shared" si="14"/>
        <v>6300</v>
      </c>
      <c r="W47" s="4036">
        <v>350</v>
      </c>
      <c r="X47" s="4035">
        <f t="shared" si="1"/>
        <v>735000</v>
      </c>
      <c r="Y47" s="4039">
        <f t="shared" si="4"/>
        <v>556</v>
      </c>
      <c r="Z47" s="4038">
        <f t="shared" si="2"/>
        <v>1167600</v>
      </c>
    </row>
    <row r="48" spans="1:26" s="3935" customFormat="1" ht="15">
      <c r="A48" s="4030" t="s">
        <v>3127</v>
      </c>
      <c r="B48" s="4031" t="s">
        <v>929</v>
      </c>
      <c r="C48" s="4032" t="s">
        <v>6557</v>
      </c>
      <c r="D48" s="4033">
        <v>1250</v>
      </c>
      <c r="E48" s="4034">
        <v>6</v>
      </c>
      <c r="F48" s="4035">
        <f t="shared" si="13"/>
        <v>7500</v>
      </c>
      <c r="G48" s="4034"/>
      <c r="H48" s="4035">
        <f t="shared" si="5"/>
        <v>0</v>
      </c>
      <c r="I48" s="4034">
        <v>1</v>
      </c>
      <c r="J48" s="4035">
        <f t="shared" si="6"/>
        <v>1250</v>
      </c>
      <c r="K48" s="4034"/>
      <c r="L48" s="4035"/>
      <c r="M48" s="4034">
        <v>5</v>
      </c>
      <c r="N48" s="4035">
        <f t="shared" si="11"/>
        <v>6250</v>
      </c>
      <c r="O48" s="4034">
        <v>100</v>
      </c>
      <c r="P48" s="4035">
        <f t="shared" si="0"/>
        <v>125000</v>
      </c>
      <c r="Q48" s="4034"/>
      <c r="R48" s="4035"/>
      <c r="S48" s="4034">
        <v>10</v>
      </c>
      <c r="T48" s="4035">
        <f t="shared" si="8"/>
        <v>12500</v>
      </c>
      <c r="U48" s="4034"/>
      <c r="V48" s="4035">
        <f t="shared" si="14"/>
        <v>0</v>
      </c>
      <c r="W48" s="4036">
        <v>12</v>
      </c>
      <c r="X48" s="4035">
        <f t="shared" si="1"/>
        <v>15000</v>
      </c>
      <c r="Y48" s="4039">
        <f t="shared" si="4"/>
        <v>134</v>
      </c>
      <c r="Z48" s="4038">
        <f t="shared" si="2"/>
        <v>167500</v>
      </c>
    </row>
    <row r="49" spans="1:26" s="3935" customFormat="1" ht="15">
      <c r="A49" s="4030" t="s">
        <v>3128</v>
      </c>
      <c r="B49" s="4031" t="s">
        <v>929</v>
      </c>
      <c r="C49" s="4032" t="s">
        <v>6558</v>
      </c>
      <c r="D49" s="4033">
        <v>145</v>
      </c>
      <c r="E49" s="4034">
        <v>8</v>
      </c>
      <c r="F49" s="4035">
        <f t="shared" si="13"/>
        <v>1160</v>
      </c>
      <c r="G49" s="4034">
        <v>20</v>
      </c>
      <c r="H49" s="4035">
        <f t="shared" si="5"/>
        <v>2900</v>
      </c>
      <c r="I49" s="4034"/>
      <c r="J49" s="4035">
        <f t="shared" si="6"/>
        <v>0</v>
      </c>
      <c r="K49" s="4034">
        <v>2</v>
      </c>
      <c r="L49" s="4035">
        <f t="shared" ref="L49:L87" si="15">K49*D49</f>
        <v>290</v>
      </c>
      <c r="M49" s="4034">
        <v>5</v>
      </c>
      <c r="N49" s="4035">
        <f t="shared" si="11"/>
        <v>725</v>
      </c>
      <c r="O49" s="4034">
        <v>50</v>
      </c>
      <c r="P49" s="4035">
        <f t="shared" si="0"/>
        <v>7250</v>
      </c>
      <c r="Q49" s="4034">
        <v>5</v>
      </c>
      <c r="R49" s="4035">
        <f>Q49*D49</f>
        <v>725</v>
      </c>
      <c r="S49" s="4034">
        <v>5</v>
      </c>
      <c r="T49" s="4035">
        <f t="shared" si="8"/>
        <v>725</v>
      </c>
      <c r="U49" s="4034">
        <v>5</v>
      </c>
      <c r="V49" s="4035">
        <f t="shared" si="14"/>
        <v>725</v>
      </c>
      <c r="W49" s="4036">
        <v>10</v>
      </c>
      <c r="X49" s="4035">
        <f t="shared" si="1"/>
        <v>1450</v>
      </c>
      <c r="Y49" s="4039">
        <f t="shared" si="4"/>
        <v>110</v>
      </c>
      <c r="Z49" s="4038">
        <f t="shared" si="2"/>
        <v>15950</v>
      </c>
    </row>
    <row r="50" spans="1:26" s="3935" customFormat="1" ht="15">
      <c r="A50" s="4030" t="s">
        <v>3129</v>
      </c>
      <c r="B50" s="4031" t="s">
        <v>929</v>
      </c>
      <c r="C50" s="4032" t="s">
        <v>6559</v>
      </c>
      <c r="D50" s="4033">
        <v>180</v>
      </c>
      <c r="E50" s="4034"/>
      <c r="F50" s="4035">
        <f t="shared" si="13"/>
        <v>0</v>
      </c>
      <c r="G50" s="4034"/>
      <c r="H50" s="4035"/>
      <c r="I50" s="4034"/>
      <c r="J50" s="4035">
        <f t="shared" si="6"/>
        <v>0</v>
      </c>
      <c r="K50" s="4034"/>
      <c r="L50" s="4035">
        <f t="shared" si="15"/>
        <v>0</v>
      </c>
      <c r="M50" s="4034"/>
      <c r="N50" s="4035">
        <f t="shared" si="11"/>
        <v>0</v>
      </c>
      <c r="O50" s="4034">
        <v>100</v>
      </c>
      <c r="P50" s="4035">
        <f t="shared" si="0"/>
        <v>18000</v>
      </c>
      <c r="Q50" s="4034"/>
      <c r="R50" s="4035"/>
      <c r="S50" s="4034"/>
      <c r="T50" s="4035"/>
      <c r="U50" s="4034"/>
      <c r="V50" s="4035">
        <f t="shared" si="14"/>
        <v>0</v>
      </c>
      <c r="W50" s="4036">
        <v>10</v>
      </c>
      <c r="X50" s="4035">
        <f t="shared" si="1"/>
        <v>1800</v>
      </c>
      <c r="Y50" s="4039">
        <f t="shared" si="4"/>
        <v>110</v>
      </c>
      <c r="Z50" s="4038">
        <f t="shared" si="2"/>
        <v>19800</v>
      </c>
    </row>
    <row r="51" spans="1:26" s="3935" customFormat="1" ht="15">
      <c r="A51" s="4030" t="s">
        <v>3130</v>
      </c>
      <c r="B51" s="4031" t="s">
        <v>912</v>
      </c>
      <c r="C51" s="4032" t="s">
        <v>6560</v>
      </c>
      <c r="D51" s="4033">
        <v>28</v>
      </c>
      <c r="E51" s="4034">
        <v>50</v>
      </c>
      <c r="F51" s="4035">
        <f t="shared" si="13"/>
        <v>1400</v>
      </c>
      <c r="G51" s="4034"/>
      <c r="H51" s="4035">
        <f t="shared" ref="H51:H95" si="16">G51*D51</f>
        <v>0</v>
      </c>
      <c r="I51" s="4034"/>
      <c r="J51" s="4035">
        <f t="shared" si="6"/>
        <v>0</v>
      </c>
      <c r="K51" s="4034"/>
      <c r="L51" s="4035">
        <f t="shared" si="15"/>
        <v>0</v>
      </c>
      <c r="M51" s="4034"/>
      <c r="N51" s="4035">
        <f t="shared" si="11"/>
        <v>0</v>
      </c>
      <c r="O51" s="4034">
        <v>20</v>
      </c>
      <c r="P51" s="4035">
        <f t="shared" si="0"/>
        <v>560</v>
      </c>
      <c r="Q51" s="4034">
        <v>50</v>
      </c>
      <c r="R51" s="4035">
        <f t="shared" ref="R51:R97" si="17">Q51*D51</f>
        <v>1400</v>
      </c>
      <c r="S51" s="4034">
        <v>300</v>
      </c>
      <c r="T51" s="4035">
        <f t="shared" ref="T51:T87" si="18">S51*D51</f>
        <v>8400</v>
      </c>
      <c r="U51" s="4034"/>
      <c r="V51" s="4035">
        <f t="shared" si="14"/>
        <v>0</v>
      </c>
      <c r="W51" s="4036"/>
      <c r="X51" s="4035">
        <f t="shared" si="1"/>
        <v>0</v>
      </c>
      <c r="Y51" s="4054">
        <f t="shared" si="4"/>
        <v>420</v>
      </c>
      <c r="Z51" s="4038">
        <f t="shared" si="2"/>
        <v>11760</v>
      </c>
    </row>
    <row r="52" spans="1:26" s="3935" customFormat="1" ht="15">
      <c r="A52" s="4030" t="s">
        <v>3131</v>
      </c>
      <c r="B52" s="4031" t="s">
        <v>912</v>
      </c>
      <c r="C52" s="4032" t="s">
        <v>6561</v>
      </c>
      <c r="D52" s="4033">
        <v>41</v>
      </c>
      <c r="E52" s="4034"/>
      <c r="F52" s="4035">
        <f t="shared" si="13"/>
        <v>0</v>
      </c>
      <c r="G52" s="4034"/>
      <c r="H52" s="4035">
        <f t="shared" si="16"/>
        <v>0</v>
      </c>
      <c r="I52" s="4034"/>
      <c r="J52" s="4035">
        <f t="shared" si="6"/>
        <v>0</v>
      </c>
      <c r="K52" s="4034"/>
      <c r="L52" s="4035">
        <f t="shared" si="15"/>
        <v>0</v>
      </c>
      <c r="M52" s="4034">
        <v>144</v>
      </c>
      <c r="N52" s="4035">
        <f t="shared" si="11"/>
        <v>5904</v>
      </c>
      <c r="O52" s="4034">
        <v>50</v>
      </c>
      <c r="P52" s="4035">
        <f t="shared" si="0"/>
        <v>2050</v>
      </c>
      <c r="Q52" s="4034">
        <v>400</v>
      </c>
      <c r="R52" s="4035">
        <f t="shared" si="17"/>
        <v>16400</v>
      </c>
      <c r="S52" s="4034">
        <v>500</v>
      </c>
      <c r="T52" s="4035">
        <f t="shared" si="18"/>
        <v>20500</v>
      </c>
      <c r="U52" s="4034"/>
      <c r="V52" s="4035">
        <f t="shared" si="14"/>
        <v>0</v>
      </c>
      <c r="W52" s="4036"/>
      <c r="X52" s="4035">
        <f t="shared" si="1"/>
        <v>0</v>
      </c>
      <c r="Y52" s="4055">
        <f t="shared" si="4"/>
        <v>1094</v>
      </c>
      <c r="Z52" s="4038">
        <f t="shared" si="2"/>
        <v>44854</v>
      </c>
    </row>
    <row r="53" spans="1:26" s="3935" customFormat="1" ht="15">
      <c r="A53" s="4030" t="s">
        <v>3132</v>
      </c>
      <c r="B53" s="4031" t="s">
        <v>929</v>
      </c>
      <c r="C53" s="4032" t="s">
        <v>6562</v>
      </c>
      <c r="D53" s="4033">
        <v>385</v>
      </c>
      <c r="E53" s="4034">
        <v>8</v>
      </c>
      <c r="F53" s="4035">
        <f t="shared" si="13"/>
        <v>3080</v>
      </c>
      <c r="G53" s="4034">
        <v>20</v>
      </c>
      <c r="H53" s="4035">
        <f t="shared" si="16"/>
        <v>7700</v>
      </c>
      <c r="I53" s="4034"/>
      <c r="J53" s="4035">
        <f t="shared" si="6"/>
        <v>0</v>
      </c>
      <c r="K53" s="4034">
        <v>6</v>
      </c>
      <c r="L53" s="4035">
        <f t="shared" si="15"/>
        <v>2310</v>
      </c>
      <c r="M53" s="4034">
        <v>10</v>
      </c>
      <c r="N53" s="4035">
        <f t="shared" si="11"/>
        <v>3850</v>
      </c>
      <c r="O53" s="4034">
        <v>50</v>
      </c>
      <c r="P53" s="4035">
        <f t="shared" si="0"/>
        <v>19250</v>
      </c>
      <c r="Q53" s="4034">
        <v>40</v>
      </c>
      <c r="R53" s="4035">
        <f t="shared" si="17"/>
        <v>15400</v>
      </c>
      <c r="S53" s="4034">
        <v>50</v>
      </c>
      <c r="T53" s="4035">
        <f t="shared" si="18"/>
        <v>19250</v>
      </c>
      <c r="U53" s="4034">
        <v>5</v>
      </c>
      <c r="V53" s="4035">
        <f t="shared" si="14"/>
        <v>1925</v>
      </c>
      <c r="W53" s="4036"/>
      <c r="X53" s="4035">
        <f t="shared" si="1"/>
        <v>0</v>
      </c>
      <c r="Y53" s="4039">
        <f t="shared" si="4"/>
        <v>189</v>
      </c>
      <c r="Z53" s="4038">
        <f t="shared" si="2"/>
        <v>72765</v>
      </c>
    </row>
    <row r="54" spans="1:26" s="3935" customFormat="1" ht="15">
      <c r="A54" s="4030" t="s">
        <v>3133</v>
      </c>
      <c r="B54" s="4031" t="s">
        <v>2898</v>
      </c>
      <c r="C54" s="4032" t="s">
        <v>6563</v>
      </c>
      <c r="D54" s="4033">
        <v>42</v>
      </c>
      <c r="E54" s="4034"/>
      <c r="F54" s="4035">
        <f t="shared" si="13"/>
        <v>0</v>
      </c>
      <c r="G54" s="4034"/>
      <c r="H54" s="4035">
        <f t="shared" si="16"/>
        <v>0</v>
      </c>
      <c r="I54" s="4034"/>
      <c r="J54" s="4035">
        <f t="shared" si="6"/>
        <v>0</v>
      </c>
      <c r="K54" s="4034"/>
      <c r="L54" s="4035">
        <f t="shared" si="15"/>
        <v>0</v>
      </c>
      <c r="M54" s="4034"/>
      <c r="N54" s="4035">
        <f t="shared" si="11"/>
        <v>0</v>
      </c>
      <c r="O54" s="4034">
        <v>200</v>
      </c>
      <c r="P54" s="4035">
        <f t="shared" si="0"/>
        <v>8400</v>
      </c>
      <c r="Q54" s="4034"/>
      <c r="R54" s="4035">
        <f t="shared" si="17"/>
        <v>0</v>
      </c>
      <c r="S54" s="4034"/>
      <c r="T54" s="4035">
        <f t="shared" si="18"/>
        <v>0</v>
      </c>
      <c r="U54" s="4034"/>
      <c r="V54" s="4035">
        <f t="shared" si="14"/>
        <v>0</v>
      </c>
      <c r="W54" s="4036"/>
      <c r="X54" s="4035">
        <f t="shared" si="1"/>
        <v>0</v>
      </c>
      <c r="Y54" s="4054">
        <f t="shared" si="4"/>
        <v>200</v>
      </c>
      <c r="Z54" s="4038">
        <f t="shared" si="2"/>
        <v>8400</v>
      </c>
    </row>
    <row r="55" spans="1:26" s="3935" customFormat="1" ht="15">
      <c r="A55" s="4030" t="s">
        <v>3134</v>
      </c>
      <c r="B55" s="4031" t="s">
        <v>912</v>
      </c>
      <c r="C55" s="4032" t="s">
        <v>6564</v>
      </c>
      <c r="D55" s="4033">
        <v>360</v>
      </c>
      <c r="E55" s="4034"/>
      <c r="F55" s="4035">
        <f t="shared" si="13"/>
        <v>0</v>
      </c>
      <c r="G55" s="4034">
        <v>20</v>
      </c>
      <c r="H55" s="4035">
        <f t="shared" si="16"/>
        <v>7200</v>
      </c>
      <c r="I55" s="4034"/>
      <c r="J55" s="4035">
        <f t="shared" si="6"/>
        <v>0</v>
      </c>
      <c r="K55" s="4034">
        <v>200</v>
      </c>
      <c r="L55" s="4035">
        <f t="shared" si="15"/>
        <v>72000</v>
      </c>
      <c r="M55" s="4034"/>
      <c r="N55" s="4035">
        <f t="shared" si="11"/>
        <v>0</v>
      </c>
      <c r="O55" s="4034">
        <v>50</v>
      </c>
      <c r="P55" s="4035">
        <f t="shared" si="0"/>
        <v>18000</v>
      </c>
      <c r="Q55" s="4034">
        <v>100</v>
      </c>
      <c r="R55" s="4035">
        <f t="shared" si="17"/>
        <v>36000</v>
      </c>
      <c r="S55" s="4034"/>
      <c r="T55" s="4035">
        <f t="shared" si="18"/>
        <v>0</v>
      </c>
      <c r="U55" s="4034"/>
      <c r="V55" s="4035">
        <f t="shared" si="14"/>
        <v>0</v>
      </c>
      <c r="W55" s="4036">
        <v>50</v>
      </c>
      <c r="X55" s="4035">
        <f t="shared" si="1"/>
        <v>18000</v>
      </c>
      <c r="Y55" s="4037">
        <f t="shared" si="4"/>
        <v>420</v>
      </c>
      <c r="Z55" s="4038">
        <f t="shared" si="2"/>
        <v>151200</v>
      </c>
    </row>
    <row r="56" spans="1:26" s="3935" customFormat="1" ht="15">
      <c r="A56" s="4030" t="s">
        <v>3135</v>
      </c>
      <c r="B56" s="4031" t="s">
        <v>929</v>
      </c>
      <c r="C56" s="4032" t="s">
        <v>6565</v>
      </c>
      <c r="D56" s="4033">
        <v>330</v>
      </c>
      <c r="E56" s="4034">
        <v>24</v>
      </c>
      <c r="F56" s="4035">
        <f t="shared" si="13"/>
        <v>7920</v>
      </c>
      <c r="G56" s="4034">
        <v>50</v>
      </c>
      <c r="H56" s="4035">
        <f t="shared" si="16"/>
        <v>16500</v>
      </c>
      <c r="I56" s="4034"/>
      <c r="J56" s="4035">
        <f t="shared" si="6"/>
        <v>0</v>
      </c>
      <c r="K56" s="4034">
        <v>50</v>
      </c>
      <c r="L56" s="4035">
        <f t="shared" si="15"/>
        <v>16500</v>
      </c>
      <c r="M56" s="4034">
        <v>20</v>
      </c>
      <c r="N56" s="4035">
        <f t="shared" si="11"/>
        <v>6600</v>
      </c>
      <c r="O56" s="4034">
        <v>50</v>
      </c>
      <c r="P56" s="4035">
        <f t="shared" si="0"/>
        <v>16500</v>
      </c>
      <c r="Q56" s="4034">
        <v>30</v>
      </c>
      <c r="R56" s="4035">
        <f t="shared" si="17"/>
        <v>9900</v>
      </c>
      <c r="S56" s="4034"/>
      <c r="T56" s="4035">
        <f t="shared" si="18"/>
        <v>0</v>
      </c>
      <c r="U56" s="4034"/>
      <c r="V56" s="4035">
        <f t="shared" si="14"/>
        <v>0</v>
      </c>
      <c r="W56" s="4036"/>
      <c r="X56" s="4035">
        <f t="shared" si="1"/>
        <v>0</v>
      </c>
      <c r="Y56" s="4039">
        <f t="shared" si="4"/>
        <v>224</v>
      </c>
      <c r="Z56" s="4038">
        <f t="shared" si="2"/>
        <v>73920</v>
      </c>
    </row>
    <row r="57" spans="1:26" s="3935" customFormat="1" ht="15">
      <c r="A57" s="4030" t="s">
        <v>3136</v>
      </c>
      <c r="B57" s="4031" t="s">
        <v>6566</v>
      </c>
      <c r="C57" s="4032" t="s">
        <v>6567</v>
      </c>
      <c r="D57" s="4033">
        <v>84</v>
      </c>
      <c r="E57" s="4034"/>
      <c r="F57" s="4035">
        <f t="shared" si="13"/>
        <v>0</v>
      </c>
      <c r="G57" s="4034">
        <v>50</v>
      </c>
      <c r="H57" s="4035">
        <f t="shared" si="16"/>
        <v>4200</v>
      </c>
      <c r="I57" s="4034">
        <v>200</v>
      </c>
      <c r="J57" s="4035">
        <f t="shared" si="6"/>
        <v>16800</v>
      </c>
      <c r="K57" s="4034"/>
      <c r="L57" s="4035">
        <f t="shared" si="15"/>
        <v>0</v>
      </c>
      <c r="M57" s="4034"/>
      <c r="N57" s="4035">
        <f t="shared" si="11"/>
        <v>0</v>
      </c>
      <c r="O57" s="4034">
        <v>500</v>
      </c>
      <c r="P57" s="4035">
        <f t="shared" si="0"/>
        <v>42000</v>
      </c>
      <c r="Q57" s="4034"/>
      <c r="R57" s="4035">
        <f t="shared" si="17"/>
        <v>0</v>
      </c>
      <c r="S57" s="4034"/>
      <c r="T57" s="4035">
        <f t="shared" si="18"/>
        <v>0</v>
      </c>
      <c r="U57" s="4034"/>
      <c r="V57" s="4035">
        <f t="shared" si="14"/>
        <v>0</v>
      </c>
      <c r="W57" s="4036"/>
      <c r="X57" s="4056">
        <f t="shared" si="1"/>
        <v>0</v>
      </c>
      <c r="Y57" s="4037">
        <f t="shared" si="4"/>
        <v>750</v>
      </c>
      <c r="Z57" s="4038">
        <f t="shared" si="2"/>
        <v>63000</v>
      </c>
    </row>
    <row r="58" spans="1:26" s="3935" customFormat="1" ht="15.75" customHeight="1">
      <c r="A58" s="4030" t="s">
        <v>3137</v>
      </c>
      <c r="B58" s="4031" t="s">
        <v>2898</v>
      </c>
      <c r="C58" s="4032" t="s">
        <v>6568</v>
      </c>
      <c r="D58" s="4057">
        <v>50</v>
      </c>
      <c r="E58" s="4034">
        <v>5476</v>
      </c>
      <c r="F58" s="4035">
        <f t="shared" si="13"/>
        <v>273800</v>
      </c>
      <c r="G58" s="4042">
        <v>10000</v>
      </c>
      <c r="H58" s="4035">
        <f t="shared" si="16"/>
        <v>500000</v>
      </c>
      <c r="I58" s="4042">
        <v>1000</v>
      </c>
      <c r="J58" s="4035">
        <f t="shared" si="6"/>
        <v>50000</v>
      </c>
      <c r="K58" s="4042">
        <v>5000</v>
      </c>
      <c r="L58" s="4035">
        <f t="shared" si="15"/>
        <v>250000</v>
      </c>
      <c r="M58" s="4042">
        <v>4000</v>
      </c>
      <c r="N58" s="4035">
        <f t="shared" si="11"/>
        <v>200000</v>
      </c>
      <c r="O58" s="4042">
        <v>8000</v>
      </c>
      <c r="P58" s="4035">
        <f t="shared" si="0"/>
        <v>400000</v>
      </c>
      <c r="Q58" s="4042">
        <v>4000</v>
      </c>
      <c r="R58" s="4035">
        <f t="shared" si="17"/>
        <v>200000</v>
      </c>
      <c r="S58" s="4034">
        <v>200</v>
      </c>
      <c r="T58" s="4035">
        <f t="shared" si="18"/>
        <v>10000</v>
      </c>
      <c r="U58" s="4042">
        <v>3000</v>
      </c>
      <c r="V58" s="4035">
        <f t="shared" si="14"/>
        <v>150000</v>
      </c>
      <c r="W58" s="4042">
        <v>12000</v>
      </c>
      <c r="X58" s="4035">
        <f t="shared" si="1"/>
        <v>600000</v>
      </c>
      <c r="Y58" s="4051">
        <f t="shared" si="4"/>
        <v>52676</v>
      </c>
      <c r="Z58" s="4038">
        <f t="shared" si="2"/>
        <v>2633800</v>
      </c>
    </row>
    <row r="59" spans="1:26" s="3935" customFormat="1" ht="15">
      <c r="A59" s="4030" t="s">
        <v>3138</v>
      </c>
      <c r="B59" s="4031" t="s">
        <v>912</v>
      </c>
      <c r="C59" s="4032" t="s">
        <v>6569</v>
      </c>
      <c r="D59" s="4057">
        <v>250</v>
      </c>
      <c r="E59" s="4034">
        <v>80</v>
      </c>
      <c r="F59" s="4035">
        <f t="shared" si="13"/>
        <v>20000</v>
      </c>
      <c r="G59" s="4034">
        <v>150</v>
      </c>
      <c r="H59" s="4035">
        <f t="shared" si="16"/>
        <v>37500</v>
      </c>
      <c r="I59" s="4034">
        <v>72</v>
      </c>
      <c r="J59" s="4035">
        <f t="shared" si="6"/>
        <v>18000</v>
      </c>
      <c r="K59" s="4034">
        <v>72</v>
      </c>
      <c r="L59" s="4035">
        <f t="shared" si="15"/>
        <v>18000</v>
      </c>
      <c r="M59" s="4034">
        <v>50</v>
      </c>
      <c r="N59" s="4035">
        <f t="shared" si="11"/>
        <v>12500</v>
      </c>
      <c r="O59" s="4034">
        <v>576</v>
      </c>
      <c r="P59" s="4035">
        <f t="shared" si="0"/>
        <v>144000</v>
      </c>
      <c r="Q59" s="4034">
        <v>300</v>
      </c>
      <c r="R59" s="4035">
        <f t="shared" si="17"/>
        <v>75000</v>
      </c>
      <c r="S59" s="4034">
        <v>300</v>
      </c>
      <c r="T59" s="4035">
        <f t="shared" si="18"/>
        <v>75000</v>
      </c>
      <c r="U59" s="4034"/>
      <c r="V59" s="4035">
        <f t="shared" si="14"/>
        <v>0</v>
      </c>
      <c r="W59" s="4036">
        <v>100</v>
      </c>
      <c r="X59" s="4035">
        <f t="shared" si="1"/>
        <v>25000</v>
      </c>
      <c r="Y59" s="4054">
        <f t="shared" si="4"/>
        <v>1700</v>
      </c>
      <c r="Z59" s="4038">
        <f t="shared" si="2"/>
        <v>425000</v>
      </c>
    </row>
    <row r="60" spans="1:26" s="3935" customFormat="1" ht="15">
      <c r="A60" s="4030" t="s">
        <v>3139</v>
      </c>
      <c r="B60" s="4031" t="s">
        <v>929</v>
      </c>
      <c r="C60" s="4032" t="s">
        <v>6570</v>
      </c>
      <c r="D60" s="4057">
        <v>270</v>
      </c>
      <c r="E60" s="4034">
        <v>30</v>
      </c>
      <c r="F60" s="4035">
        <f t="shared" si="13"/>
        <v>8100</v>
      </c>
      <c r="G60" s="4034">
        <v>500</v>
      </c>
      <c r="H60" s="4035">
        <f t="shared" si="16"/>
        <v>135000</v>
      </c>
      <c r="I60" s="4034">
        <v>50</v>
      </c>
      <c r="J60" s="4035">
        <f t="shared" si="6"/>
        <v>13500</v>
      </c>
      <c r="K60" s="4034">
        <v>200</v>
      </c>
      <c r="L60" s="4035">
        <f t="shared" si="15"/>
        <v>54000</v>
      </c>
      <c r="M60" s="4034">
        <v>100</v>
      </c>
      <c r="N60" s="4035">
        <f t="shared" si="11"/>
        <v>27000</v>
      </c>
      <c r="O60" s="4042">
        <v>2000</v>
      </c>
      <c r="P60" s="4035">
        <f t="shared" si="0"/>
        <v>540000</v>
      </c>
      <c r="Q60" s="4034">
        <v>300</v>
      </c>
      <c r="R60" s="4035">
        <f t="shared" si="17"/>
        <v>81000</v>
      </c>
      <c r="S60" s="4034">
        <v>500</v>
      </c>
      <c r="T60" s="4035">
        <f t="shared" si="18"/>
        <v>135000</v>
      </c>
      <c r="U60" s="4034">
        <v>100</v>
      </c>
      <c r="V60" s="4035">
        <f t="shared" si="14"/>
        <v>27000</v>
      </c>
      <c r="W60" s="4036">
        <v>100</v>
      </c>
      <c r="X60" s="4035">
        <f t="shared" si="1"/>
        <v>27000</v>
      </c>
      <c r="Y60" s="4037">
        <f t="shared" si="4"/>
        <v>3880</v>
      </c>
      <c r="Z60" s="4038">
        <f t="shared" si="2"/>
        <v>1047600</v>
      </c>
    </row>
    <row r="61" spans="1:26" s="3935" customFormat="1" ht="15">
      <c r="A61" s="4030" t="s">
        <v>3140</v>
      </c>
      <c r="B61" s="4031" t="s">
        <v>2898</v>
      </c>
      <c r="C61" s="4032" t="s">
        <v>6571</v>
      </c>
      <c r="D61" s="4057">
        <v>42</v>
      </c>
      <c r="E61" s="4034">
        <v>12750</v>
      </c>
      <c r="F61" s="4035">
        <f t="shared" si="13"/>
        <v>535500</v>
      </c>
      <c r="G61" s="4042">
        <v>15000</v>
      </c>
      <c r="H61" s="4035">
        <f t="shared" si="16"/>
        <v>630000</v>
      </c>
      <c r="I61" s="4042">
        <v>5000</v>
      </c>
      <c r="J61" s="4035">
        <f t="shared" si="6"/>
        <v>210000</v>
      </c>
      <c r="K61" s="4042">
        <v>14885</v>
      </c>
      <c r="L61" s="4035">
        <f t="shared" si="15"/>
        <v>625170</v>
      </c>
      <c r="M61" s="4042">
        <v>5000</v>
      </c>
      <c r="N61" s="4035">
        <f t="shared" si="11"/>
        <v>210000</v>
      </c>
      <c r="O61" s="4042">
        <v>10000</v>
      </c>
      <c r="P61" s="4035">
        <f t="shared" si="0"/>
        <v>420000</v>
      </c>
      <c r="Q61" s="4042">
        <v>10000</v>
      </c>
      <c r="R61" s="4035">
        <f t="shared" si="17"/>
        <v>420000</v>
      </c>
      <c r="S61" s="4042">
        <v>3000</v>
      </c>
      <c r="T61" s="4035">
        <f t="shared" si="18"/>
        <v>126000</v>
      </c>
      <c r="U61" s="4042">
        <v>5000</v>
      </c>
      <c r="V61" s="4035">
        <f t="shared" si="14"/>
        <v>210000</v>
      </c>
      <c r="W61" s="4042">
        <v>14000</v>
      </c>
      <c r="X61" s="4035">
        <f t="shared" si="1"/>
        <v>588000</v>
      </c>
      <c r="Y61" s="4039">
        <f t="shared" si="4"/>
        <v>94635</v>
      </c>
      <c r="Z61" s="4038">
        <f t="shared" si="2"/>
        <v>3974670</v>
      </c>
    </row>
    <row r="62" spans="1:26" s="3935" customFormat="1" ht="15">
      <c r="A62" s="4030" t="s">
        <v>3141</v>
      </c>
      <c r="B62" s="4049" t="s">
        <v>929</v>
      </c>
      <c r="C62" s="4050" t="s">
        <v>6572</v>
      </c>
      <c r="D62" s="4057">
        <v>1400</v>
      </c>
      <c r="E62" s="4034">
        <v>8</v>
      </c>
      <c r="F62" s="4035">
        <f t="shared" si="13"/>
        <v>11200</v>
      </c>
      <c r="G62" s="4034">
        <v>20</v>
      </c>
      <c r="H62" s="4035">
        <f t="shared" si="16"/>
        <v>28000</v>
      </c>
      <c r="I62" s="4034">
        <v>5</v>
      </c>
      <c r="J62" s="4035">
        <f t="shared" si="6"/>
        <v>7000</v>
      </c>
      <c r="K62" s="4034">
        <v>10</v>
      </c>
      <c r="L62" s="4035">
        <f t="shared" si="15"/>
        <v>14000</v>
      </c>
      <c r="M62" s="4034">
        <v>10</v>
      </c>
      <c r="N62" s="4035">
        <f t="shared" si="11"/>
        <v>14000</v>
      </c>
      <c r="O62" s="4034">
        <v>100</v>
      </c>
      <c r="P62" s="4035">
        <f t="shared" si="0"/>
        <v>140000</v>
      </c>
      <c r="Q62" s="4034">
        <v>20</v>
      </c>
      <c r="R62" s="4035">
        <f t="shared" si="17"/>
        <v>28000</v>
      </c>
      <c r="S62" s="4034">
        <v>20</v>
      </c>
      <c r="T62" s="4035">
        <f t="shared" si="18"/>
        <v>28000</v>
      </c>
      <c r="U62" s="4034">
        <v>5</v>
      </c>
      <c r="V62" s="4035">
        <f t="shared" si="14"/>
        <v>7000</v>
      </c>
      <c r="W62" s="4036">
        <v>25</v>
      </c>
      <c r="X62" s="4035">
        <f t="shared" si="1"/>
        <v>35000</v>
      </c>
      <c r="Y62" s="4039">
        <f t="shared" si="4"/>
        <v>223</v>
      </c>
      <c r="Z62" s="4038">
        <f t="shared" si="2"/>
        <v>312200</v>
      </c>
    </row>
    <row r="63" spans="1:26" s="3935" customFormat="1" ht="15">
      <c r="A63" s="4030" t="s">
        <v>3142</v>
      </c>
      <c r="B63" s="4031" t="s">
        <v>912</v>
      </c>
      <c r="C63" s="4032" t="s">
        <v>6573</v>
      </c>
      <c r="D63" s="4057">
        <v>60</v>
      </c>
      <c r="E63" s="4034">
        <v>150</v>
      </c>
      <c r="F63" s="4035">
        <f t="shared" si="13"/>
        <v>9000</v>
      </c>
      <c r="G63" s="4034">
        <v>144</v>
      </c>
      <c r="H63" s="4035">
        <f t="shared" si="16"/>
        <v>8640</v>
      </c>
      <c r="I63" s="4034"/>
      <c r="J63" s="4035">
        <f t="shared" si="6"/>
        <v>0</v>
      </c>
      <c r="K63" s="4034">
        <v>288</v>
      </c>
      <c r="L63" s="4035">
        <f t="shared" si="15"/>
        <v>17280</v>
      </c>
      <c r="M63" s="4034">
        <v>100</v>
      </c>
      <c r="N63" s="4035">
        <f t="shared" si="11"/>
        <v>6000</v>
      </c>
      <c r="O63" s="4034"/>
      <c r="P63" s="4035">
        <f t="shared" si="0"/>
        <v>0</v>
      </c>
      <c r="Q63" s="4034">
        <v>50</v>
      </c>
      <c r="R63" s="4035">
        <f t="shared" si="17"/>
        <v>3000</v>
      </c>
      <c r="S63" s="4034">
        <v>250</v>
      </c>
      <c r="T63" s="4035">
        <f t="shared" si="18"/>
        <v>15000</v>
      </c>
      <c r="U63" s="4034">
        <v>30</v>
      </c>
      <c r="V63" s="4035">
        <f t="shared" si="14"/>
        <v>1800</v>
      </c>
      <c r="W63" s="4036">
        <v>720</v>
      </c>
      <c r="X63" s="4035">
        <f t="shared" si="1"/>
        <v>43200</v>
      </c>
      <c r="Y63" s="4054">
        <f t="shared" si="4"/>
        <v>1732</v>
      </c>
      <c r="Z63" s="4038">
        <f t="shared" si="2"/>
        <v>103920</v>
      </c>
    </row>
    <row r="64" spans="1:26" s="3935" customFormat="1" ht="15">
      <c r="A64" s="4030" t="s">
        <v>3143</v>
      </c>
      <c r="B64" s="4031" t="s">
        <v>929</v>
      </c>
      <c r="C64" s="4040" t="s">
        <v>6574</v>
      </c>
      <c r="D64" s="4057">
        <v>80</v>
      </c>
      <c r="E64" s="4034">
        <v>10</v>
      </c>
      <c r="F64" s="4035">
        <f t="shared" si="13"/>
        <v>800</v>
      </c>
      <c r="G64" s="4034">
        <v>50</v>
      </c>
      <c r="H64" s="4035">
        <f t="shared" si="16"/>
        <v>4000</v>
      </c>
      <c r="I64" s="4034"/>
      <c r="J64" s="4035">
        <f t="shared" si="6"/>
        <v>0</v>
      </c>
      <c r="K64" s="4034">
        <v>10</v>
      </c>
      <c r="L64" s="4035">
        <f t="shared" si="15"/>
        <v>800</v>
      </c>
      <c r="M64" s="4034">
        <v>5</v>
      </c>
      <c r="N64" s="4035">
        <f t="shared" si="11"/>
        <v>400</v>
      </c>
      <c r="O64" s="4034">
        <v>100</v>
      </c>
      <c r="P64" s="4035">
        <f t="shared" si="0"/>
        <v>8000</v>
      </c>
      <c r="Q64" s="4034">
        <v>5</v>
      </c>
      <c r="R64" s="4035">
        <f t="shared" si="17"/>
        <v>400</v>
      </c>
      <c r="S64" s="4034">
        <v>30</v>
      </c>
      <c r="T64" s="4035">
        <f t="shared" si="18"/>
        <v>2400</v>
      </c>
      <c r="U64" s="4034"/>
      <c r="V64" s="4035">
        <f t="shared" si="14"/>
        <v>0</v>
      </c>
      <c r="W64" s="4036">
        <v>12</v>
      </c>
      <c r="X64" s="4035">
        <f t="shared" si="1"/>
        <v>960</v>
      </c>
      <c r="Y64" s="4039">
        <f t="shared" si="4"/>
        <v>222</v>
      </c>
      <c r="Z64" s="4043">
        <f t="shared" si="2"/>
        <v>17760</v>
      </c>
    </row>
    <row r="65" spans="1:26" s="3977" customFormat="1" ht="15">
      <c r="A65" s="4030" t="s">
        <v>3144</v>
      </c>
      <c r="B65" s="4031" t="s">
        <v>912</v>
      </c>
      <c r="C65" s="4040" t="s">
        <v>6575</v>
      </c>
      <c r="D65" s="4057">
        <v>72</v>
      </c>
      <c r="E65" s="4058">
        <v>300</v>
      </c>
      <c r="F65" s="4035">
        <f t="shared" si="13"/>
        <v>21600</v>
      </c>
      <c r="G65" s="4058">
        <v>288</v>
      </c>
      <c r="H65" s="4035">
        <f t="shared" si="16"/>
        <v>20736</v>
      </c>
      <c r="I65" s="4058">
        <v>72</v>
      </c>
      <c r="J65" s="4035">
        <f t="shared" si="6"/>
        <v>5184</v>
      </c>
      <c r="K65" s="4058">
        <v>288</v>
      </c>
      <c r="L65" s="4035">
        <f t="shared" si="15"/>
        <v>20736</v>
      </c>
      <c r="M65" s="4058">
        <v>100</v>
      </c>
      <c r="N65" s="4035">
        <f t="shared" si="11"/>
        <v>7200</v>
      </c>
      <c r="O65" s="4058">
        <v>144</v>
      </c>
      <c r="P65" s="4035">
        <f t="shared" si="0"/>
        <v>10368</v>
      </c>
      <c r="Q65" s="4034">
        <v>300</v>
      </c>
      <c r="R65" s="4035">
        <f t="shared" si="17"/>
        <v>21600</v>
      </c>
      <c r="S65" s="4058">
        <v>350</v>
      </c>
      <c r="T65" s="4035">
        <f t="shared" si="18"/>
        <v>25200</v>
      </c>
      <c r="U65" s="4058">
        <v>60</v>
      </c>
      <c r="V65" s="4035">
        <f t="shared" si="14"/>
        <v>4320</v>
      </c>
      <c r="W65" s="4059">
        <v>720</v>
      </c>
      <c r="X65" s="4035">
        <f t="shared" si="1"/>
        <v>51840</v>
      </c>
      <c r="Y65" s="4037">
        <f t="shared" si="4"/>
        <v>2622</v>
      </c>
      <c r="Z65" s="4038">
        <f t="shared" si="2"/>
        <v>188784</v>
      </c>
    </row>
    <row r="66" spans="1:26" s="3935" customFormat="1" ht="15">
      <c r="A66" s="4030" t="s">
        <v>3145</v>
      </c>
      <c r="B66" s="4031" t="s">
        <v>6530</v>
      </c>
      <c r="C66" s="4032" t="s">
        <v>6576</v>
      </c>
      <c r="D66" s="4057">
        <v>22</v>
      </c>
      <c r="E66" s="4034"/>
      <c r="F66" s="4035">
        <f t="shared" si="13"/>
        <v>0</v>
      </c>
      <c r="G66" s="4034"/>
      <c r="H66" s="4035">
        <f t="shared" si="16"/>
        <v>0</v>
      </c>
      <c r="I66" s="4034">
        <v>50</v>
      </c>
      <c r="J66" s="4035">
        <f t="shared" si="6"/>
        <v>1100</v>
      </c>
      <c r="K66" s="4034"/>
      <c r="L66" s="4035">
        <f t="shared" si="15"/>
        <v>0</v>
      </c>
      <c r="M66" s="4034"/>
      <c r="N66" s="4035">
        <f t="shared" si="11"/>
        <v>0</v>
      </c>
      <c r="O66" s="4034"/>
      <c r="P66" s="4035">
        <f t="shared" si="0"/>
        <v>0</v>
      </c>
      <c r="Q66" s="4034"/>
      <c r="R66" s="4035">
        <f t="shared" si="17"/>
        <v>0</v>
      </c>
      <c r="S66" s="4034"/>
      <c r="T66" s="4035">
        <f t="shared" si="18"/>
        <v>0</v>
      </c>
      <c r="U66" s="4034"/>
      <c r="V66" s="4035">
        <f t="shared" si="14"/>
        <v>0</v>
      </c>
      <c r="W66" s="4036"/>
      <c r="X66" s="4035">
        <f t="shared" si="1"/>
        <v>0</v>
      </c>
      <c r="Y66" s="4037">
        <f t="shared" si="4"/>
        <v>50</v>
      </c>
      <c r="Z66" s="4038">
        <f t="shared" si="2"/>
        <v>1100</v>
      </c>
    </row>
    <row r="67" spans="1:26" s="3935" customFormat="1" ht="15">
      <c r="A67" s="4030" t="s">
        <v>3146</v>
      </c>
      <c r="B67" s="4031" t="s">
        <v>929</v>
      </c>
      <c r="C67" s="4040" t="s">
        <v>6577</v>
      </c>
      <c r="D67" s="4057">
        <v>240</v>
      </c>
      <c r="E67" s="4034"/>
      <c r="F67" s="4035">
        <f t="shared" si="13"/>
        <v>0</v>
      </c>
      <c r="G67" s="4034"/>
      <c r="H67" s="4035">
        <f t="shared" si="16"/>
        <v>0</v>
      </c>
      <c r="I67" s="4034"/>
      <c r="J67" s="4035">
        <f t="shared" si="6"/>
        <v>0</v>
      </c>
      <c r="K67" s="4034">
        <v>3</v>
      </c>
      <c r="L67" s="4035">
        <f t="shared" si="15"/>
        <v>720</v>
      </c>
      <c r="M67" s="4034"/>
      <c r="N67" s="4035">
        <f t="shared" si="11"/>
        <v>0</v>
      </c>
      <c r="O67" s="4034"/>
      <c r="P67" s="4035">
        <f t="shared" si="0"/>
        <v>0</v>
      </c>
      <c r="Q67" s="4034"/>
      <c r="R67" s="4035">
        <f t="shared" si="17"/>
        <v>0</v>
      </c>
      <c r="S67" s="4034"/>
      <c r="T67" s="4035">
        <f t="shared" si="18"/>
        <v>0</v>
      </c>
      <c r="U67" s="4034"/>
      <c r="V67" s="4035">
        <f t="shared" si="14"/>
        <v>0</v>
      </c>
      <c r="W67" s="4036"/>
      <c r="X67" s="4035">
        <f t="shared" si="1"/>
        <v>0</v>
      </c>
      <c r="Y67" s="4054">
        <f t="shared" si="4"/>
        <v>3</v>
      </c>
      <c r="Z67" s="4038">
        <f t="shared" si="2"/>
        <v>720</v>
      </c>
    </row>
    <row r="68" spans="1:26" s="3935" customFormat="1" ht="15">
      <c r="A68" s="4030" t="s">
        <v>3147</v>
      </c>
      <c r="B68" s="4031" t="s">
        <v>2898</v>
      </c>
      <c r="C68" s="4032" t="s">
        <v>6578</v>
      </c>
      <c r="D68" s="4057">
        <v>60</v>
      </c>
      <c r="E68" s="4034"/>
      <c r="F68" s="4035">
        <f t="shared" si="13"/>
        <v>0</v>
      </c>
      <c r="G68" s="4034">
        <v>20</v>
      </c>
      <c r="H68" s="4035">
        <f t="shared" si="16"/>
        <v>1200</v>
      </c>
      <c r="I68" s="4042">
        <v>1800</v>
      </c>
      <c r="J68" s="4035">
        <f t="shared" si="6"/>
        <v>108000</v>
      </c>
      <c r="K68" s="4034"/>
      <c r="L68" s="4035">
        <f t="shared" si="15"/>
        <v>0</v>
      </c>
      <c r="M68" s="4034"/>
      <c r="N68" s="4035">
        <f t="shared" si="11"/>
        <v>0</v>
      </c>
      <c r="O68" s="4034">
        <v>500</v>
      </c>
      <c r="P68" s="4035">
        <f t="shared" si="0"/>
        <v>30000</v>
      </c>
      <c r="Q68" s="4034"/>
      <c r="R68" s="4035">
        <f t="shared" si="17"/>
        <v>0</v>
      </c>
      <c r="S68" s="4034">
        <v>100</v>
      </c>
      <c r="T68" s="4035">
        <f t="shared" si="18"/>
        <v>6000</v>
      </c>
      <c r="U68" s="4034"/>
      <c r="V68" s="4035">
        <f t="shared" si="14"/>
        <v>0</v>
      </c>
      <c r="W68" s="4036"/>
      <c r="X68" s="4035">
        <f t="shared" si="1"/>
        <v>0</v>
      </c>
      <c r="Y68" s="4037">
        <f t="shared" si="4"/>
        <v>2420</v>
      </c>
      <c r="Z68" s="4038">
        <f t="shared" si="2"/>
        <v>145200</v>
      </c>
    </row>
    <row r="69" spans="1:26" s="3935" customFormat="1" ht="15">
      <c r="A69" s="4030" t="s">
        <v>3148</v>
      </c>
      <c r="B69" s="4031" t="s">
        <v>929</v>
      </c>
      <c r="C69" s="4040" t="s">
        <v>6579</v>
      </c>
      <c r="D69" s="4057">
        <v>240</v>
      </c>
      <c r="E69" s="4034">
        <v>15</v>
      </c>
      <c r="F69" s="4035">
        <f t="shared" si="13"/>
        <v>3600</v>
      </c>
      <c r="G69" s="4034">
        <v>20</v>
      </c>
      <c r="H69" s="4035">
        <f t="shared" si="16"/>
        <v>4800</v>
      </c>
      <c r="I69" s="4034">
        <v>3</v>
      </c>
      <c r="J69" s="4035">
        <f t="shared" si="6"/>
        <v>720</v>
      </c>
      <c r="K69" s="4034">
        <v>10</v>
      </c>
      <c r="L69" s="4035">
        <f t="shared" si="15"/>
        <v>2400</v>
      </c>
      <c r="M69" s="4034">
        <v>5</v>
      </c>
      <c r="N69" s="4035">
        <f t="shared" si="11"/>
        <v>1200</v>
      </c>
      <c r="O69" s="4034">
        <v>60</v>
      </c>
      <c r="P69" s="4035">
        <f t="shared" si="0"/>
        <v>14400</v>
      </c>
      <c r="Q69" s="4034">
        <v>30</v>
      </c>
      <c r="R69" s="4035">
        <f t="shared" si="17"/>
        <v>7200</v>
      </c>
      <c r="S69" s="4034">
        <v>20</v>
      </c>
      <c r="T69" s="4035">
        <f t="shared" si="18"/>
        <v>4800</v>
      </c>
      <c r="U69" s="4034"/>
      <c r="V69" s="4035">
        <f t="shared" si="14"/>
        <v>0</v>
      </c>
      <c r="W69" s="4036">
        <v>10</v>
      </c>
      <c r="X69" s="4035">
        <f t="shared" si="1"/>
        <v>2400</v>
      </c>
      <c r="Y69" s="4039">
        <f t="shared" si="4"/>
        <v>173</v>
      </c>
      <c r="Z69" s="4038">
        <f t="shared" si="2"/>
        <v>41520</v>
      </c>
    </row>
    <row r="70" spans="1:26" s="3935" customFormat="1" ht="15">
      <c r="A70" s="4030" t="s">
        <v>3149</v>
      </c>
      <c r="B70" s="4031" t="s">
        <v>929</v>
      </c>
      <c r="C70" s="4040" t="s">
        <v>6580</v>
      </c>
      <c r="D70" s="4057">
        <v>2040</v>
      </c>
      <c r="E70" s="4034">
        <v>6</v>
      </c>
      <c r="F70" s="4035">
        <f t="shared" si="13"/>
        <v>12240</v>
      </c>
      <c r="G70" s="4034"/>
      <c r="H70" s="4035">
        <f t="shared" si="16"/>
        <v>0</v>
      </c>
      <c r="I70" s="4034"/>
      <c r="J70" s="4035">
        <f t="shared" si="6"/>
        <v>0</v>
      </c>
      <c r="K70" s="4034"/>
      <c r="L70" s="4035">
        <f t="shared" si="15"/>
        <v>0</v>
      </c>
      <c r="M70" s="4034">
        <v>5</v>
      </c>
      <c r="N70" s="4035">
        <f t="shared" si="11"/>
        <v>10200</v>
      </c>
      <c r="O70" s="4034">
        <v>10</v>
      </c>
      <c r="P70" s="4035">
        <f t="shared" si="0"/>
        <v>20400</v>
      </c>
      <c r="Q70" s="4034">
        <v>8</v>
      </c>
      <c r="R70" s="4035">
        <f t="shared" si="17"/>
        <v>16320</v>
      </c>
      <c r="S70" s="4034"/>
      <c r="T70" s="4035">
        <f t="shared" si="18"/>
        <v>0</v>
      </c>
      <c r="U70" s="4034"/>
      <c r="V70" s="4035">
        <f t="shared" si="14"/>
        <v>0</v>
      </c>
      <c r="W70" s="4036">
        <v>10</v>
      </c>
      <c r="X70" s="4056">
        <f t="shared" si="1"/>
        <v>20400</v>
      </c>
      <c r="Y70" s="4037">
        <f t="shared" si="4"/>
        <v>39</v>
      </c>
      <c r="Z70" s="4038">
        <f t="shared" si="2"/>
        <v>79560</v>
      </c>
    </row>
    <row r="71" spans="1:26" s="3935" customFormat="1" ht="15">
      <c r="A71" s="4030" t="s">
        <v>3150</v>
      </c>
      <c r="B71" s="4041" t="s">
        <v>912</v>
      </c>
      <c r="C71" s="4032" t="s">
        <v>6581</v>
      </c>
      <c r="D71" s="4057">
        <v>268</v>
      </c>
      <c r="E71" s="4034">
        <v>250</v>
      </c>
      <c r="F71" s="4035">
        <f t="shared" si="13"/>
        <v>67000</v>
      </c>
      <c r="G71" s="4034"/>
      <c r="H71" s="4035">
        <f t="shared" si="16"/>
        <v>0</v>
      </c>
      <c r="I71" s="4034"/>
      <c r="J71" s="4035">
        <f t="shared" si="6"/>
        <v>0</v>
      </c>
      <c r="K71" s="4034"/>
      <c r="L71" s="4035">
        <f t="shared" si="15"/>
        <v>0</v>
      </c>
      <c r="M71" s="4034">
        <v>100</v>
      </c>
      <c r="N71" s="4035">
        <f t="shared" si="11"/>
        <v>26800</v>
      </c>
      <c r="O71" s="4034">
        <v>144</v>
      </c>
      <c r="P71" s="4035">
        <f t="shared" si="0"/>
        <v>38592</v>
      </c>
      <c r="Q71" s="4034">
        <v>50</v>
      </c>
      <c r="R71" s="4035">
        <f t="shared" si="17"/>
        <v>13400</v>
      </c>
      <c r="S71" s="4034"/>
      <c r="T71" s="4035">
        <f t="shared" si="18"/>
        <v>0</v>
      </c>
      <c r="U71" s="4034">
        <v>30</v>
      </c>
      <c r="V71" s="4035">
        <f t="shared" si="14"/>
        <v>8040</v>
      </c>
      <c r="W71" s="4042">
        <v>1200</v>
      </c>
      <c r="X71" s="4035">
        <f t="shared" si="1"/>
        <v>321600</v>
      </c>
      <c r="Y71" s="4051">
        <f t="shared" si="4"/>
        <v>1774</v>
      </c>
      <c r="Z71" s="4038">
        <f t="shared" si="2"/>
        <v>475432</v>
      </c>
    </row>
    <row r="72" spans="1:26" s="3935" customFormat="1" ht="15">
      <c r="A72" s="4030" t="s">
        <v>3151</v>
      </c>
      <c r="B72" s="4041" t="s">
        <v>912</v>
      </c>
      <c r="C72" s="4032" t="s">
        <v>6582</v>
      </c>
      <c r="D72" s="4057">
        <v>350</v>
      </c>
      <c r="E72" s="4034">
        <v>40</v>
      </c>
      <c r="F72" s="4035">
        <f t="shared" si="13"/>
        <v>14000</v>
      </c>
      <c r="G72" s="4034"/>
      <c r="H72" s="4035">
        <f t="shared" si="16"/>
        <v>0</v>
      </c>
      <c r="I72" s="4034"/>
      <c r="J72" s="4035">
        <f t="shared" si="6"/>
        <v>0</v>
      </c>
      <c r="K72" s="4034"/>
      <c r="L72" s="4035">
        <f t="shared" si="15"/>
        <v>0</v>
      </c>
      <c r="M72" s="4034"/>
      <c r="N72" s="4035">
        <f t="shared" si="11"/>
        <v>0</v>
      </c>
      <c r="O72" s="4034">
        <v>144</v>
      </c>
      <c r="P72" s="4035">
        <f t="shared" si="0"/>
        <v>50400</v>
      </c>
      <c r="Q72" s="4034">
        <v>8</v>
      </c>
      <c r="R72" s="4035">
        <f t="shared" si="17"/>
        <v>2800</v>
      </c>
      <c r="S72" s="4034"/>
      <c r="T72" s="4035">
        <f t="shared" si="18"/>
        <v>0</v>
      </c>
      <c r="U72" s="4034">
        <v>30</v>
      </c>
      <c r="V72" s="4035">
        <f t="shared" si="14"/>
        <v>10500</v>
      </c>
      <c r="W72" s="4036"/>
      <c r="X72" s="4052">
        <f t="shared" si="1"/>
        <v>0</v>
      </c>
      <c r="Y72" s="4037">
        <f t="shared" si="4"/>
        <v>222</v>
      </c>
      <c r="Z72" s="4038">
        <f t="shared" si="2"/>
        <v>77700</v>
      </c>
    </row>
    <row r="73" spans="1:26" s="3935" customFormat="1" ht="15">
      <c r="A73" s="4030" t="s">
        <v>3152</v>
      </c>
      <c r="B73" s="4031" t="s">
        <v>929</v>
      </c>
      <c r="C73" s="4040" t="s">
        <v>6583</v>
      </c>
      <c r="D73" s="4057">
        <v>480</v>
      </c>
      <c r="E73" s="4034">
        <v>12</v>
      </c>
      <c r="F73" s="4035">
        <f t="shared" si="13"/>
        <v>5760</v>
      </c>
      <c r="G73" s="4034">
        <v>5</v>
      </c>
      <c r="H73" s="4035">
        <f t="shared" si="16"/>
        <v>2400</v>
      </c>
      <c r="I73" s="4034">
        <v>5</v>
      </c>
      <c r="J73" s="4035">
        <f t="shared" si="6"/>
        <v>2400</v>
      </c>
      <c r="K73" s="4034">
        <v>5</v>
      </c>
      <c r="L73" s="4035">
        <f t="shared" si="15"/>
        <v>2400</v>
      </c>
      <c r="M73" s="4034">
        <v>3</v>
      </c>
      <c r="N73" s="4035">
        <f t="shared" si="11"/>
        <v>1440</v>
      </c>
      <c r="O73" s="4034">
        <v>10</v>
      </c>
      <c r="P73" s="4035">
        <f t="shared" si="0"/>
        <v>4800</v>
      </c>
      <c r="Q73" s="4034"/>
      <c r="R73" s="4035">
        <f t="shared" si="17"/>
        <v>0</v>
      </c>
      <c r="S73" s="4034">
        <v>5</v>
      </c>
      <c r="T73" s="4035">
        <f t="shared" si="18"/>
        <v>2400</v>
      </c>
      <c r="U73" s="4034">
        <v>3</v>
      </c>
      <c r="V73" s="4035">
        <f t="shared" si="14"/>
        <v>1440</v>
      </c>
      <c r="W73" s="4036">
        <v>10</v>
      </c>
      <c r="X73" s="4035">
        <f t="shared" si="1"/>
        <v>4800</v>
      </c>
      <c r="Y73" s="4051">
        <f t="shared" si="4"/>
        <v>58</v>
      </c>
      <c r="Z73" s="4038">
        <f t="shared" si="2"/>
        <v>27840</v>
      </c>
    </row>
    <row r="74" spans="1:26" s="3935" customFormat="1" ht="17.25" customHeight="1">
      <c r="A74" s="4030" t="s">
        <v>3153</v>
      </c>
      <c r="B74" s="4031" t="s">
        <v>6530</v>
      </c>
      <c r="C74" s="4040" t="s">
        <v>6584</v>
      </c>
      <c r="D74" s="4057">
        <v>450</v>
      </c>
      <c r="E74" s="4034"/>
      <c r="F74" s="4035">
        <f t="shared" si="13"/>
        <v>0</v>
      </c>
      <c r="G74" s="4034">
        <v>50</v>
      </c>
      <c r="H74" s="4035">
        <f t="shared" si="16"/>
        <v>22500</v>
      </c>
      <c r="I74" s="4034"/>
      <c r="J74" s="4035">
        <f t="shared" si="6"/>
        <v>0</v>
      </c>
      <c r="K74" s="4034"/>
      <c r="L74" s="4035">
        <f t="shared" si="15"/>
        <v>0</v>
      </c>
      <c r="M74" s="4034"/>
      <c r="N74" s="4035">
        <f t="shared" si="11"/>
        <v>0</v>
      </c>
      <c r="O74" s="4034">
        <v>200</v>
      </c>
      <c r="P74" s="4035">
        <f t="shared" si="0"/>
        <v>90000</v>
      </c>
      <c r="Q74" s="4034"/>
      <c r="R74" s="4035">
        <f t="shared" si="17"/>
        <v>0</v>
      </c>
      <c r="S74" s="4034"/>
      <c r="T74" s="4035">
        <f t="shared" si="18"/>
        <v>0</v>
      </c>
      <c r="U74" s="4034"/>
      <c r="V74" s="4035">
        <f t="shared" si="14"/>
        <v>0</v>
      </c>
      <c r="W74" s="4036"/>
      <c r="X74" s="4035">
        <f t="shared" si="1"/>
        <v>0</v>
      </c>
      <c r="Y74" s="4051">
        <f t="shared" si="4"/>
        <v>250</v>
      </c>
      <c r="Z74" s="4038">
        <f t="shared" si="2"/>
        <v>112500</v>
      </c>
    </row>
    <row r="75" spans="1:26" s="3935" customFormat="1" ht="17.25" customHeight="1">
      <c r="A75" s="4030" t="s">
        <v>3154</v>
      </c>
      <c r="B75" s="4031" t="s">
        <v>929</v>
      </c>
      <c r="C75" s="4040" t="s">
        <v>6585</v>
      </c>
      <c r="D75" s="4057">
        <v>800</v>
      </c>
      <c r="E75" s="4034"/>
      <c r="F75" s="4035">
        <f t="shared" si="13"/>
        <v>0</v>
      </c>
      <c r="G75" s="4034"/>
      <c r="H75" s="4035">
        <f t="shared" si="16"/>
        <v>0</v>
      </c>
      <c r="I75" s="4034"/>
      <c r="J75" s="4035">
        <f t="shared" si="6"/>
        <v>0</v>
      </c>
      <c r="K75" s="4034">
        <v>5</v>
      </c>
      <c r="L75" s="4035">
        <f t="shared" si="15"/>
        <v>4000</v>
      </c>
      <c r="M75" s="4034">
        <v>3</v>
      </c>
      <c r="N75" s="4035">
        <f t="shared" si="11"/>
        <v>2400</v>
      </c>
      <c r="O75" s="4034">
        <v>50</v>
      </c>
      <c r="P75" s="4035">
        <f t="shared" si="0"/>
        <v>40000</v>
      </c>
      <c r="Q75" s="4034"/>
      <c r="R75" s="4035">
        <f t="shared" si="17"/>
        <v>0</v>
      </c>
      <c r="S75" s="4034"/>
      <c r="T75" s="4035">
        <f t="shared" si="18"/>
        <v>0</v>
      </c>
      <c r="U75" s="4034"/>
      <c r="V75" s="4035">
        <f t="shared" si="14"/>
        <v>0</v>
      </c>
      <c r="W75" s="4036"/>
      <c r="X75" s="4035">
        <f t="shared" si="1"/>
        <v>0</v>
      </c>
      <c r="Y75" s="4051">
        <f t="shared" si="4"/>
        <v>58</v>
      </c>
      <c r="Z75" s="4038">
        <f t="shared" si="2"/>
        <v>46400</v>
      </c>
    </row>
    <row r="76" spans="1:26" s="3935" customFormat="1" ht="17.25" customHeight="1">
      <c r="A76" s="4030" t="s">
        <v>3155</v>
      </c>
      <c r="B76" s="4031" t="s">
        <v>929</v>
      </c>
      <c r="C76" s="4040" t="s">
        <v>6586</v>
      </c>
      <c r="D76" s="4057">
        <v>1700</v>
      </c>
      <c r="E76" s="4034"/>
      <c r="F76" s="4035">
        <f t="shared" si="13"/>
        <v>0</v>
      </c>
      <c r="G76" s="4034"/>
      <c r="H76" s="4035">
        <f t="shared" si="16"/>
        <v>0</v>
      </c>
      <c r="I76" s="4034"/>
      <c r="J76" s="4035">
        <f t="shared" si="6"/>
        <v>0</v>
      </c>
      <c r="K76" s="4034"/>
      <c r="L76" s="4035">
        <f t="shared" si="15"/>
        <v>0</v>
      </c>
      <c r="M76" s="4034"/>
      <c r="N76" s="4035">
        <f t="shared" si="11"/>
        <v>0</v>
      </c>
      <c r="O76" s="4034">
        <v>10</v>
      </c>
      <c r="P76" s="4035">
        <f t="shared" si="0"/>
        <v>17000</v>
      </c>
      <c r="Q76" s="4034"/>
      <c r="R76" s="4035">
        <f t="shared" si="17"/>
        <v>0</v>
      </c>
      <c r="S76" s="4034"/>
      <c r="T76" s="4035">
        <f t="shared" si="18"/>
        <v>0</v>
      </c>
      <c r="U76" s="4034">
        <v>1</v>
      </c>
      <c r="V76" s="4035">
        <f t="shared" si="14"/>
        <v>1700</v>
      </c>
      <c r="W76" s="4036">
        <v>5</v>
      </c>
      <c r="X76" s="4035">
        <f t="shared" si="1"/>
        <v>8500</v>
      </c>
      <c r="Y76" s="4051">
        <f t="shared" si="4"/>
        <v>16</v>
      </c>
      <c r="Z76" s="4038">
        <f t="shared" si="2"/>
        <v>27200</v>
      </c>
    </row>
    <row r="77" spans="1:26" s="3935" customFormat="1" ht="15">
      <c r="A77" s="4030" t="s">
        <v>3156</v>
      </c>
      <c r="B77" s="4031" t="s">
        <v>929</v>
      </c>
      <c r="C77" s="4040" t="s">
        <v>6587</v>
      </c>
      <c r="D77" s="4057">
        <v>840</v>
      </c>
      <c r="E77" s="4034">
        <v>4</v>
      </c>
      <c r="F77" s="4035">
        <f t="shared" si="13"/>
        <v>3360</v>
      </c>
      <c r="G77" s="4034">
        <v>5</v>
      </c>
      <c r="H77" s="4035">
        <f t="shared" si="16"/>
        <v>4200</v>
      </c>
      <c r="I77" s="4034"/>
      <c r="J77" s="4035">
        <f t="shared" si="6"/>
        <v>0</v>
      </c>
      <c r="K77" s="4034">
        <v>2</v>
      </c>
      <c r="L77" s="4035">
        <f t="shared" si="15"/>
        <v>1680</v>
      </c>
      <c r="M77" s="4034">
        <v>2</v>
      </c>
      <c r="N77" s="4035">
        <f t="shared" si="11"/>
        <v>1680</v>
      </c>
      <c r="O77" s="4034">
        <v>50</v>
      </c>
      <c r="P77" s="4035">
        <f t="shared" si="0"/>
        <v>42000</v>
      </c>
      <c r="Q77" s="4034">
        <v>2</v>
      </c>
      <c r="R77" s="4035">
        <f t="shared" si="17"/>
        <v>1680</v>
      </c>
      <c r="S77" s="4034"/>
      <c r="T77" s="4035">
        <f t="shared" si="18"/>
        <v>0</v>
      </c>
      <c r="U77" s="4034">
        <v>2</v>
      </c>
      <c r="V77" s="4035">
        <f t="shared" si="14"/>
        <v>1680</v>
      </c>
      <c r="W77" s="4036">
        <v>10</v>
      </c>
      <c r="X77" s="4035">
        <f t="shared" si="1"/>
        <v>8400</v>
      </c>
      <c r="Y77" s="4054">
        <f t="shared" si="4"/>
        <v>77</v>
      </c>
      <c r="Z77" s="4038">
        <f t="shared" si="2"/>
        <v>64680</v>
      </c>
    </row>
    <row r="78" spans="1:26" s="3935" customFormat="1" ht="15">
      <c r="A78" s="4030" t="s">
        <v>3157</v>
      </c>
      <c r="B78" s="4031" t="s">
        <v>912</v>
      </c>
      <c r="C78" s="4040" t="s">
        <v>6588</v>
      </c>
      <c r="D78" s="4057">
        <v>65</v>
      </c>
      <c r="E78" s="4034"/>
      <c r="F78" s="4035">
        <f t="shared" si="13"/>
        <v>0</v>
      </c>
      <c r="G78" s="4034"/>
      <c r="H78" s="4035">
        <f t="shared" si="16"/>
        <v>0</v>
      </c>
      <c r="I78" s="4034"/>
      <c r="J78" s="4035">
        <f t="shared" si="6"/>
        <v>0</v>
      </c>
      <c r="K78" s="4034"/>
      <c r="L78" s="4035">
        <f t="shared" si="15"/>
        <v>0</v>
      </c>
      <c r="M78" s="4034">
        <v>30</v>
      </c>
      <c r="N78" s="4035">
        <f t="shared" si="11"/>
        <v>1950</v>
      </c>
      <c r="O78" s="4034"/>
      <c r="P78" s="4035">
        <f t="shared" si="0"/>
        <v>0</v>
      </c>
      <c r="Q78" s="4034">
        <v>100</v>
      </c>
      <c r="R78" s="4035">
        <f t="shared" si="17"/>
        <v>6500</v>
      </c>
      <c r="S78" s="4034">
        <v>30</v>
      </c>
      <c r="T78" s="4035">
        <f t="shared" si="18"/>
        <v>1950</v>
      </c>
      <c r="U78" s="4034"/>
      <c r="V78" s="4035">
        <f t="shared" si="14"/>
        <v>0</v>
      </c>
      <c r="W78" s="4036"/>
      <c r="X78" s="4035">
        <f t="shared" si="1"/>
        <v>0</v>
      </c>
      <c r="Y78" s="4053">
        <f t="shared" si="4"/>
        <v>160</v>
      </c>
      <c r="Z78" s="4038">
        <f t="shared" si="2"/>
        <v>10400</v>
      </c>
    </row>
    <row r="79" spans="1:26" s="3935" customFormat="1" ht="15">
      <c r="A79" s="4030" t="s">
        <v>3158</v>
      </c>
      <c r="B79" s="4031" t="s">
        <v>929</v>
      </c>
      <c r="C79" s="4032" t="s">
        <v>6589</v>
      </c>
      <c r="D79" s="4057">
        <v>480</v>
      </c>
      <c r="E79" s="4034">
        <v>4</v>
      </c>
      <c r="F79" s="4035">
        <f t="shared" si="13"/>
        <v>1920</v>
      </c>
      <c r="G79" s="4034">
        <v>15</v>
      </c>
      <c r="H79" s="4035">
        <f t="shared" si="16"/>
        <v>7200</v>
      </c>
      <c r="I79" s="4034">
        <v>3</v>
      </c>
      <c r="J79" s="4035">
        <f t="shared" si="6"/>
        <v>1440</v>
      </c>
      <c r="K79" s="4034"/>
      <c r="L79" s="4035">
        <f t="shared" si="15"/>
        <v>0</v>
      </c>
      <c r="M79" s="4034">
        <v>5</v>
      </c>
      <c r="N79" s="4035">
        <f t="shared" si="11"/>
        <v>2400</v>
      </c>
      <c r="O79" s="4034">
        <v>5</v>
      </c>
      <c r="P79" s="4035">
        <f t="shared" si="0"/>
        <v>2400</v>
      </c>
      <c r="Q79" s="4034">
        <v>30</v>
      </c>
      <c r="R79" s="4035">
        <f t="shared" si="17"/>
        <v>14400</v>
      </c>
      <c r="S79" s="4034">
        <v>6</v>
      </c>
      <c r="T79" s="4035">
        <f t="shared" si="18"/>
        <v>2880</v>
      </c>
      <c r="U79" s="4034"/>
      <c r="V79" s="4035">
        <f t="shared" si="14"/>
        <v>0</v>
      </c>
      <c r="W79" s="4036"/>
      <c r="X79" s="4035">
        <f t="shared" si="1"/>
        <v>0</v>
      </c>
      <c r="Y79" s="4039">
        <f t="shared" si="4"/>
        <v>68</v>
      </c>
      <c r="Z79" s="4038">
        <f t="shared" si="2"/>
        <v>32640</v>
      </c>
    </row>
    <row r="80" spans="1:26" s="3935" customFormat="1" ht="15">
      <c r="A80" s="4030" t="s">
        <v>3159</v>
      </c>
      <c r="B80" s="4031" t="s">
        <v>912</v>
      </c>
      <c r="C80" s="4032" t="s">
        <v>6590</v>
      </c>
      <c r="D80" s="4057">
        <v>253.2</v>
      </c>
      <c r="E80" s="4034">
        <v>400</v>
      </c>
      <c r="F80" s="4035">
        <f t="shared" si="13"/>
        <v>101280</v>
      </c>
      <c r="G80" s="4034">
        <v>144</v>
      </c>
      <c r="H80" s="4035">
        <f t="shared" si="16"/>
        <v>36460.799999999996</v>
      </c>
      <c r="I80" s="4034">
        <v>72</v>
      </c>
      <c r="J80" s="4035">
        <f t="shared" si="6"/>
        <v>18230.399999999998</v>
      </c>
      <c r="K80" s="4034">
        <v>144</v>
      </c>
      <c r="L80" s="4035">
        <f t="shared" si="15"/>
        <v>36460.799999999996</v>
      </c>
      <c r="M80" s="4034">
        <v>50</v>
      </c>
      <c r="N80" s="4035">
        <f t="shared" si="11"/>
        <v>12660</v>
      </c>
      <c r="O80" s="4034">
        <v>432</v>
      </c>
      <c r="P80" s="4035">
        <f t="shared" ref="P80:P95" si="19">D80*O80</f>
        <v>109382.39999999999</v>
      </c>
      <c r="Q80" s="4034">
        <v>200</v>
      </c>
      <c r="R80" s="4035">
        <f t="shared" si="17"/>
        <v>50640</v>
      </c>
      <c r="S80" s="4034">
        <v>200</v>
      </c>
      <c r="T80" s="4035">
        <f t="shared" si="18"/>
        <v>50640</v>
      </c>
      <c r="U80" s="4034"/>
      <c r="V80" s="4035">
        <f t="shared" si="14"/>
        <v>0</v>
      </c>
      <c r="W80" s="4036">
        <v>50</v>
      </c>
      <c r="X80" s="4035">
        <f t="shared" ref="X80:X118" si="20">W80*D80</f>
        <v>12660</v>
      </c>
      <c r="Y80" s="4039">
        <f t="shared" si="4"/>
        <v>1692</v>
      </c>
      <c r="Z80" s="4038">
        <f t="shared" ref="Z80:Z96" si="21">Y80*D80</f>
        <v>428414.39999999997</v>
      </c>
    </row>
    <row r="81" spans="1:26" s="3935" customFormat="1" ht="15.75">
      <c r="A81" s="4030" t="s">
        <v>3160</v>
      </c>
      <c r="B81" s="4031" t="s">
        <v>929</v>
      </c>
      <c r="C81" s="4032" t="s">
        <v>6591</v>
      </c>
      <c r="D81" s="4057">
        <v>180</v>
      </c>
      <c r="E81" s="4034">
        <v>500</v>
      </c>
      <c r="F81" s="4035">
        <f t="shared" si="13"/>
        <v>90000</v>
      </c>
      <c r="G81" s="4042">
        <v>1000</v>
      </c>
      <c r="H81" s="4035">
        <f t="shared" si="16"/>
        <v>180000</v>
      </c>
      <c r="I81" s="4034">
        <v>50</v>
      </c>
      <c r="J81" s="4035">
        <f t="shared" si="6"/>
        <v>9000</v>
      </c>
      <c r="K81" s="4044">
        <v>200</v>
      </c>
      <c r="L81" s="4045">
        <f t="shared" si="15"/>
        <v>36000</v>
      </c>
      <c r="M81" s="4034">
        <v>200</v>
      </c>
      <c r="N81" s="4035">
        <f t="shared" si="11"/>
        <v>36000</v>
      </c>
      <c r="O81" s="4034">
        <v>200</v>
      </c>
      <c r="P81" s="4035">
        <f t="shared" si="19"/>
        <v>36000</v>
      </c>
      <c r="Q81" s="4034">
        <v>400</v>
      </c>
      <c r="R81" s="4035">
        <f t="shared" si="17"/>
        <v>72000</v>
      </c>
      <c r="S81" s="4042">
        <v>1000</v>
      </c>
      <c r="T81" s="4035">
        <f t="shared" si="18"/>
        <v>180000</v>
      </c>
      <c r="U81" s="4034">
        <v>100</v>
      </c>
      <c r="V81" s="4035">
        <f t="shared" si="14"/>
        <v>18000</v>
      </c>
      <c r="W81" s="4036"/>
      <c r="X81" s="4056">
        <f t="shared" si="20"/>
        <v>0</v>
      </c>
      <c r="Y81" s="4055">
        <f t="shared" ref="Y81:Y158" si="22">E81+G81+I81+K81+M81+O81+Q81+S81+U81+W81</f>
        <v>3650</v>
      </c>
      <c r="Z81" s="4038">
        <f t="shared" si="21"/>
        <v>657000</v>
      </c>
    </row>
    <row r="82" spans="1:26" s="3935" customFormat="1" ht="18.75" customHeight="1">
      <c r="A82" s="4030" t="s">
        <v>3161</v>
      </c>
      <c r="B82" s="4031" t="s">
        <v>929</v>
      </c>
      <c r="C82" s="4040" t="s">
        <v>6592</v>
      </c>
      <c r="D82" s="4057">
        <v>1250</v>
      </c>
      <c r="E82" s="4034"/>
      <c r="F82" s="4035">
        <f t="shared" si="13"/>
        <v>0</v>
      </c>
      <c r="G82" s="4034"/>
      <c r="H82" s="4035">
        <f t="shared" si="16"/>
        <v>0</v>
      </c>
      <c r="I82" s="4034"/>
      <c r="J82" s="4035">
        <f t="shared" si="6"/>
        <v>0</v>
      </c>
      <c r="K82" s="4034"/>
      <c r="L82" s="4035">
        <f t="shared" si="15"/>
        <v>0</v>
      </c>
      <c r="M82" s="4034"/>
      <c r="N82" s="4035">
        <f t="shared" si="11"/>
        <v>0</v>
      </c>
      <c r="O82" s="4034">
        <v>50</v>
      </c>
      <c r="P82" s="4035">
        <f t="shared" si="19"/>
        <v>62500</v>
      </c>
      <c r="Q82" s="4034"/>
      <c r="R82" s="4035">
        <f t="shared" si="17"/>
        <v>0</v>
      </c>
      <c r="S82" s="4034"/>
      <c r="T82" s="4035">
        <f t="shared" si="18"/>
        <v>0</v>
      </c>
      <c r="U82" s="4034"/>
      <c r="V82" s="4035">
        <f t="shared" si="14"/>
        <v>0</v>
      </c>
      <c r="W82" s="4036">
        <v>5</v>
      </c>
      <c r="X82" s="4056">
        <f t="shared" si="20"/>
        <v>6250</v>
      </c>
      <c r="Y82" s="4039">
        <f t="shared" si="22"/>
        <v>55</v>
      </c>
      <c r="Z82" s="4038">
        <f t="shared" si="21"/>
        <v>68750</v>
      </c>
    </row>
    <row r="83" spans="1:26" s="3935" customFormat="1" ht="18.75" customHeight="1">
      <c r="A83" s="4030" t="s">
        <v>3162</v>
      </c>
      <c r="B83" s="4031" t="s">
        <v>929</v>
      </c>
      <c r="C83" s="4032" t="s">
        <v>6593</v>
      </c>
      <c r="D83" s="4057">
        <v>200</v>
      </c>
      <c r="E83" s="4034"/>
      <c r="F83" s="4035">
        <f t="shared" si="13"/>
        <v>0</v>
      </c>
      <c r="G83" s="4034"/>
      <c r="H83" s="4035">
        <f t="shared" si="16"/>
        <v>0</v>
      </c>
      <c r="I83" s="4034"/>
      <c r="J83" s="4035">
        <f t="shared" ref="J83:J118" si="23">I83*D83</f>
        <v>0</v>
      </c>
      <c r="K83" s="4034"/>
      <c r="L83" s="4035">
        <f t="shared" si="15"/>
        <v>0</v>
      </c>
      <c r="M83" s="4034"/>
      <c r="N83" s="4035">
        <f t="shared" si="11"/>
        <v>0</v>
      </c>
      <c r="O83" s="4034"/>
      <c r="P83" s="4035">
        <f t="shared" si="19"/>
        <v>0</v>
      </c>
      <c r="Q83" s="4034"/>
      <c r="R83" s="4035">
        <f t="shared" si="17"/>
        <v>0</v>
      </c>
      <c r="S83" s="4034">
        <v>5</v>
      </c>
      <c r="T83" s="4035">
        <f t="shared" si="18"/>
        <v>1000</v>
      </c>
      <c r="U83" s="4034"/>
      <c r="V83" s="4035">
        <f t="shared" si="14"/>
        <v>0</v>
      </c>
      <c r="W83" s="4036"/>
      <c r="X83" s="4035">
        <f t="shared" si="20"/>
        <v>0</v>
      </c>
      <c r="Y83" s="4037">
        <f t="shared" si="22"/>
        <v>5</v>
      </c>
      <c r="Z83" s="4038">
        <f t="shared" si="21"/>
        <v>1000</v>
      </c>
    </row>
    <row r="84" spans="1:26" s="3935" customFormat="1" ht="18.75" customHeight="1">
      <c r="A84" s="4030" t="s">
        <v>3163</v>
      </c>
      <c r="B84" s="4031" t="s">
        <v>6594</v>
      </c>
      <c r="C84" s="4032" t="s">
        <v>6595</v>
      </c>
      <c r="D84" s="4057">
        <v>30</v>
      </c>
      <c r="E84" s="4034"/>
      <c r="F84" s="4035">
        <f t="shared" si="13"/>
        <v>0</v>
      </c>
      <c r="G84" s="4034"/>
      <c r="H84" s="4035">
        <f t="shared" si="16"/>
        <v>0</v>
      </c>
      <c r="I84" s="4034"/>
      <c r="J84" s="4035">
        <f t="shared" si="23"/>
        <v>0</v>
      </c>
      <c r="K84" s="4034"/>
      <c r="L84" s="4035">
        <f t="shared" si="15"/>
        <v>0</v>
      </c>
      <c r="M84" s="4034"/>
      <c r="N84" s="4035">
        <f t="shared" si="11"/>
        <v>0</v>
      </c>
      <c r="O84" s="4034"/>
      <c r="P84" s="4035">
        <f t="shared" si="19"/>
        <v>0</v>
      </c>
      <c r="Q84" s="4034"/>
      <c r="R84" s="4035">
        <f t="shared" si="17"/>
        <v>0</v>
      </c>
      <c r="S84" s="4034">
        <v>50</v>
      </c>
      <c r="T84" s="4035">
        <f t="shared" si="18"/>
        <v>1500</v>
      </c>
      <c r="U84" s="4034"/>
      <c r="V84" s="4035">
        <f t="shared" si="14"/>
        <v>0</v>
      </c>
      <c r="W84" s="4036"/>
      <c r="X84" s="4035">
        <f t="shared" si="20"/>
        <v>0</v>
      </c>
      <c r="Y84" s="4039">
        <f t="shared" si="22"/>
        <v>50</v>
      </c>
      <c r="Z84" s="4038">
        <f t="shared" si="21"/>
        <v>1500</v>
      </c>
    </row>
    <row r="85" spans="1:26" s="3935" customFormat="1" ht="18.75" customHeight="1">
      <c r="A85" s="4030" t="s">
        <v>3164</v>
      </c>
      <c r="B85" s="4031" t="s">
        <v>6530</v>
      </c>
      <c r="C85" s="4040" t="s">
        <v>6596</v>
      </c>
      <c r="D85" s="4057">
        <v>95</v>
      </c>
      <c r="E85" s="4034">
        <v>40</v>
      </c>
      <c r="F85" s="4035">
        <f t="shared" si="13"/>
        <v>3800</v>
      </c>
      <c r="G85" s="4034"/>
      <c r="H85" s="4035">
        <f t="shared" si="16"/>
        <v>0</v>
      </c>
      <c r="I85" s="4034"/>
      <c r="J85" s="4035">
        <f t="shared" si="23"/>
        <v>0</v>
      </c>
      <c r="K85" s="4034"/>
      <c r="L85" s="4035">
        <f t="shared" si="15"/>
        <v>0</v>
      </c>
      <c r="M85" s="4034"/>
      <c r="N85" s="4035">
        <f t="shared" ref="N85:N95" si="24">M85*D85</f>
        <v>0</v>
      </c>
      <c r="O85" s="4034">
        <v>50</v>
      </c>
      <c r="P85" s="4035">
        <f t="shared" si="19"/>
        <v>4750</v>
      </c>
      <c r="Q85" s="4034"/>
      <c r="R85" s="4035">
        <f t="shared" si="17"/>
        <v>0</v>
      </c>
      <c r="S85" s="4034"/>
      <c r="T85" s="4035">
        <f t="shared" si="18"/>
        <v>0</v>
      </c>
      <c r="U85" s="4034"/>
      <c r="V85" s="4035">
        <f t="shared" si="14"/>
        <v>0</v>
      </c>
      <c r="W85" s="4036">
        <v>100</v>
      </c>
      <c r="X85" s="4035">
        <f t="shared" si="20"/>
        <v>9500</v>
      </c>
      <c r="Y85" s="4037">
        <f t="shared" si="22"/>
        <v>190</v>
      </c>
      <c r="Z85" s="4038">
        <f t="shared" si="21"/>
        <v>18050</v>
      </c>
    </row>
    <row r="86" spans="1:26" s="3935" customFormat="1" ht="18.75" customHeight="1">
      <c r="A86" s="4030" t="s">
        <v>3165</v>
      </c>
      <c r="B86" s="4049" t="s">
        <v>2898</v>
      </c>
      <c r="C86" s="4060" t="s">
        <v>6597</v>
      </c>
      <c r="D86" s="4057">
        <v>80</v>
      </c>
      <c r="E86" s="4034">
        <v>50</v>
      </c>
      <c r="F86" s="4035">
        <f t="shared" si="13"/>
        <v>4000</v>
      </c>
      <c r="G86" s="4034">
        <v>50</v>
      </c>
      <c r="H86" s="4035">
        <f t="shared" si="16"/>
        <v>4000</v>
      </c>
      <c r="I86" s="4034">
        <v>30</v>
      </c>
      <c r="J86" s="4035">
        <f t="shared" si="23"/>
        <v>2400</v>
      </c>
      <c r="K86" s="4034">
        <v>50</v>
      </c>
      <c r="L86" s="4035">
        <f t="shared" si="15"/>
        <v>4000</v>
      </c>
      <c r="M86" s="4034"/>
      <c r="N86" s="4035">
        <f t="shared" si="24"/>
        <v>0</v>
      </c>
      <c r="O86" s="4034">
        <v>100</v>
      </c>
      <c r="P86" s="4035">
        <f t="shared" si="19"/>
        <v>8000</v>
      </c>
      <c r="Q86" s="4034"/>
      <c r="R86" s="4035">
        <f t="shared" si="17"/>
        <v>0</v>
      </c>
      <c r="S86" s="4034"/>
      <c r="T86" s="4035">
        <f t="shared" si="18"/>
        <v>0</v>
      </c>
      <c r="U86" s="4034"/>
      <c r="V86" s="4035">
        <f t="shared" si="14"/>
        <v>0</v>
      </c>
      <c r="W86" s="4036">
        <v>150</v>
      </c>
      <c r="X86" s="4046">
        <f t="shared" si="20"/>
        <v>12000</v>
      </c>
      <c r="Y86" s="4037">
        <f t="shared" si="22"/>
        <v>430</v>
      </c>
      <c r="Z86" s="4038">
        <f t="shared" si="21"/>
        <v>34400</v>
      </c>
    </row>
    <row r="87" spans="1:26" s="3935" customFormat="1" ht="18.75" customHeight="1">
      <c r="A87" s="4030" t="s">
        <v>3166</v>
      </c>
      <c r="B87" s="4031" t="s">
        <v>912</v>
      </c>
      <c r="C87" s="4032" t="s">
        <v>6598</v>
      </c>
      <c r="D87" s="4057">
        <v>25</v>
      </c>
      <c r="E87" s="4034">
        <v>30</v>
      </c>
      <c r="F87" s="4035">
        <f t="shared" si="13"/>
        <v>750</v>
      </c>
      <c r="G87" s="4034"/>
      <c r="H87" s="4035">
        <f t="shared" si="16"/>
        <v>0</v>
      </c>
      <c r="I87" s="4034">
        <v>72</v>
      </c>
      <c r="J87" s="4035">
        <f t="shared" si="23"/>
        <v>1800</v>
      </c>
      <c r="K87" s="4034">
        <v>144</v>
      </c>
      <c r="L87" s="4035">
        <f t="shared" si="15"/>
        <v>3600</v>
      </c>
      <c r="M87" s="4034"/>
      <c r="N87" s="4035">
        <f t="shared" si="24"/>
        <v>0</v>
      </c>
      <c r="O87" s="4034">
        <v>144</v>
      </c>
      <c r="P87" s="4035">
        <f t="shared" si="19"/>
        <v>3600</v>
      </c>
      <c r="Q87" s="4034">
        <v>25</v>
      </c>
      <c r="R87" s="4035">
        <f t="shared" si="17"/>
        <v>625</v>
      </c>
      <c r="S87" s="4034">
        <v>50</v>
      </c>
      <c r="T87" s="4035">
        <f t="shared" si="18"/>
        <v>1250</v>
      </c>
      <c r="U87" s="4034">
        <v>20</v>
      </c>
      <c r="V87" s="4035">
        <f t="shared" si="14"/>
        <v>500</v>
      </c>
      <c r="W87" s="4036"/>
      <c r="X87" s="4035">
        <f t="shared" si="20"/>
        <v>0</v>
      </c>
      <c r="Y87" s="4039">
        <f t="shared" si="22"/>
        <v>485</v>
      </c>
      <c r="Z87" s="4038">
        <f t="shared" si="21"/>
        <v>12125</v>
      </c>
    </row>
    <row r="88" spans="1:26" s="3935" customFormat="1" ht="18.75" customHeight="1">
      <c r="A88" s="4030" t="s">
        <v>3167</v>
      </c>
      <c r="B88" s="4031" t="s">
        <v>929</v>
      </c>
      <c r="C88" s="4032" t="s">
        <v>6599</v>
      </c>
      <c r="D88" s="4057">
        <v>450</v>
      </c>
      <c r="E88" s="4034"/>
      <c r="F88" s="4035">
        <f t="shared" si="13"/>
        <v>0</v>
      </c>
      <c r="G88" s="4034"/>
      <c r="H88" s="4035">
        <f t="shared" si="16"/>
        <v>0</v>
      </c>
      <c r="I88" s="4034"/>
      <c r="J88" s="4035">
        <f t="shared" si="23"/>
        <v>0</v>
      </c>
      <c r="K88" s="4034"/>
      <c r="L88" s="4035"/>
      <c r="M88" s="4034">
        <v>1</v>
      </c>
      <c r="N88" s="4035">
        <f t="shared" si="24"/>
        <v>450</v>
      </c>
      <c r="O88" s="4034">
        <v>2</v>
      </c>
      <c r="P88" s="4035">
        <f t="shared" si="19"/>
        <v>900</v>
      </c>
      <c r="Q88" s="4034">
        <v>10</v>
      </c>
      <c r="R88" s="4035">
        <f t="shared" si="17"/>
        <v>4500</v>
      </c>
      <c r="S88" s="4034"/>
      <c r="T88" s="4035"/>
      <c r="U88" s="4034"/>
      <c r="V88" s="4035">
        <f t="shared" si="14"/>
        <v>0</v>
      </c>
      <c r="W88" s="4036">
        <v>3</v>
      </c>
      <c r="X88" s="4035">
        <f t="shared" si="20"/>
        <v>1350</v>
      </c>
      <c r="Y88" s="4039">
        <f t="shared" si="22"/>
        <v>16</v>
      </c>
      <c r="Z88" s="4038">
        <f t="shared" si="21"/>
        <v>7200</v>
      </c>
    </row>
    <row r="89" spans="1:26" s="3935" customFormat="1" ht="18.75" customHeight="1">
      <c r="A89" s="4030" t="s">
        <v>3168</v>
      </c>
      <c r="B89" s="4031" t="s">
        <v>6530</v>
      </c>
      <c r="C89" s="4032" t="s">
        <v>6600</v>
      </c>
      <c r="D89" s="4057">
        <v>113.55</v>
      </c>
      <c r="E89" s="4034"/>
      <c r="F89" s="4035">
        <f t="shared" si="13"/>
        <v>0</v>
      </c>
      <c r="G89" s="4034"/>
      <c r="H89" s="4035">
        <f t="shared" si="16"/>
        <v>0</v>
      </c>
      <c r="I89" s="4034">
        <v>10</v>
      </c>
      <c r="J89" s="4035">
        <f t="shared" si="23"/>
        <v>1135.5</v>
      </c>
      <c r="K89" s="4034"/>
      <c r="L89" s="4035"/>
      <c r="M89" s="4034">
        <v>10</v>
      </c>
      <c r="N89" s="4035">
        <f t="shared" si="24"/>
        <v>1135.5</v>
      </c>
      <c r="O89" s="4034"/>
      <c r="P89" s="4035">
        <f t="shared" si="19"/>
        <v>0</v>
      </c>
      <c r="Q89" s="4034"/>
      <c r="R89" s="4035">
        <f t="shared" si="17"/>
        <v>0</v>
      </c>
      <c r="S89" s="4034"/>
      <c r="T89" s="4035"/>
      <c r="U89" s="4034"/>
      <c r="V89" s="4035">
        <f t="shared" si="14"/>
        <v>0</v>
      </c>
      <c r="W89" s="4036">
        <v>25</v>
      </c>
      <c r="X89" s="4035">
        <f t="shared" si="20"/>
        <v>2838.75</v>
      </c>
      <c r="Y89" s="4039">
        <f t="shared" si="22"/>
        <v>45</v>
      </c>
      <c r="Z89" s="4038">
        <f t="shared" si="21"/>
        <v>5109.75</v>
      </c>
    </row>
    <row r="90" spans="1:26" s="3935" customFormat="1" ht="18.75" customHeight="1">
      <c r="A90" s="4030" t="s">
        <v>3169</v>
      </c>
      <c r="B90" s="4041" t="s">
        <v>6530</v>
      </c>
      <c r="C90" s="4032" t="s">
        <v>6601</v>
      </c>
      <c r="D90" s="4057">
        <v>90</v>
      </c>
      <c r="E90" s="4034">
        <v>60</v>
      </c>
      <c r="F90" s="4035">
        <f t="shared" si="13"/>
        <v>5400</v>
      </c>
      <c r="G90" s="4034">
        <v>50</v>
      </c>
      <c r="H90" s="4035">
        <f t="shared" si="16"/>
        <v>4500</v>
      </c>
      <c r="I90" s="4034">
        <v>50</v>
      </c>
      <c r="J90" s="4035">
        <f t="shared" si="23"/>
        <v>4500</v>
      </c>
      <c r="K90" s="4034">
        <v>100</v>
      </c>
      <c r="L90" s="4035">
        <f>K90*D90</f>
        <v>9000</v>
      </c>
      <c r="M90" s="4034">
        <v>20</v>
      </c>
      <c r="N90" s="4035">
        <f t="shared" si="24"/>
        <v>1800</v>
      </c>
      <c r="O90" s="4034">
        <v>100</v>
      </c>
      <c r="P90" s="4035">
        <f t="shared" si="19"/>
        <v>9000</v>
      </c>
      <c r="Q90" s="4034">
        <v>100</v>
      </c>
      <c r="R90" s="4035">
        <f t="shared" si="17"/>
        <v>9000</v>
      </c>
      <c r="S90" s="4034"/>
      <c r="T90" s="4035">
        <f>S90*D90</f>
        <v>0</v>
      </c>
      <c r="U90" s="4034">
        <v>30</v>
      </c>
      <c r="V90" s="4035">
        <f t="shared" si="14"/>
        <v>2700</v>
      </c>
      <c r="W90" s="4036">
        <v>100</v>
      </c>
      <c r="X90" s="4035">
        <f t="shared" si="20"/>
        <v>9000</v>
      </c>
      <c r="Y90" s="4039">
        <f t="shared" si="22"/>
        <v>610</v>
      </c>
      <c r="Z90" s="4038">
        <f t="shared" si="21"/>
        <v>54900</v>
      </c>
    </row>
    <row r="91" spans="1:26" s="3935" customFormat="1" ht="18.75" customHeight="1">
      <c r="A91" s="4030" t="s">
        <v>3170</v>
      </c>
      <c r="B91" s="4041" t="s">
        <v>929</v>
      </c>
      <c r="C91" s="4032" t="s">
        <v>6602</v>
      </c>
      <c r="D91" s="4057">
        <v>180</v>
      </c>
      <c r="E91" s="4034"/>
      <c r="F91" s="4035">
        <f t="shared" si="13"/>
        <v>0</v>
      </c>
      <c r="G91" s="4034"/>
      <c r="H91" s="4035">
        <f t="shared" si="16"/>
        <v>0</v>
      </c>
      <c r="I91" s="4034"/>
      <c r="J91" s="4035">
        <f t="shared" si="23"/>
        <v>0</v>
      </c>
      <c r="K91" s="4034">
        <v>5</v>
      </c>
      <c r="L91" s="4035">
        <f t="shared" ref="L91:L92" si="25">K91*D91</f>
        <v>900</v>
      </c>
      <c r="M91" s="4034">
        <v>30</v>
      </c>
      <c r="N91" s="4035">
        <f t="shared" si="24"/>
        <v>5400</v>
      </c>
      <c r="O91" s="4034"/>
      <c r="P91" s="4035">
        <f t="shared" si="19"/>
        <v>0</v>
      </c>
      <c r="Q91" s="4034"/>
      <c r="R91" s="4035">
        <f t="shared" si="17"/>
        <v>0</v>
      </c>
      <c r="S91" s="4034"/>
      <c r="T91" s="4035"/>
      <c r="U91" s="4034"/>
      <c r="V91" s="4035">
        <f t="shared" si="14"/>
        <v>0</v>
      </c>
      <c r="W91" s="4036"/>
      <c r="X91" s="4035">
        <f t="shared" si="20"/>
        <v>0</v>
      </c>
      <c r="Y91" s="4039">
        <f t="shared" si="22"/>
        <v>35</v>
      </c>
      <c r="Z91" s="4038">
        <f t="shared" si="21"/>
        <v>6300</v>
      </c>
    </row>
    <row r="92" spans="1:26" s="3935" customFormat="1" ht="18.75" customHeight="1">
      <c r="A92" s="4030" t="s">
        <v>3171</v>
      </c>
      <c r="B92" s="4041" t="s">
        <v>912</v>
      </c>
      <c r="C92" s="4032" t="s">
        <v>6603</v>
      </c>
      <c r="D92" s="4057">
        <v>30</v>
      </c>
      <c r="E92" s="4034"/>
      <c r="F92" s="4035">
        <f t="shared" si="13"/>
        <v>0</v>
      </c>
      <c r="G92" s="4034"/>
      <c r="H92" s="4035">
        <f t="shared" si="16"/>
        <v>0</v>
      </c>
      <c r="I92" s="4034"/>
      <c r="J92" s="4035">
        <f t="shared" si="23"/>
        <v>0</v>
      </c>
      <c r="K92" s="4034">
        <v>72</v>
      </c>
      <c r="L92" s="4035">
        <f t="shared" si="25"/>
        <v>2160</v>
      </c>
      <c r="M92" s="4034"/>
      <c r="N92" s="4035">
        <f t="shared" si="24"/>
        <v>0</v>
      </c>
      <c r="O92" s="4034"/>
      <c r="P92" s="4035">
        <f t="shared" si="19"/>
        <v>0</v>
      </c>
      <c r="Q92" s="4034"/>
      <c r="R92" s="4035">
        <f t="shared" si="17"/>
        <v>0</v>
      </c>
      <c r="S92" s="4034"/>
      <c r="T92" s="4035"/>
      <c r="U92" s="4034"/>
      <c r="V92" s="4035">
        <f t="shared" si="14"/>
        <v>0</v>
      </c>
      <c r="W92" s="4036">
        <v>200</v>
      </c>
      <c r="X92" s="4035">
        <f t="shared" si="20"/>
        <v>6000</v>
      </c>
      <c r="Y92" s="4061">
        <f t="shared" si="22"/>
        <v>272</v>
      </c>
      <c r="Z92" s="4038">
        <f t="shared" si="21"/>
        <v>8160</v>
      </c>
    </row>
    <row r="93" spans="1:26" s="3935" customFormat="1" ht="18.75" customHeight="1">
      <c r="A93" s="4030" t="s">
        <v>3172</v>
      </c>
      <c r="B93" s="4031" t="s">
        <v>6530</v>
      </c>
      <c r="C93" s="4032" t="s">
        <v>6604</v>
      </c>
      <c r="D93" s="4057">
        <v>400</v>
      </c>
      <c r="E93" s="4034">
        <v>6</v>
      </c>
      <c r="F93" s="4035">
        <f t="shared" si="13"/>
        <v>2400</v>
      </c>
      <c r="G93" s="4034">
        <v>10</v>
      </c>
      <c r="H93" s="4035">
        <f t="shared" si="16"/>
        <v>4000</v>
      </c>
      <c r="I93" s="4034"/>
      <c r="J93" s="4035">
        <f t="shared" si="23"/>
        <v>0</v>
      </c>
      <c r="K93" s="4034">
        <v>20</v>
      </c>
      <c r="L93" s="4035">
        <f>K93*D93</f>
        <v>8000</v>
      </c>
      <c r="M93" s="4034"/>
      <c r="N93" s="4035">
        <f t="shared" si="24"/>
        <v>0</v>
      </c>
      <c r="O93" s="4034">
        <v>30</v>
      </c>
      <c r="P93" s="4035">
        <f t="shared" si="19"/>
        <v>12000</v>
      </c>
      <c r="Q93" s="4034"/>
      <c r="R93" s="4035">
        <f t="shared" si="17"/>
        <v>0</v>
      </c>
      <c r="S93" s="4034"/>
      <c r="T93" s="4035">
        <f>S93*D93</f>
        <v>0</v>
      </c>
      <c r="U93" s="4034"/>
      <c r="V93" s="4035">
        <f t="shared" si="14"/>
        <v>0</v>
      </c>
      <c r="W93" s="4036">
        <v>50</v>
      </c>
      <c r="X93" s="4035">
        <f t="shared" si="20"/>
        <v>20000</v>
      </c>
      <c r="Y93" s="4037">
        <f t="shared" si="22"/>
        <v>116</v>
      </c>
      <c r="Z93" s="4043">
        <f t="shared" si="21"/>
        <v>46400</v>
      </c>
    </row>
    <row r="94" spans="1:26" s="3935" customFormat="1" ht="18.75" customHeight="1">
      <c r="A94" s="4030" t="s">
        <v>3173</v>
      </c>
      <c r="B94" s="4049" t="s">
        <v>929</v>
      </c>
      <c r="C94" s="4060" t="s">
        <v>6605</v>
      </c>
      <c r="D94" s="4057">
        <v>210</v>
      </c>
      <c r="E94" s="4034"/>
      <c r="F94" s="4035">
        <f t="shared" si="13"/>
        <v>0</v>
      </c>
      <c r="G94" s="4034"/>
      <c r="H94" s="4035">
        <f t="shared" si="16"/>
        <v>0</v>
      </c>
      <c r="I94" s="4034"/>
      <c r="J94" s="4035">
        <f t="shared" si="23"/>
        <v>0</v>
      </c>
      <c r="K94" s="4034"/>
      <c r="L94" s="4035"/>
      <c r="M94" s="4034"/>
      <c r="N94" s="4035">
        <f t="shared" si="24"/>
        <v>0</v>
      </c>
      <c r="O94" s="4034">
        <v>10</v>
      </c>
      <c r="P94" s="4035">
        <f t="shared" si="19"/>
        <v>2100</v>
      </c>
      <c r="Q94" s="4034"/>
      <c r="R94" s="4035">
        <f t="shared" si="17"/>
        <v>0</v>
      </c>
      <c r="S94" s="4034"/>
      <c r="T94" s="4035"/>
      <c r="U94" s="4034"/>
      <c r="V94" s="4035"/>
      <c r="W94" s="4036">
        <v>5</v>
      </c>
      <c r="X94" s="4035">
        <f t="shared" si="20"/>
        <v>1050</v>
      </c>
      <c r="Y94" s="4039">
        <f t="shared" si="22"/>
        <v>15</v>
      </c>
      <c r="Z94" s="4038">
        <f t="shared" si="21"/>
        <v>3150</v>
      </c>
    </row>
    <row r="95" spans="1:26" s="3935" customFormat="1" ht="18.75" customHeight="1">
      <c r="A95" s="4030" t="s">
        <v>3174</v>
      </c>
      <c r="B95" s="4049" t="s">
        <v>6530</v>
      </c>
      <c r="C95" s="4050" t="s">
        <v>6606</v>
      </c>
      <c r="D95" s="4057">
        <v>84</v>
      </c>
      <c r="E95" s="4034">
        <v>20</v>
      </c>
      <c r="F95" s="4035">
        <f t="shared" si="13"/>
        <v>1680</v>
      </c>
      <c r="G95" s="4034">
        <v>100</v>
      </c>
      <c r="H95" s="4035">
        <f t="shared" si="16"/>
        <v>8400</v>
      </c>
      <c r="I95" s="4034">
        <v>50</v>
      </c>
      <c r="J95" s="4035">
        <f t="shared" si="23"/>
        <v>4200</v>
      </c>
      <c r="K95" s="4034">
        <v>20</v>
      </c>
      <c r="L95" s="4035">
        <f>K95*D95</f>
        <v>1680</v>
      </c>
      <c r="M95" s="4034">
        <v>20</v>
      </c>
      <c r="N95" s="4035">
        <f t="shared" si="24"/>
        <v>1680</v>
      </c>
      <c r="O95" s="4034">
        <v>300</v>
      </c>
      <c r="P95" s="4035">
        <f t="shared" si="19"/>
        <v>25200</v>
      </c>
      <c r="Q95" s="4034"/>
      <c r="R95" s="4035">
        <f t="shared" si="17"/>
        <v>0</v>
      </c>
      <c r="S95" s="4034"/>
      <c r="T95" s="4035">
        <f>S95*D95</f>
        <v>0</v>
      </c>
      <c r="U95" s="4034"/>
      <c r="V95" s="4035">
        <f>U95*D95</f>
        <v>0</v>
      </c>
      <c r="W95" s="4036">
        <v>200</v>
      </c>
      <c r="X95" s="4035">
        <f t="shared" si="20"/>
        <v>16800</v>
      </c>
      <c r="Y95" s="4037">
        <f t="shared" si="22"/>
        <v>710</v>
      </c>
      <c r="Z95" s="4038">
        <f t="shared" si="21"/>
        <v>59640</v>
      </c>
    </row>
    <row r="96" spans="1:26" s="3935" customFormat="1" ht="18.75" customHeight="1">
      <c r="A96" s="4030" t="s">
        <v>3175</v>
      </c>
      <c r="B96" s="4049" t="s">
        <v>919</v>
      </c>
      <c r="C96" s="4060" t="s">
        <v>6607</v>
      </c>
      <c r="D96" s="4057">
        <v>402</v>
      </c>
      <c r="E96" s="4034"/>
      <c r="F96" s="4035"/>
      <c r="G96" s="4034"/>
      <c r="H96" s="4035"/>
      <c r="I96" s="4034"/>
      <c r="J96" s="4035">
        <f t="shared" si="23"/>
        <v>0</v>
      </c>
      <c r="K96" s="4034"/>
      <c r="L96" s="4035"/>
      <c r="M96" s="4034"/>
      <c r="N96" s="4035"/>
      <c r="O96" s="4034"/>
      <c r="P96" s="4035"/>
      <c r="Q96" s="4034"/>
      <c r="R96" s="4035">
        <f t="shared" si="17"/>
        <v>0</v>
      </c>
      <c r="S96" s="4034"/>
      <c r="T96" s="4035"/>
      <c r="U96" s="4034"/>
      <c r="V96" s="4035"/>
      <c r="W96" s="4036">
        <v>25</v>
      </c>
      <c r="X96" s="4035">
        <f t="shared" si="20"/>
        <v>10050</v>
      </c>
      <c r="Y96" s="4037">
        <f t="shared" si="22"/>
        <v>25</v>
      </c>
      <c r="Z96" s="4038">
        <f t="shared" si="21"/>
        <v>10050</v>
      </c>
    </row>
    <row r="97" spans="1:26" s="3935" customFormat="1" ht="18.75" customHeight="1">
      <c r="A97" s="4030" t="s">
        <v>3176</v>
      </c>
      <c r="B97" s="4031" t="s">
        <v>6530</v>
      </c>
      <c r="C97" s="4040" t="s">
        <v>6608</v>
      </c>
      <c r="D97" s="4057">
        <v>76</v>
      </c>
      <c r="E97" s="4034">
        <v>150</v>
      </c>
      <c r="F97" s="4035">
        <f>E97*D97</f>
        <v>11400</v>
      </c>
      <c r="G97" s="4034">
        <v>200</v>
      </c>
      <c r="H97" s="4035">
        <f>G97*D97</f>
        <v>15200</v>
      </c>
      <c r="I97" s="4034">
        <v>100</v>
      </c>
      <c r="J97" s="4035">
        <f t="shared" si="23"/>
        <v>7600</v>
      </c>
      <c r="K97" s="4034">
        <v>50</v>
      </c>
      <c r="L97" s="4035">
        <f>K97*D97</f>
        <v>3800</v>
      </c>
      <c r="M97" s="4034">
        <v>100</v>
      </c>
      <c r="N97" s="4035">
        <f>M97*D97</f>
        <v>7600</v>
      </c>
      <c r="O97" s="4042">
        <v>1000</v>
      </c>
      <c r="P97" s="4035">
        <f>D97*O97</f>
        <v>76000</v>
      </c>
      <c r="Q97" s="4034">
        <v>100</v>
      </c>
      <c r="R97" s="4035">
        <f t="shared" si="17"/>
        <v>7600</v>
      </c>
      <c r="S97" s="4034"/>
      <c r="T97" s="4035">
        <f>S97*D97</f>
        <v>0</v>
      </c>
      <c r="U97" s="4034"/>
      <c r="V97" s="4035">
        <f>U97*D97</f>
        <v>0</v>
      </c>
      <c r="W97" s="4036">
        <v>300</v>
      </c>
      <c r="X97" s="4035">
        <f t="shared" si="20"/>
        <v>22800</v>
      </c>
      <c r="Y97" s="4039">
        <f t="shared" si="22"/>
        <v>2000</v>
      </c>
      <c r="Z97" s="4038">
        <f>Y97*D97</f>
        <v>152000</v>
      </c>
    </row>
    <row r="98" spans="1:26" s="3935" customFormat="1" ht="18.75" customHeight="1">
      <c r="A98" s="4030" t="s">
        <v>3177</v>
      </c>
      <c r="B98" s="4031" t="s">
        <v>919</v>
      </c>
      <c r="C98" s="4040" t="s">
        <v>6609</v>
      </c>
      <c r="D98" s="4057">
        <v>375</v>
      </c>
      <c r="E98" s="4034"/>
      <c r="F98" s="4035"/>
      <c r="G98" s="4034"/>
      <c r="H98" s="4035"/>
      <c r="I98" s="4034"/>
      <c r="J98" s="4035">
        <f t="shared" si="23"/>
        <v>0</v>
      </c>
      <c r="K98" s="4034"/>
      <c r="L98" s="4035"/>
      <c r="M98" s="4034"/>
      <c r="N98" s="4035"/>
      <c r="O98" s="4034"/>
      <c r="P98" s="4035"/>
      <c r="Q98" s="4034"/>
      <c r="R98" s="4035"/>
      <c r="S98" s="4034"/>
      <c r="T98" s="4035"/>
      <c r="U98" s="4034"/>
      <c r="V98" s="4035"/>
      <c r="W98" s="4036">
        <v>25</v>
      </c>
      <c r="X98" s="4046">
        <f t="shared" si="20"/>
        <v>9375</v>
      </c>
      <c r="Y98" s="4039">
        <f t="shared" si="22"/>
        <v>25</v>
      </c>
      <c r="Z98" s="4038">
        <f>Y98*D98</f>
        <v>9375</v>
      </c>
    </row>
    <row r="99" spans="1:26" s="3935" customFormat="1" ht="15">
      <c r="A99" s="4030" t="s">
        <v>3178</v>
      </c>
      <c r="B99" s="4031" t="s">
        <v>929</v>
      </c>
      <c r="C99" s="4040" t="s">
        <v>6610</v>
      </c>
      <c r="D99" s="4057">
        <v>180</v>
      </c>
      <c r="E99" s="4034">
        <v>4</v>
      </c>
      <c r="F99" s="4035">
        <f>E99*D99</f>
        <v>720</v>
      </c>
      <c r="G99" s="4034"/>
      <c r="H99" s="4035">
        <f>G99*D99</f>
        <v>0</v>
      </c>
      <c r="I99" s="4034">
        <v>4</v>
      </c>
      <c r="J99" s="4035">
        <f t="shared" si="23"/>
        <v>720</v>
      </c>
      <c r="K99" s="4034"/>
      <c r="L99" s="4035">
        <f>K99*D99</f>
        <v>0</v>
      </c>
      <c r="M99" s="4034"/>
      <c r="N99" s="4035">
        <f>M99*D99</f>
        <v>0</v>
      </c>
      <c r="O99" s="4034">
        <v>50</v>
      </c>
      <c r="P99" s="4035">
        <f>D99*O99</f>
        <v>9000</v>
      </c>
      <c r="Q99" s="4034"/>
      <c r="R99" s="4035">
        <f t="shared" ref="R99:R162" si="26">Q99*D99</f>
        <v>0</v>
      </c>
      <c r="S99" s="4034"/>
      <c r="T99" s="4035">
        <f>S99*D99</f>
        <v>0</v>
      </c>
      <c r="U99" s="4034"/>
      <c r="V99" s="4035">
        <f>U99*D99</f>
        <v>0</v>
      </c>
      <c r="W99" s="4036">
        <v>10</v>
      </c>
      <c r="X99" s="4035">
        <f t="shared" si="20"/>
        <v>1800</v>
      </c>
      <c r="Y99" s="4039">
        <f t="shared" si="22"/>
        <v>68</v>
      </c>
      <c r="Z99" s="4038">
        <f t="shared" ref="Z99:Z100" si="27">Y99*D99</f>
        <v>12240</v>
      </c>
    </row>
    <row r="100" spans="1:26" s="3935" customFormat="1" ht="15">
      <c r="A100" s="4030" t="s">
        <v>3179</v>
      </c>
      <c r="B100" s="4031" t="s">
        <v>919</v>
      </c>
      <c r="C100" s="4040" t="s">
        <v>6611</v>
      </c>
      <c r="D100" s="4057">
        <v>538.6</v>
      </c>
      <c r="E100" s="4034"/>
      <c r="F100" s="4035"/>
      <c r="G100" s="4034"/>
      <c r="H100" s="4035"/>
      <c r="I100" s="4034"/>
      <c r="J100" s="4035">
        <f t="shared" si="23"/>
        <v>0</v>
      </c>
      <c r="K100" s="4034"/>
      <c r="L100" s="4035"/>
      <c r="M100" s="4034"/>
      <c r="N100" s="4035"/>
      <c r="O100" s="4034"/>
      <c r="P100" s="4035"/>
      <c r="Q100" s="4034"/>
      <c r="R100" s="4035">
        <f t="shared" si="26"/>
        <v>0</v>
      </c>
      <c r="S100" s="4034"/>
      <c r="T100" s="4035"/>
      <c r="U100" s="4034"/>
      <c r="V100" s="4035"/>
      <c r="W100" s="4036">
        <v>10</v>
      </c>
      <c r="X100" s="4035">
        <f t="shared" si="20"/>
        <v>5386</v>
      </c>
      <c r="Y100" s="4039">
        <f t="shared" si="22"/>
        <v>10</v>
      </c>
      <c r="Z100" s="4038">
        <f t="shared" si="27"/>
        <v>5386</v>
      </c>
    </row>
    <row r="101" spans="1:26" s="3935" customFormat="1" ht="15">
      <c r="A101" s="4030" t="s">
        <v>3180</v>
      </c>
      <c r="B101" s="4031" t="s">
        <v>929</v>
      </c>
      <c r="C101" s="4040" t="s">
        <v>6612</v>
      </c>
      <c r="D101" s="4057">
        <v>205</v>
      </c>
      <c r="E101" s="4034"/>
      <c r="F101" s="4035">
        <f t="shared" ref="F101:F164" si="28">E101*D101</f>
        <v>0</v>
      </c>
      <c r="G101" s="4034"/>
      <c r="H101" s="4035">
        <f t="shared" ref="H101:H116" si="29">G101*D101</f>
        <v>0</v>
      </c>
      <c r="I101" s="4034"/>
      <c r="J101" s="4035">
        <f t="shared" si="23"/>
        <v>0</v>
      </c>
      <c r="K101" s="4034"/>
      <c r="L101" s="4035">
        <f t="shared" ref="L101:L164" si="30">K101*D101</f>
        <v>0</v>
      </c>
      <c r="M101" s="4034"/>
      <c r="N101" s="4035">
        <f t="shared" ref="N101:N152" si="31">M101*D101</f>
        <v>0</v>
      </c>
      <c r="O101" s="4034">
        <v>10</v>
      </c>
      <c r="P101" s="4035">
        <f>D101*O101</f>
        <v>2050</v>
      </c>
      <c r="Q101" s="4034"/>
      <c r="R101" s="4035">
        <f t="shared" si="26"/>
        <v>0</v>
      </c>
      <c r="S101" s="4034"/>
      <c r="T101" s="4035">
        <f t="shared" ref="T101:T114" si="32">S101*D101</f>
        <v>0</v>
      </c>
      <c r="U101" s="4034"/>
      <c r="V101" s="4035">
        <f t="shared" ref="V101:V140" si="33">U101*D101</f>
        <v>0</v>
      </c>
      <c r="W101" s="4036">
        <v>5</v>
      </c>
      <c r="X101" s="4035">
        <f t="shared" si="20"/>
        <v>1025</v>
      </c>
      <c r="Y101" s="4037">
        <f t="shared" si="22"/>
        <v>15</v>
      </c>
      <c r="Z101" s="4038">
        <f>Y101*D101</f>
        <v>3075</v>
      </c>
    </row>
    <row r="102" spans="1:26" s="3935" customFormat="1" ht="15">
      <c r="A102" s="4030" t="s">
        <v>3181</v>
      </c>
      <c r="B102" s="4031" t="s">
        <v>929</v>
      </c>
      <c r="C102" s="4040" t="s">
        <v>6613</v>
      </c>
      <c r="D102" s="4057">
        <v>200</v>
      </c>
      <c r="E102" s="4034"/>
      <c r="F102" s="4035">
        <f t="shared" si="28"/>
        <v>0</v>
      </c>
      <c r="G102" s="4034"/>
      <c r="H102" s="4035">
        <f t="shared" si="29"/>
        <v>0</v>
      </c>
      <c r="I102" s="4034"/>
      <c r="J102" s="4035">
        <f t="shared" si="23"/>
        <v>0</v>
      </c>
      <c r="K102" s="4034"/>
      <c r="L102" s="4035">
        <f t="shared" si="30"/>
        <v>0</v>
      </c>
      <c r="M102" s="4034"/>
      <c r="N102" s="4035">
        <f t="shared" si="31"/>
        <v>0</v>
      </c>
      <c r="O102" s="4034">
        <v>10</v>
      </c>
      <c r="P102" s="4035">
        <f>D102*O102</f>
        <v>2000</v>
      </c>
      <c r="Q102" s="4034"/>
      <c r="R102" s="4035">
        <f t="shared" si="26"/>
        <v>0</v>
      </c>
      <c r="S102" s="4034"/>
      <c r="T102" s="4035">
        <f t="shared" si="32"/>
        <v>0</v>
      </c>
      <c r="U102" s="4034"/>
      <c r="V102" s="4035">
        <f t="shared" si="33"/>
        <v>0</v>
      </c>
      <c r="W102" s="4036"/>
      <c r="X102" s="4035">
        <f t="shared" si="20"/>
        <v>0</v>
      </c>
      <c r="Y102" s="4037">
        <f t="shared" si="22"/>
        <v>10</v>
      </c>
      <c r="Z102" s="4038">
        <f t="shared" ref="Z102:Z103" si="34">Y102*D102</f>
        <v>2000</v>
      </c>
    </row>
    <row r="103" spans="1:26" s="3935" customFormat="1" ht="15">
      <c r="A103" s="4030" t="s">
        <v>3182</v>
      </c>
      <c r="B103" s="4031" t="s">
        <v>6530</v>
      </c>
      <c r="C103" s="4040" t="s">
        <v>6614</v>
      </c>
      <c r="D103" s="4057">
        <v>1120</v>
      </c>
      <c r="E103" s="4034"/>
      <c r="F103" s="4035">
        <f t="shared" si="28"/>
        <v>0</v>
      </c>
      <c r="G103" s="4034"/>
      <c r="H103" s="4035">
        <f t="shared" si="29"/>
        <v>0</v>
      </c>
      <c r="I103" s="4034"/>
      <c r="J103" s="4035">
        <f t="shared" si="23"/>
        <v>0</v>
      </c>
      <c r="K103" s="4034"/>
      <c r="L103" s="4035">
        <f t="shared" si="30"/>
        <v>0</v>
      </c>
      <c r="M103" s="4034"/>
      <c r="N103" s="4035">
        <f t="shared" si="31"/>
        <v>0</v>
      </c>
      <c r="O103" s="4034"/>
      <c r="P103" s="4035"/>
      <c r="Q103" s="4034"/>
      <c r="R103" s="4035">
        <f t="shared" si="26"/>
        <v>0</v>
      </c>
      <c r="S103" s="4034"/>
      <c r="T103" s="4035">
        <f t="shared" si="32"/>
        <v>0</v>
      </c>
      <c r="U103" s="4034"/>
      <c r="V103" s="4035">
        <f t="shared" si="33"/>
        <v>0</v>
      </c>
      <c r="W103" s="4036">
        <v>5</v>
      </c>
      <c r="X103" s="4035">
        <f t="shared" si="20"/>
        <v>5600</v>
      </c>
      <c r="Y103" s="4037">
        <f t="shared" si="22"/>
        <v>5</v>
      </c>
      <c r="Z103" s="4038">
        <f t="shared" si="34"/>
        <v>5600</v>
      </c>
    </row>
    <row r="104" spans="1:26" s="3935" customFormat="1" ht="15">
      <c r="A104" s="4030" t="s">
        <v>3183</v>
      </c>
      <c r="B104" s="4031" t="s">
        <v>6615</v>
      </c>
      <c r="C104" s="4032" t="s">
        <v>6616</v>
      </c>
      <c r="D104" s="4033">
        <v>24</v>
      </c>
      <c r="E104" s="4034">
        <v>200</v>
      </c>
      <c r="F104" s="4035">
        <f t="shared" si="28"/>
        <v>4800</v>
      </c>
      <c r="G104" s="4034">
        <v>400</v>
      </c>
      <c r="H104" s="4035">
        <f t="shared" si="29"/>
        <v>9600</v>
      </c>
      <c r="I104" s="4034">
        <v>100</v>
      </c>
      <c r="J104" s="4035">
        <f t="shared" si="23"/>
        <v>2400</v>
      </c>
      <c r="K104" s="4034">
        <v>100</v>
      </c>
      <c r="L104" s="4035">
        <f t="shared" si="30"/>
        <v>2400</v>
      </c>
      <c r="M104" s="4034">
        <v>100</v>
      </c>
      <c r="N104" s="4035">
        <f t="shared" si="31"/>
        <v>2400</v>
      </c>
      <c r="O104" s="4042">
        <v>5000</v>
      </c>
      <c r="P104" s="4035">
        <f>D104*O104</f>
        <v>120000</v>
      </c>
      <c r="Q104" s="4034">
        <v>100</v>
      </c>
      <c r="R104" s="4035">
        <f t="shared" si="26"/>
        <v>2400</v>
      </c>
      <c r="S104" s="4034"/>
      <c r="T104" s="4035">
        <f t="shared" si="32"/>
        <v>0</v>
      </c>
      <c r="U104" s="4034">
        <v>100</v>
      </c>
      <c r="V104" s="4035">
        <f t="shared" si="33"/>
        <v>2400</v>
      </c>
      <c r="W104" s="4042">
        <v>2000</v>
      </c>
      <c r="X104" s="4035">
        <f t="shared" si="20"/>
        <v>48000</v>
      </c>
      <c r="Y104" s="4037">
        <f t="shared" si="22"/>
        <v>8100</v>
      </c>
      <c r="Z104" s="4038">
        <f>Y104*D104</f>
        <v>194400</v>
      </c>
    </row>
    <row r="105" spans="1:26" s="3935" customFormat="1" ht="15">
      <c r="A105" s="4030" t="s">
        <v>3184</v>
      </c>
      <c r="B105" s="4062" t="s">
        <v>6617</v>
      </c>
      <c r="C105" s="4040" t="s">
        <v>6618</v>
      </c>
      <c r="D105" s="4063">
        <v>225</v>
      </c>
      <c r="E105" s="4034">
        <v>4</v>
      </c>
      <c r="F105" s="4035">
        <f t="shared" si="28"/>
        <v>900</v>
      </c>
      <c r="G105" s="4034"/>
      <c r="H105" s="4035">
        <f t="shared" si="29"/>
        <v>0</v>
      </c>
      <c r="I105" s="4034"/>
      <c r="J105" s="4035">
        <f t="shared" si="23"/>
        <v>0</v>
      </c>
      <c r="K105" s="4034"/>
      <c r="L105" s="4035">
        <f t="shared" si="30"/>
        <v>0</v>
      </c>
      <c r="M105" s="4034">
        <v>2</v>
      </c>
      <c r="N105" s="4035">
        <f t="shared" si="31"/>
        <v>450</v>
      </c>
      <c r="O105" s="4034">
        <v>20</v>
      </c>
      <c r="P105" s="4035">
        <f>D105*O105</f>
        <v>4500</v>
      </c>
      <c r="Q105" s="4034"/>
      <c r="R105" s="4035">
        <f t="shared" si="26"/>
        <v>0</v>
      </c>
      <c r="S105" s="4034"/>
      <c r="T105" s="4035">
        <f t="shared" si="32"/>
        <v>0</v>
      </c>
      <c r="U105" s="4034"/>
      <c r="V105" s="4035">
        <f t="shared" si="33"/>
        <v>0</v>
      </c>
      <c r="W105" s="4036">
        <v>3</v>
      </c>
      <c r="X105" s="4035">
        <f t="shared" si="20"/>
        <v>675</v>
      </c>
      <c r="Y105" s="4039">
        <f t="shared" si="22"/>
        <v>29</v>
      </c>
      <c r="Z105" s="4038">
        <f>Y105*D105</f>
        <v>6525</v>
      </c>
    </row>
    <row r="106" spans="1:26" s="3935" customFormat="1" ht="15">
      <c r="A106" s="4030" t="s">
        <v>3185</v>
      </c>
      <c r="B106" s="4062" t="s">
        <v>2898</v>
      </c>
      <c r="C106" s="4064" t="s">
        <v>6619</v>
      </c>
      <c r="D106" s="4033">
        <v>40</v>
      </c>
      <c r="E106" s="4034">
        <v>50</v>
      </c>
      <c r="F106" s="4035">
        <f t="shared" si="28"/>
        <v>2000</v>
      </c>
      <c r="G106" s="4034"/>
      <c r="H106" s="4035">
        <f t="shared" si="29"/>
        <v>0</v>
      </c>
      <c r="I106" s="4034"/>
      <c r="J106" s="4035">
        <f t="shared" si="23"/>
        <v>0</v>
      </c>
      <c r="K106" s="4034">
        <v>100</v>
      </c>
      <c r="L106" s="4035">
        <f t="shared" si="30"/>
        <v>4000</v>
      </c>
      <c r="M106" s="4034"/>
      <c r="N106" s="4035">
        <f t="shared" si="31"/>
        <v>0</v>
      </c>
      <c r="O106" s="4034"/>
      <c r="P106" s="4035">
        <f>D106*O106</f>
        <v>0</v>
      </c>
      <c r="Q106" s="4034"/>
      <c r="R106" s="4035">
        <f t="shared" si="26"/>
        <v>0</v>
      </c>
      <c r="S106" s="4034"/>
      <c r="T106" s="4035">
        <f t="shared" si="32"/>
        <v>0</v>
      </c>
      <c r="U106" s="4034">
        <v>100</v>
      </c>
      <c r="V106" s="4035">
        <f t="shared" si="33"/>
        <v>4000</v>
      </c>
      <c r="W106" s="4036"/>
      <c r="X106" s="4056">
        <f t="shared" si="20"/>
        <v>0</v>
      </c>
      <c r="Y106" s="4037">
        <f t="shared" si="22"/>
        <v>250</v>
      </c>
      <c r="Z106" s="4038">
        <f>Y106*D106</f>
        <v>10000</v>
      </c>
    </row>
    <row r="107" spans="1:26" s="3935" customFormat="1" ht="15">
      <c r="A107" s="4030" t="s">
        <v>3186</v>
      </c>
      <c r="B107" s="4062" t="s">
        <v>929</v>
      </c>
      <c r="C107" s="4064" t="s">
        <v>6620</v>
      </c>
      <c r="D107" s="4033">
        <v>1000</v>
      </c>
      <c r="E107" s="4034"/>
      <c r="F107" s="4035">
        <f t="shared" si="28"/>
        <v>0</v>
      </c>
      <c r="G107" s="4034"/>
      <c r="H107" s="4035">
        <f t="shared" si="29"/>
        <v>0</v>
      </c>
      <c r="I107" s="4034"/>
      <c r="J107" s="4035">
        <f t="shared" si="23"/>
        <v>0</v>
      </c>
      <c r="K107" s="4034">
        <v>5</v>
      </c>
      <c r="L107" s="4035">
        <f t="shared" si="30"/>
        <v>5000</v>
      </c>
      <c r="M107" s="4034"/>
      <c r="N107" s="4035">
        <f t="shared" si="31"/>
        <v>0</v>
      </c>
      <c r="O107" s="4034"/>
      <c r="P107" s="4035"/>
      <c r="Q107" s="4034"/>
      <c r="R107" s="4035">
        <f t="shared" si="26"/>
        <v>0</v>
      </c>
      <c r="S107" s="4034"/>
      <c r="T107" s="4035">
        <f t="shared" si="32"/>
        <v>0</v>
      </c>
      <c r="U107" s="4034"/>
      <c r="V107" s="4035">
        <f t="shared" si="33"/>
        <v>0</v>
      </c>
      <c r="W107" s="4036"/>
      <c r="X107" s="4035">
        <f t="shared" si="20"/>
        <v>0</v>
      </c>
      <c r="Y107" s="4039">
        <f t="shared" si="22"/>
        <v>5</v>
      </c>
      <c r="Z107" s="4038">
        <f>Y107*D107</f>
        <v>5000</v>
      </c>
    </row>
    <row r="108" spans="1:26" s="3935" customFormat="1" ht="15">
      <c r="A108" s="4030" t="s">
        <v>3187</v>
      </c>
      <c r="B108" s="4031" t="s">
        <v>6530</v>
      </c>
      <c r="C108" s="4032" t="s">
        <v>6621</v>
      </c>
      <c r="D108" s="4033">
        <v>216</v>
      </c>
      <c r="E108" s="4034">
        <v>80</v>
      </c>
      <c r="F108" s="4035">
        <f t="shared" si="28"/>
        <v>17280</v>
      </c>
      <c r="G108" s="4034">
        <v>300</v>
      </c>
      <c r="H108" s="4035">
        <f t="shared" si="29"/>
        <v>64800</v>
      </c>
      <c r="I108" s="4034">
        <v>50</v>
      </c>
      <c r="J108" s="4035">
        <f t="shared" si="23"/>
        <v>10800</v>
      </c>
      <c r="K108" s="4034">
        <v>100</v>
      </c>
      <c r="L108" s="4035">
        <f t="shared" si="30"/>
        <v>21600</v>
      </c>
      <c r="M108" s="4034">
        <v>30</v>
      </c>
      <c r="N108" s="4035">
        <f t="shared" si="31"/>
        <v>6480</v>
      </c>
      <c r="O108" s="4034">
        <v>300</v>
      </c>
      <c r="P108" s="4035">
        <f t="shared" ref="P108:P171" si="35">D108*O108</f>
        <v>64800</v>
      </c>
      <c r="Q108" s="4034">
        <v>100</v>
      </c>
      <c r="R108" s="4035">
        <f t="shared" si="26"/>
        <v>21600</v>
      </c>
      <c r="S108" s="4034"/>
      <c r="T108" s="4035">
        <f t="shared" si="32"/>
        <v>0</v>
      </c>
      <c r="U108" s="4034">
        <v>20</v>
      </c>
      <c r="V108" s="4035">
        <f t="shared" si="33"/>
        <v>4320</v>
      </c>
      <c r="W108" s="4036">
        <v>100</v>
      </c>
      <c r="X108" s="4035">
        <f t="shared" si="20"/>
        <v>21600</v>
      </c>
      <c r="Y108" s="4037">
        <f t="shared" si="22"/>
        <v>1080</v>
      </c>
      <c r="Z108" s="4038">
        <f t="shared" ref="Z108:Z171" si="36">Y108*D108</f>
        <v>233280</v>
      </c>
    </row>
    <row r="109" spans="1:26" s="3935" customFormat="1" ht="15">
      <c r="A109" s="4030" t="s">
        <v>3188</v>
      </c>
      <c r="B109" s="4049" t="s">
        <v>2898</v>
      </c>
      <c r="C109" s="4050" t="s">
        <v>6622</v>
      </c>
      <c r="D109" s="4033">
        <v>46</v>
      </c>
      <c r="E109" s="4034">
        <v>4000</v>
      </c>
      <c r="F109" s="4035">
        <f t="shared" si="28"/>
        <v>184000</v>
      </c>
      <c r="G109" s="4042">
        <v>1000</v>
      </c>
      <c r="H109" s="4035">
        <f t="shared" si="29"/>
        <v>46000</v>
      </c>
      <c r="I109" s="4042">
        <v>1500</v>
      </c>
      <c r="J109" s="4035">
        <f t="shared" si="23"/>
        <v>69000</v>
      </c>
      <c r="K109" s="4034"/>
      <c r="L109" s="4035">
        <f t="shared" si="30"/>
        <v>0</v>
      </c>
      <c r="M109" s="4034"/>
      <c r="N109" s="4035">
        <f t="shared" si="31"/>
        <v>0</v>
      </c>
      <c r="O109" s="4042">
        <v>2000</v>
      </c>
      <c r="P109" s="4035">
        <f t="shared" si="35"/>
        <v>92000</v>
      </c>
      <c r="Q109" s="4042">
        <v>1500</v>
      </c>
      <c r="R109" s="4035">
        <f t="shared" si="26"/>
        <v>69000</v>
      </c>
      <c r="S109" s="4034">
        <v>300</v>
      </c>
      <c r="T109" s="4035">
        <f t="shared" si="32"/>
        <v>13800</v>
      </c>
      <c r="U109" s="4034">
        <v>800</v>
      </c>
      <c r="V109" s="4035">
        <f t="shared" si="33"/>
        <v>36800</v>
      </c>
      <c r="W109" s="4042">
        <v>2500</v>
      </c>
      <c r="X109" s="4035">
        <f t="shared" si="20"/>
        <v>115000</v>
      </c>
      <c r="Y109" s="4039">
        <f t="shared" si="22"/>
        <v>13600</v>
      </c>
      <c r="Z109" s="4038">
        <f t="shared" si="36"/>
        <v>625600</v>
      </c>
    </row>
    <row r="110" spans="1:26" s="3935" customFormat="1" ht="15">
      <c r="A110" s="4030" t="s">
        <v>3189</v>
      </c>
      <c r="B110" s="4049" t="s">
        <v>2898</v>
      </c>
      <c r="C110" s="4050" t="s">
        <v>6623</v>
      </c>
      <c r="D110" s="4033">
        <v>60</v>
      </c>
      <c r="E110" s="4034">
        <v>3000</v>
      </c>
      <c r="F110" s="4035">
        <f t="shared" si="28"/>
        <v>180000</v>
      </c>
      <c r="G110" s="4034">
        <v>400</v>
      </c>
      <c r="H110" s="4035">
        <f t="shared" si="29"/>
        <v>24000</v>
      </c>
      <c r="I110" s="4034">
        <v>500</v>
      </c>
      <c r="J110" s="4035">
        <f t="shared" si="23"/>
        <v>30000</v>
      </c>
      <c r="K110" s="4042">
        <v>1000</v>
      </c>
      <c r="L110" s="4035">
        <f t="shared" si="30"/>
        <v>60000</v>
      </c>
      <c r="M110" s="4034"/>
      <c r="N110" s="4035">
        <f t="shared" si="31"/>
        <v>0</v>
      </c>
      <c r="O110" s="4034">
        <v>300</v>
      </c>
      <c r="P110" s="4035">
        <f t="shared" si="35"/>
        <v>18000</v>
      </c>
      <c r="Q110" s="4034">
        <v>500</v>
      </c>
      <c r="R110" s="4035">
        <f t="shared" si="26"/>
        <v>30000</v>
      </c>
      <c r="S110" s="4034">
        <v>200</v>
      </c>
      <c r="T110" s="4035">
        <f t="shared" si="32"/>
        <v>12000</v>
      </c>
      <c r="U110" s="4034">
        <v>500</v>
      </c>
      <c r="V110" s="4035">
        <f t="shared" si="33"/>
        <v>30000</v>
      </c>
      <c r="W110" s="4042">
        <v>1000</v>
      </c>
      <c r="X110" s="4035">
        <f t="shared" si="20"/>
        <v>60000</v>
      </c>
      <c r="Y110" s="4037">
        <f t="shared" si="22"/>
        <v>7400</v>
      </c>
      <c r="Z110" s="4038">
        <f t="shared" si="36"/>
        <v>444000</v>
      </c>
    </row>
    <row r="111" spans="1:26" s="3935" customFormat="1" ht="15">
      <c r="A111" s="4030" t="s">
        <v>3190</v>
      </c>
      <c r="B111" s="4031" t="s">
        <v>929</v>
      </c>
      <c r="C111" s="4032" t="s">
        <v>6624</v>
      </c>
      <c r="D111" s="4033">
        <v>406</v>
      </c>
      <c r="E111" s="4034"/>
      <c r="F111" s="4035">
        <f t="shared" si="28"/>
        <v>0</v>
      </c>
      <c r="G111" s="4034"/>
      <c r="H111" s="4035">
        <f t="shared" si="29"/>
        <v>0</v>
      </c>
      <c r="I111" s="4034">
        <v>5</v>
      </c>
      <c r="J111" s="4035">
        <f t="shared" si="23"/>
        <v>2030</v>
      </c>
      <c r="K111" s="4034"/>
      <c r="L111" s="4035">
        <f t="shared" si="30"/>
        <v>0</v>
      </c>
      <c r="M111" s="4034">
        <v>5</v>
      </c>
      <c r="N111" s="4035">
        <f t="shared" si="31"/>
        <v>2030</v>
      </c>
      <c r="O111" s="4034">
        <v>5</v>
      </c>
      <c r="P111" s="4035">
        <f t="shared" si="35"/>
        <v>2030</v>
      </c>
      <c r="Q111" s="4034"/>
      <c r="R111" s="4035">
        <f t="shared" si="26"/>
        <v>0</v>
      </c>
      <c r="S111" s="4034">
        <v>5</v>
      </c>
      <c r="T111" s="4035">
        <f t="shared" si="32"/>
        <v>2030</v>
      </c>
      <c r="U111" s="4034"/>
      <c r="V111" s="4035">
        <f t="shared" si="33"/>
        <v>0</v>
      </c>
      <c r="W111" s="4036"/>
      <c r="X111" s="4035">
        <f t="shared" si="20"/>
        <v>0</v>
      </c>
      <c r="Y111" s="4039">
        <f t="shared" si="22"/>
        <v>20</v>
      </c>
      <c r="Z111" s="4038">
        <f t="shared" si="36"/>
        <v>8120</v>
      </c>
    </row>
    <row r="112" spans="1:26" s="3935" customFormat="1" ht="15">
      <c r="A112" s="4030" t="s">
        <v>3191</v>
      </c>
      <c r="B112" s="4049" t="s">
        <v>6530</v>
      </c>
      <c r="C112" s="4050" t="s">
        <v>6625</v>
      </c>
      <c r="D112" s="4033">
        <v>42</v>
      </c>
      <c r="E112" s="4034"/>
      <c r="F112" s="4035">
        <f t="shared" si="28"/>
        <v>0</v>
      </c>
      <c r="G112" s="4042">
        <v>9000</v>
      </c>
      <c r="H112" s="4035">
        <f t="shared" si="29"/>
        <v>378000</v>
      </c>
      <c r="I112" s="4034"/>
      <c r="J112" s="4035">
        <f t="shared" si="23"/>
        <v>0</v>
      </c>
      <c r="K112" s="4042">
        <v>1500</v>
      </c>
      <c r="L112" s="4035">
        <f t="shared" si="30"/>
        <v>63000</v>
      </c>
      <c r="M112" s="4034">
        <v>50</v>
      </c>
      <c r="N112" s="4035">
        <f t="shared" si="31"/>
        <v>2100</v>
      </c>
      <c r="O112" s="4042">
        <v>3000</v>
      </c>
      <c r="P112" s="4035">
        <f t="shared" si="35"/>
        <v>126000</v>
      </c>
      <c r="Q112" s="4042">
        <v>1000</v>
      </c>
      <c r="R112" s="4035">
        <f t="shared" si="26"/>
        <v>42000</v>
      </c>
      <c r="S112" s="4042">
        <v>1000</v>
      </c>
      <c r="T112" s="4035">
        <f t="shared" si="32"/>
        <v>42000</v>
      </c>
      <c r="U112" s="4034">
        <v>500</v>
      </c>
      <c r="V112" s="4035">
        <f t="shared" si="33"/>
        <v>21000</v>
      </c>
      <c r="W112" s="4042">
        <v>1000</v>
      </c>
      <c r="X112" s="4046">
        <f t="shared" si="20"/>
        <v>42000</v>
      </c>
      <c r="Y112" s="4037">
        <f t="shared" si="22"/>
        <v>17050</v>
      </c>
      <c r="Z112" s="4038">
        <f t="shared" si="36"/>
        <v>716100</v>
      </c>
    </row>
    <row r="113" spans="1:26" s="3935" customFormat="1" ht="15">
      <c r="A113" s="4030" t="s">
        <v>3192</v>
      </c>
      <c r="B113" s="4031" t="s">
        <v>912</v>
      </c>
      <c r="C113" s="4065" t="s">
        <v>6626</v>
      </c>
      <c r="D113" s="4066">
        <v>70</v>
      </c>
      <c r="E113" s="4034"/>
      <c r="F113" s="4035">
        <f t="shared" si="28"/>
        <v>0</v>
      </c>
      <c r="G113" s="4034"/>
      <c r="H113" s="4035">
        <f t="shared" si="29"/>
        <v>0</v>
      </c>
      <c r="I113" s="4034"/>
      <c r="J113" s="4035">
        <f t="shared" si="23"/>
        <v>0</v>
      </c>
      <c r="K113" s="4034"/>
      <c r="L113" s="4035">
        <f t="shared" si="30"/>
        <v>0</v>
      </c>
      <c r="M113" s="4034"/>
      <c r="N113" s="4035">
        <f t="shared" si="31"/>
        <v>0</v>
      </c>
      <c r="O113" s="4034"/>
      <c r="P113" s="4035">
        <f t="shared" si="35"/>
        <v>0</v>
      </c>
      <c r="Q113" s="4034"/>
      <c r="R113" s="4035">
        <f t="shared" si="26"/>
        <v>0</v>
      </c>
      <c r="S113" s="4034">
        <v>50</v>
      </c>
      <c r="T113" s="4035">
        <f t="shared" si="32"/>
        <v>3500</v>
      </c>
      <c r="U113" s="4034">
        <v>30</v>
      </c>
      <c r="V113" s="4035">
        <f t="shared" si="33"/>
        <v>2100</v>
      </c>
      <c r="W113" s="4036">
        <v>50</v>
      </c>
      <c r="X113" s="4035">
        <f t="shared" si="20"/>
        <v>3500</v>
      </c>
      <c r="Y113" s="4039">
        <f t="shared" si="22"/>
        <v>130</v>
      </c>
      <c r="Z113" s="4038">
        <f t="shared" si="36"/>
        <v>9100</v>
      </c>
    </row>
    <row r="114" spans="1:26" s="3935" customFormat="1" ht="15">
      <c r="A114" s="4030" t="s">
        <v>3193</v>
      </c>
      <c r="B114" s="4031" t="s">
        <v>929</v>
      </c>
      <c r="C114" s="4065" t="s">
        <v>6627</v>
      </c>
      <c r="D114" s="4066">
        <v>204</v>
      </c>
      <c r="E114" s="4034"/>
      <c r="F114" s="4035">
        <f t="shared" si="28"/>
        <v>0</v>
      </c>
      <c r="G114" s="4034"/>
      <c r="H114" s="4035">
        <f t="shared" si="29"/>
        <v>0</v>
      </c>
      <c r="I114" s="4034"/>
      <c r="J114" s="4035">
        <f t="shared" si="23"/>
        <v>0</v>
      </c>
      <c r="K114" s="4034"/>
      <c r="L114" s="4035">
        <f t="shared" si="30"/>
        <v>0</v>
      </c>
      <c r="M114" s="4034"/>
      <c r="N114" s="4035">
        <f t="shared" si="31"/>
        <v>0</v>
      </c>
      <c r="O114" s="4034"/>
      <c r="P114" s="4035">
        <f t="shared" si="35"/>
        <v>0</v>
      </c>
      <c r="Q114" s="4034"/>
      <c r="R114" s="4035">
        <f t="shared" si="26"/>
        <v>0</v>
      </c>
      <c r="S114" s="4034">
        <v>20</v>
      </c>
      <c r="T114" s="4035">
        <f t="shared" si="32"/>
        <v>4080</v>
      </c>
      <c r="U114" s="4034"/>
      <c r="V114" s="4035">
        <f t="shared" si="33"/>
        <v>0</v>
      </c>
      <c r="W114" s="4036"/>
      <c r="X114" s="4035">
        <f t="shared" si="20"/>
        <v>0</v>
      </c>
      <c r="Y114" s="4039">
        <f t="shared" si="22"/>
        <v>20</v>
      </c>
      <c r="Z114" s="4043">
        <f t="shared" si="36"/>
        <v>4080</v>
      </c>
    </row>
    <row r="115" spans="1:26" s="3935" customFormat="1" ht="15">
      <c r="A115" s="4030" t="s">
        <v>3194</v>
      </c>
      <c r="B115" s="4031" t="s">
        <v>2898</v>
      </c>
      <c r="C115" s="4065" t="s">
        <v>6628</v>
      </c>
      <c r="D115" s="4066">
        <v>1200</v>
      </c>
      <c r="E115" s="4034"/>
      <c r="F115" s="4035">
        <f t="shared" si="28"/>
        <v>0</v>
      </c>
      <c r="G115" s="4034"/>
      <c r="H115" s="4035">
        <f t="shared" si="29"/>
        <v>0</v>
      </c>
      <c r="I115" s="4034"/>
      <c r="J115" s="4035">
        <f t="shared" si="23"/>
        <v>0</v>
      </c>
      <c r="K115" s="4034"/>
      <c r="L115" s="4035">
        <f t="shared" si="30"/>
        <v>0</v>
      </c>
      <c r="M115" s="4034"/>
      <c r="N115" s="4035">
        <f t="shared" si="31"/>
        <v>0</v>
      </c>
      <c r="O115" s="4034"/>
      <c r="P115" s="4035">
        <f t="shared" si="35"/>
        <v>0</v>
      </c>
      <c r="Q115" s="4034"/>
      <c r="R115" s="4035">
        <f t="shared" si="26"/>
        <v>0</v>
      </c>
      <c r="S115" s="4034"/>
      <c r="T115" s="4035"/>
      <c r="U115" s="4034"/>
      <c r="V115" s="4035">
        <f t="shared" si="33"/>
        <v>0</v>
      </c>
      <c r="W115" s="4036">
        <v>50</v>
      </c>
      <c r="X115" s="4035">
        <f t="shared" si="20"/>
        <v>60000</v>
      </c>
      <c r="Y115" s="4039">
        <f t="shared" si="22"/>
        <v>50</v>
      </c>
      <c r="Z115" s="4043">
        <f t="shared" si="36"/>
        <v>60000</v>
      </c>
    </row>
    <row r="116" spans="1:26" s="3935" customFormat="1" ht="15">
      <c r="A116" s="4030" t="s">
        <v>3195</v>
      </c>
      <c r="B116" s="4031" t="s">
        <v>6530</v>
      </c>
      <c r="C116" s="4065" t="s">
        <v>6629</v>
      </c>
      <c r="D116" s="4066">
        <v>210</v>
      </c>
      <c r="E116" s="4034"/>
      <c r="F116" s="4035">
        <f t="shared" si="28"/>
        <v>0</v>
      </c>
      <c r="G116" s="4034">
        <v>30</v>
      </c>
      <c r="H116" s="4035">
        <f t="shared" si="29"/>
        <v>6300</v>
      </c>
      <c r="I116" s="4034"/>
      <c r="J116" s="4035">
        <f t="shared" si="23"/>
        <v>0</v>
      </c>
      <c r="K116" s="4034"/>
      <c r="L116" s="4035">
        <f t="shared" si="30"/>
        <v>0</v>
      </c>
      <c r="M116" s="4034"/>
      <c r="N116" s="4035">
        <f t="shared" si="31"/>
        <v>0</v>
      </c>
      <c r="O116" s="4034">
        <v>50</v>
      </c>
      <c r="P116" s="4035">
        <f t="shared" si="35"/>
        <v>10500</v>
      </c>
      <c r="Q116" s="4034"/>
      <c r="R116" s="4035">
        <f t="shared" si="26"/>
        <v>0</v>
      </c>
      <c r="S116" s="4034"/>
      <c r="T116" s="4035"/>
      <c r="U116" s="4034"/>
      <c r="V116" s="4035">
        <f t="shared" si="33"/>
        <v>0</v>
      </c>
      <c r="W116" s="4036">
        <v>100</v>
      </c>
      <c r="X116" s="4035">
        <f t="shared" si="20"/>
        <v>21000</v>
      </c>
      <c r="Y116" s="4039">
        <f t="shared" si="22"/>
        <v>180</v>
      </c>
      <c r="Z116" s="4043">
        <f t="shared" si="36"/>
        <v>37800</v>
      </c>
    </row>
    <row r="117" spans="1:26" s="3935" customFormat="1" ht="15">
      <c r="A117" s="4030" t="s">
        <v>3196</v>
      </c>
      <c r="B117" s="4031" t="s">
        <v>929</v>
      </c>
      <c r="C117" s="4065" t="s">
        <v>6630</v>
      </c>
      <c r="D117" s="4066">
        <v>1800</v>
      </c>
      <c r="E117" s="4034"/>
      <c r="F117" s="4035">
        <f t="shared" si="28"/>
        <v>0</v>
      </c>
      <c r="G117" s="4034"/>
      <c r="H117" s="4035"/>
      <c r="I117" s="4034">
        <v>1</v>
      </c>
      <c r="J117" s="4035">
        <f t="shared" si="23"/>
        <v>1800</v>
      </c>
      <c r="K117" s="4034"/>
      <c r="L117" s="4035">
        <f t="shared" si="30"/>
        <v>0</v>
      </c>
      <c r="M117" s="4034">
        <v>1</v>
      </c>
      <c r="N117" s="4035">
        <f t="shared" si="31"/>
        <v>1800</v>
      </c>
      <c r="O117" s="4034">
        <v>50</v>
      </c>
      <c r="P117" s="4035">
        <f t="shared" si="35"/>
        <v>90000</v>
      </c>
      <c r="Q117" s="4034"/>
      <c r="R117" s="4035">
        <f t="shared" si="26"/>
        <v>0</v>
      </c>
      <c r="S117" s="4034"/>
      <c r="T117" s="4035"/>
      <c r="U117" s="4034"/>
      <c r="V117" s="4035">
        <f t="shared" si="33"/>
        <v>0</v>
      </c>
      <c r="W117" s="4036">
        <v>10</v>
      </c>
      <c r="X117" s="4035">
        <f t="shared" si="20"/>
        <v>18000</v>
      </c>
      <c r="Y117" s="4039">
        <f t="shared" si="22"/>
        <v>62</v>
      </c>
      <c r="Z117" s="4043">
        <f t="shared" si="36"/>
        <v>111600</v>
      </c>
    </row>
    <row r="118" spans="1:26" s="3935" customFormat="1" ht="15">
      <c r="A118" s="4030" t="s">
        <v>3197</v>
      </c>
      <c r="B118" s="4031" t="s">
        <v>6530</v>
      </c>
      <c r="C118" s="4040" t="s">
        <v>6631</v>
      </c>
      <c r="D118" s="4063">
        <v>36</v>
      </c>
      <c r="E118" s="4034">
        <v>80</v>
      </c>
      <c r="F118" s="4035">
        <f t="shared" si="28"/>
        <v>2880</v>
      </c>
      <c r="G118" s="4042">
        <v>1000</v>
      </c>
      <c r="H118" s="4035">
        <f>G118*D118</f>
        <v>36000</v>
      </c>
      <c r="I118" s="4042">
        <v>1000</v>
      </c>
      <c r="J118" s="4035">
        <f t="shared" si="23"/>
        <v>36000</v>
      </c>
      <c r="K118" s="4034"/>
      <c r="L118" s="4035">
        <f t="shared" si="30"/>
        <v>0</v>
      </c>
      <c r="M118" s="4034">
        <v>50</v>
      </c>
      <c r="N118" s="4035">
        <f t="shared" si="31"/>
        <v>1800</v>
      </c>
      <c r="O118" s="4042">
        <v>2000</v>
      </c>
      <c r="P118" s="4035">
        <f t="shared" si="35"/>
        <v>72000</v>
      </c>
      <c r="Q118" s="4034">
        <v>500</v>
      </c>
      <c r="R118" s="4035">
        <f t="shared" si="26"/>
        <v>18000</v>
      </c>
      <c r="S118" s="4034"/>
      <c r="T118" s="4035">
        <f t="shared" ref="T118:T140" si="37">S118*D118</f>
        <v>0</v>
      </c>
      <c r="U118" s="4034">
        <v>300</v>
      </c>
      <c r="V118" s="4035">
        <f t="shared" si="33"/>
        <v>10800</v>
      </c>
      <c r="W118" s="4042">
        <v>2000</v>
      </c>
      <c r="X118" s="4035">
        <f t="shared" si="20"/>
        <v>72000</v>
      </c>
      <c r="Y118" s="4039">
        <f t="shared" si="22"/>
        <v>6930</v>
      </c>
      <c r="Z118" s="4043">
        <f t="shared" si="36"/>
        <v>249480</v>
      </c>
    </row>
    <row r="119" spans="1:26" s="3935" customFormat="1" ht="15">
      <c r="A119" s="4030" t="s">
        <v>3198</v>
      </c>
      <c r="B119" s="4031" t="s">
        <v>929</v>
      </c>
      <c r="C119" s="4040" t="s">
        <v>6632</v>
      </c>
      <c r="D119" s="4063">
        <v>315</v>
      </c>
      <c r="E119" s="4034"/>
      <c r="F119" s="4035">
        <f t="shared" si="28"/>
        <v>0</v>
      </c>
      <c r="G119" s="4034"/>
      <c r="H119" s="4035"/>
      <c r="I119" s="4034"/>
      <c r="J119" s="4035"/>
      <c r="K119" s="4034"/>
      <c r="L119" s="4035">
        <f t="shared" si="30"/>
        <v>0</v>
      </c>
      <c r="M119" s="4034"/>
      <c r="N119" s="4035">
        <f t="shared" si="31"/>
        <v>0</v>
      </c>
      <c r="O119" s="4034"/>
      <c r="P119" s="4035">
        <f t="shared" si="35"/>
        <v>0</v>
      </c>
      <c r="Q119" s="4034"/>
      <c r="R119" s="4035">
        <f t="shared" si="26"/>
        <v>0</v>
      </c>
      <c r="S119" s="4034">
        <v>100</v>
      </c>
      <c r="T119" s="4035">
        <f t="shared" si="37"/>
        <v>31500</v>
      </c>
      <c r="U119" s="4034"/>
      <c r="V119" s="4035">
        <f t="shared" si="33"/>
        <v>0</v>
      </c>
      <c r="W119" s="4036"/>
      <c r="X119" s="4035"/>
      <c r="Y119" s="4053">
        <f t="shared" si="22"/>
        <v>100</v>
      </c>
      <c r="Z119" s="4043">
        <f t="shared" si="36"/>
        <v>31500</v>
      </c>
    </row>
    <row r="120" spans="1:26" s="3935" customFormat="1" ht="15">
      <c r="A120" s="4030" t="s">
        <v>3199</v>
      </c>
      <c r="B120" s="4031" t="s">
        <v>912</v>
      </c>
      <c r="C120" s="4040" t="s">
        <v>6633</v>
      </c>
      <c r="D120" s="4063">
        <v>55</v>
      </c>
      <c r="E120" s="4034"/>
      <c r="F120" s="4035">
        <f t="shared" si="28"/>
        <v>0</v>
      </c>
      <c r="G120" s="4034"/>
      <c r="H120" s="4035"/>
      <c r="I120" s="4034"/>
      <c r="J120" s="4035"/>
      <c r="K120" s="4034"/>
      <c r="L120" s="4035">
        <f t="shared" si="30"/>
        <v>0</v>
      </c>
      <c r="M120" s="4034"/>
      <c r="N120" s="4035">
        <f t="shared" si="31"/>
        <v>0</v>
      </c>
      <c r="O120" s="4034"/>
      <c r="P120" s="4035">
        <f t="shared" si="35"/>
        <v>0</v>
      </c>
      <c r="Q120" s="4034"/>
      <c r="R120" s="4035">
        <f t="shared" si="26"/>
        <v>0</v>
      </c>
      <c r="S120" s="4034">
        <v>350</v>
      </c>
      <c r="T120" s="4035">
        <f t="shared" si="37"/>
        <v>19250</v>
      </c>
      <c r="U120" s="4034"/>
      <c r="V120" s="4035">
        <f t="shared" si="33"/>
        <v>0</v>
      </c>
      <c r="W120" s="4036"/>
      <c r="X120" s="4035"/>
      <c r="Y120" s="4039">
        <f t="shared" si="22"/>
        <v>350</v>
      </c>
      <c r="Z120" s="4043">
        <f t="shared" si="36"/>
        <v>19250</v>
      </c>
    </row>
    <row r="121" spans="1:26" s="3935" customFormat="1" ht="15">
      <c r="A121" s="4030" t="s">
        <v>3200</v>
      </c>
      <c r="B121" s="4031" t="s">
        <v>912</v>
      </c>
      <c r="C121" s="4040" t="s">
        <v>6634</v>
      </c>
      <c r="D121" s="4063">
        <v>175</v>
      </c>
      <c r="E121" s="4034">
        <v>50</v>
      </c>
      <c r="F121" s="4035">
        <f t="shared" si="28"/>
        <v>8750</v>
      </c>
      <c r="G121" s="4034"/>
      <c r="H121" s="4035">
        <f>G121*D121</f>
        <v>0</v>
      </c>
      <c r="I121" s="4034"/>
      <c r="J121" s="4035">
        <f t="shared" ref="J121:J152" si="38">I121*D121</f>
        <v>0</v>
      </c>
      <c r="K121" s="4034">
        <v>72</v>
      </c>
      <c r="L121" s="4035">
        <f t="shared" si="30"/>
        <v>12600</v>
      </c>
      <c r="M121" s="4034"/>
      <c r="N121" s="4035">
        <f t="shared" si="31"/>
        <v>0</v>
      </c>
      <c r="O121" s="4034">
        <v>200</v>
      </c>
      <c r="P121" s="4035">
        <f t="shared" si="35"/>
        <v>35000</v>
      </c>
      <c r="Q121" s="4034">
        <v>50</v>
      </c>
      <c r="R121" s="4035">
        <f t="shared" si="26"/>
        <v>8750</v>
      </c>
      <c r="S121" s="4034"/>
      <c r="T121" s="4035">
        <f t="shared" si="37"/>
        <v>0</v>
      </c>
      <c r="U121" s="4034"/>
      <c r="V121" s="4035">
        <f t="shared" si="33"/>
        <v>0</v>
      </c>
      <c r="W121" s="4036">
        <v>500</v>
      </c>
      <c r="X121" s="4035">
        <f>W121*D121</f>
        <v>87500</v>
      </c>
      <c r="Y121" s="4054">
        <f t="shared" si="22"/>
        <v>872</v>
      </c>
      <c r="Z121" s="4038">
        <f t="shared" si="36"/>
        <v>152600</v>
      </c>
    </row>
    <row r="122" spans="1:26" s="3935" customFormat="1" ht="15">
      <c r="A122" s="4030" t="s">
        <v>3201</v>
      </c>
      <c r="B122" s="4031" t="s">
        <v>929</v>
      </c>
      <c r="C122" s="4040" t="s">
        <v>6635</v>
      </c>
      <c r="D122" s="4063">
        <v>1300</v>
      </c>
      <c r="E122" s="4034"/>
      <c r="F122" s="4035">
        <f t="shared" si="28"/>
        <v>0</v>
      </c>
      <c r="G122" s="4034">
        <v>4</v>
      </c>
      <c r="H122" s="4035">
        <f>G122*D122</f>
        <v>5200</v>
      </c>
      <c r="I122" s="4034"/>
      <c r="J122" s="4035">
        <f t="shared" si="38"/>
        <v>0</v>
      </c>
      <c r="K122" s="4034">
        <v>5</v>
      </c>
      <c r="L122" s="4035">
        <f t="shared" si="30"/>
        <v>6500</v>
      </c>
      <c r="M122" s="4034"/>
      <c r="N122" s="4035">
        <f t="shared" si="31"/>
        <v>0</v>
      </c>
      <c r="O122" s="4034">
        <v>500</v>
      </c>
      <c r="P122" s="4035">
        <f t="shared" si="35"/>
        <v>650000</v>
      </c>
      <c r="Q122" s="4034"/>
      <c r="R122" s="4035">
        <f t="shared" si="26"/>
        <v>0</v>
      </c>
      <c r="S122" s="4034"/>
      <c r="T122" s="4035">
        <f t="shared" si="37"/>
        <v>0</v>
      </c>
      <c r="U122" s="4034">
        <v>5</v>
      </c>
      <c r="V122" s="4035">
        <f t="shared" si="33"/>
        <v>6500</v>
      </c>
      <c r="W122" s="4036"/>
      <c r="X122" s="4035">
        <f t="shared" ref="X122:X126" si="39">W122*D122</f>
        <v>0</v>
      </c>
      <c r="Y122" s="4037">
        <f t="shared" si="22"/>
        <v>514</v>
      </c>
      <c r="Z122" s="4038">
        <f t="shared" si="36"/>
        <v>668200</v>
      </c>
    </row>
    <row r="123" spans="1:26" s="3935" customFormat="1" ht="15">
      <c r="A123" s="4030" t="s">
        <v>3202</v>
      </c>
      <c r="B123" s="4031" t="s">
        <v>929</v>
      </c>
      <c r="C123" s="4040" t="s">
        <v>6636</v>
      </c>
      <c r="D123" s="4063">
        <v>660</v>
      </c>
      <c r="E123" s="4034">
        <v>6</v>
      </c>
      <c r="F123" s="4035">
        <f t="shared" si="28"/>
        <v>3960</v>
      </c>
      <c r="G123" s="4034"/>
      <c r="H123" s="4035">
        <f t="shared" ref="H123:H140" si="40">G123*D123</f>
        <v>0</v>
      </c>
      <c r="I123" s="4034">
        <v>5</v>
      </c>
      <c r="J123" s="4035">
        <f t="shared" si="38"/>
        <v>3300</v>
      </c>
      <c r="K123" s="4034"/>
      <c r="L123" s="4035">
        <f t="shared" si="30"/>
        <v>0</v>
      </c>
      <c r="M123" s="4034"/>
      <c r="N123" s="4035">
        <f t="shared" si="31"/>
        <v>0</v>
      </c>
      <c r="O123" s="4034">
        <v>200</v>
      </c>
      <c r="P123" s="4035">
        <f t="shared" si="35"/>
        <v>132000</v>
      </c>
      <c r="Q123" s="4034">
        <v>6</v>
      </c>
      <c r="R123" s="4035">
        <f t="shared" si="26"/>
        <v>3960</v>
      </c>
      <c r="S123" s="4034"/>
      <c r="T123" s="4035">
        <f t="shared" si="37"/>
        <v>0</v>
      </c>
      <c r="U123" s="4034">
        <v>6</v>
      </c>
      <c r="V123" s="4035">
        <f t="shared" si="33"/>
        <v>3960</v>
      </c>
      <c r="W123" s="4036"/>
      <c r="X123" s="4035">
        <f t="shared" si="39"/>
        <v>0</v>
      </c>
      <c r="Y123" s="4039">
        <f t="shared" si="22"/>
        <v>223</v>
      </c>
      <c r="Z123" s="4038">
        <f t="shared" si="36"/>
        <v>147180</v>
      </c>
    </row>
    <row r="124" spans="1:26" s="3935" customFormat="1" ht="15">
      <c r="A124" s="4030" t="s">
        <v>3203</v>
      </c>
      <c r="B124" s="4031" t="s">
        <v>2898</v>
      </c>
      <c r="C124" s="4040" t="s">
        <v>6637</v>
      </c>
      <c r="D124" s="4063">
        <v>45</v>
      </c>
      <c r="E124" s="4034">
        <v>100</v>
      </c>
      <c r="F124" s="4035">
        <f t="shared" si="28"/>
        <v>4500</v>
      </c>
      <c r="G124" s="4034">
        <v>200</v>
      </c>
      <c r="H124" s="4035">
        <f t="shared" si="40"/>
        <v>9000</v>
      </c>
      <c r="I124" s="4034"/>
      <c r="J124" s="4035">
        <f t="shared" si="38"/>
        <v>0</v>
      </c>
      <c r="K124" s="4034">
        <v>100</v>
      </c>
      <c r="L124" s="4035">
        <f t="shared" si="30"/>
        <v>4500</v>
      </c>
      <c r="M124" s="4034"/>
      <c r="N124" s="4035">
        <f t="shared" si="31"/>
        <v>0</v>
      </c>
      <c r="O124" s="4034"/>
      <c r="P124" s="4035">
        <f t="shared" si="35"/>
        <v>0</v>
      </c>
      <c r="Q124" s="4034">
        <v>100</v>
      </c>
      <c r="R124" s="4035">
        <f t="shared" si="26"/>
        <v>4500</v>
      </c>
      <c r="S124" s="4034"/>
      <c r="T124" s="4035">
        <f t="shared" si="37"/>
        <v>0</v>
      </c>
      <c r="U124" s="4034"/>
      <c r="V124" s="4035">
        <f t="shared" si="33"/>
        <v>0</v>
      </c>
      <c r="W124" s="4036"/>
      <c r="X124" s="4035">
        <f t="shared" si="39"/>
        <v>0</v>
      </c>
      <c r="Y124" s="4037">
        <f t="shared" si="22"/>
        <v>500</v>
      </c>
      <c r="Z124" s="4038">
        <f t="shared" si="36"/>
        <v>22500</v>
      </c>
    </row>
    <row r="125" spans="1:26" s="3935" customFormat="1" ht="15">
      <c r="A125" s="4030" t="s">
        <v>3204</v>
      </c>
      <c r="B125" s="4031" t="s">
        <v>6530</v>
      </c>
      <c r="C125" s="4040" t="s">
        <v>6638</v>
      </c>
      <c r="D125" s="4063">
        <v>33</v>
      </c>
      <c r="E125" s="4034"/>
      <c r="F125" s="4035">
        <f t="shared" si="28"/>
        <v>0</v>
      </c>
      <c r="G125" s="4034"/>
      <c r="H125" s="4035">
        <f t="shared" si="40"/>
        <v>0</v>
      </c>
      <c r="I125" s="4034"/>
      <c r="J125" s="4035">
        <f t="shared" si="38"/>
        <v>0</v>
      </c>
      <c r="K125" s="4034"/>
      <c r="L125" s="4035">
        <f t="shared" si="30"/>
        <v>0</v>
      </c>
      <c r="M125" s="4034"/>
      <c r="N125" s="4035">
        <f t="shared" si="31"/>
        <v>0</v>
      </c>
      <c r="O125" s="4034">
        <v>200</v>
      </c>
      <c r="P125" s="4035">
        <f t="shared" si="35"/>
        <v>6600</v>
      </c>
      <c r="Q125" s="4034"/>
      <c r="R125" s="4035">
        <f t="shared" si="26"/>
        <v>0</v>
      </c>
      <c r="S125" s="4034"/>
      <c r="T125" s="4035">
        <f t="shared" si="37"/>
        <v>0</v>
      </c>
      <c r="U125" s="4034"/>
      <c r="V125" s="4035">
        <f t="shared" si="33"/>
        <v>0</v>
      </c>
      <c r="W125" s="4036">
        <v>100</v>
      </c>
      <c r="X125" s="4035">
        <f t="shared" si="39"/>
        <v>3300</v>
      </c>
      <c r="Y125" s="4037">
        <f t="shared" si="22"/>
        <v>300</v>
      </c>
      <c r="Z125" s="4038">
        <f t="shared" si="36"/>
        <v>9900</v>
      </c>
    </row>
    <row r="126" spans="1:26" s="3935" customFormat="1" ht="15">
      <c r="A126" s="4030" t="s">
        <v>3205</v>
      </c>
      <c r="B126" s="4031" t="s">
        <v>6639</v>
      </c>
      <c r="C126" s="4040" t="s">
        <v>6640</v>
      </c>
      <c r="D126" s="4063">
        <v>15</v>
      </c>
      <c r="E126" s="4034"/>
      <c r="F126" s="4035">
        <f t="shared" si="28"/>
        <v>0</v>
      </c>
      <c r="G126" s="4034"/>
      <c r="H126" s="4035">
        <f t="shared" si="40"/>
        <v>0</v>
      </c>
      <c r="I126" s="4034"/>
      <c r="J126" s="4035">
        <f t="shared" si="38"/>
        <v>0</v>
      </c>
      <c r="K126" s="4034"/>
      <c r="L126" s="4035">
        <f t="shared" si="30"/>
        <v>0</v>
      </c>
      <c r="M126" s="4034"/>
      <c r="N126" s="4035">
        <f t="shared" si="31"/>
        <v>0</v>
      </c>
      <c r="O126" s="4034">
        <v>200</v>
      </c>
      <c r="P126" s="4035">
        <f t="shared" si="35"/>
        <v>3000</v>
      </c>
      <c r="Q126" s="4034"/>
      <c r="R126" s="4035">
        <f t="shared" si="26"/>
        <v>0</v>
      </c>
      <c r="S126" s="4034"/>
      <c r="T126" s="4035">
        <f t="shared" si="37"/>
        <v>0</v>
      </c>
      <c r="U126" s="4034"/>
      <c r="V126" s="4035">
        <f t="shared" si="33"/>
        <v>0</v>
      </c>
      <c r="W126" s="4036">
        <v>100</v>
      </c>
      <c r="X126" s="4035">
        <f t="shared" si="39"/>
        <v>1500</v>
      </c>
      <c r="Y126" s="4037">
        <f t="shared" si="22"/>
        <v>300</v>
      </c>
      <c r="Z126" s="4038">
        <f t="shared" si="36"/>
        <v>4500</v>
      </c>
    </row>
    <row r="127" spans="1:26" s="3935" customFormat="1" ht="15">
      <c r="A127" s="4030" t="s">
        <v>3206</v>
      </c>
      <c r="B127" s="4031" t="s">
        <v>6594</v>
      </c>
      <c r="C127" s="4040" t="s">
        <v>6641</v>
      </c>
      <c r="D127" s="4063">
        <v>2600</v>
      </c>
      <c r="E127" s="4034"/>
      <c r="F127" s="4035">
        <f t="shared" si="28"/>
        <v>0</v>
      </c>
      <c r="G127" s="4034">
        <v>4</v>
      </c>
      <c r="H127" s="4035">
        <f t="shared" si="40"/>
        <v>10400</v>
      </c>
      <c r="I127" s="4034"/>
      <c r="J127" s="4035">
        <f t="shared" si="38"/>
        <v>0</v>
      </c>
      <c r="K127" s="4034"/>
      <c r="L127" s="4035">
        <f t="shared" si="30"/>
        <v>0</v>
      </c>
      <c r="M127" s="4034"/>
      <c r="N127" s="4035">
        <f t="shared" si="31"/>
        <v>0</v>
      </c>
      <c r="O127" s="4034"/>
      <c r="P127" s="4035"/>
      <c r="Q127" s="4034"/>
      <c r="R127" s="4035">
        <f t="shared" si="26"/>
        <v>0</v>
      </c>
      <c r="S127" s="4034"/>
      <c r="T127" s="4035">
        <f t="shared" si="37"/>
        <v>0</v>
      </c>
      <c r="U127" s="4034"/>
      <c r="V127" s="4035">
        <f t="shared" si="33"/>
        <v>0</v>
      </c>
      <c r="W127" s="4036"/>
      <c r="X127" s="4035"/>
      <c r="Y127" s="4037">
        <f t="shared" si="22"/>
        <v>4</v>
      </c>
      <c r="Z127" s="4038">
        <f t="shared" si="36"/>
        <v>10400</v>
      </c>
    </row>
    <row r="128" spans="1:26" s="3935" customFormat="1" ht="15">
      <c r="A128" s="4030" t="s">
        <v>3207</v>
      </c>
      <c r="B128" s="4031" t="s">
        <v>6642</v>
      </c>
      <c r="C128" s="4032" t="s">
        <v>6643</v>
      </c>
      <c r="D128" s="4033">
        <v>22</v>
      </c>
      <c r="E128" s="4034">
        <v>6000</v>
      </c>
      <c r="F128" s="4035">
        <f t="shared" si="28"/>
        <v>132000</v>
      </c>
      <c r="G128" s="4034"/>
      <c r="H128" s="4035">
        <f t="shared" si="40"/>
        <v>0</v>
      </c>
      <c r="I128" s="4034"/>
      <c r="J128" s="4035">
        <f t="shared" si="38"/>
        <v>0</v>
      </c>
      <c r="K128" s="4034"/>
      <c r="L128" s="4035">
        <f t="shared" si="30"/>
        <v>0</v>
      </c>
      <c r="M128" s="4034"/>
      <c r="N128" s="4035">
        <f t="shared" si="31"/>
        <v>0</v>
      </c>
      <c r="O128" s="4034"/>
      <c r="P128" s="4035">
        <f t="shared" si="35"/>
        <v>0</v>
      </c>
      <c r="Q128" s="4034">
        <v>800</v>
      </c>
      <c r="R128" s="4035">
        <f t="shared" si="26"/>
        <v>17600</v>
      </c>
      <c r="S128" s="4034"/>
      <c r="T128" s="4035">
        <f t="shared" si="37"/>
        <v>0</v>
      </c>
      <c r="U128" s="4034"/>
      <c r="V128" s="4035">
        <f t="shared" si="33"/>
        <v>0</v>
      </c>
      <c r="W128" s="4036"/>
      <c r="X128" s="4035">
        <f t="shared" ref="X128:X152" si="41">W128*D128</f>
        <v>0</v>
      </c>
      <c r="Y128" s="4051">
        <f t="shared" si="22"/>
        <v>6800</v>
      </c>
      <c r="Z128" s="4038">
        <f t="shared" si="36"/>
        <v>149600</v>
      </c>
    </row>
    <row r="129" spans="1:26" s="3935" customFormat="1" ht="15">
      <c r="A129" s="4030" t="s">
        <v>3208</v>
      </c>
      <c r="B129" s="4031" t="s">
        <v>929</v>
      </c>
      <c r="C129" s="4032" t="s">
        <v>6644</v>
      </c>
      <c r="D129" s="4033">
        <v>700</v>
      </c>
      <c r="E129" s="4034"/>
      <c r="F129" s="4035">
        <f t="shared" si="28"/>
        <v>0</v>
      </c>
      <c r="G129" s="4034">
        <v>10</v>
      </c>
      <c r="H129" s="4035">
        <f t="shared" si="40"/>
        <v>7000</v>
      </c>
      <c r="I129" s="4034"/>
      <c r="J129" s="4035">
        <f t="shared" si="38"/>
        <v>0</v>
      </c>
      <c r="K129" s="4034">
        <v>5</v>
      </c>
      <c r="L129" s="4035">
        <f t="shared" si="30"/>
        <v>3500</v>
      </c>
      <c r="M129" s="4034">
        <v>5</v>
      </c>
      <c r="N129" s="4035">
        <f t="shared" si="31"/>
        <v>3500</v>
      </c>
      <c r="O129" s="4034"/>
      <c r="P129" s="4035">
        <f t="shared" si="35"/>
        <v>0</v>
      </c>
      <c r="Q129" s="4034"/>
      <c r="R129" s="4035">
        <f t="shared" si="26"/>
        <v>0</v>
      </c>
      <c r="S129" s="4034"/>
      <c r="T129" s="4035">
        <f t="shared" si="37"/>
        <v>0</v>
      </c>
      <c r="U129" s="4034">
        <v>2</v>
      </c>
      <c r="V129" s="4035">
        <f t="shared" si="33"/>
        <v>1400</v>
      </c>
      <c r="W129" s="4036"/>
      <c r="X129" s="4046">
        <f t="shared" si="41"/>
        <v>0</v>
      </c>
      <c r="Y129" s="4037">
        <f t="shared" si="22"/>
        <v>22</v>
      </c>
      <c r="Z129" s="4038">
        <f t="shared" si="36"/>
        <v>15400</v>
      </c>
    </row>
    <row r="130" spans="1:26" s="3935" customFormat="1" ht="15">
      <c r="A130" s="4030" t="s">
        <v>3209</v>
      </c>
      <c r="B130" s="4031" t="s">
        <v>929</v>
      </c>
      <c r="C130" s="4040" t="s">
        <v>6645</v>
      </c>
      <c r="D130" s="4063">
        <v>480</v>
      </c>
      <c r="E130" s="4034">
        <v>6</v>
      </c>
      <c r="F130" s="4035">
        <f t="shared" si="28"/>
        <v>2880</v>
      </c>
      <c r="G130" s="4034">
        <v>20</v>
      </c>
      <c r="H130" s="4035">
        <f t="shared" si="40"/>
        <v>9600</v>
      </c>
      <c r="I130" s="4034"/>
      <c r="J130" s="4035">
        <f t="shared" si="38"/>
        <v>0</v>
      </c>
      <c r="K130" s="4034"/>
      <c r="L130" s="4035">
        <f t="shared" si="30"/>
        <v>0</v>
      </c>
      <c r="M130" s="4034">
        <v>5</v>
      </c>
      <c r="N130" s="4035">
        <f t="shared" si="31"/>
        <v>2400</v>
      </c>
      <c r="O130" s="4034">
        <v>100</v>
      </c>
      <c r="P130" s="4035">
        <f t="shared" si="35"/>
        <v>48000</v>
      </c>
      <c r="Q130" s="4034"/>
      <c r="R130" s="4035">
        <f t="shared" si="26"/>
        <v>0</v>
      </c>
      <c r="S130" s="4034">
        <v>5</v>
      </c>
      <c r="T130" s="4035">
        <f t="shared" si="37"/>
        <v>2400</v>
      </c>
      <c r="U130" s="4034">
        <v>3</v>
      </c>
      <c r="V130" s="4035">
        <f t="shared" si="33"/>
        <v>1440</v>
      </c>
      <c r="W130" s="4036">
        <v>15</v>
      </c>
      <c r="X130" s="4035">
        <f t="shared" si="41"/>
        <v>7200</v>
      </c>
      <c r="Y130" s="4039">
        <f t="shared" si="22"/>
        <v>154</v>
      </c>
      <c r="Z130" s="4043">
        <f t="shared" si="36"/>
        <v>73920</v>
      </c>
    </row>
    <row r="131" spans="1:26" s="3935" customFormat="1" ht="15">
      <c r="A131" s="4030" t="s">
        <v>3210</v>
      </c>
      <c r="B131" s="4031" t="s">
        <v>929</v>
      </c>
      <c r="C131" s="4040" t="s">
        <v>6646</v>
      </c>
      <c r="D131" s="4063">
        <v>240</v>
      </c>
      <c r="E131" s="4034">
        <v>6</v>
      </c>
      <c r="F131" s="4035">
        <f t="shared" si="28"/>
        <v>1440</v>
      </c>
      <c r="G131" s="4034">
        <v>50</v>
      </c>
      <c r="H131" s="4035">
        <f t="shared" si="40"/>
        <v>12000</v>
      </c>
      <c r="I131" s="4034"/>
      <c r="J131" s="4035">
        <f t="shared" si="38"/>
        <v>0</v>
      </c>
      <c r="K131" s="4034">
        <v>2</v>
      </c>
      <c r="L131" s="4035">
        <f t="shared" si="30"/>
        <v>480</v>
      </c>
      <c r="M131" s="4034">
        <v>5</v>
      </c>
      <c r="N131" s="4035">
        <f t="shared" si="31"/>
        <v>1200</v>
      </c>
      <c r="O131" s="4034">
        <v>200</v>
      </c>
      <c r="P131" s="4035">
        <f t="shared" si="35"/>
        <v>48000</v>
      </c>
      <c r="Q131" s="4034">
        <v>10</v>
      </c>
      <c r="R131" s="4035">
        <f t="shared" si="26"/>
        <v>2400</v>
      </c>
      <c r="S131" s="4034">
        <v>10</v>
      </c>
      <c r="T131" s="4035">
        <f t="shared" si="37"/>
        <v>2400</v>
      </c>
      <c r="U131" s="4034"/>
      <c r="V131" s="4035">
        <f t="shared" si="33"/>
        <v>0</v>
      </c>
      <c r="W131" s="4036"/>
      <c r="X131" s="4056">
        <f t="shared" si="41"/>
        <v>0</v>
      </c>
      <c r="Y131" s="4037">
        <f t="shared" si="22"/>
        <v>283</v>
      </c>
      <c r="Z131" s="4043">
        <f t="shared" si="36"/>
        <v>67920</v>
      </c>
    </row>
    <row r="132" spans="1:26" s="3935" customFormat="1" ht="15">
      <c r="A132" s="4030" t="s">
        <v>3211</v>
      </c>
      <c r="B132" s="4049" t="s">
        <v>2898</v>
      </c>
      <c r="C132" s="4050" t="s">
        <v>6647</v>
      </c>
      <c r="D132" s="4033">
        <v>70</v>
      </c>
      <c r="E132" s="4034">
        <v>10</v>
      </c>
      <c r="F132" s="4035">
        <f t="shared" si="28"/>
        <v>700</v>
      </c>
      <c r="G132" s="4034">
        <v>150</v>
      </c>
      <c r="H132" s="4035">
        <f t="shared" si="40"/>
        <v>10500</v>
      </c>
      <c r="I132" s="4034"/>
      <c r="J132" s="4035">
        <f t="shared" si="38"/>
        <v>0</v>
      </c>
      <c r="K132" s="4034">
        <v>50</v>
      </c>
      <c r="L132" s="4035">
        <f t="shared" si="30"/>
        <v>3500</v>
      </c>
      <c r="M132" s="4034"/>
      <c r="N132" s="4035">
        <f t="shared" si="31"/>
        <v>0</v>
      </c>
      <c r="O132" s="4034">
        <v>100</v>
      </c>
      <c r="P132" s="4035">
        <f t="shared" si="35"/>
        <v>7000</v>
      </c>
      <c r="Q132" s="4034">
        <v>100</v>
      </c>
      <c r="R132" s="4035">
        <f t="shared" si="26"/>
        <v>7000</v>
      </c>
      <c r="S132" s="4034"/>
      <c r="T132" s="4035">
        <f t="shared" si="37"/>
        <v>0</v>
      </c>
      <c r="U132" s="4034"/>
      <c r="V132" s="4035">
        <f t="shared" si="33"/>
        <v>0</v>
      </c>
      <c r="W132" s="4036"/>
      <c r="X132" s="4035">
        <f t="shared" si="41"/>
        <v>0</v>
      </c>
      <c r="Y132" s="4039">
        <f t="shared" si="22"/>
        <v>410</v>
      </c>
      <c r="Z132" s="4038">
        <f t="shared" si="36"/>
        <v>28700</v>
      </c>
    </row>
    <row r="133" spans="1:26" s="3935" customFormat="1" ht="15">
      <c r="A133" s="4030" t="s">
        <v>3212</v>
      </c>
      <c r="B133" s="4031" t="s">
        <v>912</v>
      </c>
      <c r="C133" s="4032" t="s">
        <v>6648</v>
      </c>
      <c r="D133" s="4033">
        <v>20</v>
      </c>
      <c r="E133" s="4034">
        <v>10</v>
      </c>
      <c r="F133" s="4035">
        <f t="shared" si="28"/>
        <v>200</v>
      </c>
      <c r="G133" s="4034"/>
      <c r="H133" s="4035">
        <f t="shared" si="40"/>
        <v>0</v>
      </c>
      <c r="I133" s="4034"/>
      <c r="J133" s="4035">
        <f t="shared" si="38"/>
        <v>0</v>
      </c>
      <c r="K133" s="4034">
        <v>20</v>
      </c>
      <c r="L133" s="4035">
        <f t="shared" si="30"/>
        <v>400</v>
      </c>
      <c r="M133" s="4034"/>
      <c r="N133" s="4035">
        <f t="shared" si="31"/>
        <v>0</v>
      </c>
      <c r="O133" s="4034"/>
      <c r="P133" s="4035">
        <f t="shared" si="35"/>
        <v>0</v>
      </c>
      <c r="Q133" s="4034"/>
      <c r="R133" s="4035">
        <f t="shared" si="26"/>
        <v>0</v>
      </c>
      <c r="S133" s="4034"/>
      <c r="T133" s="4035">
        <f t="shared" si="37"/>
        <v>0</v>
      </c>
      <c r="U133" s="4034"/>
      <c r="V133" s="4035">
        <f t="shared" si="33"/>
        <v>0</v>
      </c>
      <c r="W133" s="4036"/>
      <c r="X133" s="4046">
        <f t="shared" si="41"/>
        <v>0</v>
      </c>
      <c r="Y133" s="4048">
        <f t="shared" si="22"/>
        <v>30</v>
      </c>
      <c r="Z133" s="4038">
        <f t="shared" si="36"/>
        <v>600</v>
      </c>
    </row>
    <row r="134" spans="1:26" s="3935" customFormat="1" ht="15">
      <c r="A134" s="4030" t="s">
        <v>3213</v>
      </c>
      <c r="B134" s="4031" t="s">
        <v>929</v>
      </c>
      <c r="C134" s="4032" t="s">
        <v>6649</v>
      </c>
      <c r="D134" s="4033">
        <v>150</v>
      </c>
      <c r="E134" s="4034">
        <v>20</v>
      </c>
      <c r="F134" s="4035">
        <f t="shared" si="28"/>
        <v>3000</v>
      </c>
      <c r="G134" s="4034"/>
      <c r="H134" s="4035">
        <f t="shared" si="40"/>
        <v>0</v>
      </c>
      <c r="I134" s="4034">
        <v>10</v>
      </c>
      <c r="J134" s="4035">
        <f t="shared" si="38"/>
        <v>1500</v>
      </c>
      <c r="K134" s="4034">
        <v>5</v>
      </c>
      <c r="L134" s="4035">
        <f t="shared" si="30"/>
        <v>750</v>
      </c>
      <c r="M134" s="4034">
        <v>10</v>
      </c>
      <c r="N134" s="4035">
        <f t="shared" si="31"/>
        <v>1500</v>
      </c>
      <c r="O134" s="4034">
        <v>200</v>
      </c>
      <c r="P134" s="4035">
        <f t="shared" si="35"/>
        <v>30000</v>
      </c>
      <c r="Q134" s="4034">
        <v>20</v>
      </c>
      <c r="R134" s="4035">
        <f t="shared" si="26"/>
        <v>3000</v>
      </c>
      <c r="S134" s="4034">
        <v>30</v>
      </c>
      <c r="T134" s="4035">
        <f t="shared" si="37"/>
        <v>4500</v>
      </c>
      <c r="U134" s="4034">
        <v>5</v>
      </c>
      <c r="V134" s="4035">
        <f t="shared" si="33"/>
        <v>750</v>
      </c>
      <c r="W134" s="4036">
        <v>15</v>
      </c>
      <c r="X134" s="4046">
        <f t="shared" si="41"/>
        <v>2250</v>
      </c>
      <c r="Y134" s="4042">
        <f t="shared" si="22"/>
        <v>315</v>
      </c>
      <c r="Z134" s="4043">
        <f t="shared" si="36"/>
        <v>47250</v>
      </c>
    </row>
    <row r="135" spans="1:26" s="3935" customFormat="1" ht="15">
      <c r="A135" s="4030" t="s">
        <v>3214</v>
      </c>
      <c r="B135" s="4031" t="s">
        <v>929</v>
      </c>
      <c r="C135" s="4040" t="s">
        <v>6650</v>
      </c>
      <c r="D135" s="4063">
        <v>90</v>
      </c>
      <c r="E135" s="4034"/>
      <c r="F135" s="4035">
        <f t="shared" si="28"/>
        <v>0</v>
      </c>
      <c r="G135" s="4034"/>
      <c r="H135" s="4035">
        <f t="shared" si="40"/>
        <v>0</v>
      </c>
      <c r="I135" s="4034"/>
      <c r="J135" s="4035">
        <f t="shared" si="38"/>
        <v>0</v>
      </c>
      <c r="K135" s="4034"/>
      <c r="L135" s="4035">
        <f t="shared" si="30"/>
        <v>0</v>
      </c>
      <c r="M135" s="4034">
        <v>10</v>
      </c>
      <c r="N135" s="4035">
        <f t="shared" si="31"/>
        <v>900</v>
      </c>
      <c r="O135" s="4034">
        <v>15</v>
      </c>
      <c r="P135" s="4035">
        <f t="shared" si="35"/>
        <v>1350</v>
      </c>
      <c r="Q135" s="4034"/>
      <c r="R135" s="4035">
        <f t="shared" si="26"/>
        <v>0</v>
      </c>
      <c r="S135" s="4034"/>
      <c r="T135" s="4035">
        <f t="shared" si="37"/>
        <v>0</v>
      </c>
      <c r="U135" s="4034"/>
      <c r="V135" s="4035">
        <f t="shared" si="33"/>
        <v>0</v>
      </c>
      <c r="W135" s="4036">
        <v>20</v>
      </c>
      <c r="X135" s="4035">
        <f t="shared" si="41"/>
        <v>1800</v>
      </c>
      <c r="Y135" s="4042">
        <f t="shared" si="22"/>
        <v>45</v>
      </c>
      <c r="Z135" s="4038">
        <f t="shared" si="36"/>
        <v>4050</v>
      </c>
    </row>
    <row r="136" spans="1:26" s="3935" customFormat="1" ht="15">
      <c r="A136" s="4030" t="s">
        <v>3215</v>
      </c>
      <c r="B136" s="4049" t="s">
        <v>929</v>
      </c>
      <c r="C136" s="4060" t="s">
        <v>6651</v>
      </c>
      <c r="D136" s="4063">
        <v>170</v>
      </c>
      <c r="E136" s="4034">
        <v>6</v>
      </c>
      <c r="F136" s="4035">
        <f t="shared" si="28"/>
        <v>1020</v>
      </c>
      <c r="G136" s="4034">
        <v>30</v>
      </c>
      <c r="H136" s="4035">
        <f t="shared" si="40"/>
        <v>5100</v>
      </c>
      <c r="I136" s="4034"/>
      <c r="J136" s="4035">
        <f t="shared" si="38"/>
        <v>0</v>
      </c>
      <c r="K136" s="4034">
        <v>5</v>
      </c>
      <c r="L136" s="4035">
        <f t="shared" si="30"/>
        <v>850</v>
      </c>
      <c r="M136" s="4034">
        <v>5</v>
      </c>
      <c r="N136" s="4035">
        <f t="shared" si="31"/>
        <v>850</v>
      </c>
      <c r="O136" s="4034">
        <v>300</v>
      </c>
      <c r="P136" s="4035">
        <f t="shared" si="35"/>
        <v>51000</v>
      </c>
      <c r="Q136" s="4034">
        <v>10</v>
      </c>
      <c r="R136" s="4035">
        <f t="shared" si="26"/>
        <v>1700</v>
      </c>
      <c r="S136" s="4034"/>
      <c r="T136" s="4035">
        <f t="shared" si="37"/>
        <v>0</v>
      </c>
      <c r="U136" s="4034"/>
      <c r="V136" s="4035">
        <f t="shared" si="33"/>
        <v>0</v>
      </c>
      <c r="W136" s="4036">
        <v>10</v>
      </c>
      <c r="X136" s="4056">
        <f t="shared" si="41"/>
        <v>1700</v>
      </c>
      <c r="Y136" s="4037">
        <f t="shared" si="22"/>
        <v>366</v>
      </c>
      <c r="Z136" s="4038">
        <f t="shared" si="36"/>
        <v>62220</v>
      </c>
    </row>
    <row r="137" spans="1:26" s="3935" customFormat="1" ht="15">
      <c r="A137" s="4030" t="s">
        <v>3216</v>
      </c>
      <c r="B137" s="4031" t="s">
        <v>929</v>
      </c>
      <c r="C137" s="4040" t="s">
        <v>6652</v>
      </c>
      <c r="D137" s="4063">
        <v>1400</v>
      </c>
      <c r="E137" s="4034">
        <v>2</v>
      </c>
      <c r="F137" s="4035">
        <f t="shared" si="28"/>
        <v>2800</v>
      </c>
      <c r="G137" s="4034">
        <v>3</v>
      </c>
      <c r="H137" s="4035">
        <f t="shared" si="40"/>
        <v>4200</v>
      </c>
      <c r="I137" s="4034">
        <v>3</v>
      </c>
      <c r="J137" s="4035">
        <f t="shared" si="38"/>
        <v>4200</v>
      </c>
      <c r="K137" s="4034"/>
      <c r="L137" s="4035">
        <f t="shared" si="30"/>
        <v>0</v>
      </c>
      <c r="M137" s="4034"/>
      <c r="N137" s="4035">
        <f t="shared" si="31"/>
        <v>0</v>
      </c>
      <c r="O137" s="4034">
        <v>50</v>
      </c>
      <c r="P137" s="4035">
        <f t="shared" si="35"/>
        <v>70000</v>
      </c>
      <c r="Q137" s="4034"/>
      <c r="R137" s="4035">
        <f t="shared" si="26"/>
        <v>0</v>
      </c>
      <c r="S137" s="4034"/>
      <c r="T137" s="4035">
        <f t="shared" si="37"/>
        <v>0</v>
      </c>
      <c r="U137" s="4034">
        <v>1</v>
      </c>
      <c r="V137" s="4035">
        <f t="shared" si="33"/>
        <v>1400</v>
      </c>
      <c r="W137" s="4036">
        <v>3</v>
      </c>
      <c r="X137" s="4035">
        <f t="shared" si="41"/>
        <v>4200</v>
      </c>
      <c r="Y137" s="4051">
        <f t="shared" si="22"/>
        <v>62</v>
      </c>
      <c r="Z137" s="4038">
        <f t="shared" si="36"/>
        <v>86800</v>
      </c>
    </row>
    <row r="138" spans="1:26" s="3935" customFormat="1" ht="15">
      <c r="A138" s="4030" t="s">
        <v>3217</v>
      </c>
      <c r="B138" s="4049" t="s">
        <v>929</v>
      </c>
      <c r="C138" s="4067" t="s">
        <v>6653</v>
      </c>
      <c r="D138" s="4068">
        <v>500</v>
      </c>
      <c r="E138" s="4034"/>
      <c r="F138" s="4035">
        <f t="shared" si="28"/>
        <v>0</v>
      </c>
      <c r="G138" s="4034"/>
      <c r="H138" s="4035">
        <f t="shared" si="40"/>
        <v>0</v>
      </c>
      <c r="I138" s="4034"/>
      <c r="J138" s="4035">
        <f t="shared" si="38"/>
        <v>0</v>
      </c>
      <c r="K138" s="4034"/>
      <c r="L138" s="4035">
        <f t="shared" si="30"/>
        <v>0</v>
      </c>
      <c r="M138" s="4034"/>
      <c r="N138" s="4035">
        <f t="shared" si="31"/>
        <v>0</v>
      </c>
      <c r="O138" s="4034">
        <v>100</v>
      </c>
      <c r="P138" s="4035">
        <f t="shared" si="35"/>
        <v>50000</v>
      </c>
      <c r="Q138" s="4034"/>
      <c r="R138" s="4035">
        <f t="shared" si="26"/>
        <v>0</v>
      </c>
      <c r="S138" s="4034"/>
      <c r="T138" s="4035">
        <f t="shared" si="37"/>
        <v>0</v>
      </c>
      <c r="U138" s="4034"/>
      <c r="V138" s="4035">
        <f t="shared" si="33"/>
        <v>0</v>
      </c>
      <c r="W138" s="4036">
        <v>20</v>
      </c>
      <c r="X138" s="4046">
        <f t="shared" si="41"/>
        <v>10000</v>
      </c>
      <c r="Y138" s="4037">
        <f t="shared" si="22"/>
        <v>120</v>
      </c>
      <c r="Z138" s="4038">
        <f t="shared" si="36"/>
        <v>60000</v>
      </c>
    </row>
    <row r="139" spans="1:26" s="3935" customFormat="1" ht="15">
      <c r="A139" s="4030" t="s">
        <v>3218</v>
      </c>
      <c r="B139" s="4049" t="s">
        <v>6530</v>
      </c>
      <c r="C139" s="4050" t="s">
        <v>6654</v>
      </c>
      <c r="D139" s="4033">
        <v>45</v>
      </c>
      <c r="E139" s="4034">
        <v>10</v>
      </c>
      <c r="F139" s="4035">
        <f t="shared" si="28"/>
        <v>450</v>
      </c>
      <c r="G139" s="4034"/>
      <c r="H139" s="4035">
        <f t="shared" si="40"/>
        <v>0</v>
      </c>
      <c r="I139" s="4034">
        <v>30</v>
      </c>
      <c r="J139" s="4035">
        <f t="shared" si="38"/>
        <v>1350</v>
      </c>
      <c r="K139" s="4034"/>
      <c r="L139" s="4035">
        <f t="shared" si="30"/>
        <v>0</v>
      </c>
      <c r="M139" s="4034"/>
      <c r="N139" s="4035">
        <f t="shared" si="31"/>
        <v>0</v>
      </c>
      <c r="O139" s="4034">
        <v>300</v>
      </c>
      <c r="P139" s="4035">
        <f t="shared" si="35"/>
        <v>13500</v>
      </c>
      <c r="Q139" s="4034"/>
      <c r="R139" s="4035">
        <f t="shared" si="26"/>
        <v>0</v>
      </c>
      <c r="S139" s="4034"/>
      <c r="T139" s="4035">
        <f t="shared" si="37"/>
        <v>0</v>
      </c>
      <c r="U139" s="4034"/>
      <c r="V139" s="4035">
        <f t="shared" si="33"/>
        <v>0</v>
      </c>
      <c r="W139" s="4036"/>
      <c r="X139" s="4035">
        <f t="shared" si="41"/>
        <v>0</v>
      </c>
      <c r="Y139" s="4039">
        <f t="shared" si="22"/>
        <v>340</v>
      </c>
      <c r="Z139" s="4038">
        <f t="shared" si="36"/>
        <v>15300</v>
      </c>
    </row>
    <row r="140" spans="1:26" s="3935" customFormat="1" ht="15">
      <c r="A140" s="4030" t="s">
        <v>3219</v>
      </c>
      <c r="B140" s="4049" t="s">
        <v>6530</v>
      </c>
      <c r="C140" s="4067" t="s">
        <v>6655</v>
      </c>
      <c r="D140" s="4068">
        <v>20</v>
      </c>
      <c r="E140" s="4034">
        <v>800</v>
      </c>
      <c r="F140" s="4035">
        <f t="shared" si="28"/>
        <v>16000</v>
      </c>
      <c r="G140" s="4042">
        <v>1000</v>
      </c>
      <c r="H140" s="4035">
        <f t="shared" si="40"/>
        <v>20000</v>
      </c>
      <c r="I140" s="4034"/>
      <c r="J140" s="4035">
        <f t="shared" si="38"/>
        <v>0</v>
      </c>
      <c r="K140" s="4042">
        <v>1000</v>
      </c>
      <c r="L140" s="4035">
        <f t="shared" si="30"/>
        <v>20000</v>
      </c>
      <c r="M140" s="4034">
        <v>50</v>
      </c>
      <c r="N140" s="4035">
        <f t="shared" si="31"/>
        <v>1000</v>
      </c>
      <c r="O140" s="4042">
        <v>2000</v>
      </c>
      <c r="P140" s="4035">
        <f t="shared" si="35"/>
        <v>40000</v>
      </c>
      <c r="Q140" s="4034">
        <v>500</v>
      </c>
      <c r="R140" s="4035">
        <f t="shared" si="26"/>
        <v>10000</v>
      </c>
      <c r="S140" s="4042">
        <v>1000</v>
      </c>
      <c r="T140" s="4035">
        <f t="shared" si="37"/>
        <v>20000</v>
      </c>
      <c r="U140" s="4034">
        <v>100</v>
      </c>
      <c r="V140" s="4035">
        <f t="shared" si="33"/>
        <v>2000</v>
      </c>
      <c r="W140" s="4042">
        <v>1000</v>
      </c>
      <c r="X140" s="4035">
        <f t="shared" si="41"/>
        <v>20000</v>
      </c>
      <c r="Y140" s="4039">
        <f t="shared" si="22"/>
        <v>7450</v>
      </c>
      <c r="Z140" s="4038">
        <f t="shared" si="36"/>
        <v>149000</v>
      </c>
    </row>
    <row r="141" spans="1:26" s="3935" customFormat="1" ht="15">
      <c r="A141" s="4030" t="s">
        <v>3220</v>
      </c>
      <c r="B141" s="4049" t="s">
        <v>929</v>
      </c>
      <c r="C141" s="4067" t="s">
        <v>6656</v>
      </c>
      <c r="D141" s="4068">
        <v>300</v>
      </c>
      <c r="E141" s="4034">
        <v>4</v>
      </c>
      <c r="F141" s="4035">
        <f t="shared" si="28"/>
        <v>1200</v>
      </c>
      <c r="G141" s="4034"/>
      <c r="H141" s="4035"/>
      <c r="I141" s="4034"/>
      <c r="J141" s="4035">
        <f t="shared" si="38"/>
        <v>0</v>
      </c>
      <c r="K141" s="4034">
        <v>5</v>
      </c>
      <c r="L141" s="4035">
        <f t="shared" si="30"/>
        <v>1500</v>
      </c>
      <c r="M141" s="4034">
        <v>5</v>
      </c>
      <c r="N141" s="4035">
        <f t="shared" si="31"/>
        <v>1500</v>
      </c>
      <c r="O141" s="4034">
        <v>50</v>
      </c>
      <c r="P141" s="4035">
        <f t="shared" si="35"/>
        <v>15000</v>
      </c>
      <c r="Q141" s="4034">
        <v>2</v>
      </c>
      <c r="R141" s="4035">
        <f t="shared" si="26"/>
        <v>600</v>
      </c>
      <c r="S141" s="4034"/>
      <c r="T141" s="4035"/>
      <c r="U141" s="4034"/>
      <c r="V141" s="4035"/>
      <c r="W141" s="4036">
        <v>5</v>
      </c>
      <c r="X141" s="4035">
        <f t="shared" si="41"/>
        <v>1500</v>
      </c>
      <c r="Y141" s="4039">
        <f t="shared" si="22"/>
        <v>71</v>
      </c>
      <c r="Z141" s="4038">
        <f t="shared" si="36"/>
        <v>21300</v>
      </c>
    </row>
    <row r="142" spans="1:26" s="3935" customFormat="1" ht="15">
      <c r="A142" s="4030" t="s">
        <v>3221</v>
      </c>
      <c r="B142" s="4049" t="s">
        <v>929</v>
      </c>
      <c r="C142" s="4067" t="s">
        <v>6657</v>
      </c>
      <c r="D142" s="4068">
        <v>450</v>
      </c>
      <c r="E142" s="4034">
        <v>4</v>
      </c>
      <c r="F142" s="4035">
        <f t="shared" si="28"/>
        <v>1800</v>
      </c>
      <c r="G142" s="4034"/>
      <c r="H142" s="4035"/>
      <c r="I142" s="4034">
        <v>1</v>
      </c>
      <c r="J142" s="4035">
        <f t="shared" si="38"/>
        <v>450</v>
      </c>
      <c r="K142" s="4034"/>
      <c r="L142" s="4035">
        <f t="shared" si="30"/>
        <v>0</v>
      </c>
      <c r="M142" s="4034">
        <v>5</v>
      </c>
      <c r="N142" s="4035">
        <f t="shared" si="31"/>
        <v>2250</v>
      </c>
      <c r="O142" s="4034">
        <v>20</v>
      </c>
      <c r="P142" s="4035">
        <f t="shared" si="35"/>
        <v>9000</v>
      </c>
      <c r="Q142" s="4034">
        <v>1</v>
      </c>
      <c r="R142" s="4035">
        <f t="shared" si="26"/>
        <v>450</v>
      </c>
      <c r="S142" s="4034"/>
      <c r="T142" s="4035"/>
      <c r="U142" s="4034"/>
      <c r="V142" s="4035"/>
      <c r="W142" s="4036">
        <v>5</v>
      </c>
      <c r="X142" s="4035">
        <f t="shared" si="41"/>
        <v>2250</v>
      </c>
      <c r="Y142" s="4039">
        <f t="shared" si="22"/>
        <v>36</v>
      </c>
      <c r="Z142" s="4038">
        <f t="shared" si="36"/>
        <v>16200</v>
      </c>
    </row>
    <row r="143" spans="1:26" s="3935" customFormat="1" ht="15">
      <c r="A143" s="4030" t="s">
        <v>3222</v>
      </c>
      <c r="B143" s="4031" t="s">
        <v>912</v>
      </c>
      <c r="C143" s="4032" t="s">
        <v>6658</v>
      </c>
      <c r="D143" s="4033">
        <v>26</v>
      </c>
      <c r="E143" s="4034">
        <v>100</v>
      </c>
      <c r="F143" s="4035">
        <f t="shared" si="28"/>
        <v>2600</v>
      </c>
      <c r="G143" s="4034"/>
      <c r="H143" s="4035">
        <f t="shared" ref="H143:H151" si="42">G143*D143</f>
        <v>0</v>
      </c>
      <c r="I143" s="4034"/>
      <c r="J143" s="4035">
        <f t="shared" si="38"/>
        <v>0</v>
      </c>
      <c r="K143" s="4034">
        <v>144</v>
      </c>
      <c r="L143" s="4035">
        <f t="shared" si="30"/>
        <v>3744</v>
      </c>
      <c r="M143" s="4034">
        <v>144</v>
      </c>
      <c r="N143" s="4035">
        <f t="shared" si="31"/>
        <v>3744</v>
      </c>
      <c r="O143" s="4034">
        <v>288</v>
      </c>
      <c r="P143" s="4035">
        <f t="shared" si="35"/>
        <v>7488</v>
      </c>
      <c r="Q143" s="4034">
        <v>50</v>
      </c>
      <c r="R143" s="4035">
        <f t="shared" si="26"/>
        <v>1300</v>
      </c>
      <c r="S143" s="4034">
        <v>50</v>
      </c>
      <c r="T143" s="4035">
        <f t="shared" ref="T143:T179" si="43">S143*D143</f>
        <v>1300</v>
      </c>
      <c r="U143" s="4034"/>
      <c r="V143" s="4035">
        <f t="shared" ref="V143:V179" si="44">U143*D143</f>
        <v>0</v>
      </c>
      <c r="W143" s="4036">
        <v>25</v>
      </c>
      <c r="X143" s="4035">
        <f t="shared" si="41"/>
        <v>650</v>
      </c>
      <c r="Y143" s="4054">
        <f t="shared" si="22"/>
        <v>801</v>
      </c>
      <c r="Z143" s="4038">
        <f t="shared" si="36"/>
        <v>20826</v>
      </c>
    </row>
    <row r="144" spans="1:26" s="3935" customFormat="1" ht="15">
      <c r="A144" s="4030" t="s">
        <v>3223</v>
      </c>
      <c r="B144" s="4031" t="s">
        <v>929</v>
      </c>
      <c r="C144" s="4069" t="s">
        <v>6659</v>
      </c>
      <c r="D144" s="4070">
        <v>130</v>
      </c>
      <c r="E144" s="4034">
        <v>12</v>
      </c>
      <c r="F144" s="4035">
        <f t="shared" si="28"/>
        <v>1560</v>
      </c>
      <c r="G144" s="4034">
        <v>10</v>
      </c>
      <c r="H144" s="4035">
        <f t="shared" si="42"/>
        <v>1300</v>
      </c>
      <c r="I144" s="4034">
        <v>1</v>
      </c>
      <c r="J144" s="4035">
        <f t="shared" si="38"/>
        <v>130</v>
      </c>
      <c r="K144" s="4034"/>
      <c r="L144" s="4035">
        <f t="shared" si="30"/>
        <v>0</v>
      </c>
      <c r="M144" s="4034">
        <v>10</v>
      </c>
      <c r="N144" s="4035">
        <f t="shared" si="31"/>
        <v>1300</v>
      </c>
      <c r="O144" s="4034">
        <v>50</v>
      </c>
      <c r="P144" s="4035">
        <f t="shared" si="35"/>
        <v>6500</v>
      </c>
      <c r="Q144" s="4034">
        <v>8</v>
      </c>
      <c r="R144" s="4035">
        <f t="shared" si="26"/>
        <v>1040</v>
      </c>
      <c r="S144" s="4034">
        <v>5</v>
      </c>
      <c r="T144" s="4035">
        <f t="shared" si="43"/>
        <v>650</v>
      </c>
      <c r="U144" s="4034">
        <v>5</v>
      </c>
      <c r="V144" s="4035">
        <f t="shared" si="44"/>
        <v>650</v>
      </c>
      <c r="W144" s="4036">
        <v>10</v>
      </c>
      <c r="X144" s="4056">
        <f t="shared" si="41"/>
        <v>1300</v>
      </c>
      <c r="Y144" s="4037">
        <f t="shared" si="22"/>
        <v>111</v>
      </c>
      <c r="Z144" s="4038">
        <f t="shared" si="36"/>
        <v>14430</v>
      </c>
    </row>
    <row r="145" spans="1:26" s="3935" customFormat="1" ht="15">
      <c r="A145" s="4030" t="s">
        <v>3224</v>
      </c>
      <c r="B145" s="4031" t="s">
        <v>2898</v>
      </c>
      <c r="C145" s="4069" t="s">
        <v>6660</v>
      </c>
      <c r="D145" s="4070">
        <v>30</v>
      </c>
      <c r="E145" s="4034">
        <v>200</v>
      </c>
      <c r="F145" s="4035">
        <f t="shared" si="28"/>
        <v>6000</v>
      </c>
      <c r="G145" s="4042">
        <v>1500</v>
      </c>
      <c r="H145" s="4035">
        <f t="shared" si="42"/>
        <v>45000</v>
      </c>
      <c r="I145" s="4034"/>
      <c r="J145" s="4035">
        <f t="shared" si="38"/>
        <v>0</v>
      </c>
      <c r="K145" s="4042">
        <v>2002</v>
      </c>
      <c r="L145" s="4035">
        <f t="shared" si="30"/>
        <v>60060</v>
      </c>
      <c r="M145" s="4034"/>
      <c r="N145" s="4035">
        <f t="shared" si="31"/>
        <v>0</v>
      </c>
      <c r="O145" s="4042">
        <v>3000</v>
      </c>
      <c r="P145" s="4035">
        <f t="shared" si="35"/>
        <v>90000</v>
      </c>
      <c r="Q145" s="4034">
        <v>800</v>
      </c>
      <c r="R145" s="4035">
        <f t="shared" si="26"/>
        <v>24000</v>
      </c>
      <c r="S145" s="4034">
        <v>300</v>
      </c>
      <c r="T145" s="4035">
        <f t="shared" si="43"/>
        <v>9000</v>
      </c>
      <c r="U145" s="4042">
        <v>1000</v>
      </c>
      <c r="V145" s="4035">
        <f t="shared" si="44"/>
        <v>30000</v>
      </c>
      <c r="W145" s="4042">
        <v>2000</v>
      </c>
      <c r="X145" s="4035">
        <f t="shared" si="41"/>
        <v>60000</v>
      </c>
      <c r="Y145" s="4051">
        <f t="shared" si="22"/>
        <v>10802</v>
      </c>
      <c r="Z145" s="4038">
        <f t="shared" si="36"/>
        <v>324060</v>
      </c>
    </row>
    <row r="146" spans="1:26" s="3935" customFormat="1" ht="15">
      <c r="A146" s="4030" t="s">
        <v>3225</v>
      </c>
      <c r="B146" s="4031" t="s">
        <v>929</v>
      </c>
      <c r="C146" s="4040" t="s">
        <v>6661</v>
      </c>
      <c r="D146" s="4063">
        <v>780</v>
      </c>
      <c r="E146" s="4034">
        <v>5</v>
      </c>
      <c r="F146" s="4035">
        <f t="shared" si="28"/>
        <v>3900</v>
      </c>
      <c r="G146" s="4034">
        <v>5</v>
      </c>
      <c r="H146" s="4035">
        <f t="shared" si="42"/>
        <v>3900</v>
      </c>
      <c r="I146" s="4034"/>
      <c r="J146" s="4035">
        <f t="shared" si="38"/>
        <v>0</v>
      </c>
      <c r="K146" s="4034">
        <v>10</v>
      </c>
      <c r="L146" s="4035">
        <f t="shared" si="30"/>
        <v>7800</v>
      </c>
      <c r="M146" s="4034">
        <v>6</v>
      </c>
      <c r="N146" s="4035">
        <f t="shared" si="31"/>
        <v>4680</v>
      </c>
      <c r="O146" s="4034"/>
      <c r="P146" s="4035">
        <f t="shared" si="35"/>
        <v>0</v>
      </c>
      <c r="Q146" s="4034">
        <v>6</v>
      </c>
      <c r="R146" s="4035">
        <f t="shared" si="26"/>
        <v>4680</v>
      </c>
      <c r="S146" s="4034">
        <v>10</v>
      </c>
      <c r="T146" s="4035">
        <f t="shared" si="43"/>
        <v>7800</v>
      </c>
      <c r="U146" s="4034">
        <v>5</v>
      </c>
      <c r="V146" s="4035">
        <f t="shared" si="44"/>
        <v>3900</v>
      </c>
      <c r="W146" s="4036"/>
      <c r="X146" s="4052">
        <f t="shared" si="41"/>
        <v>0</v>
      </c>
      <c r="Y146" s="4037">
        <f t="shared" si="22"/>
        <v>47</v>
      </c>
      <c r="Z146" s="4038">
        <f t="shared" si="36"/>
        <v>36660</v>
      </c>
    </row>
    <row r="147" spans="1:26" s="3935" customFormat="1" ht="15">
      <c r="A147" s="4030" t="s">
        <v>3226</v>
      </c>
      <c r="B147" s="4031" t="s">
        <v>929</v>
      </c>
      <c r="C147" s="4040" t="s">
        <v>6662</v>
      </c>
      <c r="D147" s="4063">
        <v>480</v>
      </c>
      <c r="E147" s="4034">
        <v>5</v>
      </c>
      <c r="F147" s="4035">
        <f t="shared" si="28"/>
        <v>2400</v>
      </c>
      <c r="G147" s="4034"/>
      <c r="H147" s="4035">
        <f t="shared" si="42"/>
        <v>0</v>
      </c>
      <c r="I147" s="4034"/>
      <c r="J147" s="4035">
        <f t="shared" si="38"/>
        <v>0</v>
      </c>
      <c r="K147" s="4034">
        <v>5</v>
      </c>
      <c r="L147" s="4035">
        <f t="shared" si="30"/>
        <v>2400</v>
      </c>
      <c r="M147" s="4034">
        <v>6</v>
      </c>
      <c r="N147" s="4035">
        <f t="shared" si="31"/>
        <v>2880</v>
      </c>
      <c r="O147" s="4034">
        <v>5</v>
      </c>
      <c r="P147" s="4035">
        <f t="shared" si="35"/>
        <v>2400</v>
      </c>
      <c r="Q147" s="4034"/>
      <c r="R147" s="4035">
        <f t="shared" si="26"/>
        <v>0</v>
      </c>
      <c r="S147" s="4034">
        <v>5</v>
      </c>
      <c r="T147" s="4035">
        <f t="shared" si="43"/>
        <v>2400</v>
      </c>
      <c r="U147" s="4034"/>
      <c r="V147" s="4035">
        <f t="shared" si="44"/>
        <v>0</v>
      </c>
      <c r="W147" s="4036"/>
      <c r="X147" s="4035">
        <f t="shared" si="41"/>
        <v>0</v>
      </c>
      <c r="Y147" s="4051">
        <f t="shared" si="22"/>
        <v>26</v>
      </c>
      <c r="Z147" s="4043">
        <f t="shared" si="36"/>
        <v>12480</v>
      </c>
    </row>
    <row r="148" spans="1:26" s="3935" customFormat="1" ht="15">
      <c r="A148" s="4030" t="s">
        <v>3227</v>
      </c>
      <c r="B148" s="4031" t="s">
        <v>929</v>
      </c>
      <c r="C148" s="4032" t="s">
        <v>6663</v>
      </c>
      <c r="D148" s="4033">
        <v>270</v>
      </c>
      <c r="E148" s="4034">
        <v>5</v>
      </c>
      <c r="F148" s="4035">
        <f t="shared" si="28"/>
        <v>1350</v>
      </c>
      <c r="G148" s="4034">
        <v>60</v>
      </c>
      <c r="H148" s="4035">
        <f t="shared" si="42"/>
        <v>16200</v>
      </c>
      <c r="I148" s="4034">
        <v>5</v>
      </c>
      <c r="J148" s="4035">
        <f t="shared" si="38"/>
        <v>1350</v>
      </c>
      <c r="K148" s="4034">
        <v>10</v>
      </c>
      <c r="L148" s="4035">
        <f t="shared" si="30"/>
        <v>2700</v>
      </c>
      <c r="M148" s="4034"/>
      <c r="N148" s="4035">
        <f t="shared" si="31"/>
        <v>0</v>
      </c>
      <c r="O148" s="4034">
        <v>50</v>
      </c>
      <c r="P148" s="4035">
        <f t="shared" si="35"/>
        <v>13500</v>
      </c>
      <c r="Q148" s="4034">
        <v>20</v>
      </c>
      <c r="R148" s="4035">
        <f t="shared" si="26"/>
        <v>5400</v>
      </c>
      <c r="S148" s="4034"/>
      <c r="T148" s="4035">
        <f t="shared" si="43"/>
        <v>0</v>
      </c>
      <c r="U148" s="4034"/>
      <c r="V148" s="4035">
        <f t="shared" si="44"/>
        <v>0</v>
      </c>
      <c r="W148" s="4036"/>
      <c r="X148" s="4046">
        <f t="shared" si="41"/>
        <v>0</v>
      </c>
      <c r="Y148" s="4048">
        <f t="shared" si="22"/>
        <v>150</v>
      </c>
      <c r="Z148" s="4038">
        <f t="shared" si="36"/>
        <v>40500</v>
      </c>
    </row>
    <row r="149" spans="1:26" s="3935" customFormat="1" ht="15">
      <c r="A149" s="4030" t="s">
        <v>3228</v>
      </c>
      <c r="B149" s="4062" t="s">
        <v>912</v>
      </c>
      <c r="C149" s="4064" t="s">
        <v>6664</v>
      </c>
      <c r="D149" s="4033">
        <v>40</v>
      </c>
      <c r="E149" s="4034">
        <v>80</v>
      </c>
      <c r="F149" s="4035">
        <f t="shared" si="28"/>
        <v>3200</v>
      </c>
      <c r="G149" s="4034"/>
      <c r="H149" s="4035">
        <f t="shared" si="42"/>
        <v>0</v>
      </c>
      <c r="I149" s="4034"/>
      <c r="J149" s="4035">
        <f t="shared" si="38"/>
        <v>0</v>
      </c>
      <c r="K149" s="4034"/>
      <c r="L149" s="4035">
        <f t="shared" si="30"/>
        <v>0</v>
      </c>
      <c r="M149" s="4034"/>
      <c r="N149" s="4035">
        <f t="shared" si="31"/>
        <v>0</v>
      </c>
      <c r="O149" s="4034">
        <v>144</v>
      </c>
      <c r="P149" s="4035">
        <f t="shared" si="35"/>
        <v>5760</v>
      </c>
      <c r="Q149" s="4034">
        <v>100</v>
      </c>
      <c r="R149" s="4035">
        <f t="shared" si="26"/>
        <v>4000</v>
      </c>
      <c r="S149" s="4034"/>
      <c r="T149" s="4035">
        <f t="shared" si="43"/>
        <v>0</v>
      </c>
      <c r="U149" s="4034"/>
      <c r="V149" s="4035">
        <f t="shared" si="44"/>
        <v>0</v>
      </c>
      <c r="W149" s="4036"/>
      <c r="X149" s="4046">
        <f t="shared" si="41"/>
        <v>0</v>
      </c>
      <c r="Y149" s="4037">
        <f t="shared" si="22"/>
        <v>324</v>
      </c>
      <c r="Z149" s="4038">
        <f t="shared" si="36"/>
        <v>12960</v>
      </c>
    </row>
    <row r="150" spans="1:26" s="3935" customFormat="1" ht="15">
      <c r="A150" s="4030" t="s">
        <v>3229</v>
      </c>
      <c r="B150" s="4031" t="s">
        <v>1038</v>
      </c>
      <c r="C150" s="4032" t="s">
        <v>6665</v>
      </c>
      <c r="D150" s="4033">
        <v>125</v>
      </c>
      <c r="E150" s="4034">
        <v>70</v>
      </c>
      <c r="F150" s="4035">
        <f t="shared" si="28"/>
        <v>8750</v>
      </c>
      <c r="G150" s="4034">
        <v>100</v>
      </c>
      <c r="H150" s="4035">
        <f t="shared" si="42"/>
        <v>12500</v>
      </c>
      <c r="I150" s="4034">
        <v>50</v>
      </c>
      <c r="J150" s="4035">
        <f t="shared" si="38"/>
        <v>6250</v>
      </c>
      <c r="K150" s="4034">
        <v>60</v>
      </c>
      <c r="L150" s="4035">
        <f t="shared" si="30"/>
        <v>7500</v>
      </c>
      <c r="M150" s="4034">
        <v>30</v>
      </c>
      <c r="N150" s="4035">
        <f t="shared" si="31"/>
        <v>3750</v>
      </c>
      <c r="O150" s="4034">
        <v>300</v>
      </c>
      <c r="P150" s="4035">
        <f t="shared" si="35"/>
        <v>37500</v>
      </c>
      <c r="Q150" s="4034">
        <v>200</v>
      </c>
      <c r="R150" s="4035">
        <f t="shared" si="26"/>
        <v>25000</v>
      </c>
      <c r="S150" s="4034">
        <v>50</v>
      </c>
      <c r="T150" s="4035">
        <f t="shared" si="43"/>
        <v>6250</v>
      </c>
      <c r="U150" s="4034"/>
      <c r="V150" s="4035">
        <f t="shared" si="44"/>
        <v>0</v>
      </c>
      <c r="W150" s="4036">
        <v>200</v>
      </c>
      <c r="X150" s="4035">
        <f t="shared" si="41"/>
        <v>25000</v>
      </c>
      <c r="Y150" s="4039">
        <f t="shared" si="22"/>
        <v>1060</v>
      </c>
      <c r="Z150" s="4038">
        <f t="shared" si="36"/>
        <v>132500</v>
      </c>
    </row>
    <row r="151" spans="1:26" s="3935" customFormat="1" ht="15">
      <c r="A151" s="4030" t="s">
        <v>3230</v>
      </c>
      <c r="B151" s="4062" t="s">
        <v>6530</v>
      </c>
      <c r="C151" s="4064" t="s">
        <v>6666</v>
      </c>
      <c r="D151" s="4033">
        <v>800</v>
      </c>
      <c r="E151" s="4034">
        <v>6</v>
      </c>
      <c r="F151" s="4035">
        <f t="shared" si="28"/>
        <v>4800</v>
      </c>
      <c r="G151" s="4034">
        <v>200</v>
      </c>
      <c r="H151" s="4035">
        <f t="shared" si="42"/>
        <v>160000</v>
      </c>
      <c r="I151" s="4034">
        <v>100</v>
      </c>
      <c r="J151" s="4035">
        <f t="shared" si="38"/>
        <v>80000</v>
      </c>
      <c r="K151" s="4034"/>
      <c r="L151" s="4035">
        <f t="shared" si="30"/>
        <v>0</v>
      </c>
      <c r="M151" s="4034"/>
      <c r="N151" s="4035">
        <f t="shared" si="31"/>
        <v>0</v>
      </c>
      <c r="O151" s="4034">
        <v>100</v>
      </c>
      <c r="P151" s="4035">
        <f t="shared" si="35"/>
        <v>80000</v>
      </c>
      <c r="Q151" s="4034"/>
      <c r="R151" s="4035">
        <f t="shared" si="26"/>
        <v>0</v>
      </c>
      <c r="S151" s="4034"/>
      <c r="T151" s="4035">
        <f t="shared" si="43"/>
        <v>0</v>
      </c>
      <c r="U151" s="4034">
        <v>50</v>
      </c>
      <c r="V151" s="4035">
        <f t="shared" si="44"/>
        <v>40000</v>
      </c>
      <c r="W151" s="4036">
        <v>100</v>
      </c>
      <c r="X151" s="4035">
        <f t="shared" si="41"/>
        <v>80000</v>
      </c>
      <c r="Y151" s="4037">
        <f t="shared" si="22"/>
        <v>556</v>
      </c>
      <c r="Z151" s="4038">
        <f t="shared" si="36"/>
        <v>444800</v>
      </c>
    </row>
    <row r="152" spans="1:26" s="3935" customFormat="1" ht="15">
      <c r="A152" s="4030" t="s">
        <v>3231</v>
      </c>
      <c r="B152" s="4062" t="s">
        <v>6530</v>
      </c>
      <c r="C152" s="4064" t="s">
        <v>6667</v>
      </c>
      <c r="D152" s="4033">
        <v>500</v>
      </c>
      <c r="E152" s="4034"/>
      <c r="F152" s="4035">
        <f t="shared" si="28"/>
        <v>0</v>
      </c>
      <c r="G152" s="4034"/>
      <c r="H152" s="4035"/>
      <c r="I152" s="4034">
        <v>10</v>
      </c>
      <c r="J152" s="4035">
        <f t="shared" si="38"/>
        <v>5000</v>
      </c>
      <c r="K152" s="4034"/>
      <c r="L152" s="4035">
        <f t="shared" si="30"/>
        <v>0</v>
      </c>
      <c r="M152" s="4034">
        <v>5</v>
      </c>
      <c r="N152" s="4035">
        <f t="shared" si="31"/>
        <v>2500</v>
      </c>
      <c r="O152" s="4034">
        <v>50</v>
      </c>
      <c r="P152" s="4035">
        <f t="shared" si="35"/>
        <v>25000</v>
      </c>
      <c r="Q152" s="4034"/>
      <c r="R152" s="4035">
        <f t="shared" si="26"/>
        <v>0</v>
      </c>
      <c r="S152" s="4034"/>
      <c r="T152" s="4035">
        <f t="shared" si="43"/>
        <v>0</v>
      </c>
      <c r="U152" s="4034"/>
      <c r="V152" s="4035">
        <f t="shared" si="44"/>
        <v>0</v>
      </c>
      <c r="W152" s="4036">
        <v>100</v>
      </c>
      <c r="X152" s="4035">
        <f t="shared" si="41"/>
        <v>50000</v>
      </c>
      <c r="Y152" s="4037">
        <f t="shared" si="22"/>
        <v>165</v>
      </c>
      <c r="Z152" s="4038">
        <f t="shared" si="36"/>
        <v>82500</v>
      </c>
    </row>
    <row r="153" spans="1:26" s="3935" customFormat="1" ht="15">
      <c r="A153" s="4030" t="s">
        <v>3232</v>
      </c>
      <c r="B153" s="4062" t="s">
        <v>6530</v>
      </c>
      <c r="C153" s="4064" t="s">
        <v>6668</v>
      </c>
      <c r="D153" s="4033">
        <v>1650</v>
      </c>
      <c r="E153" s="4034"/>
      <c r="F153" s="4035">
        <f t="shared" si="28"/>
        <v>0</v>
      </c>
      <c r="G153" s="4034"/>
      <c r="H153" s="4035"/>
      <c r="I153" s="4034"/>
      <c r="J153" s="4035"/>
      <c r="K153" s="4034"/>
      <c r="L153" s="4035">
        <f t="shared" si="30"/>
        <v>0</v>
      </c>
      <c r="M153" s="4034"/>
      <c r="N153" s="4035"/>
      <c r="O153" s="4034">
        <v>200</v>
      </c>
      <c r="P153" s="4035">
        <f t="shared" si="35"/>
        <v>330000</v>
      </c>
      <c r="Q153" s="4034"/>
      <c r="R153" s="4035">
        <f t="shared" si="26"/>
        <v>0</v>
      </c>
      <c r="S153" s="4034"/>
      <c r="T153" s="4035">
        <f t="shared" si="43"/>
        <v>0</v>
      </c>
      <c r="U153" s="4034"/>
      <c r="V153" s="4035">
        <f t="shared" si="44"/>
        <v>0</v>
      </c>
      <c r="W153" s="4036"/>
      <c r="X153" s="4035"/>
      <c r="Y153" s="4037">
        <f t="shared" si="22"/>
        <v>200</v>
      </c>
      <c r="Z153" s="4038">
        <f t="shared" si="36"/>
        <v>330000</v>
      </c>
    </row>
    <row r="154" spans="1:26" s="3935" customFormat="1" ht="15">
      <c r="A154" s="4030" t="s">
        <v>3233</v>
      </c>
      <c r="B154" s="4031" t="s">
        <v>912</v>
      </c>
      <c r="C154" s="4032" t="s">
        <v>6669</v>
      </c>
      <c r="D154" s="4033">
        <v>320</v>
      </c>
      <c r="E154" s="4034">
        <v>10</v>
      </c>
      <c r="F154" s="4035">
        <f t="shared" si="28"/>
        <v>3200</v>
      </c>
      <c r="G154" s="4034"/>
      <c r="H154" s="4035">
        <f t="shared" ref="H154:H198" si="45">G154*D154</f>
        <v>0</v>
      </c>
      <c r="I154" s="4034"/>
      <c r="J154" s="4035">
        <f t="shared" ref="J154:J198" si="46">I154*D154</f>
        <v>0</v>
      </c>
      <c r="K154" s="4034">
        <v>104</v>
      </c>
      <c r="L154" s="4035">
        <f t="shared" si="30"/>
        <v>33280</v>
      </c>
      <c r="M154" s="4034">
        <v>10</v>
      </c>
      <c r="N154" s="4035">
        <f t="shared" ref="N154:N192" si="47">M154*D154</f>
        <v>3200</v>
      </c>
      <c r="O154" s="4034">
        <v>30</v>
      </c>
      <c r="P154" s="4035">
        <f t="shared" si="35"/>
        <v>9600</v>
      </c>
      <c r="Q154" s="4034"/>
      <c r="R154" s="4035">
        <f t="shared" si="26"/>
        <v>0</v>
      </c>
      <c r="S154" s="4034"/>
      <c r="T154" s="4035">
        <f t="shared" si="43"/>
        <v>0</v>
      </c>
      <c r="U154" s="4034"/>
      <c r="V154" s="4035">
        <f t="shared" si="44"/>
        <v>0</v>
      </c>
      <c r="W154" s="4036">
        <v>10</v>
      </c>
      <c r="X154" s="4035">
        <f t="shared" ref="X154:X193" si="48">W154*D154</f>
        <v>3200</v>
      </c>
      <c r="Y154" s="4039">
        <f t="shared" si="22"/>
        <v>164</v>
      </c>
      <c r="Z154" s="4038">
        <f t="shared" si="36"/>
        <v>52480</v>
      </c>
    </row>
    <row r="155" spans="1:26" s="3935" customFormat="1" ht="15">
      <c r="A155" s="4030" t="s">
        <v>3234</v>
      </c>
      <c r="B155" s="4031" t="s">
        <v>929</v>
      </c>
      <c r="C155" s="4032" t="s">
        <v>6670</v>
      </c>
      <c r="D155" s="4033">
        <v>1320</v>
      </c>
      <c r="E155" s="4034">
        <v>8</v>
      </c>
      <c r="F155" s="4035">
        <f t="shared" si="28"/>
        <v>10560</v>
      </c>
      <c r="G155" s="4034"/>
      <c r="H155" s="4035">
        <f t="shared" si="45"/>
        <v>0</v>
      </c>
      <c r="I155" s="4034"/>
      <c r="J155" s="4035">
        <f t="shared" si="46"/>
        <v>0</v>
      </c>
      <c r="K155" s="4034"/>
      <c r="L155" s="4035">
        <f t="shared" si="30"/>
        <v>0</v>
      </c>
      <c r="M155" s="4034">
        <v>3</v>
      </c>
      <c r="N155" s="4035">
        <f t="shared" si="47"/>
        <v>3960</v>
      </c>
      <c r="O155" s="4034">
        <v>10</v>
      </c>
      <c r="P155" s="4035">
        <f t="shared" si="35"/>
        <v>13200</v>
      </c>
      <c r="Q155" s="4034">
        <v>8</v>
      </c>
      <c r="R155" s="4035">
        <f t="shared" si="26"/>
        <v>10560</v>
      </c>
      <c r="S155" s="4034">
        <v>30</v>
      </c>
      <c r="T155" s="4035">
        <f t="shared" si="43"/>
        <v>39600</v>
      </c>
      <c r="U155" s="4034"/>
      <c r="V155" s="4035">
        <f t="shared" si="44"/>
        <v>0</v>
      </c>
      <c r="W155" s="4036">
        <v>5</v>
      </c>
      <c r="X155" s="4035">
        <f t="shared" si="48"/>
        <v>6600</v>
      </c>
      <c r="Y155" s="4054">
        <f t="shared" si="22"/>
        <v>64</v>
      </c>
      <c r="Z155" s="4038">
        <f t="shared" si="36"/>
        <v>84480</v>
      </c>
    </row>
    <row r="156" spans="1:26" s="3978" customFormat="1" ht="12.75">
      <c r="A156" s="4030" t="s">
        <v>3235</v>
      </c>
      <c r="B156" s="4031" t="s">
        <v>2898</v>
      </c>
      <c r="C156" s="4032" t="s">
        <v>6671</v>
      </c>
      <c r="D156" s="4033">
        <v>80</v>
      </c>
      <c r="E156" s="4034">
        <v>4000</v>
      </c>
      <c r="F156" s="4035">
        <f t="shared" si="28"/>
        <v>320000</v>
      </c>
      <c r="G156" s="4042">
        <v>7000</v>
      </c>
      <c r="H156" s="4035">
        <f t="shared" si="45"/>
        <v>560000</v>
      </c>
      <c r="I156" s="4042">
        <v>2000</v>
      </c>
      <c r="J156" s="4035">
        <f t="shared" si="46"/>
        <v>160000</v>
      </c>
      <c r="K156" s="4034"/>
      <c r="L156" s="4035">
        <f t="shared" si="30"/>
        <v>0</v>
      </c>
      <c r="M156" s="4034"/>
      <c r="N156" s="4035">
        <f t="shared" si="47"/>
        <v>0</v>
      </c>
      <c r="O156" s="4042">
        <v>20000</v>
      </c>
      <c r="P156" s="4035">
        <f t="shared" si="35"/>
        <v>1600000</v>
      </c>
      <c r="Q156" s="4042">
        <v>5000</v>
      </c>
      <c r="R156" s="4035">
        <f t="shared" si="26"/>
        <v>400000</v>
      </c>
      <c r="S156" s="4034">
        <v>100</v>
      </c>
      <c r="T156" s="4035">
        <f t="shared" si="43"/>
        <v>8000</v>
      </c>
      <c r="U156" s="4034">
        <v>300</v>
      </c>
      <c r="V156" s="4035">
        <f t="shared" si="44"/>
        <v>24000</v>
      </c>
      <c r="W156" s="4042">
        <v>10000</v>
      </c>
      <c r="X156" s="4035">
        <f t="shared" si="48"/>
        <v>800000</v>
      </c>
      <c r="Y156" s="4037">
        <f t="shared" si="22"/>
        <v>48400</v>
      </c>
      <c r="Z156" s="4038">
        <f t="shared" si="36"/>
        <v>3872000</v>
      </c>
    </row>
    <row r="157" spans="1:26" s="3978" customFormat="1" ht="12.75">
      <c r="A157" s="4030" t="s">
        <v>3236</v>
      </c>
      <c r="B157" s="4031" t="s">
        <v>929</v>
      </c>
      <c r="C157" s="4040" t="s">
        <v>6672</v>
      </c>
      <c r="D157" s="4063">
        <v>690</v>
      </c>
      <c r="E157" s="4034">
        <v>4</v>
      </c>
      <c r="F157" s="4035">
        <f t="shared" si="28"/>
        <v>2760</v>
      </c>
      <c r="G157" s="4034"/>
      <c r="H157" s="4035">
        <f t="shared" si="45"/>
        <v>0</v>
      </c>
      <c r="I157" s="4034"/>
      <c r="J157" s="4035">
        <f t="shared" si="46"/>
        <v>0</v>
      </c>
      <c r="K157" s="4034">
        <v>5</v>
      </c>
      <c r="L157" s="4035">
        <f t="shared" si="30"/>
        <v>3450</v>
      </c>
      <c r="M157" s="4034">
        <v>3</v>
      </c>
      <c r="N157" s="4035">
        <f t="shared" si="47"/>
        <v>2070</v>
      </c>
      <c r="O157" s="4034">
        <v>5</v>
      </c>
      <c r="P157" s="4035">
        <f t="shared" si="35"/>
        <v>3450</v>
      </c>
      <c r="Q157" s="4034">
        <v>4</v>
      </c>
      <c r="R157" s="4035">
        <f t="shared" si="26"/>
        <v>2760</v>
      </c>
      <c r="S157" s="4034"/>
      <c r="T157" s="4035">
        <f t="shared" si="43"/>
        <v>0</v>
      </c>
      <c r="U157" s="4034"/>
      <c r="V157" s="4035">
        <f t="shared" si="44"/>
        <v>0</v>
      </c>
      <c r="W157" s="4036">
        <v>5</v>
      </c>
      <c r="X157" s="4035">
        <f t="shared" si="48"/>
        <v>3450</v>
      </c>
      <c r="Y157" s="4039">
        <f t="shared" si="22"/>
        <v>26</v>
      </c>
      <c r="Z157" s="4038">
        <f t="shared" si="36"/>
        <v>17940</v>
      </c>
    </row>
    <row r="158" spans="1:26" s="3978" customFormat="1" ht="12.75">
      <c r="A158" s="4030" t="s">
        <v>3237</v>
      </c>
      <c r="B158" s="4031" t="s">
        <v>929</v>
      </c>
      <c r="C158" s="4032" t="s">
        <v>6673</v>
      </c>
      <c r="D158" s="4033">
        <v>216</v>
      </c>
      <c r="E158" s="4034">
        <v>10</v>
      </c>
      <c r="F158" s="4035">
        <f t="shared" si="28"/>
        <v>2160</v>
      </c>
      <c r="G158" s="4034">
        <v>5</v>
      </c>
      <c r="H158" s="4035">
        <f t="shared" si="45"/>
        <v>1080</v>
      </c>
      <c r="I158" s="4034">
        <v>50</v>
      </c>
      <c r="J158" s="4035">
        <f t="shared" si="46"/>
        <v>10800</v>
      </c>
      <c r="K158" s="4034">
        <v>10</v>
      </c>
      <c r="L158" s="4035">
        <f t="shared" si="30"/>
        <v>2160</v>
      </c>
      <c r="M158" s="4034">
        <v>100</v>
      </c>
      <c r="N158" s="4035">
        <f t="shared" si="47"/>
        <v>21600</v>
      </c>
      <c r="O158" s="4034">
        <v>100</v>
      </c>
      <c r="P158" s="4035">
        <f t="shared" si="35"/>
        <v>21600</v>
      </c>
      <c r="Q158" s="4034">
        <v>40</v>
      </c>
      <c r="R158" s="4035">
        <f t="shared" si="26"/>
        <v>8640</v>
      </c>
      <c r="S158" s="4034">
        <v>50</v>
      </c>
      <c r="T158" s="4035">
        <f t="shared" si="43"/>
        <v>10800</v>
      </c>
      <c r="U158" s="4034">
        <v>10</v>
      </c>
      <c r="V158" s="4035">
        <f t="shared" si="44"/>
        <v>2160</v>
      </c>
      <c r="W158" s="4036"/>
      <c r="X158" s="4035">
        <f t="shared" si="48"/>
        <v>0</v>
      </c>
      <c r="Y158" s="4054">
        <f t="shared" si="22"/>
        <v>375</v>
      </c>
      <c r="Z158" s="4038">
        <f t="shared" si="36"/>
        <v>81000</v>
      </c>
    </row>
    <row r="159" spans="1:26" s="3978" customFormat="1" ht="12.75">
      <c r="A159" s="4030" t="s">
        <v>3238</v>
      </c>
      <c r="B159" s="4031" t="s">
        <v>2898</v>
      </c>
      <c r="C159" s="4032" t="s">
        <v>6674</v>
      </c>
      <c r="D159" s="4033">
        <v>75</v>
      </c>
      <c r="E159" s="4034"/>
      <c r="F159" s="4035">
        <f t="shared" si="28"/>
        <v>0</v>
      </c>
      <c r="G159" s="4034"/>
      <c r="H159" s="4035">
        <f t="shared" si="45"/>
        <v>0</v>
      </c>
      <c r="I159" s="4042">
        <v>5000</v>
      </c>
      <c r="J159" s="4035">
        <f t="shared" si="46"/>
        <v>375000</v>
      </c>
      <c r="K159" s="4034"/>
      <c r="L159" s="4035">
        <f t="shared" si="30"/>
        <v>0</v>
      </c>
      <c r="M159" s="4034"/>
      <c r="N159" s="4035">
        <f t="shared" si="47"/>
        <v>0</v>
      </c>
      <c r="O159" s="4042">
        <v>1000</v>
      </c>
      <c r="P159" s="4035">
        <f t="shared" si="35"/>
        <v>75000</v>
      </c>
      <c r="Q159" s="4034">
        <v>50</v>
      </c>
      <c r="R159" s="4035">
        <f t="shared" si="26"/>
        <v>3750</v>
      </c>
      <c r="S159" s="4034"/>
      <c r="T159" s="4035">
        <f t="shared" si="43"/>
        <v>0</v>
      </c>
      <c r="U159" s="4034"/>
      <c r="V159" s="4035">
        <f t="shared" si="44"/>
        <v>0</v>
      </c>
      <c r="W159" s="4036">
        <v>500</v>
      </c>
      <c r="X159" s="4035">
        <f t="shared" si="48"/>
        <v>37500</v>
      </c>
      <c r="Y159" s="4037">
        <f t="shared" ref="Y159:Y198" si="49">E159+G159+I159+K159+M159+O159+Q159+S159+U159+W159</f>
        <v>6550</v>
      </c>
      <c r="Z159" s="4038">
        <f t="shared" si="36"/>
        <v>491250</v>
      </c>
    </row>
    <row r="160" spans="1:26" s="3978" customFormat="1" ht="12.75">
      <c r="A160" s="4030" t="s">
        <v>3239</v>
      </c>
      <c r="B160" s="4031" t="s">
        <v>6530</v>
      </c>
      <c r="C160" s="4032" t="s">
        <v>6675</v>
      </c>
      <c r="D160" s="4033">
        <v>15</v>
      </c>
      <c r="E160" s="4034">
        <v>200</v>
      </c>
      <c r="F160" s="4035">
        <f t="shared" si="28"/>
        <v>3000</v>
      </c>
      <c r="G160" s="4034">
        <v>600</v>
      </c>
      <c r="H160" s="4035">
        <f t="shared" si="45"/>
        <v>9000</v>
      </c>
      <c r="I160" s="4034">
        <v>500</v>
      </c>
      <c r="J160" s="4035">
        <f t="shared" si="46"/>
        <v>7500</v>
      </c>
      <c r="K160" s="4034">
        <v>200</v>
      </c>
      <c r="L160" s="4035">
        <f t="shared" si="30"/>
        <v>3000</v>
      </c>
      <c r="M160" s="4034">
        <v>100</v>
      </c>
      <c r="N160" s="4035">
        <f t="shared" si="47"/>
        <v>1500</v>
      </c>
      <c r="O160" s="4042">
        <v>1000</v>
      </c>
      <c r="P160" s="4035">
        <f t="shared" si="35"/>
        <v>15000</v>
      </c>
      <c r="Q160" s="4034">
        <v>300</v>
      </c>
      <c r="R160" s="4035">
        <f t="shared" si="26"/>
        <v>4500</v>
      </c>
      <c r="S160" s="4034"/>
      <c r="T160" s="4035">
        <f t="shared" si="43"/>
        <v>0</v>
      </c>
      <c r="U160" s="4034">
        <v>300</v>
      </c>
      <c r="V160" s="4035">
        <f t="shared" si="44"/>
        <v>4500</v>
      </c>
      <c r="W160" s="4042">
        <v>3000</v>
      </c>
      <c r="X160" s="4035">
        <f t="shared" si="48"/>
        <v>45000</v>
      </c>
      <c r="Y160" s="4039">
        <f t="shared" si="49"/>
        <v>6200</v>
      </c>
      <c r="Z160" s="4038">
        <f t="shared" si="36"/>
        <v>93000</v>
      </c>
    </row>
    <row r="161" spans="1:26" s="3978" customFormat="1" ht="12.75">
      <c r="A161" s="4030" t="s">
        <v>3240</v>
      </c>
      <c r="B161" s="4031" t="s">
        <v>912</v>
      </c>
      <c r="C161" s="4032" t="s">
        <v>6676</v>
      </c>
      <c r="D161" s="4033">
        <v>22</v>
      </c>
      <c r="E161" s="4034">
        <v>150</v>
      </c>
      <c r="F161" s="4035">
        <f t="shared" si="28"/>
        <v>3300</v>
      </c>
      <c r="G161" s="4034"/>
      <c r="H161" s="4035">
        <f t="shared" si="45"/>
        <v>0</v>
      </c>
      <c r="I161" s="4034"/>
      <c r="J161" s="4035">
        <f t="shared" si="46"/>
        <v>0</v>
      </c>
      <c r="K161" s="4034">
        <v>288</v>
      </c>
      <c r="L161" s="4035">
        <f t="shared" si="30"/>
        <v>6336</v>
      </c>
      <c r="M161" s="4034">
        <v>144</v>
      </c>
      <c r="N161" s="4035">
        <f t="shared" si="47"/>
        <v>3168</v>
      </c>
      <c r="O161" s="4034">
        <v>144</v>
      </c>
      <c r="P161" s="4035">
        <f t="shared" si="35"/>
        <v>3168</v>
      </c>
      <c r="Q161" s="4034">
        <v>200</v>
      </c>
      <c r="R161" s="4035">
        <f t="shared" si="26"/>
        <v>4400</v>
      </c>
      <c r="S161" s="4034">
        <v>250</v>
      </c>
      <c r="T161" s="4035">
        <f t="shared" si="43"/>
        <v>5500</v>
      </c>
      <c r="U161" s="4034">
        <v>60</v>
      </c>
      <c r="V161" s="4035">
        <f t="shared" si="44"/>
        <v>1320</v>
      </c>
      <c r="W161" s="4042">
        <v>1440</v>
      </c>
      <c r="X161" s="4056">
        <f t="shared" si="48"/>
        <v>31680</v>
      </c>
      <c r="Y161" s="4037">
        <f t="shared" si="49"/>
        <v>2676</v>
      </c>
      <c r="Z161" s="4038">
        <f t="shared" si="36"/>
        <v>58872</v>
      </c>
    </row>
    <row r="162" spans="1:26" s="3978" customFormat="1" ht="12.75">
      <c r="A162" s="4030" t="s">
        <v>3241</v>
      </c>
      <c r="B162" s="4031" t="s">
        <v>929</v>
      </c>
      <c r="C162" s="4032" t="s">
        <v>6677</v>
      </c>
      <c r="D162" s="4033">
        <v>605</v>
      </c>
      <c r="E162" s="4034">
        <v>2</v>
      </c>
      <c r="F162" s="4035">
        <f t="shared" si="28"/>
        <v>1210</v>
      </c>
      <c r="G162" s="4034"/>
      <c r="H162" s="4035">
        <f t="shared" si="45"/>
        <v>0</v>
      </c>
      <c r="I162" s="4034"/>
      <c r="J162" s="4035">
        <f t="shared" si="46"/>
        <v>0</v>
      </c>
      <c r="K162" s="4034"/>
      <c r="L162" s="4035">
        <f t="shared" si="30"/>
        <v>0</v>
      </c>
      <c r="M162" s="4034"/>
      <c r="N162" s="4035">
        <f t="shared" si="47"/>
        <v>0</v>
      </c>
      <c r="O162" s="4034">
        <v>2</v>
      </c>
      <c r="P162" s="4035">
        <f t="shared" si="35"/>
        <v>1210</v>
      </c>
      <c r="Q162" s="4034"/>
      <c r="R162" s="4035">
        <f t="shared" si="26"/>
        <v>0</v>
      </c>
      <c r="S162" s="4034">
        <v>3</v>
      </c>
      <c r="T162" s="4035">
        <f t="shared" si="43"/>
        <v>1815</v>
      </c>
      <c r="U162" s="4034">
        <v>5</v>
      </c>
      <c r="V162" s="4035">
        <f t="shared" si="44"/>
        <v>3025</v>
      </c>
      <c r="W162" s="4036"/>
      <c r="X162" s="4035">
        <f t="shared" si="48"/>
        <v>0</v>
      </c>
      <c r="Y162" s="4051">
        <f t="shared" si="49"/>
        <v>12</v>
      </c>
      <c r="Z162" s="4038">
        <f t="shared" si="36"/>
        <v>7260</v>
      </c>
    </row>
    <row r="163" spans="1:26" s="3978" customFormat="1" ht="12.75">
      <c r="A163" s="4030" t="s">
        <v>3242</v>
      </c>
      <c r="B163" s="4031" t="s">
        <v>6615</v>
      </c>
      <c r="C163" s="4032" t="s">
        <v>6678</v>
      </c>
      <c r="D163" s="4033">
        <v>20</v>
      </c>
      <c r="E163" s="4034">
        <v>1500</v>
      </c>
      <c r="F163" s="4035">
        <f t="shared" si="28"/>
        <v>30000</v>
      </c>
      <c r="G163" s="4034"/>
      <c r="H163" s="4035">
        <f t="shared" si="45"/>
        <v>0</v>
      </c>
      <c r="I163" s="4034">
        <v>300</v>
      </c>
      <c r="J163" s="4035">
        <f t="shared" si="46"/>
        <v>6000</v>
      </c>
      <c r="K163" s="4034">
        <v>100</v>
      </c>
      <c r="L163" s="4035">
        <f t="shared" si="30"/>
        <v>2000</v>
      </c>
      <c r="M163" s="4034"/>
      <c r="N163" s="4035">
        <f t="shared" si="47"/>
        <v>0</v>
      </c>
      <c r="O163" s="4034">
        <v>500</v>
      </c>
      <c r="P163" s="4035">
        <f t="shared" si="35"/>
        <v>10000</v>
      </c>
      <c r="Q163" s="4034">
        <v>200</v>
      </c>
      <c r="R163" s="4035">
        <f t="shared" ref="R163:R198" si="50">Q163*D163</f>
        <v>4000</v>
      </c>
      <c r="S163" s="4034">
        <v>50</v>
      </c>
      <c r="T163" s="4035">
        <f t="shared" si="43"/>
        <v>1000</v>
      </c>
      <c r="U163" s="4034">
        <v>60</v>
      </c>
      <c r="V163" s="4035">
        <f t="shared" si="44"/>
        <v>1200</v>
      </c>
      <c r="W163" s="4042">
        <v>3000</v>
      </c>
      <c r="X163" s="4035">
        <f t="shared" si="48"/>
        <v>60000</v>
      </c>
      <c r="Y163" s="4037">
        <f t="shared" si="49"/>
        <v>5710</v>
      </c>
      <c r="Z163" s="4038">
        <f t="shared" si="36"/>
        <v>114200</v>
      </c>
    </row>
    <row r="164" spans="1:26" s="3978" customFormat="1" ht="12.75">
      <c r="A164" s="4030" t="s">
        <v>3243</v>
      </c>
      <c r="B164" s="4031" t="s">
        <v>929</v>
      </c>
      <c r="C164" s="4032" t="s">
        <v>6679</v>
      </c>
      <c r="D164" s="4033">
        <v>605</v>
      </c>
      <c r="E164" s="4034">
        <v>2</v>
      </c>
      <c r="F164" s="4035">
        <f t="shared" si="28"/>
        <v>1210</v>
      </c>
      <c r="G164" s="4034"/>
      <c r="H164" s="4035">
        <f t="shared" si="45"/>
        <v>0</v>
      </c>
      <c r="I164" s="4034">
        <v>50</v>
      </c>
      <c r="J164" s="4035">
        <f t="shared" si="46"/>
        <v>30250</v>
      </c>
      <c r="K164" s="4034"/>
      <c r="L164" s="4035">
        <f t="shared" si="30"/>
        <v>0</v>
      </c>
      <c r="M164" s="4034">
        <v>3</v>
      </c>
      <c r="N164" s="4035">
        <f t="shared" si="47"/>
        <v>1815</v>
      </c>
      <c r="O164" s="4034">
        <v>2</v>
      </c>
      <c r="P164" s="4035">
        <f t="shared" si="35"/>
        <v>1210</v>
      </c>
      <c r="Q164" s="4034">
        <v>50</v>
      </c>
      <c r="R164" s="4035">
        <f t="shared" si="50"/>
        <v>30250</v>
      </c>
      <c r="S164" s="4034">
        <v>3</v>
      </c>
      <c r="T164" s="4035">
        <f t="shared" si="43"/>
        <v>1815</v>
      </c>
      <c r="U164" s="4034">
        <v>5</v>
      </c>
      <c r="V164" s="4035">
        <f t="shared" si="44"/>
        <v>3025</v>
      </c>
      <c r="W164" s="4036"/>
      <c r="X164" s="4035">
        <f t="shared" si="48"/>
        <v>0</v>
      </c>
      <c r="Y164" s="4039">
        <f t="shared" si="49"/>
        <v>115</v>
      </c>
      <c r="Z164" s="4038">
        <f t="shared" si="36"/>
        <v>69575</v>
      </c>
    </row>
    <row r="165" spans="1:26" s="3978" customFormat="1" ht="12.75">
      <c r="A165" s="4030" t="s">
        <v>3244</v>
      </c>
      <c r="B165" s="4031" t="s">
        <v>912</v>
      </c>
      <c r="C165" s="4032" t="s">
        <v>6680</v>
      </c>
      <c r="D165" s="4033">
        <v>20</v>
      </c>
      <c r="E165" s="4034">
        <v>200</v>
      </c>
      <c r="F165" s="4035">
        <f t="shared" ref="F165:F179" si="51">E165*D165</f>
        <v>4000</v>
      </c>
      <c r="G165" s="4034">
        <v>432</v>
      </c>
      <c r="H165" s="4035">
        <f t="shared" si="45"/>
        <v>8640</v>
      </c>
      <c r="I165" s="4034"/>
      <c r="J165" s="4035">
        <f t="shared" si="46"/>
        <v>0</v>
      </c>
      <c r="K165" s="4034">
        <v>288</v>
      </c>
      <c r="L165" s="4035">
        <f t="shared" ref="L165:L198" si="52">K165*D165</f>
        <v>5760</v>
      </c>
      <c r="M165" s="4034">
        <v>144</v>
      </c>
      <c r="N165" s="4035">
        <f t="shared" si="47"/>
        <v>2880</v>
      </c>
      <c r="O165" s="4034">
        <v>576</v>
      </c>
      <c r="P165" s="4035">
        <f t="shared" si="35"/>
        <v>11520</v>
      </c>
      <c r="Q165" s="4034">
        <v>800</v>
      </c>
      <c r="R165" s="4035">
        <f t="shared" si="50"/>
        <v>16000</v>
      </c>
      <c r="S165" s="4034">
        <v>300</v>
      </c>
      <c r="T165" s="4035">
        <f t="shared" si="43"/>
        <v>6000</v>
      </c>
      <c r="U165" s="4034">
        <v>144</v>
      </c>
      <c r="V165" s="4035">
        <f t="shared" si="44"/>
        <v>2880</v>
      </c>
      <c r="W165" s="4042">
        <v>1440</v>
      </c>
      <c r="X165" s="4035">
        <f t="shared" si="48"/>
        <v>28800</v>
      </c>
      <c r="Y165" s="4042">
        <f t="shared" si="49"/>
        <v>4324</v>
      </c>
      <c r="Z165" s="4038">
        <f t="shared" si="36"/>
        <v>86480</v>
      </c>
    </row>
    <row r="166" spans="1:26" s="3978" customFormat="1" ht="12.75">
      <c r="A166" s="4030" t="s">
        <v>3245</v>
      </c>
      <c r="B166" s="4031" t="s">
        <v>929</v>
      </c>
      <c r="C166" s="4032" t="s">
        <v>6681</v>
      </c>
      <c r="D166" s="4033">
        <v>60</v>
      </c>
      <c r="E166" s="4034">
        <v>20</v>
      </c>
      <c r="F166" s="4035">
        <f t="shared" si="51"/>
        <v>1200</v>
      </c>
      <c r="G166" s="4034">
        <v>40</v>
      </c>
      <c r="H166" s="4035">
        <f t="shared" si="45"/>
        <v>2400</v>
      </c>
      <c r="I166" s="4034">
        <v>20</v>
      </c>
      <c r="J166" s="4035">
        <f t="shared" si="46"/>
        <v>1200</v>
      </c>
      <c r="K166" s="4034"/>
      <c r="L166" s="4035">
        <f t="shared" si="52"/>
        <v>0</v>
      </c>
      <c r="M166" s="4034">
        <v>30</v>
      </c>
      <c r="N166" s="4035">
        <f t="shared" si="47"/>
        <v>1800</v>
      </c>
      <c r="O166" s="4034">
        <v>100</v>
      </c>
      <c r="P166" s="4035">
        <f t="shared" si="35"/>
        <v>6000</v>
      </c>
      <c r="Q166" s="4034">
        <v>8</v>
      </c>
      <c r="R166" s="4035">
        <f t="shared" si="50"/>
        <v>480</v>
      </c>
      <c r="S166" s="4034">
        <v>30</v>
      </c>
      <c r="T166" s="4035">
        <f t="shared" si="43"/>
        <v>1800</v>
      </c>
      <c r="U166" s="4034">
        <v>10</v>
      </c>
      <c r="V166" s="4035">
        <f t="shared" si="44"/>
        <v>600</v>
      </c>
      <c r="W166" s="4036">
        <v>50</v>
      </c>
      <c r="X166" s="4035">
        <f t="shared" si="48"/>
        <v>3000</v>
      </c>
      <c r="Y166" s="4042">
        <f t="shared" si="49"/>
        <v>308</v>
      </c>
      <c r="Z166" s="4038">
        <f t="shared" si="36"/>
        <v>18480</v>
      </c>
    </row>
    <row r="167" spans="1:26" s="3978" customFormat="1" ht="12.75">
      <c r="A167" s="4030" t="s">
        <v>3246</v>
      </c>
      <c r="B167" s="4031" t="s">
        <v>6530</v>
      </c>
      <c r="C167" s="4032" t="s">
        <v>6682</v>
      </c>
      <c r="D167" s="4033">
        <v>45</v>
      </c>
      <c r="E167" s="4034">
        <v>100</v>
      </c>
      <c r="F167" s="4035">
        <f t="shared" si="51"/>
        <v>4500</v>
      </c>
      <c r="G167" s="4034">
        <v>100</v>
      </c>
      <c r="H167" s="4035">
        <f t="shared" si="45"/>
        <v>4500</v>
      </c>
      <c r="I167" s="4034">
        <v>100</v>
      </c>
      <c r="J167" s="4035">
        <f t="shared" si="46"/>
        <v>4500</v>
      </c>
      <c r="K167" s="4034">
        <v>200</v>
      </c>
      <c r="L167" s="4035">
        <f t="shared" si="52"/>
        <v>9000</v>
      </c>
      <c r="M167" s="4034"/>
      <c r="N167" s="4035">
        <f t="shared" si="47"/>
        <v>0</v>
      </c>
      <c r="O167" s="4034">
        <v>100</v>
      </c>
      <c r="P167" s="4035">
        <f t="shared" si="35"/>
        <v>4500</v>
      </c>
      <c r="Q167" s="4034">
        <v>300</v>
      </c>
      <c r="R167" s="4035">
        <f t="shared" si="50"/>
        <v>13500</v>
      </c>
      <c r="S167" s="4034"/>
      <c r="T167" s="4035">
        <f t="shared" si="43"/>
        <v>0</v>
      </c>
      <c r="U167" s="4034">
        <v>100</v>
      </c>
      <c r="V167" s="4035">
        <f t="shared" si="44"/>
        <v>4500</v>
      </c>
      <c r="W167" s="4036"/>
      <c r="X167" s="4035">
        <f t="shared" si="48"/>
        <v>0</v>
      </c>
      <c r="Y167" s="4042">
        <f t="shared" si="49"/>
        <v>1000</v>
      </c>
      <c r="Z167" s="4038">
        <f t="shared" si="36"/>
        <v>45000</v>
      </c>
    </row>
    <row r="168" spans="1:26" s="3978" customFormat="1" ht="12.75">
      <c r="A168" s="4030" t="s">
        <v>3247</v>
      </c>
      <c r="B168" s="4031" t="s">
        <v>2898</v>
      </c>
      <c r="C168" s="4032" t="s">
        <v>6683</v>
      </c>
      <c r="D168" s="4033">
        <v>198</v>
      </c>
      <c r="E168" s="4034"/>
      <c r="F168" s="4035">
        <f t="shared" si="51"/>
        <v>0</v>
      </c>
      <c r="G168" s="4034">
        <v>400</v>
      </c>
      <c r="H168" s="4035">
        <f t="shared" si="45"/>
        <v>79200</v>
      </c>
      <c r="I168" s="4034">
        <v>500</v>
      </c>
      <c r="J168" s="4035">
        <f t="shared" si="46"/>
        <v>99000</v>
      </c>
      <c r="K168" s="4034"/>
      <c r="L168" s="4035">
        <f t="shared" si="52"/>
        <v>0</v>
      </c>
      <c r="M168" s="4034"/>
      <c r="N168" s="4035">
        <f t="shared" si="47"/>
        <v>0</v>
      </c>
      <c r="O168" s="4042">
        <v>2000</v>
      </c>
      <c r="P168" s="4035">
        <f t="shared" si="35"/>
        <v>396000</v>
      </c>
      <c r="Q168" s="4034">
        <v>100</v>
      </c>
      <c r="R168" s="4035">
        <f t="shared" si="50"/>
        <v>19800</v>
      </c>
      <c r="S168" s="4034"/>
      <c r="T168" s="4035">
        <f t="shared" si="43"/>
        <v>0</v>
      </c>
      <c r="U168" s="4034"/>
      <c r="V168" s="4035">
        <f t="shared" si="44"/>
        <v>0</v>
      </c>
      <c r="W168" s="4042">
        <v>3000</v>
      </c>
      <c r="X168" s="4035">
        <f t="shared" si="48"/>
        <v>594000</v>
      </c>
      <c r="Y168" s="4042">
        <f t="shared" si="49"/>
        <v>6000</v>
      </c>
      <c r="Z168" s="4038">
        <f t="shared" si="36"/>
        <v>1188000</v>
      </c>
    </row>
    <row r="169" spans="1:26" s="3978" customFormat="1" ht="12.75">
      <c r="A169" s="4030" t="s">
        <v>3248</v>
      </c>
      <c r="B169" s="4049" t="s">
        <v>2898</v>
      </c>
      <c r="C169" s="4050" t="s">
        <v>6684</v>
      </c>
      <c r="D169" s="4033">
        <v>75</v>
      </c>
      <c r="E169" s="4034">
        <v>5</v>
      </c>
      <c r="F169" s="4035">
        <f t="shared" si="51"/>
        <v>375</v>
      </c>
      <c r="G169" s="4034">
        <v>30</v>
      </c>
      <c r="H169" s="4035">
        <f t="shared" si="45"/>
        <v>2250</v>
      </c>
      <c r="I169" s="4034"/>
      <c r="J169" s="4035">
        <f t="shared" si="46"/>
        <v>0</v>
      </c>
      <c r="K169" s="4034">
        <v>20</v>
      </c>
      <c r="L169" s="4035">
        <f t="shared" si="52"/>
        <v>1500</v>
      </c>
      <c r="M169" s="4034">
        <v>5</v>
      </c>
      <c r="N169" s="4035">
        <f t="shared" si="47"/>
        <v>375</v>
      </c>
      <c r="O169" s="4034">
        <v>300</v>
      </c>
      <c r="P169" s="4035">
        <f t="shared" si="35"/>
        <v>22500</v>
      </c>
      <c r="Q169" s="4034">
        <v>50</v>
      </c>
      <c r="R169" s="4035">
        <f t="shared" si="50"/>
        <v>3750</v>
      </c>
      <c r="S169" s="4034"/>
      <c r="T169" s="4035">
        <f t="shared" si="43"/>
        <v>0</v>
      </c>
      <c r="U169" s="4034"/>
      <c r="V169" s="4035">
        <f t="shared" si="44"/>
        <v>0</v>
      </c>
      <c r="W169" s="4036">
        <v>300</v>
      </c>
      <c r="X169" s="4035">
        <f t="shared" si="48"/>
        <v>22500</v>
      </c>
      <c r="Y169" s="4042">
        <f t="shared" si="49"/>
        <v>710</v>
      </c>
      <c r="Z169" s="4038">
        <f t="shared" si="36"/>
        <v>53250</v>
      </c>
    </row>
    <row r="170" spans="1:26" s="3978" customFormat="1" ht="12.75">
      <c r="A170" s="4030" t="s">
        <v>3249</v>
      </c>
      <c r="B170" s="4049" t="s">
        <v>929</v>
      </c>
      <c r="C170" s="4050" t="s">
        <v>6685</v>
      </c>
      <c r="D170" s="4033">
        <v>1500</v>
      </c>
      <c r="E170" s="4034"/>
      <c r="F170" s="4035">
        <f t="shared" si="51"/>
        <v>0</v>
      </c>
      <c r="G170" s="4034"/>
      <c r="H170" s="4035">
        <f t="shared" si="45"/>
        <v>0</v>
      </c>
      <c r="I170" s="4034">
        <v>5</v>
      </c>
      <c r="J170" s="4035">
        <f t="shared" si="46"/>
        <v>7500</v>
      </c>
      <c r="K170" s="4034"/>
      <c r="L170" s="4035">
        <f t="shared" si="52"/>
        <v>0</v>
      </c>
      <c r="M170" s="4034">
        <v>1</v>
      </c>
      <c r="N170" s="4035">
        <f t="shared" si="47"/>
        <v>1500</v>
      </c>
      <c r="O170" s="4034">
        <v>300</v>
      </c>
      <c r="P170" s="4035">
        <f t="shared" si="35"/>
        <v>450000</v>
      </c>
      <c r="Q170" s="4034">
        <v>5</v>
      </c>
      <c r="R170" s="4035">
        <f t="shared" si="50"/>
        <v>7500</v>
      </c>
      <c r="S170" s="4034"/>
      <c r="T170" s="4035">
        <f t="shared" si="43"/>
        <v>0</v>
      </c>
      <c r="U170" s="4034"/>
      <c r="V170" s="4035">
        <f t="shared" si="44"/>
        <v>0</v>
      </c>
      <c r="W170" s="4036">
        <v>15</v>
      </c>
      <c r="X170" s="4035">
        <f t="shared" si="48"/>
        <v>22500</v>
      </c>
      <c r="Y170" s="4042">
        <f t="shared" si="49"/>
        <v>326</v>
      </c>
      <c r="Z170" s="4038">
        <f t="shared" si="36"/>
        <v>489000</v>
      </c>
    </row>
    <row r="171" spans="1:26" s="3978" customFormat="1" ht="12.75">
      <c r="A171" s="4030" t="s">
        <v>3250</v>
      </c>
      <c r="B171" s="4031" t="s">
        <v>929</v>
      </c>
      <c r="C171" s="4032" t="s">
        <v>6686</v>
      </c>
      <c r="D171" s="4033">
        <v>500</v>
      </c>
      <c r="E171" s="4034">
        <v>3</v>
      </c>
      <c r="F171" s="4035">
        <f t="shared" si="51"/>
        <v>1500</v>
      </c>
      <c r="G171" s="4034"/>
      <c r="H171" s="4035">
        <f t="shared" si="45"/>
        <v>0</v>
      </c>
      <c r="I171" s="4034">
        <v>2</v>
      </c>
      <c r="J171" s="4035">
        <f t="shared" si="46"/>
        <v>1000</v>
      </c>
      <c r="K171" s="4034"/>
      <c r="L171" s="4035">
        <f t="shared" si="52"/>
        <v>0</v>
      </c>
      <c r="M171" s="4034">
        <v>5</v>
      </c>
      <c r="N171" s="4035">
        <f t="shared" si="47"/>
        <v>2500</v>
      </c>
      <c r="O171" s="4034">
        <v>20</v>
      </c>
      <c r="P171" s="4035">
        <f t="shared" si="35"/>
        <v>10000</v>
      </c>
      <c r="Q171" s="4034"/>
      <c r="R171" s="4035">
        <f t="shared" si="50"/>
        <v>0</v>
      </c>
      <c r="S171" s="4034">
        <v>10</v>
      </c>
      <c r="T171" s="4035">
        <f t="shared" si="43"/>
        <v>5000</v>
      </c>
      <c r="U171" s="4034"/>
      <c r="V171" s="4035">
        <f t="shared" si="44"/>
        <v>0</v>
      </c>
      <c r="W171" s="4036">
        <v>20</v>
      </c>
      <c r="X171" s="4035">
        <f t="shared" si="48"/>
        <v>10000</v>
      </c>
      <c r="Y171" s="4042">
        <f t="shared" si="49"/>
        <v>60</v>
      </c>
      <c r="Z171" s="4038">
        <f t="shared" si="36"/>
        <v>30000</v>
      </c>
    </row>
    <row r="172" spans="1:26" s="3978" customFormat="1" ht="12.75">
      <c r="A172" s="4030" t="s">
        <v>3251</v>
      </c>
      <c r="B172" s="4031" t="s">
        <v>929</v>
      </c>
      <c r="C172" s="4032" t="s">
        <v>6687</v>
      </c>
      <c r="D172" s="4033">
        <v>470</v>
      </c>
      <c r="E172" s="4034"/>
      <c r="F172" s="4035">
        <f t="shared" si="51"/>
        <v>0</v>
      </c>
      <c r="G172" s="4034"/>
      <c r="H172" s="4035">
        <f t="shared" si="45"/>
        <v>0</v>
      </c>
      <c r="I172" s="4034"/>
      <c r="J172" s="4035">
        <f t="shared" si="46"/>
        <v>0</v>
      </c>
      <c r="K172" s="4034">
        <v>5</v>
      </c>
      <c r="L172" s="4035">
        <f t="shared" si="52"/>
        <v>2350</v>
      </c>
      <c r="M172" s="4034">
        <v>5</v>
      </c>
      <c r="N172" s="4035">
        <f t="shared" si="47"/>
        <v>2350</v>
      </c>
      <c r="O172" s="4034"/>
      <c r="P172" s="4035">
        <f t="shared" ref="P172:P192" si="53">D172*O172</f>
        <v>0</v>
      </c>
      <c r="Q172" s="4034"/>
      <c r="R172" s="4035">
        <f t="shared" si="50"/>
        <v>0</v>
      </c>
      <c r="S172" s="4034">
        <v>5</v>
      </c>
      <c r="T172" s="4035">
        <f t="shared" si="43"/>
        <v>2350</v>
      </c>
      <c r="U172" s="4034"/>
      <c r="V172" s="4035">
        <f t="shared" si="44"/>
        <v>0</v>
      </c>
      <c r="W172" s="4036"/>
      <c r="X172" s="4035">
        <f t="shared" si="48"/>
        <v>0</v>
      </c>
      <c r="Y172" s="4042">
        <f t="shared" si="49"/>
        <v>15</v>
      </c>
      <c r="Z172" s="4038">
        <f t="shared" ref="Z172:Z199" si="54">Y172*D172</f>
        <v>7050</v>
      </c>
    </row>
    <row r="173" spans="1:26" s="3978" customFormat="1" ht="12.75">
      <c r="A173" s="4030" t="s">
        <v>3252</v>
      </c>
      <c r="B173" s="4031" t="s">
        <v>929</v>
      </c>
      <c r="C173" s="4040" t="s">
        <v>6688</v>
      </c>
      <c r="D173" s="4063">
        <v>930</v>
      </c>
      <c r="E173" s="4034">
        <v>3</v>
      </c>
      <c r="F173" s="4035">
        <f t="shared" si="51"/>
        <v>2790</v>
      </c>
      <c r="G173" s="4034"/>
      <c r="H173" s="4035">
        <f t="shared" si="45"/>
        <v>0</v>
      </c>
      <c r="I173" s="4034"/>
      <c r="J173" s="4035">
        <f t="shared" si="46"/>
        <v>0</v>
      </c>
      <c r="K173" s="4034"/>
      <c r="L173" s="4035">
        <f t="shared" si="52"/>
        <v>0</v>
      </c>
      <c r="M173" s="4034">
        <v>5</v>
      </c>
      <c r="N173" s="4035">
        <f t="shared" si="47"/>
        <v>4650</v>
      </c>
      <c r="O173" s="4034"/>
      <c r="P173" s="4035">
        <f t="shared" si="53"/>
        <v>0</v>
      </c>
      <c r="Q173" s="4034">
        <v>1</v>
      </c>
      <c r="R173" s="4035">
        <f t="shared" si="50"/>
        <v>930</v>
      </c>
      <c r="S173" s="4034">
        <v>5</v>
      </c>
      <c r="T173" s="4035">
        <f t="shared" si="43"/>
        <v>4650</v>
      </c>
      <c r="U173" s="4034">
        <v>3</v>
      </c>
      <c r="V173" s="4035">
        <f t="shared" si="44"/>
        <v>2790</v>
      </c>
      <c r="W173" s="4036"/>
      <c r="X173" s="4035">
        <f t="shared" si="48"/>
        <v>0</v>
      </c>
      <c r="Y173" s="4039">
        <f t="shared" si="49"/>
        <v>17</v>
      </c>
      <c r="Z173" s="4038">
        <f t="shared" si="54"/>
        <v>15810</v>
      </c>
    </row>
    <row r="174" spans="1:26" s="3978" customFormat="1" ht="12.75">
      <c r="A174" s="4030" t="s">
        <v>3253</v>
      </c>
      <c r="B174" s="4031" t="s">
        <v>6530</v>
      </c>
      <c r="C174" s="4032" t="s">
        <v>6689</v>
      </c>
      <c r="D174" s="4033">
        <v>12</v>
      </c>
      <c r="E174" s="4034">
        <v>8000</v>
      </c>
      <c r="F174" s="4035">
        <f t="shared" si="51"/>
        <v>96000</v>
      </c>
      <c r="G174" s="4042">
        <v>14000</v>
      </c>
      <c r="H174" s="4035">
        <f t="shared" si="45"/>
        <v>168000</v>
      </c>
      <c r="I174" s="4042">
        <v>1000</v>
      </c>
      <c r="J174" s="4035">
        <f t="shared" si="46"/>
        <v>12000</v>
      </c>
      <c r="K174" s="4042">
        <v>15000</v>
      </c>
      <c r="L174" s="4035">
        <f t="shared" si="52"/>
        <v>180000</v>
      </c>
      <c r="M174" s="4034"/>
      <c r="N174" s="4035">
        <f t="shared" si="47"/>
        <v>0</v>
      </c>
      <c r="O174" s="4042">
        <v>30000</v>
      </c>
      <c r="P174" s="4035">
        <f t="shared" si="53"/>
        <v>360000</v>
      </c>
      <c r="Q174" s="4042">
        <v>4000</v>
      </c>
      <c r="R174" s="4035">
        <f t="shared" si="50"/>
        <v>48000</v>
      </c>
      <c r="S174" s="4042">
        <v>5000</v>
      </c>
      <c r="T174" s="4035">
        <f t="shared" si="43"/>
        <v>60000</v>
      </c>
      <c r="U174" s="4042">
        <v>4500</v>
      </c>
      <c r="V174" s="4035">
        <f t="shared" si="44"/>
        <v>54000</v>
      </c>
      <c r="W174" s="4042">
        <v>12000</v>
      </c>
      <c r="X174" s="4056">
        <f t="shared" si="48"/>
        <v>144000</v>
      </c>
      <c r="Y174" s="4037">
        <f t="shared" si="49"/>
        <v>93500</v>
      </c>
      <c r="Z174" s="4038">
        <f t="shared" si="54"/>
        <v>1122000</v>
      </c>
    </row>
    <row r="175" spans="1:26" s="3978" customFormat="1" ht="12.75">
      <c r="A175" s="4030" t="s">
        <v>3254</v>
      </c>
      <c r="B175" s="4031" t="s">
        <v>919</v>
      </c>
      <c r="C175" s="4032" t="s">
        <v>6690</v>
      </c>
      <c r="D175" s="4033">
        <v>1000</v>
      </c>
      <c r="E175" s="4034"/>
      <c r="F175" s="4035">
        <f t="shared" si="51"/>
        <v>0</v>
      </c>
      <c r="G175" s="4034">
        <v>2</v>
      </c>
      <c r="H175" s="4035">
        <f t="shared" si="45"/>
        <v>2000</v>
      </c>
      <c r="I175" s="4034"/>
      <c r="J175" s="4035">
        <f t="shared" si="46"/>
        <v>0</v>
      </c>
      <c r="K175" s="4034"/>
      <c r="L175" s="4035">
        <f t="shared" si="52"/>
        <v>0</v>
      </c>
      <c r="M175" s="4034">
        <v>5</v>
      </c>
      <c r="N175" s="4035">
        <f t="shared" si="47"/>
        <v>5000</v>
      </c>
      <c r="O175" s="4034">
        <v>20</v>
      </c>
      <c r="P175" s="4035">
        <f t="shared" si="53"/>
        <v>20000</v>
      </c>
      <c r="Q175" s="4034"/>
      <c r="R175" s="4035">
        <f t="shared" si="50"/>
        <v>0</v>
      </c>
      <c r="S175" s="4034"/>
      <c r="T175" s="4035">
        <f t="shared" si="43"/>
        <v>0</v>
      </c>
      <c r="U175" s="4034"/>
      <c r="V175" s="4035">
        <f t="shared" si="44"/>
        <v>0</v>
      </c>
      <c r="W175" s="4036"/>
      <c r="X175" s="4035">
        <f t="shared" si="48"/>
        <v>0</v>
      </c>
      <c r="Y175" s="4051">
        <f t="shared" si="49"/>
        <v>27</v>
      </c>
      <c r="Z175" s="4038">
        <f t="shared" si="54"/>
        <v>27000</v>
      </c>
    </row>
    <row r="176" spans="1:26" s="3978" customFormat="1" ht="15" customHeight="1">
      <c r="A176" s="4030" t="s">
        <v>3255</v>
      </c>
      <c r="B176" s="4031" t="s">
        <v>929</v>
      </c>
      <c r="C176" s="4071" t="s">
        <v>6691</v>
      </c>
      <c r="D176" s="4072">
        <v>700</v>
      </c>
      <c r="E176" s="4034">
        <v>365</v>
      </c>
      <c r="F176" s="4035">
        <f t="shared" si="51"/>
        <v>255500</v>
      </c>
      <c r="G176" s="4034">
        <v>400</v>
      </c>
      <c r="H176" s="4035">
        <f t="shared" si="45"/>
        <v>280000</v>
      </c>
      <c r="I176" s="4034"/>
      <c r="J176" s="4035">
        <f t="shared" si="46"/>
        <v>0</v>
      </c>
      <c r="K176" s="4034">
        <v>230</v>
      </c>
      <c r="L176" s="4035">
        <f t="shared" si="52"/>
        <v>161000</v>
      </c>
      <c r="M176" s="4034">
        <v>200</v>
      </c>
      <c r="N176" s="4035">
        <f t="shared" si="47"/>
        <v>140000</v>
      </c>
      <c r="O176" s="4042">
        <v>1000</v>
      </c>
      <c r="P176" s="4035">
        <f t="shared" si="53"/>
        <v>700000</v>
      </c>
      <c r="Q176" s="4034">
        <v>85</v>
      </c>
      <c r="R176" s="4035">
        <f t="shared" si="50"/>
        <v>59500</v>
      </c>
      <c r="S176" s="4034">
        <v>100</v>
      </c>
      <c r="T176" s="4035">
        <f t="shared" si="43"/>
        <v>70000</v>
      </c>
      <c r="U176" s="4034">
        <v>43</v>
      </c>
      <c r="V176" s="4035">
        <f t="shared" si="44"/>
        <v>30100</v>
      </c>
      <c r="W176" s="4036">
        <v>350</v>
      </c>
      <c r="X176" s="4046">
        <f t="shared" si="48"/>
        <v>245000</v>
      </c>
      <c r="Y176" s="4054">
        <f t="shared" si="49"/>
        <v>2773</v>
      </c>
      <c r="Z176" s="4038">
        <f t="shared" si="54"/>
        <v>1941100</v>
      </c>
    </row>
    <row r="177" spans="1:26" s="3978" customFormat="1" ht="12.75">
      <c r="A177" s="4030" t="s">
        <v>3256</v>
      </c>
      <c r="B177" s="4031" t="s">
        <v>929</v>
      </c>
      <c r="C177" s="4032" t="s">
        <v>6692</v>
      </c>
      <c r="D177" s="4033">
        <v>360</v>
      </c>
      <c r="E177" s="4034">
        <v>300</v>
      </c>
      <c r="F177" s="4035">
        <f t="shared" si="51"/>
        <v>108000</v>
      </c>
      <c r="G177" s="4034">
        <v>300</v>
      </c>
      <c r="H177" s="4035">
        <f t="shared" si="45"/>
        <v>108000</v>
      </c>
      <c r="I177" s="4034">
        <v>50</v>
      </c>
      <c r="J177" s="4035">
        <f t="shared" si="46"/>
        <v>18000</v>
      </c>
      <c r="K177" s="4034">
        <v>200</v>
      </c>
      <c r="L177" s="4035">
        <f t="shared" si="52"/>
        <v>72000</v>
      </c>
      <c r="M177" s="4034">
        <v>200</v>
      </c>
      <c r="N177" s="4035">
        <f t="shared" si="47"/>
        <v>72000</v>
      </c>
      <c r="O177" s="4034">
        <v>700</v>
      </c>
      <c r="P177" s="4035">
        <f t="shared" si="53"/>
        <v>252000</v>
      </c>
      <c r="Q177" s="4034">
        <v>133</v>
      </c>
      <c r="R177" s="4035">
        <f t="shared" si="50"/>
        <v>47880</v>
      </c>
      <c r="S177" s="4034">
        <v>100</v>
      </c>
      <c r="T177" s="4035">
        <f t="shared" si="43"/>
        <v>36000</v>
      </c>
      <c r="U177" s="4034">
        <v>84</v>
      </c>
      <c r="V177" s="4035">
        <f t="shared" si="44"/>
        <v>30240</v>
      </c>
      <c r="W177" s="4036">
        <v>300</v>
      </c>
      <c r="X177" s="4035">
        <f t="shared" si="48"/>
        <v>108000</v>
      </c>
      <c r="Y177" s="4037">
        <f t="shared" si="49"/>
        <v>2367</v>
      </c>
      <c r="Z177" s="4038">
        <f t="shared" si="54"/>
        <v>852120</v>
      </c>
    </row>
    <row r="178" spans="1:26" s="3978" customFormat="1" ht="12.75">
      <c r="A178" s="4030" t="s">
        <v>3257</v>
      </c>
      <c r="B178" s="4031" t="s">
        <v>929</v>
      </c>
      <c r="C178" s="4032" t="s">
        <v>6693</v>
      </c>
      <c r="D178" s="4033">
        <v>60</v>
      </c>
      <c r="E178" s="4034"/>
      <c r="F178" s="4035">
        <f t="shared" si="51"/>
        <v>0</v>
      </c>
      <c r="G178" s="4034"/>
      <c r="H178" s="4035">
        <f t="shared" si="45"/>
        <v>0</v>
      </c>
      <c r="I178" s="4034"/>
      <c r="J178" s="4035">
        <f t="shared" si="46"/>
        <v>0</v>
      </c>
      <c r="K178" s="4034"/>
      <c r="L178" s="4035">
        <f t="shared" si="52"/>
        <v>0</v>
      </c>
      <c r="M178" s="4034"/>
      <c r="N178" s="4035">
        <f t="shared" si="47"/>
        <v>0</v>
      </c>
      <c r="O178" s="4034"/>
      <c r="P178" s="4035">
        <f t="shared" si="53"/>
        <v>0</v>
      </c>
      <c r="Q178" s="4034"/>
      <c r="R178" s="4035">
        <f t="shared" si="50"/>
        <v>0</v>
      </c>
      <c r="S178" s="4034">
        <v>10</v>
      </c>
      <c r="T178" s="4035">
        <f t="shared" si="43"/>
        <v>600</v>
      </c>
      <c r="U178" s="4034"/>
      <c r="V178" s="4035">
        <f t="shared" si="44"/>
        <v>0</v>
      </c>
      <c r="W178" s="4036"/>
      <c r="X178" s="4035">
        <f t="shared" si="48"/>
        <v>0</v>
      </c>
      <c r="Y178" s="4039">
        <f t="shared" si="49"/>
        <v>10</v>
      </c>
      <c r="Z178" s="4038">
        <f t="shared" si="54"/>
        <v>600</v>
      </c>
    </row>
    <row r="179" spans="1:26" s="3978" customFormat="1" ht="12.75">
      <c r="A179" s="4030" t="s">
        <v>3258</v>
      </c>
      <c r="B179" s="4031" t="s">
        <v>912</v>
      </c>
      <c r="C179" s="4069" t="s">
        <v>6694</v>
      </c>
      <c r="D179" s="4070">
        <v>16</v>
      </c>
      <c r="E179" s="4034">
        <v>150</v>
      </c>
      <c r="F179" s="4035">
        <f t="shared" si="51"/>
        <v>2400</v>
      </c>
      <c r="G179" s="4034"/>
      <c r="H179" s="4035">
        <f t="shared" si="45"/>
        <v>0</v>
      </c>
      <c r="I179" s="4034"/>
      <c r="J179" s="4035">
        <f t="shared" si="46"/>
        <v>0</v>
      </c>
      <c r="K179" s="4034">
        <v>288</v>
      </c>
      <c r="L179" s="4035">
        <f t="shared" si="52"/>
        <v>4608</v>
      </c>
      <c r="M179" s="4034"/>
      <c r="N179" s="4035">
        <f t="shared" si="47"/>
        <v>0</v>
      </c>
      <c r="O179" s="4034"/>
      <c r="P179" s="4035">
        <f t="shared" si="53"/>
        <v>0</v>
      </c>
      <c r="Q179" s="4034">
        <v>200</v>
      </c>
      <c r="R179" s="4035">
        <f t="shared" si="50"/>
        <v>3200</v>
      </c>
      <c r="S179" s="4034">
        <v>300</v>
      </c>
      <c r="T179" s="4035">
        <f t="shared" si="43"/>
        <v>4800</v>
      </c>
      <c r="U179" s="4034">
        <v>30</v>
      </c>
      <c r="V179" s="4035">
        <f t="shared" si="44"/>
        <v>480</v>
      </c>
      <c r="W179" s="4036">
        <v>50</v>
      </c>
      <c r="X179" s="4035">
        <f t="shared" si="48"/>
        <v>800</v>
      </c>
      <c r="Y179" s="4054">
        <f t="shared" si="49"/>
        <v>1018</v>
      </c>
      <c r="Z179" s="4038">
        <f t="shared" si="54"/>
        <v>16288</v>
      </c>
    </row>
    <row r="180" spans="1:26" s="3978" customFormat="1" ht="12.75">
      <c r="A180" s="4030" t="s">
        <v>6695</v>
      </c>
      <c r="B180" s="4031" t="s">
        <v>912</v>
      </c>
      <c r="C180" s="4069" t="s">
        <v>6696</v>
      </c>
      <c r="D180" s="4070">
        <v>12000</v>
      </c>
      <c r="E180" s="4034"/>
      <c r="F180" s="4035"/>
      <c r="G180" s="4034"/>
      <c r="H180" s="4035">
        <f t="shared" si="45"/>
        <v>0</v>
      </c>
      <c r="I180" s="4034"/>
      <c r="J180" s="4035">
        <f t="shared" si="46"/>
        <v>0</v>
      </c>
      <c r="K180" s="4034"/>
      <c r="L180" s="4035">
        <f t="shared" si="52"/>
        <v>0</v>
      </c>
      <c r="M180" s="4034"/>
      <c r="N180" s="4035">
        <f t="shared" si="47"/>
        <v>0</v>
      </c>
      <c r="O180" s="4034">
        <v>6</v>
      </c>
      <c r="P180" s="4035">
        <f t="shared" si="53"/>
        <v>72000</v>
      </c>
      <c r="Q180" s="4034"/>
      <c r="R180" s="4035">
        <f t="shared" si="50"/>
        <v>0</v>
      </c>
      <c r="S180" s="4034"/>
      <c r="T180" s="4035"/>
      <c r="U180" s="4034"/>
      <c r="V180" s="4035"/>
      <c r="W180" s="4036">
        <v>6</v>
      </c>
      <c r="X180" s="4035">
        <f t="shared" si="48"/>
        <v>72000</v>
      </c>
      <c r="Y180" s="4054">
        <f t="shared" si="49"/>
        <v>12</v>
      </c>
      <c r="Z180" s="4038">
        <f t="shared" si="54"/>
        <v>144000</v>
      </c>
    </row>
    <row r="181" spans="1:26" s="3978" customFormat="1" ht="12.75">
      <c r="A181" s="4030" t="s">
        <v>6697</v>
      </c>
      <c r="B181" s="4049" t="s">
        <v>1038</v>
      </c>
      <c r="C181" s="4050" t="s">
        <v>6698</v>
      </c>
      <c r="D181" s="4070">
        <v>175</v>
      </c>
      <c r="E181" s="4034">
        <v>40</v>
      </c>
      <c r="F181" s="4035">
        <f t="shared" ref="F181:F198" si="55">E181*D181</f>
        <v>7000</v>
      </c>
      <c r="G181" s="4034"/>
      <c r="H181" s="4035">
        <f t="shared" si="45"/>
        <v>0</v>
      </c>
      <c r="I181" s="4034">
        <v>50</v>
      </c>
      <c r="J181" s="4035">
        <f t="shared" si="46"/>
        <v>8750</v>
      </c>
      <c r="K181" s="4034"/>
      <c r="L181" s="4035">
        <f t="shared" si="52"/>
        <v>0</v>
      </c>
      <c r="M181" s="4034">
        <v>20</v>
      </c>
      <c r="N181" s="4035">
        <f t="shared" si="47"/>
        <v>3500</v>
      </c>
      <c r="O181" s="4034">
        <v>100</v>
      </c>
      <c r="P181" s="4035">
        <f t="shared" si="53"/>
        <v>17500</v>
      </c>
      <c r="Q181" s="4034">
        <v>100</v>
      </c>
      <c r="R181" s="4035">
        <f t="shared" si="50"/>
        <v>17500</v>
      </c>
      <c r="S181" s="4034"/>
      <c r="T181" s="4035">
        <f t="shared" ref="T181:T198" si="56">S181*D181</f>
        <v>0</v>
      </c>
      <c r="U181" s="4034">
        <v>20</v>
      </c>
      <c r="V181" s="4035">
        <f t="shared" ref="V181:V191" si="57">U181*D181</f>
        <v>3500</v>
      </c>
      <c r="W181" s="4036"/>
      <c r="X181" s="4035">
        <f t="shared" si="48"/>
        <v>0</v>
      </c>
      <c r="Y181" s="4037">
        <f t="shared" si="49"/>
        <v>330</v>
      </c>
      <c r="Z181" s="4038">
        <f t="shared" si="54"/>
        <v>57750</v>
      </c>
    </row>
    <row r="182" spans="1:26" s="3978" customFormat="1" ht="12.75">
      <c r="A182" s="4030" t="s">
        <v>6699</v>
      </c>
      <c r="B182" s="4031" t="s">
        <v>929</v>
      </c>
      <c r="C182" s="4032" t="s">
        <v>6700</v>
      </c>
      <c r="D182" s="4070">
        <v>900</v>
      </c>
      <c r="E182" s="4034">
        <v>5</v>
      </c>
      <c r="F182" s="4035">
        <f t="shared" si="55"/>
        <v>4500</v>
      </c>
      <c r="G182" s="4034"/>
      <c r="H182" s="4035">
        <f t="shared" si="45"/>
        <v>0</v>
      </c>
      <c r="I182" s="4034">
        <v>1</v>
      </c>
      <c r="J182" s="4035">
        <f t="shared" si="46"/>
        <v>900</v>
      </c>
      <c r="K182" s="4034"/>
      <c r="L182" s="4035">
        <f t="shared" si="52"/>
        <v>0</v>
      </c>
      <c r="M182" s="4034">
        <v>3</v>
      </c>
      <c r="N182" s="4035">
        <f t="shared" si="47"/>
        <v>2700</v>
      </c>
      <c r="O182" s="4034">
        <v>50</v>
      </c>
      <c r="P182" s="4035">
        <f t="shared" si="53"/>
        <v>45000</v>
      </c>
      <c r="Q182" s="4034">
        <v>3</v>
      </c>
      <c r="R182" s="4035">
        <f t="shared" si="50"/>
        <v>2700</v>
      </c>
      <c r="S182" s="4034"/>
      <c r="T182" s="4035">
        <f t="shared" si="56"/>
        <v>0</v>
      </c>
      <c r="U182" s="4034">
        <v>3</v>
      </c>
      <c r="V182" s="4035">
        <f t="shared" si="57"/>
        <v>2700</v>
      </c>
      <c r="W182" s="4036"/>
      <c r="X182" s="4035">
        <f t="shared" si="48"/>
        <v>0</v>
      </c>
      <c r="Y182" s="4039">
        <f t="shared" si="49"/>
        <v>65</v>
      </c>
      <c r="Z182" s="4038">
        <f t="shared" si="54"/>
        <v>58500</v>
      </c>
    </row>
    <row r="183" spans="1:26" s="3978" customFormat="1" ht="12.75">
      <c r="A183" s="4030" t="s">
        <v>6701</v>
      </c>
      <c r="B183" s="4031" t="s">
        <v>929</v>
      </c>
      <c r="C183" s="4032" t="s">
        <v>6702</v>
      </c>
      <c r="D183" s="4070">
        <v>468</v>
      </c>
      <c r="E183" s="4034">
        <v>5</v>
      </c>
      <c r="F183" s="4035">
        <f t="shared" si="55"/>
        <v>2340</v>
      </c>
      <c r="G183" s="4034"/>
      <c r="H183" s="4035">
        <f t="shared" si="45"/>
        <v>0</v>
      </c>
      <c r="I183" s="4034">
        <v>1</v>
      </c>
      <c r="J183" s="4035">
        <f t="shared" si="46"/>
        <v>468</v>
      </c>
      <c r="K183" s="4034"/>
      <c r="L183" s="4035">
        <f t="shared" si="52"/>
        <v>0</v>
      </c>
      <c r="M183" s="4034">
        <v>3</v>
      </c>
      <c r="N183" s="4035">
        <f t="shared" si="47"/>
        <v>1404</v>
      </c>
      <c r="O183" s="4034"/>
      <c r="P183" s="4035">
        <f t="shared" si="53"/>
        <v>0</v>
      </c>
      <c r="Q183" s="4034">
        <v>3</v>
      </c>
      <c r="R183" s="4035">
        <f t="shared" si="50"/>
        <v>1404</v>
      </c>
      <c r="S183" s="4034"/>
      <c r="T183" s="4035">
        <f t="shared" si="56"/>
        <v>0</v>
      </c>
      <c r="U183" s="4034"/>
      <c r="V183" s="4035">
        <f t="shared" si="57"/>
        <v>0</v>
      </c>
      <c r="W183" s="4036"/>
      <c r="X183" s="4035">
        <f t="shared" si="48"/>
        <v>0</v>
      </c>
      <c r="Y183" s="4037">
        <f t="shared" si="49"/>
        <v>12</v>
      </c>
      <c r="Z183" s="4038">
        <f t="shared" si="54"/>
        <v>5616</v>
      </c>
    </row>
    <row r="184" spans="1:26" s="3978" customFormat="1" ht="12.75">
      <c r="A184" s="4030" t="s">
        <v>6703</v>
      </c>
      <c r="B184" s="4049" t="s">
        <v>6530</v>
      </c>
      <c r="C184" s="4050" t="s">
        <v>6704</v>
      </c>
      <c r="D184" s="4070">
        <v>115</v>
      </c>
      <c r="E184" s="4034">
        <v>5</v>
      </c>
      <c r="F184" s="4035">
        <f t="shared" si="55"/>
        <v>575</v>
      </c>
      <c r="G184" s="4034"/>
      <c r="H184" s="4035">
        <f t="shared" si="45"/>
        <v>0</v>
      </c>
      <c r="I184" s="4034">
        <v>10</v>
      </c>
      <c r="J184" s="4035">
        <f t="shared" si="46"/>
        <v>1150</v>
      </c>
      <c r="K184" s="4034"/>
      <c r="L184" s="4035">
        <f t="shared" si="52"/>
        <v>0</v>
      </c>
      <c r="M184" s="4034">
        <v>10</v>
      </c>
      <c r="N184" s="4035">
        <f t="shared" si="47"/>
        <v>1150</v>
      </c>
      <c r="O184" s="4034">
        <v>100</v>
      </c>
      <c r="P184" s="4035">
        <f t="shared" si="53"/>
        <v>11500</v>
      </c>
      <c r="Q184" s="4034">
        <v>50</v>
      </c>
      <c r="R184" s="4035">
        <f t="shared" si="50"/>
        <v>5750</v>
      </c>
      <c r="S184" s="4034"/>
      <c r="T184" s="4035">
        <f t="shared" si="56"/>
        <v>0</v>
      </c>
      <c r="U184" s="4034"/>
      <c r="V184" s="4035">
        <f t="shared" si="57"/>
        <v>0</v>
      </c>
      <c r="W184" s="4036">
        <v>100</v>
      </c>
      <c r="X184" s="4035">
        <f t="shared" si="48"/>
        <v>11500</v>
      </c>
      <c r="Y184" s="4039">
        <f t="shared" si="49"/>
        <v>275</v>
      </c>
      <c r="Z184" s="4038">
        <f t="shared" si="54"/>
        <v>31625</v>
      </c>
    </row>
    <row r="185" spans="1:26" s="3978" customFormat="1" ht="12.75">
      <c r="A185" s="4030" t="s">
        <v>6705</v>
      </c>
      <c r="B185" s="4049" t="s">
        <v>2898</v>
      </c>
      <c r="C185" s="4060" t="s">
        <v>6706</v>
      </c>
      <c r="D185" s="4063">
        <v>45</v>
      </c>
      <c r="E185" s="4034">
        <v>3000</v>
      </c>
      <c r="F185" s="4035">
        <f t="shared" si="55"/>
        <v>135000</v>
      </c>
      <c r="G185" s="4042">
        <v>2000</v>
      </c>
      <c r="H185" s="4035">
        <f t="shared" si="45"/>
        <v>90000</v>
      </c>
      <c r="I185" s="4034"/>
      <c r="J185" s="4035">
        <f t="shared" si="46"/>
        <v>0</v>
      </c>
      <c r="K185" s="4042">
        <v>2700</v>
      </c>
      <c r="L185" s="4035">
        <f t="shared" si="52"/>
        <v>121500</v>
      </c>
      <c r="M185" s="4034"/>
      <c r="N185" s="4035">
        <f t="shared" si="47"/>
        <v>0</v>
      </c>
      <c r="O185" s="4042">
        <v>30000</v>
      </c>
      <c r="P185" s="4035">
        <f t="shared" si="53"/>
        <v>1350000</v>
      </c>
      <c r="Q185" s="4034">
        <v>8</v>
      </c>
      <c r="R185" s="4035">
        <f t="shared" si="50"/>
        <v>360</v>
      </c>
      <c r="S185" s="4034">
        <v>500</v>
      </c>
      <c r="T185" s="4035">
        <f t="shared" si="56"/>
        <v>22500</v>
      </c>
      <c r="U185" s="4042">
        <v>1500</v>
      </c>
      <c r="V185" s="4035">
        <f t="shared" si="57"/>
        <v>67500</v>
      </c>
      <c r="W185" s="4042">
        <v>3840</v>
      </c>
      <c r="X185" s="4035">
        <f t="shared" si="48"/>
        <v>172800</v>
      </c>
      <c r="Y185" s="4054">
        <f t="shared" si="49"/>
        <v>43548</v>
      </c>
      <c r="Z185" s="4038">
        <f t="shared" si="54"/>
        <v>1959660</v>
      </c>
    </row>
    <row r="186" spans="1:26" s="3978" customFormat="1" ht="12.75">
      <c r="A186" s="4030" t="s">
        <v>6707</v>
      </c>
      <c r="B186" s="4031" t="s">
        <v>6530</v>
      </c>
      <c r="C186" s="4032" t="s">
        <v>6708</v>
      </c>
      <c r="D186" s="4070">
        <v>980</v>
      </c>
      <c r="E186" s="4034">
        <v>30</v>
      </c>
      <c r="F186" s="4035">
        <f t="shared" si="55"/>
        <v>29400</v>
      </c>
      <c r="G186" s="4034">
        <v>50</v>
      </c>
      <c r="H186" s="4035">
        <f t="shared" si="45"/>
        <v>49000</v>
      </c>
      <c r="I186" s="4034"/>
      <c r="J186" s="4035">
        <f t="shared" si="46"/>
        <v>0</v>
      </c>
      <c r="K186" s="4034">
        <v>10</v>
      </c>
      <c r="L186" s="4035">
        <f t="shared" si="52"/>
        <v>9800</v>
      </c>
      <c r="M186" s="4034">
        <v>50</v>
      </c>
      <c r="N186" s="4035">
        <f t="shared" si="47"/>
        <v>49000</v>
      </c>
      <c r="O186" s="4034">
        <v>300</v>
      </c>
      <c r="P186" s="4035">
        <f t="shared" si="53"/>
        <v>294000</v>
      </c>
      <c r="Q186" s="4034">
        <v>20</v>
      </c>
      <c r="R186" s="4035">
        <f t="shared" si="50"/>
        <v>19600</v>
      </c>
      <c r="S186" s="4034"/>
      <c r="T186" s="4035">
        <f t="shared" si="56"/>
        <v>0</v>
      </c>
      <c r="U186" s="4034">
        <v>20</v>
      </c>
      <c r="V186" s="4035">
        <f t="shared" si="57"/>
        <v>19600</v>
      </c>
      <c r="W186" s="4036">
        <v>25</v>
      </c>
      <c r="X186" s="4046">
        <f t="shared" si="48"/>
        <v>24500</v>
      </c>
      <c r="Y186" s="4054">
        <f t="shared" si="49"/>
        <v>505</v>
      </c>
      <c r="Z186" s="4038">
        <f t="shared" si="54"/>
        <v>494900</v>
      </c>
    </row>
    <row r="187" spans="1:26" s="3978" customFormat="1" ht="12.75">
      <c r="A187" s="4030" t="s">
        <v>6709</v>
      </c>
      <c r="B187" s="4031" t="s">
        <v>6530</v>
      </c>
      <c r="C187" s="4032" t="s">
        <v>6710</v>
      </c>
      <c r="D187" s="4070">
        <v>80</v>
      </c>
      <c r="E187" s="4034">
        <v>3000</v>
      </c>
      <c r="F187" s="4035">
        <f t="shared" si="55"/>
        <v>240000</v>
      </c>
      <c r="G187" s="4034">
        <v>800</v>
      </c>
      <c r="H187" s="4035">
        <f t="shared" si="45"/>
        <v>64000</v>
      </c>
      <c r="I187" s="4034">
        <v>100</v>
      </c>
      <c r="J187" s="4035">
        <f t="shared" si="46"/>
        <v>8000</v>
      </c>
      <c r="K187" s="4034">
        <v>200</v>
      </c>
      <c r="L187" s="4035">
        <f t="shared" si="52"/>
        <v>16000</v>
      </c>
      <c r="M187" s="4034">
        <v>200</v>
      </c>
      <c r="N187" s="4035">
        <f t="shared" si="47"/>
        <v>16000</v>
      </c>
      <c r="O187" s="4042">
        <v>2000</v>
      </c>
      <c r="P187" s="4035">
        <f t="shared" si="53"/>
        <v>160000</v>
      </c>
      <c r="Q187" s="4042">
        <v>3000</v>
      </c>
      <c r="R187" s="4035">
        <f t="shared" si="50"/>
        <v>240000</v>
      </c>
      <c r="S187" s="4034">
        <v>250</v>
      </c>
      <c r="T187" s="4035">
        <f t="shared" si="56"/>
        <v>20000</v>
      </c>
      <c r="U187" s="4034">
        <v>500</v>
      </c>
      <c r="V187" s="4035">
        <f t="shared" si="57"/>
        <v>40000</v>
      </c>
      <c r="W187" s="4036"/>
      <c r="X187" s="4035">
        <f t="shared" si="48"/>
        <v>0</v>
      </c>
      <c r="Y187" s="4037">
        <f t="shared" si="49"/>
        <v>10050</v>
      </c>
      <c r="Z187" s="4038">
        <f t="shared" si="54"/>
        <v>804000</v>
      </c>
    </row>
    <row r="188" spans="1:26" s="3978" customFormat="1" ht="12.75">
      <c r="A188" s="4030" t="s">
        <v>6711</v>
      </c>
      <c r="B188" s="4031" t="s">
        <v>6530</v>
      </c>
      <c r="C188" s="4032" t="s">
        <v>6712</v>
      </c>
      <c r="D188" s="4070">
        <v>24</v>
      </c>
      <c r="E188" s="4034">
        <v>200</v>
      </c>
      <c r="F188" s="4035">
        <f t="shared" si="55"/>
        <v>4800</v>
      </c>
      <c r="G188" s="4034">
        <v>100</v>
      </c>
      <c r="H188" s="4035">
        <f t="shared" si="45"/>
        <v>2400</v>
      </c>
      <c r="I188" s="4034">
        <v>200</v>
      </c>
      <c r="J188" s="4035">
        <f t="shared" si="46"/>
        <v>4800</v>
      </c>
      <c r="K188" s="4034">
        <v>100</v>
      </c>
      <c r="L188" s="4035">
        <f t="shared" si="52"/>
        <v>2400</v>
      </c>
      <c r="M188" s="4034"/>
      <c r="N188" s="4035">
        <f t="shared" si="47"/>
        <v>0</v>
      </c>
      <c r="O188" s="4042">
        <v>2000</v>
      </c>
      <c r="P188" s="4035">
        <f t="shared" si="53"/>
        <v>48000</v>
      </c>
      <c r="Q188" s="4034">
        <v>200</v>
      </c>
      <c r="R188" s="4035">
        <f t="shared" si="50"/>
        <v>4800</v>
      </c>
      <c r="S188" s="4034">
        <v>50</v>
      </c>
      <c r="T188" s="4035">
        <f t="shared" si="56"/>
        <v>1200</v>
      </c>
      <c r="U188" s="4034">
        <v>30</v>
      </c>
      <c r="V188" s="4035">
        <f t="shared" si="57"/>
        <v>720</v>
      </c>
      <c r="W188" s="4042">
        <v>3000</v>
      </c>
      <c r="X188" s="4035">
        <f t="shared" si="48"/>
        <v>72000</v>
      </c>
      <c r="Y188" s="4073">
        <f t="shared" si="49"/>
        <v>5880</v>
      </c>
      <c r="Z188" s="4038">
        <f t="shared" si="54"/>
        <v>141120</v>
      </c>
    </row>
    <row r="189" spans="1:26" s="3978" customFormat="1" ht="12.75">
      <c r="A189" s="4030" t="s">
        <v>6713</v>
      </c>
      <c r="B189" s="4049" t="s">
        <v>6530</v>
      </c>
      <c r="C189" s="4050" t="s">
        <v>6714</v>
      </c>
      <c r="D189" s="4070">
        <v>55</v>
      </c>
      <c r="E189" s="4034">
        <v>250</v>
      </c>
      <c r="F189" s="4035">
        <f t="shared" si="55"/>
        <v>13750</v>
      </c>
      <c r="G189" s="4034">
        <v>200</v>
      </c>
      <c r="H189" s="4035">
        <f t="shared" si="45"/>
        <v>11000</v>
      </c>
      <c r="I189" s="4034"/>
      <c r="J189" s="4035">
        <f t="shared" si="46"/>
        <v>0</v>
      </c>
      <c r="K189" s="4034">
        <v>50</v>
      </c>
      <c r="L189" s="4035">
        <f t="shared" si="52"/>
        <v>2750</v>
      </c>
      <c r="M189" s="4034"/>
      <c r="N189" s="4035">
        <f t="shared" si="47"/>
        <v>0</v>
      </c>
      <c r="O189" s="4042">
        <v>2500</v>
      </c>
      <c r="P189" s="4035">
        <f t="shared" si="53"/>
        <v>137500</v>
      </c>
      <c r="Q189" s="4034">
        <v>200</v>
      </c>
      <c r="R189" s="4035">
        <f t="shared" si="50"/>
        <v>11000</v>
      </c>
      <c r="S189" s="4034">
        <v>30</v>
      </c>
      <c r="T189" s="4035">
        <f t="shared" si="56"/>
        <v>1650</v>
      </c>
      <c r="U189" s="4034">
        <v>10</v>
      </c>
      <c r="V189" s="4035">
        <f t="shared" si="57"/>
        <v>550</v>
      </c>
      <c r="W189" s="4042">
        <v>3000</v>
      </c>
      <c r="X189" s="4035">
        <f t="shared" si="48"/>
        <v>165000</v>
      </c>
      <c r="Y189" s="4039">
        <f t="shared" si="49"/>
        <v>6240</v>
      </c>
      <c r="Z189" s="4038">
        <f t="shared" si="54"/>
        <v>343200</v>
      </c>
    </row>
    <row r="190" spans="1:26" s="3978" customFormat="1" ht="12.75">
      <c r="A190" s="4030" t="s">
        <v>6715</v>
      </c>
      <c r="B190" s="4031" t="s">
        <v>929</v>
      </c>
      <c r="C190" s="4032" t="s">
        <v>6716</v>
      </c>
      <c r="D190" s="4070">
        <v>800</v>
      </c>
      <c r="E190" s="4034">
        <v>5</v>
      </c>
      <c r="F190" s="4035">
        <f t="shared" si="55"/>
        <v>4000</v>
      </c>
      <c r="G190" s="4034">
        <v>3</v>
      </c>
      <c r="H190" s="4035">
        <f t="shared" si="45"/>
        <v>2400</v>
      </c>
      <c r="I190" s="4034">
        <v>1</v>
      </c>
      <c r="J190" s="4035">
        <f t="shared" si="46"/>
        <v>800</v>
      </c>
      <c r="K190" s="4034">
        <v>2</v>
      </c>
      <c r="L190" s="4035">
        <f t="shared" si="52"/>
        <v>1600</v>
      </c>
      <c r="M190" s="4034">
        <v>2</v>
      </c>
      <c r="N190" s="4035">
        <f t="shared" si="47"/>
        <v>1600</v>
      </c>
      <c r="O190" s="4034"/>
      <c r="P190" s="4035">
        <f t="shared" si="53"/>
        <v>0</v>
      </c>
      <c r="Q190" s="4034">
        <v>5</v>
      </c>
      <c r="R190" s="4035">
        <f t="shared" si="50"/>
        <v>4000</v>
      </c>
      <c r="S190" s="4034">
        <v>3</v>
      </c>
      <c r="T190" s="4035">
        <f t="shared" si="56"/>
        <v>2400</v>
      </c>
      <c r="U190" s="4034">
        <v>1</v>
      </c>
      <c r="V190" s="4035">
        <f t="shared" si="57"/>
        <v>800</v>
      </c>
      <c r="W190" s="4036">
        <v>2</v>
      </c>
      <c r="X190" s="4035">
        <f t="shared" si="48"/>
        <v>1600</v>
      </c>
      <c r="Y190" s="4048">
        <f t="shared" si="49"/>
        <v>24</v>
      </c>
      <c r="Z190" s="4038">
        <f t="shared" si="54"/>
        <v>19200</v>
      </c>
    </row>
    <row r="191" spans="1:26" s="3978" customFormat="1" ht="12.75">
      <c r="A191" s="4030" t="s">
        <v>6717</v>
      </c>
      <c r="B191" s="4049" t="s">
        <v>929</v>
      </c>
      <c r="C191" s="4050" t="s">
        <v>6718</v>
      </c>
      <c r="D191" s="4070">
        <v>1000</v>
      </c>
      <c r="E191" s="4034"/>
      <c r="F191" s="4035">
        <f t="shared" si="55"/>
        <v>0</v>
      </c>
      <c r="G191" s="4034"/>
      <c r="H191" s="4035">
        <f t="shared" si="45"/>
        <v>0</v>
      </c>
      <c r="I191" s="4034"/>
      <c r="J191" s="4035">
        <f t="shared" si="46"/>
        <v>0</v>
      </c>
      <c r="K191" s="4034"/>
      <c r="L191" s="4035">
        <f t="shared" si="52"/>
        <v>0</v>
      </c>
      <c r="M191" s="4034">
        <v>10</v>
      </c>
      <c r="N191" s="4035">
        <f t="shared" si="47"/>
        <v>10000</v>
      </c>
      <c r="O191" s="4034">
        <v>50</v>
      </c>
      <c r="P191" s="4035">
        <f t="shared" si="53"/>
        <v>50000</v>
      </c>
      <c r="Q191" s="4034"/>
      <c r="R191" s="4035">
        <f t="shared" si="50"/>
        <v>0</v>
      </c>
      <c r="S191" s="4034"/>
      <c r="T191" s="4035">
        <f t="shared" si="56"/>
        <v>0</v>
      </c>
      <c r="U191" s="4034"/>
      <c r="V191" s="4035">
        <f t="shared" si="57"/>
        <v>0</v>
      </c>
      <c r="W191" s="4036">
        <v>5</v>
      </c>
      <c r="X191" s="4035">
        <f t="shared" si="48"/>
        <v>5000</v>
      </c>
      <c r="Y191" s="4051">
        <f t="shared" si="49"/>
        <v>65</v>
      </c>
      <c r="Z191" s="4043">
        <f t="shared" si="54"/>
        <v>65000</v>
      </c>
    </row>
    <row r="192" spans="1:26" s="3978" customFormat="1" ht="12.75">
      <c r="A192" s="4030" t="s">
        <v>6719</v>
      </c>
      <c r="B192" s="4049" t="s">
        <v>2898</v>
      </c>
      <c r="C192" s="4060" t="s">
        <v>6720</v>
      </c>
      <c r="D192" s="4070">
        <v>1700</v>
      </c>
      <c r="E192" s="4034"/>
      <c r="F192" s="4035">
        <f t="shared" si="55"/>
        <v>0</v>
      </c>
      <c r="G192" s="4034"/>
      <c r="H192" s="4035">
        <f t="shared" si="45"/>
        <v>0</v>
      </c>
      <c r="I192" s="4034"/>
      <c r="J192" s="4035">
        <f t="shared" si="46"/>
        <v>0</v>
      </c>
      <c r="K192" s="4034"/>
      <c r="L192" s="4035">
        <f t="shared" si="52"/>
        <v>0</v>
      </c>
      <c r="M192" s="4034">
        <v>200</v>
      </c>
      <c r="N192" s="4035">
        <f t="shared" si="47"/>
        <v>340000</v>
      </c>
      <c r="O192" s="4034">
        <v>100</v>
      </c>
      <c r="P192" s="4035">
        <f t="shared" si="53"/>
        <v>170000</v>
      </c>
      <c r="Q192" s="4034"/>
      <c r="R192" s="4035">
        <f t="shared" si="50"/>
        <v>0</v>
      </c>
      <c r="S192" s="4034"/>
      <c r="T192" s="4035">
        <f t="shared" si="56"/>
        <v>0</v>
      </c>
      <c r="U192" s="4034"/>
      <c r="V192" s="4035"/>
      <c r="W192" s="4036"/>
      <c r="X192" s="4035">
        <f t="shared" si="48"/>
        <v>0</v>
      </c>
      <c r="Y192" s="4051">
        <f t="shared" si="49"/>
        <v>300</v>
      </c>
      <c r="Z192" s="4043">
        <f t="shared" si="54"/>
        <v>510000</v>
      </c>
    </row>
    <row r="193" spans="1:27" s="3978" customFormat="1" ht="12.75">
      <c r="A193" s="4030" t="s">
        <v>6721</v>
      </c>
      <c r="B193" s="4049" t="s">
        <v>2898</v>
      </c>
      <c r="C193" s="4060" t="s">
        <v>6722</v>
      </c>
      <c r="D193" s="4070">
        <v>590</v>
      </c>
      <c r="E193" s="4034"/>
      <c r="F193" s="4035">
        <f t="shared" si="55"/>
        <v>0</v>
      </c>
      <c r="G193" s="4034">
        <v>200</v>
      </c>
      <c r="H193" s="4035">
        <f t="shared" si="45"/>
        <v>118000</v>
      </c>
      <c r="I193" s="4034"/>
      <c r="J193" s="4035">
        <f t="shared" si="46"/>
        <v>0</v>
      </c>
      <c r="K193" s="4034"/>
      <c r="L193" s="4035">
        <f t="shared" si="52"/>
        <v>0</v>
      </c>
      <c r="M193" s="4034"/>
      <c r="N193" s="4035"/>
      <c r="O193" s="4034"/>
      <c r="P193" s="4035"/>
      <c r="Q193" s="4034"/>
      <c r="R193" s="4035">
        <f t="shared" si="50"/>
        <v>0</v>
      </c>
      <c r="S193" s="4034"/>
      <c r="T193" s="4035">
        <f t="shared" si="56"/>
        <v>0</v>
      </c>
      <c r="U193" s="4034"/>
      <c r="V193" s="4035"/>
      <c r="W193" s="4036">
        <v>150</v>
      </c>
      <c r="X193" s="4035">
        <f t="shared" si="48"/>
        <v>88500</v>
      </c>
      <c r="Y193" s="4051">
        <f t="shared" si="49"/>
        <v>350</v>
      </c>
      <c r="Z193" s="4043">
        <f t="shared" si="54"/>
        <v>206500</v>
      </c>
    </row>
    <row r="194" spans="1:27" s="3978" customFormat="1" ht="12.75">
      <c r="A194" s="4030" t="s">
        <v>6723</v>
      </c>
      <c r="B194" s="4031" t="s">
        <v>6615</v>
      </c>
      <c r="C194" s="4040" t="s">
        <v>6724</v>
      </c>
      <c r="D194" s="4063">
        <v>75</v>
      </c>
      <c r="E194" s="4034"/>
      <c r="F194" s="4035">
        <f t="shared" si="55"/>
        <v>0</v>
      </c>
      <c r="G194" s="4034">
        <v>50</v>
      </c>
      <c r="H194" s="4035">
        <f t="shared" si="45"/>
        <v>3750</v>
      </c>
      <c r="I194" s="4034">
        <v>20</v>
      </c>
      <c r="J194" s="4035">
        <f t="shared" si="46"/>
        <v>1500</v>
      </c>
      <c r="K194" s="4034"/>
      <c r="L194" s="4035">
        <f t="shared" si="52"/>
        <v>0</v>
      </c>
      <c r="M194" s="4034"/>
      <c r="N194" s="4035">
        <f>M194*D194</f>
        <v>0</v>
      </c>
      <c r="O194" s="4034">
        <v>50</v>
      </c>
      <c r="P194" s="4035">
        <f t="shared" ref="P194:P199" si="58">D194*O194</f>
        <v>3750</v>
      </c>
      <c r="Q194" s="4034"/>
      <c r="R194" s="4035">
        <f t="shared" si="50"/>
        <v>0</v>
      </c>
      <c r="S194" s="4034"/>
      <c r="T194" s="4035">
        <f t="shared" si="56"/>
        <v>0</v>
      </c>
      <c r="U194" s="4034"/>
      <c r="V194" s="4035">
        <f>U194*D194</f>
        <v>0</v>
      </c>
      <c r="W194" s="4036">
        <v>50</v>
      </c>
      <c r="X194" s="4046">
        <f>W194*D194</f>
        <v>3750</v>
      </c>
      <c r="Y194" s="4039">
        <f t="shared" si="49"/>
        <v>170</v>
      </c>
      <c r="Z194" s="4038">
        <f t="shared" si="54"/>
        <v>12750</v>
      </c>
    </row>
    <row r="195" spans="1:27" s="3978" customFormat="1" ht="12.75">
      <c r="A195" s="4030" t="s">
        <v>6725</v>
      </c>
      <c r="B195" s="4031" t="s">
        <v>929</v>
      </c>
      <c r="C195" s="4032" t="s">
        <v>6726</v>
      </c>
      <c r="D195" s="4070">
        <v>150</v>
      </c>
      <c r="E195" s="4034">
        <v>14</v>
      </c>
      <c r="F195" s="4035">
        <f t="shared" si="55"/>
        <v>2100</v>
      </c>
      <c r="G195" s="4034">
        <v>80</v>
      </c>
      <c r="H195" s="4035">
        <f t="shared" si="45"/>
        <v>12000</v>
      </c>
      <c r="I195" s="4034"/>
      <c r="J195" s="4035">
        <f t="shared" si="46"/>
        <v>0</v>
      </c>
      <c r="K195" s="4034"/>
      <c r="L195" s="4035">
        <f t="shared" si="52"/>
        <v>0</v>
      </c>
      <c r="M195" s="4034">
        <v>20</v>
      </c>
      <c r="N195" s="4035">
        <f>M195*D195</f>
        <v>3000</v>
      </c>
      <c r="O195" s="4034">
        <v>50</v>
      </c>
      <c r="P195" s="4035">
        <f t="shared" si="58"/>
        <v>7500</v>
      </c>
      <c r="Q195" s="4034">
        <v>5</v>
      </c>
      <c r="R195" s="4035">
        <f t="shared" si="50"/>
        <v>750</v>
      </c>
      <c r="S195" s="4034">
        <v>10</v>
      </c>
      <c r="T195" s="4035">
        <f t="shared" si="56"/>
        <v>1500</v>
      </c>
      <c r="U195" s="4034"/>
      <c r="V195" s="4035">
        <f>U195*D195</f>
        <v>0</v>
      </c>
      <c r="W195" s="4036">
        <v>10</v>
      </c>
      <c r="X195" s="4035">
        <f>W195*D195</f>
        <v>1500</v>
      </c>
      <c r="Y195" s="4037">
        <f t="shared" si="49"/>
        <v>189</v>
      </c>
      <c r="Z195" s="4043">
        <f t="shared" si="54"/>
        <v>28350</v>
      </c>
    </row>
    <row r="196" spans="1:27" s="3978" customFormat="1" ht="12.75">
      <c r="A196" s="4030" t="s">
        <v>6727</v>
      </c>
      <c r="B196" s="4031" t="s">
        <v>929</v>
      </c>
      <c r="C196" s="4032" t="s">
        <v>6728</v>
      </c>
      <c r="D196" s="4070">
        <v>1000</v>
      </c>
      <c r="E196" s="4034"/>
      <c r="F196" s="4035">
        <f t="shared" si="55"/>
        <v>0</v>
      </c>
      <c r="G196" s="4034"/>
      <c r="H196" s="4035">
        <f t="shared" si="45"/>
        <v>0</v>
      </c>
      <c r="I196" s="4034"/>
      <c r="J196" s="4035">
        <f t="shared" si="46"/>
        <v>0</v>
      </c>
      <c r="K196" s="4034"/>
      <c r="L196" s="4035">
        <f t="shared" si="52"/>
        <v>0</v>
      </c>
      <c r="M196" s="4034"/>
      <c r="N196" s="4035">
        <f>M196*D196</f>
        <v>0</v>
      </c>
      <c r="O196" s="4034">
        <v>20</v>
      </c>
      <c r="P196" s="4035">
        <f t="shared" si="58"/>
        <v>20000</v>
      </c>
      <c r="Q196" s="4034"/>
      <c r="R196" s="4035">
        <f t="shared" si="50"/>
        <v>0</v>
      </c>
      <c r="S196" s="4034"/>
      <c r="T196" s="4035">
        <f t="shared" si="56"/>
        <v>0</v>
      </c>
      <c r="U196" s="4034"/>
      <c r="V196" s="4035">
        <f>U196*D196</f>
        <v>0</v>
      </c>
      <c r="W196" s="4036"/>
      <c r="X196" s="4035">
        <f>W196*D196</f>
        <v>0</v>
      </c>
      <c r="Y196" s="4039">
        <f t="shared" si="49"/>
        <v>20</v>
      </c>
      <c r="Z196" s="4038">
        <f t="shared" si="54"/>
        <v>20000</v>
      </c>
    </row>
    <row r="197" spans="1:27" s="3978" customFormat="1" ht="12.75">
      <c r="A197" s="4030" t="s">
        <v>6729</v>
      </c>
      <c r="B197" s="4031" t="s">
        <v>912</v>
      </c>
      <c r="C197" s="4032" t="s">
        <v>6730</v>
      </c>
      <c r="D197" s="4070">
        <v>44</v>
      </c>
      <c r="E197" s="4034">
        <v>100</v>
      </c>
      <c r="F197" s="4035">
        <f t="shared" si="55"/>
        <v>4400</v>
      </c>
      <c r="G197" s="4034">
        <v>72</v>
      </c>
      <c r="H197" s="4035">
        <f t="shared" si="45"/>
        <v>3168</v>
      </c>
      <c r="I197" s="4034">
        <v>72</v>
      </c>
      <c r="J197" s="4035">
        <f t="shared" si="46"/>
        <v>3168</v>
      </c>
      <c r="K197" s="4034">
        <v>72</v>
      </c>
      <c r="L197" s="4035">
        <f t="shared" si="52"/>
        <v>3168</v>
      </c>
      <c r="M197" s="4034"/>
      <c r="N197" s="4035">
        <f>M197*D197</f>
        <v>0</v>
      </c>
      <c r="O197" s="4034"/>
      <c r="P197" s="4035">
        <f t="shared" si="58"/>
        <v>0</v>
      </c>
      <c r="Q197" s="4034">
        <v>200</v>
      </c>
      <c r="R197" s="4035">
        <f t="shared" si="50"/>
        <v>8800</v>
      </c>
      <c r="S197" s="4034">
        <v>200</v>
      </c>
      <c r="T197" s="4035">
        <f t="shared" si="56"/>
        <v>8800</v>
      </c>
      <c r="U197" s="4034">
        <v>60</v>
      </c>
      <c r="V197" s="4035">
        <f>U197*D197</f>
        <v>2640</v>
      </c>
      <c r="W197" s="4042">
        <v>1008</v>
      </c>
      <c r="X197" s="4035">
        <f>W197*D197</f>
        <v>44352</v>
      </c>
      <c r="Y197" s="4051">
        <f t="shared" si="49"/>
        <v>1784</v>
      </c>
      <c r="Z197" s="4038">
        <f t="shared" si="54"/>
        <v>78496</v>
      </c>
    </row>
    <row r="198" spans="1:27" s="3978" customFormat="1" ht="12.75">
      <c r="A198" s="4030" t="s">
        <v>6731</v>
      </c>
      <c r="B198" s="4074" t="s">
        <v>912</v>
      </c>
      <c r="C198" s="4075" t="s">
        <v>6732</v>
      </c>
      <c r="D198" s="4076">
        <v>44</v>
      </c>
      <c r="E198" s="4077">
        <v>100</v>
      </c>
      <c r="F198" s="4056">
        <f t="shared" si="55"/>
        <v>4400</v>
      </c>
      <c r="G198" s="4077">
        <v>144</v>
      </c>
      <c r="H198" s="4056">
        <f t="shared" si="45"/>
        <v>6336</v>
      </c>
      <c r="I198" s="4077">
        <v>72</v>
      </c>
      <c r="J198" s="4056">
        <f t="shared" si="46"/>
        <v>3168</v>
      </c>
      <c r="K198" s="4077">
        <v>78</v>
      </c>
      <c r="L198" s="4056">
        <f t="shared" si="52"/>
        <v>3432</v>
      </c>
      <c r="M198" s="4077"/>
      <c r="N198" s="4056">
        <f>M198*D198</f>
        <v>0</v>
      </c>
      <c r="O198" s="4077"/>
      <c r="P198" s="4035">
        <f t="shared" si="58"/>
        <v>0</v>
      </c>
      <c r="Q198" s="4077">
        <v>400</v>
      </c>
      <c r="R198" s="4056">
        <f t="shared" si="50"/>
        <v>17600</v>
      </c>
      <c r="S198" s="4077">
        <v>300</v>
      </c>
      <c r="T198" s="4056">
        <f t="shared" si="56"/>
        <v>13200</v>
      </c>
      <c r="U198" s="4077">
        <v>144</v>
      </c>
      <c r="V198" s="4056">
        <f>U198*D198</f>
        <v>6336</v>
      </c>
      <c r="W198" s="4078">
        <v>1008</v>
      </c>
      <c r="X198" s="4052">
        <f>W198*D198</f>
        <v>44352</v>
      </c>
      <c r="Y198" s="4037">
        <f t="shared" si="49"/>
        <v>2246</v>
      </c>
      <c r="Z198" s="4038">
        <f t="shared" si="54"/>
        <v>98824</v>
      </c>
    </row>
    <row r="199" spans="1:27" s="3942" customFormat="1">
      <c r="A199" s="4030"/>
      <c r="B199" s="4079"/>
      <c r="C199" s="4080"/>
      <c r="D199" s="4081"/>
      <c r="E199" s="4034"/>
      <c r="F199" s="4035"/>
      <c r="G199" s="4034"/>
      <c r="H199" s="4035"/>
      <c r="I199" s="4082"/>
      <c r="J199" s="4034"/>
      <c r="K199" s="4044"/>
      <c r="L199" s="4045"/>
      <c r="M199" s="4034"/>
      <c r="N199" s="4035"/>
      <c r="O199" s="4034"/>
      <c r="P199" s="4035">
        <f t="shared" si="58"/>
        <v>0</v>
      </c>
      <c r="Q199" s="4034"/>
      <c r="R199" s="4035"/>
      <c r="S199" s="4034"/>
      <c r="T199" s="4035"/>
      <c r="U199" s="4034"/>
      <c r="V199" s="4035"/>
      <c r="W199" s="4036"/>
      <c r="X199" s="4035"/>
      <c r="Y199" s="4039"/>
      <c r="Z199" s="4038">
        <f t="shared" si="54"/>
        <v>0</v>
      </c>
      <c r="AA199" s="3979"/>
    </row>
    <row r="200" spans="1:27" s="3944" customFormat="1">
      <c r="A200" s="4030"/>
      <c r="B200" s="4083"/>
      <c r="C200" s="4084"/>
      <c r="D200" s="4085"/>
      <c r="E200" s="4086"/>
      <c r="F200" s="4087">
        <f>SUM(F16:F199)</f>
        <v>4891765</v>
      </c>
      <c r="G200" s="4086"/>
      <c r="H200" s="4087">
        <f>SUM(H16:H199)</f>
        <v>4599532.8</v>
      </c>
      <c r="I200" s="4086"/>
      <c r="J200" s="4087">
        <f>SUM(J16:J199)</f>
        <v>1633301.9</v>
      </c>
      <c r="K200" s="4088"/>
      <c r="L200" s="4087">
        <f>SUM(L16:L199)</f>
        <v>2483930.7999999998</v>
      </c>
      <c r="M200" s="4086"/>
      <c r="N200" s="4087">
        <f>SUM(N16:N199)</f>
        <v>1920860.5</v>
      </c>
      <c r="O200" s="4086"/>
      <c r="P200" s="4089">
        <f>SUM(P15:P198)</f>
        <v>14188556.4</v>
      </c>
      <c r="Q200" s="4086"/>
      <c r="R200" s="4087">
        <f>SUM(R16:R199)</f>
        <v>3253034</v>
      </c>
      <c r="S200" s="4086"/>
      <c r="T200" s="4087">
        <f>SUM(T16:T199)</f>
        <v>1339015</v>
      </c>
      <c r="U200" s="4086"/>
      <c r="V200" s="4087">
        <f>SUM(V16:V199)</f>
        <v>1055191</v>
      </c>
      <c r="W200" s="4090"/>
      <c r="X200" s="4087">
        <f>SUM(X16:X199)</f>
        <v>7410063.75</v>
      </c>
      <c r="Y200" s="4091"/>
      <c r="Z200" s="4092">
        <f>SUM(Z16:Z199)</f>
        <v>42387801.149999999</v>
      </c>
      <c r="AA200" s="3980"/>
    </row>
    <row r="201" spans="1:27">
      <c r="B201" s="4020"/>
      <c r="C201" s="4021"/>
      <c r="E201" s="4023"/>
      <c r="F201" s="4023"/>
      <c r="G201" s="4023"/>
      <c r="H201" s="4023"/>
      <c r="I201" s="4023"/>
      <c r="J201" s="4023"/>
      <c r="K201" s="4093"/>
      <c r="P201" s="4094"/>
      <c r="Y201" s="4095"/>
      <c r="Z201" s="4096"/>
    </row>
    <row r="202" spans="1:27">
      <c r="B202" s="4020"/>
      <c r="C202" s="4021"/>
      <c r="E202" s="4023"/>
      <c r="F202" s="4023"/>
      <c r="G202" s="4023"/>
      <c r="H202" s="4023"/>
      <c r="I202" s="4023"/>
      <c r="J202" s="4023"/>
      <c r="K202" s="4093"/>
      <c r="Y202" s="4095"/>
      <c r="Z202" s="4096"/>
    </row>
    <row r="203" spans="1:27">
      <c r="B203" s="4020"/>
      <c r="C203" s="4021"/>
      <c r="E203" s="4023"/>
      <c r="F203" s="4023"/>
      <c r="G203" s="4023"/>
      <c r="H203" s="4023"/>
      <c r="I203" s="4023"/>
      <c r="J203" s="4023"/>
      <c r="K203" s="4093"/>
      <c r="Y203" s="4095"/>
      <c r="Z203" s="4096"/>
    </row>
    <row r="204" spans="1:27">
      <c r="B204" s="4020"/>
      <c r="C204" s="4021"/>
      <c r="E204" s="4023"/>
      <c r="F204" s="4023"/>
      <c r="G204" s="4023"/>
      <c r="H204" s="4023"/>
      <c r="I204" s="4023"/>
      <c r="J204" s="4023"/>
      <c r="K204" s="4093"/>
      <c r="Y204" s="4097"/>
      <c r="Z204" s="4096"/>
    </row>
    <row r="205" spans="1:27">
      <c r="C205" s="4099"/>
      <c r="Y205" s="4095"/>
      <c r="Z205" s="4096"/>
    </row>
    <row r="206" spans="1:27">
      <c r="Z206" s="4101"/>
    </row>
  </sheetData>
  <mergeCells count="21">
    <mergeCell ref="U14:V14"/>
    <mergeCell ref="W14:X14"/>
    <mergeCell ref="I14:J14"/>
    <mergeCell ref="K14:L14"/>
    <mergeCell ref="M14:N14"/>
    <mergeCell ref="O14:P14"/>
    <mergeCell ref="Q14:R14"/>
    <mergeCell ref="S14:T14"/>
    <mergeCell ref="G14:H14"/>
    <mergeCell ref="A1:N1"/>
    <mergeCell ref="A4:N4"/>
    <mergeCell ref="A5:N5"/>
    <mergeCell ref="A6:N6"/>
    <mergeCell ref="A7:N7"/>
    <mergeCell ref="A9:F9"/>
    <mergeCell ref="K9:N9"/>
    <mergeCell ref="A14:A15"/>
    <mergeCell ref="B14:B15"/>
    <mergeCell ref="C14:C15"/>
    <mergeCell ref="D14:D15"/>
    <mergeCell ref="E14:F14"/>
  </mergeCells>
  <pageMargins left="0.7" right="0.7" top="0.75" bottom="0.75" header="0.3" footer="0.3"/>
  <pageSetup paperSize="258" scale="42" fitToHeight="0" orientation="landscape" verticalDpi="300" r:id="rId1"/>
  <rowBreaks count="2" manualBreakCount="2">
    <brk id="66" max="16383" man="1"/>
    <brk id="163" max="16383" man="1"/>
  </rowBreaks>
  <colBreaks count="1" manualBreakCount="1">
    <brk id="12" max="1048575" man="1"/>
  </colBreaks>
  <drawing r:id="rId2"/>
</worksheet>
</file>

<file path=xl/worksheets/sheet31.xml><?xml version="1.0" encoding="utf-8"?>
<worksheet xmlns="http://schemas.openxmlformats.org/spreadsheetml/2006/main" xmlns:r="http://schemas.openxmlformats.org/officeDocument/2006/relationships">
  <dimension ref="A1:O486"/>
  <sheetViews>
    <sheetView view="pageBreakPreview" topLeftCell="A127" zoomScale="90" zoomScaleSheetLayoutView="90" workbookViewId="0">
      <selection activeCell="A139" sqref="A139:XFD139"/>
    </sheetView>
  </sheetViews>
  <sheetFormatPr defaultColWidth="9.140625" defaultRowHeight="16.5"/>
  <cols>
    <col min="1" max="1" width="4.42578125" style="121" customWidth="1"/>
    <col min="2" max="2" width="36.42578125" style="20" customWidth="1"/>
    <col min="3" max="3" width="8.5703125" style="258" customWidth="1"/>
    <col min="4" max="4" width="12.7109375" style="301" customWidth="1"/>
    <col min="5" max="5" width="15.7109375" style="123" customWidth="1"/>
    <col min="6" max="6" width="6.28515625" style="124" customWidth="1"/>
    <col min="7" max="7" width="14.28515625" style="125" customWidth="1"/>
    <col min="8" max="8" width="6" style="124" customWidth="1"/>
    <col min="9" max="9" width="14.140625" style="125" customWidth="1"/>
    <col min="10" max="10" width="6.85546875" style="124" customWidth="1"/>
    <col min="11" max="11" width="14" style="125" customWidth="1"/>
    <col min="12" max="12" width="7.42578125" style="124" customWidth="1"/>
    <col min="13" max="13" width="15.42578125" style="125" customWidth="1"/>
    <col min="14" max="14" width="10.42578125" style="3983" customWidth="1"/>
    <col min="15" max="16384" width="9.140625" style="2"/>
  </cols>
  <sheetData>
    <row r="1" spans="1:15" ht="12.75" customHeight="1">
      <c r="A1" s="28"/>
      <c r="B1" s="300"/>
      <c r="E1" s="32"/>
      <c r="F1" s="33"/>
      <c r="G1" s="35"/>
      <c r="H1" s="33"/>
      <c r="I1" s="35"/>
      <c r="J1" s="33"/>
      <c r="K1" s="35"/>
      <c r="L1" s="33"/>
      <c r="M1" s="35"/>
    </row>
    <row r="2" spans="1:15" ht="12.75" customHeight="1">
      <c r="A2" s="28"/>
      <c r="B2" s="300"/>
      <c r="E2" s="32"/>
      <c r="F2" s="33"/>
      <c r="G2" s="35"/>
      <c r="H2" s="33"/>
      <c r="I2" s="35"/>
      <c r="J2" s="33"/>
      <c r="K2" s="35"/>
      <c r="L2" s="33"/>
      <c r="M2" s="35"/>
      <c r="O2" s="3"/>
    </row>
    <row r="3" spans="1:15" ht="12.75" customHeight="1">
      <c r="A3" s="4451" t="s">
        <v>13</v>
      </c>
      <c r="B3" s="4451"/>
      <c r="C3" s="4451"/>
      <c r="D3" s="4451"/>
      <c r="E3" s="32"/>
      <c r="F3" s="33"/>
      <c r="G3" s="35"/>
      <c r="H3" s="33"/>
      <c r="I3" s="35"/>
      <c r="J3" s="33"/>
      <c r="K3" s="35"/>
      <c r="L3" s="33"/>
      <c r="M3" s="35"/>
      <c r="O3" s="3"/>
    </row>
    <row r="4" spans="1:15" ht="12.75" customHeight="1">
      <c r="A4" s="28"/>
      <c r="B4" s="300"/>
      <c r="E4" s="32"/>
      <c r="F4" s="33"/>
      <c r="G4" s="35"/>
      <c r="H4" s="33"/>
      <c r="I4" s="35"/>
      <c r="J4" s="33"/>
      <c r="K4" s="35"/>
      <c r="L4" s="33"/>
      <c r="M4" s="35"/>
      <c r="O4" s="3"/>
    </row>
    <row r="5" spans="1:15" ht="12.75" customHeight="1">
      <c r="A5" s="4193"/>
      <c r="B5" s="4193"/>
      <c r="C5" s="4193"/>
      <c r="D5" s="4193"/>
      <c r="E5" s="4193"/>
      <c r="F5" s="4193"/>
      <c r="G5" s="4193"/>
      <c r="H5" s="4193"/>
      <c r="I5" s="4193"/>
      <c r="J5" s="4193"/>
      <c r="K5" s="4193"/>
      <c r="L5" s="4193"/>
      <c r="M5" s="4193"/>
    </row>
    <row r="6" spans="1:15" ht="17.25" customHeight="1">
      <c r="A6" s="4104" t="s">
        <v>12</v>
      </c>
      <c r="B6" s="4104"/>
      <c r="C6" s="4104"/>
      <c r="D6" s="4104"/>
      <c r="E6" s="4104"/>
      <c r="F6" s="4104"/>
      <c r="G6" s="4104"/>
      <c r="H6" s="4104"/>
      <c r="I6" s="4104"/>
      <c r="J6" s="4104"/>
      <c r="K6" s="4104"/>
      <c r="L6" s="4104"/>
      <c r="M6" s="4104"/>
      <c r="N6" s="3984"/>
    </row>
    <row r="7" spans="1:15" ht="17.25" customHeight="1">
      <c r="A7" s="4104" t="s">
        <v>35</v>
      </c>
      <c r="B7" s="4104"/>
      <c r="C7" s="4104"/>
      <c r="D7" s="4104"/>
      <c r="E7" s="4104"/>
      <c r="F7" s="4104"/>
      <c r="G7" s="4104"/>
      <c r="H7" s="4104"/>
      <c r="I7" s="4104"/>
      <c r="J7" s="4104"/>
      <c r="K7" s="4104"/>
      <c r="L7" s="4104"/>
      <c r="M7" s="4104"/>
      <c r="N7" s="3984"/>
    </row>
    <row r="8" spans="1:15" ht="17.25" customHeight="1">
      <c r="A8" s="4104" t="s">
        <v>677</v>
      </c>
      <c r="B8" s="4104"/>
      <c r="C8" s="4104"/>
      <c r="D8" s="4104"/>
      <c r="E8" s="4104"/>
      <c r="F8" s="4104"/>
      <c r="G8" s="4104"/>
      <c r="H8" s="4104"/>
      <c r="I8" s="4104"/>
      <c r="J8" s="4104"/>
      <c r="K8" s="4104"/>
      <c r="L8" s="4104"/>
      <c r="M8" s="4104"/>
      <c r="N8" s="3985"/>
    </row>
    <row r="9" spans="1:15" ht="17.25" customHeight="1">
      <c r="A9" s="773"/>
      <c r="B9" s="485"/>
      <c r="C9" s="39"/>
      <c r="D9" s="40"/>
      <c r="E9" s="41"/>
      <c r="F9" s="39"/>
      <c r="G9" s="41"/>
      <c r="H9" s="39"/>
      <c r="I9" s="41"/>
      <c r="J9" s="304"/>
      <c r="K9" s="41"/>
      <c r="L9" s="304"/>
      <c r="M9" s="41"/>
      <c r="N9" s="358"/>
    </row>
    <row r="10" spans="1:15" ht="14.25" customHeight="1" thickBot="1">
      <c r="A10" s="4195" t="s">
        <v>14</v>
      </c>
      <c r="B10" s="4195"/>
      <c r="C10" s="4195"/>
      <c r="D10" s="4195"/>
      <c r="E10" s="4195"/>
      <c r="F10" s="39"/>
      <c r="G10" s="41"/>
      <c r="H10" s="39"/>
      <c r="I10" s="41"/>
      <c r="J10" s="4196"/>
      <c r="K10" s="4196"/>
      <c r="L10" s="4196"/>
      <c r="M10" s="4196"/>
      <c r="N10" s="369"/>
    </row>
    <row r="11" spans="1:15" s="256" customFormat="1" ht="12.75" customHeight="1">
      <c r="A11" s="4200" t="s">
        <v>15</v>
      </c>
      <c r="B11" s="4201"/>
      <c r="C11" s="4201"/>
      <c r="D11" s="4202"/>
      <c r="E11" s="4177" t="s">
        <v>18</v>
      </c>
      <c r="F11" s="4178"/>
      <c r="G11" s="4443"/>
      <c r="H11" s="4444"/>
      <c r="I11" s="4445"/>
      <c r="J11" s="4145" t="s">
        <v>405</v>
      </c>
      <c r="K11" s="4146"/>
      <c r="L11" s="4146"/>
      <c r="M11" s="4147"/>
      <c r="N11" s="3988"/>
      <c r="O11" s="918"/>
    </row>
    <row r="12" spans="1:15" s="256" customFormat="1" ht="12.75" customHeight="1">
      <c r="A12" s="4203" t="s">
        <v>36</v>
      </c>
      <c r="B12" s="4204"/>
      <c r="C12" s="4204"/>
      <c r="D12" s="4205"/>
      <c r="E12" s="4446"/>
      <c r="F12" s="4447"/>
      <c r="G12" s="4447"/>
      <c r="H12" s="4447"/>
      <c r="I12" s="4448"/>
      <c r="J12" s="4148"/>
      <c r="K12" s="4149"/>
      <c r="L12" s="4149"/>
      <c r="M12" s="4151"/>
      <c r="N12" s="3988"/>
      <c r="O12" s="918"/>
    </row>
    <row r="13" spans="1:15" s="256" customFormat="1" ht="14.25" customHeight="1">
      <c r="A13" s="4203" t="s">
        <v>16</v>
      </c>
      <c r="B13" s="4204"/>
      <c r="C13" s="4204"/>
      <c r="D13" s="4205"/>
      <c r="E13" s="128" t="s">
        <v>19</v>
      </c>
      <c r="F13" s="56" t="s">
        <v>28</v>
      </c>
      <c r="G13" s="52"/>
      <c r="H13" s="4187" t="s">
        <v>29</v>
      </c>
      <c r="I13" s="4187"/>
      <c r="J13" s="4449" t="s">
        <v>30</v>
      </c>
      <c r="K13" s="4450"/>
      <c r="L13" s="4148"/>
      <c r="M13" s="4151"/>
      <c r="N13" s="3988"/>
      <c r="O13" s="918"/>
    </row>
    <row r="14" spans="1:15" s="256" customFormat="1" ht="13.5" customHeight="1">
      <c r="A14" s="4111" t="s">
        <v>0</v>
      </c>
      <c r="B14" s="4154" t="s">
        <v>1</v>
      </c>
      <c r="C14" s="4113" t="s">
        <v>2</v>
      </c>
      <c r="D14" s="4114" t="s">
        <v>11</v>
      </c>
      <c r="E14" s="4115" t="s">
        <v>17</v>
      </c>
      <c r="F14" s="4188" t="s">
        <v>20</v>
      </c>
      <c r="G14" s="4188"/>
      <c r="H14" s="4188"/>
      <c r="I14" s="4188"/>
      <c r="J14" s="4188"/>
      <c r="K14" s="4188"/>
      <c r="L14" s="4188"/>
      <c r="M14" s="4189"/>
      <c r="N14" s="3988"/>
      <c r="O14" s="918"/>
    </row>
    <row r="15" spans="1:15" s="256" customFormat="1" ht="0.75" hidden="1" customHeight="1">
      <c r="A15" s="4111"/>
      <c r="B15" s="4154"/>
      <c r="C15" s="4113"/>
      <c r="D15" s="4114"/>
      <c r="E15" s="4115"/>
      <c r="F15" s="185" t="s">
        <v>3</v>
      </c>
      <c r="G15" s="936" t="s">
        <v>4</v>
      </c>
      <c r="H15" s="185" t="s">
        <v>5</v>
      </c>
      <c r="I15" s="937" t="s">
        <v>6</v>
      </c>
      <c r="J15" s="938" t="s">
        <v>7</v>
      </c>
      <c r="K15" s="937" t="s">
        <v>10</v>
      </c>
      <c r="L15" s="938" t="s">
        <v>9</v>
      </c>
      <c r="M15" s="939" t="s">
        <v>8</v>
      </c>
      <c r="N15" s="3988"/>
      <c r="O15" s="918"/>
    </row>
    <row r="16" spans="1:15" s="256" customFormat="1" ht="14.25" customHeight="1">
      <c r="A16" s="4111"/>
      <c r="B16" s="4154"/>
      <c r="C16" s="4113"/>
      <c r="D16" s="4114"/>
      <c r="E16" s="4115"/>
      <c r="F16" s="4108" t="s">
        <v>21</v>
      </c>
      <c r="G16" s="4108"/>
      <c r="H16" s="4108" t="s">
        <v>24</v>
      </c>
      <c r="I16" s="4108"/>
      <c r="J16" s="4108" t="s">
        <v>25</v>
      </c>
      <c r="K16" s="4108"/>
      <c r="L16" s="4108" t="s">
        <v>27</v>
      </c>
      <c r="M16" s="4109"/>
      <c r="N16" s="3988"/>
      <c r="O16" s="918"/>
    </row>
    <row r="17" spans="1:15" s="256" customFormat="1" ht="14.25" customHeight="1">
      <c r="A17" s="4111"/>
      <c r="B17" s="4154"/>
      <c r="C17" s="4113"/>
      <c r="D17" s="4114"/>
      <c r="E17" s="4115"/>
      <c r="F17" s="185" t="s">
        <v>23</v>
      </c>
      <c r="G17" s="920" t="s">
        <v>22</v>
      </c>
      <c r="H17" s="185" t="s">
        <v>23</v>
      </c>
      <c r="I17" s="920" t="s">
        <v>22</v>
      </c>
      <c r="J17" s="185" t="s">
        <v>23</v>
      </c>
      <c r="K17" s="920" t="s">
        <v>26</v>
      </c>
      <c r="L17" s="185" t="s">
        <v>23</v>
      </c>
      <c r="M17" s="921" t="s">
        <v>22</v>
      </c>
      <c r="N17" s="3988"/>
      <c r="O17" s="918"/>
    </row>
    <row r="18" spans="1:15" ht="15" customHeight="1">
      <c r="A18" s="204">
        <v>1</v>
      </c>
      <c r="B18" s="240" t="s">
        <v>406</v>
      </c>
      <c r="C18" s="318">
        <v>1</v>
      </c>
      <c r="D18" s="242">
        <v>400000</v>
      </c>
      <c r="E18" s="243">
        <v>400000</v>
      </c>
      <c r="F18" s="265">
        <v>1</v>
      </c>
      <c r="G18" s="76">
        <v>400000</v>
      </c>
      <c r="H18" s="65"/>
      <c r="I18" s="76"/>
      <c r="J18" s="65"/>
      <c r="K18" s="76"/>
      <c r="L18" s="65"/>
      <c r="M18" s="320"/>
      <c r="N18" s="370"/>
      <c r="O18" s="7"/>
    </row>
    <row r="19" spans="1:15" ht="30" customHeight="1">
      <c r="A19" s="204">
        <v>2</v>
      </c>
      <c r="B19" s="240" t="s">
        <v>407</v>
      </c>
      <c r="C19" s="318">
        <v>1</v>
      </c>
      <c r="D19" s="242">
        <v>38000</v>
      </c>
      <c r="E19" s="243">
        <v>38000</v>
      </c>
      <c r="F19" s="265"/>
      <c r="G19" s="76"/>
      <c r="H19" s="65">
        <v>1</v>
      </c>
      <c r="I19" s="76">
        <v>38000</v>
      </c>
      <c r="J19" s="65"/>
      <c r="K19" s="76"/>
      <c r="L19" s="65"/>
      <c r="M19" s="320"/>
      <c r="N19" s="370"/>
      <c r="O19" s="7"/>
    </row>
    <row r="20" spans="1:15" ht="15" customHeight="1">
      <c r="A20" s="204">
        <v>3</v>
      </c>
      <c r="B20" s="240" t="s">
        <v>408</v>
      </c>
      <c r="C20" s="318">
        <v>1</v>
      </c>
      <c r="D20" s="242">
        <v>200000</v>
      </c>
      <c r="E20" s="243">
        <v>200000</v>
      </c>
      <c r="F20" s="265">
        <v>1</v>
      </c>
      <c r="G20" s="76">
        <v>200000</v>
      </c>
      <c r="H20" s="65"/>
      <c r="I20" s="76"/>
      <c r="J20" s="65"/>
      <c r="K20" s="76"/>
      <c r="L20" s="65"/>
      <c r="M20" s="320"/>
      <c r="N20" s="370"/>
      <c r="O20" s="7"/>
    </row>
    <row r="21" spans="1:15" ht="30" customHeight="1">
      <c r="A21" s="204">
        <v>4</v>
      </c>
      <c r="B21" s="240" t="s">
        <v>409</v>
      </c>
      <c r="C21" s="318">
        <v>2</v>
      </c>
      <c r="D21" s="242">
        <v>85000</v>
      </c>
      <c r="E21" s="243">
        <v>170000</v>
      </c>
      <c r="F21" s="265">
        <v>2</v>
      </c>
      <c r="G21" s="76">
        <v>170000</v>
      </c>
      <c r="H21" s="65"/>
      <c r="I21" s="76"/>
      <c r="J21" s="65"/>
      <c r="K21" s="76"/>
      <c r="L21" s="65"/>
      <c r="M21" s="320"/>
      <c r="N21" s="370"/>
      <c r="O21" s="7"/>
    </row>
    <row r="22" spans="1:15" ht="30" customHeight="1">
      <c r="A22" s="204">
        <v>5</v>
      </c>
      <c r="B22" s="240" t="s">
        <v>410</v>
      </c>
      <c r="C22" s="318">
        <v>1</v>
      </c>
      <c r="D22" s="242">
        <v>68500</v>
      </c>
      <c r="E22" s="243">
        <v>68500</v>
      </c>
      <c r="F22" s="265"/>
      <c r="G22" s="76"/>
      <c r="H22" s="65">
        <v>1</v>
      </c>
      <c r="I22" s="76">
        <v>68500</v>
      </c>
      <c r="J22" s="65"/>
      <c r="K22" s="76"/>
      <c r="L22" s="65"/>
      <c r="M22" s="320"/>
      <c r="N22" s="370"/>
      <c r="O22" s="7"/>
    </row>
    <row r="23" spans="1:15" ht="15" customHeight="1">
      <c r="A23" s="204">
        <v>6</v>
      </c>
      <c r="B23" s="240" t="s">
        <v>411</v>
      </c>
      <c r="C23" s="318">
        <v>1</v>
      </c>
      <c r="D23" s="242">
        <v>250000</v>
      </c>
      <c r="E23" s="243">
        <v>250000</v>
      </c>
      <c r="F23" s="265">
        <v>1</v>
      </c>
      <c r="G23" s="76">
        <v>250000</v>
      </c>
      <c r="H23" s="65"/>
      <c r="I23" s="76"/>
      <c r="J23" s="65"/>
      <c r="K23" s="76"/>
      <c r="L23" s="65"/>
      <c r="M23" s="320"/>
      <c r="N23" s="370"/>
      <c r="O23" s="7"/>
    </row>
    <row r="24" spans="1:15" ht="15" customHeight="1">
      <c r="A24" s="204">
        <v>7</v>
      </c>
      <c r="B24" s="240" t="s">
        <v>412</v>
      </c>
      <c r="C24" s="318">
        <v>1</v>
      </c>
      <c r="D24" s="242">
        <v>200000</v>
      </c>
      <c r="E24" s="243">
        <v>200000</v>
      </c>
      <c r="F24" s="265">
        <v>1</v>
      </c>
      <c r="G24" s="76">
        <v>20000</v>
      </c>
      <c r="H24" s="65"/>
      <c r="I24" s="76"/>
      <c r="J24" s="65"/>
      <c r="K24" s="76"/>
      <c r="L24" s="65"/>
      <c r="M24" s="320"/>
      <c r="N24" s="370"/>
      <c r="O24" s="7"/>
    </row>
    <row r="25" spans="1:15" ht="15" customHeight="1">
      <c r="A25" s="204">
        <v>8</v>
      </c>
      <c r="B25" s="240" t="s">
        <v>413</v>
      </c>
      <c r="C25" s="318">
        <v>5</v>
      </c>
      <c r="D25" s="242"/>
      <c r="E25" s="243">
        <v>53200</v>
      </c>
      <c r="F25" s="265"/>
      <c r="G25" s="76"/>
      <c r="H25" s="65">
        <v>5</v>
      </c>
      <c r="I25" s="76">
        <v>53200</v>
      </c>
      <c r="J25" s="65"/>
      <c r="K25" s="76"/>
      <c r="L25" s="65"/>
      <c r="M25" s="320"/>
      <c r="N25" s="370"/>
      <c r="O25" s="7"/>
    </row>
    <row r="26" spans="1:15" ht="15" customHeight="1">
      <c r="A26" s="204">
        <v>9</v>
      </c>
      <c r="B26" s="240" t="s">
        <v>414</v>
      </c>
      <c r="C26" s="318">
        <v>1</v>
      </c>
      <c r="D26" s="242">
        <v>100000</v>
      </c>
      <c r="E26" s="243">
        <v>100000</v>
      </c>
      <c r="F26" s="265">
        <v>1</v>
      </c>
      <c r="G26" s="76">
        <v>100000</v>
      </c>
      <c r="H26" s="65"/>
      <c r="I26" s="76"/>
      <c r="J26" s="65"/>
      <c r="K26" s="76"/>
      <c r="L26" s="65"/>
      <c r="M26" s="320"/>
      <c r="N26" s="370"/>
      <c r="O26" s="7"/>
    </row>
    <row r="27" spans="1:15" ht="45" customHeight="1">
      <c r="A27" s="204"/>
      <c r="B27" s="240" t="s">
        <v>415</v>
      </c>
      <c r="C27" s="318">
        <v>50</v>
      </c>
      <c r="D27" s="242">
        <v>30000</v>
      </c>
      <c r="E27" s="243">
        <v>1500000</v>
      </c>
      <c r="F27" s="265">
        <v>50</v>
      </c>
      <c r="G27" s="76">
        <v>1500000</v>
      </c>
      <c r="H27" s="65"/>
      <c r="I27" s="76"/>
      <c r="J27" s="65"/>
      <c r="K27" s="76"/>
      <c r="L27" s="65"/>
      <c r="M27" s="320"/>
      <c r="N27" s="370"/>
      <c r="O27" s="7"/>
    </row>
    <row r="28" spans="1:15" ht="15" customHeight="1">
      <c r="A28" s="204"/>
      <c r="B28" s="240" t="s">
        <v>416</v>
      </c>
      <c r="C28" s="318">
        <v>1</v>
      </c>
      <c r="D28" s="242"/>
      <c r="E28" s="243">
        <v>58000</v>
      </c>
      <c r="F28" s="265"/>
      <c r="G28" s="76"/>
      <c r="H28" s="65">
        <v>1</v>
      </c>
      <c r="I28" s="76">
        <v>58000</v>
      </c>
      <c r="J28" s="65"/>
      <c r="K28" s="76"/>
      <c r="L28" s="65"/>
      <c r="M28" s="320"/>
      <c r="N28" s="370"/>
      <c r="O28" s="7"/>
    </row>
    <row r="29" spans="1:15" ht="15" customHeight="1">
      <c r="A29" s="204"/>
      <c r="B29" s="240" t="s">
        <v>417</v>
      </c>
      <c r="C29" s="318">
        <v>2</v>
      </c>
      <c r="D29" s="242">
        <v>160000</v>
      </c>
      <c r="E29" s="243">
        <v>320000</v>
      </c>
      <c r="F29" s="265">
        <v>2</v>
      </c>
      <c r="G29" s="76">
        <v>320000</v>
      </c>
      <c r="H29" s="65"/>
      <c r="I29" s="76"/>
      <c r="J29" s="65"/>
      <c r="K29" s="76"/>
      <c r="L29" s="65"/>
      <c r="M29" s="320"/>
      <c r="N29" s="370"/>
      <c r="O29" s="7"/>
    </row>
    <row r="30" spans="1:15" ht="15" customHeight="1">
      <c r="A30" s="204"/>
      <c r="B30" s="240" t="s">
        <v>418</v>
      </c>
      <c r="C30" s="318">
        <v>2</v>
      </c>
      <c r="D30" s="242">
        <v>50000</v>
      </c>
      <c r="E30" s="243">
        <v>100000</v>
      </c>
      <c r="F30" s="265">
        <v>2</v>
      </c>
      <c r="G30" s="76">
        <v>100000</v>
      </c>
      <c r="H30" s="65"/>
      <c r="I30" s="76"/>
      <c r="J30" s="65"/>
      <c r="K30" s="76"/>
      <c r="L30" s="65"/>
      <c r="M30" s="320"/>
      <c r="N30" s="370"/>
      <c r="O30" s="7"/>
    </row>
    <row r="31" spans="1:15" ht="15" customHeight="1">
      <c r="A31" s="204"/>
      <c r="B31" s="240" t="s">
        <v>419</v>
      </c>
      <c r="C31" s="318">
        <v>2</v>
      </c>
      <c r="D31" s="242">
        <v>20000</v>
      </c>
      <c r="E31" s="243">
        <v>40000</v>
      </c>
      <c r="F31" s="265">
        <v>2</v>
      </c>
      <c r="G31" s="76">
        <v>40000</v>
      </c>
      <c r="H31" s="65"/>
      <c r="I31" s="76"/>
      <c r="J31" s="65"/>
      <c r="K31" s="76"/>
      <c r="L31" s="65"/>
      <c r="M31" s="320"/>
      <c r="N31" s="370"/>
      <c r="O31" s="7"/>
    </row>
    <row r="32" spans="1:15" ht="30" customHeight="1">
      <c r="A32" s="204"/>
      <c r="B32" s="240" t="s">
        <v>420</v>
      </c>
      <c r="C32" s="318">
        <v>1</v>
      </c>
      <c r="D32" s="242">
        <v>1500000</v>
      </c>
      <c r="E32" s="243">
        <v>1500000</v>
      </c>
      <c r="F32" s="265">
        <v>1</v>
      </c>
      <c r="G32" s="76">
        <v>1500000</v>
      </c>
      <c r="H32" s="65"/>
      <c r="I32" s="76"/>
      <c r="J32" s="65"/>
      <c r="K32" s="76"/>
      <c r="L32" s="65"/>
      <c r="M32" s="320"/>
      <c r="N32" s="370"/>
      <c r="O32" s="7"/>
    </row>
    <row r="33" spans="1:15" ht="15" customHeight="1">
      <c r="A33" s="204"/>
      <c r="B33" s="240" t="s">
        <v>421</v>
      </c>
      <c r="C33" s="318">
        <v>1</v>
      </c>
      <c r="D33" s="242">
        <v>200000</v>
      </c>
      <c r="E33" s="243">
        <v>200000</v>
      </c>
      <c r="F33" s="265">
        <v>1</v>
      </c>
      <c r="G33" s="76">
        <v>200000</v>
      </c>
      <c r="H33" s="65"/>
      <c r="I33" s="76"/>
      <c r="J33" s="65"/>
      <c r="K33" s="76"/>
      <c r="L33" s="65"/>
      <c r="M33" s="320"/>
      <c r="N33" s="370"/>
      <c r="O33" s="7"/>
    </row>
    <row r="34" spans="1:15" ht="15" customHeight="1">
      <c r="A34" s="204"/>
      <c r="B34" s="240" t="s">
        <v>422</v>
      </c>
      <c r="C34" s="318">
        <v>1</v>
      </c>
      <c r="D34" s="242">
        <v>190000</v>
      </c>
      <c r="E34" s="243">
        <v>190000</v>
      </c>
      <c r="F34" s="265">
        <v>1</v>
      </c>
      <c r="G34" s="76">
        <v>190000</v>
      </c>
      <c r="H34" s="65"/>
      <c r="I34" s="76"/>
      <c r="J34" s="65"/>
      <c r="K34" s="76"/>
      <c r="L34" s="65"/>
      <c r="M34" s="320"/>
      <c r="N34" s="370"/>
      <c r="O34" s="7"/>
    </row>
    <row r="35" spans="1:15" ht="15" customHeight="1">
      <c r="A35" s="204"/>
      <c r="B35" s="240" t="s">
        <v>423</v>
      </c>
      <c r="C35" s="318">
        <v>1</v>
      </c>
      <c r="D35" s="242">
        <v>100000</v>
      </c>
      <c r="E35" s="243">
        <v>100000</v>
      </c>
      <c r="F35" s="265">
        <v>1</v>
      </c>
      <c r="G35" s="76">
        <v>100000</v>
      </c>
      <c r="H35" s="65"/>
      <c r="I35" s="76"/>
      <c r="J35" s="65"/>
      <c r="K35" s="76"/>
      <c r="L35" s="65"/>
      <c r="M35" s="320"/>
      <c r="N35" s="370"/>
      <c r="O35" s="7"/>
    </row>
    <row r="36" spans="1:15" ht="15" customHeight="1">
      <c r="A36" s="204"/>
      <c r="B36" s="240" t="s">
        <v>424</v>
      </c>
      <c r="C36" s="318">
        <v>1</v>
      </c>
      <c r="D36" s="242">
        <v>8000</v>
      </c>
      <c r="E36" s="243">
        <v>8000</v>
      </c>
      <c r="F36" s="265">
        <v>1</v>
      </c>
      <c r="G36" s="76">
        <v>8000</v>
      </c>
      <c r="H36" s="65"/>
      <c r="I36" s="76"/>
      <c r="J36" s="65"/>
      <c r="K36" s="76"/>
      <c r="L36" s="65"/>
      <c r="M36" s="320"/>
      <c r="N36" s="370"/>
      <c r="O36" s="7"/>
    </row>
    <row r="37" spans="1:15" ht="15" customHeight="1">
      <c r="A37" s="204"/>
      <c r="B37" s="240" t="s">
        <v>425</v>
      </c>
      <c r="C37" s="318">
        <v>1</v>
      </c>
      <c r="D37" s="242">
        <v>400000</v>
      </c>
      <c r="E37" s="243">
        <v>400000</v>
      </c>
      <c r="F37" s="265">
        <v>1</v>
      </c>
      <c r="G37" s="76">
        <v>400000</v>
      </c>
      <c r="H37" s="65"/>
      <c r="I37" s="76"/>
      <c r="J37" s="65"/>
      <c r="K37" s="76"/>
      <c r="L37" s="65"/>
      <c r="M37" s="320"/>
      <c r="N37" s="370"/>
      <c r="O37" s="7"/>
    </row>
    <row r="38" spans="1:15" ht="15" customHeight="1">
      <c r="A38" s="204"/>
      <c r="B38" s="240" t="s">
        <v>426</v>
      </c>
      <c r="C38" s="318">
        <v>1</v>
      </c>
      <c r="D38" s="242">
        <v>150000</v>
      </c>
      <c r="E38" s="243">
        <v>150000</v>
      </c>
      <c r="F38" s="265">
        <v>1</v>
      </c>
      <c r="G38" s="76">
        <v>150000</v>
      </c>
      <c r="H38" s="65"/>
      <c r="I38" s="76"/>
      <c r="J38" s="65"/>
      <c r="K38" s="76"/>
      <c r="L38" s="65"/>
      <c r="M38" s="320"/>
      <c r="N38" s="370"/>
      <c r="O38" s="7"/>
    </row>
    <row r="39" spans="1:15" ht="15" customHeight="1">
      <c r="A39" s="204"/>
      <c r="B39" s="240" t="s">
        <v>427</v>
      </c>
      <c r="C39" s="318">
        <v>1</v>
      </c>
      <c r="D39" s="242">
        <v>150000</v>
      </c>
      <c r="E39" s="243">
        <v>150000</v>
      </c>
      <c r="F39" s="265">
        <v>1</v>
      </c>
      <c r="G39" s="76">
        <v>150000</v>
      </c>
      <c r="H39" s="65"/>
      <c r="I39" s="76"/>
      <c r="J39" s="65"/>
      <c r="K39" s="76"/>
      <c r="L39" s="65"/>
      <c r="M39" s="320"/>
      <c r="N39" s="370"/>
      <c r="O39" s="7"/>
    </row>
    <row r="40" spans="1:15" ht="15" customHeight="1">
      <c r="A40" s="204"/>
      <c r="B40" s="240" t="s">
        <v>428</v>
      </c>
      <c r="C40" s="318">
        <v>1</v>
      </c>
      <c r="D40" s="242">
        <v>800000</v>
      </c>
      <c r="E40" s="243">
        <v>800000</v>
      </c>
      <c r="F40" s="265">
        <v>1</v>
      </c>
      <c r="G40" s="76">
        <v>800000</v>
      </c>
      <c r="H40" s="65"/>
      <c r="I40" s="76"/>
      <c r="J40" s="65"/>
      <c r="K40" s="76"/>
      <c r="L40" s="65"/>
      <c r="M40" s="320"/>
      <c r="N40" s="370"/>
      <c r="O40" s="7"/>
    </row>
    <row r="41" spans="1:15" ht="15" customHeight="1">
      <c r="A41" s="204"/>
      <c r="B41" s="240" t="s">
        <v>429</v>
      </c>
      <c r="C41" s="318">
        <v>1</v>
      </c>
      <c r="D41" s="242">
        <v>2000</v>
      </c>
      <c r="E41" s="243">
        <v>2000</v>
      </c>
      <c r="F41" s="265">
        <v>1</v>
      </c>
      <c r="G41" s="76">
        <v>2000</v>
      </c>
      <c r="H41" s="65"/>
      <c r="I41" s="76"/>
      <c r="J41" s="65"/>
      <c r="K41" s="76"/>
      <c r="L41" s="65"/>
      <c r="M41" s="320"/>
      <c r="N41" s="370"/>
      <c r="O41" s="7"/>
    </row>
    <row r="42" spans="1:15" ht="15" customHeight="1">
      <c r="A42" s="204"/>
      <c r="B42" s="240" t="s">
        <v>430</v>
      </c>
      <c r="C42" s="318">
        <v>1</v>
      </c>
      <c r="D42" s="242">
        <v>1500</v>
      </c>
      <c r="E42" s="243">
        <v>1500</v>
      </c>
      <c r="F42" s="265">
        <v>1</v>
      </c>
      <c r="G42" s="76">
        <v>1500</v>
      </c>
      <c r="H42" s="65"/>
      <c r="I42" s="76"/>
      <c r="J42" s="65"/>
      <c r="K42" s="76"/>
      <c r="L42" s="65"/>
      <c r="M42" s="320"/>
      <c r="N42" s="370"/>
      <c r="O42" s="7"/>
    </row>
    <row r="43" spans="1:15" ht="15" customHeight="1">
      <c r="A43" s="204"/>
      <c r="B43" s="240" t="s">
        <v>431</v>
      </c>
      <c r="C43" s="318">
        <v>1</v>
      </c>
      <c r="D43" s="242">
        <v>535000</v>
      </c>
      <c r="E43" s="243">
        <v>535000</v>
      </c>
      <c r="F43" s="265">
        <v>1</v>
      </c>
      <c r="G43" s="76">
        <v>535000</v>
      </c>
      <c r="H43" s="65"/>
      <c r="I43" s="76"/>
      <c r="J43" s="65"/>
      <c r="K43" s="76"/>
      <c r="L43" s="65"/>
      <c r="M43" s="320"/>
      <c r="N43" s="370"/>
      <c r="O43" s="7"/>
    </row>
    <row r="44" spans="1:15" ht="30" customHeight="1">
      <c r="A44" s="204"/>
      <c r="B44" s="240" t="s">
        <v>432</v>
      </c>
      <c r="C44" s="318">
        <v>2</v>
      </c>
      <c r="D44" s="242">
        <v>15000</v>
      </c>
      <c r="E44" s="243">
        <v>30000</v>
      </c>
      <c r="F44" s="265">
        <v>2</v>
      </c>
      <c r="G44" s="76">
        <v>30000</v>
      </c>
      <c r="H44" s="65"/>
      <c r="I44" s="76"/>
      <c r="J44" s="65"/>
      <c r="K44" s="76"/>
      <c r="L44" s="65"/>
      <c r="M44" s="320"/>
      <c r="N44" s="370"/>
      <c r="O44" s="7"/>
    </row>
    <row r="45" spans="1:15" ht="15" customHeight="1">
      <c r="A45" s="204"/>
      <c r="B45" s="240" t="s">
        <v>433</v>
      </c>
      <c r="C45" s="318">
        <v>1</v>
      </c>
      <c r="D45" s="242">
        <v>30000</v>
      </c>
      <c r="E45" s="243">
        <v>30000</v>
      </c>
      <c r="F45" s="265">
        <v>1</v>
      </c>
      <c r="G45" s="76">
        <v>30000</v>
      </c>
      <c r="H45" s="65"/>
      <c r="I45" s="76"/>
      <c r="J45" s="65"/>
      <c r="K45" s="76"/>
      <c r="L45" s="65"/>
      <c r="M45" s="320"/>
      <c r="N45" s="370"/>
      <c r="O45" s="7"/>
    </row>
    <row r="46" spans="1:15" ht="15" customHeight="1">
      <c r="A46" s="204"/>
      <c r="B46" s="240" t="s">
        <v>434</v>
      </c>
      <c r="C46" s="318">
        <v>24</v>
      </c>
      <c r="D46" s="242">
        <v>250</v>
      </c>
      <c r="E46" s="243">
        <v>6000</v>
      </c>
      <c r="F46" s="265">
        <v>24</v>
      </c>
      <c r="G46" s="76">
        <v>6000</v>
      </c>
      <c r="H46" s="65"/>
      <c r="I46" s="76"/>
      <c r="J46" s="65"/>
      <c r="K46" s="76"/>
      <c r="L46" s="65"/>
      <c r="M46" s="320"/>
      <c r="N46" s="370"/>
      <c r="O46" s="7"/>
    </row>
    <row r="47" spans="1:15" ht="15" customHeight="1">
      <c r="A47" s="204"/>
      <c r="B47" s="240" t="s">
        <v>435</v>
      </c>
      <c r="C47" s="318">
        <v>1</v>
      </c>
      <c r="D47" s="242">
        <v>15000</v>
      </c>
      <c r="E47" s="243">
        <v>15000</v>
      </c>
      <c r="F47" s="265">
        <v>1</v>
      </c>
      <c r="G47" s="76">
        <v>15000</v>
      </c>
      <c r="H47" s="65"/>
      <c r="I47" s="76"/>
      <c r="J47" s="65"/>
      <c r="K47" s="76"/>
      <c r="L47" s="65"/>
      <c r="M47" s="320"/>
      <c r="N47" s="370"/>
      <c r="O47" s="7"/>
    </row>
    <row r="48" spans="1:15" ht="15" customHeight="1">
      <c r="A48" s="204"/>
      <c r="B48" s="240" t="s">
        <v>436</v>
      </c>
      <c r="C48" s="318">
        <v>2</v>
      </c>
      <c r="D48" s="242"/>
      <c r="E48" s="243">
        <v>86216</v>
      </c>
      <c r="F48" s="265"/>
      <c r="G48" s="76"/>
      <c r="H48" s="65">
        <v>2</v>
      </c>
      <c r="I48" s="76">
        <v>86216</v>
      </c>
      <c r="J48" s="65"/>
      <c r="K48" s="76"/>
      <c r="L48" s="65"/>
      <c r="M48" s="320"/>
      <c r="N48" s="370"/>
      <c r="O48" s="7"/>
    </row>
    <row r="49" spans="1:15" ht="15" customHeight="1">
      <c r="A49" s="204"/>
      <c r="B49" s="240" t="s">
        <v>437</v>
      </c>
      <c r="C49" s="318">
        <v>1</v>
      </c>
      <c r="D49" s="242">
        <v>100000</v>
      </c>
      <c r="E49" s="243">
        <v>100000</v>
      </c>
      <c r="F49" s="265">
        <v>1</v>
      </c>
      <c r="G49" s="76">
        <v>100000</v>
      </c>
      <c r="H49" s="65"/>
      <c r="I49" s="76"/>
      <c r="J49" s="65"/>
      <c r="K49" s="76"/>
      <c r="L49" s="65"/>
      <c r="M49" s="320"/>
      <c r="N49" s="370"/>
      <c r="O49" s="7"/>
    </row>
    <row r="50" spans="1:15" ht="15" customHeight="1">
      <c r="A50" s="204"/>
      <c r="B50" s="240" t="s">
        <v>438</v>
      </c>
      <c r="C50" s="318">
        <v>3</v>
      </c>
      <c r="D50" s="242">
        <v>30000</v>
      </c>
      <c r="E50" s="243">
        <v>90000</v>
      </c>
      <c r="F50" s="265"/>
      <c r="G50" s="76"/>
      <c r="H50" s="65">
        <v>3</v>
      </c>
      <c r="I50" s="76">
        <v>90000</v>
      </c>
      <c r="J50" s="65"/>
      <c r="K50" s="76"/>
      <c r="L50" s="65"/>
      <c r="M50" s="320"/>
      <c r="N50" s="370"/>
      <c r="O50" s="7"/>
    </row>
    <row r="51" spans="1:15" ht="15" customHeight="1">
      <c r="A51" s="204"/>
      <c r="B51" s="240" t="s">
        <v>439</v>
      </c>
      <c r="C51" s="318">
        <v>2</v>
      </c>
      <c r="D51" s="242">
        <v>100000</v>
      </c>
      <c r="E51" s="243">
        <v>200000</v>
      </c>
      <c r="F51" s="265"/>
      <c r="G51" s="76"/>
      <c r="H51" s="65">
        <v>2</v>
      </c>
      <c r="I51" s="76">
        <v>200000</v>
      </c>
      <c r="J51" s="65"/>
      <c r="K51" s="76"/>
      <c r="L51" s="65"/>
      <c r="M51" s="320"/>
      <c r="N51" s="370"/>
      <c r="O51" s="7"/>
    </row>
    <row r="52" spans="1:15" ht="15" customHeight="1">
      <c r="A52" s="204"/>
      <c r="B52" s="240" t="s">
        <v>440</v>
      </c>
      <c r="C52" s="318">
        <v>4</v>
      </c>
      <c r="D52" s="242">
        <v>48000</v>
      </c>
      <c r="E52" s="243">
        <v>192000</v>
      </c>
      <c r="F52" s="265">
        <v>4</v>
      </c>
      <c r="G52" s="76">
        <v>192000</v>
      </c>
      <c r="H52" s="65"/>
      <c r="I52" s="76"/>
      <c r="J52" s="65"/>
      <c r="K52" s="76"/>
      <c r="L52" s="65"/>
      <c r="M52" s="320"/>
      <c r="N52" s="370"/>
      <c r="O52" s="7"/>
    </row>
    <row r="53" spans="1:15" ht="15" customHeight="1">
      <c r="A53" s="204"/>
      <c r="B53" s="240" t="s">
        <v>441</v>
      </c>
      <c r="C53" s="318">
        <v>2</v>
      </c>
      <c r="D53" s="242">
        <v>75000</v>
      </c>
      <c r="E53" s="243">
        <v>150000</v>
      </c>
      <c r="F53" s="265">
        <v>2</v>
      </c>
      <c r="G53" s="76">
        <v>150000</v>
      </c>
      <c r="H53" s="65"/>
      <c r="I53" s="76"/>
      <c r="J53" s="65"/>
      <c r="K53" s="76"/>
      <c r="L53" s="65"/>
      <c r="M53" s="320"/>
      <c r="N53" s="370"/>
      <c r="O53" s="7"/>
    </row>
    <row r="54" spans="1:15" ht="15" customHeight="1">
      <c r="A54" s="204"/>
      <c r="B54" s="240" t="s">
        <v>442</v>
      </c>
      <c r="C54" s="318">
        <v>1</v>
      </c>
      <c r="D54" s="242">
        <v>98000</v>
      </c>
      <c r="E54" s="243">
        <v>98000</v>
      </c>
      <c r="F54" s="265"/>
      <c r="G54" s="76"/>
      <c r="H54" s="65">
        <v>1</v>
      </c>
      <c r="I54" s="76">
        <v>98000</v>
      </c>
      <c r="J54" s="65"/>
      <c r="K54" s="76"/>
      <c r="L54" s="65"/>
      <c r="M54" s="320"/>
      <c r="N54" s="370"/>
      <c r="O54" s="7"/>
    </row>
    <row r="55" spans="1:15" ht="15" customHeight="1">
      <c r="A55" s="204"/>
      <c r="B55" s="16" t="s">
        <v>443</v>
      </c>
      <c r="C55" s="318">
        <v>1</v>
      </c>
      <c r="D55" s="242">
        <v>300000</v>
      </c>
      <c r="E55" s="243">
        <v>300000</v>
      </c>
      <c r="F55" s="265">
        <v>1</v>
      </c>
      <c r="G55" s="76">
        <v>300000</v>
      </c>
      <c r="H55" s="65"/>
      <c r="I55" s="76"/>
      <c r="J55" s="65"/>
      <c r="K55" s="76"/>
      <c r="L55" s="65"/>
      <c r="M55" s="320"/>
      <c r="N55" s="370"/>
      <c r="O55" s="7"/>
    </row>
    <row r="56" spans="1:15" ht="15" customHeight="1">
      <c r="A56" s="204"/>
      <c r="B56" s="240" t="s">
        <v>444</v>
      </c>
      <c r="C56" s="318">
        <v>3</v>
      </c>
      <c r="D56" s="242">
        <v>3000</v>
      </c>
      <c r="E56" s="243">
        <v>9000</v>
      </c>
      <c r="F56" s="265">
        <v>3</v>
      </c>
      <c r="G56" s="76">
        <v>9000</v>
      </c>
      <c r="H56" s="65"/>
      <c r="I56" s="76"/>
      <c r="J56" s="65"/>
      <c r="K56" s="76"/>
      <c r="L56" s="65"/>
      <c r="M56" s="320"/>
      <c r="N56" s="370"/>
      <c r="O56" s="7"/>
    </row>
    <row r="57" spans="1:15" ht="30.75" customHeight="1">
      <c r="A57" s="204"/>
      <c r="B57" s="240" t="s">
        <v>445</v>
      </c>
      <c r="C57" s="318">
        <v>1</v>
      </c>
      <c r="D57" s="242">
        <v>3000</v>
      </c>
      <c r="E57" s="243">
        <v>3000</v>
      </c>
      <c r="F57" s="265"/>
      <c r="G57" s="76"/>
      <c r="H57" s="65"/>
      <c r="I57" s="76"/>
      <c r="J57" s="65">
        <v>1</v>
      </c>
      <c r="K57" s="76">
        <v>3000</v>
      </c>
      <c r="L57" s="65"/>
      <c r="M57" s="320"/>
      <c r="N57" s="370"/>
      <c r="O57" s="7"/>
    </row>
    <row r="58" spans="1:15" ht="15" customHeight="1">
      <c r="A58" s="204"/>
      <c r="B58" s="240" t="s">
        <v>446</v>
      </c>
      <c r="C58" s="318">
        <v>2</v>
      </c>
      <c r="D58" s="242">
        <v>100000</v>
      </c>
      <c r="E58" s="243">
        <v>200000</v>
      </c>
      <c r="F58" s="265">
        <v>2</v>
      </c>
      <c r="G58" s="76">
        <v>200000</v>
      </c>
      <c r="H58" s="65"/>
      <c r="I58" s="76"/>
      <c r="J58" s="65"/>
      <c r="K58" s="76"/>
      <c r="L58" s="65"/>
      <c r="M58" s="320"/>
      <c r="N58" s="370"/>
      <c r="O58" s="7"/>
    </row>
    <row r="59" spans="1:15" ht="30" customHeight="1">
      <c r="A59" s="204"/>
      <c r="B59" s="240" t="s">
        <v>447</v>
      </c>
      <c r="C59" s="318">
        <v>1</v>
      </c>
      <c r="D59" s="242">
        <v>30000</v>
      </c>
      <c r="E59" s="243">
        <v>30000</v>
      </c>
      <c r="F59" s="265">
        <v>1</v>
      </c>
      <c r="G59" s="76">
        <v>30000</v>
      </c>
      <c r="H59" s="65"/>
      <c r="I59" s="76"/>
      <c r="J59" s="65"/>
      <c r="K59" s="76"/>
      <c r="L59" s="65"/>
      <c r="M59" s="320"/>
      <c r="N59" s="370"/>
      <c r="O59" s="7"/>
    </row>
    <row r="60" spans="1:15" ht="15" customHeight="1">
      <c r="A60" s="204"/>
      <c r="B60" s="240" t="s">
        <v>448</v>
      </c>
      <c r="C60" s="318">
        <v>3</v>
      </c>
      <c r="D60" s="242">
        <v>20000</v>
      </c>
      <c r="E60" s="243">
        <v>60000</v>
      </c>
      <c r="F60" s="265">
        <v>3</v>
      </c>
      <c r="G60" s="76">
        <v>60000</v>
      </c>
      <c r="H60" s="65"/>
      <c r="I60" s="76"/>
      <c r="J60" s="65"/>
      <c r="K60" s="76"/>
      <c r="L60" s="65"/>
      <c r="M60" s="320"/>
      <c r="N60" s="370"/>
      <c r="O60" s="7"/>
    </row>
    <row r="61" spans="1:15" ht="15" customHeight="1">
      <c r="A61" s="204"/>
      <c r="B61" s="240" t="s">
        <v>449</v>
      </c>
      <c r="C61" s="318">
        <v>2</v>
      </c>
      <c r="D61" s="242">
        <v>30000</v>
      </c>
      <c r="E61" s="243">
        <v>60000</v>
      </c>
      <c r="F61" s="265"/>
      <c r="G61" s="76"/>
      <c r="H61" s="65">
        <v>2</v>
      </c>
      <c r="I61" s="76">
        <v>60000</v>
      </c>
      <c r="J61" s="65"/>
      <c r="K61" s="76"/>
      <c r="L61" s="65"/>
      <c r="M61" s="320"/>
      <c r="N61" s="370"/>
      <c r="O61" s="7"/>
    </row>
    <row r="62" spans="1:15" ht="45" customHeight="1">
      <c r="A62" s="204"/>
      <c r="B62" s="240" t="s">
        <v>450</v>
      </c>
      <c r="C62" s="318">
        <v>2</v>
      </c>
      <c r="D62" s="242">
        <v>28000</v>
      </c>
      <c r="E62" s="243">
        <v>56000</v>
      </c>
      <c r="F62" s="265">
        <v>2</v>
      </c>
      <c r="G62" s="76">
        <v>56000</v>
      </c>
      <c r="H62" s="65"/>
      <c r="I62" s="76"/>
      <c r="J62" s="65"/>
      <c r="K62" s="76"/>
      <c r="L62" s="65"/>
      <c r="M62" s="320"/>
      <c r="N62" s="370"/>
      <c r="O62" s="7"/>
    </row>
    <row r="63" spans="1:15" ht="15" customHeight="1">
      <c r="A63" s="204"/>
      <c r="B63" s="240" t="s">
        <v>451</v>
      </c>
      <c r="C63" s="318">
        <v>3</v>
      </c>
      <c r="D63" s="242">
        <v>8000</v>
      </c>
      <c r="E63" s="243">
        <v>24000</v>
      </c>
      <c r="F63" s="265">
        <v>3</v>
      </c>
      <c r="G63" s="76">
        <v>24000</v>
      </c>
      <c r="H63" s="65"/>
      <c r="I63" s="76"/>
      <c r="J63" s="65"/>
      <c r="K63" s="76"/>
      <c r="L63" s="65"/>
      <c r="M63" s="320"/>
      <c r="N63" s="370"/>
      <c r="O63" s="7"/>
    </row>
    <row r="64" spans="1:15" ht="15" customHeight="1">
      <c r="A64" s="204"/>
      <c r="B64" s="240" t="s">
        <v>452</v>
      </c>
      <c r="C64" s="318">
        <v>1</v>
      </c>
      <c r="D64" s="242">
        <v>3000000</v>
      </c>
      <c r="E64" s="243">
        <v>3000000</v>
      </c>
      <c r="F64" s="265">
        <v>1</v>
      </c>
      <c r="G64" s="76">
        <v>3000000</v>
      </c>
      <c r="H64" s="65"/>
      <c r="I64" s="76"/>
      <c r="J64" s="65"/>
      <c r="K64" s="76"/>
      <c r="L64" s="65"/>
      <c r="M64" s="320"/>
      <c r="N64" s="370"/>
      <c r="O64" s="7"/>
    </row>
    <row r="65" spans="1:15" ht="15" customHeight="1">
      <c r="A65" s="204"/>
      <c r="B65" s="240" t="s">
        <v>453</v>
      </c>
      <c r="C65" s="318">
        <v>1</v>
      </c>
      <c r="D65" s="242">
        <v>500000</v>
      </c>
      <c r="E65" s="243">
        <v>500000</v>
      </c>
      <c r="F65" s="265"/>
      <c r="G65" s="76"/>
      <c r="H65" s="65"/>
      <c r="I65" s="76"/>
      <c r="J65" s="65">
        <v>1</v>
      </c>
      <c r="K65" s="76">
        <v>500000</v>
      </c>
      <c r="L65" s="65"/>
      <c r="M65" s="320"/>
      <c r="N65" s="370"/>
      <c r="O65" s="7"/>
    </row>
    <row r="66" spans="1:15" ht="30.75" customHeight="1">
      <c r="A66" s="204"/>
      <c r="B66" s="240" t="s">
        <v>454</v>
      </c>
      <c r="C66" s="318">
        <v>1</v>
      </c>
      <c r="D66" s="242">
        <v>150000</v>
      </c>
      <c r="E66" s="243">
        <v>150000</v>
      </c>
      <c r="F66" s="265"/>
      <c r="G66" s="76"/>
      <c r="H66" s="65"/>
      <c r="I66" s="76"/>
      <c r="J66" s="65">
        <v>1</v>
      </c>
      <c r="K66" s="76">
        <v>150000</v>
      </c>
      <c r="L66" s="65"/>
      <c r="M66" s="320"/>
      <c r="N66" s="370"/>
      <c r="O66" s="7"/>
    </row>
    <row r="67" spans="1:15" ht="15" customHeight="1">
      <c r="A67" s="204"/>
      <c r="B67" s="240" t="s">
        <v>455</v>
      </c>
      <c r="C67" s="318">
        <v>2</v>
      </c>
      <c r="D67" s="242">
        <v>8000</v>
      </c>
      <c r="E67" s="243">
        <v>16000</v>
      </c>
      <c r="F67" s="265"/>
      <c r="G67" s="76"/>
      <c r="H67" s="65">
        <v>2</v>
      </c>
      <c r="I67" s="76">
        <v>16000</v>
      </c>
      <c r="J67" s="65"/>
      <c r="K67" s="76"/>
      <c r="L67" s="65"/>
      <c r="M67" s="320"/>
      <c r="N67" s="370"/>
      <c r="O67" s="7"/>
    </row>
    <row r="68" spans="1:15" ht="15" customHeight="1">
      <c r="A68" s="204"/>
      <c r="B68" s="240" t="s">
        <v>456</v>
      </c>
      <c r="C68" s="318">
        <v>4</v>
      </c>
      <c r="D68" s="242">
        <v>20000</v>
      </c>
      <c r="E68" s="243">
        <v>80000</v>
      </c>
      <c r="F68" s="265">
        <v>4</v>
      </c>
      <c r="G68" s="76">
        <v>80000</v>
      </c>
      <c r="H68" s="65"/>
      <c r="I68" s="76"/>
      <c r="J68" s="65"/>
      <c r="K68" s="76"/>
      <c r="L68" s="65"/>
      <c r="M68" s="320"/>
      <c r="N68" s="370"/>
      <c r="O68" s="7"/>
    </row>
    <row r="69" spans="1:15" ht="15" customHeight="1">
      <c r="A69" s="204"/>
      <c r="B69" s="240" t="s">
        <v>457</v>
      </c>
      <c r="C69" s="318">
        <v>1</v>
      </c>
      <c r="D69" s="242">
        <v>350000</v>
      </c>
      <c r="E69" s="243">
        <v>350000</v>
      </c>
      <c r="F69" s="265"/>
      <c r="G69" s="76"/>
      <c r="H69" s="65"/>
      <c r="I69" s="76"/>
      <c r="J69" s="65">
        <v>1</v>
      </c>
      <c r="K69" s="76">
        <v>350000</v>
      </c>
      <c r="L69" s="65"/>
      <c r="M69" s="320"/>
      <c r="N69" s="370"/>
      <c r="O69" s="7"/>
    </row>
    <row r="70" spans="1:15" ht="15" customHeight="1">
      <c r="A70" s="204"/>
      <c r="B70" s="240" t="s">
        <v>458</v>
      </c>
      <c r="C70" s="318">
        <v>3</v>
      </c>
      <c r="D70" s="242"/>
      <c r="E70" s="243">
        <v>240000</v>
      </c>
      <c r="F70" s="265">
        <v>3</v>
      </c>
      <c r="G70" s="76">
        <v>240000</v>
      </c>
      <c r="H70" s="65"/>
      <c r="I70" s="76"/>
      <c r="J70" s="65"/>
      <c r="K70" s="76"/>
      <c r="L70" s="65"/>
      <c r="M70" s="320"/>
      <c r="N70" s="370"/>
      <c r="O70" s="7"/>
    </row>
    <row r="71" spans="1:15" ht="30.75" customHeight="1">
      <c r="A71" s="204"/>
      <c r="B71" s="240" t="s">
        <v>459</v>
      </c>
      <c r="C71" s="318">
        <v>1</v>
      </c>
      <c r="D71" s="242">
        <v>1500000</v>
      </c>
      <c r="E71" s="243">
        <v>1500000</v>
      </c>
      <c r="F71" s="265">
        <v>1</v>
      </c>
      <c r="G71" s="76">
        <v>1500000</v>
      </c>
      <c r="H71" s="65"/>
      <c r="I71" s="76"/>
      <c r="J71" s="65"/>
      <c r="K71" s="76"/>
      <c r="L71" s="65"/>
      <c r="M71" s="320"/>
      <c r="N71" s="370"/>
      <c r="O71" s="7"/>
    </row>
    <row r="72" spans="1:15" ht="15" customHeight="1">
      <c r="A72" s="204"/>
      <c r="B72" s="240" t="s">
        <v>460</v>
      </c>
      <c r="C72" s="318">
        <v>1</v>
      </c>
      <c r="D72" s="242">
        <v>150000</v>
      </c>
      <c r="E72" s="243">
        <v>150000</v>
      </c>
      <c r="F72" s="265">
        <v>1</v>
      </c>
      <c r="G72" s="76">
        <v>150000</v>
      </c>
      <c r="H72" s="65"/>
      <c r="I72" s="76"/>
      <c r="J72" s="65"/>
      <c r="K72" s="76"/>
      <c r="L72" s="65"/>
      <c r="M72" s="320"/>
      <c r="N72" s="370"/>
      <c r="O72" s="7"/>
    </row>
    <row r="73" spans="1:15" ht="15.75" customHeight="1">
      <c r="A73" s="204"/>
      <c r="B73" s="240" t="s">
        <v>461</v>
      </c>
      <c r="C73" s="318">
        <v>1</v>
      </c>
      <c r="D73" s="242">
        <v>300000</v>
      </c>
      <c r="E73" s="243">
        <v>300000</v>
      </c>
      <c r="F73" s="265">
        <v>1</v>
      </c>
      <c r="G73" s="76">
        <v>300000</v>
      </c>
      <c r="H73" s="65"/>
      <c r="I73" s="76"/>
      <c r="J73" s="65"/>
      <c r="K73" s="76"/>
      <c r="L73" s="65"/>
      <c r="M73" s="320"/>
      <c r="N73" s="370"/>
      <c r="O73" s="7"/>
    </row>
    <row r="74" spans="1:15" ht="15" customHeight="1">
      <c r="A74" s="204"/>
      <c r="B74" s="240" t="s">
        <v>462</v>
      </c>
      <c r="C74" s="318">
        <v>1</v>
      </c>
      <c r="D74" s="242">
        <v>150000</v>
      </c>
      <c r="E74" s="243">
        <v>150000</v>
      </c>
      <c r="F74" s="265">
        <v>1</v>
      </c>
      <c r="G74" s="76">
        <v>150000</v>
      </c>
      <c r="H74" s="65"/>
      <c r="I74" s="76"/>
      <c r="J74" s="65"/>
      <c r="K74" s="76"/>
      <c r="L74" s="65"/>
      <c r="M74" s="320"/>
      <c r="N74" s="370"/>
      <c r="O74" s="7"/>
    </row>
    <row r="75" spans="1:15" ht="15" customHeight="1">
      <c r="A75" s="204"/>
      <c r="B75" s="240" t="s">
        <v>463</v>
      </c>
      <c r="C75" s="318">
        <v>1</v>
      </c>
      <c r="D75" s="242">
        <v>42000</v>
      </c>
      <c r="E75" s="243">
        <v>42000</v>
      </c>
      <c r="F75" s="265">
        <v>1</v>
      </c>
      <c r="G75" s="76">
        <v>42000</v>
      </c>
      <c r="H75" s="65"/>
      <c r="I75" s="76"/>
      <c r="J75" s="65"/>
      <c r="K75" s="76"/>
      <c r="L75" s="65"/>
      <c r="M75" s="320"/>
      <c r="N75" s="370"/>
      <c r="O75" s="7"/>
    </row>
    <row r="76" spans="1:15" ht="30.75" customHeight="1">
      <c r="A76" s="204"/>
      <c r="B76" s="240" t="s">
        <v>464</v>
      </c>
      <c r="C76" s="318">
        <v>1</v>
      </c>
      <c r="D76" s="242">
        <v>42000</v>
      </c>
      <c r="E76" s="243">
        <v>42000</v>
      </c>
      <c r="F76" s="265">
        <v>1</v>
      </c>
      <c r="G76" s="76">
        <v>42000</v>
      </c>
      <c r="H76" s="65"/>
      <c r="I76" s="76"/>
      <c r="J76" s="65"/>
      <c r="K76" s="76"/>
      <c r="L76" s="65"/>
      <c r="M76" s="320"/>
      <c r="N76" s="370"/>
      <c r="O76" s="7"/>
    </row>
    <row r="77" spans="1:15" ht="15" customHeight="1">
      <c r="A77" s="204"/>
      <c r="B77" s="240" t="s">
        <v>465</v>
      </c>
      <c r="C77" s="318">
        <v>1</v>
      </c>
      <c r="D77" s="242">
        <v>550000</v>
      </c>
      <c r="E77" s="243">
        <v>550000</v>
      </c>
      <c r="F77" s="265">
        <v>1</v>
      </c>
      <c r="G77" s="76">
        <v>550000</v>
      </c>
      <c r="H77" s="65"/>
      <c r="I77" s="76"/>
      <c r="J77" s="65"/>
      <c r="K77" s="76"/>
      <c r="L77" s="65"/>
      <c r="M77" s="320"/>
      <c r="N77" s="370"/>
      <c r="O77" s="7"/>
    </row>
    <row r="78" spans="1:15" ht="15" customHeight="1">
      <c r="A78" s="204"/>
      <c r="B78" s="240" t="s">
        <v>466</v>
      </c>
      <c r="C78" s="318">
        <v>2</v>
      </c>
      <c r="D78" s="242">
        <v>25000</v>
      </c>
      <c r="E78" s="243">
        <v>50000</v>
      </c>
      <c r="F78" s="265"/>
      <c r="G78" s="76"/>
      <c r="H78" s="65">
        <v>2</v>
      </c>
      <c r="I78" s="76">
        <v>50000</v>
      </c>
      <c r="J78" s="65"/>
      <c r="K78" s="76"/>
      <c r="L78" s="65"/>
      <c r="M78" s="320"/>
      <c r="N78" s="370"/>
      <c r="O78" s="7"/>
    </row>
    <row r="79" spans="1:15" ht="15" customHeight="1">
      <c r="A79" s="204"/>
      <c r="B79" s="240" t="s">
        <v>467</v>
      </c>
      <c r="C79" s="318">
        <v>100</v>
      </c>
      <c r="D79" s="242">
        <v>2500</v>
      </c>
      <c r="E79" s="243">
        <v>250000</v>
      </c>
      <c r="F79" s="265">
        <v>100</v>
      </c>
      <c r="G79" s="76">
        <v>250000</v>
      </c>
      <c r="H79" s="65"/>
      <c r="I79" s="76"/>
      <c r="J79" s="65"/>
      <c r="K79" s="76"/>
      <c r="L79" s="65"/>
      <c r="M79" s="320"/>
      <c r="N79" s="370"/>
      <c r="O79" s="7"/>
    </row>
    <row r="80" spans="1:15" ht="30.75" customHeight="1">
      <c r="A80" s="204"/>
      <c r="B80" s="240" t="s">
        <v>468</v>
      </c>
      <c r="C80" s="318">
        <v>20</v>
      </c>
      <c r="D80" s="242"/>
      <c r="E80" s="243">
        <v>70000</v>
      </c>
      <c r="F80" s="265"/>
      <c r="G80" s="76"/>
      <c r="H80" s="65">
        <v>20</v>
      </c>
      <c r="I80" s="76">
        <v>70000</v>
      </c>
      <c r="J80" s="65"/>
      <c r="K80" s="76"/>
      <c r="L80" s="65"/>
      <c r="M80" s="320"/>
      <c r="N80" s="370"/>
      <c r="O80" s="7"/>
    </row>
    <row r="81" spans="1:15" ht="15" customHeight="1">
      <c r="A81" s="204"/>
      <c r="B81" s="240" t="s">
        <v>469</v>
      </c>
      <c r="C81" s="318"/>
      <c r="D81" s="242"/>
      <c r="E81" s="243">
        <v>80000</v>
      </c>
      <c r="F81" s="265"/>
      <c r="G81" s="76">
        <v>80000</v>
      </c>
      <c r="H81" s="65"/>
      <c r="I81" s="76"/>
      <c r="J81" s="65"/>
      <c r="K81" s="76"/>
      <c r="L81" s="65"/>
      <c r="M81" s="320"/>
      <c r="N81" s="370"/>
      <c r="O81" s="7"/>
    </row>
    <row r="82" spans="1:15" ht="30" customHeight="1">
      <c r="A82" s="204"/>
      <c r="B82" s="240" t="s">
        <v>470</v>
      </c>
      <c r="C82" s="318">
        <v>2</v>
      </c>
      <c r="D82" s="242">
        <v>7000</v>
      </c>
      <c r="E82" s="243">
        <v>14000</v>
      </c>
      <c r="F82" s="265"/>
      <c r="G82" s="76"/>
      <c r="H82" s="65">
        <v>2</v>
      </c>
      <c r="I82" s="76">
        <v>14000</v>
      </c>
      <c r="J82" s="65"/>
      <c r="K82" s="76"/>
      <c r="L82" s="65"/>
      <c r="M82" s="320"/>
      <c r="N82" s="370"/>
      <c r="O82" s="7"/>
    </row>
    <row r="83" spans="1:15" ht="30" customHeight="1">
      <c r="A83" s="204"/>
      <c r="B83" s="240" t="s">
        <v>471</v>
      </c>
      <c r="C83" s="318">
        <v>1</v>
      </c>
      <c r="D83" s="242">
        <v>85000</v>
      </c>
      <c r="E83" s="243">
        <v>85000</v>
      </c>
      <c r="F83" s="265"/>
      <c r="G83" s="76"/>
      <c r="H83" s="65">
        <v>1</v>
      </c>
      <c r="I83" s="76">
        <v>85000</v>
      </c>
      <c r="J83" s="65"/>
      <c r="K83" s="76"/>
      <c r="L83" s="65"/>
      <c r="M83" s="320"/>
      <c r="N83" s="370"/>
      <c r="O83" s="7"/>
    </row>
    <row r="84" spans="1:15" ht="15" customHeight="1">
      <c r="A84" s="204"/>
      <c r="B84" s="240" t="s">
        <v>472</v>
      </c>
      <c r="C84" s="318">
        <v>15</v>
      </c>
      <c r="D84" s="242"/>
      <c r="E84" s="243">
        <v>120000</v>
      </c>
      <c r="F84" s="265">
        <v>15</v>
      </c>
      <c r="G84" s="76">
        <v>120000</v>
      </c>
      <c r="H84" s="65"/>
      <c r="I84" s="76"/>
      <c r="J84" s="65"/>
      <c r="K84" s="76"/>
      <c r="L84" s="65"/>
      <c r="M84" s="320"/>
      <c r="N84" s="370"/>
      <c r="O84" s="7"/>
    </row>
    <row r="85" spans="1:15" ht="15" customHeight="1">
      <c r="A85" s="204"/>
      <c r="B85" s="240" t="s">
        <v>473</v>
      </c>
      <c r="C85" s="318">
        <v>2</v>
      </c>
      <c r="D85" s="242">
        <v>25000</v>
      </c>
      <c r="E85" s="243">
        <v>50000</v>
      </c>
      <c r="F85" s="265">
        <v>2</v>
      </c>
      <c r="G85" s="76">
        <v>50000</v>
      </c>
      <c r="H85" s="65"/>
      <c r="I85" s="76"/>
      <c r="J85" s="65"/>
      <c r="K85" s="76"/>
      <c r="L85" s="65"/>
      <c r="M85" s="320"/>
      <c r="N85" s="370"/>
      <c r="O85" s="7"/>
    </row>
    <row r="86" spans="1:15" ht="15" customHeight="1">
      <c r="A86" s="204"/>
      <c r="B86" s="240" t="s">
        <v>474</v>
      </c>
      <c r="C86" s="318">
        <v>4</v>
      </c>
      <c r="D86" s="242">
        <v>25000</v>
      </c>
      <c r="E86" s="243">
        <v>100000</v>
      </c>
      <c r="F86" s="265"/>
      <c r="G86" s="76"/>
      <c r="H86" s="65">
        <v>4</v>
      </c>
      <c r="I86" s="76">
        <v>100000</v>
      </c>
      <c r="J86" s="65"/>
      <c r="K86" s="76"/>
      <c r="L86" s="65"/>
      <c r="M86" s="320"/>
      <c r="N86" s="370"/>
      <c r="O86" s="7"/>
    </row>
    <row r="87" spans="1:15" ht="15" customHeight="1">
      <c r="A87" s="204"/>
      <c r="B87" s="240" t="s">
        <v>475</v>
      </c>
      <c r="C87" s="318">
        <v>4</v>
      </c>
      <c r="D87" s="242">
        <v>50000</v>
      </c>
      <c r="E87" s="243">
        <v>200000</v>
      </c>
      <c r="F87" s="265"/>
      <c r="G87" s="76"/>
      <c r="H87" s="65">
        <v>4</v>
      </c>
      <c r="I87" s="76">
        <v>200000</v>
      </c>
      <c r="J87" s="65"/>
      <c r="K87" s="76"/>
      <c r="L87" s="65"/>
      <c r="M87" s="320"/>
      <c r="N87" s="370"/>
      <c r="O87" s="7"/>
    </row>
    <row r="88" spans="1:15" ht="15" customHeight="1">
      <c r="A88" s="204"/>
      <c r="B88" s="240" t="s">
        <v>476</v>
      </c>
      <c r="C88" s="318">
        <v>4</v>
      </c>
      <c r="D88" s="242">
        <v>4375</v>
      </c>
      <c r="E88" s="243">
        <v>17500</v>
      </c>
      <c r="F88" s="265">
        <v>4</v>
      </c>
      <c r="G88" s="76">
        <v>17500</v>
      </c>
      <c r="H88" s="65"/>
      <c r="I88" s="76"/>
      <c r="J88" s="65"/>
      <c r="K88" s="76"/>
      <c r="L88" s="65"/>
      <c r="M88" s="320"/>
      <c r="N88" s="370"/>
      <c r="O88" s="7"/>
    </row>
    <row r="89" spans="1:15" ht="30" customHeight="1">
      <c r="A89" s="204"/>
      <c r="B89" s="240" t="s">
        <v>477</v>
      </c>
      <c r="C89" s="318">
        <v>12</v>
      </c>
      <c r="D89" s="242"/>
      <c r="E89" s="243">
        <v>156000</v>
      </c>
      <c r="F89" s="265">
        <v>12</v>
      </c>
      <c r="G89" s="76">
        <v>156000</v>
      </c>
      <c r="H89" s="65"/>
      <c r="I89" s="76"/>
      <c r="J89" s="65"/>
      <c r="K89" s="76"/>
      <c r="L89" s="65"/>
      <c r="M89" s="320"/>
      <c r="N89" s="370"/>
      <c r="O89" s="7"/>
    </row>
    <row r="90" spans="1:15" ht="15" customHeight="1">
      <c r="A90" s="204"/>
      <c r="B90" s="240" t="s">
        <v>478</v>
      </c>
      <c r="C90" s="318">
        <v>1</v>
      </c>
      <c r="D90" s="242">
        <v>80000</v>
      </c>
      <c r="E90" s="243">
        <v>80000</v>
      </c>
      <c r="F90" s="265">
        <v>1</v>
      </c>
      <c r="G90" s="76">
        <v>80000</v>
      </c>
      <c r="H90" s="65"/>
      <c r="I90" s="76"/>
      <c r="J90" s="65"/>
      <c r="K90" s="76"/>
      <c r="L90" s="65"/>
      <c r="M90" s="320"/>
      <c r="N90" s="370"/>
      <c r="O90" s="7"/>
    </row>
    <row r="91" spans="1:15" ht="15" customHeight="1">
      <c r="A91" s="204"/>
      <c r="B91" s="240" t="s">
        <v>479</v>
      </c>
      <c r="C91" s="318">
        <v>1</v>
      </c>
      <c r="D91" s="242">
        <v>100000</v>
      </c>
      <c r="E91" s="243">
        <v>100000</v>
      </c>
      <c r="F91" s="265">
        <v>1</v>
      </c>
      <c r="G91" s="76">
        <v>100000</v>
      </c>
      <c r="H91" s="65"/>
      <c r="I91" s="76"/>
      <c r="J91" s="65"/>
      <c r="K91" s="76"/>
      <c r="L91" s="65"/>
      <c r="M91" s="320"/>
      <c r="N91" s="370"/>
      <c r="O91" s="7"/>
    </row>
    <row r="92" spans="1:15" ht="15" customHeight="1">
      <c r="A92" s="204"/>
      <c r="B92" s="240" t="s">
        <v>480</v>
      </c>
      <c r="C92" s="318">
        <v>1</v>
      </c>
      <c r="D92" s="242">
        <v>500000</v>
      </c>
      <c r="E92" s="243">
        <v>500000</v>
      </c>
      <c r="F92" s="265"/>
      <c r="G92" s="76"/>
      <c r="H92" s="65">
        <v>1</v>
      </c>
      <c r="I92" s="76">
        <v>500000</v>
      </c>
      <c r="J92" s="65"/>
      <c r="K92" s="76"/>
      <c r="L92" s="65"/>
      <c r="M92" s="320"/>
      <c r="N92" s="370"/>
      <c r="O92" s="7"/>
    </row>
    <row r="93" spans="1:15" ht="15" customHeight="1">
      <c r="A93" s="204"/>
      <c r="B93" s="240" t="s">
        <v>481</v>
      </c>
      <c r="C93" s="318">
        <v>10</v>
      </c>
      <c r="D93" s="242">
        <v>10500</v>
      </c>
      <c r="E93" s="243">
        <v>105000</v>
      </c>
      <c r="F93" s="265">
        <v>10</v>
      </c>
      <c r="G93" s="76">
        <v>105000</v>
      </c>
      <c r="H93" s="65"/>
      <c r="I93" s="76"/>
      <c r="J93" s="65"/>
      <c r="K93" s="76"/>
      <c r="L93" s="65"/>
      <c r="M93" s="320"/>
      <c r="N93" s="370"/>
      <c r="O93" s="7"/>
    </row>
    <row r="94" spans="1:15" ht="15" customHeight="1">
      <c r="A94" s="204"/>
      <c r="B94" s="240" t="s">
        <v>482</v>
      </c>
      <c r="C94" s="318">
        <v>5</v>
      </c>
      <c r="D94" s="242">
        <v>5000</v>
      </c>
      <c r="E94" s="243">
        <v>25000</v>
      </c>
      <c r="F94" s="265">
        <v>5</v>
      </c>
      <c r="G94" s="76">
        <v>25000</v>
      </c>
      <c r="H94" s="65"/>
      <c r="I94" s="76"/>
      <c r="J94" s="65"/>
      <c r="K94" s="76"/>
      <c r="L94" s="65"/>
      <c r="M94" s="320"/>
      <c r="N94" s="370"/>
      <c r="O94" s="7"/>
    </row>
    <row r="95" spans="1:15" ht="15" customHeight="1">
      <c r="A95" s="204"/>
      <c r="B95" s="240" t="s">
        <v>483</v>
      </c>
      <c r="C95" s="318">
        <v>3</v>
      </c>
      <c r="D95" s="242"/>
      <c r="E95" s="243">
        <v>41340</v>
      </c>
      <c r="F95" s="265"/>
      <c r="G95" s="76"/>
      <c r="H95" s="65">
        <v>3</v>
      </c>
      <c r="I95" s="76">
        <v>41340</v>
      </c>
      <c r="J95" s="65"/>
      <c r="K95" s="76"/>
      <c r="L95" s="65"/>
      <c r="M95" s="320"/>
      <c r="N95" s="370"/>
      <c r="O95" s="7"/>
    </row>
    <row r="96" spans="1:15" ht="15" customHeight="1">
      <c r="A96" s="204"/>
      <c r="B96" s="288" t="s">
        <v>484</v>
      </c>
      <c r="C96" s="318">
        <v>10</v>
      </c>
      <c r="D96" s="242">
        <v>3500</v>
      </c>
      <c r="E96" s="243">
        <v>35000</v>
      </c>
      <c r="F96" s="265">
        <v>10</v>
      </c>
      <c r="G96" s="76">
        <v>35000</v>
      </c>
      <c r="H96" s="65"/>
      <c r="I96" s="76"/>
      <c r="J96" s="65"/>
      <c r="K96" s="76"/>
      <c r="L96" s="65"/>
      <c r="M96" s="320"/>
      <c r="N96" s="370"/>
      <c r="O96" s="7"/>
    </row>
    <row r="97" spans="1:15" ht="30" customHeight="1">
      <c r="A97" s="204"/>
      <c r="B97" s="240" t="s">
        <v>485</v>
      </c>
      <c r="C97" s="318">
        <v>2</v>
      </c>
      <c r="D97" s="242">
        <v>12800</v>
      </c>
      <c r="E97" s="243">
        <v>25600</v>
      </c>
      <c r="F97" s="265">
        <v>2</v>
      </c>
      <c r="G97" s="76">
        <v>25600</v>
      </c>
      <c r="H97" s="65"/>
      <c r="I97" s="76"/>
      <c r="J97" s="65"/>
      <c r="K97" s="76"/>
      <c r="L97" s="65"/>
      <c r="M97" s="320"/>
      <c r="N97" s="370"/>
      <c r="O97" s="7"/>
    </row>
    <row r="98" spans="1:15" ht="15" customHeight="1">
      <c r="A98" s="204"/>
      <c r="B98" s="240" t="s">
        <v>486</v>
      </c>
      <c r="C98" s="318">
        <v>2</v>
      </c>
      <c r="D98" s="242">
        <v>5000</v>
      </c>
      <c r="E98" s="243">
        <v>10000</v>
      </c>
      <c r="F98" s="265">
        <v>1</v>
      </c>
      <c r="G98" s="76">
        <v>5000</v>
      </c>
      <c r="H98" s="65"/>
      <c r="I98" s="76"/>
      <c r="J98" s="65">
        <v>1</v>
      </c>
      <c r="K98" s="76">
        <v>5000</v>
      </c>
      <c r="L98" s="65"/>
      <c r="M98" s="320"/>
      <c r="N98" s="370"/>
      <c r="O98" s="7"/>
    </row>
    <row r="99" spans="1:15" ht="30" customHeight="1">
      <c r="A99" s="204"/>
      <c r="B99" s="240" t="s">
        <v>487</v>
      </c>
      <c r="C99" s="318">
        <v>25</v>
      </c>
      <c r="D99" s="242"/>
      <c r="E99" s="243">
        <v>125000</v>
      </c>
      <c r="F99" s="265"/>
      <c r="G99" s="76"/>
      <c r="H99" s="65">
        <v>25</v>
      </c>
      <c r="I99" s="76">
        <v>125000</v>
      </c>
      <c r="J99" s="65"/>
      <c r="K99" s="76"/>
      <c r="L99" s="65"/>
      <c r="M99" s="320"/>
      <c r="N99" s="370"/>
      <c r="O99" s="7"/>
    </row>
    <row r="100" spans="1:15" ht="15" customHeight="1">
      <c r="A100" s="204"/>
      <c r="B100" s="240" t="s">
        <v>488</v>
      </c>
      <c r="C100" s="318">
        <v>5</v>
      </c>
      <c r="D100" s="242">
        <v>5000</v>
      </c>
      <c r="E100" s="243">
        <v>25000</v>
      </c>
      <c r="F100" s="265"/>
      <c r="G100" s="76"/>
      <c r="H100" s="65"/>
      <c r="I100" s="76"/>
      <c r="J100" s="65">
        <v>5</v>
      </c>
      <c r="K100" s="76">
        <v>25000</v>
      </c>
      <c r="L100" s="65"/>
      <c r="M100" s="320"/>
      <c r="N100" s="370"/>
      <c r="O100" s="7"/>
    </row>
    <row r="101" spans="1:15" ht="30" customHeight="1">
      <c r="A101" s="204"/>
      <c r="B101" s="240" t="s">
        <v>489</v>
      </c>
      <c r="C101" s="318">
        <v>1</v>
      </c>
      <c r="D101" s="242">
        <v>280000</v>
      </c>
      <c r="E101" s="243">
        <v>280000</v>
      </c>
      <c r="F101" s="265">
        <v>1</v>
      </c>
      <c r="G101" s="76">
        <v>280000</v>
      </c>
      <c r="H101" s="65"/>
      <c r="I101" s="76"/>
      <c r="J101" s="65"/>
      <c r="K101" s="76"/>
      <c r="L101" s="65"/>
      <c r="M101" s="320"/>
      <c r="N101" s="370"/>
      <c r="O101" s="7"/>
    </row>
    <row r="102" spans="1:15" ht="30" customHeight="1">
      <c r="A102" s="204"/>
      <c r="B102" s="240" t="s">
        <v>490</v>
      </c>
      <c r="C102" s="318">
        <v>1</v>
      </c>
      <c r="D102" s="242">
        <v>33600</v>
      </c>
      <c r="E102" s="243">
        <v>33600</v>
      </c>
      <c r="F102" s="265">
        <v>1</v>
      </c>
      <c r="G102" s="76">
        <v>33600</v>
      </c>
      <c r="H102" s="65"/>
      <c r="I102" s="76"/>
      <c r="J102" s="65"/>
      <c r="K102" s="76"/>
      <c r="L102" s="65"/>
      <c r="M102" s="320"/>
      <c r="N102" s="370"/>
      <c r="O102" s="7"/>
    </row>
    <row r="103" spans="1:15" ht="30" customHeight="1">
      <c r="A103" s="204"/>
      <c r="B103" s="240" t="s">
        <v>491</v>
      </c>
      <c r="C103" s="318">
        <v>1</v>
      </c>
      <c r="D103" s="242">
        <v>160000</v>
      </c>
      <c r="E103" s="243">
        <v>160000</v>
      </c>
      <c r="F103" s="265"/>
      <c r="G103" s="76"/>
      <c r="H103" s="65">
        <v>1</v>
      </c>
      <c r="I103" s="76">
        <v>160000</v>
      </c>
      <c r="J103" s="65"/>
      <c r="K103" s="76"/>
      <c r="L103" s="65"/>
      <c r="M103" s="320"/>
      <c r="N103" s="370"/>
      <c r="O103" s="7"/>
    </row>
    <row r="104" spans="1:15" ht="15" customHeight="1">
      <c r="A104" s="204"/>
      <c r="B104" s="240" t="s">
        <v>492</v>
      </c>
      <c r="C104" s="318">
        <v>2</v>
      </c>
      <c r="D104" s="242">
        <v>5000</v>
      </c>
      <c r="E104" s="243">
        <v>10000</v>
      </c>
      <c r="F104" s="265"/>
      <c r="G104" s="76"/>
      <c r="H104" s="65">
        <v>2</v>
      </c>
      <c r="I104" s="76">
        <v>10000</v>
      </c>
      <c r="J104" s="65"/>
      <c r="K104" s="76"/>
      <c r="L104" s="65"/>
      <c r="M104" s="320"/>
      <c r="N104" s="370"/>
      <c r="O104" s="7"/>
    </row>
    <row r="105" spans="1:15" ht="30" customHeight="1">
      <c r="A105" s="204"/>
      <c r="B105" s="240" t="s">
        <v>493</v>
      </c>
      <c r="C105" s="318">
        <v>1</v>
      </c>
      <c r="D105" s="242">
        <v>150000</v>
      </c>
      <c r="E105" s="243">
        <v>150000</v>
      </c>
      <c r="F105" s="265"/>
      <c r="G105" s="76"/>
      <c r="H105" s="65"/>
      <c r="I105" s="76"/>
      <c r="J105" s="65">
        <v>1</v>
      </c>
      <c r="K105" s="76">
        <v>150000</v>
      </c>
      <c r="L105" s="65"/>
      <c r="M105" s="320"/>
      <c r="N105" s="370"/>
      <c r="O105" s="7"/>
    </row>
    <row r="106" spans="1:15" ht="15" customHeight="1">
      <c r="A106" s="204"/>
      <c r="B106" s="240" t="s">
        <v>494</v>
      </c>
      <c r="C106" s="318">
        <v>1</v>
      </c>
      <c r="D106" s="242">
        <v>55000</v>
      </c>
      <c r="E106" s="243">
        <v>55000</v>
      </c>
      <c r="F106" s="265">
        <v>1</v>
      </c>
      <c r="G106" s="76">
        <v>55000</v>
      </c>
      <c r="H106" s="65"/>
      <c r="I106" s="76"/>
      <c r="J106" s="65"/>
      <c r="K106" s="76"/>
      <c r="L106" s="65"/>
      <c r="M106" s="320"/>
      <c r="N106" s="370"/>
      <c r="O106" s="7"/>
    </row>
    <row r="107" spans="1:15" ht="15" customHeight="1">
      <c r="A107" s="204"/>
      <c r="B107" s="240" t="s">
        <v>495</v>
      </c>
      <c r="C107" s="318">
        <v>2</v>
      </c>
      <c r="D107" s="242"/>
      <c r="E107" s="243">
        <v>52444</v>
      </c>
      <c r="F107" s="265"/>
      <c r="G107" s="76"/>
      <c r="H107" s="65">
        <v>2</v>
      </c>
      <c r="I107" s="76">
        <v>52444</v>
      </c>
      <c r="J107" s="65"/>
      <c r="K107" s="76"/>
      <c r="L107" s="65"/>
      <c r="M107" s="320"/>
      <c r="N107" s="370"/>
      <c r="O107" s="7"/>
    </row>
    <row r="108" spans="1:15" ht="15" customHeight="1">
      <c r="A108" s="204"/>
      <c r="B108" s="240" t="s">
        <v>496</v>
      </c>
      <c r="C108" s="318">
        <v>2</v>
      </c>
      <c r="D108" s="242"/>
      <c r="E108" s="243">
        <v>500000</v>
      </c>
      <c r="F108" s="265">
        <v>2</v>
      </c>
      <c r="G108" s="76">
        <v>500000</v>
      </c>
      <c r="H108" s="65"/>
      <c r="I108" s="76"/>
      <c r="J108" s="65"/>
      <c r="K108" s="76"/>
      <c r="L108" s="65"/>
      <c r="M108" s="320"/>
      <c r="N108" s="370"/>
      <c r="O108" s="7"/>
    </row>
    <row r="109" spans="1:15" ht="15" customHeight="1">
      <c r="A109" s="204"/>
      <c r="B109" s="240" t="s">
        <v>497</v>
      </c>
      <c r="C109" s="318">
        <v>1</v>
      </c>
      <c r="D109" s="242">
        <v>15000</v>
      </c>
      <c r="E109" s="243">
        <v>15000</v>
      </c>
      <c r="F109" s="265">
        <v>1</v>
      </c>
      <c r="G109" s="76">
        <v>15000</v>
      </c>
      <c r="H109" s="65"/>
      <c r="I109" s="76"/>
      <c r="J109" s="65"/>
      <c r="K109" s="76"/>
      <c r="L109" s="65"/>
      <c r="M109" s="320"/>
      <c r="N109" s="370"/>
      <c r="O109" s="7"/>
    </row>
    <row r="110" spans="1:15" ht="15" customHeight="1">
      <c r="A110" s="204"/>
      <c r="B110" s="240" t="s">
        <v>498</v>
      </c>
      <c r="C110" s="318">
        <v>2</v>
      </c>
      <c r="D110" s="242">
        <v>20000</v>
      </c>
      <c r="E110" s="243">
        <v>40000</v>
      </c>
      <c r="F110" s="265">
        <v>2</v>
      </c>
      <c r="G110" s="76">
        <v>40000</v>
      </c>
      <c r="H110" s="65"/>
      <c r="I110" s="76"/>
      <c r="J110" s="65"/>
      <c r="K110" s="76"/>
      <c r="L110" s="65"/>
      <c r="M110" s="320"/>
      <c r="N110" s="370"/>
      <c r="O110" s="7"/>
    </row>
    <row r="111" spans="1:15" ht="30" customHeight="1">
      <c r="A111" s="204"/>
      <c r="B111" s="240" t="s">
        <v>499</v>
      </c>
      <c r="C111" s="318">
        <v>1</v>
      </c>
      <c r="D111" s="242">
        <v>150000</v>
      </c>
      <c r="E111" s="243">
        <v>150000</v>
      </c>
      <c r="F111" s="265"/>
      <c r="G111" s="76"/>
      <c r="H111" s="65">
        <v>1</v>
      </c>
      <c r="I111" s="76">
        <v>150000</v>
      </c>
      <c r="J111" s="65"/>
      <c r="K111" s="76"/>
      <c r="L111" s="65"/>
      <c r="M111" s="320"/>
      <c r="N111" s="370"/>
      <c r="O111" s="7"/>
    </row>
    <row r="112" spans="1:15" ht="30" customHeight="1">
      <c r="A112" s="204"/>
      <c r="B112" s="240" t="s">
        <v>500</v>
      </c>
      <c r="C112" s="318">
        <v>4</v>
      </c>
      <c r="D112" s="242"/>
      <c r="E112" s="243">
        <v>9200</v>
      </c>
      <c r="F112" s="265">
        <v>4</v>
      </c>
      <c r="G112" s="76">
        <v>9200</v>
      </c>
      <c r="H112" s="65"/>
      <c r="I112" s="76"/>
      <c r="J112" s="65"/>
      <c r="K112" s="76"/>
      <c r="L112" s="65"/>
      <c r="M112" s="320"/>
      <c r="N112" s="370"/>
      <c r="O112" s="7"/>
    </row>
    <row r="113" spans="1:15" ht="15" customHeight="1">
      <c r="A113" s="204"/>
      <c r="B113" s="240" t="s">
        <v>501</v>
      </c>
      <c r="C113" s="318">
        <v>12</v>
      </c>
      <c r="D113" s="242"/>
      <c r="E113" s="243">
        <v>240000</v>
      </c>
      <c r="F113" s="265"/>
      <c r="G113" s="76"/>
      <c r="H113" s="65">
        <v>12</v>
      </c>
      <c r="I113" s="76">
        <v>240000</v>
      </c>
      <c r="J113" s="65"/>
      <c r="K113" s="76"/>
      <c r="L113" s="65"/>
      <c r="M113" s="320"/>
      <c r="N113" s="370"/>
      <c r="O113" s="7"/>
    </row>
    <row r="114" spans="1:15" ht="15" customHeight="1">
      <c r="A114" s="204"/>
      <c r="B114" s="240" t="s">
        <v>502</v>
      </c>
      <c r="C114" s="318">
        <v>2</v>
      </c>
      <c r="D114" s="242"/>
      <c r="E114" s="243">
        <v>100000</v>
      </c>
      <c r="F114" s="265">
        <v>2</v>
      </c>
      <c r="G114" s="76">
        <v>100000</v>
      </c>
      <c r="H114" s="65"/>
      <c r="I114" s="76"/>
      <c r="J114" s="65"/>
      <c r="K114" s="76"/>
      <c r="L114" s="65"/>
      <c r="M114" s="320"/>
      <c r="N114" s="370"/>
      <c r="O114" s="7"/>
    </row>
    <row r="115" spans="1:15" ht="15" customHeight="1">
      <c r="A115" s="204"/>
      <c r="B115" s="240" t="s">
        <v>503</v>
      </c>
      <c r="C115" s="318">
        <v>1</v>
      </c>
      <c r="D115" s="242">
        <v>60000</v>
      </c>
      <c r="E115" s="243">
        <v>60000</v>
      </c>
      <c r="F115" s="265"/>
      <c r="G115" s="76"/>
      <c r="H115" s="65"/>
      <c r="I115" s="76"/>
      <c r="J115" s="65">
        <v>1</v>
      </c>
      <c r="K115" s="76">
        <v>60000</v>
      </c>
      <c r="L115" s="65"/>
      <c r="M115" s="320"/>
      <c r="N115" s="370"/>
      <c r="O115" s="7"/>
    </row>
    <row r="116" spans="1:15" ht="30" customHeight="1">
      <c r="A116" s="204"/>
      <c r="B116" s="240" t="s">
        <v>504</v>
      </c>
      <c r="C116" s="318">
        <v>2</v>
      </c>
      <c r="D116" s="242"/>
      <c r="E116" s="243">
        <v>256000</v>
      </c>
      <c r="F116" s="265"/>
      <c r="G116" s="76"/>
      <c r="H116" s="65">
        <v>2</v>
      </c>
      <c r="I116" s="76">
        <v>256000</v>
      </c>
      <c r="J116" s="65"/>
      <c r="K116" s="76"/>
      <c r="L116" s="65"/>
      <c r="M116" s="320"/>
      <c r="N116" s="370"/>
      <c r="O116" s="7"/>
    </row>
    <row r="117" spans="1:15" ht="15" customHeight="1">
      <c r="A117" s="204"/>
      <c r="B117" s="240" t="s">
        <v>505</v>
      </c>
      <c r="C117" s="318">
        <v>1</v>
      </c>
      <c r="D117" s="242">
        <v>7000</v>
      </c>
      <c r="E117" s="243">
        <v>7000</v>
      </c>
      <c r="F117" s="265">
        <v>1</v>
      </c>
      <c r="G117" s="76">
        <v>7000</v>
      </c>
      <c r="H117" s="65"/>
      <c r="I117" s="76"/>
      <c r="J117" s="65"/>
      <c r="K117" s="76"/>
      <c r="L117" s="65"/>
      <c r="M117" s="320"/>
      <c r="N117" s="370"/>
      <c r="O117" s="7"/>
    </row>
    <row r="118" spans="1:15" ht="15" customHeight="1">
      <c r="A118" s="204"/>
      <c r="B118" s="240" t="s">
        <v>506</v>
      </c>
      <c r="C118" s="318">
        <v>1</v>
      </c>
      <c r="D118" s="242">
        <v>100000</v>
      </c>
      <c r="E118" s="243">
        <v>100000</v>
      </c>
      <c r="F118" s="265">
        <v>1</v>
      </c>
      <c r="G118" s="76">
        <v>100000</v>
      </c>
      <c r="H118" s="65"/>
      <c r="I118" s="76"/>
      <c r="J118" s="65"/>
      <c r="K118" s="76"/>
      <c r="L118" s="65"/>
      <c r="M118" s="320"/>
      <c r="N118" s="370"/>
      <c r="O118" s="7"/>
    </row>
    <row r="119" spans="1:15" ht="15" customHeight="1">
      <c r="A119" s="204"/>
      <c r="B119" s="240" t="s">
        <v>507</v>
      </c>
      <c r="C119" s="318">
        <v>1</v>
      </c>
      <c r="D119" s="242">
        <v>1000000</v>
      </c>
      <c r="E119" s="243">
        <v>1000000</v>
      </c>
      <c r="F119" s="265">
        <v>1</v>
      </c>
      <c r="G119" s="76">
        <v>1000000</v>
      </c>
      <c r="H119" s="65"/>
      <c r="I119" s="76"/>
      <c r="J119" s="65"/>
      <c r="K119" s="76"/>
      <c r="L119" s="65"/>
      <c r="M119" s="320"/>
      <c r="N119" s="370"/>
      <c r="O119" s="7"/>
    </row>
    <row r="120" spans="1:15" ht="15" customHeight="1">
      <c r="A120" s="204"/>
      <c r="B120" s="240" t="s">
        <v>508</v>
      </c>
      <c r="C120" s="318">
        <v>1</v>
      </c>
      <c r="D120" s="242">
        <v>500000</v>
      </c>
      <c r="E120" s="243">
        <v>500000</v>
      </c>
      <c r="F120" s="265">
        <v>1</v>
      </c>
      <c r="G120" s="76">
        <v>500000</v>
      </c>
      <c r="H120" s="65"/>
      <c r="I120" s="76"/>
      <c r="J120" s="65"/>
      <c r="K120" s="76"/>
      <c r="L120" s="65"/>
      <c r="M120" s="320"/>
      <c r="N120" s="370"/>
      <c r="O120" s="7"/>
    </row>
    <row r="121" spans="1:15" ht="15" customHeight="1">
      <c r="A121" s="204"/>
      <c r="B121" s="240" t="s">
        <v>509</v>
      </c>
      <c r="C121" s="318">
        <v>1</v>
      </c>
      <c r="D121" s="242">
        <v>25000</v>
      </c>
      <c r="E121" s="243">
        <v>25000</v>
      </c>
      <c r="F121" s="265">
        <v>1</v>
      </c>
      <c r="G121" s="76">
        <v>25000</v>
      </c>
      <c r="H121" s="65"/>
      <c r="I121" s="76"/>
      <c r="J121" s="65"/>
      <c r="K121" s="76"/>
      <c r="L121" s="65"/>
      <c r="M121" s="320"/>
      <c r="N121" s="370"/>
      <c r="O121" s="7"/>
    </row>
    <row r="122" spans="1:15" ht="15" customHeight="1">
      <c r="A122" s="204"/>
      <c r="B122" s="240" t="s">
        <v>510</v>
      </c>
      <c r="C122" s="318">
        <v>1</v>
      </c>
      <c r="D122" s="242">
        <v>30000</v>
      </c>
      <c r="E122" s="243">
        <v>30000</v>
      </c>
      <c r="F122" s="265">
        <v>1</v>
      </c>
      <c r="G122" s="76">
        <v>30000</v>
      </c>
      <c r="H122" s="65"/>
      <c r="I122" s="76"/>
      <c r="J122" s="65"/>
      <c r="K122" s="76"/>
      <c r="L122" s="65"/>
      <c r="M122" s="320"/>
      <c r="N122" s="370"/>
      <c r="O122" s="7"/>
    </row>
    <row r="123" spans="1:15" ht="15" customHeight="1">
      <c r="A123" s="204"/>
      <c r="B123" s="240" t="s">
        <v>511</v>
      </c>
      <c r="C123" s="318">
        <v>1</v>
      </c>
      <c r="D123" s="242">
        <v>1000000</v>
      </c>
      <c r="E123" s="243">
        <v>1000000</v>
      </c>
      <c r="F123" s="265"/>
      <c r="G123" s="76"/>
      <c r="H123" s="65"/>
      <c r="I123" s="76"/>
      <c r="J123" s="65">
        <v>1</v>
      </c>
      <c r="K123" s="76">
        <v>1000000</v>
      </c>
      <c r="L123" s="65"/>
      <c r="M123" s="320"/>
      <c r="N123" s="370"/>
      <c r="O123" s="7"/>
    </row>
    <row r="124" spans="1:15" ht="15" customHeight="1">
      <c r="A124" s="204"/>
      <c r="B124" s="240" t="s">
        <v>512</v>
      </c>
      <c r="C124" s="318">
        <v>1</v>
      </c>
      <c r="D124" s="242">
        <v>200000</v>
      </c>
      <c r="E124" s="243">
        <v>200000</v>
      </c>
      <c r="F124" s="265">
        <v>1</v>
      </c>
      <c r="G124" s="76">
        <v>200000</v>
      </c>
      <c r="H124" s="65"/>
      <c r="I124" s="76"/>
      <c r="J124" s="65"/>
      <c r="K124" s="76"/>
      <c r="L124" s="65"/>
      <c r="M124" s="320"/>
      <c r="N124" s="370"/>
      <c r="O124" s="7"/>
    </row>
    <row r="125" spans="1:15" ht="15" customHeight="1">
      <c r="A125" s="204"/>
      <c r="B125" s="240" t="s">
        <v>513</v>
      </c>
      <c r="C125" s="318">
        <v>1</v>
      </c>
      <c r="D125" s="242">
        <v>108000</v>
      </c>
      <c r="E125" s="243">
        <v>108000</v>
      </c>
      <c r="F125" s="265">
        <v>1</v>
      </c>
      <c r="G125" s="76">
        <v>108000</v>
      </c>
      <c r="H125" s="65"/>
      <c r="I125" s="76"/>
      <c r="J125" s="65"/>
      <c r="K125" s="76"/>
      <c r="L125" s="65"/>
      <c r="M125" s="320"/>
      <c r="N125" s="370"/>
      <c r="O125" s="7"/>
    </row>
    <row r="126" spans="1:15" ht="15" customHeight="1">
      <c r="A126" s="204"/>
      <c r="B126" s="240" t="s">
        <v>514</v>
      </c>
      <c r="C126" s="318">
        <v>1</v>
      </c>
      <c r="D126" s="242">
        <v>200000</v>
      </c>
      <c r="E126" s="243">
        <v>200000</v>
      </c>
      <c r="F126" s="265">
        <v>1</v>
      </c>
      <c r="G126" s="76">
        <v>200000</v>
      </c>
      <c r="H126" s="65"/>
      <c r="I126" s="76"/>
      <c r="J126" s="65"/>
      <c r="K126" s="76"/>
      <c r="L126" s="65"/>
      <c r="M126" s="320"/>
      <c r="N126" s="370"/>
      <c r="O126" s="7"/>
    </row>
    <row r="127" spans="1:15" ht="30" customHeight="1">
      <c r="A127" s="204"/>
      <c r="B127" s="240" t="s">
        <v>515</v>
      </c>
      <c r="C127" s="318">
        <v>1</v>
      </c>
      <c r="D127" s="242">
        <v>28000</v>
      </c>
      <c r="E127" s="243">
        <v>28000</v>
      </c>
      <c r="F127" s="265"/>
      <c r="G127" s="76"/>
      <c r="H127" s="65">
        <v>1</v>
      </c>
      <c r="I127" s="76">
        <v>28000</v>
      </c>
      <c r="J127" s="65"/>
      <c r="K127" s="76"/>
      <c r="L127" s="65"/>
      <c r="M127" s="320"/>
      <c r="N127" s="370"/>
      <c r="O127" s="7"/>
    </row>
    <row r="128" spans="1:15" ht="15" customHeight="1">
      <c r="A128" s="204"/>
      <c r="B128" s="288" t="s">
        <v>516</v>
      </c>
      <c r="C128" s="318">
        <v>2</v>
      </c>
      <c r="D128" s="242">
        <v>15000</v>
      </c>
      <c r="E128" s="243">
        <v>30000</v>
      </c>
      <c r="F128" s="265"/>
      <c r="G128" s="76"/>
      <c r="H128" s="65"/>
      <c r="I128" s="76"/>
      <c r="J128" s="65">
        <v>2</v>
      </c>
      <c r="K128" s="76">
        <v>30000</v>
      </c>
      <c r="L128" s="65"/>
      <c r="M128" s="320"/>
      <c r="N128" s="370"/>
      <c r="O128" s="7"/>
    </row>
    <row r="129" spans="1:15" ht="15" customHeight="1">
      <c r="A129" s="204"/>
      <c r="B129" s="240" t="s">
        <v>517</v>
      </c>
      <c r="C129" s="318">
        <v>2</v>
      </c>
      <c r="D129" s="242">
        <v>15000</v>
      </c>
      <c r="E129" s="243">
        <v>30000</v>
      </c>
      <c r="F129" s="265"/>
      <c r="G129" s="76"/>
      <c r="H129" s="65">
        <v>2</v>
      </c>
      <c r="I129" s="76">
        <v>30000</v>
      </c>
      <c r="J129" s="65"/>
      <c r="K129" s="76"/>
      <c r="L129" s="65"/>
      <c r="M129" s="320"/>
      <c r="N129" s="370"/>
      <c r="O129" s="7"/>
    </row>
    <row r="130" spans="1:15" ht="15" customHeight="1">
      <c r="A130" s="204"/>
      <c r="B130" s="240" t="s">
        <v>518</v>
      </c>
      <c r="C130" s="318">
        <v>3</v>
      </c>
      <c r="D130" s="242">
        <v>20000</v>
      </c>
      <c r="E130" s="243">
        <v>60000</v>
      </c>
      <c r="F130" s="265">
        <v>3</v>
      </c>
      <c r="G130" s="76">
        <v>60000</v>
      </c>
      <c r="H130" s="65"/>
      <c r="I130" s="76"/>
      <c r="J130" s="65"/>
      <c r="K130" s="76"/>
      <c r="L130" s="65"/>
      <c r="M130" s="320"/>
      <c r="N130" s="370"/>
      <c r="O130" s="7"/>
    </row>
    <row r="131" spans="1:15" ht="15" customHeight="1">
      <c r="A131" s="204"/>
      <c r="B131" s="240" t="s">
        <v>519</v>
      </c>
      <c r="C131" s="318">
        <v>20</v>
      </c>
      <c r="D131" s="242">
        <v>6850</v>
      </c>
      <c r="E131" s="243">
        <v>137000</v>
      </c>
      <c r="F131" s="265">
        <v>20</v>
      </c>
      <c r="G131" s="76">
        <v>137000</v>
      </c>
      <c r="H131" s="65"/>
      <c r="I131" s="76"/>
      <c r="J131" s="65"/>
      <c r="K131" s="76"/>
      <c r="L131" s="65"/>
      <c r="M131" s="320"/>
      <c r="N131" s="370"/>
      <c r="O131" s="7"/>
    </row>
    <row r="132" spans="1:15" ht="15" customHeight="1">
      <c r="A132" s="204"/>
      <c r="B132" s="240" t="s">
        <v>520</v>
      </c>
      <c r="C132" s="318">
        <v>74</v>
      </c>
      <c r="D132" s="242">
        <v>6850</v>
      </c>
      <c r="E132" s="243">
        <v>506900</v>
      </c>
      <c r="F132" s="265">
        <v>74</v>
      </c>
      <c r="G132" s="76">
        <v>506900</v>
      </c>
      <c r="H132" s="65"/>
      <c r="I132" s="76"/>
      <c r="J132" s="65"/>
      <c r="K132" s="76"/>
      <c r="L132" s="65"/>
      <c r="M132" s="320"/>
      <c r="N132" s="370"/>
      <c r="O132" s="7"/>
    </row>
    <row r="133" spans="1:15" ht="15" customHeight="1">
      <c r="A133" s="204"/>
      <c r="B133" s="240" t="s">
        <v>521</v>
      </c>
      <c r="C133" s="318">
        <v>2</v>
      </c>
      <c r="D133" s="242"/>
      <c r="E133" s="243">
        <v>11000</v>
      </c>
      <c r="F133" s="265"/>
      <c r="G133" s="76"/>
      <c r="H133" s="65">
        <v>2</v>
      </c>
      <c r="I133" s="76">
        <v>11000</v>
      </c>
      <c r="J133" s="65"/>
      <c r="K133" s="76"/>
      <c r="L133" s="65"/>
      <c r="M133" s="320"/>
      <c r="N133" s="370"/>
      <c r="O133" s="7"/>
    </row>
    <row r="134" spans="1:15" ht="15" customHeight="1">
      <c r="A134" s="204"/>
      <c r="B134" s="240" t="s">
        <v>522</v>
      </c>
      <c r="C134" s="318">
        <v>2</v>
      </c>
      <c r="D134" s="242"/>
      <c r="E134" s="243">
        <v>130000</v>
      </c>
      <c r="F134" s="265">
        <v>2</v>
      </c>
      <c r="G134" s="76">
        <v>130000</v>
      </c>
      <c r="H134" s="65"/>
      <c r="I134" s="76"/>
      <c r="J134" s="65"/>
      <c r="K134" s="76"/>
      <c r="L134" s="65"/>
      <c r="M134" s="320"/>
      <c r="N134" s="370"/>
      <c r="O134" s="7"/>
    </row>
    <row r="135" spans="1:15" ht="30" customHeight="1">
      <c r="A135" s="204"/>
      <c r="B135" s="240" t="s">
        <v>523</v>
      </c>
      <c r="C135" s="318">
        <v>1</v>
      </c>
      <c r="D135" s="242">
        <v>25000</v>
      </c>
      <c r="E135" s="243">
        <v>25000</v>
      </c>
      <c r="F135" s="265">
        <v>1</v>
      </c>
      <c r="G135" s="76">
        <v>25000</v>
      </c>
      <c r="H135" s="65"/>
      <c r="I135" s="76"/>
      <c r="J135" s="65"/>
      <c r="K135" s="76"/>
      <c r="L135" s="65"/>
      <c r="M135" s="320"/>
      <c r="N135" s="370"/>
      <c r="O135" s="7"/>
    </row>
    <row r="136" spans="1:15" ht="15" customHeight="1">
      <c r="A136" s="204"/>
      <c r="B136" s="240" t="s">
        <v>524</v>
      </c>
      <c r="C136" s="318">
        <v>1</v>
      </c>
      <c r="D136" s="242"/>
      <c r="E136" s="243">
        <v>30000</v>
      </c>
      <c r="F136" s="265"/>
      <c r="G136" s="76"/>
      <c r="H136" s="65">
        <v>1</v>
      </c>
      <c r="I136" s="76">
        <v>30000</v>
      </c>
      <c r="J136" s="65"/>
      <c r="K136" s="76"/>
      <c r="L136" s="65"/>
      <c r="M136" s="320"/>
      <c r="N136" s="370"/>
      <c r="O136" s="7"/>
    </row>
    <row r="137" spans="1:15" ht="15" customHeight="1">
      <c r="A137" s="204"/>
      <c r="B137" s="240" t="s">
        <v>525</v>
      </c>
      <c r="C137" s="318">
        <v>1</v>
      </c>
      <c r="D137" s="242">
        <v>46800</v>
      </c>
      <c r="E137" s="243">
        <v>46800</v>
      </c>
      <c r="F137" s="265"/>
      <c r="G137" s="76"/>
      <c r="H137" s="65">
        <v>1</v>
      </c>
      <c r="I137" s="76">
        <v>46800</v>
      </c>
      <c r="J137" s="65"/>
      <c r="K137" s="76"/>
      <c r="L137" s="65"/>
      <c r="M137" s="320"/>
      <c r="N137" s="370"/>
      <c r="O137" s="7"/>
    </row>
    <row r="138" spans="1:15" ht="15" customHeight="1" thickBot="1">
      <c r="A138" s="205"/>
      <c r="B138" s="246" t="s">
        <v>526</v>
      </c>
      <c r="C138" s="321">
        <v>2</v>
      </c>
      <c r="D138" s="248">
        <v>13000</v>
      </c>
      <c r="E138" s="249">
        <v>26000</v>
      </c>
      <c r="F138" s="294">
        <v>2</v>
      </c>
      <c r="G138" s="87">
        <v>26000</v>
      </c>
      <c r="H138" s="86"/>
      <c r="I138" s="87"/>
      <c r="J138" s="86"/>
      <c r="K138" s="87"/>
      <c r="L138" s="86"/>
      <c r="M138" s="323"/>
      <c r="N138" s="370"/>
      <c r="O138" s="7"/>
    </row>
    <row r="139" spans="1:15" s="253" customFormat="1" ht="20.25" customHeight="1">
      <c r="A139" s="774"/>
      <c r="B139" s="18"/>
      <c r="C139" s="298"/>
      <c r="D139" s="993" t="s">
        <v>31</v>
      </c>
      <c r="E139" s="13">
        <f>SUM(E18:E138)</f>
        <v>24949800</v>
      </c>
      <c r="F139" s="932"/>
      <c r="G139" s="92">
        <f>SUM(G18:G138)</f>
        <v>19529300</v>
      </c>
      <c r="H139" s="932"/>
      <c r="I139" s="92">
        <f>SUM(I18:I138)</f>
        <v>2967500</v>
      </c>
      <c r="J139" s="932"/>
      <c r="K139" s="92">
        <f>SUM(K18:K138)</f>
        <v>2273000</v>
      </c>
      <c r="L139" s="932"/>
      <c r="M139" s="92"/>
      <c r="N139" s="3989"/>
    </row>
    <row r="140" spans="1:15" ht="12.75" customHeight="1">
      <c r="A140" s="169"/>
      <c r="B140" s="307"/>
      <c r="C140" s="108"/>
      <c r="D140" s="109"/>
      <c r="E140" s="324"/>
      <c r="F140" s="308"/>
      <c r="G140" s="309"/>
      <c r="H140" s="308"/>
      <c r="I140" s="309"/>
      <c r="J140" s="308"/>
      <c r="K140" s="309"/>
      <c r="L140" s="308"/>
      <c r="M140" s="309"/>
      <c r="N140" s="369"/>
    </row>
    <row r="141" spans="1:15" ht="12.75" customHeight="1">
      <c r="A141" s="169"/>
      <c r="B141" s="307"/>
      <c r="C141" s="108"/>
      <c r="D141" s="109"/>
      <c r="E141" s="324"/>
      <c r="F141" s="308"/>
      <c r="G141" s="309"/>
      <c r="H141" s="308"/>
      <c r="I141" s="309"/>
      <c r="J141" s="308"/>
      <c r="K141" s="309"/>
      <c r="L141" s="308"/>
      <c r="M141" s="309"/>
      <c r="N141" s="369"/>
    </row>
    <row r="142" spans="1:15" ht="12.75" customHeight="1">
      <c r="A142" s="169"/>
      <c r="B142" s="307"/>
      <c r="C142" s="108"/>
      <c r="D142" s="109"/>
      <c r="E142" s="324"/>
      <c r="F142" s="308"/>
      <c r="G142" s="309"/>
      <c r="H142" s="308"/>
      <c r="I142" s="309"/>
      <c r="J142" s="308"/>
      <c r="K142" s="309"/>
      <c r="L142" s="308"/>
      <c r="M142" s="309"/>
      <c r="N142" s="369"/>
    </row>
    <row r="143" spans="1:15" ht="12.75" customHeight="1">
      <c r="A143" s="169"/>
      <c r="B143" s="307"/>
      <c r="C143" s="108"/>
      <c r="D143" s="109"/>
      <c r="E143" s="324"/>
      <c r="F143" s="308"/>
      <c r="G143" s="309"/>
      <c r="H143" s="308"/>
      <c r="I143" s="309"/>
      <c r="J143" s="308"/>
      <c r="K143" s="309"/>
      <c r="L143" s="308"/>
      <c r="M143" s="309"/>
      <c r="N143" s="369"/>
    </row>
    <row r="144" spans="1:15" ht="12.75" customHeight="1">
      <c r="A144" s="169"/>
      <c r="B144" s="307"/>
      <c r="C144" s="108"/>
      <c r="D144" s="109"/>
      <c r="E144" s="324"/>
      <c r="F144" s="308"/>
      <c r="G144" s="309"/>
      <c r="H144" s="308"/>
      <c r="I144" s="309"/>
      <c r="J144" s="308"/>
      <c r="K144" s="309"/>
      <c r="L144" s="308"/>
      <c r="M144" s="309"/>
      <c r="N144" s="369"/>
    </row>
    <row r="145" spans="1:15" ht="12.75" customHeight="1">
      <c r="A145" s="169"/>
      <c r="B145" s="307"/>
      <c r="C145" s="108"/>
      <c r="D145" s="109"/>
      <c r="E145" s="324"/>
      <c r="F145" s="308"/>
      <c r="G145" s="309"/>
      <c r="H145" s="308"/>
      <c r="I145" s="309"/>
      <c r="J145" s="308"/>
      <c r="K145" s="309"/>
      <c r="L145" s="308"/>
      <c r="M145" s="309"/>
      <c r="N145" s="369"/>
    </row>
    <row r="146" spans="1:15" ht="12.75" customHeight="1">
      <c r="A146" s="113"/>
      <c r="B146" s="325"/>
      <c r="C146" s="268"/>
      <c r="D146" s="326"/>
      <c r="E146" s="114"/>
      <c r="F146" s="97"/>
      <c r="G146" s="98"/>
      <c r="H146" s="97"/>
      <c r="I146" s="98"/>
      <c r="J146" s="97"/>
      <c r="K146" s="98"/>
      <c r="L146" s="97"/>
      <c r="M146" s="98"/>
      <c r="N146" s="369"/>
      <c r="O146" s="7"/>
    </row>
    <row r="147" spans="1:15" ht="12.75" customHeight="1">
      <c r="A147" s="113"/>
      <c r="B147" s="325"/>
      <c r="C147" s="108"/>
      <c r="D147" s="109"/>
      <c r="E147" s="114"/>
      <c r="F147" s="97"/>
      <c r="G147" s="98"/>
      <c r="H147" s="97"/>
      <c r="I147" s="327"/>
      <c r="J147" s="328"/>
      <c r="K147" s="327"/>
      <c r="L147" s="328"/>
      <c r="M147" s="327"/>
      <c r="N147" s="369"/>
      <c r="O147" s="7"/>
    </row>
    <row r="148" spans="1:15" ht="12.75" customHeight="1">
      <c r="A148" s="272"/>
      <c r="B148" s="325"/>
      <c r="C148" s="108"/>
      <c r="D148" s="109"/>
      <c r="E148" s="114"/>
      <c r="F148" s="97"/>
      <c r="G148" s="98"/>
      <c r="H148" s="97"/>
      <c r="I148" s="327"/>
      <c r="J148" s="328"/>
      <c r="K148" s="327"/>
      <c r="L148" s="328"/>
      <c r="M148" s="327"/>
      <c r="N148" s="369"/>
      <c r="O148" s="7"/>
    </row>
    <row r="149" spans="1:15" ht="12.75" customHeight="1">
      <c r="A149" s="113"/>
      <c r="B149" s="325"/>
      <c r="C149" s="268"/>
      <c r="D149" s="326"/>
      <c r="E149" s="114"/>
      <c r="F149" s="97"/>
      <c r="G149" s="98"/>
      <c r="H149" s="97"/>
      <c r="I149" s="98"/>
      <c r="J149" s="97"/>
      <c r="K149" s="98"/>
      <c r="L149" s="97"/>
      <c r="M149" s="98"/>
      <c r="N149" s="369"/>
      <c r="O149" s="7"/>
    </row>
    <row r="150" spans="1:15" ht="12.75" customHeight="1">
      <c r="A150" s="94"/>
      <c r="B150" s="329"/>
      <c r="C150" s="273"/>
      <c r="D150" s="330"/>
      <c r="E150" s="96"/>
      <c r="F150" s="97"/>
      <c r="G150" s="98"/>
      <c r="H150" s="97"/>
      <c r="I150" s="98"/>
      <c r="J150" s="97"/>
      <c r="K150" s="98"/>
      <c r="L150" s="97"/>
      <c r="M150" s="98"/>
      <c r="N150" s="369"/>
      <c r="O150" s="7"/>
    </row>
    <row r="151" spans="1:15" ht="12.75" customHeight="1">
      <c r="A151" s="94"/>
      <c r="B151" s="329"/>
      <c r="C151" s="273"/>
      <c r="D151" s="330"/>
      <c r="E151" s="96"/>
      <c r="F151" s="97"/>
      <c r="G151" s="98"/>
      <c r="H151" s="97"/>
      <c r="I151" s="98"/>
      <c r="J151" s="97"/>
      <c r="K151" s="98"/>
      <c r="L151" s="97"/>
      <c r="M151" s="98"/>
      <c r="N151" s="369"/>
      <c r="O151" s="7"/>
    </row>
    <row r="152" spans="1:15" ht="12.75" customHeight="1">
      <c r="A152" s="94"/>
      <c r="B152" s="329"/>
      <c r="C152" s="273"/>
      <c r="D152" s="330"/>
      <c r="E152" s="96"/>
      <c r="F152" s="97"/>
      <c r="G152" s="98"/>
      <c r="H152" s="97"/>
      <c r="I152" s="98"/>
      <c r="J152" s="97"/>
      <c r="K152" s="98"/>
      <c r="L152" s="97"/>
      <c r="M152" s="98"/>
      <c r="N152" s="369"/>
      <c r="O152" s="7"/>
    </row>
    <row r="153" spans="1:15" ht="12.75" customHeight="1">
      <c r="A153" s="94"/>
      <c r="B153" s="325"/>
      <c r="C153" s="273"/>
      <c r="D153" s="330"/>
      <c r="E153" s="96"/>
      <c r="F153" s="97"/>
      <c r="G153" s="98"/>
      <c r="H153" s="97"/>
      <c r="I153" s="98"/>
      <c r="J153" s="97"/>
      <c r="K153" s="98"/>
      <c r="L153" s="97"/>
      <c r="M153" s="98"/>
      <c r="N153" s="369"/>
      <c r="O153" s="7"/>
    </row>
    <row r="154" spans="1:15" ht="12.75" customHeight="1">
      <c r="A154" s="94"/>
      <c r="B154" s="325"/>
      <c r="C154" s="273"/>
      <c r="D154" s="330"/>
      <c r="E154" s="96"/>
      <c r="F154" s="97"/>
      <c r="G154" s="98"/>
      <c r="H154" s="97"/>
      <c r="I154" s="98"/>
      <c r="J154" s="97"/>
      <c r="K154" s="98"/>
      <c r="L154" s="97"/>
      <c r="M154" s="98"/>
      <c r="N154" s="369"/>
      <c r="O154" s="7"/>
    </row>
    <row r="155" spans="1:15" ht="12.75" customHeight="1">
      <c r="A155" s="94"/>
      <c r="B155" s="325"/>
      <c r="C155" s="273"/>
      <c r="D155" s="330"/>
      <c r="E155" s="96"/>
      <c r="F155" s="97"/>
      <c r="G155" s="98"/>
      <c r="H155" s="97"/>
      <c r="I155" s="98"/>
      <c r="J155" s="97"/>
      <c r="K155" s="98"/>
      <c r="L155" s="97"/>
      <c r="M155" s="98"/>
      <c r="N155" s="369"/>
      <c r="O155" s="7"/>
    </row>
    <row r="156" spans="1:15" ht="12.75" customHeight="1">
      <c r="A156" s="94"/>
      <c r="B156" s="325"/>
      <c r="C156" s="273"/>
      <c r="D156" s="330"/>
      <c r="E156" s="96"/>
      <c r="F156" s="97"/>
      <c r="G156" s="98"/>
      <c r="H156" s="97"/>
      <c r="I156" s="98"/>
      <c r="J156" s="97"/>
      <c r="K156" s="98"/>
      <c r="L156" s="97"/>
      <c r="M156" s="98"/>
      <c r="N156" s="369"/>
      <c r="O156" s="7"/>
    </row>
    <row r="157" spans="1:15" ht="12.75" customHeight="1">
      <c r="A157" s="94"/>
      <c r="B157" s="325"/>
      <c r="C157" s="273"/>
      <c r="D157" s="330"/>
      <c r="E157" s="96"/>
      <c r="F157" s="97"/>
      <c r="G157" s="98"/>
      <c r="H157" s="97"/>
      <c r="I157" s="98"/>
      <c r="J157" s="97"/>
      <c r="K157" s="98"/>
      <c r="L157" s="97"/>
      <c r="M157" s="98"/>
      <c r="N157" s="369"/>
      <c r="O157" s="7"/>
    </row>
    <row r="158" spans="1:15" ht="12.75" customHeight="1">
      <c r="A158" s="94"/>
      <c r="B158" s="325"/>
      <c r="C158" s="273"/>
      <c r="D158" s="330"/>
      <c r="E158" s="96"/>
      <c r="F158" s="97"/>
      <c r="G158" s="98"/>
      <c r="H158" s="97"/>
      <c r="I158" s="98"/>
      <c r="J158" s="97"/>
      <c r="K158" s="98"/>
      <c r="L158" s="97"/>
      <c r="M158" s="98"/>
      <c r="N158" s="369"/>
      <c r="O158" s="7"/>
    </row>
    <row r="159" spans="1:15" ht="12.75" customHeight="1">
      <c r="A159" s="94"/>
      <c r="B159" s="325"/>
      <c r="C159" s="273"/>
      <c r="D159" s="330"/>
      <c r="E159" s="96"/>
      <c r="F159" s="97"/>
      <c r="G159" s="98"/>
      <c r="H159" s="97"/>
      <c r="I159" s="98"/>
      <c r="J159" s="97"/>
      <c r="K159" s="98"/>
      <c r="L159" s="97"/>
      <c r="M159" s="98"/>
      <c r="N159" s="369"/>
      <c r="O159" s="7"/>
    </row>
    <row r="160" spans="1:15" ht="12.75" customHeight="1">
      <c r="A160" s="94"/>
      <c r="B160" s="325"/>
      <c r="C160" s="273"/>
      <c r="D160" s="330"/>
      <c r="E160" s="96"/>
      <c r="F160" s="97"/>
      <c r="G160" s="98"/>
      <c r="H160" s="97"/>
      <c r="I160" s="98"/>
      <c r="J160" s="97"/>
      <c r="K160" s="98"/>
      <c r="L160" s="97"/>
      <c r="M160" s="98"/>
      <c r="N160" s="369"/>
      <c r="O160" s="7"/>
    </row>
    <row r="161" spans="1:15" ht="12.75" customHeight="1">
      <c r="A161" s="94"/>
      <c r="B161" s="325"/>
      <c r="C161" s="273"/>
      <c r="D161" s="330"/>
      <c r="E161" s="96"/>
      <c r="F161" s="97"/>
      <c r="G161" s="98"/>
      <c r="H161" s="97"/>
      <c r="I161" s="98"/>
      <c r="J161" s="97"/>
      <c r="K161" s="98"/>
      <c r="L161" s="97"/>
      <c r="M161" s="98"/>
      <c r="N161" s="369"/>
      <c r="O161" s="7"/>
    </row>
    <row r="162" spans="1:15" ht="12.75" customHeight="1">
      <c r="A162" s="94"/>
      <c r="B162" s="325"/>
      <c r="C162" s="273"/>
      <c r="D162" s="330"/>
      <c r="E162" s="96"/>
      <c r="F162" s="97"/>
      <c r="G162" s="98"/>
      <c r="H162" s="97"/>
      <c r="I162" s="98"/>
      <c r="J162" s="97"/>
      <c r="K162" s="98"/>
      <c r="L162" s="97"/>
      <c r="M162" s="98"/>
      <c r="N162" s="369"/>
      <c r="O162" s="7"/>
    </row>
    <row r="163" spans="1:15" ht="12.75" customHeight="1">
      <c r="A163" s="94"/>
      <c r="B163" s="325"/>
      <c r="C163" s="273"/>
      <c r="D163" s="330"/>
      <c r="E163" s="96"/>
      <c r="F163" s="97"/>
      <c r="G163" s="98"/>
      <c r="H163" s="97"/>
      <c r="I163" s="98"/>
      <c r="J163" s="97"/>
      <c r="K163" s="98"/>
      <c r="L163" s="97"/>
      <c r="M163" s="98"/>
      <c r="N163" s="369"/>
      <c r="O163" s="7"/>
    </row>
    <row r="164" spans="1:15" ht="12.75" customHeight="1">
      <c r="A164" s="94"/>
      <c r="B164" s="325"/>
      <c r="C164" s="273"/>
      <c r="D164" s="330"/>
      <c r="E164" s="96"/>
      <c r="F164" s="97"/>
      <c r="G164" s="98"/>
      <c r="H164" s="97"/>
      <c r="I164" s="98"/>
      <c r="J164" s="97"/>
      <c r="K164" s="98"/>
      <c r="L164" s="97"/>
      <c r="M164" s="98"/>
      <c r="N164" s="369"/>
      <c r="O164" s="7"/>
    </row>
    <row r="165" spans="1:15" ht="12.75" customHeight="1">
      <c r="A165" s="94"/>
      <c r="B165" s="325"/>
      <c r="C165" s="273"/>
      <c r="D165" s="330"/>
      <c r="E165" s="96"/>
      <c r="F165" s="97"/>
      <c r="G165" s="98"/>
      <c r="H165" s="97"/>
      <c r="I165" s="98"/>
      <c r="J165" s="97"/>
      <c r="K165" s="98"/>
      <c r="L165" s="97"/>
      <c r="M165" s="98"/>
      <c r="N165" s="369"/>
      <c r="O165" s="7"/>
    </row>
    <row r="166" spans="1:15" ht="12.75" customHeight="1">
      <c r="A166" s="94"/>
      <c r="B166" s="325"/>
      <c r="C166" s="273"/>
      <c r="D166" s="330"/>
      <c r="E166" s="96"/>
      <c r="F166" s="97"/>
      <c r="G166" s="98"/>
      <c r="H166" s="97"/>
      <c r="I166" s="98"/>
      <c r="J166" s="97"/>
      <c r="K166" s="98"/>
      <c r="L166" s="97"/>
      <c r="M166" s="98"/>
      <c r="N166" s="369"/>
      <c r="O166" s="7"/>
    </row>
    <row r="167" spans="1:15" ht="12.75" customHeight="1">
      <c r="A167" s="94"/>
      <c r="B167" s="325"/>
      <c r="C167" s="273"/>
      <c r="D167" s="330"/>
      <c r="E167" s="96"/>
      <c r="F167" s="97"/>
      <c r="G167" s="98"/>
      <c r="H167" s="97"/>
      <c r="I167" s="98"/>
      <c r="J167" s="97"/>
      <c r="K167" s="98"/>
      <c r="L167" s="97"/>
      <c r="M167" s="98"/>
      <c r="N167" s="369"/>
      <c r="O167" s="7"/>
    </row>
    <row r="168" spans="1:15" ht="12.75" customHeight="1">
      <c r="A168" s="94"/>
      <c r="B168" s="325"/>
      <c r="C168" s="273"/>
      <c r="D168" s="330"/>
      <c r="E168" s="96"/>
      <c r="F168" s="97"/>
      <c r="G168" s="98"/>
      <c r="H168" s="97"/>
      <c r="I168" s="98"/>
      <c r="J168" s="97"/>
      <c r="K168" s="98"/>
      <c r="L168" s="97"/>
      <c r="M168" s="98"/>
      <c r="N168" s="369"/>
      <c r="O168" s="7"/>
    </row>
    <row r="169" spans="1:15" ht="12.75" customHeight="1">
      <c r="A169" s="94"/>
      <c r="B169" s="325"/>
      <c r="C169" s="273"/>
      <c r="D169" s="330"/>
      <c r="E169" s="96"/>
      <c r="F169" s="97"/>
      <c r="G169" s="98"/>
      <c r="H169" s="97"/>
      <c r="I169" s="98"/>
      <c r="J169" s="97"/>
      <c r="K169" s="98"/>
      <c r="L169" s="97"/>
      <c r="M169" s="98"/>
      <c r="N169" s="369"/>
      <c r="O169" s="7"/>
    </row>
    <row r="170" spans="1:15" ht="12.75" customHeight="1">
      <c r="A170" s="94"/>
      <c r="B170" s="325"/>
      <c r="C170" s="273"/>
      <c r="D170" s="330"/>
      <c r="E170" s="96"/>
      <c r="F170" s="97"/>
      <c r="G170" s="98"/>
      <c r="H170" s="97"/>
      <c r="I170" s="98"/>
      <c r="J170" s="97"/>
      <c r="K170" s="98"/>
      <c r="L170" s="97"/>
      <c r="M170" s="98"/>
      <c r="N170" s="369"/>
      <c r="O170" s="7"/>
    </row>
    <row r="171" spans="1:15" ht="12.75" customHeight="1">
      <c r="A171" s="94"/>
      <c r="B171" s="325"/>
      <c r="C171" s="273"/>
      <c r="D171" s="330"/>
      <c r="E171" s="96"/>
      <c r="F171" s="97"/>
      <c r="G171" s="98"/>
      <c r="H171" s="97"/>
      <c r="I171" s="98"/>
      <c r="J171" s="97"/>
      <c r="K171" s="98"/>
      <c r="L171" s="97"/>
      <c r="M171" s="98"/>
      <c r="N171" s="369"/>
      <c r="O171" s="7"/>
    </row>
    <row r="172" spans="1:15" ht="12.75" customHeight="1">
      <c r="A172" s="94"/>
      <c r="B172" s="325"/>
      <c r="C172" s="273"/>
      <c r="D172" s="330"/>
      <c r="E172" s="96"/>
      <c r="F172" s="97"/>
      <c r="G172" s="98"/>
      <c r="H172" s="97"/>
      <c r="I172" s="98"/>
      <c r="J172" s="97"/>
      <c r="K172" s="98"/>
      <c r="L172" s="97"/>
      <c r="M172" s="98"/>
      <c r="N172" s="369"/>
      <c r="O172" s="7"/>
    </row>
    <row r="173" spans="1:15" ht="12.75" customHeight="1">
      <c r="A173" s="94"/>
      <c r="B173" s="325"/>
      <c r="C173" s="273"/>
      <c r="D173" s="330"/>
      <c r="E173" s="96"/>
      <c r="F173" s="97"/>
      <c r="G173" s="98"/>
      <c r="H173" s="97"/>
      <c r="I173" s="98"/>
      <c r="J173" s="97"/>
      <c r="K173" s="98"/>
      <c r="L173" s="97"/>
      <c r="M173" s="98"/>
      <c r="N173" s="369"/>
      <c r="O173" s="7"/>
    </row>
    <row r="174" spans="1:15" ht="12.75" customHeight="1">
      <c r="A174" s="94"/>
      <c r="B174" s="325"/>
      <c r="C174" s="273"/>
      <c r="D174" s="330"/>
      <c r="E174" s="96"/>
      <c r="F174" s="97"/>
      <c r="G174" s="98"/>
      <c r="H174" s="97"/>
      <c r="I174" s="98"/>
      <c r="J174" s="97"/>
      <c r="K174" s="98"/>
      <c r="L174" s="97"/>
      <c r="M174" s="98"/>
      <c r="N174" s="369"/>
      <c r="O174" s="7"/>
    </row>
    <row r="175" spans="1:15" ht="12.75" customHeight="1">
      <c r="A175" s="94"/>
      <c r="B175" s="325"/>
      <c r="C175" s="273"/>
      <c r="D175" s="330"/>
      <c r="E175" s="96"/>
      <c r="F175" s="97"/>
      <c r="G175" s="98"/>
      <c r="H175" s="97"/>
      <c r="I175" s="98"/>
      <c r="J175" s="97"/>
      <c r="K175" s="98"/>
      <c r="L175" s="97"/>
      <c r="M175" s="98"/>
      <c r="N175" s="369"/>
      <c r="O175" s="7"/>
    </row>
    <row r="176" spans="1:15" ht="12.75" customHeight="1">
      <c r="A176" s="94"/>
      <c r="B176" s="325"/>
      <c r="C176" s="273"/>
      <c r="D176" s="330"/>
      <c r="E176" s="96"/>
      <c r="F176" s="97"/>
      <c r="G176" s="98"/>
      <c r="H176" s="97"/>
      <c r="I176" s="98"/>
      <c r="J176" s="97"/>
      <c r="K176" s="98"/>
      <c r="L176" s="97"/>
      <c r="M176" s="98"/>
      <c r="N176" s="369"/>
      <c r="O176" s="7"/>
    </row>
    <row r="177" spans="1:15" ht="12.75" customHeight="1">
      <c r="A177" s="94"/>
      <c r="B177" s="325"/>
      <c r="C177" s="273"/>
      <c r="D177" s="330"/>
      <c r="E177" s="96"/>
      <c r="F177" s="97"/>
      <c r="G177" s="98"/>
      <c r="H177" s="97"/>
      <c r="I177" s="98"/>
      <c r="J177" s="97"/>
      <c r="K177" s="98"/>
      <c r="L177" s="97"/>
      <c r="M177" s="98"/>
      <c r="N177" s="369"/>
      <c r="O177" s="7"/>
    </row>
    <row r="178" spans="1:15" ht="12.75" customHeight="1">
      <c r="A178" s="94"/>
      <c r="B178" s="325"/>
      <c r="C178" s="273"/>
      <c r="D178" s="330"/>
      <c r="E178" s="96"/>
      <c r="F178" s="97"/>
      <c r="G178" s="98"/>
      <c r="H178" s="97"/>
      <c r="I178" s="98"/>
      <c r="J178" s="97"/>
      <c r="K178" s="98"/>
      <c r="L178" s="97"/>
      <c r="M178" s="98"/>
      <c r="N178" s="369"/>
      <c r="O178" s="7"/>
    </row>
    <row r="179" spans="1:15" ht="12.75" customHeight="1">
      <c r="A179" s="94"/>
      <c r="B179" s="325"/>
      <c r="C179" s="273"/>
      <c r="D179" s="330"/>
      <c r="E179" s="96"/>
      <c r="F179" s="97"/>
      <c r="G179" s="98"/>
      <c r="H179" s="97"/>
      <c r="I179" s="98"/>
      <c r="J179" s="97"/>
      <c r="K179" s="98"/>
      <c r="L179" s="97"/>
      <c r="M179" s="98"/>
      <c r="N179" s="369"/>
      <c r="O179" s="7"/>
    </row>
    <row r="180" spans="1:15" ht="12.75" customHeight="1">
      <c r="A180" s="94"/>
      <c r="B180" s="325"/>
      <c r="C180" s="273"/>
      <c r="D180" s="330"/>
      <c r="E180" s="96"/>
      <c r="F180" s="97"/>
      <c r="G180" s="98"/>
      <c r="H180" s="97"/>
      <c r="I180" s="98"/>
      <c r="J180" s="97"/>
      <c r="K180" s="98"/>
      <c r="L180" s="97"/>
      <c r="M180" s="98"/>
      <c r="N180" s="369"/>
      <c r="O180" s="7"/>
    </row>
    <row r="181" spans="1:15" ht="12.75" customHeight="1">
      <c r="A181" s="94"/>
      <c r="B181" s="325"/>
      <c r="C181" s="273"/>
      <c r="D181" s="330"/>
      <c r="E181" s="96"/>
      <c r="F181" s="97"/>
      <c r="G181" s="98"/>
      <c r="H181" s="97"/>
      <c r="I181" s="98"/>
      <c r="J181" s="97"/>
      <c r="K181" s="98"/>
      <c r="L181" s="97"/>
      <c r="M181" s="98"/>
      <c r="N181" s="369"/>
      <c r="O181" s="7"/>
    </row>
    <row r="182" spans="1:15" ht="12.75" customHeight="1">
      <c r="A182" s="104"/>
      <c r="B182" s="331"/>
      <c r="C182" s="273"/>
      <c r="D182" s="330"/>
      <c r="E182" s="332"/>
      <c r="F182" s="97"/>
      <c r="G182" s="98"/>
      <c r="H182" s="97"/>
      <c r="I182" s="119"/>
      <c r="J182" s="93"/>
      <c r="K182" s="119"/>
      <c r="L182" s="93"/>
      <c r="M182" s="119"/>
    </row>
    <row r="183" spans="1:15" ht="12.75" customHeight="1">
      <c r="A183" s="113"/>
      <c r="B183" s="325"/>
      <c r="C183" s="268"/>
      <c r="D183" s="326"/>
      <c r="E183" s="114"/>
      <c r="F183" s="97"/>
      <c r="G183" s="98"/>
      <c r="H183" s="97"/>
      <c r="I183" s="98"/>
      <c r="J183" s="97"/>
      <c r="K183" s="98"/>
      <c r="L183" s="97"/>
      <c r="M183" s="98"/>
      <c r="O183" s="3"/>
    </row>
    <row r="184" spans="1:15" ht="12.75" customHeight="1">
      <c r="A184" s="113"/>
      <c r="B184" s="325"/>
      <c r="C184" s="268"/>
      <c r="D184" s="326"/>
      <c r="E184" s="114"/>
      <c r="F184" s="97"/>
      <c r="G184" s="98"/>
      <c r="H184" s="97"/>
      <c r="I184" s="98"/>
      <c r="J184" s="97"/>
      <c r="K184" s="98"/>
      <c r="L184" s="97"/>
      <c r="M184" s="98"/>
      <c r="O184" s="3"/>
    </row>
    <row r="185" spans="1:15" ht="12.75" customHeight="1">
      <c r="A185" s="275"/>
      <c r="B185" s="325"/>
      <c r="C185" s="268"/>
      <c r="D185" s="326"/>
      <c r="E185" s="114"/>
      <c r="F185" s="97"/>
      <c r="G185" s="98"/>
      <c r="H185" s="97"/>
      <c r="I185" s="98"/>
      <c r="J185" s="97"/>
      <c r="K185" s="98"/>
      <c r="L185" s="97"/>
      <c r="M185" s="98"/>
      <c r="O185" s="3"/>
    </row>
    <row r="186" spans="1:15" ht="12.75" customHeight="1">
      <c r="A186" s="275"/>
      <c r="B186" s="325"/>
      <c r="C186" s="268"/>
      <c r="D186" s="326"/>
      <c r="E186" s="114"/>
      <c r="F186" s="97"/>
      <c r="G186" s="98"/>
      <c r="H186" s="97"/>
      <c r="I186" s="98"/>
      <c r="J186" s="97"/>
      <c r="K186" s="98"/>
      <c r="L186" s="97"/>
      <c r="M186" s="98"/>
      <c r="O186" s="3"/>
    </row>
    <row r="187" spans="1:15" ht="12.75" customHeight="1">
      <c r="A187" s="275"/>
      <c r="B187" s="325"/>
      <c r="C187" s="268"/>
      <c r="D187" s="326"/>
      <c r="E187" s="114"/>
      <c r="F187" s="97"/>
      <c r="G187" s="98"/>
      <c r="H187" s="97"/>
      <c r="I187" s="98"/>
      <c r="J187" s="97"/>
      <c r="K187" s="98"/>
      <c r="L187" s="97"/>
      <c r="M187" s="98"/>
      <c r="O187" s="3"/>
    </row>
    <row r="188" spans="1:15" ht="12.75" customHeight="1">
      <c r="A188" s="275"/>
      <c r="B188" s="325"/>
      <c r="C188" s="268"/>
      <c r="D188" s="326"/>
      <c r="E188" s="114"/>
      <c r="F188" s="97"/>
      <c r="G188" s="98"/>
      <c r="H188" s="97"/>
      <c r="I188" s="98"/>
      <c r="J188" s="97"/>
      <c r="K188" s="98"/>
      <c r="L188" s="97"/>
      <c r="M188" s="98"/>
      <c r="O188" s="3"/>
    </row>
    <row r="189" spans="1:15" ht="12.75" customHeight="1">
      <c r="A189" s="275"/>
      <c r="B189" s="325"/>
      <c r="C189" s="268"/>
      <c r="D189" s="326"/>
      <c r="E189" s="114"/>
      <c r="F189" s="97"/>
      <c r="G189" s="98"/>
      <c r="H189" s="97"/>
      <c r="I189" s="98"/>
      <c r="J189" s="97"/>
      <c r="K189" s="98"/>
      <c r="L189" s="97"/>
      <c r="M189" s="98"/>
      <c r="O189" s="3"/>
    </row>
    <row r="190" spans="1:15" ht="12.75" customHeight="1">
      <c r="A190" s="275"/>
      <c r="B190" s="325"/>
      <c r="C190" s="268"/>
      <c r="D190" s="326"/>
      <c r="E190" s="114"/>
      <c r="F190" s="97"/>
      <c r="G190" s="98"/>
      <c r="H190" s="97"/>
      <c r="I190" s="98"/>
      <c r="J190" s="97"/>
      <c r="K190" s="98"/>
      <c r="L190" s="97"/>
      <c r="M190" s="98"/>
      <c r="O190" s="3"/>
    </row>
    <row r="191" spans="1:15" ht="12.75" customHeight="1">
      <c r="A191" s="275"/>
      <c r="B191" s="325"/>
      <c r="C191" s="268"/>
      <c r="D191" s="326"/>
      <c r="E191" s="114"/>
      <c r="F191" s="97"/>
      <c r="G191" s="98"/>
      <c r="H191" s="97"/>
      <c r="I191" s="98"/>
      <c r="J191" s="97"/>
      <c r="K191" s="98"/>
      <c r="L191" s="97"/>
      <c r="M191" s="98"/>
      <c r="O191" s="3"/>
    </row>
    <row r="192" spans="1:15" ht="12.75" customHeight="1">
      <c r="A192" s="275"/>
      <c r="B192" s="325"/>
      <c r="C192" s="268"/>
      <c r="D192" s="326"/>
      <c r="E192" s="114"/>
      <c r="F192" s="97"/>
      <c r="G192" s="98"/>
      <c r="H192" s="97"/>
      <c r="I192" s="98"/>
      <c r="J192" s="97"/>
      <c r="K192" s="98"/>
      <c r="L192" s="97"/>
      <c r="M192" s="98"/>
      <c r="O192" s="3"/>
    </row>
    <row r="193" spans="1:15" ht="12.75" customHeight="1">
      <c r="A193" s="275"/>
      <c r="B193" s="325"/>
      <c r="C193" s="268"/>
      <c r="D193" s="326"/>
      <c r="E193" s="114"/>
      <c r="F193" s="97"/>
      <c r="G193" s="98"/>
      <c r="H193" s="97"/>
      <c r="I193" s="98"/>
      <c r="J193" s="97"/>
      <c r="K193" s="98"/>
      <c r="L193" s="97"/>
      <c r="M193" s="98"/>
      <c r="O193" s="3"/>
    </row>
    <row r="194" spans="1:15" ht="12.75" customHeight="1">
      <c r="A194" s="275"/>
      <c r="B194" s="325"/>
      <c r="C194" s="268"/>
      <c r="D194" s="326"/>
      <c r="E194" s="114"/>
      <c r="F194" s="97"/>
      <c r="G194" s="98"/>
      <c r="H194" s="97"/>
      <c r="I194" s="98"/>
      <c r="J194" s="97"/>
      <c r="K194" s="98"/>
      <c r="L194" s="97"/>
      <c r="M194" s="98"/>
      <c r="O194" s="3"/>
    </row>
    <row r="195" spans="1:15" ht="12.75" customHeight="1">
      <c r="A195" s="275"/>
      <c r="B195" s="325"/>
      <c r="C195" s="268"/>
      <c r="D195" s="326"/>
      <c r="E195" s="114"/>
      <c r="F195" s="97"/>
      <c r="G195" s="98"/>
      <c r="H195" s="97"/>
      <c r="I195" s="98"/>
      <c r="J195" s="97"/>
      <c r="K195" s="98"/>
      <c r="L195" s="97"/>
      <c r="M195" s="98"/>
      <c r="O195" s="3"/>
    </row>
    <row r="196" spans="1:15" ht="12.75" customHeight="1">
      <c r="A196" s="275"/>
      <c r="B196" s="325"/>
      <c r="C196" s="268"/>
      <c r="D196" s="326"/>
      <c r="E196" s="114"/>
      <c r="F196" s="97"/>
      <c r="G196" s="98"/>
      <c r="H196" s="97"/>
      <c r="I196" s="98"/>
      <c r="J196" s="97"/>
      <c r="K196" s="98"/>
      <c r="L196" s="97"/>
      <c r="M196" s="98"/>
      <c r="O196" s="3"/>
    </row>
    <row r="197" spans="1:15" ht="12.75" customHeight="1">
      <c r="A197" s="275"/>
      <c r="B197" s="325"/>
      <c r="C197" s="268"/>
      <c r="D197" s="326"/>
      <c r="E197" s="114"/>
      <c r="F197" s="97"/>
      <c r="G197" s="98"/>
      <c r="H197" s="97"/>
      <c r="I197" s="98"/>
      <c r="J197" s="97"/>
      <c r="K197" s="98"/>
      <c r="L197" s="97"/>
      <c r="M197" s="98"/>
      <c r="O197" s="3"/>
    </row>
    <row r="198" spans="1:15" ht="12.75" customHeight="1">
      <c r="A198" s="275"/>
      <c r="B198" s="325"/>
      <c r="C198" s="268"/>
      <c r="D198" s="326"/>
      <c r="E198" s="114"/>
      <c r="F198" s="97"/>
      <c r="G198" s="98"/>
      <c r="H198" s="97"/>
      <c r="I198" s="98"/>
      <c r="J198" s="97"/>
      <c r="K198" s="98"/>
      <c r="L198" s="97"/>
      <c r="M198" s="98"/>
      <c r="O198" s="3"/>
    </row>
    <row r="199" spans="1:15" ht="12.75" customHeight="1">
      <c r="A199" s="113"/>
      <c r="B199" s="325"/>
      <c r="C199" s="268"/>
      <c r="D199" s="326"/>
      <c r="E199" s="114"/>
      <c r="F199" s="97"/>
      <c r="G199" s="98"/>
      <c r="H199" s="97"/>
      <c r="I199" s="98"/>
      <c r="J199" s="97"/>
      <c r="K199" s="98"/>
      <c r="L199" s="97"/>
      <c r="M199" s="98"/>
    </row>
    <row r="200" spans="1:15" ht="12.75" customHeight="1">
      <c r="A200" s="113"/>
      <c r="B200" s="325"/>
      <c r="C200" s="268"/>
      <c r="D200" s="326"/>
      <c r="E200" s="114"/>
      <c r="F200" s="97"/>
      <c r="G200" s="98"/>
      <c r="H200" s="97"/>
      <c r="I200" s="98"/>
      <c r="J200" s="97"/>
      <c r="K200" s="98"/>
      <c r="L200" s="97"/>
      <c r="M200" s="98"/>
      <c r="N200" s="369"/>
    </row>
    <row r="201" spans="1:15" ht="12.75" customHeight="1">
      <c r="A201" s="113"/>
      <c r="B201" s="325"/>
      <c r="C201" s="268"/>
      <c r="D201" s="326"/>
      <c r="E201" s="114"/>
      <c r="F201" s="97"/>
      <c r="G201" s="98"/>
      <c r="H201" s="97"/>
      <c r="I201" s="98"/>
      <c r="J201" s="97"/>
      <c r="K201" s="98"/>
      <c r="L201" s="97"/>
      <c r="M201" s="98"/>
      <c r="N201" s="369"/>
      <c r="O201" s="7"/>
    </row>
    <row r="202" spans="1:15" ht="12.75" customHeight="1">
      <c r="A202" s="194"/>
      <c r="B202" s="307"/>
      <c r="C202" s="276"/>
      <c r="D202" s="326"/>
      <c r="E202" s="324"/>
      <c r="F202" s="308"/>
      <c r="G202" s="309"/>
      <c r="H202" s="308"/>
      <c r="I202" s="309"/>
      <c r="J202" s="308"/>
      <c r="K202" s="309"/>
      <c r="L202" s="308"/>
      <c r="M202" s="309"/>
      <c r="N202" s="369"/>
      <c r="O202" s="7"/>
    </row>
    <row r="203" spans="1:15" ht="12.75" customHeight="1">
      <c r="A203" s="113"/>
      <c r="B203" s="325"/>
      <c r="C203" s="268"/>
      <c r="D203" s="326"/>
      <c r="E203" s="114"/>
      <c r="F203" s="97"/>
      <c r="G203" s="98"/>
      <c r="H203" s="97"/>
      <c r="I203" s="98"/>
      <c r="J203" s="97"/>
      <c r="K203" s="98"/>
      <c r="L203" s="97"/>
      <c r="M203" s="98"/>
      <c r="N203" s="369"/>
      <c r="O203" s="7"/>
    </row>
    <row r="204" spans="1:15" ht="12.75" customHeight="1">
      <c r="A204" s="113"/>
      <c r="B204" s="325"/>
      <c r="C204" s="108"/>
      <c r="D204" s="109"/>
      <c r="E204" s="114"/>
      <c r="F204" s="97"/>
      <c r="G204" s="98"/>
      <c r="H204" s="97"/>
      <c r="I204" s="327"/>
      <c r="J204" s="328"/>
      <c r="K204" s="327"/>
      <c r="L204" s="328"/>
      <c r="M204" s="327"/>
      <c r="N204" s="369"/>
      <c r="O204" s="7"/>
    </row>
    <row r="205" spans="1:15" ht="12.75" customHeight="1">
      <c r="A205" s="272"/>
      <c r="B205" s="325"/>
      <c r="C205" s="108"/>
      <c r="D205" s="109"/>
      <c r="E205" s="114"/>
      <c r="F205" s="97"/>
      <c r="G205" s="98"/>
      <c r="H205" s="97"/>
      <c r="I205" s="327"/>
      <c r="J205" s="328"/>
      <c r="K205" s="327"/>
      <c r="L205" s="328"/>
      <c r="M205" s="327"/>
      <c r="N205" s="369"/>
      <c r="O205" s="7"/>
    </row>
    <row r="206" spans="1:15" ht="12.75" customHeight="1">
      <c r="A206" s="113"/>
      <c r="B206" s="325"/>
      <c r="C206" s="268"/>
      <c r="D206" s="326"/>
      <c r="E206" s="114"/>
      <c r="F206" s="97"/>
      <c r="G206" s="98"/>
      <c r="H206" s="97"/>
      <c r="I206" s="98"/>
      <c r="J206" s="97"/>
      <c r="K206" s="98"/>
      <c r="L206" s="97"/>
      <c r="M206" s="98"/>
      <c r="N206" s="369"/>
      <c r="O206" s="7"/>
    </row>
    <row r="207" spans="1:15" ht="12.75" customHeight="1">
      <c r="A207" s="94"/>
      <c r="B207" s="325"/>
      <c r="C207" s="273"/>
      <c r="D207" s="330"/>
      <c r="E207" s="96"/>
      <c r="F207" s="97"/>
      <c r="G207" s="98"/>
      <c r="H207" s="97"/>
      <c r="I207" s="98"/>
      <c r="J207" s="97"/>
      <c r="K207" s="98"/>
      <c r="L207" s="97"/>
      <c r="M207" s="98"/>
      <c r="N207" s="369"/>
      <c r="O207" s="7"/>
    </row>
    <row r="208" spans="1:15" ht="12.75" customHeight="1">
      <c r="A208" s="94"/>
      <c r="B208" s="325"/>
      <c r="C208" s="273"/>
      <c r="D208" s="330"/>
      <c r="E208" s="96"/>
      <c r="F208" s="97"/>
      <c r="G208" s="98"/>
      <c r="H208" s="97"/>
      <c r="I208" s="98"/>
      <c r="J208" s="97"/>
      <c r="K208" s="98"/>
      <c r="L208" s="97"/>
      <c r="M208" s="98"/>
      <c r="N208" s="369"/>
      <c r="O208" s="7"/>
    </row>
    <row r="209" spans="1:15" ht="12.75" customHeight="1">
      <c r="A209" s="94"/>
      <c r="B209" s="325"/>
      <c r="C209" s="273"/>
      <c r="D209" s="330"/>
      <c r="E209" s="96"/>
      <c r="F209" s="97"/>
      <c r="G209" s="98"/>
      <c r="H209" s="97"/>
      <c r="I209" s="98"/>
      <c r="J209" s="97"/>
      <c r="K209" s="98"/>
      <c r="L209" s="97"/>
      <c r="M209" s="98"/>
      <c r="N209" s="369"/>
      <c r="O209" s="7"/>
    </row>
    <row r="210" spans="1:15" ht="12.75" customHeight="1">
      <c r="A210" s="94"/>
      <c r="B210" s="325"/>
      <c r="C210" s="273"/>
      <c r="D210" s="330"/>
      <c r="E210" s="96"/>
      <c r="F210" s="97"/>
      <c r="G210" s="98"/>
      <c r="H210" s="97"/>
      <c r="I210" s="98"/>
      <c r="J210" s="97"/>
      <c r="K210" s="98"/>
      <c r="L210" s="97"/>
      <c r="M210" s="98"/>
      <c r="N210" s="369"/>
      <c r="O210" s="7"/>
    </row>
    <row r="211" spans="1:15" ht="12.75" customHeight="1">
      <c r="A211" s="94"/>
      <c r="B211" s="333"/>
      <c r="C211" s="273"/>
      <c r="D211" s="330"/>
      <c r="E211" s="96"/>
      <c r="F211" s="97"/>
      <c r="G211" s="98"/>
      <c r="H211" s="97"/>
      <c r="I211" s="98"/>
      <c r="J211" s="97"/>
      <c r="K211" s="98"/>
      <c r="L211" s="97"/>
      <c r="M211" s="98"/>
      <c r="N211" s="369"/>
      <c r="O211" s="7"/>
    </row>
    <row r="212" spans="1:15" ht="12.75" customHeight="1">
      <c r="A212" s="94"/>
      <c r="B212" s="325"/>
      <c r="C212" s="273"/>
      <c r="D212" s="330"/>
      <c r="E212" s="96"/>
      <c r="F212" s="97"/>
      <c r="G212" s="98"/>
      <c r="H212" s="97"/>
      <c r="I212" s="98"/>
      <c r="J212" s="97"/>
      <c r="K212" s="98"/>
      <c r="L212" s="97"/>
      <c r="M212" s="98"/>
      <c r="N212" s="369"/>
      <c r="O212" s="7"/>
    </row>
    <row r="213" spans="1:15" ht="12.75" customHeight="1">
      <c r="A213" s="94"/>
      <c r="B213" s="325"/>
      <c r="C213" s="273"/>
      <c r="D213" s="330"/>
      <c r="E213" s="96"/>
      <c r="F213" s="97"/>
      <c r="G213" s="98"/>
      <c r="H213" s="97"/>
      <c r="I213" s="98"/>
      <c r="J213" s="97"/>
      <c r="K213" s="98"/>
      <c r="L213" s="97"/>
      <c r="M213" s="98"/>
      <c r="N213" s="369"/>
      <c r="O213" s="7"/>
    </row>
    <row r="214" spans="1:15" ht="12.75" customHeight="1">
      <c r="A214" s="94"/>
      <c r="B214" s="333"/>
      <c r="C214" s="273"/>
      <c r="D214" s="330"/>
      <c r="E214" s="96"/>
      <c r="F214" s="97"/>
      <c r="G214" s="98"/>
      <c r="H214" s="97"/>
      <c r="I214" s="98"/>
      <c r="J214" s="97"/>
      <c r="K214" s="98"/>
      <c r="L214" s="97"/>
      <c r="M214" s="98"/>
      <c r="N214" s="369"/>
      <c r="O214" s="7"/>
    </row>
    <row r="215" spans="1:15" ht="12.75" customHeight="1">
      <c r="A215" s="94"/>
      <c r="B215" s="333"/>
      <c r="C215" s="273"/>
      <c r="D215" s="330"/>
      <c r="E215" s="96"/>
      <c r="F215" s="97"/>
      <c r="G215" s="98"/>
      <c r="H215" s="97"/>
      <c r="I215" s="98"/>
      <c r="J215" s="97"/>
      <c r="K215" s="98"/>
      <c r="L215" s="97"/>
      <c r="M215" s="98"/>
      <c r="N215" s="369"/>
      <c r="O215" s="7"/>
    </row>
    <row r="216" spans="1:15" ht="12.75" customHeight="1">
      <c r="A216" s="94"/>
      <c r="B216" s="333"/>
      <c r="C216" s="273"/>
      <c r="D216" s="330"/>
      <c r="E216" s="96"/>
      <c r="F216" s="97"/>
      <c r="G216" s="98"/>
      <c r="H216" s="97"/>
      <c r="I216" s="98"/>
      <c r="J216" s="97"/>
      <c r="K216" s="98"/>
      <c r="L216" s="97"/>
      <c r="M216" s="98"/>
      <c r="N216" s="369"/>
      <c r="O216" s="7"/>
    </row>
    <row r="217" spans="1:15" ht="12.75" customHeight="1">
      <c r="A217" s="94"/>
      <c r="B217" s="325"/>
      <c r="C217" s="273"/>
      <c r="D217" s="330"/>
      <c r="E217" s="96"/>
      <c r="F217" s="97"/>
      <c r="G217" s="98"/>
      <c r="H217" s="97"/>
      <c r="I217" s="98"/>
      <c r="J217" s="97"/>
      <c r="K217" s="98"/>
      <c r="L217" s="97"/>
      <c r="M217" s="98"/>
      <c r="N217" s="369"/>
      <c r="O217" s="7"/>
    </row>
    <row r="218" spans="1:15" ht="12.75" customHeight="1">
      <c r="A218" s="94"/>
      <c r="B218" s="325"/>
      <c r="C218" s="273"/>
      <c r="D218" s="330"/>
      <c r="E218" s="96"/>
      <c r="F218" s="97"/>
      <c r="G218" s="98"/>
      <c r="H218" s="97"/>
      <c r="I218" s="98"/>
      <c r="J218" s="97"/>
      <c r="K218" s="98"/>
      <c r="L218" s="97"/>
      <c r="M218" s="98"/>
      <c r="N218" s="369"/>
      <c r="O218" s="7"/>
    </row>
    <row r="219" spans="1:15" ht="12.75" customHeight="1">
      <c r="A219" s="94"/>
      <c r="B219" s="325"/>
      <c r="C219" s="273"/>
      <c r="D219" s="330"/>
      <c r="E219" s="96"/>
      <c r="F219" s="97"/>
      <c r="G219" s="98"/>
      <c r="H219" s="97"/>
      <c r="I219" s="98"/>
      <c r="J219" s="97"/>
      <c r="K219" s="98"/>
      <c r="L219" s="97"/>
      <c r="M219" s="98"/>
      <c r="N219" s="369"/>
      <c r="O219" s="7"/>
    </row>
    <row r="220" spans="1:15" ht="12.75" customHeight="1">
      <c r="A220" s="94"/>
      <c r="B220" s="325"/>
      <c r="C220" s="273"/>
      <c r="D220" s="330"/>
      <c r="E220" s="96"/>
      <c r="F220" s="97"/>
      <c r="G220" s="98"/>
      <c r="H220" s="97"/>
      <c r="I220" s="98"/>
      <c r="J220" s="97"/>
      <c r="K220" s="98"/>
      <c r="L220" s="97"/>
      <c r="M220" s="98"/>
      <c r="N220" s="369"/>
      <c r="O220" s="7"/>
    </row>
    <row r="221" spans="1:15" ht="12.75" customHeight="1">
      <c r="A221" s="94"/>
      <c r="B221" s="325"/>
      <c r="C221" s="273"/>
      <c r="D221" s="330"/>
      <c r="E221" s="96"/>
      <c r="F221" s="97"/>
      <c r="G221" s="98"/>
      <c r="H221" s="97"/>
      <c r="I221" s="98"/>
      <c r="J221" s="97"/>
      <c r="K221" s="98"/>
      <c r="L221" s="97"/>
      <c r="M221" s="98"/>
      <c r="N221" s="369"/>
      <c r="O221" s="7"/>
    </row>
    <row r="222" spans="1:15" ht="12.75" customHeight="1">
      <c r="A222" s="94"/>
      <c r="B222" s="325"/>
      <c r="C222" s="273"/>
      <c r="D222" s="330"/>
      <c r="E222" s="96"/>
      <c r="F222" s="97"/>
      <c r="G222" s="98"/>
      <c r="H222" s="97"/>
      <c r="I222" s="98"/>
      <c r="J222" s="97"/>
      <c r="K222" s="98"/>
      <c r="L222" s="97"/>
      <c r="M222" s="98"/>
      <c r="N222" s="369"/>
      <c r="O222" s="7"/>
    </row>
    <row r="223" spans="1:15" ht="12.75" customHeight="1">
      <c r="A223" s="94"/>
      <c r="B223" s="325"/>
      <c r="C223" s="273"/>
      <c r="D223" s="330"/>
      <c r="E223" s="96"/>
      <c r="F223" s="97"/>
      <c r="G223" s="98"/>
      <c r="H223" s="97"/>
      <c r="I223" s="98"/>
      <c r="J223" s="97"/>
      <c r="K223" s="98"/>
      <c r="L223" s="97"/>
      <c r="M223" s="98"/>
      <c r="N223" s="369"/>
      <c r="O223" s="7"/>
    </row>
    <row r="224" spans="1:15" ht="12.75" customHeight="1">
      <c r="A224" s="94"/>
      <c r="B224" s="334"/>
      <c r="C224" s="273"/>
      <c r="D224" s="330"/>
      <c r="E224" s="102"/>
      <c r="F224" s="97"/>
      <c r="G224" s="98"/>
      <c r="H224" s="97"/>
      <c r="I224" s="98"/>
      <c r="J224" s="97"/>
      <c r="K224" s="98"/>
      <c r="L224" s="97"/>
      <c r="M224" s="98"/>
      <c r="N224" s="369"/>
      <c r="O224" s="7"/>
    </row>
    <row r="225" spans="1:15" ht="12.75" customHeight="1">
      <c r="A225" s="94"/>
      <c r="B225" s="325"/>
      <c r="C225" s="273"/>
      <c r="D225" s="330"/>
      <c r="E225" s="103"/>
      <c r="F225" s="97"/>
      <c r="G225" s="98"/>
      <c r="H225" s="97"/>
      <c r="I225" s="98"/>
      <c r="J225" s="97"/>
      <c r="K225" s="98"/>
      <c r="L225" s="97"/>
      <c r="M225" s="98"/>
      <c r="N225" s="369"/>
      <c r="O225" s="7"/>
    </row>
    <row r="226" spans="1:15" ht="12.75" customHeight="1">
      <c r="A226" s="104"/>
      <c r="B226" s="331"/>
      <c r="C226" s="273"/>
      <c r="D226" s="330"/>
      <c r="E226" s="106"/>
      <c r="F226" s="97"/>
      <c r="G226" s="98"/>
      <c r="H226" s="97"/>
      <c r="I226" s="98"/>
      <c r="J226" s="97"/>
      <c r="K226" s="98"/>
      <c r="L226" s="97"/>
      <c r="M226" s="98"/>
      <c r="N226" s="369"/>
      <c r="O226" s="7"/>
    </row>
    <row r="227" spans="1:15" ht="12.75" customHeight="1">
      <c r="A227" s="107"/>
      <c r="B227" s="335"/>
      <c r="C227" s="268"/>
      <c r="D227" s="326"/>
      <c r="E227" s="110"/>
      <c r="F227" s="111"/>
      <c r="G227" s="112"/>
      <c r="H227" s="111"/>
      <c r="I227" s="98"/>
      <c r="J227" s="97"/>
      <c r="K227" s="98"/>
      <c r="L227" s="97"/>
      <c r="M227" s="98"/>
      <c r="O227" s="7"/>
    </row>
    <row r="228" spans="1:15" ht="12.75" customHeight="1">
      <c r="A228" s="113"/>
      <c r="B228" s="325"/>
      <c r="C228" s="268"/>
      <c r="D228" s="326"/>
      <c r="E228" s="114"/>
      <c r="F228" s="97"/>
      <c r="G228" s="98"/>
      <c r="H228" s="97"/>
      <c r="I228" s="98"/>
      <c r="J228" s="97"/>
      <c r="K228" s="98"/>
      <c r="L228" s="97"/>
      <c r="M228" s="98"/>
    </row>
    <row r="229" spans="1:15" ht="12.75" customHeight="1">
      <c r="A229" s="113"/>
      <c r="B229" s="325"/>
      <c r="C229" s="268"/>
      <c r="D229" s="326"/>
      <c r="E229" s="114"/>
      <c r="F229" s="97"/>
      <c r="G229" s="98"/>
      <c r="H229" s="97"/>
      <c r="I229" s="98"/>
      <c r="J229" s="97"/>
      <c r="K229" s="98"/>
      <c r="L229" s="97"/>
      <c r="M229" s="98"/>
    </row>
    <row r="230" spans="1:15" ht="12.75" customHeight="1">
      <c r="A230" s="115"/>
      <c r="B230" s="336"/>
      <c r="C230" s="268"/>
      <c r="D230" s="326"/>
      <c r="E230" s="114"/>
      <c r="F230" s="97"/>
      <c r="G230" s="98"/>
      <c r="H230" s="117"/>
      <c r="I230" s="98"/>
      <c r="J230" s="97"/>
      <c r="K230" s="98"/>
      <c r="L230" s="97"/>
      <c r="M230" s="98"/>
    </row>
    <row r="231" spans="1:15" ht="12.75" customHeight="1">
      <c r="A231" s="115"/>
      <c r="B231" s="325"/>
      <c r="C231" s="268"/>
      <c r="D231" s="326"/>
      <c r="E231" s="114"/>
      <c r="F231" s="97"/>
      <c r="G231" s="98"/>
      <c r="H231" s="97"/>
      <c r="I231" s="98"/>
      <c r="J231" s="97"/>
      <c r="K231" s="98"/>
      <c r="L231" s="97"/>
      <c r="M231" s="98"/>
    </row>
    <row r="232" spans="1:15" ht="12.75" customHeight="1">
      <c r="A232" s="113"/>
      <c r="B232" s="325"/>
      <c r="C232" s="268"/>
      <c r="D232" s="326"/>
      <c r="E232" s="118"/>
      <c r="F232" s="93"/>
      <c r="G232" s="119"/>
      <c r="H232" s="93"/>
      <c r="I232" s="119"/>
      <c r="J232" s="93"/>
      <c r="K232" s="119"/>
      <c r="L232" s="93"/>
      <c r="M232" s="119"/>
    </row>
    <row r="233" spans="1:15" ht="12.75" customHeight="1">
      <c r="A233" s="113"/>
      <c r="B233" s="325"/>
      <c r="C233" s="268"/>
      <c r="D233" s="326"/>
      <c r="E233" s="118"/>
      <c r="F233" s="93"/>
      <c r="G233" s="119"/>
      <c r="H233" s="93"/>
      <c r="I233" s="119"/>
      <c r="J233" s="93"/>
      <c r="K233" s="119"/>
      <c r="L233" s="93"/>
      <c r="M233" s="119"/>
    </row>
    <row r="234" spans="1:15" ht="12.75" customHeight="1">
      <c r="A234" s="120"/>
      <c r="B234" s="21"/>
      <c r="C234" s="268"/>
      <c r="D234" s="326"/>
      <c r="E234" s="118"/>
      <c r="F234" s="93"/>
      <c r="G234" s="119"/>
      <c r="H234" s="93"/>
      <c r="I234" s="98"/>
      <c r="J234" s="97"/>
      <c r="K234" s="98"/>
      <c r="L234" s="97"/>
      <c r="M234" s="98"/>
    </row>
    <row r="235" spans="1:15" ht="12.75" customHeight="1">
      <c r="A235" s="113"/>
      <c r="B235" s="325"/>
      <c r="C235" s="268"/>
      <c r="D235" s="326"/>
      <c r="E235" s="114"/>
      <c r="F235" s="97"/>
      <c r="G235" s="98"/>
      <c r="H235" s="97"/>
      <c r="I235" s="98"/>
      <c r="J235" s="97"/>
      <c r="K235" s="98"/>
      <c r="L235" s="97"/>
      <c r="M235" s="98"/>
    </row>
    <row r="236" spans="1:15" ht="12.75" customHeight="1">
      <c r="A236" s="113"/>
      <c r="B236" s="325"/>
      <c r="C236" s="268"/>
      <c r="D236" s="326"/>
      <c r="E236" s="114"/>
      <c r="F236" s="97"/>
      <c r="G236" s="98"/>
      <c r="H236" s="97"/>
      <c r="I236" s="98"/>
      <c r="J236" s="97"/>
      <c r="K236" s="98"/>
      <c r="L236" s="97"/>
      <c r="M236" s="98"/>
      <c r="O236" s="4"/>
    </row>
    <row r="237" spans="1:15" ht="12.75" customHeight="1">
      <c r="A237" s="113"/>
      <c r="B237" s="325"/>
      <c r="C237" s="268"/>
      <c r="D237" s="326"/>
      <c r="E237" s="118"/>
      <c r="F237" s="93"/>
      <c r="G237" s="119"/>
      <c r="H237" s="93"/>
      <c r="I237" s="98"/>
      <c r="J237" s="97"/>
      <c r="K237" s="98"/>
      <c r="L237" s="97"/>
      <c r="M237" s="98"/>
      <c r="O237" s="4"/>
    </row>
    <row r="238" spans="1:15" ht="12.75" customHeight="1">
      <c r="A238" s="120"/>
      <c r="B238" s="325"/>
      <c r="C238" s="268"/>
      <c r="D238" s="326"/>
      <c r="E238" s="114"/>
      <c r="F238" s="93"/>
      <c r="G238" s="119"/>
      <c r="H238" s="93"/>
      <c r="I238" s="98"/>
      <c r="J238" s="97"/>
      <c r="K238" s="98"/>
      <c r="L238" s="97"/>
      <c r="M238" s="98"/>
    </row>
    <row r="239" spans="1:15" s="1" customFormat="1">
      <c r="A239" s="120"/>
      <c r="B239" s="21"/>
      <c r="C239" s="268"/>
      <c r="D239" s="326"/>
      <c r="E239" s="118"/>
      <c r="F239" s="93"/>
      <c r="G239" s="119"/>
      <c r="H239" s="93"/>
      <c r="I239" s="119"/>
      <c r="J239" s="93"/>
      <c r="K239" s="119"/>
      <c r="L239" s="93"/>
      <c r="M239" s="119"/>
      <c r="N239" s="3983"/>
      <c r="O239" s="2"/>
    </row>
    <row r="240" spans="1:15" s="1" customFormat="1">
      <c r="A240" s="120"/>
      <c r="B240" s="21"/>
      <c r="C240" s="268"/>
      <c r="D240" s="326"/>
      <c r="E240" s="118"/>
      <c r="F240" s="93"/>
      <c r="G240" s="119"/>
      <c r="H240" s="93"/>
      <c r="I240" s="119"/>
      <c r="J240" s="93"/>
      <c r="K240" s="119"/>
      <c r="L240" s="93"/>
      <c r="M240" s="119"/>
      <c r="N240" s="3983"/>
      <c r="O240" s="2"/>
    </row>
    <row r="241" spans="1:15" s="1" customFormat="1">
      <c r="A241" s="120"/>
      <c r="B241" s="21"/>
      <c r="C241" s="268"/>
      <c r="D241" s="326"/>
      <c r="E241" s="118"/>
      <c r="F241" s="93"/>
      <c r="G241" s="119"/>
      <c r="H241" s="93"/>
      <c r="I241" s="119"/>
      <c r="J241" s="93"/>
      <c r="K241" s="119"/>
      <c r="L241" s="93"/>
      <c r="M241" s="119"/>
      <c r="N241" s="3983"/>
      <c r="O241" s="2"/>
    </row>
    <row r="242" spans="1:15" s="1" customFormat="1">
      <c r="A242" s="120"/>
      <c r="B242" s="21"/>
      <c r="C242" s="268"/>
      <c r="D242" s="326"/>
      <c r="E242" s="118"/>
      <c r="F242" s="93"/>
      <c r="G242" s="119"/>
      <c r="H242" s="93"/>
      <c r="I242" s="119"/>
      <c r="J242" s="93"/>
      <c r="K242" s="119"/>
      <c r="L242" s="93"/>
      <c r="M242" s="119"/>
      <c r="N242" s="3983"/>
      <c r="O242" s="2"/>
    </row>
    <row r="243" spans="1:15" s="1" customFormat="1">
      <c r="A243" s="120"/>
      <c r="B243" s="21"/>
      <c r="C243" s="268"/>
      <c r="D243" s="326"/>
      <c r="E243" s="118"/>
      <c r="F243" s="93"/>
      <c r="G243" s="119"/>
      <c r="H243" s="93"/>
      <c r="I243" s="119"/>
      <c r="J243" s="93"/>
      <c r="K243" s="119"/>
      <c r="L243" s="93"/>
      <c r="M243" s="119"/>
      <c r="N243" s="3983"/>
      <c r="O243" s="2"/>
    </row>
    <row r="244" spans="1:15" s="1" customFormat="1">
      <c r="A244" s="120"/>
      <c r="B244" s="21"/>
      <c r="C244" s="268"/>
      <c r="D244" s="326"/>
      <c r="E244" s="118"/>
      <c r="F244" s="93"/>
      <c r="G244" s="119"/>
      <c r="H244" s="93"/>
      <c r="I244" s="119"/>
      <c r="J244" s="93"/>
      <c r="K244" s="119"/>
      <c r="L244" s="93"/>
      <c r="M244" s="119"/>
      <c r="N244" s="3983"/>
      <c r="O244" s="2"/>
    </row>
    <row r="245" spans="1:15" s="1" customFormat="1">
      <c r="A245" s="120"/>
      <c r="B245" s="21"/>
      <c r="C245" s="268"/>
      <c r="D245" s="326"/>
      <c r="E245" s="118"/>
      <c r="F245" s="93"/>
      <c r="G245" s="119"/>
      <c r="H245" s="93"/>
      <c r="I245" s="119"/>
      <c r="J245" s="93"/>
      <c r="K245" s="119"/>
      <c r="L245" s="93"/>
      <c r="M245" s="119"/>
      <c r="N245" s="3983"/>
      <c r="O245" s="2"/>
    </row>
    <row r="246" spans="1:15" s="1" customFormat="1">
      <c r="A246" s="120"/>
      <c r="B246" s="21"/>
      <c r="C246" s="268"/>
      <c r="D246" s="326"/>
      <c r="E246" s="118"/>
      <c r="F246" s="93"/>
      <c r="G246" s="119"/>
      <c r="H246" s="93"/>
      <c r="I246" s="119"/>
      <c r="J246" s="93"/>
      <c r="K246" s="119"/>
      <c r="L246" s="93"/>
      <c r="M246" s="119"/>
      <c r="N246" s="3983"/>
      <c r="O246" s="2"/>
    </row>
    <row r="247" spans="1:15" s="1" customFormat="1">
      <c r="A247" s="120"/>
      <c r="B247" s="21"/>
      <c r="C247" s="268"/>
      <c r="D247" s="326"/>
      <c r="E247" s="118"/>
      <c r="F247" s="93"/>
      <c r="G247" s="119"/>
      <c r="H247" s="93"/>
      <c r="I247" s="119"/>
      <c r="J247" s="93"/>
      <c r="K247" s="119"/>
      <c r="L247" s="93"/>
      <c r="M247" s="119"/>
      <c r="N247" s="3983"/>
      <c r="O247" s="2"/>
    </row>
    <row r="248" spans="1:15" s="1" customFormat="1">
      <c r="A248" s="120"/>
      <c r="B248" s="21"/>
      <c r="C248" s="268"/>
      <c r="D248" s="326"/>
      <c r="E248" s="118"/>
      <c r="F248" s="93"/>
      <c r="G248" s="119"/>
      <c r="H248" s="93"/>
      <c r="I248" s="119"/>
      <c r="J248" s="93"/>
      <c r="K248" s="119"/>
      <c r="L248" s="93"/>
      <c r="M248" s="119"/>
      <c r="N248" s="3983"/>
      <c r="O248" s="2"/>
    </row>
    <row r="249" spans="1:15" s="1" customFormat="1">
      <c r="A249" s="120"/>
      <c r="B249" s="21"/>
      <c r="C249" s="268"/>
      <c r="D249" s="326"/>
      <c r="E249" s="118"/>
      <c r="F249" s="93"/>
      <c r="G249" s="119"/>
      <c r="H249" s="93"/>
      <c r="I249" s="119"/>
      <c r="J249" s="93"/>
      <c r="K249" s="119"/>
      <c r="L249" s="93"/>
      <c r="M249" s="119"/>
      <c r="N249" s="3983"/>
      <c r="O249" s="2"/>
    </row>
    <row r="250" spans="1:15" s="1" customFormat="1">
      <c r="A250" s="120"/>
      <c r="B250" s="21"/>
      <c r="C250" s="268"/>
      <c r="D250" s="326"/>
      <c r="E250" s="118"/>
      <c r="F250" s="93"/>
      <c r="G250" s="119"/>
      <c r="H250" s="93"/>
      <c r="I250" s="119"/>
      <c r="J250" s="93"/>
      <c r="K250" s="119"/>
      <c r="L250" s="93"/>
      <c r="M250" s="119"/>
      <c r="N250" s="3983"/>
      <c r="O250" s="2"/>
    </row>
    <row r="251" spans="1:15" s="1" customFormat="1">
      <c r="A251" s="120"/>
      <c r="B251" s="21"/>
      <c r="C251" s="268"/>
      <c r="D251" s="326"/>
      <c r="E251" s="118"/>
      <c r="F251" s="93"/>
      <c r="G251" s="119"/>
      <c r="H251" s="93"/>
      <c r="I251" s="119"/>
      <c r="J251" s="93"/>
      <c r="K251" s="119"/>
      <c r="L251" s="93"/>
      <c r="M251" s="119"/>
      <c r="N251" s="3983"/>
      <c r="O251" s="2"/>
    </row>
    <row r="252" spans="1:15" s="1" customFormat="1">
      <c r="A252" s="120"/>
      <c r="B252" s="21"/>
      <c r="C252" s="268"/>
      <c r="D252" s="326"/>
      <c r="E252" s="118"/>
      <c r="F252" s="93"/>
      <c r="G252" s="119"/>
      <c r="H252" s="93"/>
      <c r="I252" s="119"/>
      <c r="J252" s="93"/>
      <c r="K252" s="119"/>
      <c r="L252" s="93"/>
      <c r="M252" s="119"/>
      <c r="N252" s="3983"/>
      <c r="O252" s="2"/>
    </row>
    <row r="253" spans="1:15" s="1" customFormat="1">
      <c r="A253" s="120"/>
      <c r="B253" s="21"/>
      <c r="C253" s="268"/>
      <c r="D253" s="326"/>
      <c r="E253" s="118"/>
      <c r="F253" s="93"/>
      <c r="G253" s="119"/>
      <c r="H253" s="93"/>
      <c r="I253" s="119"/>
      <c r="J253" s="93"/>
      <c r="K253" s="119"/>
      <c r="L253" s="93"/>
      <c r="M253" s="119"/>
      <c r="N253" s="3983"/>
      <c r="O253" s="2"/>
    </row>
    <row r="254" spans="1:15" s="1" customFormat="1">
      <c r="A254" s="120"/>
      <c r="B254" s="21"/>
      <c r="C254" s="268"/>
      <c r="D254" s="326"/>
      <c r="E254" s="118"/>
      <c r="F254" s="93"/>
      <c r="G254" s="119"/>
      <c r="H254" s="93"/>
      <c r="I254" s="119"/>
      <c r="J254" s="93"/>
      <c r="K254" s="119"/>
      <c r="L254" s="93"/>
      <c r="M254" s="119"/>
      <c r="N254" s="3983"/>
      <c r="O254" s="2"/>
    </row>
    <row r="255" spans="1:15" s="1" customFormat="1">
      <c r="A255" s="120"/>
      <c r="B255" s="21"/>
      <c r="C255" s="268"/>
      <c r="D255" s="326"/>
      <c r="E255" s="118"/>
      <c r="F255" s="93"/>
      <c r="G255" s="119"/>
      <c r="H255" s="93"/>
      <c r="I255" s="119"/>
      <c r="J255" s="93"/>
      <c r="K255" s="119"/>
      <c r="L255" s="93"/>
      <c r="M255" s="119"/>
      <c r="N255" s="3983"/>
      <c r="O255" s="2"/>
    </row>
    <row r="256" spans="1:15" s="1" customFormat="1">
      <c r="A256" s="120"/>
      <c r="B256" s="21"/>
      <c r="C256" s="268"/>
      <c r="D256" s="326"/>
      <c r="E256" s="118"/>
      <c r="F256" s="93"/>
      <c r="G256" s="119"/>
      <c r="H256" s="93"/>
      <c r="I256" s="119"/>
      <c r="J256" s="93"/>
      <c r="K256" s="119"/>
      <c r="L256" s="93"/>
      <c r="M256" s="119"/>
      <c r="N256" s="3983"/>
      <c r="O256" s="2"/>
    </row>
    <row r="257" spans="1:15" s="1" customFormat="1">
      <c r="A257" s="120"/>
      <c r="B257" s="21"/>
      <c r="C257" s="268"/>
      <c r="D257" s="326"/>
      <c r="E257" s="118"/>
      <c r="F257" s="93"/>
      <c r="G257" s="119"/>
      <c r="H257" s="93"/>
      <c r="I257" s="119"/>
      <c r="J257" s="93"/>
      <c r="K257" s="119"/>
      <c r="L257" s="93"/>
      <c r="M257" s="119"/>
      <c r="N257" s="3983"/>
      <c r="O257" s="2"/>
    </row>
    <row r="258" spans="1:15" s="1" customFormat="1">
      <c r="A258" s="120"/>
      <c r="B258" s="21"/>
      <c r="C258" s="268"/>
      <c r="D258" s="326"/>
      <c r="E258" s="118"/>
      <c r="F258" s="93"/>
      <c r="G258" s="119"/>
      <c r="H258" s="93"/>
      <c r="I258" s="119"/>
      <c r="J258" s="93"/>
      <c r="K258" s="119"/>
      <c r="L258" s="93"/>
      <c r="M258" s="119"/>
      <c r="N258" s="3983"/>
      <c r="O258" s="2"/>
    </row>
    <row r="259" spans="1:15" s="1" customFormat="1">
      <c r="A259" s="120"/>
      <c r="B259" s="21"/>
      <c r="C259" s="268"/>
      <c r="D259" s="326"/>
      <c r="E259" s="118"/>
      <c r="F259" s="93"/>
      <c r="G259" s="119"/>
      <c r="H259" s="93"/>
      <c r="I259" s="119"/>
      <c r="J259" s="93"/>
      <c r="K259" s="119"/>
      <c r="L259" s="93"/>
      <c r="M259" s="119"/>
      <c r="N259" s="3983"/>
      <c r="O259" s="2"/>
    </row>
    <row r="260" spans="1:15" s="1" customFormat="1">
      <c r="A260" s="120"/>
      <c r="B260" s="21"/>
      <c r="C260" s="268"/>
      <c r="D260" s="326"/>
      <c r="E260" s="118"/>
      <c r="F260" s="93"/>
      <c r="G260" s="119"/>
      <c r="H260" s="93"/>
      <c r="I260" s="119"/>
      <c r="J260" s="93"/>
      <c r="K260" s="119"/>
      <c r="L260" s="93"/>
      <c r="M260" s="119"/>
      <c r="N260" s="3983"/>
      <c r="O260" s="2"/>
    </row>
    <row r="261" spans="1:15" s="1" customFormat="1">
      <c r="A261" s="120"/>
      <c r="B261" s="21"/>
      <c r="C261" s="268"/>
      <c r="D261" s="326"/>
      <c r="E261" s="118"/>
      <c r="F261" s="93"/>
      <c r="G261" s="119"/>
      <c r="H261" s="93"/>
      <c r="I261" s="119"/>
      <c r="J261" s="93"/>
      <c r="K261" s="119"/>
      <c r="L261" s="93"/>
      <c r="M261" s="119"/>
      <c r="N261" s="3983"/>
      <c r="O261" s="2"/>
    </row>
    <row r="262" spans="1:15" s="1" customFormat="1">
      <c r="A262" s="120"/>
      <c r="B262" s="21"/>
      <c r="C262" s="268"/>
      <c r="D262" s="326"/>
      <c r="E262" s="118"/>
      <c r="F262" s="93"/>
      <c r="G262" s="119"/>
      <c r="H262" s="93"/>
      <c r="I262" s="119"/>
      <c r="J262" s="93"/>
      <c r="K262" s="119"/>
      <c r="L262" s="93"/>
      <c r="M262" s="119"/>
      <c r="N262" s="3983"/>
      <c r="O262" s="2"/>
    </row>
    <row r="263" spans="1:15" s="1" customFormat="1">
      <c r="A263" s="120"/>
      <c r="B263" s="21"/>
      <c r="C263" s="268"/>
      <c r="D263" s="326"/>
      <c r="E263" s="118"/>
      <c r="F263" s="93"/>
      <c r="G263" s="119"/>
      <c r="H263" s="93"/>
      <c r="I263" s="119"/>
      <c r="J263" s="93"/>
      <c r="K263" s="119"/>
      <c r="L263" s="93"/>
      <c r="M263" s="119"/>
      <c r="N263" s="3983"/>
      <c r="O263" s="2"/>
    </row>
    <row r="264" spans="1:15" s="1" customFormat="1">
      <c r="A264" s="120"/>
      <c r="B264" s="21"/>
      <c r="C264" s="268"/>
      <c r="D264" s="326"/>
      <c r="E264" s="118"/>
      <c r="F264" s="93"/>
      <c r="G264" s="119"/>
      <c r="H264" s="93"/>
      <c r="I264" s="119"/>
      <c r="J264" s="93"/>
      <c r="K264" s="119"/>
      <c r="L264" s="93"/>
      <c r="M264" s="119"/>
      <c r="N264" s="3983"/>
      <c r="O264" s="2"/>
    </row>
    <row r="265" spans="1:15" s="1" customFormat="1">
      <c r="A265" s="120"/>
      <c r="B265" s="21"/>
      <c r="C265" s="268"/>
      <c r="D265" s="326"/>
      <c r="E265" s="118"/>
      <c r="F265" s="93"/>
      <c r="G265" s="119"/>
      <c r="H265" s="93"/>
      <c r="I265" s="119"/>
      <c r="J265" s="93"/>
      <c r="K265" s="119"/>
      <c r="L265" s="93"/>
      <c r="M265" s="119"/>
      <c r="N265" s="3983"/>
      <c r="O265" s="2"/>
    </row>
    <row r="266" spans="1:15" s="1" customFormat="1">
      <c r="A266" s="120"/>
      <c r="B266" s="21"/>
      <c r="C266" s="268"/>
      <c r="D266" s="326"/>
      <c r="E266" s="118"/>
      <c r="F266" s="93"/>
      <c r="G266" s="119"/>
      <c r="H266" s="93"/>
      <c r="I266" s="119"/>
      <c r="J266" s="93"/>
      <c r="K266" s="119"/>
      <c r="L266" s="93"/>
      <c r="M266" s="119"/>
      <c r="N266" s="3983"/>
      <c r="O266" s="2"/>
    </row>
    <row r="267" spans="1:15" s="1" customFormat="1">
      <c r="A267" s="120"/>
      <c r="B267" s="21"/>
      <c r="C267" s="268"/>
      <c r="D267" s="326"/>
      <c r="E267" s="118"/>
      <c r="F267" s="93"/>
      <c r="G267" s="119"/>
      <c r="H267" s="93"/>
      <c r="I267" s="119"/>
      <c r="J267" s="93"/>
      <c r="K267" s="119"/>
      <c r="L267" s="93"/>
      <c r="M267" s="119"/>
      <c r="N267" s="3983"/>
      <c r="O267" s="2"/>
    </row>
    <row r="268" spans="1:15" s="1" customFormat="1">
      <c r="A268" s="120"/>
      <c r="B268" s="21"/>
      <c r="C268" s="268"/>
      <c r="D268" s="326"/>
      <c r="E268" s="118"/>
      <c r="F268" s="93"/>
      <c r="G268" s="119"/>
      <c r="H268" s="93"/>
      <c r="I268" s="119"/>
      <c r="J268" s="93"/>
      <c r="K268" s="119"/>
      <c r="L268" s="93"/>
      <c r="M268" s="119"/>
      <c r="N268" s="3983"/>
      <c r="O268" s="2"/>
    </row>
    <row r="269" spans="1:15" s="1" customFormat="1">
      <c r="A269" s="120"/>
      <c r="B269" s="21"/>
      <c r="C269" s="268"/>
      <c r="D269" s="326"/>
      <c r="E269" s="118"/>
      <c r="F269" s="93"/>
      <c r="G269" s="119"/>
      <c r="H269" s="93"/>
      <c r="I269" s="119"/>
      <c r="J269" s="93"/>
      <c r="K269" s="119"/>
      <c r="L269" s="93"/>
      <c r="M269" s="119"/>
      <c r="N269" s="3983"/>
      <c r="O269" s="2"/>
    </row>
    <row r="270" spans="1:15" s="1" customFormat="1">
      <c r="A270" s="120"/>
      <c r="B270" s="21"/>
      <c r="C270" s="268"/>
      <c r="D270" s="326"/>
      <c r="E270" s="118"/>
      <c r="F270" s="93"/>
      <c r="G270" s="119"/>
      <c r="H270" s="93"/>
      <c r="I270" s="119"/>
      <c r="J270" s="93"/>
      <c r="K270" s="119"/>
      <c r="L270" s="93"/>
      <c r="M270" s="119"/>
      <c r="N270" s="3983"/>
      <c r="O270" s="2"/>
    </row>
    <row r="271" spans="1:15" s="1" customFormat="1">
      <c r="A271" s="120"/>
      <c r="B271" s="21"/>
      <c r="C271" s="268"/>
      <c r="D271" s="326"/>
      <c r="E271" s="118"/>
      <c r="F271" s="93"/>
      <c r="G271" s="119"/>
      <c r="H271" s="93"/>
      <c r="I271" s="119"/>
      <c r="J271" s="93"/>
      <c r="K271" s="119"/>
      <c r="L271" s="93"/>
      <c r="M271" s="119"/>
      <c r="N271" s="3983"/>
      <c r="O271" s="2"/>
    </row>
    <row r="272" spans="1:15" s="1" customFormat="1">
      <c r="A272" s="120"/>
      <c r="B272" s="21"/>
      <c r="C272" s="268"/>
      <c r="D272" s="326"/>
      <c r="E272" s="118"/>
      <c r="F272" s="93"/>
      <c r="G272" s="119"/>
      <c r="H272" s="93"/>
      <c r="I272" s="119"/>
      <c r="J272" s="93"/>
      <c r="K272" s="119"/>
      <c r="L272" s="93"/>
      <c r="M272" s="119"/>
      <c r="N272" s="3983"/>
      <c r="O272" s="2"/>
    </row>
    <row r="273" spans="1:15" s="1" customFormat="1">
      <c r="A273" s="120"/>
      <c r="B273" s="21"/>
      <c r="C273" s="268"/>
      <c r="D273" s="326"/>
      <c r="E273" s="118"/>
      <c r="F273" s="93"/>
      <c r="G273" s="119"/>
      <c r="H273" s="93"/>
      <c r="I273" s="119"/>
      <c r="J273" s="93"/>
      <c r="K273" s="119"/>
      <c r="L273" s="93"/>
      <c r="M273" s="119"/>
      <c r="N273" s="3983"/>
      <c r="O273" s="2"/>
    </row>
    <row r="274" spans="1:15" s="1" customFormat="1">
      <c r="A274" s="120"/>
      <c r="B274" s="21"/>
      <c r="C274" s="268"/>
      <c r="D274" s="326"/>
      <c r="E274" s="118"/>
      <c r="F274" s="93"/>
      <c r="G274" s="119"/>
      <c r="H274" s="93"/>
      <c r="I274" s="119"/>
      <c r="J274" s="93"/>
      <c r="K274" s="119"/>
      <c r="L274" s="93"/>
      <c r="M274" s="119"/>
      <c r="N274" s="3983"/>
      <c r="O274" s="2"/>
    </row>
    <row r="275" spans="1:15" s="1" customFormat="1">
      <c r="A275" s="120"/>
      <c r="B275" s="21"/>
      <c r="C275" s="268"/>
      <c r="D275" s="326"/>
      <c r="E275" s="118"/>
      <c r="F275" s="93"/>
      <c r="G275" s="119"/>
      <c r="H275" s="93"/>
      <c r="I275" s="119"/>
      <c r="J275" s="93"/>
      <c r="K275" s="119"/>
      <c r="L275" s="93"/>
      <c r="M275" s="119"/>
      <c r="N275" s="3983"/>
      <c r="O275" s="2"/>
    </row>
    <row r="276" spans="1:15" s="1" customFormat="1">
      <c r="A276" s="120"/>
      <c r="B276" s="21"/>
      <c r="C276" s="268"/>
      <c r="D276" s="326"/>
      <c r="E276" s="118"/>
      <c r="F276" s="93"/>
      <c r="G276" s="119"/>
      <c r="H276" s="93"/>
      <c r="I276" s="119"/>
      <c r="J276" s="93"/>
      <c r="K276" s="119"/>
      <c r="L276" s="93"/>
      <c r="M276" s="119"/>
      <c r="N276" s="3983"/>
      <c r="O276" s="2"/>
    </row>
    <row r="277" spans="1:15" s="1" customFormat="1">
      <c r="A277" s="120"/>
      <c r="B277" s="21"/>
      <c r="C277" s="268"/>
      <c r="D277" s="326"/>
      <c r="E277" s="118"/>
      <c r="F277" s="93"/>
      <c r="G277" s="119"/>
      <c r="H277" s="93"/>
      <c r="I277" s="119"/>
      <c r="J277" s="93"/>
      <c r="K277" s="119"/>
      <c r="L277" s="93"/>
      <c r="M277" s="119"/>
      <c r="N277" s="3983"/>
      <c r="O277" s="2"/>
    </row>
    <row r="278" spans="1:15" s="1" customFormat="1">
      <c r="A278" s="120"/>
      <c r="B278" s="21"/>
      <c r="C278" s="268"/>
      <c r="D278" s="326"/>
      <c r="E278" s="118"/>
      <c r="F278" s="93"/>
      <c r="G278" s="119"/>
      <c r="H278" s="93"/>
      <c r="I278" s="119"/>
      <c r="J278" s="93"/>
      <c r="K278" s="119"/>
      <c r="L278" s="93"/>
      <c r="M278" s="119"/>
      <c r="N278" s="3983"/>
      <c r="O278" s="2"/>
    </row>
    <row r="279" spans="1:15" s="1" customFormat="1">
      <c r="A279" s="120"/>
      <c r="B279" s="21"/>
      <c r="C279" s="268"/>
      <c r="D279" s="326"/>
      <c r="E279" s="118"/>
      <c r="F279" s="93"/>
      <c r="G279" s="119"/>
      <c r="H279" s="93"/>
      <c r="I279" s="119"/>
      <c r="J279" s="93"/>
      <c r="K279" s="119"/>
      <c r="L279" s="93"/>
      <c r="M279" s="119"/>
      <c r="N279" s="3983"/>
      <c r="O279" s="2"/>
    </row>
    <row r="280" spans="1:15" s="1" customFormat="1">
      <c r="A280" s="120"/>
      <c r="B280" s="21"/>
      <c r="C280" s="268"/>
      <c r="D280" s="326"/>
      <c r="E280" s="118"/>
      <c r="F280" s="93"/>
      <c r="G280" s="119"/>
      <c r="H280" s="93"/>
      <c r="I280" s="119"/>
      <c r="J280" s="93"/>
      <c r="K280" s="119"/>
      <c r="L280" s="93"/>
      <c r="M280" s="119"/>
      <c r="N280" s="3983"/>
      <c r="O280" s="2"/>
    </row>
    <row r="281" spans="1:15" s="1" customFormat="1">
      <c r="A281" s="120"/>
      <c r="B281" s="21"/>
      <c r="C281" s="268"/>
      <c r="D281" s="326"/>
      <c r="E281" s="118"/>
      <c r="F281" s="93"/>
      <c r="G281" s="119"/>
      <c r="H281" s="93"/>
      <c r="I281" s="119"/>
      <c r="J281" s="93"/>
      <c r="K281" s="119"/>
      <c r="L281" s="93"/>
      <c r="M281" s="119"/>
      <c r="N281" s="3983"/>
      <c r="O281" s="2"/>
    </row>
    <row r="282" spans="1:15" s="1" customFormat="1">
      <c r="A282" s="120"/>
      <c r="B282" s="21"/>
      <c r="C282" s="268"/>
      <c r="D282" s="326"/>
      <c r="E282" s="118"/>
      <c r="F282" s="93"/>
      <c r="G282" s="119"/>
      <c r="H282" s="93"/>
      <c r="I282" s="119"/>
      <c r="J282" s="93"/>
      <c r="K282" s="119"/>
      <c r="L282" s="93"/>
      <c r="M282" s="119"/>
      <c r="N282" s="3983"/>
      <c r="O282" s="2"/>
    </row>
    <row r="283" spans="1:15" s="1" customFormat="1">
      <c r="A283" s="120"/>
      <c r="B283" s="21"/>
      <c r="C283" s="268"/>
      <c r="D283" s="326"/>
      <c r="E283" s="118"/>
      <c r="F283" s="93"/>
      <c r="G283" s="119"/>
      <c r="H283" s="93"/>
      <c r="I283" s="119"/>
      <c r="J283" s="93"/>
      <c r="K283" s="119"/>
      <c r="L283" s="93"/>
      <c r="M283" s="119"/>
      <c r="N283" s="3983"/>
      <c r="O283" s="2"/>
    </row>
    <row r="284" spans="1:15" s="1" customFormat="1">
      <c r="A284" s="120"/>
      <c r="B284" s="21"/>
      <c r="C284" s="268"/>
      <c r="D284" s="326"/>
      <c r="E284" s="118"/>
      <c r="F284" s="93"/>
      <c r="G284" s="119"/>
      <c r="H284" s="93"/>
      <c r="I284" s="119"/>
      <c r="J284" s="93"/>
      <c r="K284" s="119"/>
      <c r="L284" s="93"/>
      <c r="M284" s="119"/>
      <c r="N284" s="3983"/>
      <c r="O284" s="2"/>
    </row>
    <row r="285" spans="1:15" s="1" customFormat="1">
      <c r="A285" s="120"/>
      <c r="B285" s="21"/>
      <c r="C285" s="268"/>
      <c r="D285" s="326"/>
      <c r="E285" s="118"/>
      <c r="F285" s="93"/>
      <c r="G285" s="119"/>
      <c r="H285" s="93"/>
      <c r="I285" s="119"/>
      <c r="J285" s="93"/>
      <c r="K285" s="119"/>
      <c r="L285" s="93"/>
      <c r="M285" s="119"/>
      <c r="N285" s="3983"/>
      <c r="O285" s="2"/>
    </row>
    <row r="286" spans="1:15" s="1" customFormat="1">
      <c r="A286" s="120"/>
      <c r="B286" s="21"/>
      <c r="C286" s="268"/>
      <c r="D286" s="326"/>
      <c r="E286" s="118"/>
      <c r="F286" s="93"/>
      <c r="G286" s="119"/>
      <c r="H286" s="93"/>
      <c r="I286" s="119"/>
      <c r="J286" s="93"/>
      <c r="K286" s="119"/>
      <c r="L286" s="93"/>
      <c r="M286" s="119"/>
      <c r="N286" s="3983"/>
      <c r="O286" s="2"/>
    </row>
    <row r="287" spans="1:15" s="1" customFormat="1">
      <c r="A287" s="120"/>
      <c r="B287" s="21"/>
      <c r="C287" s="268"/>
      <c r="D287" s="326"/>
      <c r="E287" s="118"/>
      <c r="F287" s="93"/>
      <c r="G287" s="119"/>
      <c r="H287" s="93"/>
      <c r="I287" s="119"/>
      <c r="J287" s="93"/>
      <c r="K287" s="119"/>
      <c r="L287" s="93"/>
      <c r="M287" s="119"/>
      <c r="N287" s="3983"/>
      <c r="O287" s="2"/>
    </row>
    <row r="288" spans="1:15" s="1" customFormat="1">
      <c r="A288" s="120"/>
      <c r="B288" s="21"/>
      <c r="C288" s="268"/>
      <c r="D288" s="326"/>
      <c r="E288" s="118"/>
      <c r="F288" s="93"/>
      <c r="G288" s="119"/>
      <c r="H288" s="93"/>
      <c r="I288" s="119"/>
      <c r="J288" s="93"/>
      <c r="K288" s="119"/>
      <c r="L288" s="93"/>
      <c r="M288" s="119"/>
      <c r="N288" s="3983"/>
      <c r="O288" s="2"/>
    </row>
    <row r="289" spans="1:15" s="1" customFormat="1">
      <c r="A289" s="120"/>
      <c r="B289" s="21"/>
      <c r="C289" s="268"/>
      <c r="D289" s="326"/>
      <c r="E289" s="118"/>
      <c r="F289" s="93"/>
      <c r="G289" s="119"/>
      <c r="H289" s="93"/>
      <c r="I289" s="119"/>
      <c r="J289" s="93"/>
      <c r="K289" s="119"/>
      <c r="L289" s="93"/>
      <c r="M289" s="119"/>
      <c r="N289" s="3983"/>
      <c r="O289" s="2"/>
    </row>
    <row r="290" spans="1:15" s="1" customFormat="1">
      <c r="A290" s="120"/>
      <c r="B290" s="21"/>
      <c r="C290" s="268"/>
      <c r="D290" s="326"/>
      <c r="E290" s="118"/>
      <c r="F290" s="93"/>
      <c r="G290" s="119"/>
      <c r="H290" s="93"/>
      <c r="I290" s="119"/>
      <c r="J290" s="93"/>
      <c r="K290" s="119"/>
      <c r="L290" s="93"/>
      <c r="M290" s="119"/>
      <c r="N290" s="3983"/>
      <c r="O290" s="2"/>
    </row>
    <row r="291" spans="1:15" s="1" customFormat="1">
      <c r="A291" s="120"/>
      <c r="B291" s="21"/>
      <c r="C291" s="268"/>
      <c r="D291" s="326"/>
      <c r="E291" s="118"/>
      <c r="F291" s="93"/>
      <c r="G291" s="119"/>
      <c r="H291" s="93"/>
      <c r="I291" s="119"/>
      <c r="J291" s="93"/>
      <c r="K291" s="119"/>
      <c r="L291" s="93"/>
      <c r="M291" s="119"/>
      <c r="N291" s="3983"/>
      <c r="O291" s="2"/>
    </row>
    <row r="292" spans="1:15" s="1" customFormat="1">
      <c r="A292" s="120"/>
      <c r="B292" s="21"/>
      <c r="C292" s="268"/>
      <c r="D292" s="326"/>
      <c r="E292" s="118"/>
      <c r="F292" s="93"/>
      <c r="G292" s="119"/>
      <c r="H292" s="93"/>
      <c r="I292" s="119"/>
      <c r="J292" s="93"/>
      <c r="K292" s="119"/>
      <c r="L292" s="93"/>
      <c r="M292" s="119"/>
      <c r="N292" s="3983"/>
      <c r="O292" s="2"/>
    </row>
    <row r="293" spans="1:15" s="1" customFormat="1">
      <c r="A293" s="120"/>
      <c r="B293" s="21"/>
      <c r="C293" s="268"/>
      <c r="D293" s="326"/>
      <c r="E293" s="118"/>
      <c r="F293" s="93"/>
      <c r="G293" s="119"/>
      <c r="H293" s="93"/>
      <c r="I293" s="119"/>
      <c r="J293" s="93"/>
      <c r="K293" s="119"/>
      <c r="L293" s="93"/>
      <c r="M293" s="119"/>
      <c r="N293" s="3983"/>
      <c r="O293" s="2"/>
    </row>
    <row r="294" spans="1:15" s="1" customFormat="1">
      <c r="A294" s="120"/>
      <c r="B294" s="21"/>
      <c r="C294" s="268"/>
      <c r="D294" s="326"/>
      <c r="E294" s="118"/>
      <c r="F294" s="93"/>
      <c r="G294" s="119"/>
      <c r="H294" s="93"/>
      <c r="I294" s="119"/>
      <c r="J294" s="93"/>
      <c r="K294" s="119"/>
      <c r="L294" s="93"/>
      <c r="M294" s="119"/>
      <c r="N294" s="3983"/>
      <c r="O294" s="2"/>
    </row>
    <row r="295" spans="1:15" s="1" customFormat="1">
      <c r="A295" s="120"/>
      <c r="B295" s="21"/>
      <c r="C295" s="268"/>
      <c r="D295" s="326"/>
      <c r="E295" s="118"/>
      <c r="F295" s="93"/>
      <c r="G295" s="119"/>
      <c r="H295" s="93"/>
      <c r="I295" s="119"/>
      <c r="J295" s="93"/>
      <c r="K295" s="119"/>
      <c r="L295" s="93"/>
      <c r="M295" s="119"/>
      <c r="N295" s="3983"/>
      <c r="O295" s="2"/>
    </row>
    <row r="296" spans="1:15" s="1" customFormat="1">
      <c r="A296" s="120"/>
      <c r="B296" s="21"/>
      <c r="C296" s="268"/>
      <c r="D296" s="326"/>
      <c r="E296" s="118"/>
      <c r="F296" s="93"/>
      <c r="G296" s="119"/>
      <c r="H296" s="93"/>
      <c r="I296" s="119"/>
      <c r="J296" s="93"/>
      <c r="K296" s="119"/>
      <c r="L296" s="93"/>
      <c r="M296" s="119"/>
      <c r="N296" s="3983"/>
      <c r="O296" s="2"/>
    </row>
    <row r="297" spans="1:15" s="1" customFormat="1">
      <c r="A297" s="120"/>
      <c r="B297" s="21"/>
      <c r="C297" s="268"/>
      <c r="D297" s="326"/>
      <c r="E297" s="118"/>
      <c r="F297" s="93"/>
      <c r="G297" s="119"/>
      <c r="H297" s="93"/>
      <c r="I297" s="119"/>
      <c r="J297" s="93"/>
      <c r="K297" s="119"/>
      <c r="L297" s="93"/>
      <c r="M297" s="119"/>
      <c r="N297" s="3983"/>
      <c r="O297" s="2"/>
    </row>
    <row r="298" spans="1:15" s="1" customFormat="1">
      <c r="A298" s="120"/>
      <c r="B298" s="21"/>
      <c r="C298" s="268"/>
      <c r="D298" s="326"/>
      <c r="E298" s="118"/>
      <c r="F298" s="93"/>
      <c r="G298" s="119"/>
      <c r="H298" s="93"/>
      <c r="I298" s="119"/>
      <c r="J298" s="93"/>
      <c r="K298" s="119"/>
      <c r="L298" s="93"/>
      <c r="M298" s="119"/>
      <c r="N298" s="3983"/>
      <c r="O298" s="2"/>
    </row>
    <row r="299" spans="1:15" s="1" customFormat="1">
      <c r="A299" s="120"/>
      <c r="B299" s="21"/>
      <c r="C299" s="268"/>
      <c r="D299" s="326"/>
      <c r="E299" s="118"/>
      <c r="F299" s="93"/>
      <c r="G299" s="119"/>
      <c r="H299" s="93"/>
      <c r="I299" s="119"/>
      <c r="J299" s="93"/>
      <c r="K299" s="119"/>
      <c r="L299" s="93"/>
      <c r="M299" s="119"/>
      <c r="N299" s="3983"/>
      <c r="O299" s="2"/>
    </row>
    <row r="300" spans="1:15" s="1" customFormat="1">
      <c r="A300" s="120"/>
      <c r="B300" s="21"/>
      <c r="C300" s="268"/>
      <c r="D300" s="326"/>
      <c r="E300" s="118"/>
      <c r="F300" s="93"/>
      <c r="G300" s="119"/>
      <c r="H300" s="93"/>
      <c r="I300" s="119"/>
      <c r="J300" s="93"/>
      <c r="K300" s="119"/>
      <c r="L300" s="93"/>
      <c r="M300" s="119"/>
      <c r="N300" s="3983"/>
      <c r="O300" s="2"/>
    </row>
    <row r="301" spans="1:15" s="1" customFormat="1">
      <c r="A301" s="120"/>
      <c r="B301" s="21"/>
      <c r="C301" s="268"/>
      <c r="D301" s="326"/>
      <c r="E301" s="118"/>
      <c r="F301" s="93"/>
      <c r="G301" s="119"/>
      <c r="H301" s="93"/>
      <c r="I301" s="119"/>
      <c r="J301" s="93"/>
      <c r="K301" s="119"/>
      <c r="L301" s="93"/>
      <c r="M301" s="119"/>
      <c r="N301" s="3983"/>
      <c r="O301" s="2"/>
    </row>
    <row r="302" spans="1:15" s="1" customFormat="1">
      <c r="A302" s="120"/>
      <c r="B302" s="21"/>
      <c r="C302" s="268"/>
      <c r="D302" s="326"/>
      <c r="E302" s="118"/>
      <c r="F302" s="93"/>
      <c r="G302" s="119"/>
      <c r="H302" s="93"/>
      <c r="I302" s="119"/>
      <c r="J302" s="93"/>
      <c r="K302" s="119"/>
      <c r="L302" s="93"/>
      <c r="M302" s="119"/>
      <c r="N302" s="3983"/>
      <c r="O302" s="2"/>
    </row>
    <row r="303" spans="1:15" s="1" customFormat="1">
      <c r="A303" s="120"/>
      <c r="B303" s="21"/>
      <c r="C303" s="268"/>
      <c r="D303" s="326"/>
      <c r="E303" s="118"/>
      <c r="F303" s="93"/>
      <c r="G303" s="119"/>
      <c r="H303" s="93"/>
      <c r="I303" s="119"/>
      <c r="J303" s="93"/>
      <c r="K303" s="119"/>
      <c r="L303" s="93"/>
      <c r="M303" s="119"/>
      <c r="N303" s="3983"/>
      <c r="O303" s="2"/>
    </row>
    <row r="304" spans="1:15" s="1" customFormat="1">
      <c r="A304" s="120"/>
      <c r="B304" s="21"/>
      <c r="C304" s="268"/>
      <c r="D304" s="326"/>
      <c r="E304" s="118"/>
      <c r="F304" s="93"/>
      <c r="G304" s="119"/>
      <c r="H304" s="93"/>
      <c r="I304" s="119"/>
      <c r="J304" s="93"/>
      <c r="K304" s="119"/>
      <c r="L304" s="93"/>
      <c r="M304" s="119"/>
      <c r="N304" s="3983"/>
      <c r="O304" s="2"/>
    </row>
    <row r="305" spans="1:15" s="1" customFormat="1">
      <c r="A305" s="120"/>
      <c r="B305" s="21"/>
      <c r="C305" s="268"/>
      <c r="D305" s="326"/>
      <c r="E305" s="118"/>
      <c r="F305" s="93"/>
      <c r="G305" s="119"/>
      <c r="H305" s="93"/>
      <c r="I305" s="119"/>
      <c r="J305" s="93"/>
      <c r="K305" s="119"/>
      <c r="L305" s="93"/>
      <c r="M305" s="119"/>
      <c r="N305" s="3983"/>
      <c r="O305" s="2"/>
    </row>
    <row r="306" spans="1:15" s="1" customFormat="1">
      <c r="A306" s="120"/>
      <c r="B306" s="21"/>
      <c r="C306" s="268"/>
      <c r="D306" s="326"/>
      <c r="E306" s="118"/>
      <c r="F306" s="93"/>
      <c r="G306" s="119"/>
      <c r="H306" s="93"/>
      <c r="I306" s="119"/>
      <c r="J306" s="93"/>
      <c r="K306" s="119"/>
      <c r="L306" s="93"/>
      <c r="M306" s="119"/>
      <c r="N306" s="3983"/>
      <c r="O306" s="2"/>
    </row>
    <row r="307" spans="1:15" s="1" customFormat="1">
      <c r="A307" s="120"/>
      <c r="B307" s="21"/>
      <c r="C307" s="268"/>
      <c r="D307" s="326"/>
      <c r="E307" s="118"/>
      <c r="F307" s="93"/>
      <c r="G307" s="119"/>
      <c r="H307" s="93"/>
      <c r="I307" s="119"/>
      <c r="J307" s="93"/>
      <c r="K307" s="119"/>
      <c r="L307" s="93"/>
      <c r="M307" s="119"/>
      <c r="N307" s="3983"/>
      <c r="O307" s="2"/>
    </row>
    <row r="308" spans="1:15" s="1" customFormat="1">
      <c r="A308" s="120"/>
      <c r="B308" s="21"/>
      <c r="C308" s="268"/>
      <c r="D308" s="326"/>
      <c r="E308" s="118"/>
      <c r="F308" s="93"/>
      <c r="G308" s="119"/>
      <c r="H308" s="93"/>
      <c r="I308" s="119"/>
      <c r="J308" s="93"/>
      <c r="K308" s="119"/>
      <c r="L308" s="93"/>
      <c r="M308" s="119"/>
      <c r="N308" s="3983"/>
      <c r="O308" s="2"/>
    </row>
    <row r="309" spans="1:15" s="1" customFormat="1">
      <c r="A309" s="120"/>
      <c r="B309" s="21"/>
      <c r="C309" s="268"/>
      <c r="D309" s="326"/>
      <c r="E309" s="118"/>
      <c r="F309" s="93"/>
      <c r="G309" s="119"/>
      <c r="H309" s="93"/>
      <c r="I309" s="119"/>
      <c r="J309" s="93"/>
      <c r="K309" s="119"/>
      <c r="L309" s="93"/>
      <c r="M309" s="119"/>
      <c r="N309" s="3983"/>
      <c r="O309" s="2"/>
    </row>
    <row r="310" spans="1:15" s="1" customFormat="1">
      <c r="A310" s="120"/>
      <c r="B310" s="21"/>
      <c r="C310" s="268"/>
      <c r="D310" s="326"/>
      <c r="E310" s="118"/>
      <c r="F310" s="93"/>
      <c r="G310" s="119"/>
      <c r="H310" s="93"/>
      <c r="I310" s="119"/>
      <c r="J310" s="93"/>
      <c r="K310" s="119"/>
      <c r="L310" s="93"/>
      <c r="M310" s="119"/>
      <c r="N310" s="3983"/>
      <c r="O310" s="2"/>
    </row>
    <row r="311" spans="1:15" s="1" customFormat="1">
      <c r="A311" s="120"/>
      <c r="B311" s="21"/>
      <c r="C311" s="268"/>
      <c r="D311" s="326"/>
      <c r="E311" s="118"/>
      <c r="F311" s="93"/>
      <c r="G311" s="119"/>
      <c r="H311" s="93"/>
      <c r="I311" s="119"/>
      <c r="J311" s="93"/>
      <c r="K311" s="119"/>
      <c r="L311" s="93"/>
      <c r="M311" s="119"/>
      <c r="N311" s="3983"/>
      <c r="O311" s="2"/>
    </row>
    <row r="312" spans="1:15" s="1" customFormat="1">
      <c r="A312" s="120"/>
      <c r="B312" s="21"/>
      <c r="C312" s="268"/>
      <c r="D312" s="326"/>
      <c r="E312" s="118"/>
      <c r="F312" s="93"/>
      <c r="G312" s="119"/>
      <c r="H312" s="93"/>
      <c r="I312" s="119"/>
      <c r="J312" s="93"/>
      <c r="K312" s="119"/>
      <c r="L312" s="93"/>
      <c r="M312" s="119"/>
      <c r="N312" s="3983"/>
      <c r="O312" s="2"/>
    </row>
    <row r="313" spans="1:15" s="1" customFormat="1">
      <c r="A313" s="120"/>
      <c r="B313" s="21"/>
      <c r="C313" s="268"/>
      <c r="D313" s="326"/>
      <c r="E313" s="118"/>
      <c r="F313" s="93"/>
      <c r="G313" s="119"/>
      <c r="H313" s="93"/>
      <c r="I313" s="119"/>
      <c r="J313" s="93"/>
      <c r="K313" s="119"/>
      <c r="L313" s="93"/>
      <c r="M313" s="119"/>
      <c r="N313" s="3983"/>
      <c r="O313" s="2"/>
    </row>
    <row r="314" spans="1:15" s="1" customFormat="1">
      <c r="A314" s="120"/>
      <c r="B314" s="21"/>
      <c r="C314" s="268"/>
      <c r="D314" s="326"/>
      <c r="E314" s="118"/>
      <c r="F314" s="93"/>
      <c r="G314" s="119"/>
      <c r="H314" s="93"/>
      <c r="I314" s="119"/>
      <c r="J314" s="93"/>
      <c r="K314" s="119"/>
      <c r="L314" s="93"/>
      <c r="M314" s="119"/>
      <c r="N314" s="3983"/>
      <c r="O314" s="2"/>
    </row>
    <row r="315" spans="1:15" s="1" customFormat="1">
      <c r="A315" s="120"/>
      <c r="B315" s="21"/>
      <c r="C315" s="268"/>
      <c r="D315" s="326"/>
      <c r="E315" s="118"/>
      <c r="F315" s="93"/>
      <c r="G315" s="119"/>
      <c r="H315" s="93"/>
      <c r="I315" s="119"/>
      <c r="J315" s="93"/>
      <c r="K315" s="119"/>
      <c r="L315" s="93"/>
      <c r="M315" s="119"/>
      <c r="N315" s="3983"/>
      <c r="O315" s="2"/>
    </row>
    <row r="316" spans="1:15" s="1" customFormat="1">
      <c r="A316" s="120"/>
      <c r="B316" s="21"/>
      <c r="C316" s="268"/>
      <c r="D316" s="326"/>
      <c r="E316" s="118"/>
      <c r="F316" s="93"/>
      <c r="G316" s="119"/>
      <c r="H316" s="93"/>
      <c r="I316" s="119"/>
      <c r="J316" s="93"/>
      <c r="K316" s="119"/>
      <c r="L316" s="93"/>
      <c r="M316" s="119"/>
      <c r="N316" s="3983"/>
      <c r="O316" s="2"/>
    </row>
    <row r="317" spans="1:15" s="1" customFormat="1">
      <c r="A317" s="120"/>
      <c r="B317" s="21"/>
      <c r="C317" s="268"/>
      <c r="D317" s="326"/>
      <c r="E317" s="118"/>
      <c r="F317" s="93"/>
      <c r="G317" s="119"/>
      <c r="H317" s="93"/>
      <c r="I317" s="119"/>
      <c r="J317" s="93"/>
      <c r="K317" s="119"/>
      <c r="L317" s="93"/>
      <c r="M317" s="119"/>
      <c r="N317" s="3983"/>
      <c r="O317" s="2"/>
    </row>
    <row r="318" spans="1:15" s="1" customFormat="1">
      <c r="A318" s="120"/>
      <c r="B318" s="21"/>
      <c r="C318" s="268"/>
      <c r="D318" s="326"/>
      <c r="E318" s="118"/>
      <c r="F318" s="93"/>
      <c r="G318" s="119"/>
      <c r="H318" s="93"/>
      <c r="I318" s="119"/>
      <c r="J318" s="93"/>
      <c r="K318" s="119"/>
      <c r="L318" s="93"/>
      <c r="M318" s="119"/>
      <c r="N318" s="3983"/>
      <c r="O318" s="2"/>
    </row>
    <row r="319" spans="1:15" s="1" customFormat="1">
      <c r="A319" s="120"/>
      <c r="B319" s="21"/>
      <c r="C319" s="268"/>
      <c r="D319" s="326"/>
      <c r="E319" s="118"/>
      <c r="F319" s="93"/>
      <c r="G319" s="119"/>
      <c r="H319" s="93"/>
      <c r="I319" s="119"/>
      <c r="J319" s="93"/>
      <c r="K319" s="119"/>
      <c r="L319" s="93"/>
      <c r="M319" s="119"/>
      <c r="N319" s="3983"/>
      <c r="O319" s="2"/>
    </row>
    <row r="320" spans="1:15" s="1" customFormat="1">
      <c r="A320" s="120"/>
      <c r="B320" s="21"/>
      <c r="C320" s="268"/>
      <c r="D320" s="326"/>
      <c r="E320" s="118"/>
      <c r="F320" s="93"/>
      <c r="G320" s="119"/>
      <c r="H320" s="93"/>
      <c r="I320" s="119"/>
      <c r="J320" s="93"/>
      <c r="K320" s="119"/>
      <c r="L320" s="93"/>
      <c r="M320" s="119"/>
      <c r="N320" s="3983"/>
      <c r="O320" s="2"/>
    </row>
    <row r="321" spans="1:15" s="1" customFormat="1">
      <c r="A321" s="120"/>
      <c r="B321" s="21"/>
      <c r="C321" s="268"/>
      <c r="D321" s="326"/>
      <c r="E321" s="118"/>
      <c r="F321" s="93"/>
      <c r="G321" s="119"/>
      <c r="H321" s="93"/>
      <c r="I321" s="119"/>
      <c r="J321" s="93"/>
      <c r="K321" s="119"/>
      <c r="L321" s="93"/>
      <c r="M321" s="119"/>
      <c r="N321" s="3983"/>
      <c r="O321" s="2"/>
    </row>
    <row r="322" spans="1:15" s="1" customFormat="1">
      <c r="A322" s="120"/>
      <c r="B322" s="21"/>
      <c r="C322" s="268"/>
      <c r="D322" s="326"/>
      <c r="E322" s="118"/>
      <c r="F322" s="93"/>
      <c r="G322" s="119"/>
      <c r="H322" s="93"/>
      <c r="I322" s="119"/>
      <c r="J322" s="93"/>
      <c r="K322" s="119"/>
      <c r="L322" s="93"/>
      <c r="M322" s="119"/>
      <c r="N322" s="3983"/>
      <c r="O322" s="2"/>
    </row>
    <row r="323" spans="1:15" s="1" customFormat="1">
      <c r="A323" s="120"/>
      <c r="B323" s="21"/>
      <c r="C323" s="268"/>
      <c r="D323" s="326"/>
      <c r="E323" s="118"/>
      <c r="F323" s="93"/>
      <c r="G323" s="119"/>
      <c r="H323" s="93"/>
      <c r="I323" s="119"/>
      <c r="J323" s="93"/>
      <c r="K323" s="119"/>
      <c r="L323" s="93"/>
      <c r="M323" s="119"/>
      <c r="N323" s="3983"/>
      <c r="O323" s="2"/>
    </row>
    <row r="324" spans="1:15" s="1" customFormat="1">
      <c r="A324" s="120"/>
      <c r="B324" s="21"/>
      <c r="C324" s="268"/>
      <c r="D324" s="326"/>
      <c r="E324" s="118"/>
      <c r="F324" s="93"/>
      <c r="G324" s="119"/>
      <c r="H324" s="93"/>
      <c r="I324" s="119"/>
      <c r="J324" s="93"/>
      <c r="K324" s="119"/>
      <c r="L324" s="93"/>
      <c r="M324" s="119"/>
      <c r="N324" s="3983"/>
      <c r="O324" s="2"/>
    </row>
    <row r="325" spans="1:15" s="1" customFormat="1">
      <c r="A325" s="120"/>
      <c r="B325" s="21"/>
      <c r="C325" s="268"/>
      <c r="D325" s="326"/>
      <c r="E325" s="118"/>
      <c r="F325" s="93"/>
      <c r="G325" s="119"/>
      <c r="H325" s="93"/>
      <c r="I325" s="119"/>
      <c r="J325" s="93"/>
      <c r="K325" s="119"/>
      <c r="L325" s="93"/>
      <c r="M325" s="119"/>
      <c r="N325" s="3983"/>
      <c r="O325" s="2"/>
    </row>
    <row r="326" spans="1:15" s="1" customFormat="1">
      <c r="A326" s="120"/>
      <c r="B326" s="21"/>
      <c r="C326" s="268"/>
      <c r="D326" s="326"/>
      <c r="E326" s="118"/>
      <c r="F326" s="93"/>
      <c r="G326" s="119"/>
      <c r="H326" s="93"/>
      <c r="I326" s="119"/>
      <c r="J326" s="93"/>
      <c r="K326" s="119"/>
      <c r="L326" s="93"/>
      <c r="M326" s="119"/>
      <c r="N326" s="3983"/>
      <c r="O326" s="2"/>
    </row>
    <row r="327" spans="1:15" s="1" customFormat="1">
      <c r="A327" s="120"/>
      <c r="B327" s="21"/>
      <c r="C327" s="268"/>
      <c r="D327" s="326"/>
      <c r="E327" s="118"/>
      <c r="F327" s="93"/>
      <c r="G327" s="119"/>
      <c r="H327" s="93"/>
      <c r="I327" s="119"/>
      <c r="J327" s="93"/>
      <c r="K327" s="119"/>
      <c r="L327" s="93"/>
      <c r="M327" s="119"/>
      <c r="N327" s="3983"/>
      <c r="O327" s="2"/>
    </row>
    <row r="328" spans="1:15" s="1" customFormat="1">
      <c r="A328" s="120"/>
      <c r="B328" s="21"/>
      <c r="C328" s="268"/>
      <c r="D328" s="326"/>
      <c r="E328" s="118"/>
      <c r="F328" s="93"/>
      <c r="G328" s="119"/>
      <c r="H328" s="93"/>
      <c r="I328" s="119"/>
      <c r="J328" s="93"/>
      <c r="K328" s="119"/>
      <c r="L328" s="93"/>
      <c r="M328" s="119"/>
      <c r="N328" s="3983"/>
      <c r="O328" s="2"/>
    </row>
    <row r="329" spans="1:15" s="1" customFormat="1">
      <c r="A329" s="120"/>
      <c r="B329" s="21"/>
      <c r="C329" s="268"/>
      <c r="D329" s="326"/>
      <c r="E329" s="118"/>
      <c r="F329" s="93"/>
      <c r="G329" s="119"/>
      <c r="H329" s="93"/>
      <c r="I329" s="119"/>
      <c r="J329" s="93"/>
      <c r="K329" s="119"/>
      <c r="L329" s="93"/>
      <c r="M329" s="119"/>
      <c r="N329" s="3983"/>
      <c r="O329" s="2"/>
    </row>
    <row r="330" spans="1:15" s="1" customFormat="1">
      <c r="A330" s="120"/>
      <c r="B330" s="21"/>
      <c r="C330" s="268"/>
      <c r="D330" s="326"/>
      <c r="E330" s="118"/>
      <c r="F330" s="93"/>
      <c r="G330" s="119"/>
      <c r="H330" s="93"/>
      <c r="I330" s="119"/>
      <c r="J330" s="93"/>
      <c r="K330" s="119"/>
      <c r="L330" s="93"/>
      <c r="M330" s="119"/>
      <c r="N330" s="3983"/>
      <c r="O330" s="2"/>
    </row>
    <row r="331" spans="1:15" s="1" customFormat="1">
      <c r="A331" s="120"/>
      <c r="B331" s="21"/>
      <c r="C331" s="268"/>
      <c r="D331" s="326"/>
      <c r="E331" s="118"/>
      <c r="F331" s="93"/>
      <c r="G331" s="119"/>
      <c r="H331" s="93"/>
      <c r="I331" s="119"/>
      <c r="J331" s="93"/>
      <c r="K331" s="119"/>
      <c r="L331" s="93"/>
      <c r="M331" s="119"/>
      <c r="N331" s="3983"/>
      <c r="O331" s="2"/>
    </row>
    <row r="332" spans="1:15" s="1" customFormat="1">
      <c r="A332" s="120"/>
      <c r="B332" s="21"/>
      <c r="C332" s="268"/>
      <c r="D332" s="326"/>
      <c r="E332" s="118"/>
      <c r="F332" s="93"/>
      <c r="G332" s="119"/>
      <c r="H332" s="93"/>
      <c r="I332" s="119"/>
      <c r="J332" s="93"/>
      <c r="K332" s="119"/>
      <c r="L332" s="93"/>
      <c r="M332" s="119"/>
      <c r="N332" s="3983"/>
      <c r="O332" s="2"/>
    </row>
    <row r="333" spans="1:15" s="1" customFormat="1">
      <c r="A333" s="120"/>
      <c r="B333" s="21"/>
      <c r="C333" s="268"/>
      <c r="D333" s="326"/>
      <c r="E333" s="118"/>
      <c r="F333" s="93"/>
      <c r="G333" s="119"/>
      <c r="H333" s="93"/>
      <c r="I333" s="119"/>
      <c r="J333" s="93"/>
      <c r="K333" s="119"/>
      <c r="L333" s="93"/>
      <c r="M333" s="119"/>
      <c r="N333" s="3983"/>
      <c r="O333" s="2"/>
    </row>
    <row r="334" spans="1:15" s="1" customFormat="1">
      <c r="A334" s="120"/>
      <c r="B334" s="21"/>
      <c r="C334" s="268"/>
      <c r="D334" s="326"/>
      <c r="E334" s="118"/>
      <c r="F334" s="93"/>
      <c r="G334" s="119"/>
      <c r="H334" s="93"/>
      <c r="I334" s="119"/>
      <c r="J334" s="93"/>
      <c r="K334" s="119"/>
      <c r="L334" s="93"/>
      <c r="M334" s="119"/>
      <c r="N334" s="3983"/>
      <c r="O334" s="2"/>
    </row>
    <row r="335" spans="1:15" s="1" customFormat="1">
      <c r="A335" s="120"/>
      <c r="B335" s="21"/>
      <c r="C335" s="268"/>
      <c r="D335" s="326"/>
      <c r="E335" s="118"/>
      <c r="F335" s="93"/>
      <c r="G335" s="119"/>
      <c r="H335" s="93"/>
      <c r="I335" s="119"/>
      <c r="J335" s="93"/>
      <c r="K335" s="119"/>
      <c r="L335" s="93"/>
      <c r="M335" s="119"/>
      <c r="N335" s="3983"/>
      <c r="O335" s="2"/>
    </row>
    <row r="336" spans="1:15" s="1" customFormat="1">
      <c r="A336" s="120"/>
      <c r="B336" s="21"/>
      <c r="C336" s="268"/>
      <c r="D336" s="326"/>
      <c r="E336" s="118"/>
      <c r="F336" s="93"/>
      <c r="G336" s="119"/>
      <c r="H336" s="93"/>
      <c r="I336" s="119"/>
      <c r="J336" s="93"/>
      <c r="K336" s="119"/>
      <c r="L336" s="93"/>
      <c r="M336" s="119"/>
      <c r="N336" s="3983"/>
      <c r="O336" s="2"/>
    </row>
    <row r="337" spans="1:15" s="1" customFormat="1">
      <c r="A337" s="120"/>
      <c r="B337" s="21"/>
      <c r="C337" s="268"/>
      <c r="D337" s="326"/>
      <c r="E337" s="118"/>
      <c r="F337" s="93"/>
      <c r="G337" s="119"/>
      <c r="H337" s="93"/>
      <c r="I337" s="119"/>
      <c r="J337" s="93"/>
      <c r="K337" s="119"/>
      <c r="L337" s="93"/>
      <c r="M337" s="119"/>
      <c r="N337" s="3983"/>
      <c r="O337" s="2"/>
    </row>
    <row r="338" spans="1:15" s="1" customFormat="1">
      <c r="A338" s="120"/>
      <c r="B338" s="21"/>
      <c r="C338" s="268"/>
      <c r="D338" s="326"/>
      <c r="E338" s="118"/>
      <c r="F338" s="93"/>
      <c r="G338" s="119"/>
      <c r="H338" s="93"/>
      <c r="I338" s="119"/>
      <c r="J338" s="93"/>
      <c r="K338" s="119"/>
      <c r="L338" s="93"/>
      <c r="M338" s="119"/>
      <c r="N338" s="3983"/>
      <c r="O338" s="2"/>
    </row>
    <row r="339" spans="1:15" s="1" customFormat="1">
      <c r="A339" s="120"/>
      <c r="B339" s="21"/>
      <c r="C339" s="268"/>
      <c r="D339" s="326"/>
      <c r="E339" s="118"/>
      <c r="F339" s="93"/>
      <c r="G339" s="119"/>
      <c r="H339" s="93"/>
      <c r="I339" s="119"/>
      <c r="J339" s="93"/>
      <c r="K339" s="119"/>
      <c r="L339" s="93"/>
      <c r="M339" s="119"/>
      <c r="N339" s="3983"/>
      <c r="O339" s="2"/>
    </row>
    <row r="340" spans="1:15" s="1" customFormat="1">
      <c r="A340" s="120"/>
      <c r="B340" s="21"/>
      <c r="C340" s="268"/>
      <c r="D340" s="326"/>
      <c r="E340" s="118"/>
      <c r="F340" s="93"/>
      <c r="G340" s="119"/>
      <c r="H340" s="93"/>
      <c r="I340" s="119"/>
      <c r="J340" s="93"/>
      <c r="K340" s="119"/>
      <c r="L340" s="93"/>
      <c r="M340" s="119"/>
      <c r="N340" s="3983"/>
      <c r="O340" s="2"/>
    </row>
    <row r="341" spans="1:15" s="1" customFormat="1">
      <c r="A341" s="120"/>
      <c r="B341" s="21"/>
      <c r="C341" s="268"/>
      <c r="D341" s="326"/>
      <c r="E341" s="118"/>
      <c r="F341" s="93"/>
      <c r="G341" s="119"/>
      <c r="H341" s="93"/>
      <c r="I341" s="119"/>
      <c r="J341" s="93"/>
      <c r="K341" s="119"/>
      <c r="L341" s="93"/>
      <c r="M341" s="119"/>
      <c r="N341" s="3983"/>
      <c r="O341" s="2"/>
    </row>
    <row r="342" spans="1:15" s="1" customFormat="1">
      <c r="A342" s="120"/>
      <c r="B342" s="21"/>
      <c r="C342" s="268"/>
      <c r="D342" s="326"/>
      <c r="E342" s="118"/>
      <c r="F342" s="93"/>
      <c r="G342" s="119"/>
      <c r="H342" s="93"/>
      <c r="I342" s="119"/>
      <c r="J342" s="93"/>
      <c r="K342" s="119"/>
      <c r="L342" s="93"/>
      <c r="M342" s="119"/>
      <c r="N342" s="3983"/>
      <c r="O342" s="2"/>
    </row>
    <row r="343" spans="1:15" s="1" customFormat="1">
      <c r="A343" s="120"/>
      <c r="B343" s="21"/>
      <c r="C343" s="268"/>
      <c r="D343" s="326"/>
      <c r="E343" s="118"/>
      <c r="F343" s="93"/>
      <c r="G343" s="119"/>
      <c r="H343" s="93"/>
      <c r="I343" s="119"/>
      <c r="J343" s="93"/>
      <c r="K343" s="119"/>
      <c r="L343" s="93"/>
      <c r="M343" s="119"/>
      <c r="N343" s="3983"/>
      <c r="O343" s="2"/>
    </row>
    <row r="344" spans="1:15" s="1" customFormat="1">
      <c r="A344" s="120"/>
      <c r="B344" s="21"/>
      <c r="C344" s="268"/>
      <c r="D344" s="326"/>
      <c r="E344" s="118"/>
      <c r="F344" s="93"/>
      <c r="G344" s="119"/>
      <c r="H344" s="93"/>
      <c r="I344" s="119"/>
      <c r="J344" s="93"/>
      <c r="K344" s="119"/>
      <c r="L344" s="93"/>
      <c r="M344" s="119"/>
      <c r="N344" s="3983"/>
      <c r="O344" s="2"/>
    </row>
    <row r="345" spans="1:15" s="1" customFormat="1">
      <c r="A345" s="120"/>
      <c r="B345" s="21"/>
      <c r="C345" s="268"/>
      <c r="D345" s="326"/>
      <c r="E345" s="118"/>
      <c r="F345" s="93"/>
      <c r="G345" s="119"/>
      <c r="H345" s="93"/>
      <c r="I345" s="119"/>
      <c r="J345" s="93"/>
      <c r="K345" s="119"/>
      <c r="L345" s="93"/>
      <c r="M345" s="119"/>
      <c r="N345" s="3983"/>
      <c r="O345" s="2"/>
    </row>
    <row r="346" spans="1:15" s="1" customFormat="1">
      <c r="A346" s="120"/>
      <c r="B346" s="21"/>
      <c r="C346" s="268"/>
      <c r="D346" s="326"/>
      <c r="E346" s="118"/>
      <c r="F346" s="93"/>
      <c r="G346" s="119"/>
      <c r="H346" s="93"/>
      <c r="I346" s="119"/>
      <c r="J346" s="93"/>
      <c r="K346" s="119"/>
      <c r="L346" s="93"/>
      <c r="M346" s="119"/>
      <c r="N346" s="3983"/>
      <c r="O346" s="2"/>
    </row>
    <row r="347" spans="1:15" s="1" customFormat="1">
      <c r="A347" s="120"/>
      <c r="B347" s="21"/>
      <c r="C347" s="268"/>
      <c r="D347" s="326"/>
      <c r="E347" s="118"/>
      <c r="F347" s="93"/>
      <c r="G347" s="119"/>
      <c r="H347" s="93"/>
      <c r="I347" s="119"/>
      <c r="J347" s="93"/>
      <c r="K347" s="119"/>
      <c r="L347" s="93"/>
      <c r="M347" s="119"/>
      <c r="N347" s="3983"/>
      <c r="O347" s="2"/>
    </row>
    <row r="348" spans="1:15" s="1" customFormat="1">
      <c r="A348" s="120"/>
      <c r="B348" s="21"/>
      <c r="C348" s="268"/>
      <c r="D348" s="326"/>
      <c r="E348" s="118"/>
      <c r="F348" s="93"/>
      <c r="G348" s="119"/>
      <c r="H348" s="93"/>
      <c r="I348" s="119"/>
      <c r="J348" s="93"/>
      <c r="K348" s="119"/>
      <c r="L348" s="93"/>
      <c r="M348" s="119"/>
      <c r="N348" s="3983"/>
      <c r="O348" s="2"/>
    </row>
    <row r="349" spans="1:15" s="1" customFormat="1">
      <c r="A349" s="120"/>
      <c r="B349" s="21"/>
      <c r="C349" s="268"/>
      <c r="D349" s="326"/>
      <c r="E349" s="118"/>
      <c r="F349" s="93"/>
      <c r="G349" s="119"/>
      <c r="H349" s="93"/>
      <c r="I349" s="119"/>
      <c r="J349" s="93"/>
      <c r="K349" s="119"/>
      <c r="L349" s="93"/>
      <c r="M349" s="119"/>
      <c r="N349" s="3983"/>
      <c r="O349" s="2"/>
    </row>
    <row r="350" spans="1:15" s="1" customFormat="1">
      <c r="A350" s="120"/>
      <c r="B350" s="21"/>
      <c r="C350" s="268"/>
      <c r="D350" s="326"/>
      <c r="E350" s="118"/>
      <c r="F350" s="93"/>
      <c r="G350" s="119"/>
      <c r="H350" s="93"/>
      <c r="I350" s="119"/>
      <c r="J350" s="93"/>
      <c r="K350" s="119"/>
      <c r="L350" s="93"/>
      <c r="M350" s="119"/>
      <c r="N350" s="3983"/>
      <c r="O350" s="2"/>
    </row>
    <row r="351" spans="1:15" s="1" customFormat="1">
      <c r="A351" s="120"/>
      <c r="B351" s="21"/>
      <c r="C351" s="268"/>
      <c r="D351" s="326"/>
      <c r="E351" s="118"/>
      <c r="F351" s="93"/>
      <c r="G351" s="119"/>
      <c r="H351" s="93"/>
      <c r="I351" s="119"/>
      <c r="J351" s="93"/>
      <c r="K351" s="119"/>
      <c r="L351" s="93"/>
      <c r="M351" s="119"/>
      <c r="N351" s="3983"/>
      <c r="O351" s="2"/>
    </row>
    <row r="352" spans="1:15" s="1" customFormat="1">
      <c r="A352" s="120"/>
      <c r="B352" s="21"/>
      <c r="C352" s="268"/>
      <c r="D352" s="326"/>
      <c r="E352" s="118"/>
      <c r="F352" s="93"/>
      <c r="G352" s="119"/>
      <c r="H352" s="93"/>
      <c r="I352" s="119"/>
      <c r="J352" s="93"/>
      <c r="K352" s="119"/>
      <c r="L352" s="93"/>
      <c r="M352" s="119"/>
      <c r="N352" s="3983"/>
      <c r="O352" s="2"/>
    </row>
    <row r="353" spans="1:15" s="1" customFormat="1">
      <c r="A353" s="120"/>
      <c r="B353" s="21"/>
      <c r="C353" s="268"/>
      <c r="D353" s="326"/>
      <c r="E353" s="118"/>
      <c r="F353" s="93"/>
      <c r="G353" s="119"/>
      <c r="H353" s="93"/>
      <c r="I353" s="119"/>
      <c r="J353" s="93"/>
      <c r="K353" s="119"/>
      <c r="L353" s="93"/>
      <c r="M353" s="119"/>
      <c r="N353" s="3983"/>
      <c r="O353" s="2"/>
    </row>
    <row r="354" spans="1:15" s="1" customFormat="1">
      <c r="A354" s="120"/>
      <c r="B354" s="21"/>
      <c r="C354" s="268"/>
      <c r="D354" s="326"/>
      <c r="E354" s="118"/>
      <c r="F354" s="93"/>
      <c r="G354" s="119"/>
      <c r="H354" s="93"/>
      <c r="I354" s="119"/>
      <c r="J354" s="93"/>
      <c r="K354" s="119"/>
      <c r="L354" s="93"/>
      <c r="M354" s="119"/>
      <c r="N354" s="3983"/>
      <c r="O354" s="2"/>
    </row>
    <row r="355" spans="1:15" s="1" customFormat="1">
      <c r="A355" s="120"/>
      <c r="B355" s="21"/>
      <c r="C355" s="268"/>
      <c r="D355" s="326"/>
      <c r="E355" s="118"/>
      <c r="F355" s="93"/>
      <c r="G355" s="119"/>
      <c r="H355" s="93"/>
      <c r="I355" s="119"/>
      <c r="J355" s="93"/>
      <c r="K355" s="119"/>
      <c r="L355" s="93"/>
      <c r="M355" s="119"/>
      <c r="N355" s="3983"/>
      <c r="O355" s="2"/>
    </row>
    <row r="356" spans="1:15" s="1" customFormat="1">
      <c r="A356" s="120"/>
      <c r="B356" s="21"/>
      <c r="C356" s="268"/>
      <c r="D356" s="326"/>
      <c r="E356" s="118"/>
      <c r="F356" s="93"/>
      <c r="G356" s="119"/>
      <c r="H356" s="93"/>
      <c r="I356" s="119"/>
      <c r="J356" s="93"/>
      <c r="K356" s="119"/>
      <c r="L356" s="93"/>
      <c r="M356" s="119"/>
      <c r="N356" s="3983"/>
      <c r="O356" s="2"/>
    </row>
    <row r="357" spans="1:15" s="1" customFormat="1">
      <c r="A357" s="120"/>
      <c r="B357" s="21"/>
      <c r="C357" s="268"/>
      <c r="D357" s="326"/>
      <c r="E357" s="118"/>
      <c r="F357" s="93"/>
      <c r="G357" s="119"/>
      <c r="H357" s="93"/>
      <c r="I357" s="119"/>
      <c r="J357" s="93"/>
      <c r="K357" s="119"/>
      <c r="L357" s="93"/>
      <c r="M357" s="119"/>
      <c r="N357" s="3983"/>
      <c r="O357" s="2"/>
    </row>
    <row r="358" spans="1:15" s="1" customFormat="1">
      <c r="A358" s="120"/>
      <c r="B358" s="21"/>
      <c r="C358" s="268"/>
      <c r="D358" s="326"/>
      <c r="E358" s="118"/>
      <c r="F358" s="93"/>
      <c r="G358" s="119"/>
      <c r="H358" s="93"/>
      <c r="I358" s="119"/>
      <c r="J358" s="93"/>
      <c r="K358" s="119"/>
      <c r="L358" s="93"/>
      <c r="M358" s="119"/>
      <c r="N358" s="3983"/>
      <c r="O358" s="2"/>
    </row>
    <row r="359" spans="1:15" s="1" customFormat="1">
      <c r="A359" s="120"/>
      <c r="B359" s="21"/>
      <c r="C359" s="268"/>
      <c r="D359" s="326"/>
      <c r="E359" s="118"/>
      <c r="F359" s="93"/>
      <c r="G359" s="119"/>
      <c r="H359" s="93"/>
      <c r="I359" s="119"/>
      <c r="J359" s="93"/>
      <c r="K359" s="119"/>
      <c r="L359" s="93"/>
      <c r="M359" s="119"/>
      <c r="N359" s="3983"/>
      <c r="O359" s="2"/>
    </row>
    <row r="360" spans="1:15" s="1" customFormat="1">
      <c r="A360" s="120"/>
      <c r="B360" s="21"/>
      <c r="C360" s="268"/>
      <c r="D360" s="326"/>
      <c r="E360" s="118"/>
      <c r="F360" s="93"/>
      <c r="G360" s="119"/>
      <c r="H360" s="93"/>
      <c r="I360" s="119"/>
      <c r="J360" s="93"/>
      <c r="K360" s="119"/>
      <c r="L360" s="93"/>
      <c r="M360" s="119"/>
      <c r="N360" s="3983"/>
      <c r="O360" s="2"/>
    </row>
    <row r="361" spans="1:15" s="1" customFormat="1">
      <c r="A361" s="120"/>
      <c r="B361" s="21"/>
      <c r="C361" s="268"/>
      <c r="D361" s="326"/>
      <c r="E361" s="118"/>
      <c r="F361" s="93"/>
      <c r="G361" s="119"/>
      <c r="H361" s="93"/>
      <c r="I361" s="119"/>
      <c r="J361" s="93"/>
      <c r="K361" s="119"/>
      <c r="L361" s="93"/>
      <c r="M361" s="119"/>
      <c r="N361" s="3983"/>
      <c r="O361" s="2"/>
    </row>
    <row r="362" spans="1:15" s="1" customFormat="1">
      <c r="A362" s="120"/>
      <c r="B362" s="21"/>
      <c r="C362" s="268"/>
      <c r="D362" s="326"/>
      <c r="E362" s="118"/>
      <c r="F362" s="93"/>
      <c r="G362" s="119"/>
      <c r="H362" s="93"/>
      <c r="I362" s="119"/>
      <c r="J362" s="93"/>
      <c r="K362" s="119"/>
      <c r="L362" s="93"/>
      <c r="M362" s="119"/>
      <c r="N362" s="3983"/>
      <c r="O362" s="2"/>
    </row>
    <row r="363" spans="1:15" s="1" customFormat="1">
      <c r="A363" s="120"/>
      <c r="B363" s="21"/>
      <c r="C363" s="268"/>
      <c r="D363" s="326"/>
      <c r="E363" s="118"/>
      <c r="F363" s="93"/>
      <c r="G363" s="119"/>
      <c r="H363" s="93"/>
      <c r="I363" s="119"/>
      <c r="J363" s="93"/>
      <c r="K363" s="119"/>
      <c r="L363" s="93"/>
      <c r="M363" s="119"/>
      <c r="N363" s="3983"/>
      <c r="O363" s="2"/>
    </row>
    <row r="364" spans="1:15" s="1" customFormat="1">
      <c r="A364" s="120"/>
      <c r="B364" s="21"/>
      <c r="C364" s="268"/>
      <c r="D364" s="326"/>
      <c r="E364" s="118"/>
      <c r="F364" s="93"/>
      <c r="G364" s="119"/>
      <c r="H364" s="93"/>
      <c r="I364" s="119"/>
      <c r="J364" s="93"/>
      <c r="K364" s="119"/>
      <c r="L364" s="93"/>
      <c r="M364" s="119"/>
      <c r="N364" s="3983"/>
      <c r="O364" s="2"/>
    </row>
    <row r="365" spans="1:15" s="1" customFormat="1">
      <c r="A365" s="120"/>
      <c r="B365" s="21"/>
      <c r="C365" s="268"/>
      <c r="D365" s="326"/>
      <c r="E365" s="118"/>
      <c r="F365" s="93"/>
      <c r="G365" s="119"/>
      <c r="H365" s="93"/>
      <c r="I365" s="119"/>
      <c r="J365" s="93"/>
      <c r="K365" s="119"/>
      <c r="L365" s="93"/>
      <c r="M365" s="119"/>
      <c r="N365" s="3983"/>
      <c r="O365" s="2"/>
    </row>
    <row r="366" spans="1:15" s="1" customFormat="1">
      <c r="A366" s="120"/>
      <c r="B366" s="21"/>
      <c r="C366" s="268"/>
      <c r="D366" s="326"/>
      <c r="E366" s="118"/>
      <c r="F366" s="93"/>
      <c r="G366" s="119"/>
      <c r="H366" s="93"/>
      <c r="I366" s="119"/>
      <c r="J366" s="93"/>
      <c r="K366" s="119"/>
      <c r="L366" s="93"/>
      <c r="M366" s="119"/>
      <c r="N366" s="3983"/>
      <c r="O366" s="2"/>
    </row>
    <row r="367" spans="1:15" s="1" customFormat="1">
      <c r="A367" s="120"/>
      <c r="B367" s="21"/>
      <c r="C367" s="268"/>
      <c r="D367" s="326"/>
      <c r="E367" s="118"/>
      <c r="F367" s="93"/>
      <c r="G367" s="119"/>
      <c r="H367" s="93"/>
      <c r="I367" s="119"/>
      <c r="J367" s="93"/>
      <c r="K367" s="119"/>
      <c r="L367" s="93"/>
      <c r="M367" s="119"/>
      <c r="N367" s="3983"/>
      <c r="O367" s="2"/>
    </row>
    <row r="368" spans="1:15" s="1" customFormat="1">
      <c r="A368" s="120"/>
      <c r="B368" s="21"/>
      <c r="C368" s="268"/>
      <c r="D368" s="326"/>
      <c r="E368" s="118"/>
      <c r="F368" s="93"/>
      <c r="G368" s="119"/>
      <c r="H368" s="93"/>
      <c r="I368" s="119"/>
      <c r="J368" s="93"/>
      <c r="K368" s="119"/>
      <c r="L368" s="93"/>
      <c r="M368" s="119"/>
      <c r="N368" s="3983"/>
      <c r="O368" s="2"/>
    </row>
    <row r="369" spans="1:15" s="1" customFormat="1">
      <c r="A369" s="120"/>
      <c r="B369" s="21"/>
      <c r="C369" s="268"/>
      <c r="D369" s="326"/>
      <c r="E369" s="118"/>
      <c r="F369" s="93"/>
      <c r="G369" s="119"/>
      <c r="H369" s="93"/>
      <c r="I369" s="119"/>
      <c r="J369" s="93"/>
      <c r="K369" s="119"/>
      <c r="L369" s="93"/>
      <c r="M369" s="119"/>
      <c r="N369" s="3983"/>
      <c r="O369" s="2"/>
    </row>
    <row r="370" spans="1:15" s="1" customFormat="1">
      <c r="A370" s="120"/>
      <c r="B370" s="21"/>
      <c r="C370" s="268"/>
      <c r="D370" s="326"/>
      <c r="E370" s="118"/>
      <c r="F370" s="93"/>
      <c r="G370" s="119"/>
      <c r="H370" s="93"/>
      <c r="I370" s="119"/>
      <c r="J370" s="93"/>
      <c r="K370" s="119"/>
      <c r="L370" s="93"/>
      <c r="M370" s="119"/>
      <c r="N370" s="3983"/>
      <c r="O370" s="2"/>
    </row>
    <row r="371" spans="1:15" s="1" customFormat="1">
      <c r="A371" s="120"/>
      <c r="B371" s="21"/>
      <c r="C371" s="268"/>
      <c r="D371" s="326"/>
      <c r="E371" s="118"/>
      <c r="F371" s="93"/>
      <c r="G371" s="119"/>
      <c r="H371" s="93"/>
      <c r="I371" s="119"/>
      <c r="J371" s="93"/>
      <c r="K371" s="119"/>
      <c r="L371" s="93"/>
      <c r="M371" s="119"/>
      <c r="N371" s="3983"/>
      <c r="O371" s="2"/>
    </row>
    <row r="372" spans="1:15" s="1" customFormat="1">
      <c r="A372" s="120"/>
      <c r="B372" s="21"/>
      <c r="C372" s="268"/>
      <c r="D372" s="326"/>
      <c r="E372" s="118"/>
      <c r="F372" s="93"/>
      <c r="G372" s="119"/>
      <c r="H372" s="93"/>
      <c r="I372" s="119"/>
      <c r="J372" s="93"/>
      <c r="K372" s="119"/>
      <c r="L372" s="93"/>
      <c r="M372" s="119"/>
      <c r="N372" s="3983"/>
      <c r="O372" s="2"/>
    </row>
    <row r="373" spans="1:15" s="1" customFormat="1">
      <c r="A373" s="120"/>
      <c r="B373" s="21"/>
      <c r="C373" s="268"/>
      <c r="D373" s="326"/>
      <c r="E373" s="118"/>
      <c r="F373" s="93"/>
      <c r="G373" s="119"/>
      <c r="H373" s="93"/>
      <c r="I373" s="119"/>
      <c r="J373" s="93"/>
      <c r="K373" s="119"/>
      <c r="L373" s="93"/>
      <c r="M373" s="119"/>
      <c r="N373" s="3983"/>
      <c r="O373" s="2"/>
    </row>
    <row r="374" spans="1:15" s="1" customFormat="1">
      <c r="A374" s="120"/>
      <c r="B374" s="21"/>
      <c r="C374" s="268"/>
      <c r="D374" s="326"/>
      <c r="E374" s="118"/>
      <c r="F374" s="93"/>
      <c r="G374" s="119"/>
      <c r="H374" s="93"/>
      <c r="I374" s="119"/>
      <c r="J374" s="93"/>
      <c r="K374" s="119"/>
      <c r="L374" s="93"/>
      <c r="M374" s="119"/>
      <c r="N374" s="3983"/>
      <c r="O374" s="2"/>
    </row>
    <row r="375" spans="1:15" s="1" customFormat="1">
      <c r="A375" s="120"/>
      <c r="B375" s="21"/>
      <c r="C375" s="268"/>
      <c r="D375" s="326"/>
      <c r="E375" s="118"/>
      <c r="F375" s="93"/>
      <c r="G375" s="119"/>
      <c r="H375" s="93"/>
      <c r="I375" s="119"/>
      <c r="J375" s="93"/>
      <c r="K375" s="119"/>
      <c r="L375" s="93"/>
      <c r="M375" s="119"/>
      <c r="N375" s="3983"/>
      <c r="O375" s="2"/>
    </row>
    <row r="376" spans="1:15" s="1" customFormat="1">
      <c r="A376" s="120"/>
      <c r="B376" s="21"/>
      <c r="C376" s="268"/>
      <c r="D376" s="326"/>
      <c r="E376" s="118"/>
      <c r="F376" s="93"/>
      <c r="G376" s="119"/>
      <c r="H376" s="93"/>
      <c r="I376" s="119"/>
      <c r="J376" s="93"/>
      <c r="K376" s="119"/>
      <c r="L376" s="93"/>
      <c r="M376" s="119"/>
      <c r="N376" s="3983"/>
      <c r="O376" s="2"/>
    </row>
    <row r="377" spans="1:15" s="1" customFormat="1">
      <c r="A377" s="120"/>
      <c r="B377" s="21"/>
      <c r="C377" s="268"/>
      <c r="D377" s="326"/>
      <c r="E377" s="118"/>
      <c r="F377" s="93"/>
      <c r="G377" s="119"/>
      <c r="H377" s="93"/>
      <c r="I377" s="119"/>
      <c r="J377" s="93"/>
      <c r="K377" s="119"/>
      <c r="L377" s="93"/>
      <c r="M377" s="119"/>
      <c r="N377" s="3983"/>
      <c r="O377" s="2"/>
    </row>
    <row r="378" spans="1:15" s="1" customFormat="1">
      <c r="A378" s="120"/>
      <c r="B378" s="21"/>
      <c r="C378" s="268"/>
      <c r="D378" s="326"/>
      <c r="E378" s="118"/>
      <c r="F378" s="93"/>
      <c r="G378" s="119"/>
      <c r="H378" s="93"/>
      <c r="I378" s="119"/>
      <c r="J378" s="93"/>
      <c r="K378" s="119"/>
      <c r="L378" s="93"/>
      <c r="M378" s="119"/>
      <c r="N378" s="3983"/>
      <c r="O378" s="2"/>
    </row>
    <row r="379" spans="1:15" s="1" customFormat="1">
      <c r="A379" s="120"/>
      <c r="B379" s="21"/>
      <c r="C379" s="268"/>
      <c r="D379" s="326"/>
      <c r="E379" s="118"/>
      <c r="F379" s="93"/>
      <c r="G379" s="119"/>
      <c r="H379" s="93"/>
      <c r="I379" s="119"/>
      <c r="J379" s="93"/>
      <c r="K379" s="119"/>
      <c r="L379" s="93"/>
      <c r="M379" s="119"/>
      <c r="N379" s="3983"/>
      <c r="O379" s="2"/>
    </row>
    <row r="380" spans="1:15" s="1" customFormat="1">
      <c r="A380" s="120"/>
      <c r="B380" s="21"/>
      <c r="C380" s="268"/>
      <c r="D380" s="326"/>
      <c r="E380" s="118"/>
      <c r="F380" s="93"/>
      <c r="G380" s="119"/>
      <c r="H380" s="93"/>
      <c r="I380" s="119"/>
      <c r="J380" s="93"/>
      <c r="K380" s="119"/>
      <c r="L380" s="93"/>
      <c r="M380" s="119"/>
      <c r="N380" s="3983"/>
      <c r="O380" s="2"/>
    </row>
    <row r="381" spans="1:15" s="1" customFormat="1">
      <c r="A381" s="120"/>
      <c r="B381" s="21"/>
      <c r="C381" s="268"/>
      <c r="D381" s="326"/>
      <c r="E381" s="118"/>
      <c r="F381" s="93"/>
      <c r="G381" s="119"/>
      <c r="H381" s="93"/>
      <c r="I381" s="119"/>
      <c r="J381" s="93"/>
      <c r="K381" s="119"/>
      <c r="L381" s="93"/>
      <c r="M381" s="119"/>
      <c r="N381" s="3983"/>
      <c r="O381" s="2"/>
    </row>
    <row r="382" spans="1:15" s="1" customFormat="1">
      <c r="A382" s="120"/>
      <c r="B382" s="21"/>
      <c r="C382" s="268"/>
      <c r="D382" s="326"/>
      <c r="E382" s="118"/>
      <c r="F382" s="93"/>
      <c r="G382" s="119"/>
      <c r="H382" s="93"/>
      <c r="I382" s="119"/>
      <c r="J382" s="93"/>
      <c r="K382" s="119"/>
      <c r="L382" s="93"/>
      <c r="M382" s="119"/>
      <c r="N382" s="3983"/>
      <c r="O382" s="2"/>
    </row>
    <row r="383" spans="1:15" s="1" customFormat="1">
      <c r="A383" s="120"/>
      <c r="B383" s="21"/>
      <c r="C383" s="268"/>
      <c r="D383" s="326"/>
      <c r="E383" s="118"/>
      <c r="F383" s="93"/>
      <c r="G383" s="119"/>
      <c r="H383" s="93"/>
      <c r="I383" s="119"/>
      <c r="J383" s="93"/>
      <c r="K383" s="119"/>
      <c r="L383" s="93"/>
      <c r="M383" s="119"/>
      <c r="N383" s="3983"/>
      <c r="O383" s="2"/>
    </row>
    <row r="384" spans="1:15" s="1" customFormat="1">
      <c r="A384" s="120"/>
      <c r="B384" s="21"/>
      <c r="C384" s="268"/>
      <c r="D384" s="326"/>
      <c r="E384" s="118"/>
      <c r="F384" s="93"/>
      <c r="G384" s="119"/>
      <c r="H384" s="93"/>
      <c r="I384" s="119"/>
      <c r="J384" s="93"/>
      <c r="K384" s="119"/>
      <c r="L384" s="93"/>
      <c r="M384" s="119"/>
      <c r="N384" s="3983"/>
      <c r="O384" s="2"/>
    </row>
    <row r="385" spans="1:15" s="1" customFormat="1">
      <c r="A385" s="120"/>
      <c r="B385" s="21"/>
      <c r="C385" s="268"/>
      <c r="D385" s="326"/>
      <c r="E385" s="118"/>
      <c r="F385" s="93"/>
      <c r="G385" s="119"/>
      <c r="H385" s="93"/>
      <c r="I385" s="119"/>
      <c r="J385" s="93"/>
      <c r="K385" s="119"/>
      <c r="L385" s="93"/>
      <c r="M385" s="119"/>
      <c r="N385" s="3983"/>
      <c r="O385" s="2"/>
    </row>
    <row r="386" spans="1:15" s="1" customFormat="1">
      <c r="A386" s="120"/>
      <c r="B386" s="21"/>
      <c r="C386" s="268"/>
      <c r="D386" s="326"/>
      <c r="E386" s="118"/>
      <c r="F386" s="93"/>
      <c r="G386" s="119"/>
      <c r="H386" s="93"/>
      <c r="I386" s="119"/>
      <c r="J386" s="93"/>
      <c r="K386" s="119"/>
      <c r="L386" s="93"/>
      <c r="M386" s="119"/>
      <c r="N386" s="3983"/>
      <c r="O386" s="2"/>
    </row>
    <row r="387" spans="1:15" s="1" customFormat="1">
      <c r="A387" s="120"/>
      <c r="B387" s="21"/>
      <c r="C387" s="268"/>
      <c r="D387" s="326"/>
      <c r="E387" s="118"/>
      <c r="F387" s="93"/>
      <c r="G387" s="119"/>
      <c r="H387" s="93"/>
      <c r="I387" s="119"/>
      <c r="J387" s="93"/>
      <c r="K387" s="119"/>
      <c r="L387" s="93"/>
      <c r="M387" s="119"/>
      <c r="N387" s="3983"/>
      <c r="O387" s="2"/>
    </row>
    <row r="388" spans="1:15" s="1" customFormat="1">
      <c r="A388" s="120"/>
      <c r="B388" s="21"/>
      <c r="C388" s="268"/>
      <c r="D388" s="326"/>
      <c r="E388" s="118"/>
      <c r="F388" s="93"/>
      <c r="G388" s="119"/>
      <c r="H388" s="93"/>
      <c r="I388" s="119"/>
      <c r="J388" s="93"/>
      <c r="K388" s="119"/>
      <c r="L388" s="93"/>
      <c r="M388" s="119"/>
      <c r="N388" s="3983"/>
      <c r="O388" s="2"/>
    </row>
    <row r="389" spans="1:15" s="1" customFormat="1">
      <c r="A389" s="120"/>
      <c r="B389" s="21"/>
      <c r="C389" s="268"/>
      <c r="D389" s="326"/>
      <c r="E389" s="118"/>
      <c r="F389" s="93"/>
      <c r="G389" s="119"/>
      <c r="H389" s="93"/>
      <c r="I389" s="119"/>
      <c r="J389" s="93"/>
      <c r="K389" s="119"/>
      <c r="L389" s="93"/>
      <c r="M389" s="119"/>
      <c r="N389" s="3983"/>
      <c r="O389" s="2"/>
    </row>
    <row r="390" spans="1:15" s="1" customFormat="1">
      <c r="A390" s="120"/>
      <c r="B390" s="21"/>
      <c r="C390" s="268"/>
      <c r="D390" s="326"/>
      <c r="E390" s="118"/>
      <c r="F390" s="93"/>
      <c r="G390" s="119"/>
      <c r="H390" s="93"/>
      <c r="I390" s="119"/>
      <c r="J390" s="93"/>
      <c r="K390" s="119"/>
      <c r="L390" s="93"/>
      <c r="M390" s="119"/>
      <c r="N390" s="3983"/>
      <c r="O390" s="2"/>
    </row>
    <row r="391" spans="1:15" s="1" customFormat="1">
      <c r="A391" s="120"/>
      <c r="B391" s="21"/>
      <c r="C391" s="268"/>
      <c r="D391" s="326"/>
      <c r="E391" s="118"/>
      <c r="F391" s="93"/>
      <c r="G391" s="119"/>
      <c r="H391" s="93"/>
      <c r="I391" s="119"/>
      <c r="J391" s="93"/>
      <c r="K391" s="119"/>
      <c r="L391" s="93"/>
      <c r="M391" s="119"/>
      <c r="N391" s="3983"/>
      <c r="O391" s="2"/>
    </row>
    <row r="392" spans="1:15" s="1" customFormat="1">
      <c r="A392" s="120"/>
      <c r="B392" s="21"/>
      <c r="C392" s="268"/>
      <c r="D392" s="326"/>
      <c r="E392" s="118"/>
      <c r="F392" s="93"/>
      <c r="G392" s="119"/>
      <c r="H392" s="93"/>
      <c r="I392" s="119"/>
      <c r="J392" s="93"/>
      <c r="K392" s="119"/>
      <c r="L392" s="93"/>
      <c r="M392" s="119"/>
      <c r="N392" s="3983"/>
      <c r="O392" s="2"/>
    </row>
    <row r="393" spans="1:15" s="1" customFormat="1">
      <c r="A393" s="120"/>
      <c r="B393" s="21"/>
      <c r="C393" s="268"/>
      <c r="D393" s="326"/>
      <c r="E393" s="118"/>
      <c r="F393" s="93"/>
      <c r="G393" s="119"/>
      <c r="H393" s="93"/>
      <c r="I393" s="119"/>
      <c r="J393" s="93"/>
      <c r="K393" s="119"/>
      <c r="L393" s="93"/>
      <c r="M393" s="119"/>
      <c r="N393" s="3983"/>
      <c r="O393" s="2"/>
    </row>
    <row r="394" spans="1:15" s="1" customFormat="1">
      <c r="A394" s="120"/>
      <c r="B394" s="21"/>
      <c r="C394" s="268"/>
      <c r="D394" s="326"/>
      <c r="E394" s="118"/>
      <c r="F394" s="93"/>
      <c r="G394" s="119"/>
      <c r="H394" s="93"/>
      <c r="I394" s="119"/>
      <c r="J394" s="93"/>
      <c r="K394" s="119"/>
      <c r="L394" s="93"/>
      <c r="M394" s="119"/>
      <c r="N394" s="3983"/>
      <c r="O394" s="2"/>
    </row>
    <row r="395" spans="1:15" s="1" customFormat="1">
      <c r="A395" s="120"/>
      <c r="B395" s="21"/>
      <c r="C395" s="268"/>
      <c r="D395" s="326"/>
      <c r="E395" s="118"/>
      <c r="F395" s="93"/>
      <c r="G395" s="119"/>
      <c r="H395" s="93"/>
      <c r="I395" s="119"/>
      <c r="J395" s="93"/>
      <c r="K395" s="119"/>
      <c r="L395" s="93"/>
      <c r="M395" s="119"/>
      <c r="N395" s="3983"/>
      <c r="O395" s="2"/>
    </row>
    <row r="396" spans="1:15" s="1" customFormat="1">
      <c r="A396" s="120"/>
      <c r="B396" s="21"/>
      <c r="C396" s="268"/>
      <c r="D396" s="326"/>
      <c r="E396" s="118"/>
      <c r="F396" s="93"/>
      <c r="G396" s="119"/>
      <c r="H396" s="93"/>
      <c r="I396" s="119"/>
      <c r="J396" s="93"/>
      <c r="K396" s="119"/>
      <c r="L396" s="93"/>
      <c r="M396" s="119"/>
      <c r="N396" s="3983"/>
      <c r="O396" s="2"/>
    </row>
    <row r="397" spans="1:15" s="1" customFormat="1">
      <c r="A397" s="120"/>
      <c r="B397" s="21"/>
      <c r="C397" s="268"/>
      <c r="D397" s="326"/>
      <c r="E397" s="118"/>
      <c r="F397" s="93"/>
      <c r="G397" s="119"/>
      <c r="H397" s="93"/>
      <c r="I397" s="119"/>
      <c r="J397" s="93"/>
      <c r="K397" s="119"/>
      <c r="L397" s="93"/>
      <c r="M397" s="119"/>
      <c r="N397" s="3983"/>
      <c r="O397" s="2"/>
    </row>
    <row r="398" spans="1:15" s="1" customFormat="1">
      <c r="A398" s="120"/>
      <c r="B398" s="21"/>
      <c r="C398" s="268"/>
      <c r="D398" s="326"/>
      <c r="E398" s="118"/>
      <c r="F398" s="93"/>
      <c r="G398" s="119"/>
      <c r="H398" s="93"/>
      <c r="I398" s="119"/>
      <c r="J398" s="93"/>
      <c r="K398" s="119"/>
      <c r="L398" s="93"/>
      <c r="M398" s="119"/>
      <c r="N398" s="3983"/>
      <c r="O398" s="2"/>
    </row>
    <row r="399" spans="1:15" s="1" customFormat="1">
      <c r="A399" s="120"/>
      <c r="B399" s="21"/>
      <c r="C399" s="268"/>
      <c r="D399" s="326"/>
      <c r="E399" s="118"/>
      <c r="F399" s="93"/>
      <c r="G399" s="119"/>
      <c r="H399" s="93"/>
      <c r="I399" s="119"/>
      <c r="J399" s="93"/>
      <c r="K399" s="119"/>
      <c r="L399" s="93"/>
      <c r="M399" s="119"/>
      <c r="N399" s="3983"/>
      <c r="O399" s="2"/>
    </row>
    <row r="400" spans="1:15" s="1" customFormat="1">
      <c r="A400" s="120"/>
      <c r="B400" s="21"/>
      <c r="C400" s="268"/>
      <c r="D400" s="326"/>
      <c r="E400" s="118"/>
      <c r="F400" s="93"/>
      <c r="G400" s="119"/>
      <c r="H400" s="93"/>
      <c r="I400" s="119"/>
      <c r="J400" s="93"/>
      <c r="K400" s="119"/>
      <c r="L400" s="93"/>
      <c r="M400" s="119"/>
      <c r="N400" s="3983"/>
      <c r="O400" s="2"/>
    </row>
    <row r="401" spans="1:15" s="1" customFormat="1">
      <c r="A401" s="120"/>
      <c r="B401" s="21"/>
      <c r="C401" s="268"/>
      <c r="D401" s="326"/>
      <c r="E401" s="118"/>
      <c r="F401" s="93"/>
      <c r="G401" s="119"/>
      <c r="H401" s="93"/>
      <c r="I401" s="119"/>
      <c r="J401" s="93"/>
      <c r="K401" s="119"/>
      <c r="L401" s="93"/>
      <c r="M401" s="119"/>
      <c r="N401" s="3983"/>
      <c r="O401" s="2"/>
    </row>
    <row r="402" spans="1:15" s="1" customFormat="1">
      <c r="A402" s="120"/>
      <c r="B402" s="21"/>
      <c r="C402" s="268"/>
      <c r="D402" s="326"/>
      <c r="E402" s="118"/>
      <c r="F402" s="93"/>
      <c r="G402" s="119"/>
      <c r="H402" s="93"/>
      <c r="I402" s="119"/>
      <c r="J402" s="93"/>
      <c r="K402" s="119"/>
      <c r="L402" s="93"/>
      <c r="M402" s="119"/>
      <c r="N402" s="3983"/>
      <c r="O402" s="2"/>
    </row>
    <row r="403" spans="1:15" s="1" customFormat="1">
      <c r="A403" s="120"/>
      <c r="B403" s="21"/>
      <c r="C403" s="268"/>
      <c r="D403" s="326"/>
      <c r="E403" s="118"/>
      <c r="F403" s="93"/>
      <c r="G403" s="119"/>
      <c r="H403" s="93"/>
      <c r="I403" s="119"/>
      <c r="J403" s="93"/>
      <c r="K403" s="119"/>
      <c r="L403" s="93"/>
      <c r="M403" s="119"/>
      <c r="N403" s="3983"/>
      <c r="O403" s="2"/>
    </row>
    <row r="404" spans="1:15" s="1" customFormat="1">
      <c r="A404" s="120"/>
      <c r="B404" s="21"/>
      <c r="C404" s="268"/>
      <c r="D404" s="326"/>
      <c r="E404" s="118"/>
      <c r="F404" s="93"/>
      <c r="G404" s="119"/>
      <c r="H404" s="93"/>
      <c r="I404" s="119"/>
      <c r="J404" s="93"/>
      <c r="K404" s="119"/>
      <c r="L404" s="93"/>
      <c r="M404" s="119"/>
      <c r="N404" s="3983"/>
      <c r="O404" s="2"/>
    </row>
    <row r="405" spans="1:15" s="1" customFormat="1">
      <c r="A405" s="120"/>
      <c r="B405" s="21"/>
      <c r="C405" s="268"/>
      <c r="D405" s="326"/>
      <c r="E405" s="118"/>
      <c r="F405" s="93"/>
      <c r="G405" s="119"/>
      <c r="H405" s="93"/>
      <c r="I405" s="119"/>
      <c r="J405" s="93"/>
      <c r="K405" s="119"/>
      <c r="L405" s="93"/>
      <c r="M405" s="119"/>
      <c r="N405" s="3983"/>
      <c r="O405" s="2"/>
    </row>
    <row r="406" spans="1:15" s="1" customFormat="1">
      <c r="A406" s="120"/>
      <c r="B406" s="21"/>
      <c r="C406" s="268"/>
      <c r="D406" s="326"/>
      <c r="E406" s="118"/>
      <c r="F406" s="93"/>
      <c r="G406" s="119"/>
      <c r="H406" s="93"/>
      <c r="I406" s="119"/>
      <c r="J406" s="93"/>
      <c r="K406" s="119"/>
      <c r="L406" s="93"/>
      <c r="M406" s="119"/>
      <c r="N406" s="3983"/>
      <c r="O406" s="2"/>
    </row>
    <row r="407" spans="1:15" s="1" customFormat="1">
      <c r="A407" s="120"/>
      <c r="B407" s="21"/>
      <c r="C407" s="268"/>
      <c r="D407" s="326"/>
      <c r="E407" s="118"/>
      <c r="F407" s="93"/>
      <c r="G407" s="119"/>
      <c r="H407" s="93"/>
      <c r="I407" s="119"/>
      <c r="J407" s="93"/>
      <c r="K407" s="119"/>
      <c r="L407" s="93"/>
      <c r="M407" s="119"/>
      <c r="N407" s="3983"/>
      <c r="O407" s="2"/>
    </row>
    <row r="408" spans="1:15" s="1" customFormat="1">
      <c r="A408" s="120"/>
      <c r="B408" s="21"/>
      <c r="C408" s="268"/>
      <c r="D408" s="326"/>
      <c r="E408" s="118"/>
      <c r="F408" s="93"/>
      <c r="G408" s="119"/>
      <c r="H408" s="93"/>
      <c r="I408" s="119"/>
      <c r="J408" s="93"/>
      <c r="K408" s="119"/>
      <c r="L408" s="93"/>
      <c r="M408" s="119"/>
      <c r="N408" s="3983"/>
      <c r="O408" s="2"/>
    </row>
    <row r="409" spans="1:15" s="1" customFormat="1">
      <c r="A409" s="120"/>
      <c r="B409" s="21"/>
      <c r="C409" s="268"/>
      <c r="D409" s="326"/>
      <c r="E409" s="118"/>
      <c r="F409" s="93"/>
      <c r="G409" s="119"/>
      <c r="H409" s="93"/>
      <c r="I409" s="119"/>
      <c r="J409" s="93"/>
      <c r="K409" s="119"/>
      <c r="L409" s="93"/>
      <c r="M409" s="119"/>
      <c r="N409" s="3983"/>
      <c r="O409" s="2"/>
    </row>
    <row r="410" spans="1:15" s="1" customFormat="1">
      <c r="A410" s="120"/>
      <c r="B410" s="21"/>
      <c r="C410" s="268"/>
      <c r="D410" s="326"/>
      <c r="E410" s="118"/>
      <c r="F410" s="93"/>
      <c r="G410" s="119"/>
      <c r="H410" s="93"/>
      <c r="I410" s="119"/>
      <c r="J410" s="93"/>
      <c r="K410" s="119"/>
      <c r="L410" s="93"/>
      <c r="M410" s="119"/>
      <c r="N410" s="3983"/>
      <c r="O410" s="2"/>
    </row>
    <row r="411" spans="1:15" s="1" customFormat="1">
      <c r="A411" s="120"/>
      <c r="B411" s="21"/>
      <c r="C411" s="268"/>
      <c r="D411" s="326"/>
      <c r="E411" s="118"/>
      <c r="F411" s="93"/>
      <c r="G411" s="119"/>
      <c r="H411" s="93"/>
      <c r="I411" s="119"/>
      <c r="J411" s="93"/>
      <c r="K411" s="119"/>
      <c r="L411" s="93"/>
      <c r="M411" s="119"/>
      <c r="N411" s="3983"/>
      <c r="O411" s="2"/>
    </row>
    <row r="412" spans="1:15" s="1" customFormat="1">
      <c r="A412" s="120"/>
      <c r="B412" s="21"/>
      <c r="C412" s="268"/>
      <c r="D412" s="326"/>
      <c r="E412" s="118"/>
      <c r="F412" s="93"/>
      <c r="G412" s="119"/>
      <c r="H412" s="93"/>
      <c r="I412" s="119"/>
      <c r="J412" s="93"/>
      <c r="K412" s="119"/>
      <c r="L412" s="93"/>
      <c r="M412" s="119"/>
      <c r="N412" s="3983"/>
      <c r="O412" s="2"/>
    </row>
    <row r="413" spans="1:15" s="1" customFormat="1">
      <c r="A413" s="120"/>
      <c r="B413" s="21"/>
      <c r="C413" s="268"/>
      <c r="D413" s="326"/>
      <c r="E413" s="118"/>
      <c r="F413" s="93"/>
      <c r="G413" s="119"/>
      <c r="H413" s="93"/>
      <c r="I413" s="119"/>
      <c r="J413" s="93"/>
      <c r="K413" s="119"/>
      <c r="L413" s="93"/>
      <c r="M413" s="119"/>
      <c r="N413" s="3983"/>
      <c r="O413" s="2"/>
    </row>
    <row r="414" spans="1:15" s="1" customFormat="1">
      <c r="A414" s="120"/>
      <c r="B414" s="21"/>
      <c r="C414" s="268"/>
      <c r="D414" s="326"/>
      <c r="E414" s="118"/>
      <c r="F414" s="93"/>
      <c r="G414" s="119"/>
      <c r="H414" s="93"/>
      <c r="I414" s="119"/>
      <c r="J414" s="93"/>
      <c r="K414" s="119"/>
      <c r="L414" s="93"/>
      <c r="M414" s="119"/>
      <c r="N414" s="3983"/>
      <c r="O414" s="2"/>
    </row>
    <row r="415" spans="1:15" s="1" customFormat="1">
      <c r="A415" s="120"/>
      <c r="B415" s="21"/>
      <c r="C415" s="268"/>
      <c r="D415" s="326"/>
      <c r="E415" s="118"/>
      <c r="F415" s="93"/>
      <c r="G415" s="119"/>
      <c r="H415" s="93"/>
      <c r="I415" s="119"/>
      <c r="J415" s="93"/>
      <c r="K415" s="119"/>
      <c r="L415" s="93"/>
      <c r="M415" s="119"/>
      <c r="N415" s="3983"/>
      <c r="O415" s="2"/>
    </row>
    <row r="416" spans="1:15" s="1" customFormat="1">
      <c r="A416" s="120"/>
      <c r="B416" s="21"/>
      <c r="C416" s="268"/>
      <c r="D416" s="326"/>
      <c r="E416" s="118"/>
      <c r="F416" s="93"/>
      <c r="G416" s="119"/>
      <c r="H416" s="93"/>
      <c r="I416" s="119"/>
      <c r="J416" s="93"/>
      <c r="K416" s="119"/>
      <c r="L416" s="93"/>
      <c r="M416" s="119"/>
      <c r="N416" s="3983"/>
      <c r="O416" s="2"/>
    </row>
    <row r="417" spans="1:15" s="1" customFormat="1">
      <c r="A417" s="120"/>
      <c r="B417" s="21"/>
      <c r="C417" s="268"/>
      <c r="D417" s="326"/>
      <c r="E417" s="118"/>
      <c r="F417" s="93"/>
      <c r="G417" s="119"/>
      <c r="H417" s="93"/>
      <c r="I417" s="119"/>
      <c r="J417" s="93"/>
      <c r="K417" s="119"/>
      <c r="L417" s="93"/>
      <c r="M417" s="119"/>
      <c r="N417" s="3983"/>
      <c r="O417" s="2"/>
    </row>
    <row r="418" spans="1:15" s="1" customFormat="1">
      <c r="A418" s="120"/>
      <c r="B418" s="21"/>
      <c r="C418" s="268"/>
      <c r="D418" s="326"/>
      <c r="E418" s="118"/>
      <c r="F418" s="93"/>
      <c r="G418" s="119"/>
      <c r="H418" s="93"/>
      <c r="I418" s="119"/>
      <c r="J418" s="93"/>
      <c r="K418" s="119"/>
      <c r="L418" s="93"/>
      <c r="M418" s="119"/>
      <c r="N418" s="3983"/>
      <c r="O418" s="2"/>
    </row>
    <row r="419" spans="1:15" s="1" customFormat="1">
      <c r="A419" s="120"/>
      <c r="B419" s="21"/>
      <c r="C419" s="268"/>
      <c r="D419" s="326"/>
      <c r="E419" s="118"/>
      <c r="F419" s="93"/>
      <c r="G419" s="119"/>
      <c r="H419" s="93"/>
      <c r="I419" s="119"/>
      <c r="J419" s="93"/>
      <c r="K419" s="119"/>
      <c r="L419" s="93"/>
      <c r="M419" s="119"/>
      <c r="N419" s="3983"/>
      <c r="O419" s="2"/>
    </row>
    <row r="420" spans="1:15" s="1" customFormat="1">
      <c r="A420" s="120"/>
      <c r="B420" s="21"/>
      <c r="C420" s="268"/>
      <c r="D420" s="326"/>
      <c r="E420" s="118"/>
      <c r="F420" s="93"/>
      <c r="G420" s="119"/>
      <c r="H420" s="93"/>
      <c r="I420" s="119"/>
      <c r="J420" s="93"/>
      <c r="K420" s="119"/>
      <c r="L420" s="93"/>
      <c r="M420" s="119"/>
      <c r="N420" s="3983"/>
      <c r="O420" s="2"/>
    </row>
    <row r="421" spans="1:15" s="1" customFormat="1">
      <c r="A421" s="120"/>
      <c r="B421" s="21"/>
      <c r="C421" s="268"/>
      <c r="D421" s="326"/>
      <c r="E421" s="118"/>
      <c r="F421" s="93"/>
      <c r="G421" s="119"/>
      <c r="H421" s="93"/>
      <c r="I421" s="119"/>
      <c r="J421" s="93"/>
      <c r="K421" s="119"/>
      <c r="L421" s="93"/>
      <c r="M421" s="119"/>
      <c r="N421" s="3983"/>
      <c r="O421" s="2"/>
    </row>
    <row r="422" spans="1:15" s="1" customFormat="1">
      <c r="A422" s="120"/>
      <c r="B422" s="21"/>
      <c r="C422" s="268"/>
      <c r="D422" s="326"/>
      <c r="E422" s="118"/>
      <c r="F422" s="93"/>
      <c r="G422" s="119"/>
      <c r="H422" s="93"/>
      <c r="I422" s="119"/>
      <c r="J422" s="93"/>
      <c r="K422" s="119"/>
      <c r="L422" s="93"/>
      <c r="M422" s="119"/>
      <c r="N422" s="3983"/>
      <c r="O422" s="2"/>
    </row>
    <row r="423" spans="1:15" s="1" customFormat="1">
      <c r="A423" s="120"/>
      <c r="B423" s="21"/>
      <c r="C423" s="268"/>
      <c r="D423" s="326"/>
      <c r="E423" s="118"/>
      <c r="F423" s="93"/>
      <c r="G423" s="119"/>
      <c r="H423" s="93"/>
      <c r="I423" s="119"/>
      <c r="J423" s="93"/>
      <c r="K423" s="119"/>
      <c r="L423" s="93"/>
      <c r="M423" s="119"/>
      <c r="N423" s="3983"/>
      <c r="O423" s="2"/>
    </row>
    <row r="424" spans="1:15" s="1" customFormat="1">
      <c r="A424" s="120"/>
      <c r="B424" s="21"/>
      <c r="C424" s="268"/>
      <c r="D424" s="326"/>
      <c r="E424" s="118"/>
      <c r="F424" s="93"/>
      <c r="G424" s="119"/>
      <c r="H424" s="93"/>
      <c r="I424" s="119"/>
      <c r="J424" s="93"/>
      <c r="K424" s="119"/>
      <c r="L424" s="93"/>
      <c r="M424" s="119"/>
      <c r="N424" s="3983"/>
      <c r="O424" s="2"/>
    </row>
    <row r="425" spans="1:15" s="1" customFormat="1">
      <c r="A425" s="120"/>
      <c r="B425" s="21"/>
      <c r="C425" s="268"/>
      <c r="D425" s="326"/>
      <c r="E425" s="118"/>
      <c r="F425" s="93"/>
      <c r="G425" s="119"/>
      <c r="H425" s="93"/>
      <c r="I425" s="119"/>
      <c r="J425" s="93"/>
      <c r="K425" s="119"/>
      <c r="L425" s="93"/>
      <c r="M425" s="119"/>
      <c r="N425" s="3983"/>
      <c r="O425" s="2"/>
    </row>
    <row r="426" spans="1:15" s="1" customFormat="1">
      <c r="A426" s="120"/>
      <c r="B426" s="21"/>
      <c r="C426" s="268"/>
      <c r="D426" s="326"/>
      <c r="E426" s="118"/>
      <c r="F426" s="93"/>
      <c r="G426" s="119"/>
      <c r="H426" s="93"/>
      <c r="I426" s="119"/>
      <c r="J426" s="93"/>
      <c r="K426" s="119"/>
      <c r="L426" s="93"/>
      <c r="M426" s="119"/>
      <c r="N426" s="3983"/>
      <c r="O426" s="2"/>
    </row>
    <row r="427" spans="1:15" s="1" customFormat="1">
      <c r="A427" s="120"/>
      <c r="B427" s="21"/>
      <c r="C427" s="268"/>
      <c r="D427" s="326"/>
      <c r="E427" s="118"/>
      <c r="F427" s="93"/>
      <c r="G427" s="119"/>
      <c r="H427" s="93"/>
      <c r="I427" s="119"/>
      <c r="J427" s="93"/>
      <c r="K427" s="119"/>
      <c r="L427" s="93"/>
      <c r="M427" s="119"/>
      <c r="N427" s="3983"/>
      <c r="O427" s="2"/>
    </row>
    <row r="428" spans="1:15" s="1" customFormat="1">
      <c r="A428" s="120"/>
      <c r="B428" s="21"/>
      <c r="C428" s="268"/>
      <c r="D428" s="326"/>
      <c r="E428" s="118"/>
      <c r="F428" s="93"/>
      <c r="G428" s="119"/>
      <c r="H428" s="93"/>
      <c r="I428" s="119"/>
      <c r="J428" s="93"/>
      <c r="K428" s="119"/>
      <c r="L428" s="93"/>
      <c r="M428" s="119"/>
      <c r="N428" s="3983"/>
      <c r="O428" s="2"/>
    </row>
    <row r="429" spans="1:15" s="1" customFormat="1">
      <c r="A429" s="120"/>
      <c r="B429" s="21"/>
      <c r="C429" s="268"/>
      <c r="D429" s="326"/>
      <c r="E429" s="118"/>
      <c r="F429" s="93"/>
      <c r="G429" s="119"/>
      <c r="H429" s="93"/>
      <c r="I429" s="119"/>
      <c r="J429" s="93"/>
      <c r="K429" s="119"/>
      <c r="L429" s="93"/>
      <c r="M429" s="119"/>
      <c r="N429" s="3983"/>
      <c r="O429" s="2"/>
    </row>
    <row r="430" spans="1:15" s="1" customFormat="1">
      <c r="A430" s="120"/>
      <c r="B430" s="21"/>
      <c r="C430" s="268"/>
      <c r="D430" s="326"/>
      <c r="E430" s="118"/>
      <c r="F430" s="93"/>
      <c r="G430" s="119"/>
      <c r="H430" s="93"/>
      <c r="I430" s="119"/>
      <c r="J430" s="93"/>
      <c r="K430" s="119"/>
      <c r="L430" s="93"/>
      <c r="M430" s="119"/>
      <c r="N430" s="3983"/>
      <c r="O430" s="2"/>
    </row>
    <row r="431" spans="1:15" s="1" customFormat="1">
      <c r="A431" s="120"/>
      <c r="B431" s="21"/>
      <c r="C431" s="268"/>
      <c r="D431" s="326"/>
      <c r="E431" s="118"/>
      <c r="F431" s="93"/>
      <c r="G431" s="119"/>
      <c r="H431" s="93"/>
      <c r="I431" s="119"/>
      <c r="J431" s="93"/>
      <c r="K431" s="119"/>
      <c r="L431" s="93"/>
      <c r="M431" s="119"/>
      <c r="N431" s="3983"/>
      <c r="O431" s="2"/>
    </row>
    <row r="432" spans="1:15" s="1" customFormat="1">
      <c r="A432" s="120"/>
      <c r="B432" s="21"/>
      <c r="C432" s="268"/>
      <c r="D432" s="326"/>
      <c r="E432" s="118"/>
      <c r="F432" s="93"/>
      <c r="G432" s="119"/>
      <c r="H432" s="93"/>
      <c r="I432" s="119"/>
      <c r="J432" s="93"/>
      <c r="K432" s="119"/>
      <c r="L432" s="93"/>
      <c r="M432" s="119"/>
      <c r="N432" s="3983"/>
      <c r="O432" s="2"/>
    </row>
    <row r="433" spans="1:15" s="1" customFormat="1">
      <c r="A433" s="120"/>
      <c r="B433" s="21"/>
      <c r="C433" s="268"/>
      <c r="D433" s="326"/>
      <c r="E433" s="118"/>
      <c r="F433" s="93"/>
      <c r="G433" s="119"/>
      <c r="H433" s="93"/>
      <c r="I433" s="119"/>
      <c r="J433" s="93"/>
      <c r="K433" s="119"/>
      <c r="L433" s="93"/>
      <c r="M433" s="119"/>
      <c r="N433" s="3983"/>
      <c r="O433" s="2"/>
    </row>
    <row r="434" spans="1:15" s="1" customFormat="1">
      <c r="A434" s="120"/>
      <c r="B434" s="21"/>
      <c r="C434" s="268"/>
      <c r="D434" s="326"/>
      <c r="E434" s="118"/>
      <c r="F434" s="93"/>
      <c r="G434" s="119"/>
      <c r="H434" s="93"/>
      <c r="I434" s="119"/>
      <c r="J434" s="93"/>
      <c r="K434" s="119"/>
      <c r="L434" s="93"/>
      <c r="M434" s="119"/>
      <c r="N434" s="3983"/>
      <c r="O434" s="2"/>
    </row>
    <row r="435" spans="1:15" s="1" customFormat="1">
      <c r="A435" s="120"/>
      <c r="B435" s="21"/>
      <c r="C435" s="268"/>
      <c r="D435" s="326"/>
      <c r="E435" s="118"/>
      <c r="F435" s="93"/>
      <c r="G435" s="119"/>
      <c r="H435" s="93"/>
      <c r="I435" s="119"/>
      <c r="J435" s="93"/>
      <c r="K435" s="119"/>
      <c r="L435" s="93"/>
      <c r="M435" s="119"/>
      <c r="N435" s="3983"/>
      <c r="O435" s="2"/>
    </row>
    <row r="436" spans="1:15" s="1" customFormat="1">
      <c r="A436" s="120"/>
      <c r="B436" s="21"/>
      <c r="C436" s="268"/>
      <c r="D436" s="326"/>
      <c r="E436" s="118"/>
      <c r="F436" s="93"/>
      <c r="G436" s="119"/>
      <c r="H436" s="93"/>
      <c r="I436" s="119"/>
      <c r="J436" s="93"/>
      <c r="K436" s="119"/>
      <c r="L436" s="93"/>
      <c r="M436" s="119"/>
      <c r="N436" s="3983"/>
      <c r="O436" s="2"/>
    </row>
    <row r="437" spans="1:15" s="1" customFormat="1">
      <c r="A437" s="120"/>
      <c r="B437" s="21"/>
      <c r="C437" s="268"/>
      <c r="D437" s="326"/>
      <c r="E437" s="118"/>
      <c r="F437" s="93"/>
      <c r="G437" s="119"/>
      <c r="H437" s="93"/>
      <c r="I437" s="119"/>
      <c r="J437" s="93"/>
      <c r="K437" s="119"/>
      <c r="L437" s="93"/>
      <c r="M437" s="119"/>
      <c r="N437" s="3983"/>
      <c r="O437" s="2"/>
    </row>
    <row r="438" spans="1:15" s="1" customFormat="1">
      <c r="A438" s="120"/>
      <c r="B438" s="21"/>
      <c r="C438" s="268"/>
      <c r="D438" s="326"/>
      <c r="E438" s="118"/>
      <c r="F438" s="93"/>
      <c r="G438" s="119"/>
      <c r="H438" s="93"/>
      <c r="I438" s="119"/>
      <c r="J438" s="93"/>
      <c r="K438" s="119"/>
      <c r="L438" s="93"/>
      <c r="M438" s="119"/>
      <c r="N438" s="3983"/>
      <c r="O438" s="2"/>
    </row>
    <row r="439" spans="1:15" s="1" customFormat="1">
      <c r="A439" s="120"/>
      <c r="B439" s="21"/>
      <c r="C439" s="268"/>
      <c r="D439" s="326"/>
      <c r="E439" s="118"/>
      <c r="F439" s="93"/>
      <c r="G439" s="119"/>
      <c r="H439" s="93"/>
      <c r="I439" s="119"/>
      <c r="J439" s="93"/>
      <c r="K439" s="119"/>
      <c r="L439" s="93"/>
      <c r="M439" s="119"/>
      <c r="N439" s="3983"/>
      <c r="O439" s="2"/>
    </row>
    <row r="440" spans="1:15" s="1" customFormat="1">
      <c r="A440" s="120"/>
      <c r="B440" s="21"/>
      <c r="C440" s="268"/>
      <c r="D440" s="326"/>
      <c r="E440" s="118"/>
      <c r="F440" s="93"/>
      <c r="G440" s="119"/>
      <c r="H440" s="93"/>
      <c r="I440" s="119"/>
      <c r="J440" s="93"/>
      <c r="K440" s="119"/>
      <c r="L440" s="93"/>
      <c r="M440" s="119"/>
      <c r="N440" s="3983"/>
      <c r="O440" s="2"/>
    </row>
    <row r="441" spans="1:15" s="1" customFormat="1">
      <c r="A441" s="120"/>
      <c r="B441" s="21"/>
      <c r="C441" s="268"/>
      <c r="D441" s="326"/>
      <c r="E441" s="118"/>
      <c r="F441" s="93"/>
      <c r="G441" s="119"/>
      <c r="H441" s="93"/>
      <c r="I441" s="119"/>
      <c r="J441" s="93"/>
      <c r="K441" s="119"/>
      <c r="L441" s="93"/>
      <c r="M441" s="119"/>
      <c r="N441" s="3983"/>
      <c r="O441" s="2"/>
    </row>
    <row r="442" spans="1:15" s="1" customFormat="1">
      <c r="A442" s="120"/>
      <c r="B442" s="21"/>
      <c r="C442" s="268"/>
      <c r="D442" s="326"/>
      <c r="E442" s="118"/>
      <c r="F442" s="93"/>
      <c r="G442" s="119"/>
      <c r="H442" s="93"/>
      <c r="I442" s="119"/>
      <c r="J442" s="93"/>
      <c r="K442" s="119"/>
      <c r="L442" s="93"/>
      <c r="M442" s="119"/>
      <c r="N442" s="3983"/>
      <c r="O442" s="2"/>
    </row>
    <row r="443" spans="1:15" s="1" customFormat="1">
      <c r="A443" s="120"/>
      <c r="B443" s="21"/>
      <c r="C443" s="268"/>
      <c r="D443" s="326"/>
      <c r="E443" s="118"/>
      <c r="F443" s="93"/>
      <c r="G443" s="119"/>
      <c r="H443" s="93"/>
      <c r="I443" s="119"/>
      <c r="J443" s="93"/>
      <c r="K443" s="119"/>
      <c r="L443" s="93"/>
      <c r="M443" s="119"/>
      <c r="N443" s="3983"/>
      <c r="O443" s="2"/>
    </row>
    <row r="444" spans="1:15" s="1" customFormat="1">
      <c r="A444" s="120"/>
      <c r="B444" s="21"/>
      <c r="C444" s="268"/>
      <c r="D444" s="326"/>
      <c r="E444" s="118"/>
      <c r="F444" s="93"/>
      <c r="G444" s="119"/>
      <c r="H444" s="93"/>
      <c r="I444" s="119"/>
      <c r="J444" s="93"/>
      <c r="K444" s="119"/>
      <c r="L444" s="93"/>
      <c r="M444" s="119"/>
      <c r="N444" s="3983"/>
      <c r="O444" s="2"/>
    </row>
    <row r="445" spans="1:15" s="1" customFormat="1">
      <c r="A445" s="120"/>
      <c r="B445" s="21"/>
      <c r="C445" s="268"/>
      <c r="D445" s="326"/>
      <c r="E445" s="118"/>
      <c r="F445" s="93"/>
      <c r="G445" s="119"/>
      <c r="H445" s="93"/>
      <c r="I445" s="119"/>
      <c r="J445" s="93"/>
      <c r="K445" s="119"/>
      <c r="L445" s="93"/>
      <c r="M445" s="119"/>
      <c r="N445" s="3983"/>
      <c r="O445" s="2"/>
    </row>
    <row r="446" spans="1:15" s="1" customFormat="1">
      <c r="A446" s="120"/>
      <c r="B446" s="21"/>
      <c r="C446" s="268"/>
      <c r="D446" s="326"/>
      <c r="E446" s="118"/>
      <c r="F446" s="93"/>
      <c r="G446" s="119"/>
      <c r="H446" s="93"/>
      <c r="I446" s="119"/>
      <c r="J446" s="93"/>
      <c r="K446" s="119"/>
      <c r="L446" s="93"/>
      <c r="M446" s="119"/>
      <c r="N446" s="3983"/>
      <c r="O446" s="2"/>
    </row>
    <row r="447" spans="1:15" s="1" customFormat="1">
      <c r="A447" s="120"/>
      <c r="B447" s="21"/>
      <c r="C447" s="268"/>
      <c r="D447" s="326"/>
      <c r="E447" s="118"/>
      <c r="F447" s="93"/>
      <c r="G447" s="119"/>
      <c r="H447" s="93"/>
      <c r="I447" s="119"/>
      <c r="J447" s="93"/>
      <c r="K447" s="119"/>
      <c r="L447" s="93"/>
      <c r="M447" s="119"/>
      <c r="N447" s="3983"/>
      <c r="O447" s="2"/>
    </row>
    <row r="448" spans="1:15" s="1" customFormat="1">
      <c r="A448" s="120"/>
      <c r="B448" s="21"/>
      <c r="C448" s="268"/>
      <c r="D448" s="326"/>
      <c r="E448" s="118"/>
      <c r="F448" s="93"/>
      <c r="G448" s="119"/>
      <c r="H448" s="93"/>
      <c r="I448" s="119"/>
      <c r="J448" s="93"/>
      <c r="K448" s="119"/>
      <c r="L448" s="93"/>
      <c r="M448" s="119"/>
      <c r="N448" s="3983"/>
      <c r="O448" s="2"/>
    </row>
    <row r="449" spans="1:15" s="1" customFormat="1">
      <c r="A449" s="120"/>
      <c r="B449" s="21"/>
      <c r="C449" s="268"/>
      <c r="D449" s="326"/>
      <c r="E449" s="118"/>
      <c r="F449" s="93"/>
      <c r="G449" s="119"/>
      <c r="H449" s="93"/>
      <c r="I449" s="119"/>
      <c r="J449" s="93"/>
      <c r="K449" s="119"/>
      <c r="L449" s="93"/>
      <c r="M449" s="119"/>
      <c r="N449" s="3983"/>
      <c r="O449" s="2"/>
    </row>
    <row r="450" spans="1:15" s="1" customFormat="1">
      <c r="A450" s="120"/>
      <c r="B450" s="21"/>
      <c r="C450" s="268"/>
      <c r="D450" s="326"/>
      <c r="E450" s="118"/>
      <c r="F450" s="93"/>
      <c r="G450" s="119"/>
      <c r="H450" s="93"/>
      <c r="I450" s="119"/>
      <c r="J450" s="93"/>
      <c r="K450" s="119"/>
      <c r="L450" s="93"/>
      <c r="M450" s="119"/>
      <c r="N450" s="3983"/>
      <c r="O450" s="2"/>
    </row>
    <row r="451" spans="1:15" s="1" customFormat="1">
      <c r="A451" s="120"/>
      <c r="B451" s="21"/>
      <c r="C451" s="268"/>
      <c r="D451" s="326"/>
      <c r="E451" s="118"/>
      <c r="F451" s="93"/>
      <c r="G451" s="119"/>
      <c r="H451" s="93"/>
      <c r="I451" s="119"/>
      <c r="J451" s="93"/>
      <c r="K451" s="119"/>
      <c r="L451" s="93"/>
      <c r="M451" s="119"/>
      <c r="N451" s="3983"/>
      <c r="O451" s="2"/>
    </row>
    <row r="452" spans="1:15" s="1" customFormat="1">
      <c r="A452" s="120"/>
      <c r="B452" s="21"/>
      <c r="C452" s="268"/>
      <c r="D452" s="326"/>
      <c r="E452" s="118"/>
      <c r="F452" s="93"/>
      <c r="G452" s="119"/>
      <c r="H452" s="93"/>
      <c r="I452" s="119"/>
      <c r="J452" s="93"/>
      <c r="K452" s="119"/>
      <c r="L452" s="93"/>
      <c r="M452" s="119"/>
      <c r="N452" s="3983"/>
      <c r="O452" s="2"/>
    </row>
    <row r="453" spans="1:15" s="1" customFormat="1">
      <c r="A453" s="120"/>
      <c r="B453" s="21"/>
      <c r="C453" s="268"/>
      <c r="D453" s="326"/>
      <c r="E453" s="118"/>
      <c r="F453" s="93"/>
      <c r="G453" s="119"/>
      <c r="H453" s="93"/>
      <c r="I453" s="119"/>
      <c r="J453" s="93"/>
      <c r="K453" s="119"/>
      <c r="L453" s="93"/>
      <c r="M453" s="119"/>
      <c r="N453" s="3983"/>
      <c r="O453" s="2"/>
    </row>
    <row r="454" spans="1:15" s="1" customFormat="1">
      <c r="A454" s="120"/>
      <c r="B454" s="21"/>
      <c r="C454" s="268"/>
      <c r="D454" s="326"/>
      <c r="E454" s="118"/>
      <c r="F454" s="93"/>
      <c r="G454" s="119"/>
      <c r="H454" s="93"/>
      <c r="I454" s="119"/>
      <c r="J454" s="93"/>
      <c r="K454" s="119"/>
      <c r="L454" s="93"/>
      <c r="M454" s="119"/>
      <c r="N454" s="3983"/>
      <c r="O454" s="2"/>
    </row>
    <row r="455" spans="1:15" s="1" customFormat="1">
      <c r="A455" s="120"/>
      <c r="B455" s="21"/>
      <c r="C455" s="268"/>
      <c r="D455" s="326"/>
      <c r="E455" s="118"/>
      <c r="F455" s="93"/>
      <c r="G455" s="119"/>
      <c r="H455" s="93"/>
      <c r="I455" s="119"/>
      <c r="J455" s="93"/>
      <c r="K455" s="119"/>
      <c r="L455" s="93"/>
      <c r="M455" s="119"/>
      <c r="N455" s="3983"/>
      <c r="O455" s="2"/>
    </row>
    <row r="456" spans="1:15" s="1" customFormat="1">
      <c r="A456" s="120"/>
      <c r="B456" s="21"/>
      <c r="C456" s="268"/>
      <c r="D456" s="326"/>
      <c r="E456" s="118"/>
      <c r="F456" s="93"/>
      <c r="G456" s="119"/>
      <c r="H456" s="93"/>
      <c r="I456" s="119"/>
      <c r="J456" s="93"/>
      <c r="K456" s="119"/>
      <c r="L456" s="93"/>
      <c r="M456" s="119"/>
      <c r="N456" s="3983"/>
      <c r="O456" s="2"/>
    </row>
    <row r="457" spans="1:15" s="1" customFormat="1">
      <c r="A457" s="120"/>
      <c r="B457" s="21"/>
      <c r="C457" s="268"/>
      <c r="D457" s="326"/>
      <c r="E457" s="118"/>
      <c r="F457" s="93"/>
      <c r="G457" s="119"/>
      <c r="H457" s="93"/>
      <c r="I457" s="119"/>
      <c r="J457" s="93"/>
      <c r="K457" s="119"/>
      <c r="L457" s="93"/>
      <c r="M457" s="119"/>
      <c r="N457" s="3983"/>
      <c r="O457" s="2"/>
    </row>
    <row r="458" spans="1:15" s="1" customFormat="1">
      <c r="A458" s="120"/>
      <c r="B458" s="21"/>
      <c r="C458" s="268"/>
      <c r="D458" s="326"/>
      <c r="E458" s="118"/>
      <c r="F458" s="93"/>
      <c r="G458" s="119"/>
      <c r="H458" s="93"/>
      <c r="I458" s="119"/>
      <c r="J458" s="93"/>
      <c r="K458" s="119"/>
      <c r="L458" s="93"/>
      <c r="M458" s="119"/>
      <c r="N458" s="3983"/>
      <c r="O458" s="2"/>
    </row>
    <row r="459" spans="1:15" s="1" customFormat="1">
      <c r="A459" s="120"/>
      <c r="B459" s="21"/>
      <c r="C459" s="268"/>
      <c r="D459" s="326"/>
      <c r="E459" s="118"/>
      <c r="F459" s="93"/>
      <c r="G459" s="119"/>
      <c r="H459" s="93"/>
      <c r="I459" s="119"/>
      <c r="J459" s="93"/>
      <c r="K459" s="119"/>
      <c r="L459" s="93"/>
      <c r="M459" s="119"/>
      <c r="N459" s="3983"/>
      <c r="O459" s="2"/>
    </row>
    <row r="460" spans="1:15" s="1" customFormat="1">
      <c r="A460" s="120"/>
      <c r="B460" s="21"/>
      <c r="C460" s="268"/>
      <c r="D460" s="326"/>
      <c r="E460" s="118"/>
      <c r="F460" s="93"/>
      <c r="G460" s="119"/>
      <c r="H460" s="93"/>
      <c r="I460" s="119"/>
      <c r="J460" s="93"/>
      <c r="K460" s="119"/>
      <c r="L460" s="93"/>
      <c r="M460" s="119"/>
      <c r="N460" s="3983"/>
      <c r="O460" s="2"/>
    </row>
    <row r="461" spans="1:15" s="1" customFormat="1">
      <c r="A461" s="120"/>
      <c r="B461" s="21"/>
      <c r="C461" s="268"/>
      <c r="D461" s="326"/>
      <c r="E461" s="118"/>
      <c r="F461" s="93"/>
      <c r="G461" s="119"/>
      <c r="H461" s="93"/>
      <c r="I461" s="119"/>
      <c r="J461" s="93"/>
      <c r="K461" s="119"/>
      <c r="L461" s="93"/>
      <c r="M461" s="119"/>
      <c r="N461" s="3983"/>
      <c r="O461" s="2"/>
    </row>
    <row r="462" spans="1:15" s="1" customFormat="1">
      <c r="A462" s="120"/>
      <c r="B462" s="21"/>
      <c r="C462" s="268"/>
      <c r="D462" s="326"/>
      <c r="E462" s="118"/>
      <c r="F462" s="93"/>
      <c r="G462" s="119"/>
      <c r="H462" s="93"/>
      <c r="I462" s="119"/>
      <c r="J462" s="93"/>
      <c r="K462" s="119"/>
      <c r="L462" s="93"/>
      <c r="M462" s="119"/>
      <c r="N462" s="3983"/>
      <c r="O462" s="2"/>
    </row>
    <row r="463" spans="1:15" s="1" customFormat="1">
      <c r="A463" s="120"/>
      <c r="B463" s="21"/>
      <c r="C463" s="268"/>
      <c r="D463" s="326"/>
      <c r="E463" s="118"/>
      <c r="F463" s="93"/>
      <c r="G463" s="119"/>
      <c r="H463" s="93"/>
      <c r="I463" s="119"/>
      <c r="J463" s="93"/>
      <c r="K463" s="119"/>
      <c r="L463" s="93"/>
      <c r="M463" s="119"/>
      <c r="N463" s="3983"/>
      <c r="O463" s="2"/>
    </row>
    <row r="464" spans="1:15" s="1" customFormat="1">
      <c r="A464" s="120"/>
      <c r="B464" s="21"/>
      <c r="C464" s="268"/>
      <c r="D464" s="326"/>
      <c r="E464" s="118"/>
      <c r="F464" s="93"/>
      <c r="G464" s="119"/>
      <c r="H464" s="93"/>
      <c r="I464" s="119"/>
      <c r="J464" s="93"/>
      <c r="K464" s="119"/>
      <c r="L464" s="93"/>
      <c r="M464" s="119"/>
      <c r="N464" s="3983"/>
      <c r="O464" s="2"/>
    </row>
    <row r="465" spans="1:15" s="1" customFormat="1">
      <c r="A465" s="120"/>
      <c r="B465" s="21"/>
      <c r="C465" s="268"/>
      <c r="D465" s="326"/>
      <c r="E465" s="118"/>
      <c r="F465" s="93"/>
      <c r="G465" s="119"/>
      <c r="H465" s="93"/>
      <c r="I465" s="119"/>
      <c r="J465" s="93"/>
      <c r="K465" s="119"/>
      <c r="L465" s="93"/>
      <c r="M465" s="119"/>
      <c r="N465" s="3983"/>
      <c r="O465" s="2"/>
    </row>
    <row r="466" spans="1:15" s="1" customFormat="1">
      <c r="A466" s="120"/>
      <c r="B466" s="21"/>
      <c r="C466" s="268"/>
      <c r="D466" s="326"/>
      <c r="E466" s="118"/>
      <c r="F466" s="93"/>
      <c r="G466" s="119"/>
      <c r="H466" s="93"/>
      <c r="I466" s="119"/>
      <c r="J466" s="93"/>
      <c r="K466" s="119"/>
      <c r="L466" s="93"/>
      <c r="M466" s="119"/>
      <c r="N466" s="3983"/>
      <c r="O466" s="2"/>
    </row>
    <row r="467" spans="1:15" s="1" customFormat="1">
      <c r="A467" s="120"/>
      <c r="B467" s="21"/>
      <c r="C467" s="268"/>
      <c r="D467" s="326"/>
      <c r="E467" s="118"/>
      <c r="F467" s="93"/>
      <c r="G467" s="119"/>
      <c r="H467" s="93"/>
      <c r="I467" s="119"/>
      <c r="J467" s="93"/>
      <c r="K467" s="119"/>
      <c r="L467" s="93"/>
      <c r="M467" s="119"/>
      <c r="N467" s="3983"/>
      <c r="O467" s="2"/>
    </row>
    <row r="468" spans="1:15" s="1" customFormat="1">
      <c r="A468" s="120"/>
      <c r="B468" s="21"/>
      <c r="C468" s="268"/>
      <c r="D468" s="326"/>
      <c r="E468" s="118"/>
      <c r="F468" s="93"/>
      <c r="G468" s="119"/>
      <c r="H468" s="93"/>
      <c r="I468" s="119"/>
      <c r="J468" s="93"/>
      <c r="K468" s="119"/>
      <c r="L468" s="93"/>
      <c r="M468" s="119"/>
      <c r="N468" s="3983"/>
      <c r="O468" s="2"/>
    </row>
    <row r="469" spans="1:15" s="1" customFormat="1">
      <c r="A469" s="120"/>
      <c r="B469" s="21"/>
      <c r="C469" s="268"/>
      <c r="D469" s="326"/>
      <c r="E469" s="118"/>
      <c r="F469" s="93"/>
      <c r="G469" s="119"/>
      <c r="H469" s="93"/>
      <c r="I469" s="119"/>
      <c r="J469" s="93"/>
      <c r="K469" s="119"/>
      <c r="L469" s="93"/>
      <c r="M469" s="119"/>
      <c r="N469" s="3983"/>
      <c r="O469" s="2"/>
    </row>
    <row r="470" spans="1:15" s="1" customFormat="1">
      <c r="A470" s="120"/>
      <c r="B470" s="21"/>
      <c r="C470" s="268"/>
      <c r="D470" s="326"/>
      <c r="E470" s="118"/>
      <c r="F470" s="93"/>
      <c r="G470" s="119"/>
      <c r="H470" s="93"/>
      <c r="I470" s="119"/>
      <c r="J470" s="93"/>
      <c r="K470" s="119"/>
      <c r="L470" s="93"/>
      <c r="M470" s="119"/>
      <c r="N470" s="3983"/>
      <c r="O470" s="2"/>
    </row>
    <row r="471" spans="1:15" s="1" customFormat="1">
      <c r="A471" s="120"/>
      <c r="B471" s="21"/>
      <c r="C471" s="268"/>
      <c r="D471" s="326"/>
      <c r="E471" s="118"/>
      <c r="F471" s="93"/>
      <c r="G471" s="119"/>
      <c r="H471" s="93"/>
      <c r="I471" s="119"/>
      <c r="J471" s="93"/>
      <c r="K471" s="119"/>
      <c r="L471" s="93"/>
      <c r="M471" s="119"/>
      <c r="N471" s="3983"/>
      <c r="O471" s="2"/>
    </row>
    <row r="472" spans="1:15" s="1" customFormat="1">
      <c r="A472" s="120"/>
      <c r="B472" s="21"/>
      <c r="C472" s="268"/>
      <c r="D472" s="326"/>
      <c r="E472" s="118"/>
      <c r="F472" s="93"/>
      <c r="G472" s="119"/>
      <c r="H472" s="93"/>
      <c r="I472" s="119"/>
      <c r="J472" s="93"/>
      <c r="K472" s="119"/>
      <c r="L472" s="93"/>
      <c r="M472" s="119"/>
      <c r="N472" s="3983"/>
      <c r="O472" s="2"/>
    </row>
    <row r="473" spans="1:15" s="1" customFormat="1">
      <c r="A473" s="120"/>
      <c r="B473" s="21"/>
      <c r="C473" s="268"/>
      <c r="D473" s="326"/>
      <c r="E473" s="118"/>
      <c r="F473" s="93"/>
      <c r="G473" s="119"/>
      <c r="H473" s="93"/>
      <c r="I473" s="119"/>
      <c r="J473" s="93"/>
      <c r="K473" s="119"/>
      <c r="L473" s="93"/>
      <c r="M473" s="119"/>
      <c r="N473" s="3983"/>
      <c r="O473" s="2"/>
    </row>
    <row r="474" spans="1:15" s="1" customFormat="1">
      <c r="A474" s="120"/>
      <c r="B474" s="21"/>
      <c r="C474" s="268"/>
      <c r="D474" s="326"/>
      <c r="E474" s="118"/>
      <c r="F474" s="93"/>
      <c r="G474" s="119"/>
      <c r="H474" s="93"/>
      <c r="I474" s="119"/>
      <c r="J474" s="93"/>
      <c r="K474" s="119"/>
      <c r="L474" s="93"/>
      <c r="M474" s="119"/>
      <c r="N474" s="3983"/>
      <c r="O474" s="2"/>
    </row>
    <row r="475" spans="1:15" s="1" customFormat="1">
      <c r="A475" s="120"/>
      <c r="B475" s="21"/>
      <c r="C475" s="268"/>
      <c r="D475" s="326"/>
      <c r="E475" s="118"/>
      <c r="F475" s="93"/>
      <c r="G475" s="119"/>
      <c r="H475" s="93"/>
      <c r="I475" s="119"/>
      <c r="J475" s="93"/>
      <c r="K475" s="119"/>
      <c r="L475" s="93"/>
      <c r="M475" s="119"/>
      <c r="N475" s="3983"/>
      <c r="O475" s="2"/>
    </row>
    <row r="476" spans="1:15" s="1" customFormat="1">
      <c r="A476" s="120"/>
      <c r="B476" s="21"/>
      <c r="C476" s="268"/>
      <c r="D476" s="326"/>
      <c r="E476" s="118"/>
      <c r="F476" s="93"/>
      <c r="G476" s="119"/>
      <c r="H476" s="93"/>
      <c r="I476" s="119"/>
      <c r="J476" s="93"/>
      <c r="K476" s="119"/>
      <c r="L476" s="93"/>
      <c r="M476" s="119"/>
      <c r="N476" s="3983"/>
      <c r="O476" s="2"/>
    </row>
    <row r="477" spans="1:15" s="1" customFormat="1">
      <c r="A477" s="120"/>
      <c r="B477" s="21"/>
      <c r="C477" s="268"/>
      <c r="D477" s="326"/>
      <c r="E477" s="118"/>
      <c r="F477" s="93"/>
      <c r="G477" s="119"/>
      <c r="H477" s="93"/>
      <c r="I477" s="119"/>
      <c r="J477" s="93"/>
      <c r="K477" s="119"/>
      <c r="L477" s="93"/>
      <c r="M477" s="119"/>
      <c r="N477" s="3983"/>
      <c r="O477" s="2"/>
    </row>
    <row r="478" spans="1:15" s="1" customFormat="1">
      <c r="A478" s="120"/>
      <c r="B478" s="21"/>
      <c r="C478" s="268"/>
      <c r="D478" s="326"/>
      <c r="E478" s="118"/>
      <c r="F478" s="93"/>
      <c r="G478" s="119"/>
      <c r="H478" s="93"/>
      <c r="I478" s="119"/>
      <c r="J478" s="93"/>
      <c r="K478" s="119"/>
      <c r="L478" s="93"/>
      <c r="M478" s="119"/>
      <c r="N478" s="3983"/>
      <c r="O478" s="2"/>
    </row>
    <row r="479" spans="1:15" s="1" customFormat="1">
      <c r="A479" s="120"/>
      <c r="B479" s="21"/>
      <c r="C479" s="268"/>
      <c r="D479" s="326"/>
      <c r="E479" s="118"/>
      <c r="F479" s="93"/>
      <c r="G479" s="119"/>
      <c r="H479" s="93"/>
      <c r="I479" s="119"/>
      <c r="J479" s="93"/>
      <c r="K479" s="119"/>
      <c r="L479" s="93"/>
      <c r="M479" s="119"/>
      <c r="N479" s="3983"/>
      <c r="O479" s="2"/>
    </row>
    <row r="480" spans="1:15" s="1" customFormat="1">
      <c r="A480" s="120"/>
      <c r="B480" s="21"/>
      <c r="C480" s="268"/>
      <c r="D480" s="326"/>
      <c r="E480" s="118"/>
      <c r="F480" s="93"/>
      <c r="G480" s="119"/>
      <c r="H480" s="93"/>
      <c r="I480" s="119"/>
      <c r="J480" s="93"/>
      <c r="K480" s="119"/>
      <c r="L480" s="93"/>
      <c r="M480" s="119"/>
      <c r="N480" s="3983"/>
      <c r="O480" s="2"/>
    </row>
    <row r="481" spans="1:15" s="1" customFormat="1">
      <c r="A481" s="120"/>
      <c r="B481" s="21"/>
      <c r="C481" s="268"/>
      <c r="D481" s="326"/>
      <c r="E481" s="118"/>
      <c r="F481" s="93"/>
      <c r="G481" s="119"/>
      <c r="H481" s="93"/>
      <c r="I481" s="119"/>
      <c r="J481" s="93"/>
      <c r="K481" s="119"/>
      <c r="L481" s="93"/>
      <c r="M481" s="119"/>
      <c r="N481" s="3983"/>
      <c r="O481" s="2"/>
    </row>
    <row r="482" spans="1:15" s="1" customFormat="1">
      <c r="A482" s="120"/>
      <c r="B482" s="21"/>
      <c r="C482" s="268"/>
      <c r="D482" s="326"/>
      <c r="E482" s="118"/>
      <c r="F482" s="93"/>
      <c r="G482" s="119"/>
      <c r="H482" s="93"/>
      <c r="I482" s="119"/>
      <c r="J482" s="93"/>
      <c r="K482" s="119"/>
      <c r="L482" s="93"/>
      <c r="M482" s="119"/>
      <c r="N482" s="3983"/>
      <c r="O482" s="2"/>
    </row>
    <row r="483" spans="1:15" s="1" customFormat="1">
      <c r="A483" s="120"/>
      <c r="B483" s="21"/>
      <c r="C483" s="268"/>
      <c r="D483" s="326"/>
      <c r="E483" s="118"/>
      <c r="F483" s="93"/>
      <c r="G483" s="119"/>
      <c r="H483" s="93"/>
      <c r="I483" s="119"/>
      <c r="J483" s="93"/>
      <c r="K483" s="119"/>
      <c r="L483" s="93"/>
      <c r="M483" s="119"/>
      <c r="N483" s="3983"/>
      <c r="O483" s="2"/>
    </row>
    <row r="484" spans="1:15" s="1" customFormat="1">
      <c r="A484" s="120"/>
      <c r="B484" s="21"/>
      <c r="C484" s="268"/>
      <c r="D484" s="326"/>
      <c r="E484" s="118"/>
      <c r="F484" s="93"/>
      <c r="G484" s="119"/>
      <c r="H484" s="93"/>
      <c r="I484" s="119"/>
      <c r="J484" s="93"/>
      <c r="K484" s="119"/>
      <c r="L484" s="93"/>
      <c r="M484" s="119"/>
      <c r="N484" s="3983"/>
      <c r="O484" s="2"/>
    </row>
    <row r="485" spans="1:15" s="1" customFormat="1">
      <c r="A485" s="120"/>
      <c r="B485" s="21"/>
      <c r="C485" s="268"/>
      <c r="D485" s="326"/>
      <c r="E485" s="118"/>
      <c r="F485" s="93"/>
      <c r="G485" s="119"/>
      <c r="H485" s="93"/>
      <c r="I485" s="119"/>
      <c r="J485" s="93"/>
      <c r="K485" s="119"/>
      <c r="L485" s="93"/>
      <c r="M485" s="119"/>
      <c r="N485" s="3983"/>
      <c r="O485" s="2"/>
    </row>
    <row r="486" spans="1:15" s="1" customFormat="1">
      <c r="A486" s="120"/>
      <c r="B486" s="21"/>
      <c r="C486" s="268"/>
      <c r="D486" s="326"/>
      <c r="E486" s="118"/>
      <c r="F486" s="93"/>
      <c r="G486" s="119"/>
      <c r="H486" s="93"/>
      <c r="I486" s="119"/>
      <c r="J486" s="93"/>
      <c r="K486" s="119"/>
      <c r="L486" s="93"/>
      <c r="M486" s="119"/>
      <c r="N486" s="3983"/>
      <c r="O486" s="2"/>
    </row>
  </sheetData>
  <mergeCells count="28">
    <mergeCell ref="L16:M16"/>
    <mergeCell ref="H13:I13"/>
    <mergeCell ref="A14:A17"/>
    <mergeCell ref="B14:B17"/>
    <mergeCell ref="C14:C17"/>
    <mergeCell ref="D14:D17"/>
    <mergeCell ref="E14:E17"/>
    <mergeCell ref="F14:M14"/>
    <mergeCell ref="F16:G16"/>
    <mergeCell ref="H16:I16"/>
    <mergeCell ref="J16:K16"/>
    <mergeCell ref="A3:D3"/>
    <mergeCell ref="A8:M8"/>
    <mergeCell ref="A7:M7"/>
    <mergeCell ref="A11:D11"/>
    <mergeCell ref="A5:M5"/>
    <mergeCell ref="A6:M6"/>
    <mergeCell ref="A10:E10"/>
    <mergeCell ref="J10:M10"/>
    <mergeCell ref="A12:D12"/>
    <mergeCell ref="A13:D13"/>
    <mergeCell ref="E11:F11"/>
    <mergeCell ref="G11:I11"/>
    <mergeCell ref="J11:M11"/>
    <mergeCell ref="E12:I12"/>
    <mergeCell ref="J12:M12"/>
    <mergeCell ref="L13:M13"/>
    <mergeCell ref="J13:K13"/>
  </mergeCells>
  <pageMargins left="0.2" right="0" top="1" bottom="0.5" header="0.3" footer="0.3"/>
  <pageSetup paperSize="14" scale="84" orientation="landscape" verticalDpi="300" r:id="rId1"/>
  <colBreaks count="1" manualBreakCount="1">
    <brk id="13" max="19" man="1"/>
  </colBreaks>
  <drawing r:id="rId2"/>
</worksheet>
</file>

<file path=xl/worksheets/sheet4.xml><?xml version="1.0" encoding="utf-8"?>
<worksheet xmlns="http://schemas.openxmlformats.org/spreadsheetml/2006/main" xmlns:r="http://schemas.openxmlformats.org/officeDocument/2006/relationships">
  <dimension ref="A1:M61"/>
  <sheetViews>
    <sheetView view="pageBreakPreview" zoomScale="90" zoomScaleSheetLayoutView="90" workbookViewId="0">
      <selection activeCell="A8" sqref="A8:D8"/>
    </sheetView>
  </sheetViews>
  <sheetFormatPr defaultColWidth="9.140625" defaultRowHeight="23.25" customHeight="1"/>
  <cols>
    <col min="1" max="1" width="5.5703125" style="171" customWidth="1"/>
    <col min="2" max="2" width="37.85546875" style="171" customWidth="1"/>
    <col min="3" max="3" width="6.42578125" style="11" customWidth="1"/>
    <col min="4" max="4" width="13.42578125" style="161" customWidth="1"/>
    <col min="5" max="5" width="14.85546875" style="175" customWidth="1"/>
    <col min="6" max="6" width="7.28515625" style="172" customWidth="1"/>
    <col min="7" max="7" width="14" style="174" customWidth="1"/>
    <col min="8" max="8" width="7.28515625" style="172" customWidth="1"/>
    <col min="9" max="9" width="14.140625" style="174" customWidth="1"/>
    <col min="10" max="10" width="8.140625" style="172" customWidth="1"/>
    <col min="11" max="11" width="13.42578125" style="174" customWidth="1"/>
    <col min="12" max="12" width="7.42578125" style="173" customWidth="1"/>
    <col min="13" max="13" width="14.140625" style="174" customWidth="1"/>
    <col min="14" max="16384" width="9.140625" style="8"/>
  </cols>
  <sheetData>
    <row r="1" spans="1:13" ht="23.25" customHeight="1">
      <c r="A1" s="4157" t="s">
        <v>13</v>
      </c>
      <c r="B1" s="4157"/>
      <c r="C1" s="4157"/>
      <c r="E1" s="162"/>
      <c r="F1" s="163"/>
      <c r="G1" s="164"/>
      <c r="H1" s="163"/>
      <c r="I1" s="164"/>
      <c r="J1" s="163"/>
      <c r="K1" s="164"/>
      <c r="L1" s="165"/>
      <c r="M1" s="164"/>
    </row>
    <row r="2" spans="1:13" ht="13.5" customHeight="1">
      <c r="A2" s="4116"/>
      <c r="B2" s="4116"/>
      <c r="C2" s="4116"/>
      <c r="D2" s="4116"/>
      <c r="E2" s="4116"/>
      <c r="F2" s="4116"/>
      <c r="G2" s="4116"/>
      <c r="H2" s="4116"/>
      <c r="I2" s="4116"/>
      <c r="J2" s="4116"/>
      <c r="K2" s="4116"/>
      <c r="L2" s="4116"/>
      <c r="M2" s="4116"/>
    </row>
    <row r="3" spans="1:13" ht="18" customHeight="1">
      <c r="A3" s="4104" t="s">
        <v>12</v>
      </c>
      <c r="B3" s="4104"/>
      <c r="C3" s="4104"/>
      <c r="D3" s="4104"/>
      <c r="E3" s="4104"/>
      <c r="F3" s="4104"/>
      <c r="G3" s="4104"/>
      <c r="H3" s="4104"/>
      <c r="I3" s="4104"/>
      <c r="J3" s="4104"/>
      <c r="K3" s="4104"/>
      <c r="L3" s="4104"/>
      <c r="M3" s="4104"/>
    </row>
    <row r="4" spans="1:13" ht="23.25" customHeight="1">
      <c r="A4" s="166"/>
      <c r="B4" s="916"/>
      <c r="C4" s="4104" t="s">
        <v>35</v>
      </c>
      <c r="D4" s="4104"/>
      <c r="E4" s="4104"/>
      <c r="F4" s="4104"/>
      <c r="G4" s="4104"/>
      <c r="H4" s="4104"/>
      <c r="I4" s="4104"/>
      <c r="J4" s="167"/>
      <c r="K4" s="166"/>
      <c r="L4" s="168"/>
      <c r="M4" s="166"/>
    </row>
    <row r="5" spans="1:13" ht="17.25" customHeight="1">
      <c r="A5" s="4104" t="s">
        <v>3094</v>
      </c>
      <c r="B5" s="4104"/>
      <c r="C5" s="4104"/>
      <c r="D5" s="4104"/>
      <c r="E5" s="4104"/>
      <c r="F5" s="4104"/>
      <c r="G5" s="4104"/>
      <c r="H5" s="4104"/>
      <c r="I5" s="4104"/>
      <c r="J5" s="4104"/>
      <c r="K5" s="4104"/>
      <c r="L5" s="4104"/>
      <c r="M5" s="4104"/>
    </row>
    <row r="6" spans="1:13" ht="23.25" customHeight="1" thickBot="1">
      <c r="A6" s="4102" t="s">
        <v>14</v>
      </c>
      <c r="B6" s="4102"/>
      <c r="C6" s="4102"/>
      <c r="D6" s="4102"/>
      <c r="E6" s="4102"/>
      <c r="F6" s="167"/>
      <c r="G6" s="166"/>
      <c r="H6" s="167"/>
      <c r="I6" s="166"/>
      <c r="J6" s="4103"/>
      <c r="K6" s="4103"/>
      <c r="L6" s="4103"/>
      <c r="M6" s="4103"/>
    </row>
    <row r="7" spans="1:13" s="256" customFormat="1" ht="18.75" customHeight="1">
      <c r="A7" s="176" t="s">
        <v>15</v>
      </c>
      <c r="B7" s="177"/>
      <c r="C7" s="4152"/>
      <c r="D7" s="4153"/>
      <c r="E7" s="177" t="s">
        <v>18</v>
      </c>
      <c r="F7" s="4117"/>
      <c r="G7" s="4144"/>
      <c r="H7" s="4144"/>
      <c r="I7" s="4118"/>
      <c r="J7" s="4145" t="s">
        <v>32</v>
      </c>
      <c r="K7" s="4146"/>
      <c r="L7" s="4146"/>
      <c r="M7" s="4147"/>
    </row>
    <row r="8" spans="1:13" s="256" customFormat="1" ht="18" customHeight="1">
      <c r="A8" s="4127" t="s">
        <v>36</v>
      </c>
      <c r="B8" s="4128"/>
      <c r="C8" s="4128"/>
      <c r="D8" s="4129"/>
      <c r="E8" s="180"/>
      <c r="F8" s="4148"/>
      <c r="G8" s="4149"/>
      <c r="H8" s="4149"/>
      <c r="I8" s="4150"/>
      <c r="J8" s="4148"/>
      <c r="K8" s="4149"/>
      <c r="L8" s="4149"/>
      <c r="M8" s="4151"/>
    </row>
    <row r="9" spans="1:13" s="256" customFormat="1" ht="18.75" customHeight="1">
      <c r="A9" s="179" t="s">
        <v>16</v>
      </c>
      <c r="B9" s="180"/>
      <c r="C9" s="488"/>
      <c r="D9" s="180"/>
      <c r="E9" s="180" t="s">
        <v>19</v>
      </c>
      <c r="F9" s="183" t="s">
        <v>28</v>
      </c>
      <c r="G9" s="488"/>
      <c r="H9" s="4110" t="s">
        <v>29</v>
      </c>
      <c r="I9" s="4110"/>
      <c r="J9" s="183" t="s">
        <v>30</v>
      </c>
      <c r="K9" s="180"/>
      <c r="L9" s="184"/>
      <c r="M9" s="182"/>
    </row>
    <row r="10" spans="1:13" s="256" customFormat="1" ht="18" customHeight="1">
      <c r="A10" s="4111" t="s">
        <v>0</v>
      </c>
      <c r="B10" s="4154" t="s">
        <v>1</v>
      </c>
      <c r="C10" s="4154" t="s">
        <v>2</v>
      </c>
      <c r="D10" s="4155" t="s">
        <v>11</v>
      </c>
      <c r="E10" s="4156" t="s">
        <v>17</v>
      </c>
      <c r="F10" s="4108" t="s">
        <v>20</v>
      </c>
      <c r="G10" s="4108"/>
      <c r="H10" s="4108"/>
      <c r="I10" s="4108"/>
      <c r="J10" s="4108"/>
      <c r="K10" s="4108"/>
      <c r="L10" s="4108"/>
      <c r="M10" s="4109"/>
    </row>
    <row r="11" spans="1:13" s="256" customFormat="1" ht="13.5" customHeight="1">
      <c r="A11" s="4111"/>
      <c r="B11" s="4154"/>
      <c r="C11" s="4154"/>
      <c r="D11" s="4155"/>
      <c r="E11" s="4156"/>
      <c r="F11" s="4108" t="s">
        <v>21</v>
      </c>
      <c r="G11" s="4108"/>
      <c r="H11" s="4108" t="s">
        <v>24</v>
      </c>
      <c r="I11" s="4108"/>
      <c r="J11" s="4108" t="s">
        <v>25</v>
      </c>
      <c r="K11" s="4108"/>
      <c r="L11" s="4108" t="s">
        <v>27</v>
      </c>
      <c r="M11" s="4109"/>
    </row>
    <row r="12" spans="1:13" s="256" customFormat="1" ht="15" customHeight="1">
      <c r="A12" s="4111"/>
      <c r="B12" s="4154"/>
      <c r="C12" s="4154"/>
      <c r="D12" s="4155"/>
      <c r="E12" s="4156"/>
      <c r="F12" s="185" t="s">
        <v>23</v>
      </c>
      <c r="G12" s="489" t="s">
        <v>22</v>
      </c>
      <c r="H12" s="185" t="s">
        <v>23</v>
      </c>
      <c r="I12" s="489" t="s">
        <v>22</v>
      </c>
      <c r="J12" s="185" t="s">
        <v>23</v>
      </c>
      <c r="K12" s="489" t="s">
        <v>26</v>
      </c>
      <c r="L12" s="186" t="s">
        <v>23</v>
      </c>
      <c r="M12" s="490" t="s">
        <v>22</v>
      </c>
    </row>
    <row r="13" spans="1:13" s="943" customFormat="1" ht="30" customHeight="1">
      <c r="A13" s="204">
        <v>1</v>
      </c>
      <c r="B13" s="187" t="s">
        <v>38</v>
      </c>
      <c r="C13" s="941">
        <v>8</v>
      </c>
      <c r="D13" s="217">
        <v>23105</v>
      </c>
      <c r="E13" s="217">
        <v>184840</v>
      </c>
      <c r="F13" s="65">
        <v>5</v>
      </c>
      <c r="G13" s="217">
        <v>115525</v>
      </c>
      <c r="H13" s="65">
        <v>3</v>
      </c>
      <c r="I13" s="217">
        <v>69315</v>
      </c>
      <c r="J13" s="65"/>
      <c r="K13" s="217"/>
      <c r="L13" s="942"/>
      <c r="M13" s="219"/>
    </row>
    <row r="14" spans="1:13" s="2" customFormat="1" ht="15" customHeight="1">
      <c r="A14" s="204">
        <v>2</v>
      </c>
      <c r="B14" s="16" t="s">
        <v>43</v>
      </c>
      <c r="C14" s="670">
        <v>1</v>
      </c>
      <c r="D14" s="944">
        <v>18000</v>
      </c>
      <c r="E14" s="945">
        <v>18000</v>
      </c>
      <c r="F14" s="65">
        <v>1</v>
      </c>
      <c r="G14" s="217">
        <v>18000</v>
      </c>
      <c r="H14" s="65"/>
      <c r="I14" s="142"/>
      <c r="J14" s="65"/>
      <c r="K14" s="217"/>
      <c r="L14" s="942"/>
      <c r="M14" s="219"/>
    </row>
    <row r="15" spans="1:13" s="943" customFormat="1" ht="30" customHeight="1">
      <c r="A15" s="204">
        <v>3</v>
      </c>
      <c r="B15" s="16" t="s">
        <v>39</v>
      </c>
      <c r="C15" s="670">
        <v>4</v>
      </c>
      <c r="D15" s="944">
        <v>32000</v>
      </c>
      <c r="E15" s="589">
        <v>128000</v>
      </c>
      <c r="F15" s="65"/>
      <c r="G15" s="217"/>
      <c r="H15" s="65">
        <v>4</v>
      </c>
      <c r="I15" s="217">
        <v>128000</v>
      </c>
      <c r="J15" s="65"/>
      <c r="K15" s="217"/>
      <c r="L15" s="942"/>
      <c r="M15" s="219"/>
    </row>
    <row r="16" spans="1:13" s="943" customFormat="1" ht="15" customHeight="1">
      <c r="A16" s="204">
        <v>4</v>
      </c>
      <c r="B16" s="16" t="s">
        <v>44</v>
      </c>
      <c r="C16" s="670">
        <v>2</v>
      </c>
      <c r="D16" s="944">
        <v>35000</v>
      </c>
      <c r="E16" s="946">
        <v>70000</v>
      </c>
      <c r="F16" s="65">
        <v>2</v>
      </c>
      <c r="G16" s="217">
        <v>70000</v>
      </c>
      <c r="H16" s="65"/>
      <c r="I16" s="217"/>
      <c r="J16" s="65"/>
      <c r="K16" s="217"/>
      <c r="L16" s="942"/>
      <c r="M16" s="219"/>
    </row>
    <row r="17" spans="1:13" s="943" customFormat="1" ht="30" customHeight="1">
      <c r="A17" s="204">
        <v>5</v>
      </c>
      <c r="B17" s="187" t="s">
        <v>40</v>
      </c>
      <c r="C17" s="548">
        <v>13</v>
      </c>
      <c r="D17" s="944">
        <v>56589.23</v>
      </c>
      <c r="E17" s="947">
        <v>735660</v>
      </c>
      <c r="F17" s="65">
        <v>5</v>
      </c>
      <c r="G17" s="217">
        <v>282946.15000000002</v>
      </c>
      <c r="H17" s="65">
        <v>8</v>
      </c>
      <c r="I17" s="217">
        <v>452713.84</v>
      </c>
      <c r="J17" s="65"/>
      <c r="K17" s="217"/>
      <c r="L17" s="942"/>
      <c r="M17" s="219"/>
    </row>
    <row r="18" spans="1:13" s="943" customFormat="1" ht="30" customHeight="1">
      <c r="A18" s="204">
        <v>6</v>
      </c>
      <c r="B18" s="616" t="s">
        <v>41</v>
      </c>
      <c r="C18" s="721">
        <v>1</v>
      </c>
      <c r="D18" s="944">
        <v>17000</v>
      </c>
      <c r="E18" s="947">
        <v>17000</v>
      </c>
      <c r="F18" s="65"/>
      <c r="G18" s="217"/>
      <c r="H18" s="65">
        <v>1</v>
      </c>
      <c r="I18" s="217">
        <v>17000</v>
      </c>
      <c r="J18" s="65"/>
      <c r="K18" s="217"/>
      <c r="L18" s="942"/>
      <c r="M18" s="219"/>
    </row>
    <row r="19" spans="1:13" s="943" customFormat="1" ht="15" customHeight="1">
      <c r="A19" s="204">
        <v>7</v>
      </c>
      <c r="B19" s="187" t="s">
        <v>42</v>
      </c>
      <c r="C19" s="711">
        <v>1</v>
      </c>
      <c r="D19" s="944">
        <v>80000</v>
      </c>
      <c r="E19" s="217">
        <v>80000</v>
      </c>
      <c r="F19" s="65">
        <v>1</v>
      </c>
      <c r="G19" s="217">
        <v>80000</v>
      </c>
      <c r="H19" s="65"/>
      <c r="I19" s="217"/>
      <c r="J19" s="65"/>
      <c r="K19" s="217"/>
      <c r="L19" s="942"/>
      <c r="M19" s="219"/>
    </row>
    <row r="20" spans="1:13" s="943" customFormat="1" ht="30" customHeight="1">
      <c r="A20" s="204">
        <v>8</v>
      </c>
      <c r="B20" s="616" t="s">
        <v>45</v>
      </c>
      <c r="C20" s="721">
        <v>1</v>
      </c>
      <c r="D20" s="944">
        <v>230500</v>
      </c>
      <c r="E20" s="947">
        <v>230500</v>
      </c>
      <c r="F20" s="65">
        <v>1</v>
      </c>
      <c r="G20" s="217">
        <v>230500</v>
      </c>
      <c r="H20" s="65"/>
      <c r="I20" s="217"/>
      <c r="J20" s="65"/>
      <c r="K20" s="217"/>
      <c r="L20" s="942"/>
      <c r="M20" s="219"/>
    </row>
    <row r="21" spans="1:13" s="943" customFormat="1" ht="30" customHeight="1">
      <c r="A21" s="204">
        <v>9</v>
      </c>
      <c r="B21" s="16" t="s">
        <v>46</v>
      </c>
      <c r="C21" s="670">
        <v>1</v>
      </c>
      <c r="D21" s="944">
        <v>187000</v>
      </c>
      <c r="E21" s="946">
        <v>187000</v>
      </c>
      <c r="F21" s="65">
        <v>1</v>
      </c>
      <c r="G21" s="217">
        <v>187000</v>
      </c>
      <c r="H21" s="65"/>
      <c r="I21" s="217"/>
      <c r="J21" s="65"/>
      <c r="K21" s="217"/>
      <c r="L21" s="942"/>
      <c r="M21" s="219"/>
    </row>
    <row r="22" spans="1:13" s="943" customFormat="1" ht="15" customHeight="1">
      <c r="A22" s="204">
        <v>10</v>
      </c>
      <c r="B22" s="616" t="s">
        <v>47</v>
      </c>
      <c r="C22" s="721">
        <v>3</v>
      </c>
      <c r="D22" s="944">
        <v>40000</v>
      </c>
      <c r="E22" s="947">
        <v>120000</v>
      </c>
      <c r="F22" s="65">
        <v>3</v>
      </c>
      <c r="G22" s="217">
        <v>120000</v>
      </c>
      <c r="H22" s="65"/>
      <c r="I22" s="217"/>
      <c r="J22" s="65"/>
      <c r="K22" s="217"/>
      <c r="L22" s="942"/>
      <c r="M22" s="219"/>
    </row>
    <row r="23" spans="1:13" s="943" customFormat="1" ht="15" customHeight="1">
      <c r="A23" s="204">
        <v>11</v>
      </c>
      <c r="B23" s="616" t="s">
        <v>632</v>
      </c>
      <c r="C23" s="721">
        <v>1</v>
      </c>
      <c r="D23" s="944">
        <v>270000</v>
      </c>
      <c r="E23" s="947">
        <v>270000</v>
      </c>
      <c r="F23" s="65">
        <v>1</v>
      </c>
      <c r="G23" s="217">
        <v>270000</v>
      </c>
      <c r="H23" s="65"/>
      <c r="I23" s="217"/>
      <c r="J23" s="65"/>
      <c r="K23" s="217"/>
      <c r="L23" s="942"/>
      <c r="M23" s="219"/>
    </row>
    <row r="24" spans="1:13" s="943" customFormat="1" ht="15" customHeight="1">
      <c r="A24" s="204">
        <v>12</v>
      </c>
      <c r="B24" s="187" t="s">
        <v>48</v>
      </c>
      <c r="C24" s="237">
        <v>1</v>
      </c>
      <c r="D24" s="944">
        <v>45000</v>
      </c>
      <c r="E24" s="217">
        <v>45000</v>
      </c>
      <c r="F24" s="65">
        <v>1</v>
      </c>
      <c r="G24" s="217">
        <v>45000</v>
      </c>
      <c r="H24" s="65"/>
      <c r="I24" s="217"/>
      <c r="J24" s="65"/>
      <c r="K24" s="217"/>
      <c r="L24" s="942"/>
      <c r="M24" s="219"/>
    </row>
    <row r="25" spans="1:13" s="943" customFormat="1" ht="15" customHeight="1">
      <c r="A25" s="204">
        <v>13</v>
      </c>
      <c r="B25" s="187" t="s">
        <v>49</v>
      </c>
      <c r="C25" s="237">
        <v>2</v>
      </c>
      <c r="D25" s="944">
        <v>20000</v>
      </c>
      <c r="E25" s="217">
        <v>40000</v>
      </c>
      <c r="F25" s="65">
        <v>2</v>
      </c>
      <c r="G25" s="217">
        <v>40000</v>
      </c>
      <c r="H25" s="65"/>
      <c r="I25" s="217"/>
      <c r="J25" s="65"/>
      <c r="K25" s="217"/>
      <c r="L25" s="942"/>
      <c r="M25" s="219"/>
    </row>
    <row r="26" spans="1:13" s="943" customFormat="1" ht="15" customHeight="1">
      <c r="A26" s="204">
        <f t="shared" ref="A26:A49" si="0">A25+1</f>
        <v>14</v>
      </c>
      <c r="B26" s="16" t="s">
        <v>50</v>
      </c>
      <c r="C26" s="670">
        <v>2</v>
      </c>
      <c r="D26" s="944">
        <v>5000</v>
      </c>
      <c r="E26" s="948">
        <v>10000</v>
      </c>
      <c r="F26" s="65">
        <v>2</v>
      </c>
      <c r="G26" s="217">
        <v>10000</v>
      </c>
      <c r="H26" s="65"/>
      <c r="I26" s="217"/>
      <c r="J26" s="65"/>
      <c r="K26" s="217"/>
      <c r="L26" s="942"/>
      <c r="M26" s="219"/>
    </row>
    <row r="27" spans="1:13" s="943" customFormat="1" ht="15" customHeight="1">
      <c r="A27" s="204">
        <f t="shared" si="0"/>
        <v>15</v>
      </c>
      <c r="B27" s="616" t="s">
        <v>51</v>
      </c>
      <c r="C27" s="721">
        <v>1</v>
      </c>
      <c r="D27" s="944">
        <v>55041.9</v>
      </c>
      <c r="E27" s="947">
        <v>55041.9</v>
      </c>
      <c r="F27" s="65">
        <v>1</v>
      </c>
      <c r="G27" s="217">
        <v>55041.9</v>
      </c>
      <c r="H27" s="65"/>
      <c r="I27" s="217"/>
      <c r="J27" s="65"/>
      <c r="K27" s="217"/>
      <c r="L27" s="942"/>
      <c r="M27" s="219"/>
    </row>
    <row r="28" spans="1:13" s="943" customFormat="1" ht="15" customHeight="1">
      <c r="A28" s="204">
        <f t="shared" si="0"/>
        <v>16</v>
      </c>
      <c r="B28" s="16" t="s">
        <v>52</v>
      </c>
      <c r="C28" s="662"/>
      <c r="D28" s="944"/>
      <c r="E28" s="947">
        <v>1138000</v>
      </c>
      <c r="F28" s="65"/>
      <c r="G28" s="217">
        <v>1138000</v>
      </c>
      <c r="H28" s="65"/>
      <c r="I28" s="217"/>
      <c r="J28" s="65"/>
      <c r="K28" s="217"/>
      <c r="L28" s="942"/>
      <c r="M28" s="219"/>
    </row>
    <row r="29" spans="1:13" s="943" customFormat="1" ht="30" customHeight="1">
      <c r="A29" s="204">
        <f t="shared" si="0"/>
        <v>17</v>
      </c>
      <c r="B29" s="16" t="s">
        <v>630</v>
      </c>
      <c r="C29" s="662">
        <v>1</v>
      </c>
      <c r="D29" s="944">
        <v>130000</v>
      </c>
      <c r="E29" s="947">
        <v>130000</v>
      </c>
      <c r="F29" s="65">
        <v>1</v>
      </c>
      <c r="G29" s="217">
        <v>130000</v>
      </c>
      <c r="H29" s="65"/>
      <c r="I29" s="217"/>
      <c r="J29" s="65"/>
      <c r="K29" s="217"/>
      <c r="L29" s="942"/>
      <c r="M29" s="219"/>
    </row>
    <row r="30" spans="1:13" s="943" customFormat="1" ht="15" customHeight="1">
      <c r="A30" s="204">
        <f t="shared" si="0"/>
        <v>18</v>
      </c>
      <c r="B30" s="949" t="s">
        <v>53</v>
      </c>
      <c r="C30" s="804">
        <v>3</v>
      </c>
      <c r="D30" s="217">
        <v>12000</v>
      </c>
      <c r="E30" s="950">
        <v>36000</v>
      </c>
      <c r="F30" s="65">
        <v>3</v>
      </c>
      <c r="G30" s="217">
        <v>36000</v>
      </c>
      <c r="H30" s="65"/>
      <c r="I30" s="217"/>
      <c r="J30" s="65"/>
      <c r="K30" s="217"/>
      <c r="L30" s="942"/>
      <c r="M30" s="219"/>
    </row>
    <row r="31" spans="1:13" s="943" customFormat="1" ht="15" customHeight="1">
      <c r="A31" s="204">
        <f t="shared" si="0"/>
        <v>19</v>
      </c>
      <c r="B31" s="951" t="s">
        <v>54</v>
      </c>
      <c r="C31" s="952">
        <v>1</v>
      </c>
      <c r="D31" s="944">
        <v>23000</v>
      </c>
      <c r="E31" s="953">
        <v>23000</v>
      </c>
      <c r="F31" s="65"/>
      <c r="G31" s="217"/>
      <c r="H31" s="65">
        <v>1</v>
      </c>
      <c r="I31" s="217">
        <v>23000</v>
      </c>
      <c r="J31" s="65"/>
      <c r="K31" s="217"/>
      <c r="L31" s="942"/>
      <c r="M31" s="219"/>
    </row>
    <row r="32" spans="1:13" s="943" customFormat="1" ht="15" customHeight="1">
      <c r="A32" s="204">
        <f t="shared" si="0"/>
        <v>20</v>
      </c>
      <c r="B32" s="187" t="s">
        <v>55</v>
      </c>
      <c r="C32" s="662">
        <v>2</v>
      </c>
      <c r="D32" s="944">
        <v>50000</v>
      </c>
      <c r="E32" s="571">
        <v>100000</v>
      </c>
      <c r="F32" s="65">
        <v>2</v>
      </c>
      <c r="G32" s="217">
        <v>100000</v>
      </c>
      <c r="H32" s="65"/>
      <c r="I32" s="217"/>
      <c r="J32" s="65"/>
      <c r="K32" s="217"/>
      <c r="L32" s="942"/>
      <c r="M32" s="219"/>
    </row>
    <row r="33" spans="1:13" s="954" customFormat="1" ht="14.25" customHeight="1">
      <c r="A33" s="204">
        <f t="shared" si="0"/>
        <v>21</v>
      </c>
      <c r="B33" s="675" t="s">
        <v>56</v>
      </c>
      <c r="C33" s="670">
        <v>2</v>
      </c>
      <c r="D33" s="944">
        <v>8000</v>
      </c>
      <c r="E33" s="944">
        <v>16000</v>
      </c>
      <c r="F33" s="65">
        <v>2</v>
      </c>
      <c r="G33" s="217">
        <v>16000</v>
      </c>
      <c r="H33" s="65"/>
      <c r="I33" s="217"/>
      <c r="J33" s="65"/>
      <c r="K33" s="217"/>
      <c r="L33" s="942"/>
      <c r="M33" s="219"/>
    </row>
    <row r="34" spans="1:13" s="943" customFormat="1" ht="15" customHeight="1">
      <c r="A34" s="204">
        <f t="shared" si="0"/>
        <v>22</v>
      </c>
      <c r="B34" s="675" t="s">
        <v>57</v>
      </c>
      <c r="C34" s="670">
        <v>1</v>
      </c>
      <c r="D34" s="944">
        <v>5000</v>
      </c>
      <c r="E34" s="944">
        <v>5000</v>
      </c>
      <c r="F34" s="65">
        <v>1</v>
      </c>
      <c r="G34" s="217">
        <v>5000</v>
      </c>
      <c r="H34" s="65"/>
      <c r="I34" s="217"/>
      <c r="J34" s="65"/>
      <c r="K34" s="217"/>
      <c r="L34" s="942"/>
      <c r="M34" s="219"/>
    </row>
    <row r="35" spans="1:13" s="943" customFormat="1" ht="30" customHeight="1">
      <c r="A35" s="204">
        <f t="shared" si="0"/>
        <v>23</v>
      </c>
      <c r="B35" s="16" t="s">
        <v>58</v>
      </c>
      <c r="C35" s="670">
        <v>1</v>
      </c>
      <c r="D35" s="944">
        <v>19000</v>
      </c>
      <c r="E35" s="944">
        <v>19000</v>
      </c>
      <c r="F35" s="65">
        <v>1</v>
      </c>
      <c r="G35" s="217">
        <v>19000</v>
      </c>
      <c r="H35" s="65"/>
      <c r="I35" s="217"/>
      <c r="J35" s="65"/>
      <c r="K35" s="217"/>
      <c r="L35" s="942"/>
      <c r="M35" s="219"/>
    </row>
    <row r="36" spans="1:13" s="943" customFormat="1" ht="15" customHeight="1">
      <c r="A36" s="204">
        <f t="shared" si="0"/>
        <v>24</v>
      </c>
      <c r="B36" s="187" t="s">
        <v>59</v>
      </c>
      <c r="C36" s="670"/>
      <c r="D36" s="944"/>
      <c r="E36" s="947">
        <v>150000</v>
      </c>
      <c r="F36" s="65"/>
      <c r="G36" s="217">
        <v>150000</v>
      </c>
      <c r="H36" s="65"/>
      <c r="I36" s="217"/>
      <c r="J36" s="65"/>
      <c r="K36" s="217"/>
      <c r="L36" s="942"/>
      <c r="M36" s="219"/>
    </row>
    <row r="37" spans="1:13" s="943" customFormat="1" ht="15" customHeight="1">
      <c r="A37" s="204">
        <f t="shared" si="0"/>
        <v>25</v>
      </c>
      <c r="B37" s="187" t="s">
        <v>127</v>
      </c>
      <c r="C37" s="670">
        <v>1</v>
      </c>
      <c r="D37" s="944">
        <v>50000</v>
      </c>
      <c r="E37" s="947">
        <v>50000</v>
      </c>
      <c r="F37" s="65">
        <v>1</v>
      </c>
      <c r="G37" s="217">
        <v>50000</v>
      </c>
      <c r="H37" s="65"/>
      <c r="I37" s="217"/>
      <c r="J37" s="65"/>
      <c r="K37" s="217"/>
      <c r="L37" s="942"/>
      <c r="M37" s="219"/>
    </row>
    <row r="38" spans="1:13" s="943" customFormat="1" ht="15" customHeight="1">
      <c r="A38" s="204">
        <f t="shared" si="0"/>
        <v>26</v>
      </c>
      <c r="B38" s="187" t="s">
        <v>60</v>
      </c>
      <c r="C38" s="548">
        <v>1</v>
      </c>
      <c r="D38" s="944">
        <v>60000</v>
      </c>
      <c r="E38" s="947">
        <v>60000</v>
      </c>
      <c r="F38" s="65">
        <v>1</v>
      </c>
      <c r="G38" s="217">
        <v>60000</v>
      </c>
      <c r="H38" s="65"/>
      <c r="I38" s="217"/>
      <c r="J38" s="65"/>
      <c r="K38" s="217"/>
      <c r="L38" s="942"/>
      <c r="M38" s="219"/>
    </row>
    <row r="39" spans="1:13" s="943" customFormat="1" ht="105" customHeight="1">
      <c r="A39" s="204">
        <f t="shared" si="0"/>
        <v>27</v>
      </c>
      <c r="B39" s="187" t="s">
        <v>658</v>
      </c>
      <c r="C39" s="548">
        <v>1</v>
      </c>
      <c r="D39" s="944">
        <v>160500</v>
      </c>
      <c r="E39" s="947">
        <v>160500</v>
      </c>
      <c r="F39" s="65"/>
      <c r="G39" s="217"/>
      <c r="H39" s="65">
        <v>1</v>
      </c>
      <c r="I39" s="217">
        <v>160500</v>
      </c>
      <c r="J39" s="65"/>
      <c r="K39" s="217"/>
      <c r="L39" s="942"/>
      <c r="M39" s="219"/>
    </row>
    <row r="40" spans="1:13" s="943" customFormat="1" ht="150" customHeight="1">
      <c r="A40" s="204">
        <f t="shared" si="0"/>
        <v>28</v>
      </c>
      <c r="B40" s="187" t="s">
        <v>638</v>
      </c>
      <c r="C40" s="548">
        <v>1</v>
      </c>
      <c r="D40" s="944">
        <v>265000</v>
      </c>
      <c r="E40" s="947">
        <v>265000</v>
      </c>
      <c r="F40" s="65">
        <v>1</v>
      </c>
      <c r="G40" s="217">
        <v>265000</v>
      </c>
      <c r="H40" s="65"/>
      <c r="I40" s="217"/>
      <c r="J40" s="65"/>
      <c r="K40" s="217"/>
      <c r="L40" s="942"/>
      <c r="M40" s="219"/>
    </row>
    <row r="41" spans="1:13" s="943" customFormat="1" ht="45" customHeight="1">
      <c r="A41" s="204">
        <f t="shared" si="0"/>
        <v>29</v>
      </c>
      <c r="B41" s="16" t="s">
        <v>61</v>
      </c>
      <c r="C41" s="670">
        <v>1</v>
      </c>
      <c r="D41" s="944">
        <v>230000</v>
      </c>
      <c r="E41" s="948">
        <v>230000</v>
      </c>
      <c r="F41" s="65">
        <v>1</v>
      </c>
      <c r="G41" s="217">
        <v>230000</v>
      </c>
      <c r="H41" s="65"/>
      <c r="I41" s="217"/>
      <c r="J41" s="65"/>
      <c r="K41" s="217"/>
      <c r="L41" s="942"/>
      <c r="M41" s="219"/>
    </row>
    <row r="42" spans="1:13" s="943" customFormat="1" ht="15" customHeight="1">
      <c r="A42" s="204">
        <f t="shared" si="0"/>
        <v>30</v>
      </c>
      <c r="B42" s="955" t="s">
        <v>62</v>
      </c>
      <c r="C42" s="519">
        <v>1</v>
      </c>
      <c r="D42" s="944">
        <v>239300</v>
      </c>
      <c r="E42" s="826">
        <v>239300</v>
      </c>
      <c r="F42" s="65">
        <v>1</v>
      </c>
      <c r="G42" s="217">
        <v>239300</v>
      </c>
      <c r="H42" s="65"/>
      <c r="I42" s="217"/>
      <c r="J42" s="65"/>
      <c r="K42" s="217"/>
      <c r="L42" s="942"/>
      <c r="M42" s="219"/>
    </row>
    <row r="43" spans="1:13" s="943" customFormat="1" ht="15" customHeight="1">
      <c r="A43" s="204">
        <f t="shared" si="0"/>
        <v>31</v>
      </c>
      <c r="B43" s="16" t="s">
        <v>63</v>
      </c>
      <c r="C43" s="659">
        <v>1</v>
      </c>
      <c r="D43" s="944">
        <v>100000</v>
      </c>
      <c r="E43" s="826">
        <v>100000</v>
      </c>
      <c r="F43" s="65">
        <v>1</v>
      </c>
      <c r="G43" s="217">
        <v>100000</v>
      </c>
      <c r="H43" s="65"/>
      <c r="I43" s="217"/>
      <c r="J43" s="65"/>
      <c r="K43" s="217"/>
      <c r="L43" s="942"/>
      <c r="M43" s="219"/>
    </row>
    <row r="44" spans="1:13" s="943" customFormat="1" ht="30" customHeight="1">
      <c r="A44" s="204">
        <f t="shared" si="0"/>
        <v>32</v>
      </c>
      <c r="B44" s="949" t="s">
        <v>64</v>
      </c>
      <c r="C44" s="804">
        <v>1</v>
      </c>
      <c r="D44" s="217">
        <v>329000</v>
      </c>
      <c r="E44" s="950">
        <v>329000</v>
      </c>
      <c r="F44" s="65">
        <v>1</v>
      </c>
      <c r="G44" s="217">
        <v>329000</v>
      </c>
      <c r="H44" s="65"/>
      <c r="I44" s="217"/>
      <c r="J44" s="65"/>
      <c r="K44" s="217"/>
      <c r="L44" s="942"/>
      <c r="M44" s="219"/>
    </row>
    <row r="45" spans="1:13" s="943" customFormat="1" ht="30" customHeight="1">
      <c r="A45" s="204">
        <f t="shared" si="0"/>
        <v>33</v>
      </c>
      <c r="B45" s="16" t="s">
        <v>65</v>
      </c>
      <c r="C45" s="670">
        <v>1</v>
      </c>
      <c r="D45" s="944">
        <v>30000</v>
      </c>
      <c r="E45" s="944">
        <v>30000</v>
      </c>
      <c r="F45" s="65">
        <v>1</v>
      </c>
      <c r="G45" s="217">
        <v>30000</v>
      </c>
      <c r="H45" s="65"/>
      <c r="I45" s="217"/>
      <c r="J45" s="65"/>
      <c r="K45" s="217"/>
      <c r="L45" s="942"/>
      <c r="M45" s="219"/>
    </row>
    <row r="46" spans="1:13" s="943" customFormat="1" ht="30" customHeight="1">
      <c r="A46" s="204">
        <f t="shared" si="0"/>
        <v>34</v>
      </c>
      <c r="B46" s="16" t="s">
        <v>66</v>
      </c>
      <c r="C46" s="670">
        <v>1</v>
      </c>
      <c r="D46" s="944">
        <v>130690</v>
      </c>
      <c r="E46" s="944">
        <v>130690</v>
      </c>
      <c r="F46" s="65"/>
      <c r="G46" s="217"/>
      <c r="H46" s="65"/>
      <c r="I46" s="217"/>
      <c r="J46" s="65">
        <v>1</v>
      </c>
      <c r="K46" s="217">
        <v>130690</v>
      </c>
      <c r="L46" s="942"/>
      <c r="M46" s="219"/>
    </row>
    <row r="47" spans="1:13" s="943" customFormat="1" ht="30" customHeight="1">
      <c r="A47" s="204">
        <f t="shared" si="0"/>
        <v>35</v>
      </c>
      <c r="B47" s="16" t="s">
        <v>67</v>
      </c>
      <c r="C47" s="670">
        <v>4</v>
      </c>
      <c r="D47" s="944">
        <v>56650</v>
      </c>
      <c r="E47" s="944">
        <v>226600</v>
      </c>
      <c r="F47" s="65"/>
      <c r="G47" s="217"/>
      <c r="H47" s="65"/>
      <c r="I47" s="217"/>
      <c r="J47" s="65">
        <v>4</v>
      </c>
      <c r="K47" s="217">
        <v>226600</v>
      </c>
      <c r="L47" s="942"/>
      <c r="M47" s="219"/>
    </row>
    <row r="48" spans="1:13" s="943" customFormat="1" ht="15" customHeight="1">
      <c r="A48" s="204">
        <f>A47+1</f>
        <v>36</v>
      </c>
      <c r="B48" s="16" t="s">
        <v>68</v>
      </c>
      <c r="C48" s="670">
        <v>1</v>
      </c>
      <c r="D48" s="944">
        <v>23500</v>
      </c>
      <c r="E48" s="589">
        <v>23500</v>
      </c>
      <c r="F48" s="65">
        <v>1</v>
      </c>
      <c r="G48" s="217">
        <v>23500</v>
      </c>
      <c r="H48" s="65"/>
      <c r="I48" s="217"/>
      <c r="J48" s="65"/>
      <c r="K48" s="217"/>
      <c r="L48" s="942"/>
      <c r="M48" s="219"/>
    </row>
    <row r="49" spans="1:13" s="943" customFormat="1" ht="15" customHeight="1">
      <c r="A49" s="204">
        <f t="shared" si="0"/>
        <v>37</v>
      </c>
      <c r="B49" s="675" t="s">
        <v>69</v>
      </c>
      <c r="C49" s="670">
        <v>1</v>
      </c>
      <c r="D49" s="944">
        <v>5000</v>
      </c>
      <c r="E49" s="944">
        <v>5000</v>
      </c>
      <c r="F49" s="65">
        <v>1</v>
      </c>
      <c r="G49" s="217">
        <v>5000</v>
      </c>
      <c r="H49" s="65"/>
      <c r="I49" s="217"/>
      <c r="J49" s="65"/>
      <c r="K49" s="217"/>
      <c r="L49" s="942"/>
      <c r="M49" s="219"/>
    </row>
    <row r="50" spans="1:13" s="943" customFormat="1" ht="14.25" customHeight="1">
      <c r="A50" s="204">
        <f t="shared" ref="A50:A59" si="1">A49+1</f>
        <v>38</v>
      </c>
      <c r="B50" s="616" t="s">
        <v>70</v>
      </c>
      <c r="C50" s="548">
        <v>1</v>
      </c>
      <c r="D50" s="944">
        <v>8843.9</v>
      </c>
      <c r="E50" s="217">
        <v>8843.9</v>
      </c>
      <c r="F50" s="65">
        <v>1</v>
      </c>
      <c r="G50" s="217">
        <v>8843.9</v>
      </c>
      <c r="H50" s="65"/>
      <c r="I50" s="217"/>
      <c r="J50" s="65"/>
      <c r="K50" s="217"/>
      <c r="L50" s="942"/>
      <c r="M50" s="219"/>
    </row>
    <row r="51" spans="1:13" s="943" customFormat="1" ht="15" customHeight="1">
      <c r="A51" s="204">
        <f t="shared" si="1"/>
        <v>39</v>
      </c>
      <c r="B51" s="616" t="s">
        <v>71</v>
      </c>
      <c r="C51" s="548">
        <v>1</v>
      </c>
      <c r="D51" s="944">
        <v>10000</v>
      </c>
      <c r="E51" s="217">
        <v>10000</v>
      </c>
      <c r="F51" s="65">
        <v>1</v>
      </c>
      <c r="G51" s="217">
        <v>10000</v>
      </c>
      <c r="H51" s="65"/>
      <c r="I51" s="217"/>
      <c r="J51" s="65"/>
      <c r="K51" s="217"/>
      <c r="L51" s="942"/>
      <c r="M51" s="219"/>
    </row>
    <row r="52" spans="1:13" s="943" customFormat="1" ht="15" customHeight="1">
      <c r="A52" s="204">
        <f t="shared" si="1"/>
        <v>40</v>
      </c>
      <c r="B52" s="16" t="s">
        <v>128</v>
      </c>
      <c r="C52" s="659">
        <v>2</v>
      </c>
      <c r="D52" s="826">
        <v>20000</v>
      </c>
      <c r="E52" s="826">
        <v>40000</v>
      </c>
      <c r="F52" s="65">
        <v>2</v>
      </c>
      <c r="G52" s="217">
        <v>40000</v>
      </c>
      <c r="H52" s="65"/>
      <c r="I52" s="217"/>
      <c r="J52" s="65"/>
      <c r="K52" s="217"/>
      <c r="L52" s="942"/>
      <c r="M52" s="219"/>
    </row>
    <row r="53" spans="1:13" s="943" customFormat="1" ht="15" customHeight="1">
      <c r="A53" s="204">
        <f t="shared" si="1"/>
        <v>41</v>
      </c>
      <c r="B53" s="16" t="s">
        <v>72</v>
      </c>
      <c r="C53" s="685">
        <v>4</v>
      </c>
      <c r="D53" s="944">
        <v>8500</v>
      </c>
      <c r="E53" s="217">
        <v>34000</v>
      </c>
      <c r="F53" s="65">
        <v>4</v>
      </c>
      <c r="G53" s="217">
        <v>34000</v>
      </c>
      <c r="H53" s="65"/>
      <c r="I53" s="217"/>
      <c r="J53" s="65"/>
      <c r="K53" s="217"/>
      <c r="L53" s="942"/>
      <c r="M53" s="219"/>
    </row>
    <row r="54" spans="1:13" s="943" customFormat="1" ht="30" customHeight="1">
      <c r="A54" s="204">
        <f t="shared" si="1"/>
        <v>42</v>
      </c>
      <c r="B54" s="16" t="s">
        <v>73</v>
      </c>
      <c r="C54" s="659">
        <v>1</v>
      </c>
      <c r="D54" s="944">
        <v>12000</v>
      </c>
      <c r="E54" s="826">
        <v>12000</v>
      </c>
      <c r="F54" s="65">
        <v>1</v>
      </c>
      <c r="G54" s="217">
        <v>12000</v>
      </c>
      <c r="H54" s="65"/>
      <c r="I54" s="217"/>
      <c r="J54" s="65"/>
      <c r="K54" s="217"/>
      <c r="L54" s="942"/>
      <c r="M54" s="219"/>
    </row>
    <row r="55" spans="1:13" s="943" customFormat="1" ht="30" customHeight="1">
      <c r="A55" s="204">
        <f t="shared" si="1"/>
        <v>43</v>
      </c>
      <c r="B55" s="16" t="s">
        <v>74</v>
      </c>
      <c r="C55" s="670">
        <v>6</v>
      </c>
      <c r="D55" s="944">
        <v>25000</v>
      </c>
      <c r="E55" s="944">
        <v>150000</v>
      </c>
      <c r="F55" s="65"/>
      <c r="G55" s="217"/>
      <c r="H55" s="65">
        <v>3</v>
      </c>
      <c r="I55" s="217">
        <v>75000</v>
      </c>
      <c r="J55" s="65">
        <v>3</v>
      </c>
      <c r="K55" s="217">
        <v>75000</v>
      </c>
      <c r="L55" s="942"/>
      <c r="M55" s="219"/>
    </row>
    <row r="56" spans="1:13" s="943" customFormat="1" ht="15" customHeight="1">
      <c r="A56" s="204">
        <f t="shared" si="1"/>
        <v>44</v>
      </c>
      <c r="B56" s="955" t="s">
        <v>75</v>
      </c>
      <c r="C56" s="670">
        <v>3</v>
      </c>
      <c r="D56" s="944">
        <v>25000</v>
      </c>
      <c r="E56" s="948">
        <v>75000</v>
      </c>
      <c r="F56" s="65">
        <v>3</v>
      </c>
      <c r="G56" s="217">
        <v>75000</v>
      </c>
      <c r="H56" s="65"/>
      <c r="I56" s="217"/>
      <c r="J56" s="65"/>
      <c r="K56" s="217"/>
      <c r="L56" s="942"/>
      <c r="M56" s="219"/>
    </row>
    <row r="57" spans="1:13" s="943" customFormat="1" ht="30" customHeight="1">
      <c r="A57" s="204">
        <f t="shared" si="1"/>
        <v>45</v>
      </c>
      <c r="B57" s="16" t="s">
        <v>76</v>
      </c>
      <c r="C57" s="659">
        <v>3</v>
      </c>
      <c r="D57" s="944">
        <v>40000</v>
      </c>
      <c r="E57" s="826">
        <v>120000</v>
      </c>
      <c r="F57" s="65"/>
      <c r="G57" s="217"/>
      <c r="H57" s="65">
        <v>3</v>
      </c>
      <c r="I57" s="217">
        <v>120000</v>
      </c>
      <c r="J57" s="65"/>
      <c r="K57" s="217"/>
      <c r="L57" s="942"/>
      <c r="M57" s="219"/>
    </row>
    <row r="58" spans="1:13" s="943" customFormat="1" ht="15" customHeight="1">
      <c r="A58" s="204">
        <f t="shared" si="1"/>
        <v>46</v>
      </c>
      <c r="B58" s="16" t="s">
        <v>77</v>
      </c>
      <c r="C58" s="659">
        <v>1</v>
      </c>
      <c r="D58" s="944">
        <v>100000</v>
      </c>
      <c r="E58" s="826">
        <v>100000</v>
      </c>
      <c r="F58" s="65">
        <v>1</v>
      </c>
      <c r="G58" s="217">
        <v>100000</v>
      </c>
      <c r="H58" s="65"/>
      <c r="I58" s="217"/>
      <c r="J58" s="65"/>
      <c r="K58" s="217"/>
      <c r="L58" s="942"/>
      <c r="M58" s="219"/>
    </row>
    <row r="59" spans="1:13" s="962" customFormat="1" ht="24.75" customHeight="1" thickBot="1">
      <c r="A59" s="205">
        <f t="shared" si="1"/>
        <v>47</v>
      </c>
      <c r="B59" s="956" t="s">
        <v>78</v>
      </c>
      <c r="C59" s="957">
        <v>1</v>
      </c>
      <c r="D59" s="958">
        <v>165000</v>
      </c>
      <c r="E59" s="959">
        <v>165000</v>
      </c>
      <c r="F59" s="86">
        <v>1</v>
      </c>
      <c r="G59" s="226">
        <v>165000</v>
      </c>
      <c r="H59" s="86"/>
      <c r="I59" s="224"/>
      <c r="J59" s="86"/>
      <c r="K59" s="226"/>
      <c r="L59" s="960"/>
      <c r="M59" s="961"/>
    </row>
    <row r="60" spans="1:13" s="253" customFormat="1" ht="23.25" customHeight="1">
      <c r="A60" s="963"/>
      <c r="B60" s="964" t="s">
        <v>31</v>
      </c>
      <c r="C60" s="965"/>
      <c r="D60" s="964"/>
      <c r="E60" s="26">
        <f>SUM(E13:E59)</f>
        <v>6372475.8000000007</v>
      </c>
      <c r="F60" s="966"/>
      <c r="G60" s="940">
        <f>SUM(G13:G59)</f>
        <v>4894656.95</v>
      </c>
      <c r="H60" s="967"/>
      <c r="I60" s="940">
        <f>SUM(I13:I59)</f>
        <v>1045528.8400000001</v>
      </c>
      <c r="J60" s="967"/>
      <c r="K60" s="940">
        <f>SUM(K13:K59)</f>
        <v>432290</v>
      </c>
      <c r="L60" s="968"/>
      <c r="M60" s="940"/>
    </row>
    <row r="61" spans="1:13" s="2" customFormat="1" ht="23.25" customHeight="1">
      <c r="A61" s="188"/>
      <c r="B61" s="188"/>
      <c r="C61" s="954"/>
      <c r="D61" s="969"/>
      <c r="E61" s="412"/>
      <c r="F61" s="124"/>
      <c r="G61" s="261"/>
      <c r="H61" s="124"/>
      <c r="I61" s="261"/>
      <c r="J61" s="124"/>
      <c r="K61" s="261"/>
      <c r="L61" s="262"/>
      <c r="M61" s="261"/>
    </row>
  </sheetData>
  <mergeCells count="24">
    <mergeCell ref="A1:C1"/>
    <mergeCell ref="A2:M2"/>
    <mergeCell ref="A3:M3"/>
    <mergeCell ref="C4:I4"/>
    <mergeCell ref="A6:E6"/>
    <mergeCell ref="J6:M6"/>
    <mergeCell ref="A5:M5"/>
    <mergeCell ref="A10:A12"/>
    <mergeCell ref="B10:B12"/>
    <mergeCell ref="C10:C12"/>
    <mergeCell ref="D10:D12"/>
    <mergeCell ref="H9:I9"/>
    <mergeCell ref="E10:E12"/>
    <mergeCell ref="F10:M10"/>
    <mergeCell ref="F11:G11"/>
    <mergeCell ref="H11:I11"/>
    <mergeCell ref="J11:K11"/>
    <mergeCell ref="L11:M11"/>
    <mergeCell ref="C7:D7"/>
    <mergeCell ref="F7:I7"/>
    <mergeCell ref="J7:M7"/>
    <mergeCell ref="A8:D8"/>
    <mergeCell ref="F8:I8"/>
    <mergeCell ref="J8:M8"/>
  </mergeCells>
  <pageMargins left="0.25" right="0.25" top="0.25" bottom="0.75" header="0.3" footer="0.3"/>
  <pageSetup paperSize="14" scale="81" orientation="landscape" verticalDpi="300" r:id="rId1"/>
  <drawing r:id="rId2"/>
</worksheet>
</file>

<file path=xl/worksheets/sheet5.xml><?xml version="1.0" encoding="utf-8"?>
<worksheet xmlns="http://schemas.openxmlformats.org/spreadsheetml/2006/main" xmlns:r="http://schemas.openxmlformats.org/officeDocument/2006/relationships">
  <dimension ref="A1:N178"/>
  <sheetViews>
    <sheetView zoomScale="90" zoomScaleNormal="90" workbookViewId="0">
      <selection sqref="A1:C1"/>
    </sheetView>
  </sheetViews>
  <sheetFormatPr defaultRowHeight="15"/>
  <cols>
    <col min="1" max="1" width="4.42578125" style="203" customWidth="1"/>
    <col min="2" max="2" width="36.42578125" style="203" customWidth="1"/>
    <col min="3" max="3" width="8.5703125" style="203" customWidth="1"/>
    <col min="4" max="4" width="11.85546875" style="203" customWidth="1"/>
    <col min="5" max="5" width="15.7109375" style="197" customWidth="1"/>
    <col min="6" max="6" width="6.28515625" style="203" customWidth="1"/>
    <col min="7" max="7" width="15.7109375" style="197" customWidth="1"/>
    <col min="8" max="8" width="6" style="203" customWidth="1"/>
    <col min="9" max="9" width="15.7109375" style="197" customWidth="1"/>
    <col min="10" max="10" width="6.85546875" style="203" customWidth="1"/>
    <col min="11" max="11" width="15.7109375" style="197" customWidth="1"/>
    <col min="12" max="12" width="7.42578125" style="203" customWidth="1"/>
    <col min="13" max="13" width="15.7109375" style="197" customWidth="1"/>
    <col min="14" max="14" width="10.42578125" customWidth="1"/>
  </cols>
  <sheetData>
    <row r="1" spans="1:14" ht="15.75">
      <c r="A1" s="198"/>
      <c r="B1" s="198"/>
      <c r="C1" s="188"/>
      <c r="D1" s="161"/>
      <c r="E1" s="189"/>
      <c r="F1" s="199"/>
      <c r="G1" s="190"/>
      <c r="H1" s="199"/>
      <c r="I1" s="190"/>
      <c r="J1" s="199"/>
      <c r="K1" s="190"/>
      <c r="L1" s="199"/>
      <c r="M1" s="190"/>
      <c r="N1" s="1"/>
    </row>
    <row r="2" spans="1:14" ht="15.75">
      <c r="A2" s="4116"/>
      <c r="B2" s="4116"/>
      <c r="C2" s="4116"/>
      <c r="D2" s="4116"/>
      <c r="E2" s="4116"/>
      <c r="F2" s="4116"/>
      <c r="G2" s="4116"/>
      <c r="H2" s="4116"/>
      <c r="I2" s="4116"/>
      <c r="J2" s="4116"/>
      <c r="K2" s="4116"/>
      <c r="L2" s="4116"/>
      <c r="M2" s="4116"/>
      <c r="N2" s="1"/>
    </row>
    <row r="3" spans="1:14" ht="15.75">
      <c r="A3" s="4104" t="s">
        <v>12</v>
      </c>
      <c r="B3" s="4104"/>
      <c r="C3" s="4104"/>
      <c r="D3" s="4104"/>
      <c r="E3" s="4104"/>
      <c r="F3" s="4104"/>
      <c r="G3" s="4104"/>
      <c r="H3" s="4104"/>
      <c r="I3" s="4104"/>
      <c r="J3" s="4104"/>
      <c r="K3" s="4104"/>
      <c r="L3" s="4104"/>
      <c r="M3" s="4104"/>
      <c r="N3" s="5"/>
    </row>
    <row r="4" spans="1:14" ht="15.75">
      <c r="A4" s="192"/>
      <c r="B4" s="192"/>
      <c r="C4" s="4104" t="s">
        <v>35</v>
      </c>
      <c r="D4" s="4104"/>
      <c r="E4" s="4104"/>
      <c r="F4" s="4104"/>
      <c r="G4" s="4104"/>
      <c r="H4" s="4104"/>
      <c r="I4" s="4104"/>
      <c r="J4" s="200"/>
      <c r="K4" s="191"/>
      <c r="L4" s="200"/>
      <c r="M4" s="191"/>
      <c r="N4" s="5"/>
    </row>
    <row r="5" spans="1:14">
      <c r="A5" s="4158" t="s">
        <v>37</v>
      </c>
      <c r="B5" s="4158"/>
      <c r="C5" s="4158"/>
      <c r="D5" s="4158"/>
      <c r="E5" s="4158"/>
      <c r="F5" s="4158"/>
      <c r="G5" s="4158"/>
      <c r="H5" s="4158"/>
      <c r="I5" s="4158"/>
      <c r="J5" s="4158"/>
      <c r="K5" s="4158"/>
      <c r="L5" s="4158"/>
      <c r="M5" s="4158"/>
      <c r="N5" s="4158"/>
    </row>
    <row r="6" spans="1:14" ht="15.75">
      <c r="A6" s="192"/>
      <c r="B6" s="192"/>
      <c r="C6" s="192"/>
      <c r="D6" s="193"/>
      <c r="E6" s="191"/>
      <c r="F6" s="201"/>
      <c r="G6" s="191"/>
      <c r="H6" s="201"/>
      <c r="I6" s="191"/>
      <c r="J6" s="201"/>
      <c r="K6" s="191"/>
      <c r="L6" s="201"/>
      <c r="M6" s="191"/>
      <c r="N6" s="10"/>
    </row>
    <row r="7" spans="1:14" ht="16.5" thickBot="1">
      <c r="A7" s="4102" t="s">
        <v>14</v>
      </c>
      <c r="B7" s="4102"/>
      <c r="C7" s="4102"/>
      <c r="D7" s="4102"/>
      <c r="E7" s="4102"/>
      <c r="F7" s="200"/>
      <c r="G7" s="191"/>
      <c r="H7" s="200"/>
      <c r="I7" s="191"/>
      <c r="J7" s="4103"/>
      <c r="K7" s="4103"/>
      <c r="L7" s="4103"/>
      <c r="M7" s="4103"/>
      <c r="N7" s="6"/>
    </row>
    <row r="8" spans="1:14" s="254" customFormat="1">
      <c r="A8" s="4162" t="s">
        <v>15</v>
      </c>
      <c r="B8" s="4163"/>
      <c r="C8" s="4163"/>
      <c r="D8" s="4164"/>
      <c r="E8" s="4165" t="s">
        <v>18</v>
      </c>
      <c r="F8" s="4166"/>
      <c r="G8" s="4166"/>
      <c r="H8" s="4166"/>
      <c r="I8" s="4126"/>
      <c r="J8" s="4122" t="s">
        <v>33</v>
      </c>
      <c r="K8" s="4123"/>
      <c r="L8" s="4123"/>
      <c r="M8" s="4124"/>
      <c r="N8" s="257"/>
    </row>
    <row r="9" spans="1:14" s="254" customFormat="1" ht="15.75">
      <c r="A9" s="4127" t="s">
        <v>36</v>
      </c>
      <c r="B9" s="4128"/>
      <c r="C9" s="4128"/>
      <c r="D9" s="4129"/>
      <c r="E9" s="233"/>
      <c r="F9" s="971"/>
      <c r="G9" s="972"/>
      <c r="H9" s="972"/>
      <c r="I9" s="973"/>
      <c r="J9" s="4159"/>
      <c r="K9" s="4160"/>
      <c r="L9" s="4160"/>
      <c r="M9" s="4161"/>
      <c r="N9" s="257"/>
    </row>
    <row r="10" spans="1:14" s="254" customFormat="1" ht="15.75">
      <c r="A10" s="4127" t="s">
        <v>16</v>
      </c>
      <c r="B10" s="4128"/>
      <c r="C10" s="4128"/>
      <c r="D10" s="4129"/>
      <c r="E10" s="181" t="s">
        <v>19</v>
      </c>
      <c r="F10" s="184" t="s">
        <v>28</v>
      </c>
      <c r="G10" s="970"/>
      <c r="H10" s="4139" t="s">
        <v>29</v>
      </c>
      <c r="I10" s="4139"/>
      <c r="J10" s="184" t="s">
        <v>30</v>
      </c>
      <c r="K10" s="233"/>
      <c r="L10" s="4133"/>
      <c r="M10" s="4135"/>
      <c r="N10" s="257"/>
    </row>
    <row r="11" spans="1:14" s="254" customFormat="1">
      <c r="A11" s="4140" t="s">
        <v>0</v>
      </c>
      <c r="B11" s="4167" t="s">
        <v>1</v>
      </c>
      <c r="C11" s="4168" t="s">
        <v>2</v>
      </c>
      <c r="D11" s="4155" t="s">
        <v>11</v>
      </c>
      <c r="E11" s="4169" t="s">
        <v>17</v>
      </c>
      <c r="F11" s="4136" t="s">
        <v>20</v>
      </c>
      <c r="G11" s="4136"/>
      <c r="H11" s="4136"/>
      <c r="I11" s="4136"/>
      <c r="J11" s="4136"/>
      <c r="K11" s="4136"/>
      <c r="L11" s="4136"/>
      <c r="M11" s="4137"/>
      <c r="N11" s="257"/>
    </row>
    <row r="12" spans="1:14" s="254" customFormat="1">
      <c r="A12" s="4140"/>
      <c r="B12" s="4167"/>
      <c r="C12" s="4168"/>
      <c r="D12" s="4155"/>
      <c r="E12" s="4169"/>
      <c r="F12" s="4136" t="s">
        <v>21</v>
      </c>
      <c r="G12" s="4136"/>
      <c r="H12" s="4136" t="s">
        <v>24</v>
      </c>
      <c r="I12" s="4136"/>
      <c r="J12" s="4136" t="s">
        <v>25</v>
      </c>
      <c r="K12" s="4136"/>
      <c r="L12" s="4136" t="s">
        <v>27</v>
      </c>
      <c r="M12" s="4137"/>
      <c r="N12" s="257"/>
    </row>
    <row r="13" spans="1:14" s="254" customFormat="1">
      <c r="A13" s="4140"/>
      <c r="B13" s="4167"/>
      <c r="C13" s="4168"/>
      <c r="D13" s="4155"/>
      <c r="E13" s="4169"/>
      <c r="F13" s="131" t="s">
        <v>23</v>
      </c>
      <c r="G13" s="130" t="s">
        <v>22</v>
      </c>
      <c r="H13" s="131" t="s">
        <v>23</v>
      </c>
      <c r="I13" s="130" t="s">
        <v>22</v>
      </c>
      <c r="J13" s="131" t="s">
        <v>23</v>
      </c>
      <c r="K13" s="130" t="s">
        <v>26</v>
      </c>
      <c r="L13" s="131" t="s">
        <v>23</v>
      </c>
      <c r="M13" s="132" t="s">
        <v>22</v>
      </c>
      <c r="N13" s="257"/>
    </row>
    <row r="14" spans="1:14" s="134" customFormat="1" ht="15" customHeight="1">
      <c r="A14" s="978" t="s">
        <v>3095</v>
      </c>
      <c r="B14" s="187" t="s">
        <v>89</v>
      </c>
      <c r="C14" s="237">
        <v>1</v>
      </c>
      <c r="D14" s="238">
        <v>40000</v>
      </c>
      <c r="E14" s="239">
        <v>400000</v>
      </c>
      <c r="F14" s="195">
        <v>1</v>
      </c>
      <c r="G14" s="142">
        <v>40000</v>
      </c>
      <c r="H14" s="195"/>
      <c r="I14" s="142"/>
      <c r="J14" s="195"/>
      <c r="K14" s="142"/>
      <c r="L14" s="195"/>
      <c r="M14" s="245"/>
      <c r="N14" s="976"/>
    </row>
    <row r="15" spans="1:14" s="134" customFormat="1" ht="270" customHeight="1">
      <c r="A15" s="978" t="s">
        <v>3096</v>
      </c>
      <c r="B15" s="187" t="s">
        <v>662</v>
      </c>
      <c r="C15" s="237">
        <v>1</v>
      </c>
      <c r="D15" s="238">
        <v>150000</v>
      </c>
      <c r="E15" s="239">
        <v>150000</v>
      </c>
      <c r="F15" s="195"/>
      <c r="G15" s="142"/>
      <c r="H15" s="195">
        <v>1</v>
      </c>
      <c r="I15" s="142">
        <v>150000</v>
      </c>
      <c r="J15" s="195"/>
      <c r="K15" s="142"/>
      <c r="L15" s="195"/>
      <c r="M15" s="245"/>
      <c r="N15" s="976"/>
    </row>
    <row r="16" spans="1:14" s="134" customFormat="1" ht="16.5">
      <c r="A16" s="978" t="s">
        <v>3097</v>
      </c>
      <c r="B16" s="240" t="s">
        <v>130</v>
      </c>
      <c r="C16" s="241">
        <v>1</v>
      </c>
      <c r="D16" s="242">
        <v>40000</v>
      </c>
      <c r="E16" s="243">
        <v>40000</v>
      </c>
      <c r="F16" s="244">
        <v>1</v>
      </c>
      <c r="G16" s="142">
        <v>40000</v>
      </c>
      <c r="H16" s="195"/>
      <c r="I16" s="142"/>
      <c r="J16" s="195"/>
      <c r="K16" s="142"/>
      <c r="L16" s="195"/>
      <c r="M16" s="245"/>
      <c r="N16" s="976"/>
    </row>
    <row r="17" spans="1:14" s="134" customFormat="1" ht="30">
      <c r="A17" s="978" t="s">
        <v>3098</v>
      </c>
      <c r="B17" s="240" t="s">
        <v>90</v>
      </c>
      <c r="C17" s="241">
        <v>1</v>
      </c>
      <c r="D17" s="242">
        <v>42500</v>
      </c>
      <c r="E17" s="243">
        <v>42500</v>
      </c>
      <c r="F17" s="244"/>
      <c r="G17" s="142"/>
      <c r="H17" s="195"/>
      <c r="I17" s="142"/>
      <c r="J17" s="195">
        <v>1</v>
      </c>
      <c r="K17" s="142">
        <v>42500</v>
      </c>
      <c r="L17" s="195"/>
      <c r="M17" s="245"/>
      <c r="N17" s="976"/>
    </row>
    <row r="18" spans="1:14" s="134" customFormat="1" ht="16.5">
      <c r="A18" s="978" t="s">
        <v>3099</v>
      </c>
      <c r="B18" s="16" t="s">
        <v>83</v>
      </c>
      <c r="C18" s="241">
        <v>1</v>
      </c>
      <c r="D18" s="242">
        <v>80000</v>
      </c>
      <c r="E18" s="243">
        <v>80000</v>
      </c>
      <c r="F18" s="244">
        <v>1</v>
      </c>
      <c r="G18" s="142">
        <v>80000</v>
      </c>
      <c r="H18" s="195"/>
      <c r="I18" s="142"/>
      <c r="J18" s="195"/>
      <c r="K18" s="142"/>
      <c r="L18" s="195"/>
      <c r="M18" s="245"/>
      <c r="N18" s="976"/>
    </row>
    <row r="19" spans="1:14" s="134" customFormat="1" ht="16.5">
      <c r="A19" s="978" t="s">
        <v>3100</v>
      </c>
      <c r="B19" s="240" t="s">
        <v>79</v>
      </c>
      <c r="C19" s="241">
        <v>1</v>
      </c>
      <c r="D19" s="242">
        <v>500000</v>
      </c>
      <c r="E19" s="243">
        <v>500000</v>
      </c>
      <c r="F19" s="244">
        <v>1</v>
      </c>
      <c r="G19" s="142">
        <v>500000</v>
      </c>
      <c r="H19" s="195"/>
      <c r="I19" s="142"/>
      <c r="J19" s="195"/>
      <c r="K19" s="142"/>
      <c r="L19" s="195"/>
      <c r="M19" s="245"/>
      <c r="N19" s="976"/>
    </row>
    <row r="20" spans="1:14" s="134" customFormat="1" ht="30">
      <c r="A20" s="978" t="s">
        <v>3101</v>
      </c>
      <c r="B20" s="240" t="s">
        <v>80</v>
      </c>
      <c r="C20" s="241">
        <v>6</v>
      </c>
      <c r="D20" s="242">
        <v>5000</v>
      </c>
      <c r="E20" s="243">
        <v>30000</v>
      </c>
      <c r="F20" s="244">
        <v>6</v>
      </c>
      <c r="G20" s="142">
        <v>30000</v>
      </c>
      <c r="H20" s="195"/>
      <c r="I20" s="142"/>
      <c r="J20" s="195"/>
      <c r="K20" s="142"/>
      <c r="L20" s="195"/>
      <c r="M20" s="245"/>
      <c r="N20" s="976"/>
    </row>
    <row r="21" spans="1:14" s="134" customFormat="1" ht="16.5">
      <c r="A21" s="978" t="s">
        <v>3102</v>
      </c>
      <c r="B21" s="240" t="s">
        <v>81</v>
      </c>
      <c r="C21" s="241">
        <v>3</v>
      </c>
      <c r="D21" s="242">
        <v>2500</v>
      </c>
      <c r="E21" s="243">
        <v>7500</v>
      </c>
      <c r="F21" s="244">
        <v>3</v>
      </c>
      <c r="G21" s="142">
        <v>7500</v>
      </c>
      <c r="H21" s="195"/>
      <c r="I21" s="142"/>
      <c r="J21" s="195"/>
      <c r="K21" s="142"/>
      <c r="L21" s="195"/>
      <c r="M21" s="245"/>
      <c r="N21" s="976"/>
    </row>
    <row r="22" spans="1:14" s="134" customFormat="1" ht="30">
      <c r="A22" s="978" t="s">
        <v>3103</v>
      </c>
      <c r="B22" s="240" t="s">
        <v>657</v>
      </c>
      <c r="C22" s="241">
        <v>6</v>
      </c>
      <c r="D22" s="242">
        <v>7000</v>
      </c>
      <c r="E22" s="243">
        <v>42000</v>
      </c>
      <c r="F22" s="244"/>
      <c r="G22" s="142"/>
      <c r="H22" s="195">
        <v>6</v>
      </c>
      <c r="I22" s="142">
        <v>42000</v>
      </c>
      <c r="J22" s="195"/>
      <c r="K22" s="142"/>
      <c r="L22" s="195"/>
      <c r="M22" s="245"/>
      <c r="N22" s="976"/>
    </row>
    <row r="23" spans="1:14" s="134" customFormat="1" ht="30" customHeight="1">
      <c r="A23" s="978" t="s">
        <v>3104</v>
      </c>
      <c r="B23" s="240" t="s">
        <v>82</v>
      </c>
      <c r="C23" s="241">
        <v>1</v>
      </c>
      <c r="D23" s="242">
        <v>20100</v>
      </c>
      <c r="E23" s="243">
        <v>20100</v>
      </c>
      <c r="F23" s="244">
        <v>1</v>
      </c>
      <c r="G23" s="142">
        <v>20100</v>
      </c>
      <c r="H23" s="195"/>
      <c r="I23" s="142"/>
      <c r="J23" s="195"/>
      <c r="K23" s="142"/>
      <c r="L23" s="195"/>
      <c r="M23" s="245"/>
      <c r="N23" s="976"/>
    </row>
    <row r="24" spans="1:14" s="134" customFormat="1" ht="15" customHeight="1">
      <c r="A24" s="978" t="s">
        <v>3105</v>
      </c>
      <c r="B24" s="240" t="s">
        <v>84</v>
      </c>
      <c r="C24" s="241">
        <v>1</v>
      </c>
      <c r="D24" s="242">
        <v>25000</v>
      </c>
      <c r="E24" s="243">
        <v>25000</v>
      </c>
      <c r="F24" s="244">
        <v>1</v>
      </c>
      <c r="G24" s="142">
        <v>25000</v>
      </c>
      <c r="H24" s="195"/>
      <c r="I24" s="142"/>
      <c r="J24" s="195"/>
      <c r="K24" s="142"/>
      <c r="L24" s="195"/>
      <c r="M24" s="245"/>
      <c r="N24" s="976"/>
    </row>
    <row r="25" spans="1:14" s="134" customFormat="1" ht="15" customHeight="1">
      <c r="A25" s="978" t="s">
        <v>3106</v>
      </c>
      <c r="B25" s="240" t="s">
        <v>85</v>
      </c>
      <c r="C25" s="241">
        <v>1</v>
      </c>
      <c r="D25" s="242">
        <v>30000</v>
      </c>
      <c r="E25" s="243">
        <v>30000</v>
      </c>
      <c r="F25" s="244">
        <v>1</v>
      </c>
      <c r="G25" s="142">
        <v>30000</v>
      </c>
      <c r="H25" s="195"/>
      <c r="I25" s="142"/>
      <c r="J25" s="195"/>
      <c r="K25" s="142"/>
      <c r="L25" s="195"/>
      <c r="M25" s="245"/>
      <c r="N25" s="976"/>
    </row>
    <row r="26" spans="1:14" s="134" customFormat="1" ht="30" customHeight="1">
      <c r="A26" s="978" t="s">
        <v>3107</v>
      </c>
      <c r="B26" s="240" t="s">
        <v>86</v>
      </c>
      <c r="C26" s="241">
        <v>3</v>
      </c>
      <c r="D26" s="242">
        <v>13500</v>
      </c>
      <c r="E26" s="243">
        <v>40500</v>
      </c>
      <c r="F26" s="244">
        <v>3</v>
      </c>
      <c r="G26" s="142">
        <v>40500</v>
      </c>
      <c r="H26" s="195"/>
      <c r="I26" s="142"/>
      <c r="J26" s="195"/>
      <c r="K26" s="142"/>
      <c r="L26" s="195"/>
      <c r="M26" s="245"/>
      <c r="N26" s="976"/>
    </row>
    <row r="27" spans="1:14" s="134" customFormat="1" ht="15" customHeight="1">
      <c r="A27" s="978" t="s">
        <v>3108</v>
      </c>
      <c r="B27" s="240" t="s">
        <v>87</v>
      </c>
      <c r="C27" s="241">
        <v>1</v>
      </c>
      <c r="D27" s="242">
        <v>13000</v>
      </c>
      <c r="E27" s="243">
        <v>13000</v>
      </c>
      <c r="F27" s="244">
        <v>1</v>
      </c>
      <c r="G27" s="142">
        <v>13000</v>
      </c>
      <c r="H27" s="195"/>
      <c r="I27" s="142"/>
      <c r="J27" s="195"/>
      <c r="K27" s="142"/>
      <c r="L27" s="195"/>
      <c r="M27" s="245"/>
      <c r="N27" s="976"/>
    </row>
    <row r="28" spans="1:14" s="134" customFormat="1" ht="90" customHeight="1">
      <c r="A28" s="978" t="s">
        <v>3109</v>
      </c>
      <c r="B28" s="240" t="s">
        <v>639</v>
      </c>
      <c r="C28" s="241">
        <v>1</v>
      </c>
      <c r="D28" s="242">
        <v>7000</v>
      </c>
      <c r="E28" s="243">
        <v>7000</v>
      </c>
      <c r="F28" s="244">
        <v>1</v>
      </c>
      <c r="G28" s="142">
        <v>7000</v>
      </c>
      <c r="H28" s="195"/>
      <c r="I28" s="142"/>
      <c r="J28" s="195"/>
      <c r="K28" s="142"/>
      <c r="L28" s="195"/>
      <c r="M28" s="245"/>
      <c r="N28" s="976"/>
    </row>
    <row r="29" spans="1:14" s="134" customFormat="1" ht="30" customHeight="1">
      <c r="A29" s="978" t="s">
        <v>3110</v>
      </c>
      <c r="B29" s="240" t="s">
        <v>605</v>
      </c>
      <c r="C29" s="241">
        <v>1</v>
      </c>
      <c r="D29" s="242">
        <v>100000</v>
      </c>
      <c r="E29" s="243">
        <v>100000</v>
      </c>
      <c r="F29" s="244">
        <v>1</v>
      </c>
      <c r="G29" s="142">
        <v>100000</v>
      </c>
      <c r="H29" s="195"/>
      <c r="I29" s="142"/>
      <c r="J29" s="195"/>
      <c r="K29" s="142"/>
      <c r="L29" s="195"/>
      <c r="M29" s="245"/>
      <c r="N29" s="976"/>
    </row>
    <row r="30" spans="1:14" s="134" customFormat="1" ht="30" customHeight="1">
      <c r="A30" s="978" t="s">
        <v>3111</v>
      </c>
      <c r="B30" s="240" t="s">
        <v>91</v>
      </c>
      <c r="C30" s="241">
        <v>1</v>
      </c>
      <c r="D30" s="242">
        <v>100000</v>
      </c>
      <c r="E30" s="243">
        <v>100000</v>
      </c>
      <c r="F30" s="244">
        <v>1</v>
      </c>
      <c r="G30" s="142">
        <v>100000</v>
      </c>
      <c r="H30" s="195"/>
      <c r="I30" s="142"/>
      <c r="J30" s="195"/>
      <c r="K30" s="142"/>
      <c r="L30" s="195"/>
      <c r="M30" s="245"/>
      <c r="N30" s="976"/>
    </row>
    <row r="31" spans="1:14" s="134" customFormat="1" ht="15" customHeight="1">
      <c r="A31" s="978" t="s">
        <v>3112</v>
      </c>
      <c r="B31" s="240" t="s">
        <v>99</v>
      </c>
      <c r="C31" s="241">
        <v>2</v>
      </c>
      <c r="D31" s="242">
        <v>100000</v>
      </c>
      <c r="E31" s="243">
        <v>200000</v>
      </c>
      <c r="F31" s="244">
        <v>2</v>
      </c>
      <c r="G31" s="142">
        <v>200000</v>
      </c>
      <c r="H31" s="195"/>
      <c r="I31" s="142"/>
      <c r="J31" s="195"/>
      <c r="K31" s="142"/>
      <c r="L31" s="195"/>
      <c r="M31" s="245"/>
      <c r="N31" s="976"/>
    </row>
    <row r="32" spans="1:14" s="134" customFormat="1" ht="15" customHeight="1">
      <c r="A32" s="978" t="s">
        <v>3113</v>
      </c>
      <c r="B32" s="240" t="s">
        <v>131</v>
      </c>
      <c r="C32" s="241">
        <v>1</v>
      </c>
      <c r="D32" s="242">
        <v>45500</v>
      </c>
      <c r="E32" s="243">
        <v>45500</v>
      </c>
      <c r="F32" s="244">
        <v>1</v>
      </c>
      <c r="G32" s="142">
        <v>45500</v>
      </c>
      <c r="H32" s="195"/>
      <c r="I32" s="142"/>
      <c r="J32" s="195"/>
      <c r="K32" s="142"/>
      <c r="L32" s="195"/>
      <c r="M32" s="245"/>
      <c r="N32" s="976"/>
    </row>
    <row r="33" spans="1:14" s="134" customFormat="1" ht="135" customHeight="1">
      <c r="A33" s="978" t="s">
        <v>3114</v>
      </c>
      <c r="B33" s="240" t="s">
        <v>602</v>
      </c>
      <c r="C33" s="241">
        <v>12</v>
      </c>
      <c r="D33" s="242">
        <v>40078</v>
      </c>
      <c r="E33" s="243">
        <v>480936</v>
      </c>
      <c r="F33" s="244">
        <v>6</v>
      </c>
      <c r="G33" s="142">
        <v>240468</v>
      </c>
      <c r="H33" s="195"/>
      <c r="I33" s="142"/>
      <c r="J33" s="195">
        <v>6</v>
      </c>
      <c r="K33" s="142">
        <v>240468</v>
      </c>
      <c r="L33" s="195"/>
      <c r="M33" s="245"/>
      <c r="N33" s="976"/>
    </row>
    <row r="34" spans="1:14" s="134" customFormat="1" ht="105" customHeight="1">
      <c r="A34" s="978" t="s">
        <v>3115</v>
      </c>
      <c r="B34" s="240" t="s">
        <v>646</v>
      </c>
      <c r="C34" s="241">
        <v>7</v>
      </c>
      <c r="D34" s="242">
        <v>30000</v>
      </c>
      <c r="E34" s="243">
        <v>210000</v>
      </c>
      <c r="F34" s="244">
        <v>7</v>
      </c>
      <c r="G34" s="142">
        <v>210000</v>
      </c>
      <c r="H34" s="195"/>
      <c r="I34" s="142"/>
      <c r="J34" s="195"/>
      <c r="K34" s="142"/>
      <c r="L34" s="195"/>
      <c r="M34" s="245"/>
      <c r="N34" s="976"/>
    </row>
    <row r="35" spans="1:14" s="134" customFormat="1" ht="15" customHeight="1">
      <c r="A35" s="978" t="s">
        <v>3116</v>
      </c>
      <c r="B35" s="240" t="s">
        <v>631</v>
      </c>
      <c r="C35" s="241">
        <v>1</v>
      </c>
      <c r="D35" s="242">
        <v>10000</v>
      </c>
      <c r="E35" s="243">
        <v>10000</v>
      </c>
      <c r="F35" s="244">
        <v>1</v>
      </c>
      <c r="G35" s="142">
        <v>10000</v>
      </c>
      <c r="H35" s="195"/>
      <c r="I35" s="142"/>
      <c r="J35" s="195"/>
      <c r="K35" s="142"/>
      <c r="L35" s="195"/>
      <c r="M35" s="245"/>
      <c r="N35" s="976"/>
    </row>
    <row r="36" spans="1:14" s="134" customFormat="1" ht="30" customHeight="1">
      <c r="A36" s="978" t="s">
        <v>3117</v>
      </c>
      <c r="B36" s="240" t="s">
        <v>132</v>
      </c>
      <c r="C36" s="241">
        <v>3</v>
      </c>
      <c r="D36" s="242">
        <v>9000</v>
      </c>
      <c r="E36" s="243">
        <v>27000</v>
      </c>
      <c r="F36" s="244">
        <v>3</v>
      </c>
      <c r="G36" s="142">
        <v>27000</v>
      </c>
      <c r="H36" s="195"/>
      <c r="I36" s="142"/>
      <c r="J36" s="195"/>
      <c r="K36" s="142"/>
      <c r="L36" s="195"/>
      <c r="M36" s="245"/>
      <c r="N36" s="976"/>
    </row>
    <row r="37" spans="1:14" s="134" customFormat="1" ht="15" customHeight="1">
      <c r="A37" s="978" t="s">
        <v>3118</v>
      </c>
      <c r="B37" s="240" t="s">
        <v>94</v>
      </c>
      <c r="C37" s="241">
        <v>3</v>
      </c>
      <c r="D37" s="242">
        <v>50000</v>
      </c>
      <c r="E37" s="243">
        <v>150000</v>
      </c>
      <c r="F37" s="244">
        <v>3</v>
      </c>
      <c r="G37" s="142">
        <v>150000</v>
      </c>
      <c r="H37" s="195"/>
      <c r="I37" s="142"/>
      <c r="J37" s="195"/>
      <c r="K37" s="142"/>
      <c r="L37" s="195"/>
      <c r="M37" s="245"/>
      <c r="N37" s="976"/>
    </row>
    <row r="38" spans="1:14" s="134" customFormat="1" ht="150" customHeight="1">
      <c r="A38" s="978" t="s">
        <v>3119</v>
      </c>
      <c r="B38" s="240" t="s">
        <v>92</v>
      </c>
      <c r="C38" s="241">
        <v>5</v>
      </c>
      <c r="D38" s="242">
        <v>39000</v>
      </c>
      <c r="E38" s="243">
        <v>195000</v>
      </c>
      <c r="F38" s="244">
        <v>5</v>
      </c>
      <c r="G38" s="142">
        <v>195000</v>
      </c>
      <c r="H38" s="195"/>
      <c r="I38" s="142"/>
      <c r="J38" s="195"/>
      <c r="K38" s="142"/>
      <c r="L38" s="195"/>
      <c r="M38" s="245"/>
      <c r="N38" s="976"/>
    </row>
    <row r="39" spans="1:14" s="134" customFormat="1" ht="30" customHeight="1">
      <c r="A39" s="978" t="s">
        <v>3120</v>
      </c>
      <c r="B39" s="240" t="s">
        <v>93</v>
      </c>
      <c r="C39" s="241">
        <v>1</v>
      </c>
      <c r="D39" s="242">
        <v>35000</v>
      </c>
      <c r="E39" s="243">
        <v>35000</v>
      </c>
      <c r="F39" s="244"/>
      <c r="G39" s="142"/>
      <c r="H39" s="195"/>
      <c r="I39" s="142"/>
      <c r="J39" s="195">
        <v>1</v>
      </c>
      <c r="K39" s="142">
        <v>35000</v>
      </c>
      <c r="L39" s="195"/>
      <c r="M39" s="245"/>
      <c r="N39" s="976"/>
    </row>
    <row r="40" spans="1:14" s="134" customFormat="1" ht="30" customHeight="1">
      <c r="A40" s="978" t="s">
        <v>3121</v>
      </c>
      <c r="B40" s="240" t="s">
        <v>95</v>
      </c>
      <c r="C40" s="241">
        <v>4</v>
      </c>
      <c r="D40" s="242">
        <v>34000</v>
      </c>
      <c r="E40" s="243">
        <v>136000</v>
      </c>
      <c r="F40" s="244">
        <v>4</v>
      </c>
      <c r="G40" s="142">
        <v>136000</v>
      </c>
      <c r="H40" s="195"/>
      <c r="I40" s="142"/>
      <c r="J40" s="195"/>
      <c r="K40" s="142"/>
      <c r="L40" s="195"/>
      <c r="M40" s="245"/>
      <c r="N40" s="976"/>
    </row>
    <row r="41" spans="1:14" s="134" customFormat="1" ht="15" customHeight="1">
      <c r="A41" s="978" t="s">
        <v>3122</v>
      </c>
      <c r="B41" s="240" t="s">
        <v>96</v>
      </c>
      <c r="C41" s="241">
        <v>3</v>
      </c>
      <c r="D41" s="242">
        <v>34000</v>
      </c>
      <c r="E41" s="243">
        <v>102000</v>
      </c>
      <c r="F41" s="244"/>
      <c r="G41" s="142"/>
      <c r="H41" s="195">
        <v>3</v>
      </c>
      <c r="I41" s="142">
        <v>102000</v>
      </c>
      <c r="J41" s="195"/>
      <c r="K41" s="142"/>
      <c r="L41" s="195"/>
      <c r="M41" s="245"/>
      <c r="N41" s="976"/>
    </row>
    <row r="42" spans="1:14" s="134" customFormat="1" ht="90" customHeight="1">
      <c r="A42" s="978" t="s">
        <v>3123</v>
      </c>
      <c r="B42" s="240" t="s">
        <v>97</v>
      </c>
      <c r="C42" s="241">
        <v>2</v>
      </c>
      <c r="D42" s="242">
        <v>50000</v>
      </c>
      <c r="E42" s="243">
        <v>100000</v>
      </c>
      <c r="F42" s="244">
        <v>2</v>
      </c>
      <c r="G42" s="142">
        <v>100000</v>
      </c>
      <c r="H42" s="195"/>
      <c r="I42" s="142"/>
      <c r="J42" s="195"/>
      <c r="K42" s="142"/>
      <c r="L42" s="195"/>
      <c r="M42" s="245"/>
      <c r="N42" s="976"/>
    </row>
    <row r="43" spans="1:14" s="134" customFormat="1" ht="15" customHeight="1">
      <c r="A43" s="978" t="s">
        <v>3124</v>
      </c>
      <c r="B43" s="240" t="s">
        <v>133</v>
      </c>
      <c r="C43" s="241">
        <v>2</v>
      </c>
      <c r="D43" s="242">
        <v>30000</v>
      </c>
      <c r="E43" s="243">
        <v>60000</v>
      </c>
      <c r="F43" s="244">
        <v>2</v>
      </c>
      <c r="G43" s="142">
        <v>60000</v>
      </c>
      <c r="H43" s="195"/>
      <c r="I43" s="142"/>
      <c r="J43" s="195"/>
      <c r="K43" s="142"/>
      <c r="L43" s="195"/>
      <c r="M43" s="245"/>
      <c r="N43" s="976"/>
    </row>
    <row r="44" spans="1:14" s="134" customFormat="1" ht="30" customHeight="1">
      <c r="A44" s="978" t="s">
        <v>3125</v>
      </c>
      <c r="B44" s="240" t="s">
        <v>98</v>
      </c>
      <c r="C44" s="241">
        <v>2</v>
      </c>
      <c r="D44" s="242">
        <v>8750</v>
      </c>
      <c r="E44" s="243">
        <v>17500</v>
      </c>
      <c r="F44" s="244"/>
      <c r="G44" s="142"/>
      <c r="H44" s="195"/>
      <c r="I44" s="142"/>
      <c r="J44" s="195"/>
      <c r="K44" s="142"/>
      <c r="L44" s="195"/>
      <c r="M44" s="245"/>
      <c r="N44" s="976"/>
    </row>
    <row r="45" spans="1:14" s="134" customFormat="1" ht="15" customHeight="1">
      <c r="A45" s="978" t="s">
        <v>3126</v>
      </c>
      <c r="B45" s="240" t="s">
        <v>100</v>
      </c>
      <c r="C45" s="241"/>
      <c r="D45" s="242"/>
      <c r="E45" s="243">
        <v>100000</v>
      </c>
      <c r="F45" s="244"/>
      <c r="G45" s="142">
        <v>100000</v>
      </c>
      <c r="H45" s="195"/>
      <c r="I45" s="142"/>
      <c r="J45" s="195"/>
      <c r="K45" s="142"/>
      <c r="L45" s="195"/>
      <c r="M45" s="245"/>
      <c r="N45" s="976"/>
    </row>
    <row r="46" spans="1:14" s="134" customFormat="1" ht="150" customHeight="1">
      <c r="A46" s="978" t="s">
        <v>3127</v>
      </c>
      <c r="B46" s="240" t="s">
        <v>647</v>
      </c>
      <c r="C46" s="241">
        <v>8</v>
      </c>
      <c r="D46" s="242">
        <v>11000</v>
      </c>
      <c r="E46" s="243">
        <v>880000</v>
      </c>
      <c r="F46" s="244">
        <v>8</v>
      </c>
      <c r="G46" s="142">
        <v>88000</v>
      </c>
      <c r="H46" s="195"/>
      <c r="I46" s="142"/>
      <c r="J46" s="195"/>
      <c r="K46" s="142"/>
      <c r="L46" s="195"/>
      <c r="M46" s="245"/>
      <c r="N46" s="976"/>
    </row>
    <row r="47" spans="1:14" s="134" customFormat="1" ht="15" customHeight="1">
      <c r="A47" s="978" t="s">
        <v>3128</v>
      </c>
      <c r="B47" s="240" t="s">
        <v>134</v>
      </c>
      <c r="C47" s="241">
        <v>2</v>
      </c>
      <c r="D47" s="242">
        <v>20682.5</v>
      </c>
      <c r="E47" s="243">
        <v>41365</v>
      </c>
      <c r="F47" s="244">
        <v>2</v>
      </c>
      <c r="G47" s="142">
        <v>41365</v>
      </c>
      <c r="H47" s="195"/>
      <c r="I47" s="142"/>
      <c r="J47" s="195"/>
      <c r="K47" s="142"/>
      <c r="L47" s="195"/>
      <c r="M47" s="245"/>
      <c r="N47" s="976"/>
    </row>
    <row r="48" spans="1:14" s="134" customFormat="1" ht="30" customHeight="1">
      <c r="A48" s="978" t="s">
        <v>3129</v>
      </c>
      <c r="B48" s="240" t="s">
        <v>101</v>
      </c>
      <c r="C48" s="241">
        <v>3</v>
      </c>
      <c r="D48" s="242">
        <v>5000</v>
      </c>
      <c r="E48" s="243">
        <v>15000</v>
      </c>
      <c r="F48" s="244">
        <v>3</v>
      </c>
      <c r="G48" s="142">
        <v>15000</v>
      </c>
      <c r="H48" s="195"/>
      <c r="I48" s="142"/>
      <c r="J48" s="195"/>
      <c r="K48" s="142"/>
      <c r="L48" s="195"/>
      <c r="M48" s="245"/>
      <c r="N48" s="976"/>
    </row>
    <row r="49" spans="1:14" s="134" customFormat="1" ht="15" customHeight="1">
      <c r="A49" s="978" t="s">
        <v>3130</v>
      </c>
      <c r="B49" s="240" t="s">
        <v>102</v>
      </c>
      <c r="C49" s="241">
        <v>1</v>
      </c>
      <c r="D49" s="242">
        <v>180000</v>
      </c>
      <c r="E49" s="243">
        <v>180000</v>
      </c>
      <c r="F49" s="244">
        <v>1</v>
      </c>
      <c r="G49" s="142">
        <v>180000</v>
      </c>
      <c r="H49" s="195"/>
      <c r="I49" s="142"/>
      <c r="J49" s="195"/>
      <c r="K49" s="142"/>
      <c r="L49" s="195"/>
      <c r="M49" s="245"/>
      <c r="N49" s="976"/>
    </row>
    <row r="50" spans="1:14" s="134" customFormat="1" ht="15" customHeight="1">
      <c r="A50" s="978" t="s">
        <v>3131</v>
      </c>
      <c r="B50" s="240" t="s">
        <v>667</v>
      </c>
      <c r="C50" s="241">
        <v>3</v>
      </c>
      <c r="D50" s="242">
        <v>80000</v>
      </c>
      <c r="E50" s="243">
        <v>240000</v>
      </c>
      <c r="F50" s="244">
        <v>3</v>
      </c>
      <c r="G50" s="142">
        <v>240000</v>
      </c>
      <c r="H50" s="195"/>
      <c r="I50" s="142"/>
      <c r="J50" s="195"/>
      <c r="K50" s="142"/>
      <c r="L50" s="195"/>
      <c r="M50" s="245"/>
      <c r="N50" s="976"/>
    </row>
    <row r="51" spans="1:14" s="134" customFormat="1" ht="15" customHeight="1">
      <c r="A51" s="978" t="s">
        <v>3132</v>
      </c>
      <c r="B51" s="240" t="s">
        <v>103</v>
      </c>
      <c r="C51" s="241">
        <v>1</v>
      </c>
      <c r="D51" s="242">
        <v>75000</v>
      </c>
      <c r="E51" s="243">
        <v>75000</v>
      </c>
      <c r="F51" s="244">
        <v>1</v>
      </c>
      <c r="G51" s="142">
        <v>75000</v>
      </c>
      <c r="H51" s="195"/>
      <c r="I51" s="142"/>
      <c r="J51" s="195"/>
      <c r="K51" s="142"/>
      <c r="L51" s="195"/>
      <c r="M51" s="245"/>
      <c r="N51" s="976"/>
    </row>
    <row r="52" spans="1:14" s="134" customFormat="1" ht="15" customHeight="1">
      <c r="A52" s="978" t="s">
        <v>3133</v>
      </c>
      <c r="B52" s="240" t="s">
        <v>104</v>
      </c>
      <c r="C52" s="241">
        <v>3</v>
      </c>
      <c r="D52" s="242"/>
      <c r="E52" s="243">
        <v>95000</v>
      </c>
      <c r="F52" s="244">
        <v>3</v>
      </c>
      <c r="G52" s="142">
        <v>95000</v>
      </c>
      <c r="H52" s="195"/>
      <c r="I52" s="142"/>
      <c r="J52" s="195"/>
      <c r="K52" s="142"/>
      <c r="L52" s="195"/>
      <c r="M52" s="245"/>
      <c r="N52" s="976"/>
    </row>
    <row r="53" spans="1:14" s="134" customFormat="1" ht="31.5" customHeight="1">
      <c r="A53" s="978" t="s">
        <v>3134</v>
      </c>
      <c r="B53" s="240" t="s">
        <v>105</v>
      </c>
      <c r="C53" s="241">
        <v>1</v>
      </c>
      <c r="D53" s="242">
        <v>43000</v>
      </c>
      <c r="E53" s="243">
        <v>43000</v>
      </c>
      <c r="F53" s="244">
        <v>1</v>
      </c>
      <c r="G53" s="142">
        <v>43000</v>
      </c>
      <c r="H53" s="195"/>
      <c r="I53" s="142"/>
      <c r="J53" s="195"/>
      <c r="K53" s="142"/>
      <c r="L53" s="195"/>
      <c r="M53" s="245"/>
      <c r="N53" s="976"/>
    </row>
    <row r="54" spans="1:14" s="134" customFormat="1" ht="30" customHeight="1">
      <c r="A54" s="978" t="s">
        <v>3135</v>
      </c>
      <c r="B54" s="240" t="s">
        <v>653</v>
      </c>
      <c r="C54" s="241">
        <v>4</v>
      </c>
      <c r="D54" s="242">
        <v>45000</v>
      </c>
      <c r="E54" s="243">
        <v>180000</v>
      </c>
      <c r="F54" s="244"/>
      <c r="G54" s="142"/>
      <c r="H54" s="195">
        <v>4</v>
      </c>
      <c r="I54" s="142">
        <v>180000</v>
      </c>
      <c r="J54" s="195"/>
      <c r="K54" s="142"/>
      <c r="L54" s="195"/>
      <c r="M54" s="245"/>
      <c r="N54" s="976"/>
    </row>
    <row r="55" spans="1:14" s="134" customFormat="1" ht="31.5" customHeight="1">
      <c r="A55" s="978" t="s">
        <v>3136</v>
      </c>
      <c r="B55" s="240" t="s">
        <v>106</v>
      </c>
      <c r="C55" s="241">
        <v>3</v>
      </c>
      <c r="D55" s="242"/>
      <c r="E55" s="243">
        <v>171654</v>
      </c>
      <c r="F55" s="244">
        <v>3</v>
      </c>
      <c r="G55" s="142">
        <v>171654</v>
      </c>
      <c r="H55" s="195"/>
      <c r="I55" s="142"/>
      <c r="J55" s="195"/>
      <c r="K55" s="142"/>
      <c r="L55" s="195"/>
      <c r="M55" s="245"/>
      <c r="N55" s="976"/>
    </row>
    <row r="56" spans="1:14" s="134" customFormat="1" ht="15" customHeight="1">
      <c r="A56" s="978" t="s">
        <v>3137</v>
      </c>
      <c r="B56" s="240" t="s">
        <v>107</v>
      </c>
      <c r="C56" s="241">
        <v>4</v>
      </c>
      <c r="D56" s="242">
        <v>65000</v>
      </c>
      <c r="E56" s="243">
        <v>260000</v>
      </c>
      <c r="F56" s="244">
        <v>4</v>
      </c>
      <c r="G56" s="142">
        <v>260000</v>
      </c>
      <c r="H56" s="195"/>
      <c r="I56" s="142"/>
      <c r="J56" s="195"/>
      <c r="K56" s="142"/>
      <c r="L56" s="195"/>
      <c r="M56" s="245"/>
      <c r="N56" s="976"/>
    </row>
    <row r="57" spans="1:14" s="134" customFormat="1" ht="15" customHeight="1">
      <c r="A57" s="978" t="s">
        <v>3138</v>
      </c>
      <c r="B57" s="240" t="s">
        <v>108</v>
      </c>
      <c r="C57" s="241">
        <v>1</v>
      </c>
      <c r="D57" s="242">
        <v>30000</v>
      </c>
      <c r="E57" s="243">
        <v>30000</v>
      </c>
      <c r="F57" s="244">
        <v>1</v>
      </c>
      <c r="G57" s="142">
        <v>30000</v>
      </c>
      <c r="H57" s="195"/>
      <c r="I57" s="142"/>
      <c r="J57" s="195"/>
      <c r="K57" s="142"/>
      <c r="L57" s="195"/>
      <c r="M57" s="245"/>
      <c r="N57" s="976"/>
    </row>
    <row r="58" spans="1:14" s="134" customFormat="1" ht="30" customHeight="1">
      <c r="A58" s="978" t="s">
        <v>3139</v>
      </c>
      <c r="B58" s="240" t="s">
        <v>109</v>
      </c>
      <c r="C58" s="241">
        <v>3</v>
      </c>
      <c r="D58" s="242">
        <v>50000</v>
      </c>
      <c r="E58" s="243">
        <v>150000</v>
      </c>
      <c r="F58" s="244">
        <v>3</v>
      </c>
      <c r="G58" s="142">
        <v>150000</v>
      </c>
      <c r="H58" s="195"/>
      <c r="I58" s="142"/>
      <c r="J58" s="195"/>
      <c r="K58" s="142"/>
      <c r="L58" s="195"/>
      <c r="M58" s="245"/>
      <c r="N58" s="976"/>
    </row>
    <row r="59" spans="1:14" s="134" customFormat="1" ht="30" customHeight="1">
      <c r="A59" s="978" t="s">
        <v>3140</v>
      </c>
      <c r="B59" s="240" t="s">
        <v>110</v>
      </c>
      <c r="C59" s="241">
        <v>5</v>
      </c>
      <c r="D59" s="242">
        <v>42400</v>
      </c>
      <c r="E59" s="243">
        <v>212000</v>
      </c>
      <c r="F59" s="244">
        <v>5</v>
      </c>
      <c r="G59" s="142">
        <v>212000</v>
      </c>
      <c r="H59" s="195"/>
      <c r="I59" s="142"/>
      <c r="J59" s="195"/>
      <c r="K59" s="142"/>
      <c r="L59" s="195"/>
      <c r="M59" s="245"/>
      <c r="N59" s="976"/>
    </row>
    <row r="60" spans="1:14" s="134" customFormat="1" ht="30" customHeight="1">
      <c r="A60" s="978" t="s">
        <v>3141</v>
      </c>
      <c r="B60" s="240" t="s">
        <v>111</v>
      </c>
      <c r="C60" s="241">
        <v>2</v>
      </c>
      <c r="D60" s="242"/>
      <c r="E60" s="243">
        <v>140000</v>
      </c>
      <c r="F60" s="244">
        <v>2</v>
      </c>
      <c r="G60" s="142">
        <v>140000</v>
      </c>
      <c r="H60" s="195"/>
      <c r="I60" s="142"/>
      <c r="J60" s="195"/>
      <c r="K60" s="142"/>
      <c r="L60" s="195"/>
      <c r="M60" s="245"/>
      <c r="N60" s="976"/>
    </row>
    <row r="61" spans="1:14" s="134" customFormat="1" ht="15" customHeight="1">
      <c r="A61" s="978" t="s">
        <v>3142</v>
      </c>
      <c r="B61" s="240" t="s">
        <v>135</v>
      </c>
      <c r="C61" s="241">
        <v>1</v>
      </c>
      <c r="D61" s="242">
        <v>93500</v>
      </c>
      <c r="E61" s="243">
        <v>93500</v>
      </c>
      <c r="F61" s="244">
        <v>1</v>
      </c>
      <c r="G61" s="142">
        <v>93500</v>
      </c>
      <c r="H61" s="195"/>
      <c r="I61" s="142"/>
      <c r="J61" s="195"/>
      <c r="K61" s="142"/>
      <c r="L61" s="195"/>
      <c r="M61" s="245"/>
      <c r="N61" s="976"/>
    </row>
    <row r="62" spans="1:14" s="134" customFormat="1" ht="75" customHeight="1">
      <c r="A62" s="978" t="s">
        <v>3143</v>
      </c>
      <c r="B62" s="240" t="s">
        <v>668</v>
      </c>
      <c r="C62" s="241">
        <v>2</v>
      </c>
      <c r="D62" s="242">
        <v>45200</v>
      </c>
      <c r="E62" s="243">
        <v>90400</v>
      </c>
      <c r="F62" s="244">
        <v>2</v>
      </c>
      <c r="G62" s="142">
        <v>90400</v>
      </c>
      <c r="H62" s="195"/>
      <c r="I62" s="142"/>
      <c r="J62" s="195"/>
      <c r="K62" s="142"/>
      <c r="L62" s="195"/>
      <c r="M62" s="245"/>
      <c r="N62" s="976"/>
    </row>
    <row r="63" spans="1:14" s="134" customFormat="1" ht="15" customHeight="1">
      <c r="A63" s="978" t="s">
        <v>3144</v>
      </c>
      <c r="B63" s="240" t="s">
        <v>136</v>
      </c>
      <c r="C63" s="241">
        <v>3</v>
      </c>
      <c r="D63" s="242">
        <v>28000</v>
      </c>
      <c r="E63" s="243">
        <v>85000</v>
      </c>
      <c r="F63" s="244">
        <v>3</v>
      </c>
      <c r="G63" s="142">
        <v>85000</v>
      </c>
      <c r="H63" s="195"/>
      <c r="I63" s="142"/>
      <c r="J63" s="195"/>
      <c r="K63" s="142"/>
      <c r="L63" s="195"/>
      <c r="M63" s="245"/>
      <c r="N63" s="976"/>
    </row>
    <row r="64" spans="1:14" s="134" customFormat="1" ht="75" customHeight="1">
      <c r="A64" s="978" t="s">
        <v>3145</v>
      </c>
      <c r="B64" s="240" t="s">
        <v>112</v>
      </c>
      <c r="C64" s="241">
        <v>2</v>
      </c>
      <c r="D64" s="242">
        <v>35000</v>
      </c>
      <c r="E64" s="243">
        <v>70000</v>
      </c>
      <c r="F64" s="244">
        <v>2</v>
      </c>
      <c r="G64" s="142">
        <v>70000</v>
      </c>
      <c r="H64" s="195"/>
      <c r="I64" s="142"/>
      <c r="J64" s="195"/>
      <c r="K64" s="142"/>
      <c r="L64" s="195"/>
      <c r="M64" s="245"/>
      <c r="N64" s="976"/>
    </row>
    <row r="65" spans="1:14" s="134" customFormat="1" ht="105" customHeight="1">
      <c r="A65" s="978" t="s">
        <v>3146</v>
      </c>
      <c r="B65" s="240" t="s">
        <v>113</v>
      </c>
      <c r="C65" s="241">
        <v>1</v>
      </c>
      <c r="D65" s="242">
        <v>45000</v>
      </c>
      <c r="E65" s="243">
        <v>45000</v>
      </c>
      <c r="F65" s="244">
        <v>1</v>
      </c>
      <c r="G65" s="142">
        <v>45000</v>
      </c>
      <c r="H65" s="195"/>
      <c r="I65" s="142"/>
      <c r="J65" s="195"/>
      <c r="K65" s="142"/>
      <c r="L65" s="195"/>
      <c r="M65" s="245"/>
      <c r="N65" s="976"/>
    </row>
    <row r="66" spans="1:14" s="134" customFormat="1" ht="225" customHeight="1">
      <c r="A66" s="978" t="s">
        <v>3147</v>
      </c>
      <c r="B66" s="240" t="s">
        <v>114</v>
      </c>
      <c r="C66" s="241">
        <v>2</v>
      </c>
      <c r="D66" s="242">
        <v>42000</v>
      </c>
      <c r="E66" s="243">
        <v>84000</v>
      </c>
      <c r="F66" s="244">
        <v>2</v>
      </c>
      <c r="G66" s="142">
        <v>84000</v>
      </c>
      <c r="H66" s="195"/>
      <c r="I66" s="142"/>
      <c r="J66" s="195"/>
      <c r="K66" s="142"/>
      <c r="L66" s="195"/>
      <c r="M66" s="245"/>
      <c r="N66" s="976"/>
    </row>
    <row r="67" spans="1:14" s="134" customFormat="1" ht="30" customHeight="1">
      <c r="A67" s="978" t="s">
        <v>3148</v>
      </c>
      <c r="B67" s="240" t="s">
        <v>669</v>
      </c>
      <c r="C67" s="241">
        <v>2</v>
      </c>
      <c r="D67" s="242">
        <v>21399.5</v>
      </c>
      <c r="E67" s="243">
        <v>42799</v>
      </c>
      <c r="F67" s="244">
        <v>2</v>
      </c>
      <c r="G67" s="142">
        <v>42799</v>
      </c>
      <c r="H67" s="195"/>
      <c r="I67" s="142"/>
      <c r="J67" s="195"/>
      <c r="K67" s="142"/>
      <c r="L67" s="195"/>
      <c r="M67" s="245"/>
      <c r="N67" s="976"/>
    </row>
    <row r="68" spans="1:14" s="134" customFormat="1" ht="15" customHeight="1">
      <c r="A68" s="978" t="s">
        <v>3149</v>
      </c>
      <c r="B68" s="240" t="s">
        <v>115</v>
      </c>
      <c r="C68" s="241">
        <v>1</v>
      </c>
      <c r="D68" s="242">
        <v>30000</v>
      </c>
      <c r="E68" s="243">
        <v>30000</v>
      </c>
      <c r="F68" s="244">
        <v>1</v>
      </c>
      <c r="G68" s="142">
        <v>30000</v>
      </c>
      <c r="H68" s="195"/>
      <c r="I68" s="142"/>
      <c r="J68" s="195"/>
      <c r="K68" s="142"/>
      <c r="L68" s="195"/>
      <c r="M68" s="245"/>
      <c r="N68" s="976"/>
    </row>
    <row r="69" spans="1:14" s="134" customFormat="1" ht="15" customHeight="1">
      <c r="A69" s="978" t="s">
        <v>3150</v>
      </c>
      <c r="B69" s="240" t="s">
        <v>116</v>
      </c>
      <c r="C69" s="241">
        <v>4</v>
      </c>
      <c r="D69" s="242"/>
      <c r="E69" s="243">
        <v>27000</v>
      </c>
      <c r="F69" s="244">
        <v>4</v>
      </c>
      <c r="G69" s="142">
        <v>27000</v>
      </c>
      <c r="H69" s="195"/>
      <c r="I69" s="142"/>
      <c r="J69" s="195"/>
      <c r="K69" s="142"/>
      <c r="L69" s="195"/>
      <c r="M69" s="245"/>
      <c r="N69" s="976"/>
    </row>
    <row r="70" spans="1:14" s="134" customFormat="1" ht="15" customHeight="1">
      <c r="A70" s="978" t="s">
        <v>3151</v>
      </c>
      <c r="B70" s="240" t="s">
        <v>117</v>
      </c>
      <c r="C70" s="241">
        <v>1</v>
      </c>
      <c r="D70" s="242">
        <v>7800</v>
      </c>
      <c r="E70" s="243">
        <v>7800</v>
      </c>
      <c r="F70" s="244">
        <v>1</v>
      </c>
      <c r="G70" s="142">
        <v>7800</v>
      </c>
      <c r="H70" s="195"/>
      <c r="I70" s="142"/>
      <c r="J70" s="195"/>
      <c r="K70" s="142"/>
      <c r="L70" s="195"/>
      <c r="M70" s="245"/>
      <c r="N70" s="976"/>
    </row>
    <row r="71" spans="1:14" s="134" customFormat="1" ht="105" customHeight="1">
      <c r="A71" s="978" t="s">
        <v>3152</v>
      </c>
      <c r="B71" s="240" t="s">
        <v>640</v>
      </c>
      <c r="C71" s="241"/>
      <c r="D71" s="242"/>
      <c r="E71" s="243">
        <v>20000</v>
      </c>
      <c r="F71" s="244"/>
      <c r="G71" s="142">
        <v>20000</v>
      </c>
      <c r="H71" s="195"/>
      <c r="I71" s="142"/>
      <c r="J71" s="195"/>
      <c r="K71" s="142"/>
      <c r="L71" s="195"/>
      <c r="M71" s="245"/>
      <c r="N71" s="976"/>
    </row>
    <row r="72" spans="1:14" s="134" customFormat="1" ht="15" customHeight="1">
      <c r="A72" s="978" t="s">
        <v>3153</v>
      </c>
      <c r="B72" s="240" t="s">
        <v>118</v>
      </c>
      <c r="C72" s="241">
        <v>1</v>
      </c>
      <c r="D72" s="242">
        <v>55000</v>
      </c>
      <c r="E72" s="243">
        <v>55000</v>
      </c>
      <c r="F72" s="244">
        <v>1</v>
      </c>
      <c r="G72" s="142">
        <v>55000</v>
      </c>
      <c r="H72" s="195"/>
      <c r="I72" s="142"/>
      <c r="J72" s="195"/>
      <c r="K72" s="142"/>
      <c r="L72" s="195"/>
      <c r="M72" s="245"/>
      <c r="N72" s="976"/>
    </row>
    <row r="73" spans="1:14" s="134" customFormat="1" ht="15" customHeight="1">
      <c r="A73" s="978" t="s">
        <v>3154</v>
      </c>
      <c r="B73" s="240" t="s">
        <v>119</v>
      </c>
      <c r="C73" s="241">
        <v>1</v>
      </c>
      <c r="D73" s="242">
        <v>60500</v>
      </c>
      <c r="E73" s="243">
        <v>60500</v>
      </c>
      <c r="F73" s="244">
        <v>1</v>
      </c>
      <c r="G73" s="142">
        <v>60500</v>
      </c>
      <c r="H73" s="195"/>
      <c r="I73" s="142"/>
      <c r="J73" s="195"/>
      <c r="K73" s="142"/>
      <c r="L73" s="195"/>
      <c r="M73" s="245"/>
      <c r="N73" s="976"/>
    </row>
    <row r="74" spans="1:14" s="134" customFormat="1" ht="15" customHeight="1">
      <c r="A74" s="978" t="s">
        <v>3155</v>
      </c>
      <c r="B74" s="240" t="s">
        <v>88</v>
      </c>
      <c r="C74" s="241">
        <v>1</v>
      </c>
      <c r="D74" s="242">
        <v>120000</v>
      </c>
      <c r="E74" s="243">
        <v>120000</v>
      </c>
      <c r="F74" s="244">
        <v>1</v>
      </c>
      <c r="G74" s="142">
        <v>120000</v>
      </c>
      <c r="H74" s="195"/>
      <c r="I74" s="142"/>
      <c r="J74" s="195"/>
      <c r="K74" s="142"/>
      <c r="L74" s="195"/>
      <c r="M74" s="245"/>
      <c r="N74" s="976"/>
    </row>
    <row r="75" spans="1:14" s="134" customFormat="1" ht="15" customHeight="1">
      <c r="A75" s="978" t="s">
        <v>3156</v>
      </c>
      <c r="B75" s="240" t="s">
        <v>137</v>
      </c>
      <c r="C75" s="241">
        <v>1</v>
      </c>
      <c r="D75" s="242">
        <v>42000</v>
      </c>
      <c r="E75" s="243">
        <v>42000</v>
      </c>
      <c r="F75" s="244">
        <v>1</v>
      </c>
      <c r="G75" s="142">
        <v>42000</v>
      </c>
      <c r="H75" s="195"/>
      <c r="I75" s="142"/>
      <c r="J75" s="195"/>
      <c r="K75" s="142"/>
      <c r="L75" s="195"/>
      <c r="M75" s="245"/>
      <c r="N75" s="976"/>
    </row>
    <row r="76" spans="1:14" s="134" customFormat="1" ht="15" customHeight="1">
      <c r="A76" s="978" t="s">
        <v>3157</v>
      </c>
      <c r="B76" s="240" t="s">
        <v>120</v>
      </c>
      <c r="C76" s="241">
        <v>1</v>
      </c>
      <c r="D76" s="242">
        <v>40000</v>
      </c>
      <c r="E76" s="243">
        <v>40000</v>
      </c>
      <c r="F76" s="244">
        <v>1</v>
      </c>
      <c r="G76" s="142">
        <v>40000</v>
      </c>
      <c r="H76" s="195"/>
      <c r="I76" s="142"/>
      <c r="J76" s="195"/>
      <c r="K76" s="142"/>
      <c r="L76" s="195"/>
      <c r="M76" s="245"/>
      <c r="N76" s="976"/>
    </row>
    <row r="77" spans="1:14" s="134" customFormat="1" ht="30" customHeight="1">
      <c r="A77" s="978" t="s">
        <v>3158</v>
      </c>
      <c r="B77" s="240" t="s">
        <v>121</v>
      </c>
      <c r="C77" s="241">
        <v>1</v>
      </c>
      <c r="D77" s="242">
        <v>45000</v>
      </c>
      <c r="E77" s="243">
        <v>45000</v>
      </c>
      <c r="F77" s="244">
        <v>1</v>
      </c>
      <c r="G77" s="142">
        <v>45000</v>
      </c>
      <c r="H77" s="195"/>
      <c r="I77" s="142"/>
      <c r="J77" s="195"/>
      <c r="K77" s="142"/>
      <c r="L77" s="195"/>
      <c r="M77" s="245"/>
      <c r="N77" s="976"/>
    </row>
    <row r="78" spans="1:14" s="134" customFormat="1" ht="30" customHeight="1">
      <c r="A78" s="978" t="s">
        <v>3159</v>
      </c>
      <c r="B78" s="240" t="s">
        <v>122</v>
      </c>
      <c r="C78" s="241">
        <v>1</v>
      </c>
      <c r="D78" s="242">
        <v>9493.75</v>
      </c>
      <c r="E78" s="243">
        <v>9493.75</v>
      </c>
      <c r="F78" s="244">
        <v>1</v>
      </c>
      <c r="G78" s="142">
        <v>9493.75</v>
      </c>
      <c r="H78" s="195"/>
      <c r="I78" s="142"/>
      <c r="J78" s="195"/>
      <c r="K78" s="142"/>
      <c r="L78" s="195"/>
      <c r="M78" s="245"/>
      <c r="N78" s="976"/>
    </row>
    <row r="79" spans="1:14" s="134" customFormat="1" ht="15" customHeight="1">
      <c r="A79" s="978" t="s">
        <v>3160</v>
      </c>
      <c r="B79" s="240" t="s">
        <v>123</v>
      </c>
      <c r="C79" s="241">
        <v>1</v>
      </c>
      <c r="D79" s="242">
        <v>300000</v>
      </c>
      <c r="E79" s="243">
        <v>300000</v>
      </c>
      <c r="F79" s="244">
        <v>1</v>
      </c>
      <c r="G79" s="142">
        <v>300000</v>
      </c>
      <c r="H79" s="195"/>
      <c r="I79" s="142"/>
      <c r="J79" s="195"/>
      <c r="K79" s="142"/>
      <c r="L79" s="195"/>
      <c r="M79" s="245"/>
      <c r="N79" s="976"/>
    </row>
    <row r="80" spans="1:14" s="134" customFormat="1" ht="15" customHeight="1">
      <c r="A80" s="978" t="s">
        <v>3161</v>
      </c>
      <c r="B80" s="240" t="s">
        <v>124</v>
      </c>
      <c r="C80" s="241">
        <v>1</v>
      </c>
      <c r="D80" s="242">
        <v>30000</v>
      </c>
      <c r="E80" s="243">
        <v>30000</v>
      </c>
      <c r="F80" s="244">
        <v>1</v>
      </c>
      <c r="G80" s="142">
        <v>30000</v>
      </c>
      <c r="H80" s="195"/>
      <c r="I80" s="142"/>
      <c r="J80" s="195"/>
      <c r="K80" s="142"/>
      <c r="L80" s="195"/>
      <c r="M80" s="245"/>
      <c r="N80" s="976"/>
    </row>
    <row r="81" spans="1:14" s="134" customFormat="1" ht="45" customHeight="1">
      <c r="A81" s="978" t="s">
        <v>3162</v>
      </c>
      <c r="B81" s="240" t="s">
        <v>125</v>
      </c>
      <c r="C81" s="241">
        <v>2</v>
      </c>
      <c r="D81" s="242">
        <v>6000</v>
      </c>
      <c r="E81" s="243">
        <v>12000</v>
      </c>
      <c r="F81" s="244">
        <v>2</v>
      </c>
      <c r="G81" s="142">
        <v>12000</v>
      </c>
      <c r="H81" s="195"/>
      <c r="I81" s="142"/>
      <c r="J81" s="195"/>
      <c r="K81" s="142"/>
      <c r="L81" s="195"/>
      <c r="M81" s="245"/>
      <c r="N81" s="976"/>
    </row>
    <row r="82" spans="1:14" s="134" customFormat="1" ht="15" customHeight="1">
      <c r="A82" s="978" t="s">
        <v>3163</v>
      </c>
      <c r="B82" s="240" t="s">
        <v>126</v>
      </c>
      <c r="C82" s="241">
        <v>1</v>
      </c>
      <c r="D82" s="242">
        <v>100000</v>
      </c>
      <c r="E82" s="243">
        <v>100000</v>
      </c>
      <c r="F82" s="244"/>
      <c r="G82" s="142"/>
      <c r="H82" s="195"/>
      <c r="I82" s="142"/>
      <c r="J82" s="195"/>
      <c r="K82" s="142"/>
      <c r="L82" s="195"/>
      <c r="M82" s="245"/>
      <c r="N82" s="976"/>
    </row>
    <row r="83" spans="1:14" s="134" customFormat="1" ht="15" customHeight="1">
      <c r="A83" s="978" t="s">
        <v>3164</v>
      </c>
      <c r="B83" s="240" t="s">
        <v>139</v>
      </c>
      <c r="C83" s="241">
        <v>16</v>
      </c>
      <c r="D83" s="242">
        <v>40000</v>
      </c>
      <c r="E83" s="243">
        <v>640000</v>
      </c>
      <c r="F83" s="244">
        <v>16</v>
      </c>
      <c r="G83" s="142">
        <v>640000</v>
      </c>
      <c r="H83" s="195"/>
      <c r="I83" s="142"/>
      <c r="J83" s="195"/>
      <c r="K83" s="142"/>
      <c r="L83" s="195"/>
      <c r="M83" s="245"/>
      <c r="N83" s="976"/>
    </row>
    <row r="84" spans="1:14" s="134" customFormat="1" ht="30" customHeight="1">
      <c r="A84" s="978" t="s">
        <v>3165</v>
      </c>
      <c r="B84" s="240" t="s">
        <v>141</v>
      </c>
      <c r="C84" s="241"/>
      <c r="D84" s="242"/>
      <c r="E84" s="243">
        <v>800000</v>
      </c>
      <c r="F84" s="244"/>
      <c r="G84" s="142">
        <v>800000</v>
      </c>
      <c r="H84" s="195"/>
      <c r="I84" s="142"/>
      <c r="J84" s="195"/>
      <c r="K84" s="142"/>
      <c r="L84" s="195"/>
      <c r="M84" s="245"/>
      <c r="N84" s="976"/>
    </row>
    <row r="85" spans="1:14" s="134" customFormat="1" ht="30" customHeight="1">
      <c r="A85" s="978" t="s">
        <v>3166</v>
      </c>
      <c r="B85" s="240" t="s">
        <v>654</v>
      </c>
      <c r="C85" s="241">
        <v>1</v>
      </c>
      <c r="D85" s="242">
        <v>50000</v>
      </c>
      <c r="E85" s="243">
        <v>100000</v>
      </c>
      <c r="F85" s="244"/>
      <c r="G85" s="142"/>
      <c r="H85" s="195">
        <v>2</v>
      </c>
      <c r="I85" s="142">
        <v>100000</v>
      </c>
      <c r="J85" s="195"/>
      <c r="K85" s="142"/>
      <c r="L85" s="195"/>
      <c r="M85" s="245"/>
      <c r="N85" s="976"/>
    </row>
    <row r="86" spans="1:14" s="134" customFormat="1" ht="15" customHeight="1">
      <c r="A86" s="978" t="s">
        <v>3167</v>
      </c>
      <c r="B86" s="240" t="s">
        <v>140</v>
      </c>
      <c r="C86" s="241">
        <v>1</v>
      </c>
      <c r="D86" s="242">
        <v>13000</v>
      </c>
      <c r="E86" s="243">
        <v>13000</v>
      </c>
      <c r="F86" s="244">
        <v>1</v>
      </c>
      <c r="G86" s="142">
        <v>13000</v>
      </c>
      <c r="H86" s="195"/>
      <c r="I86" s="142"/>
      <c r="J86" s="195"/>
      <c r="K86" s="142"/>
      <c r="L86" s="195"/>
      <c r="M86" s="245"/>
      <c r="N86" s="976"/>
    </row>
    <row r="87" spans="1:14" s="134" customFormat="1" ht="15" customHeight="1">
      <c r="A87" s="978" t="s">
        <v>3168</v>
      </c>
      <c r="B87" s="240" t="s">
        <v>142</v>
      </c>
      <c r="C87" s="241">
        <v>1</v>
      </c>
      <c r="D87" s="242">
        <v>10000</v>
      </c>
      <c r="E87" s="243">
        <v>10000</v>
      </c>
      <c r="F87" s="244"/>
      <c r="G87" s="142"/>
      <c r="H87" s="195"/>
      <c r="I87" s="142"/>
      <c r="J87" s="195"/>
      <c r="K87" s="142"/>
      <c r="L87" s="195">
        <v>1</v>
      </c>
      <c r="M87" s="245">
        <v>10000</v>
      </c>
      <c r="N87" s="976"/>
    </row>
    <row r="88" spans="1:14" s="134" customFormat="1" ht="15" customHeight="1">
      <c r="A88" s="978" t="s">
        <v>3169</v>
      </c>
      <c r="B88" s="240" t="s">
        <v>601</v>
      </c>
      <c r="C88" s="241">
        <v>1</v>
      </c>
      <c r="D88" s="242">
        <v>126000</v>
      </c>
      <c r="E88" s="243">
        <v>126000</v>
      </c>
      <c r="F88" s="244">
        <v>1</v>
      </c>
      <c r="G88" s="142">
        <v>126000</v>
      </c>
      <c r="H88" s="195"/>
      <c r="I88" s="142"/>
      <c r="J88" s="195"/>
      <c r="K88" s="142"/>
      <c r="L88" s="195"/>
      <c r="M88" s="245"/>
      <c r="N88" s="976"/>
    </row>
    <row r="89" spans="1:14" s="134" customFormat="1" ht="15" customHeight="1">
      <c r="A89" s="978" t="s">
        <v>3170</v>
      </c>
      <c r="B89" s="240" t="s">
        <v>143</v>
      </c>
      <c r="C89" s="241">
        <v>1</v>
      </c>
      <c r="D89" s="242">
        <v>150000</v>
      </c>
      <c r="E89" s="243">
        <v>150000</v>
      </c>
      <c r="F89" s="244"/>
      <c r="G89" s="142"/>
      <c r="H89" s="195">
        <v>1</v>
      </c>
      <c r="I89" s="142">
        <v>150000</v>
      </c>
      <c r="J89" s="195"/>
      <c r="K89" s="142"/>
      <c r="L89" s="195"/>
      <c r="M89" s="245"/>
      <c r="N89" s="976"/>
    </row>
    <row r="90" spans="1:14" s="134" customFormat="1" ht="15" customHeight="1">
      <c r="A90" s="978" t="s">
        <v>3171</v>
      </c>
      <c r="B90" s="240" t="s">
        <v>144</v>
      </c>
      <c r="C90" s="241"/>
      <c r="D90" s="242"/>
      <c r="E90" s="243">
        <v>310000</v>
      </c>
      <c r="F90" s="244"/>
      <c r="G90" s="142">
        <v>310000</v>
      </c>
      <c r="H90" s="195"/>
      <c r="I90" s="142"/>
      <c r="J90" s="195"/>
      <c r="K90" s="142"/>
      <c r="L90" s="195"/>
      <c r="M90" s="245"/>
      <c r="N90" s="976"/>
    </row>
    <row r="91" spans="1:14" s="134" customFormat="1" ht="30" customHeight="1">
      <c r="A91" s="978" t="s">
        <v>3172</v>
      </c>
      <c r="B91" s="240" t="s">
        <v>145</v>
      </c>
      <c r="C91" s="241">
        <v>1</v>
      </c>
      <c r="D91" s="242">
        <v>60000</v>
      </c>
      <c r="E91" s="243">
        <v>60000</v>
      </c>
      <c r="F91" s="244">
        <v>1</v>
      </c>
      <c r="G91" s="142">
        <v>60000</v>
      </c>
      <c r="H91" s="195"/>
      <c r="I91" s="142"/>
      <c r="J91" s="195"/>
      <c r="K91" s="142"/>
      <c r="L91" s="195"/>
      <c r="M91" s="245"/>
      <c r="N91" s="976"/>
    </row>
    <row r="92" spans="1:14" s="134" customFormat="1" ht="15" customHeight="1">
      <c r="A92" s="978" t="s">
        <v>3173</v>
      </c>
      <c r="B92" s="240" t="s">
        <v>146</v>
      </c>
      <c r="C92" s="241">
        <v>8</v>
      </c>
      <c r="D92" s="242"/>
      <c r="E92" s="243">
        <v>495000</v>
      </c>
      <c r="F92" s="244">
        <v>6</v>
      </c>
      <c r="G92" s="142">
        <v>405000</v>
      </c>
      <c r="H92" s="195">
        <v>1</v>
      </c>
      <c r="I92" s="142">
        <v>40000</v>
      </c>
      <c r="J92" s="195"/>
      <c r="K92" s="142"/>
      <c r="L92" s="195">
        <v>1</v>
      </c>
      <c r="M92" s="245">
        <v>50000</v>
      </c>
      <c r="N92" s="976"/>
    </row>
    <row r="93" spans="1:14" s="134" customFormat="1" ht="15" customHeight="1">
      <c r="A93" s="978" t="s">
        <v>3174</v>
      </c>
      <c r="B93" s="240" t="s">
        <v>670</v>
      </c>
      <c r="C93" s="241">
        <v>1</v>
      </c>
      <c r="D93" s="242">
        <v>36480</v>
      </c>
      <c r="E93" s="243">
        <v>36480</v>
      </c>
      <c r="F93" s="244">
        <v>1</v>
      </c>
      <c r="G93" s="142">
        <v>36480</v>
      </c>
      <c r="H93" s="195"/>
      <c r="I93" s="142"/>
      <c r="J93" s="195"/>
      <c r="K93" s="142"/>
      <c r="L93" s="195"/>
      <c r="M93" s="245"/>
      <c r="N93" s="976"/>
    </row>
    <row r="94" spans="1:14" s="134" customFormat="1" ht="15" customHeight="1">
      <c r="A94" s="978" t="s">
        <v>3175</v>
      </c>
      <c r="B94" s="240" t="s">
        <v>671</v>
      </c>
      <c r="C94" s="241">
        <v>2</v>
      </c>
      <c r="D94" s="242">
        <v>48860</v>
      </c>
      <c r="E94" s="243">
        <v>97720</v>
      </c>
      <c r="F94" s="244">
        <v>2</v>
      </c>
      <c r="G94" s="142">
        <v>97720</v>
      </c>
      <c r="H94" s="195"/>
      <c r="I94" s="142"/>
      <c r="J94" s="195"/>
      <c r="K94" s="142"/>
      <c r="L94" s="195"/>
      <c r="M94" s="245"/>
      <c r="N94" s="976"/>
    </row>
    <row r="95" spans="1:14" s="134" customFormat="1" ht="15" customHeight="1">
      <c r="A95" s="978" t="s">
        <v>3176</v>
      </c>
      <c r="B95" s="240" t="s">
        <v>672</v>
      </c>
      <c r="C95" s="241">
        <v>1</v>
      </c>
      <c r="D95" s="242">
        <v>65000</v>
      </c>
      <c r="E95" s="243">
        <v>65000</v>
      </c>
      <c r="F95" s="244"/>
      <c r="G95" s="142"/>
      <c r="H95" s="195">
        <v>1</v>
      </c>
      <c r="I95" s="142">
        <v>65000</v>
      </c>
      <c r="J95" s="195"/>
      <c r="K95" s="142"/>
      <c r="L95" s="195"/>
      <c r="M95" s="245"/>
      <c r="N95" s="976"/>
    </row>
    <row r="96" spans="1:14" s="134" customFormat="1" ht="15" customHeight="1">
      <c r="A96" s="978" t="s">
        <v>3177</v>
      </c>
      <c r="B96" s="240" t="s">
        <v>673</v>
      </c>
      <c r="C96" s="241">
        <v>3</v>
      </c>
      <c r="D96" s="242">
        <v>65000</v>
      </c>
      <c r="E96" s="243">
        <v>195000</v>
      </c>
      <c r="F96" s="244">
        <v>3</v>
      </c>
      <c r="G96" s="142">
        <v>195000</v>
      </c>
      <c r="H96" s="195"/>
      <c r="I96" s="142"/>
      <c r="J96" s="195"/>
      <c r="K96" s="142"/>
      <c r="L96" s="195"/>
      <c r="M96" s="245"/>
      <c r="N96" s="976"/>
    </row>
    <row r="97" spans="1:14" s="134" customFormat="1" ht="30" customHeight="1">
      <c r="A97" s="978" t="s">
        <v>3178</v>
      </c>
      <c r="B97" s="240" t="s">
        <v>148</v>
      </c>
      <c r="C97" s="241">
        <v>1</v>
      </c>
      <c r="D97" s="242">
        <v>40000</v>
      </c>
      <c r="E97" s="243">
        <v>40000</v>
      </c>
      <c r="F97" s="244">
        <v>1</v>
      </c>
      <c r="G97" s="142">
        <v>40000</v>
      </c>
      <c r="H97" s="195"/>
      <c r="I97" s="142"/>
      <c r="J97" s="195"/>
      <c r="K97" s="142"/>
      <c r="L97" s="195"/>
      <c r="M97" s="245"/>
      <c r="N97" s="976"/>
    </row>
    <row r="98" spans="1:14" s="134" customFormat="1" ht="30" customHeight="1">
      <c r="A98" s="978" t="s">
        <v>3179</v>
      </c>
      <c r="B98" s="240" t="s">
        <v>149</v>
      </c>
      <c r="C98" s="241">
        <v>1</v>
      </c>
      <c r="D98" s="242">
        <v>60000</v>
      </c>
      <c r="E98" s="243">
        <v>60000</v>
      </c>
      <c r="F98" s="244">
        <v>1</v>
      </c>
      <c r="G98" s="142">
        <v>60000</v>
      </c>
      <c r="H98" s="195"/>
      <c r="I98" s="142"/>
      <c r="J98" s="195"/>
      <c r="K98" s="142"/>
      <c r="L98" s="195"/>
      <c r="M98" s="245"/>
      <c r="N98" s="976"/>
    </row>
    <row r="99" spans="1:14" s="134" customFormat="1" ht="15" customHeight="1">
      <c r="A99" s="978" t="s">
        <v>3180</v>
      </c>
      <c r="B99" s="240" t="s">
        <v>150</v>
      </c>
      <c r="C99" s="241">
        <v>1</v>
      </c>
      <c r="D99" s="242">
        <v>60000</v>
      </c>
      <c r="E99" s="243">
        <v>60000</v>
      </c>
      <c r="F99" s="244">
        <v>1</v>
      </c>
      <c r="G99" s="142">
        <v>60000</v>
      </c>
      <c r="H99" s="195"/>
      <c r="I99" s="142"/>
      <c r="J99" s="195"/>
      <c r="K99" s="142"/>
      <c r="L99" s="195"/>
      <c r="M99" s="245"/>
      <c r="N99" s="976"/>
    </row>
    <row r="100" spans="1:14" s="134" customFormat="1" ht="15" customHeight="1">
      <c r="A100" s="978" t="s">
        <v>3181</v>
      </c>
      <c r="B100" s="240" t="s">
        <v>652</v>
      </c>
      <c r="C100" s="241">
        <v>1</v>
      </c>
      <c r="D100" s="242">
        <v>100000</v>
      </c>
      <c r="E100" s="243">
        <v>100000</v>
      </c>
      <c r="F100" s="244"/>
      <c r="G100" s="142"/>
      <c r="H100" s="195">
        <v>1</v>
      </c>
      <c r="I100" s="142">
        <v>100000</v>
      </c>
      <c r="J100" s="195"/>
      <c r="K100" s="142"/>
      <c r="L100" s="195"/>
      <c r="M100" s="245"/>
      <c r="N100" s="976"/>
    </row>
    <row r="101" spans="1:14" s="134" customFormat="1" ht="105" customHeight="1">
      <c r="A101" s="978" t="s">
        <v>3182</v>
      </c>
      <c r="B101" s="240" t="s">
        <v>665</v>
      </c>
      <c r="C101" s="241">
        <v>1</v>
      </c>
      <c r="D101" s="242">
        <v>50000</v>
      </c>
      <c r="E101" s="243">
        <v>50000</v>
      </c>
      <c r="F101" s="244"/>
      <c r="G101" s="142"/>
      <c r="H101" s="195">
        <v>1</v>
      </c>
      <c r="I101" s="142">
        <v>50000</v>
      </c>
      <c r="J101" s="195"/>
      <c r="K101" s="142"/>
      <c r="L101" s="195"/>
      <c r="M101" s="245"/>
      <c r="N101" s="976"/>
    </row>
    <row r="102" spans="1:14" s="134" customFormat="1" ht="15" customHeight="1">
      <c r="A102" s="978" t="s">
        <v>3183</v>
      </c>
      <c r="B102" s="240" t="s">
        <v>151</v>
      </c>
      <c r="C102" s="241">
        <v>1</v>
      </c>
      <c r="D102" s="242">
        <v>50000</v>
      </c>
      <c r="E102" s="243">
        <v>50000</v>
      </c>
      <c r="F102" s="244"/>
      <c r="G102" s="142"/>
      <c r="H102" s="195">
        <v>1</v>
      </c>
      <c r="I102" s="142">
        <v>50000</v>
      </c>
      <c r="J102" s="195"/>
      <c r="K102" s="142"/>
      <c r="L102" s="195"/>
      <c r="M102" s="245"/>
      <c r="N102" s="976"/>
    </row>
    <row r="103" spans="1:14" s="134" customFormat="1" ht="30.75" customHeight="1">
      <c r="A103" s="978" t="s">
        <v>3184</v>
      </c>
      <c r="B103" s="240" t="s">
        <v>674</v>
      </c>
      <c r="C103" s="241">
        <v>1</v>
      </c>
      <c r="D103" s="242">
        <v>70000</v>
      </c>
      <c r="E103" s="243">
        <v>70000</v>
      </c>
      <c r="F103" s="244">
        <v>1</v>
      </c>
      <c r="G103" s="142">
        <v>70000</v>
      </c>
      <c r="H103" s="195"/>
      <c r="I103" s="142"/>
      <c r="J103" s="195"/>
      <c r="K103" s="142"/>
      <c r="L103" s="195"/>
      <c r="M103" s="245"/>
      <c r="N103" s="976"/>
    </row>
    <row r="104" spans="1:14" s="134" customFormat="1" ht="15" customHeight="1">
      <c r="A104" s="978" t="s">
        <v>3185</v>
      </c>
      <c r="B104" s="240" t="s">
        <v>147</v>
      </c>
      <c r="C104" s="241">
        <v>2</v>
      </c>
      <c r="D104" s="242">
        <v>65000</v>
      </c>
      <c r="E104" s="243">
        <v>130000</v>
      </c>
      <c r="F104" s="244">
        <v>2</v>
      </c>
      <c r="G104" s="142">
        <v>130000</v>
      </c>
      <c r="H104" s="195"/>
      <c r="I104" s="142"/>
      <c r="J104" s="195"/>
      <c r="K104" s="142"/>
      <c r="L104" s="195"/>
      <c r="M104" s="245"/>
      <c r="N104" s="976"/>
    </row>
    <row r="105" spans="1:14" s="134" customFormat="1" ht="60" customHeight="1">
      <c r="A105" s="978" t="s">
        <v>3186</v>
      </c>
      <c r="B105" s="240" t="s">
        <v>675</v>
      </c>
      <c r="C105" s="241">
        <v>7</v>
      </c>
      <c r="D105" s="242">
        <v>60000</v>
      </c>
      <c r="E105" s="243">
        <v>420000</v>
      </c>
      <c r="F105" s="244">
        <v>7</v>
      </c>
      <c r="G105" s="142">
        <v>420000</v>
      </c>
      <c r="H105" s="195"/>
      <c r="I105" s="142"/>
      <c r="J105" s="195"/>
      <c r="K105" s="142"/>
      <c r="L105" s="195"/>
      <c r="M105" s="245"/>
      <c r="N105" s="976"/>
    </row>
    <row r="106" spans="1:14" s="134" customFormat="1" ht="192" customHeight="1">
      <c r="A106" s="978" t="s">
        <v>3187</v>
      </c>
      <c r="B106" s="240" t="s">
        <v>676</v>
      </c>
      <c r="C106" s="241">
        <v>3</v>
      </c>
      <c r="D106" s="242">
        <v>45000</v>
      </c>
      <c r="E106" s="243">
        <v>135000</v>
      </c>
      <c r="F106" s="244">
        <v>3</v>
      </c>
      <c r="G106" s="142">
        <v>135000</v>
      </c>
      <c r="H106" s="195"/>
      <c r="I106" s="142"/>
      <c r="J106" s="195"/>
      <c r="K106" s="142"/>
      <c r="L106" s="195"/>
      <c r="M106" s="245"/>
      <c r="N106" s="976"/>
    </row>
    <row r="107" spans="1:14" s="134" customFormat="1" ht="90" customHeight="1">
      <c r="A107" s="978" t="s">
        <v>3188</v>
      </c>
      <c r="B107" s="240" t="s">
        <v>661</v>
      </c>
      <c r="C107" s="241">
        <v>4</v>
      </c>
      <c r="D107" s="242">
        <v>160000</v>
      </c>
      <c r="E107" s="243">
        <v>640000</v>
      </c>
      <c r="F107" s="244"/>
      <c r="G107" s="142"/>
      <c r="H107" s="195">
        <v>4</v>
      </c>
      <c r="I107" s="142">
        <v>640000</v>
      </c>
      <c r="J107" s="195"/>
      <c r="K107" s="142"/>
      <c r="L107" s="195"/>
      <c r="M107" s="245"/>
      <c r="N107" s="976"/>
    </row>
    <row r="108" spans="1:14" s="134" customFormat="1" ht="90" customHeight="1">
      <c r="A108" s="978" t="s">
        <v>3189</v>
      </c>
      <c r="B108" s="240" t="s">
        <v>660</v>
      </c>
      <c r="C108" s="241">
        <v>2</v>
      </c>
      <c r="D108" s="242">
        <v>145000</v>
      </c>
      <c r="E108" s="243">
        <v>290000</v>
      </c>
      <c r="F108" s="244"/>
      <c r="G108" s="142"/>
      <c r="H108" s="195">
        <v>2</v>
      </c>
      <c r="I108" s="142">
        <v>290000</v>
      </c>
      <c r="J108" s="195"/>
      <c r="K108" s="142"/>
      <c r="L108" s="195"/>
      <c r="M108" s="245"/>
      <c r="N108" s="976"/>
    </row>
    <row r="109" spans="1:14" s="134" customFormat="1" ht="15" customHeight="1">
      <c r="A109" s="978" t="s">
        <v>3190</v>
      </c>
      <c r="B109" s="240" t="s">
        <v>152</v>
      </c>
      <c r="C109" s="241">
        <v>1</v>
      </c>
      <c r="D109" s="242">
        <v>35000</v>
      </c>
      <c r="E109" s="243">
        <v>35000</v>
      </c>
      <c r="F109" s="244">
        <v>1</v>
      </c>
      <c r="G109" s="142">
        <v>35000</v>
      </c>
      <c r="H109" s="195"/>
      <c r="I109" s="142"/>
      <c r="J109" s="195"/>
      <c r="K109" s="142"/>
      <c r="L109" s="195"/>
      <c r="M109" s="245"/>
      <c r="N109" s="976"/>
    </row>
    <row r="110" spans="1:14" s="134" customFormat="1" ht="15" customHeight="1">
      <c r="A110" s="978" t="s">
        <v>3191</v>
      </c>
      <c r="B110" s="221" t="s">
        <v>160</v>
      </c>
      <c r="C110" s="241">
        <v>1</v>
      </c>
      <c r="D110" s="242">
        <v>40000</v>
      </c>
      <c r="E110" s="243">
        <v>40000</v>
      </c>
      <c r="F110" s="244">
        <v>1</v>
      </c>
      <c r="G110" s="142">
        <v>40000</v>
      </c>
      <c r="H110" s="195"/>
      <c r="I110" s="142"/>
      <c r="J110" s="195"/>
      <c r="K110" s="142"/>
      <c r="L110" s="195"/>
      <c r="M110" s="245"/>
      <c r="N110" s="976"/>
    </row>
    <row r="111" spans="1:14" s="134" customFormat="1" ht="15" customHeight="1">
      <c r="A111" s="978" t="s">
        <v>3192</v>
      </c>
      <c r="B111" s="240" t="s">
        <v>153</v>
      </c>
      <c r="C111" s="241">
        <v>1</v>
      </c>
      <c r="D111" s="242">
        <v>60000</v>
      </c>
      <c r="E111" s="243">
        <v>60000</v>
      </c>
      <c r="F111" s="244">
        <v>1</v>
      </c>
      <c r="G111" s="142">
        <v>60000</v>
      </c>
      <c r="H111" s="195"/>
      <c r="I111" s="142"/>
      <c r="J111" s="195"/>
      <c r="K111" s="142"/>
      <c r="L111" s="195"/>
      <c r="M111" s="245"/>
      <c r="N111" s="976"/>
    </row>
    <row r="112" spans="1:14" s="134" customFormat="1" ht="15" customHeight="1">
      <c r="A112" s="978" t="s">
        <v>3193</v>
      </c>
      <c r="B112" s="240" t="s">
        <v>154</v>
      </c>
      <c r="C112" s="241">
        <v>1</v>
      </c>
      <c r="D112" s="242">
        <v>1700</v>
      </c>
      <c r="E112" s="243">
        <v>1700</v>
      </c>
      <c r="F112" s="244">
        <v>1</v>
      </c>
      <c r="G112" s="142">
        <v>1700</v>
      </c>
      <c r="H112" s="195"/>
      <c r="I112" s="142"/>
      <c r="J112" s="195"/>
      <c r="K112" s="142"/>
      <c r="L112" s="195"/>
      <c r="M112" s="245"/>
      <c r="N112" s="976"/>
    </row>
    <row r="113" spans="1:14" s="134" customFormat="1" ht="30" customHeight="1">
      <c r="A113" s="978" t="s">
        <v>3194</v>
      </c>
      <c r="B113" s="240" t="s">
        <v>604</v>
      </c>
      <c r="C113" s="241">
        <v>1</v>
      </c>
      <c r="D113" s="242">
        <v>48600</v>
      </c>
      <c r="E113" s="243">
        <v>48600</v>
      </c>
      <c r="F113" s="244">
        <v>1</v>
      </c>
      <c r="G113" s="142">
        <v>48600</v>
      </c>
      <c r="H113" s="195"/>
      <c r="I113" s="142"/>
      <c r="J113" s="195"/>
      <c r="K113" s="142"/>
      <c r="L113" s="195"/>
      <c r="M113" s="245"/>
      <c r="N113" s="976"/>
    </row>
    <row r="114" spans="1:14" s="134" customFormat="1" ht="30" customHeight="1">
      <c r="A114" s="978" t="s">
        <v>3195</v>
      </c>
      <c r="B114" s="240" t="s">
        <v>655</v>
      </c>
      <c r="C114" s="241">
        <v>2</v>
      </c>
      <c r="D114" s="242">
        <v>172000</v>
      </c>
      <c r="E114" s="243">
        <v>344000</v>
      </c>
      <c r="F114" s="244"/>
      <c r="G114" s="142"/>
      <c r="H114" s="195">
        <v>2</v>
      </c>
      <c r="I114" s="142">
        <v>344000</v>
      </c>
      <c r="J114" s="195"/>
      <c r="K114" s="142"/>
      <c r="L114" s="195"/>
      <c r="M114" s="245"/>
      <c r="N114" s="976"/>
    </row>
    <row r="115" spans="1:14" s="134" customFormat="1" ht="15" customHeight="1">
      <c r="A115" s="978" t="s">
        <v>3196</v>
      </c>
      <c r="B115" s="240" t="s">
        <v>155</v>
      </c>
      <c r="C115" s="241">
        <v>25</v>
      </c>
      <c r="D115" s="242">
        <v>60000</v>
      </c>
      <c r="E115" s="243">
        <v>1500000</v>
      </c>
      <c r="F115" s="244">
        <v>25</v>
      </c>
      <c r="G115" s="142">
        <v>1500000</v>
      </c>
      <c r="H115" s="195"/>
      <c r="I115" s="142"/>
      <c r="J115" s="195"/>
      <c r="K115" s="142"/>
      <c r="L115" s="195"/>
      <c r="M115" s="245"/>
      <c r="N115" s="976"/>
    </row>
    <row r="116" spans="1:14" s="134" customFormat="1" ht="15" customHeight="1">
      <c r="A116" s="978" t="s">
        <v>3197</v>
      </c>
      <c r="B116" s="240" t="s">
        <v>156</v>
      </c>
      <c r="C116" s="241">
        <v>1</v>
      </c>
      <c r="D116" s="242">
        <v>200000</v>
      </c>
      <c r="E116" s="243">
        <v>200000</v>
      </c>
      <c r="F116" s="244">
        <v>1</v>
      </c>
      <c r="G116" s="142">
        <v>200000</v>
      </c>
      <c r="H116" s="195"/>
      <c r="I116" s="142"/>
      <c r="J116" s="195"/>
      <c r="K116" s="142"/>
      <c r="L116" s="195"/>
      <c r="M116" s="245"/>
      <c r="N116" s="976"/>
    </row>
    <row r="117" spans="1:14" s="134" customFormat="1" ht="15" customHeight="1">
      <c r="A117" s="978" t="s">
        <v>3198</v>
      </c>
      <c r="B117" s="240" t="s">
        <v>157</v>
      </c>
      <c r="C117" s="241">
        <v>1</v>
      </c>
      <c r="D117" s="242">
        <v>80000</v>
      </c>
      <c r="E117" s="243">
        <v>80000</v>
      </c>
      <c r="F117" s="244">
        <v>1</v>
      </c>
      <c r="G117" s="142">
        <v>80000</v>
      </c>
      <c r="H117" s="195"/>
      <c r="I117" s="142"/>
      <c r="J117" s="195"/>
      <c r="K117" s="142"/>
      <c r="L117" s="195"/>
      <c r="M117" s="245"/>
      <c r="N117" s="976"/>
    </row>
    <row r="118" spans="1:14" s="134" customFormat="1" ht="15" customHeight="1">
      <c r="A118" s="978" t="s">
        <v>3199</v>
      </c>
      <c r="B118" s="240" t="s">
        <v>158</v>
      </c>
      <c r="C118" s="241">
        <v>1</v>
      </c>
      <c r="D118" s="242">
        <v>45000</v>
      </c>
      <c r="E118" s="243">
        <v>45000</v>
      </c>
      <c r="F118" s="244">
        <v>1</v>
      </c>
      <c r="G118" s="142">
        <v>45000</v>
      </c>
      <c r="H118" s="195"/>
      <c r="I118" s="142"/>
      <c r="J118" s="195"/>
      <c r="K118" s="142"/>
      <c r="L118" s="195"/>
      <c r="M118" s="245"/>
      <c r="N118" s="976"/>
    </row>
    <row r="119" spans="1:14" s="134" customFormat="1" ht="15" customHeight="1">
      <c r="A119" s="978" t="s">
        <v>3200</v>
      </c>
      <c r="B119" s="240" t="s">
        <v>159</v>
      </c>
      <c r="C119" s="241">
        <v>1</v>
      </c>
      <c r="D119" s="242">
        <v>50000</v>
      </c>
      <c r="E119" s="243">
        <v>50000</v>
      </c>
      <c r="F119" s="244">
        <v>1</v>
      </c>
      <c r="G119" s="142">
        <v>50000</v>
      </c>
      <c r="H119" s="195"/>
      <c r="I119" s="142"/>
      <c r="J119" s="195"/>
      <c r="K119" s="142"/>
      <c r="L119" s="195"/>
      <c r="M119" s="245"/>
      <c r="N119" s="976"/>
    </row>
    <row r="120" spans="1:14" s="134" customFormat="1" ht="15" customHeight="1">
      <c r="A120" s="978" t="s">
        <v>3201</v>
      </c>
      <c r="B120" s="240" t="s">
        <v>161</v>
      </c>
      <c r="C120" s="241">
        <v>2</v>
      </c>
      <c r="D120" s="242">
        <v>50000</v>
      </c>
      <c r="E120" s="243">
        <v>100000</v>
      </c>
      <c r="F120" s="244">
        <v>2</v>
      </c>
      <c r="G120" s="142">
        <v>100000</v>
      </c>
      <c r="H120" s="195"/>
      <c r="I120" s="142"/>
      <c r="J120" s="195"/>
      <c r="K120" s="142"/>
      <c r="L120" s="195"/>
      <c r="M120" s="245"/>
      <c r="N120" s="976"/>
    </row>
    <row r="121" spans="1:14" s="134" customFormat="1" ht="45" customHeight="1">
      <c r="A121" s="978" t="s">
        <v>3202</v>
      </c>
      <c r="B121" s="240" t="s">
        <v>162</v>
      </c>
      <c r="C121" s="241">
        <v>1</v>
      </c>
      <c r="D121" s="242">
        <v>1440</v>
      </c>
      <c r="E121" s="243">
        <v>1440</v>
      </c>
      <c r="F121" s="244">
        <v>1</v>
      </c>
      <c r="G121" s="142">
        <v>1440</v>
      </c>
      <c r="H121" s="195"/>
      <c r="I121" s="142"/>
      <c r="J121" s="195"/>
      <c r="K121" s="142"/>
      <c r="L121" s="195"/>
      <c r="M121" s="245"/>
      <c r="N121" s="976"/>
    </row>
    <row r="122" spans="1:14" s="134" customFormat="1" ht="14.25" customHeight="1">
      <c r="A122" s="978" t="s">
        <v>3203</v>
      </c>
      <c r="B122" s="240" t="s">
        <v>163</v>
      </c>
      <c r="C122" s="241">
        <v>1</v>
      </c>
      <c r="D122" s="242">
        <v>1440</v>
      </c>
      <c r="E122" s="243">
        <v>1440</v>
      </c>
      <c r="F122" s="244">
        <v>1</v>
      </c>
      <c r="G122" s="142">
        <v>1440</v>
      </c>
      <c r="H122" s="195"/>
      <c r="I122" s="142"/>
      <c r="J122" s="195"/>
      <c r="K122" s="142"/>
      <c r="L122" s="195"/>
      <c r="M122" s="245"/>
      <c r="N122" s="976"/>
    </row>
    <row r="123" spans="1:14" s="134" customFormat="1" ht="45" customHeight="1">
      <c r="A123" s="978" t="s">
        <v>3204</v>
      </c>
      <c r="B123" s="240" t="s">
        <v>164</v>
      </c>
      <c r="C123" s="241">
        <v>1</v>
      </c>
      <c r="D123" s="242">
        <v>9520</v>
      </c>
      <c r="E123" s="243">
        <v>9520</v>
      </c>
      <c r="F123" s="244">
        <v>1</v>
      </c>
      <c r="G123" s="142">
        <v>9520</v>
      </c>
      <c r="H123" s="195"/>
      <c r="I123" s="142"/>
      <c r="J123" s="195"/>
      <c r="K123" s="142"/>
      <c r="L123" s="195"/>
      <c r="M123" s="245"/>
      <c r="N123" s="976"/>
    </row>
    <row r="124" spans="1:14" s="134" customFormat="1" ht="15" customHeight="1">
      <c r="A124" s="978" t="s">
        <v>3205</v>
      </c>
      <c r="B124" s="240" t="s">
        <v>165</v>
      </c>
      <c r="C124" s="241">
        <v>2</v>
      </c>
      <c r="D124" s="242">
        <v>28836</v>
      </c>
      <c r="E124" s="243">
        <v>28836</v>
      </c>
      <c r="F124" s="244">
        <v>2</v>
      </c>
      <c r="G124" s="142">
        <v>28836</v>
      </c>
      <c r="H124" s="195"/>
      <c r="I124" s="142"/>
      <c r="J124" s="195"/>
      <c r="K124" s="142"/>
      <c r="L124" s="195"/>
      <c r="M124" s="245"/>
      <c r="N124" s="976"/>
    </row>
    <row r="125" spans="1:14" s="134" customFormat="1" ht="15" customHeight="1">
      <c r="A125" s="978" t="s">
        <v>3206</v>
      </c>
      <c r="B125" s="240" t="s">
        <v>166</v>
      </c>
      <c r="C125" s="241">
        <v>2</v>
      </c>
      <c r="D125" s="242">
        <v>6000</v>
      </c>
      <c r="E125" s="243">
        <v>12000</v>
      </c>
      <c r="F125" s="244">
        <v>2</v>
      </c>
      <c r="G125" s="142">
        <v>12000</v>
      </c>
      <c r="H125" s="195"/>
      <c r="I125" s="142"/>
      <c r="J125" s="195"/>
      <c r="K125" s="142"/>
      <c r="L125" s="195"/>
      <c r="M125" s="245"/>
      <c r="N125" s="976"/>
    </row>
    <row r="126" spans="1:14" s="134" customFormat="1" ht="15" customHeight="1">
      <c r="A126" s="978" t="s">
        <v>3207</v>
      </c>
      <c r="B126" s="240" t="s">
        <v>168</v>
      </c>
      <c r="C126" s="241">
        <v>1</v>
      </c>
      <c r="D126" s="242">
        <v>10000</v>
      </c>
      <c r="E126" s="243">
        <v>10000</v>
      </c>
      <c r="F126" s="244">
        <v>1</v>
      </c>
      <c r="G126" s="142">
        <v>10000</v>
      </c>
      <c r="H126" s="195"/>
      <c r="I126" s="142"/>
      <c r="J126" s="195"/>
      <c r="K126" s="142"/>
      <c r="L126" s="195"/>
      <c r="M126" s="245"/>
      <c r="N126" s="976"/>
    </row>
    <row r="127" spans="1:14" s="134" customFormat="1" ht="15" customHeight="1">
      <c r="A127" s="978" t="s">
        <v>3208</v>
      </c>
      <c r="B127" s="240" t="s">
        <v>170</v>
      </c>
      <c r="C127" s="241">
        <v>1</v>
      </c>
      <c r="D127" s="242">
        <v>15000</v>
      </c>
      <c r="E127" s="243">
        <v>15000</v>
      </c>
      <c r="F127" s="244">
        <v>1</v>
      </c>
      <c r="G127" s="142">
        <v>15000</v>
      </c>
      <c r="H127" s="195"/>
      <c r="I127" s="142"/>
      <c r="J127" s="195"/>
      <c r="K127" s="142"/>
      <c r="L127" s="195"/>
      <c r="M127" s="245"/>
      <c r="N127" s="976"/>
    </row>
    <row r="128" spans="1:14" s="134" customFormat="1" ht="45" customHeight="1">
      <c r="A128" s="978" t="s">
        <v>3209</v>
      </c>
      <c r="B128" s="240" t="s">
        <v>169</v>
      </c>
      <c r="C128" s="241">
        <v>2</v>
      </c>
      <c r="D128" s="242">
        <v>9000</v>
      </c>
      <c r="E128" s="243">
        <v>18000</v>
      </c>
      <c r="F128" s="244">
        <v>2</v>
      </c>
      <c r="G128" s="142">
        <v>18000</v>
      </c>
      <c r="H128" s="195"/>
      <c r="I128" s="142"/>
      <c r="J128" s="195"/>
      <c r="K128" s="142"/>
      <c r="L128" s="195"/>
      <c r="M128" s="245"/>
      <c r="N128" s="976"/>
    </row>
    <row r="129" spans="1:14" s="134" customFormat="1" ht="30.75" customHeight="1">
      <c r="A129" s="978" t="s">
        <v>3210</v>
      </c>
      <c r="B129" s="240" t="s">
        <v>173</v>
      </c>
      <c r="C129" s="241">
        <v>1</v>
      </c>
      <c r="D129" s="242">
        <v>7800</v>
      </c>
      <c r="E129" s="243">
        <v>7800</v>
      </c>
      <c r="F129" s="244">
        <v>1</v>
      </c>
      <c r="G129" s="142">
        <v>7800</v>
      </c>
      <c r="H129" s="195"/>
      <c r="I129" s="142"/>
      <c r="J129" s="195"/>
      <c r="K129" s="142"/>
      <c r="L129" s="195"/>
      <c r="M129" s="245"/>
      <c r="N129" s="976"/>
    </row>
    <row r="130" spans="1:14" s="134" customFormat="1" ht="30" customHeight="1">
      <c r="A130" s="978" t="s">
        <v>3211</v>
      </c>
      <c r="B130" s="240" t="s">
        <v>171</v>
      </c>
      <c r="C130" s="241">
        <v>6</v>
      </c>
      <c r="D130" s="242">
        <v>9150</v>
      </c>
      <c r="E130" s="243">
        <v>54900</v>
      </c>
      <c r="F130" s="244">
        <v>6</v>
      </c>
      <c r="G130" s="142">
        <v>54900</v>
      </c>
      <c r="H130" s="195"/>
      <c r="I130" s="142"/>
      <c r="J130" s="195"/>
      <c r="K130" s="142"/>
      <c r="L130" s="195"/>
      <c r="M130" s="245"/>
      <c r="N130" s="976"/>
    </row>
    <row r="131" spans="1:14" s="134" customFormat="1" ht="30" customHeight="1">
      <c r="A131" s="978" t="s">
        <v>3212</v>
      </c>
      <c r="B131" s="240" t="s">
        <v>172</v>
      </c>
      <c r="C131" s="241">
        <v>2</v>
      </c>
      <c r="D131" s="242">
        <v>15000</v>
      </c>
      <c r="E131" s="243">
        <v>30000</v>
      </c>
      <c r="F131" s="244">
        <v>2</v>
      </c>
      <c r="G131" s="142">
        <v>30000</v>
      </c>
      <c r="H131" s="195"/>
      <c r="I131" s="142"/>
      <c r="J131" s="195"/>
      <c r="K131" s="142"/>
      <c r="L131" s="195"/>
      <c r="M131" s="245"/>
      <c r="N131" s="976"/>
    </row>
    <row r="132" spans="1:14" s="134" customFormat="1" ht="15" customHeight="1">
      <c r="A132" s="978" t="s">
        <v>3213</v>
      </c>
      <c r="B132" s="240" t="s">
        <v>603</v>
      </c>
      <c r="C132" s="241">
        <v>12</v>
      </c>
      <c r="D132" s="242">
        <v>9900</v>
      </c>
      <c r="E132" s="243">
        <v>118800</v>
      </c>
      <c r="F132" s="244">
        <v>10</v>
      </c>
      <c r="G132" s="142">
        <v>99000</v>
      </c>
      <c r="H132" s="195"/>
      <c r="I132" s="142"/>
      <c r="J132" s="195">
        <v>2</v>
      </c>
      <c r="K132" s="142">
        <v>19800</v>
      </c>
      <c r="L132" s="195"/>
      <c r="M132" s="245"/>
      <c r="N132" s="976"/>
    </row>
    <row r="133" spans="1:14" s="134" customFormat="1" ht="15" customHeight="1">
      <c r="A133" s="978" t="s">
        <v>3214</v>
      </c>
      <c r="B133" s="240" t="s">
        <v>174</v>
      </c>
      <c r="C133" s="241">
        <v>1</v>
      </c>
      <c r="D133" s="242">
        <v>18200</v>
      </c>
      <c r="E133" s="243">
        <v>18200</v>
      </c>
      <c r="F133" s="244">
        <v>1</v>
      </c>
      <c r="G133" s="142">
        <v>18200</v>
      </c>
      <c r="H133" s="195"/>
      <c r="I133" s="142"/>
      <c r="J133" s="195"/>
      <c r="K133" s="142"/>
      <c r="L133" s="195"/>
      <c r="M133" s="245"/>
      <c r="N133" s="976"/>
    </row>
    <row r="134" spans="1:14" s="134" customFormat="1" ht="15" customHeight="1">
      <c r="A134" s="978" t="s">
        <v>3215</v>
      </c>
      <c r="B134" s="240" t="s">
        <v>175</v>
      </c>
      <c r="C134" s="241">
        <v>1</v>
      </c>
      <c r="D134" s="242">
        <v>10000</v>
      </c>
      <c r="E134" s="243">
        <v>10000</v>
      </c>
      <c r="F134" s="244">
        <v>1</v>
      </c>
      <c r="G134" s="142">
        <v>10000</v>
      </c>
      <c r="H134" s="195"/>
      <c r="I134" s="142"/>
      <c r="J134" s="195"/>
      <c r="K134" s="142"/>
      <c r="L134" s="195"/>
      <c r="M134" s="245"/>
      <c r="N134" s="976"/>
    </row>
    <row r="135" spans="1:14" s="134" customFormat="1" ht="30" customHeight="1">
      <c r="A135" s="978" t="s">
        <v>3216</v>
      </c>
      <c r="B135" s="240" t="s">
        <v>176</v>
      </c>
      <c r="C135" s="241">
        <v>1</v>
      </c>
      <c r="D135" s="242">
        <v>7000</v>
      </c>
      <c r="E135" s="243">
        <v>7000</v>
      </c>
      <c r="F135" s="244">
        <v>1</v>
      </c>
      <c r="G135" s="142">
        <v>7000</v>
      </c>
      <c r="H135" s="195"/>
      <c r="I135" s="142"/>
      <c r="J135" s="195"/>
      <c r="K135" s="142"/>
      <c r="L135" s="195"/>
      <c r="M135" s="245"/>
      <c r="N135" s="976"/>
    </row>
    <row r="136" spans="1:14" s="134" customFormat="1" ht="15" customHeight="1">
      <c r="A136" s="978" t="s">
        <v>3217</v>
      </c>
      <c r="B136" s="240" t="s">
        <v>167</v>
      </c>
      <c r="C136" s="241">
        <v>6</v>
      </c>
      <c r="D136" s="242">
        <v>7000</v>
      </c>
      <c r="E136" s="243">
        <v>42000</v>
      </c>
      <c r="F136" s="244">
        <v>6</v>
      </c>
      <c r="G136" s="142">
        <v>42000</v>
      </c>
      <c r="H136" s="195"/>
      <c r="I136" s="142"/>
      <c r="J136" s="195"/>
      <c r="K136" s="142"/>
      <c r="L136" s="195"/>
      <c r="M136" s="245"/>
      <c r="N136" s="976"/>
    </row>
    <row r="137" spans="1:14" s="134" customFormat="1" ht="30" customHeight="1">
      <c r="A137" s="978" t="s">
        <v>3218</v>
      </c>
      <c r="B137" s="240" t="s">
        <v>177</v>
      </c>
      <c r="C137" s="241">
        <v>1</v>
      </c>
      <c r="D137" s="242">
        <v>10000</v>
      </c>
      <c r="E137" s="243">
        <v>10000</v>
      </c>
      <c r="F137" s="244">
        <v>1</v>
      </c>
      <c r="G137" s="142">
        <v>10000</v>
      </c>
      <c r="H137" s="195"/>
      <c r="I137" s="142"/>
      <c r="J137" s="195"/>
      <c r="K137" s="142"/>
      <c r="L137" s="195"/>
      <c r="M137" s="245"/>
      <c r="N137" s="976"/>
    </row>
    <row r="138" spans="1:14" s="134" customFormat="1" ht="16.5" customHeight="1">
      <c r="A138" s="978" t="s">
        <v>3219</v>
      </c>
      <c r="B138" s="240" t="s">
        <v>178</v>
      </c>
      <c r="C138" s="241">
        <v>1</v>
      </c>
      <c r="D138" s="242">
        <v>11000</v>
      </c>
      <c r="E138" s="243">
        <v>11000</v>
      </c>
      <c r="F138" s="244">
        <v>1</v>
      </c>
      <c r="G138" s="142">
        <v>11000</v>
      </c>
      <c r="H138" s="195"/>
      <c r="I138" s="142"/>
      <c r="J138" s="195"/>
      <c r="K138" s="142"/>
      <c r="L138" s="195"/>
      <c r="M138" s="245"/>
      <c r="N138" s="976"/>
    </row>
    <row r="139" spans="1:14" s="134" customFormat="1" ht="30" customHeight="1">
      <c r="A139" s="978" t="s">
        <v>3220</v>
      </c>
      <c r="B139" s="240" t="s">
        <v>179</v>
      </c>
      <c r="C139" s="241">
        <v>1</v>
      </c>
      <c r="D139" s="242">
        <v>9685.7000000000007</v>
      </c>
      <c r="E139" s="243">
        <v>9685.7000000000007</v>
      </c>
      <c r="F139" s="244">
        <v>1</v>
      </c>
      <c r="G139" s="142">
        <v>9685.7000000000007</v>
      </c>
      <c r="H139" s="195"/>
      <c r="I139" s="142"/>
      <c r="J139" s="195"/>
      <c r="K139" s="142"/>
      <c r="L139" s="195"/>
      <c r="M139" s="245"/>
      <c r="N139" s="976"/>
    </row>
    <row r="140" spans="1:14" s="134" customFormat="1" ht="30" customHeight="1">
      <c r="A140" s="978" t="s">
        <v>3221</v>
      </c>
      <c r="B140" s="240" t="s">
        <v>180</v>
      </c>
      <c r="C140" s="241">
        <v>3</v>
      </c>
      <c r="D140" s="242">
        <v>10000</v>
      </c>
      <c r="E140" s="243">
        <v>30000</v>
      </c>
      <c r="F140" s="244">
        <v>3</v>
      </c>
      <c r="G140" s="142">
        <v>30000</v>
      </c>
      <c r="H140" s="195"/>
      <c r="I140" s="142"/>
      <c r="J140" s="195"/>
      <c r="K140" s="142"/>
      <c r="L140" s="195"/>
      <c r="M140" s="245"/>
      <c r="N140" s="976"/>
    </row>
    <row r="141" spans="1:14" s="134" customFormat="1" ht="15" customHeight="1">
      <c r="A141" s="978" t="s">
        <v>3222</v>
      </c>
      <c r="B141" s="240" t="s">
        <v>138</v>
      </c>
      <c r="C141" s="241">
        <v>1</v>
      </c>
      <c r="D141" s="242">
        <v>110000</v>
      </c>
      <c r="E141" s="243">
        <v>110000</v>
      </c>
      <c r="F141" s="244">
        <v>1</v>
      </c>
      <c r="G141" s="142">
        <v>110000</v>
      </c>
      <c r="H141" s="195"/>
      <c r="I141" s="142"/>
      <c r="J141" s="195"/>
      <c r="K141" s="142"/>
      <c r="L141" s="195"/>
      <c r="M141" s="245"/>
      <c r="N141" s="976"/>
    </row>
    <row r="142" spans="1:14" s="134" customFormat="1" ht="15" customHeight="1">
      <c r="A142" s="978" t="s">
        <v>3223</v>
      </c>
      <c r="B142" s="240" t="s">
        <v>181</v>
      </c>
      <c r="C142" s="241">
        <v>1</v>
      </c>
      <c r="D142" s="242">
        <v>75642</v>
      </c>
      <c r="E142" s="243">
        <v>75642</v>
      </c>
      <c r="F142" s="244">
        <v>1</v>
      </c>
      <c r="G142" s="142">
        <v>75642</v>
      </c>
      <c r="H142" s="195"/>
      <c r="I142" s="142"/>
      <c r="J142" s="195"/>
      <c r="K142" s="142"/>
      <c r="L142" s="195"/>
      <c r="M142" s="245"/>
      <c r="N142" s="976"/>
    </row>
    <row r="143" spans="1:14" s="134" customFormat="1" ht="15" customHeight="1">
      <c r="A143" s="978" t="s">
        <v>3224</v>
      </c>
      <c r="B143" s="240" t="s">
        <v>182</v>
      </c>
      <c r="C143" s="241">
        <v>1</v>
      </c>
      <c r="D143" s="242">
        <v>40000</v>
      </c>
      <c r="E143" s="243">
        <v>40000</v>
      </c>
      <c r="F143" s="244">
        <v>1</v>
      </c>
      <c r="G143" s="142">
        <v>40000</v>
      </c>
      <c r="H143" s="195"/>
      <c r="I143" s="142"/>
      <c r="J143" s="195"/>
      <c r="K143" s="142"/>
      <c r="L143" s="195"/>
      <c r="M143" s="245"/>
      <c r="N143" s="976"/>
    </row>
    <row r="144" spans="1:14" s="134" customFormat="1" ht="15" customHeight="1">
      <c r="A144" s="978" t="s">
        <v>3225</v>
      </c>
      <c r="B144" s="240" t="s">
        <v>183</v>
      </c>
      <c r="C144" s="241">
        <v>1</v>
      </c>
      <c r="D144" s="242">
        <v>40000</v>
      </c>
      <c r="E144" s="243">
        <v>40000</v>
      </c>
      <c r="F144" s="244">
        <v>1</v>
      </c>
      <c r="G144" s="142">
        <v>40000</v>
      </c>
      <c r="H144" s="195"/>
      <c r="I144" s="142"/>
      <c r="J144" s="195"/>
      <c r="K144" s="142"/>
      <c r="L144" s="195"/>
      <c r="M144" s="245"/>
      <c r="N144" s="976"/>
    </row>
    <row r="145" spans="1:14" s="134" customFormat="1" ht="30" customHeight="1">
      <c r="A145" s="978" t="s">
        <v>3226</v>
      </c>
      <c r="B145" s="240" t="s">
        <v>184</v>
      </c>
      <c r="C145" s="241">
        <v>1</v>
      </c>
      <c r="D145" s="242">
        <v>38000</v>
      </c>
      <c r="E145" s="243">
        <v>38000</v>
      </c>
      <c r="F145" s="244">
        <v>1</v>
      </c>
      <c r="G145" s="142">
        <v>38000</v>
      </c>
      <c r="H145" s="195"/>
      <c r="I145" s="142"/>
      <c r="J145" s="195"/>
      <c r="K145" s="142"/>
      <c r="L145" s="195"/>
      <c r="M145" s="245"/>
      <c r="N145" s="976"/>
    </row>
    <row r="146" spans="1:14" s="134" customFormat="1" ht="15" customHeight="1">
      <c r="A146" s="978" t="s">
        <v>3227</v>
      </c>
      <c r="B146" s="240" t="s">
        <v>129</v>
      </c>
      <c r="C146" s="241">
        <v>1</v>
      </c>
      <c r="D146" s="242">
        <v>15000</v>
      </c>
      <c r="E146" s="243">
        <v>15000</v>
      </c>
      <c r="F146" s="244">
        <v>1</v>
      </c>
      <c r="G146" s="142">
        <v>15000</v>
      </c>
      <c r="H146" s="195"/>
      <c r="I146" s="142"/>
      <c r="J146" s="195"/>
      <c r="K146" s="142"/>
      <c r="L146" s="195"/>
      <c r="M146" s="245"/>
      <c r="N146" s="976"/>
    </row>
    <row r="147" spans="1:14" s="134" customFormat="1" ht="15" customHeight="1">
      <c r="A147" s="978" t="s">
        <v>3228</v>
      </c>
      <c r="B147" s="240" t="s">
        <v>185</v>
      </c>
      <c r="C147" s="241">
        <v>1</v>
      </c>
      <c r="D147" s="242">
        <v>90000</v>
      </c>
      <c r="E147" s="243">
        <v>90000</v>
      </c>
      <c r="F147" s="244">
        <v>1</v>
      </c>
      <c r="G147" s="142">
        <v>90000</v>
      </c>
      <c r="H147" s="195"/>
      <c r="I147" s="142"/>
      <c r="J147" s="195"/>
      <c r="K147" s="142"/>
      <c r="L147" s="195"/>
      <c r="M147" s="245"/>
      <c r="N147" s="976"/>
    </row>
    <row r="148" spans="1:14" s="134" customFormat="1" ht="15" customHeight="1">
      <c r="A148" s="978" t="s">
        <v>3229</v>
      </c>
      <c r="B148" s="240" t="s">
        <v>186</v>
      </c>
      <c r="C148" s="241">
        <v>1</v>
      </c>
      <c r="D148" s="242">
        <v>60000</v>
      </c>
      <c r="E148" s="243">
        <v>60000</v>
      </c>
      <c r="F148" s="244">
        <v>1</v>
      </c>
      <c r="G148" s="142">
        <v>60000</v>
      </c>
      <c r="H148" s="195"/>
      <c r="I148" s="142"/>
      <c r="J148" s="195"/>
      <c r="K148" s="142"/>
      <c r="L148" s="195"/>
      <c r="M148" s="245"/>
      <c r="N148" s="976"/>
    </row>
    <row r="149" spans="1:14" s="134" customFormat="1" ht="15" customHeight="1">
      <c r="A149" s="978" t="s">
        <v>3230</v>
      </c>
      <c r="B149" s="240" t="s">
        <v>600</v>
      </c>
      <c r="C149" s="241">
        <v>1</v>
      </c>
      <c r="D149" s="242">
        <v>112295.28</v>
      </c>
      <c r="E149" s="243">
        <v>112295.28</v>
      </c>
      <c r="F149" s="244">
        <v>1</v>
      </c>
      <c r="G149" s="142">
        <v>112295.28</v>
      </c>
      <c r="H149" s="195"/>
      <c r="I149" s="142"/>
      <c r="J149" s="195"/>
      <c r="K149" s="142"/>
      <c r="L149" s="195"/>
      <c r="M149" s="245"/>
      <c r="N149" s="976"/>
    </row>
    <row r="150" spans="1:14" s="134" customFormat="1" ht="15" customHeight="1">
      <c r="A150" s="978" t="s">
        <v>3231</v>
      </c>
      <c r="B150" s="240" t="s">
        <v>607</v>
      </c>
      <c r="C150" s="241">
        <v>1</v>
      </c>
      <c r="D150" s="242">
        <v>64987.5</v>
      </c>
      <c r="E150" s="243">
        <v>64988</v>
      </c>
      <c r="F150" s="244">
        <v>1</v>
      </c>
      <c r="G150" s="142">
        <v>64987.5</v>
      </c>
      <c r="H150" s="195"/>
      <c r="I150" s="142"/>
      <c r="J150" s="195"/>
      <c r="K150" s="142"/>
      <c r="L150" s="195"/>
      <c r="M150" s="245"/>
      <c r="N150" s="976"/>
    </row>
    <row r="151" spans="1:14" s="134" customFormat="1" ht="15" customHeight="1">
      <c r="A151" s="978" t="s">
        <v>3232</v>
      </c>
      <c r="B151" s="240" t="s">
        <v>187</v>
      </c>
      <c r="C151" s="241">
        <v>1</v>
      </c>
      <c r="D151" s="242">
        <v>4226</v>
      </c>
      <c r="E151" s="243">
        <v>4226</v>
      </c>
      <c r="F151" s="244">
        <v>1</v>
      </c>
      <c r="G151" s="142">
        <v>4226</v>
      </c>
      <c r="H151" s="195"/>
      <c r="I151" s="142"/>
      <c r="J151" s="195"/>
      <c r="K151" s="142"/>
      <c r="L151" s="195"/>
      <c r="M151" s="245"/>
      <c r="N151" s="976"/>
    </row>
    <row r="152" spans="1:14" s="134" customFormat="1" ht="15" customHeight="1">
      <c r="A152" s="978" t="s">
        <v>3233</v>
      </c>
      <c r="B152" s="240" t="s">
        <v>188</v>
      </c>
      <c r="C152" s="241">
        <v>4</v>
      </c>
      <c r="D152" s="242">
        <v>2500</v>
      </c>
      <c r="E152" s="243">
        <v>10000</v>
      </c>
      <c r="F152" s="244">
        <v>4</v>
      </c>
      <c r="G152" s="142">
        <v>10000</v>
      </c>
      <c r="H152" s="195"/>
      <c r="I152" s="142"/>
      <c r="J152" s="195"/>
      <c r="K152" s="142"/>
      <c r="L152" s="195"/>
      <c r="M152" s="245"/>
      <c r="N152" s="976"/>
    </row>
    <row r="153" spans="1:14" s="134" customFormat="1" ht="30" customHeight="1">
      <c r="A153" s="978" t="s">
        <v>3234</v>
      </c>
      <c r="B153" s="240" t="s">
        <v>189</v>
      </c>
      <c r="C153" s="241">
        <v>1</v>
      </c>
      <c r="D153" s="242">
        <v>110000</v>
      </c>
      <c r="E153" s="243">
        <v>110000</v>
      </c>
      <c r="F153" s="244"/>
      <c r="G153" s="142"/>
      <c r="H153" s="195">
        <v>1</v>
      </c>
      <c r="I153" s="142">
        <v>110000</v>
      </c>
      <c r="J153" s="195"/>
      <c r="K153" s="142"/>
      <c r="L153" s="195"/>
      <c r="M153" s="245"/>
      <c r="N153" s="976"/>
    </row>
    <row r="154" spans="1:14" s="134" customFormat="1" ht="30" customHeight="1">
      <c r="A154" s="978" t="s">
        <v>3235</v>
      </c>
      <c r="B154" s="240" t="s">
        <v>191</v>
      </c>
      <c r="C154" s="241">
        <v>4</v>
      </c>
      <c r="D154" s="242">
        <v>9000</v>
      </c>
      <c r="E154" s="243">
        <v>36000</v>
      </c>
      <c r="F154" s="244">
        <v>4</v>
      </c>
      <c r="G154" s="142">
        <v>36000</v>
      </c>
      <c r="H154" s="195"/>
      <c r="I154" s="142"/>
      <c r="J154" s="195"/>
      <c r="K154" s="142"/>
      <c r="L154" s="195"/>
      <c r="M154" s="245"/>
      <c r="N154" s="976"/>
    </row>
    <row r="155" spans="1:14" s="134" customFormat="1" ht="15" customHeight="1">
      <c r="A155" s="978" t="s">
        <v>3236</v>
      </c>
      <c r="B155" s="240" t="s">
        <v>192</v>
      </c>
      <c r="C155" s="241">
        <v>1</v>
      </c>
      <c r="D155" s="242">
        <v>100000</v>
      </c>
      <c r="E155" s="243">
        <v>100000</v>
      </c>
      <c r="F155" s="244">
        <v>1</v>
      </c>
      <c r="G155" s="142">
        <v>100000</v>
      </c>
      <c r="H155" s="195"/>
      <c r="I155" s="142"/>
      <c r="J155" s="195"/>
      <c r="K155" s="142"/>
      <c r="L155" s="195"/>
      <c r="M155" s="245"/>
      <c r="N155" s="976"/>
    </row>
    <row r="156" spans="1:14" s="134" customFormat="1" ht="15" customHeight="1">
      <c r="A156" s="978" t="s">
        <v>3237</v>
      </c>
      <c r="B156" s="240" t="s">
        <v>193</v>
      </c>
      <c r="C156" s="241">
        <v>20</v>
      </c>
      <c r="D156" s="242"/>
      <c r="E156" s="243">
        <v>55000</v>
      </c>
      <c r="F156" s="244">
        <v>10</v>
      </c>
      <c r="G156" s="142">
        <v>27000</v>
      </c>
      <c r="H156" s="195">
        <v>10</v>
      </c>
      <c r="I156" s="142">
        <v>28000</v>
      </c>
      <c r="J156" s="195"/>
      <c r="K156" s="142"/>
      <c r="L156" s="195"/>
      <c r="M156" s="245"/>
      <c r="N156" s="976"/>
    </row>
    <row r="157" spans="1:14" s="134" customFormat="1" ht="15" customHeight="1">
      <c r="A157" s="978" t="s">
        <v>3238</v>
      </c>
      <c r="B157" s="240" t="s">
        <v>194</v>
      </c>
      <c r="C157" s="241">
        <v>15</v>
      </c>
      <c r="D157" s="242">
        <v>4700</v>
      </c>
      <c r="E157" s="243">
        <v>70500</v>
      </c>
      <c r="F157" s="244">
        <v>15</v>
      </c>
      <c r="G157" s="142">
        <v>70500</v>
      </c>
      <c r="H157" s="195"/>
      <c r="I157" s="142"/>
      <c r="J157" s="195"/>
      <c r="K157" s="142"/>
      <c r="L157" s="195"/>
      <c r="M157" s="245"/>
      <c r="N157" s="976"/>
    </row>
    <row r="158" spans="1:14" s="134" customFormat="1" ht="15" customHeight="1">
      <c r="A158" s="978" t="s">
        <v>3239</v>
      </c>
      <c r="B158" s="240" t="s">
        <v>195</v>
      </c>
      <c r="C158" s="241">
        <v>3</v>
      </c>
      <c r="D158" s="242">
        <v>5500</v>
      </c>
      <c r="E158" s="243">
        <v>16500</v>
      </c>
      <c r="F158" s="244">
        <v>3</v>
      </c>
      <c r="G158" s="142">
        <v>16500</v>
      </c>
      <c r="H158" s="195"/>
      <c r="I158" s="142"/>
      <c r="J158" s="195"/>
      <c r="K158" s="142"/>
      <c r="L158" s="195"/>
      <c r="M158" s="245"/>
      <c r="N158" s="976"/>
    </row>
    <row r="159" spans="1:14" s="134" customFormat="1" ht="30.75" customHeight="1">
      <c r="A159" s="978" t="s">
        <v>3240</v>
      </c>
      <c r="B159" s="240" t="s">
        <v>197</v>
      </c>
      <c r="C159" s="241">
        <v>5</v>
      </c>
      <c r="D159" s="242"/>
      <c r="E159" s="243">
        <v>22500</v>
      </c>
      <c r="F159" s="244">
        <v>5</v>
      </c>
      <c r="G159" s="142">
        <v>22500</v>
      </c>
      <c r="H159" s="195"/>
      <c r="I159" s="142"/>
      <c r="J159" s="195"/>
      <c r="K159" s="142"/>
      <c r="L159" s="195"/>
      <c r="M159" s="245"/>
      <c r="N159" s="976"/>
    </row>
    <row r="160" spans="1:14" s="134" customFormat="1" ht="15" customHeight="1">
      <c r="A160" s="978" t="s">
        <v>3241</v>
      </c>
      <c r="B160" s="240" t="s">
        <v>196</v>
      </c>
      <c r="C160" s="241">
        <v>5</v>
      </c>
      <c r="D160" s="242">
        <v>5000</v>
      </c>
      <c r="E160" s="243">
        <v>25000</v>
      </c>
      <c r="F160" s="244">
        <v>5</v>
      </c>
      <c r="G160" s="142">
        <v>25000</v>
      </c>
      <c r="H160" s="195"/>
      <c r="I160" s="142"/>
      <c r="J160" s="195"/>
      <c r="K160" s="142"/>
      <c r="L160" s="195"/>
      <c r="M160" s="245"/>
      <c r="N160" s="976"/>
    </row>
    <row r="161" spans="1:14" s="134" customFormat="1" ht="15" customHeight="1">
      <c r="A161" s="978" t="s">
        <v>3242</v>
      </c>
      <c r="B161" s="240" t="s">
        <v>190</v>
      </c>
      <c r="C161" s="241">
        <v>5</v>
      </c>
      <c r="D161" s="242">
        <v>2189</v>
      </c>
      <c r="E161" s="243">
        <v>10945</v>
      </c>
      <c r="F161" s="244">
        <v>5</v>
      </c>
      <c r="G161" s="142">
        <v>10945</v>
      </c>
      <c r="H161" s="195"/>
      <c r="I161" s="142"/>
      <c r="J161" s="195"/>
      <c r="K161" s="142"/>
      <c r="L161" s="195"/>
      <c r="M161" s="245"/>
      <c r="N161" s="976"/>
    </row>
    <row r="162" spans="1:14" s="134" customFormat="1" ht="30" customHeight="1">
      <c r="A162" s="978" t="s">
        <v>3243</v>
      </c>
      <c r="B162" s="240" t="s">
        <v>198</v>
      </c>
      <c r="C162" s="241">
        <v>2</v>
      </c>
      <c r="D162" s="242">
        <v>5000</v>
      </c>
      <c r="E162" s="243">
        <v>10000</v>
      </c>
      <c r="F162" s="244">
        <v>2</v>
      </c>
      <c r="G162" s="142">
        <v>10000</v>
      </c>
      <c r="H162" s="195"/>
      <c r="I162" s="142"/>
      <c r="J162" s="195"/>
      <c r="K162" s="142"/>
      <c r="L162" s="195"/>
      <c r="M162" s="245"/>
      <c r="N162" s="976"/>
    </row>
    <row r="163" spans="1:14" s="134" customFormat="1" ht="15" customHeight="1">
      <c r="A163" s="978" t="s">
        <v>3244</v>
      </c>
      <c r="B163" s="240" t="s">
        <v>199</v>
      </c>
      <c r="C163" s="241">
        <v>2</v>
      </c>
      <c r="D163" s="242">
        <v>400000</v>
      </c>
      <c r="E163" s="243">
        <v>800000</v>
      </c>
      <c r="F163" s="244">
        <v>1</v>
      </c>
      <c r="G163" s="142">
        <v>400000</v>
      </c>
      <c r="H163" s="195">
        <v>1</v>
      </c>
      <c r="I163" s="142">
        <v>400000</v>
      </c>
      <c r="J163" s="195"/>
      <c r="K163" s="142"/>
      <c r="L163" s="195"/>
      <c r="M163" s="245"/>
      <c r="N163" s="976"/>
    </row>
    <row r="164" spans="1:14" s="134" customFormat="1" ht="15" customHeight="1">
      <c r="A164" s="978" t="s">
        <v>3245</v>
      </c>
      <c r="B164" s="240" t="s">
        <v>200</v>
      </c>
      <c r="C164" s="241">
        <v>1</v>
      </c>
      <c r="D164" s="242">
        <v>30000</v>
      </c>
      <c r="E164" s="243">
        <v>30000</v>
      </c>
      <c r="F164" s="244">
        <v>1</v>
      </c>
      <c r="G164" s="142">
        <v>30000</v>
      </c>
      <c r="H164" s="195"/>
      <c r="I164" s="142"/>
      <c r="J164" s="195"/>
      <c r="K164" s="142"/>
      <c r="L164" s="195"/>
      <c r="M164" s="245"/>
      <c r="N164" s="976"/>
    </row>
    <row r="165" spans="1:14" s="134" customFormat="1" ht="15" customHeight="1">
      <c r="A165" s="978" t="s">
        <v>3246</v>
      </c>
      <c r="B165" s="240" t="s">
        <v>201</v>
      </c>
      <c r="C165" s="241">
        <v>1</v>
      </c>
      <c r="D165" s="242">
        <v>15000</v>
      </c>
      <c r="E165" s="243">
        <v>15000</v>
      </c>
      <c r="F165" s="244">
        <v>1</v>
      </c>
      <c r="G165" s="142">
        <v>15000</v>
      </c>
      <c r="H165" s="195"/>
      <c r="I165" s="142"/>
      <c r="J165" s="195"/>
      <c r="K165" s="142"/>
      <c r="L165" s="195"/>
      <c r="M165" s="245"/>
      <c r="N165" s="976"/>
    </row>
    <row r="166" spans="1:14" s="134" customFormat="1" ht="15" customHeight="1">
      <c r="A166" s="978" t="s">
        <v>3247</v>
      </c>
      <c r="B166" s="240" t="s">
        <v>202</v>
      </c>
      <c r="C166" s="241">
        <v>1</v>
      </c>
      <c r="D166" s="242">
        <v>11000</v>
      </c>
      <c r="E166" s="243">
        <v>11000</v>
      </c>
      <c r="F166" s="244">
        <v>1</v>
      </c>
      <c r="G166" s="142">
        <v>11000</v>
      </c>
      <c r="H166" s="195"/>
      <c r="I166" s="142"/>
      <c r="J166" s="195"/>
      <c r="K166" s="142"/>
      <c r="L166" s="195"/>
      <c r="M166" s="245"/>
      <c r="N166" s="976"/>
    </row>
    <row r="167" spans="1:14" s="134" customFormat="1" ht="15" customHeight="1">
      <c r="A167" s="978" t="s">
        <v>3248</v>
      </c>
      <c r="B167" s="240" t="s">
        <v>606</v>
      </c>
      <c r="C167" s="241">
        <v>2</v>
      </c>
      <c r="D167" s="242">
        <v>44650</v>
      </c>
      <c r="E167" s="243">
        <v>89300</v>
      </c>
      <c r="F167" s="244">
        <v>2</v>
      </c>
      <c r="G167" s="142">
        <v>89300</v>
      </c>
      <c r="H167" s="195"/>
      <c r="I167" s="142"/>
      <c r="J167" s="195"/>
      <c r="K167" s="142"/>
      <c r="L167" s="195"/>
      <c r="M167" s="245"/>
      <c r="N167" s="976"/>
    </row>
    <row r="168" spans="1:14" s="134" customFormat="1" ht="30" customHeight="1">
      <c r="A168" s="978" t="s">
        <v>3249</v>
      </c>
      <c r="B168" s="240" t="s">
        <v>203</v>
      </c>
      <c r="C168" s="241">
        <v>1</v>
      </c>
      <c r="D168" s="242">
        <v>21283</v>
      </c>
      <c r="E168" s="243">
        <v>21283</v>
      </c>
      <c r="F168" s="244">
        <v>1</v>
      </c>
      <c r="G168" s="142">
        <v>21283</v>
      </c>
      <c r="H168" s="195"/>
      <c r="I168" s="142"/>
      <c r="J168" s="195"/>
      <c r="K168" s="142"/>
      <c r="L168" s="195"/>
      <c r="M168" s="245"/>
      <c r="N168" s="976"/>
    </row>
    <row r="169" spans="1:14" s="134" customFormat="1" ht="15" customHeight="1">
      <c r="A169" s="978" t="s">
        <v>3250</v>
      </c>
      <c r="B169" s="240" t="s">
        <v>204</v>
      </c>
      <c r="C169" s="241">
        <v>1</v>
      </c>
      <c r="D169" s="242">
        <v>5000</v>
      </c>
      <c r="E169" s="243">
        <v>5000</v>
      </c>
      <c r="F169" s="244">
        <v>1</v>
      </c>
      <c r="G169" s="142">
        <v>5000</v>
      </c>
      <c r="H169" s="195"/>
      <c r="I169" s="142"/>
      <c r="J169" s="195"/>
      <c r="K169" s="142"/>
      <c r="L169" s="195"/>
      <c r="M169" s="245"/>
      <c r="N169" s="976"/>
    </row>
    <row r="170" spans="1:14" s="134" customFormat="1" ht="30" customHeight="1">
      <c r="A170" s="978" t="s">
        <v>3251</v>
      </c>
      <c r="B170" s="240" t="s">
        <v>205</v>
      </c>
      <c r="C170" s="241">
        <v>1</v>
      </c>
      <c r="D170" s="242">
        <v>12500</v>
      </c>
      <c r="E170" s="243">
        <v>12500</v>
      </c>
      <c r="F170" s="244"/>
      <c r="G170" s="142"/>
      <c r="H170" s="195"/>
      <c r="I170" s="142"/>
      <c r="J170" s="195">
        <v>1</v>
      </c>
      <c r="K170" s="142">
        <v>12500</v>
      </c>
      <c r="L170" s="195"/>
      <c r="M170" s="245"/>
      <c r="N170" s="976"/>
    </row>
    <row r="171" spans="1:14" s="134" customFormat="1" ht="30" customHeight="1">
      <c r="A171" s="978" t="s">
        <v>3252</v>
      </c>
      <c r="B171" s="240" t="s">
        <v>206</v>
      </c>
      <c r="C171" s="241"/>
      <c r="D171" s="242"/>
      <c r="E171" s="243">
        <v>33000</v>
      </c>
      <c r="F171" s="244"/>
      <c r="G171" s="142">
        <v>33000</v>
      </c>
      <c r="H171" s="195"/>
      <c r="I171" s="142"/>
      <c r="J171" s="195"/>
      <c r="K171" s="142"/>
      <c r="L171" s="195"/>
      <c r="M171" s="245"/>
      <c r="N171" s="976"/>
    </row>
    <row r="172" spans="1:14" s="134" customFormat="1" ht="14.25" customHeight="1">
      <c r="A172" s="978" t="s">
        <v>3253</v>
      </c>
      <c r="B172" s="240" t="s">
        <v>664</v>
      </c>
      <c r="C172" s="241">
        <v>10</v>
      </c>
      <c r="D172" s="242">
        <v>13000</v>
      </c>
      <c r="E172" s="243">
        <v>130000</v>
      </c>
      <c r="F172" s="244"/>
      <c r="G172" s="142"/>
      <c r="H172" s="195">
        <v>10</v>
      </c>
      <c r="I172" s="142">
        <v>130000</v>
      </c>
      <c r="J172" s="195"/>
      <c r="K172" s="142"/>
      <c r="L172" s="195"/>
      <c r="M172" s="245"/>
      <c r="N172" s="976"/>
    </row>
    <row r="173" spans="1:14" s="134" customFormat="1" ht="45" customHeight="1">
      <c r="A173" s="978" t="s">
        <v>3254</v>
      </c>
      <c r="B173" s="240" t="s">
        <v>663</v>
      </c>
      <c r="C173" s="241">
        <v>20</v>
      </c>
      <c r="D173" s="242">
        <v>12000</v>
      </c>
      <c r="E173" s="243">
        <v>240000</v>
      </c>
      <c r="F173" s="244"/>
      <c r="G173" s="142"/>
      <c r="H173" s="195">
        <v>20</v>
      </c>
      <c r="I173" s="142">
        <v>240000</v>
      </c>
      <c r="J173" s="195"/>
      <c r="K173" s="142"/>
      <c r="L173" s="195"/>
      <c r="M173" s="245"/>
      <c r="N173" s="976"/>
    </row>
    <row r="174" spans="1:14" s="134" customFormat="1" ht="105" customHeight="1">
      <c r="A174" s="978" t="s">
        <v>3255</v>
      </c>
      <c r="B174" s="240" t="s">
        <v>659</v>
      </c>
      <c r="C174" s="241">
        <v>1</v>
      </c>
      <c r="D174" s="242">
        <v>300000</v>
      </c>
      <c r="E174" s="243">
        <v>300000</v>
      </c>
      <c r="F174" s="244"/>
      <c r="G174" s="142"/>
      <c r="H174" s="195">
        <v>1</v>
      </c>
      <c r="I174" s="142">
        <v>300000</v>
      </c>
      <c r="J174" s="195"/>
      <c r="K174" s="142"/>
      <c r="L174" s="195"/>
      <c r="M174" s="245"/>
      <c r="N174" s="976"/>
    </row>
    <row r="175" spans="1:14" s="134" customFormat="1" ht="75" customHeight="1">
      <c r="A175" s="978" t="s">
        <v>3256</v>
      </c>
      <c r="B175" s="240" t="s">
        <v>656</v>
      </c>
      <c r="C175" s="241">
        <v>2</v>
      </c>
      <c r="D175" s="242">
        <v>11500</v>
      </c>
      <c r="E175" s="243">
        <v>23000</v>
      </c>
      <c r="F175" s="244"/>
      <c r="G175" s="142"/>
      <c r="H175" s="195">
        <v>2</v>
      </c>
      <c r="I175" s="142">
        <v>23000</v>
      </c>
      <c r="J175" s="195"/>
      <c r="K175" s="142"/>
      <c r="L175" s="195"/>
      <c r="M175" s="245"/>
      <c r="N175" s="976"/>
    </row>
    <row r="176" spans="1:14" s="134" customFormat="1" ht="45" customHeight="1">
      <c r="A176" s="978" t="s">
        <v>3257</v>
      </c>
      <c r="B176" s="240" t="s">
        <v>207</v>
      </c>
      <c r="C176" s="241">
        <v>6</v>
      </c>
      <c r="D176" s="242">
        <v>9150</v>
      </c>
      <c r="E176" s="243">
        <v>54900</v>
      </c>
      <c r="F176" s="244">
        <v>6</v>
      </c>
      <c r="G176" s="142">
        <v>54900</v>
      </c>
      <c r="H176" s="195"/>
      <c r="I176" s="142"/>
      <c r="J176" s="195"/>
      <c r="K176" s="142"/>
      <c r="L176" s="195"/>
      <c r="M176" s="245"/>
      <c r="N176" s="976"/>
    </row>
    <row r="177" spans="1:14" s="134" customFormat="1" ht="15" customHeight="1" thickBot="1">
      <c r="A177" s="978" t="s">
        <v>3258</v>
      </c>
      <c r="B177" s="246" t="s">
        <v>208</v>
      </c>
      <c r="C177" s="247">
        <v>1</v>
      </c>
      <c r="D177" s="248">
        <v>15000</v>
      </c>
      <c r="E177" s="249">
        <v>15000</v>
      </c>
      <c r="F177" s="250">
        <v>1</v>
      </c>
      <c r="G177" s="224">
        <v>15000</v>
      </c>
      <c r="H177" s="225"/>
      <c r="I177" s="224"/>
      <c r="J177" s="225"/>
      <c r="K177" s="224"/>
      <c r="L177" s="225"/>
      <c r="M177" s="251"/>
      <c r="N177" s="976"/>
    </row>
    <row r="178" spans="1:14" s="254" customFormat="1">
      <c r="A178" s="299"/>
      <c r="B178" s="299"/>
      <c r="C178" s="299"/>
      <c r="D178" s="977" t="s">
        <v>31</v>
      </c>
      <c r="E178" s="13">
        <f>SUM(E14:E177)</f>
        <v>18608748.729999997</v>
      </c>
      <c r="F178" s="933"/>
      <c r="G178" s="934">
        <f>SUM(G14:G177)</f>
        <v>13394980.229999999</v>
      </c>
      <c r="H178" s="933"/>
      <c r="I178" s="934">
        <f>SUM(I14:I177)</f>
        <v>3534000</v>
      </c>
      <c r="J178" s="933"/>
      <c r="K178" s="934">
        <f>SUM(K14:K177)</f>
        <v>350268</v>
      </c>
      <c r="L178" s="933"/>
      <c r="M178" s="934">
        <f>SUM(M14:M177)</f>
        <v>60000</v>
      </c>
      <c r="N178" s="979"/>
    </row>
  </sheetData>
  <mergeCells count="24">
    <mergeCell ref="L12:M12"/>
    <mergeCell ref="H10:I10"/>
    <mergeCell ref="A11:A13"/>
    <mergeCell ref="B11:B13"/>
    <mergeCell ref="C11:C13"/>
    <mergeCell ref="D11:D13"/>
    <mergeCell ref="E11:E13"/>
    <mergeCell ref="F11:M11"/>
    <mergeCell ref="F12:G12"/>
    <mergeCell ref="H12:I12"/>
    <mergeCell ref="J12:K12"/>
    <mergeCell ref="L10:M10"/>
    <mergeCell ref="A10:D10"/>
    <mergeCell ref="A9:D9"/>
    <mergeCell ref="A2:M2"/>
    <mergeCell ref="A3:M3"/>
    <mergeCell ref="C4:I4"/>
    <mergeCell ref="A5:N5"/>
    <mergeCell ref="A7:E7"/>
    <mergeCell ref="J7:M7"/>
    <mergeCell ref="J9:M9"/>
    <mergeCell ref="J8:M8"/>
    <mergeCell ref="A8:D8"/>
    <mergeCell ref="E8:I8"/>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dimension ref="A1:O509"/>
  <sheetViews>
    <sheetView view="pageBreakPreview" topLeftCell="A130" zoomScale="90" zoomScaleSheetLayoutView="90" workbookViewId="0">
      <selection activeCell="A17" sqref="A17:A146"/>
    </sheetView>
  </sheetViews>
  <sheetFormatPr defaultColWidth="9.140625" defaultRowHeight="16.5"/>
  <cols>
    <col min="1" max="1" width="4.42578125" style="188" customWidth="1"/>
    <col min="2" max="2" width="36.42578125" style="20" customWidth="1"/>
    <col min="3" max="3" width="7.7109375" style="258" customWidth="1"/>
    <col min="4" max="4" width="11.85546875" style="259" customWidth="1"/>
    <col min="5" max="5" width="15.7109375" style="123" customWidth="1"/>
    <col min="6" max="6" width="5.7109375" style="124" customWidth="1"/>
    <col min="7" max="7" width="15.140625" style="261" customWidth="1"/>
    <col min="8" max="8" width="5.7109375" style="124" customWidth="1"/>
    <col min="9" max="9" width="14.140625" style="261" customWidth="1"/>
    <col min="10" max="10" width="5.7109375" style="262" customWidth="1"/>
    <col min="11" max="11" width="14" style="261" customWidth="1"/>
    <col min="12" max="12" width="5.7109375" style="262" customWidth="1"/>
    <col min="13" max="13" width="15.42578125" style="261" customWidth="1"/>
    <col min="14" max="14" width="10.42578125" style="1" customWidth="1"/>
    <col min="15" max="16384" width="9.140625" style="2"/>
  </cols>
  <sheetData>
    <row r="1" spans="1:15" ht="12.75" customHeight="1">
      <c r="A1" s="198"/>
      <c r="B1" s="17"/>
      <c r="E1" s="260"/>
    </row>
    <row r="2" spans="1:15" ht="12.75" customHeight="1">
      <c r="A2" s="198"/>
      <c r="B2" s="17"/>
      <c r="E2" s="260"/>
      <c r="O2" s="3"/>
    </row>
    <row r="3" spans="1:15" ht="12.75" customHeight="1">
      <c r="A3" s="198"/>
      <c r="B3" s="17" t="s">
        <v>13</v>
      </c>
      <c r="E3" s="260"/>
      <c r="O3" s="3"/>
    </row>
    <row r="4" spans="1:15" ht="12.75" customHeight="1">
      <c r="A4" s="198"/>
      <c r="B4" s="17"/>
      <c r="E4" s="260"/>
      <c r="O4" s="3"/>
    </row>
    <row r="5" spans="1:15" ht="12.75" customHeight="1">
      <c r="A5" s="4116"/>
      <c r="B5" s="4116"/>
      <c r="C5" s="4116"/>
      <c r="D5" s="4116"/>
      <c r="E5" s="4116"/>
      <c r="F5" s="4116"/>
      <c r="G5" s="4116"/>
      <c r="H5" s="4116"/>
      <c r="I5" s="4116"/>
      <c r="J5" s="4116"/>
      <c r="K5" s="4116"/>
      <c r="L5" s="4116"/>
      <c r="M5" s="4116"/>
    </row>
    <row r="6" spans="1:15" ht="17.25" customHeight="1">
      <c r="A6" s="4176" t="s">
        <v>12</v>
      </c>
      <c r="B6" s="4176"/>
      <c r="C6" s="4176"/>
      <c r="D6" s="4176"/>
      <c r="E6" s="4176"/>
      <c r="F6" s="4176"/>
      <c r="G6" s="4176"/>
      <c r="H6" s="4176"/>
      <c r="I6" s="4176"/>
      <c r="J6" s="4176"/>
      <c r="K6" s="4176"/>
      <c r="L6" s="4176"/>
      <c r="M6" s="4176"/>
      <c r="N6" s="4176"/>
    </row>
    <row r="7" spans="1:15" ht="17.25" customHeight="1">
      <c r="A7" s="4176" t="s">
        <v>35</v>
      </c>
      <c r="B7" s="4176"/>
      <c r="C7" s="4176"/>
      <c r="D7" s="4176"/>
      <c r="E7" s="4176"/>
      <c r="F7" s="4176"/>
      <c r="G7" s="4176"/>
      <c r="H7" s="4176"/>
      <c r="I7" s="4176"/>
      <c r="J7" s="4176"/>
      <c r="K7" s="4176"/>
      <c r="L7" s="4176"/>
      <c r="M7" s="4176"/>
      <c r="N7" s="4176"/>
    </row>
    <row r="8" spans="1:15" ht="17.25" customHeight="1">
      <c r="A8" s="4176" t="s">
        <v>209</v>
      </c>
      <c r="B8" s="4176"/>
      <c r="C8" s="4176"/>
      <c r="D8" s="4176"/>
      <c r="E8" s="4176"/>
      <c r="F8" s="4176"/>
      <c r="G8" s="4176"/>
      <c r="H8" s="4176"/>
      <c r="I8" s="4176"/>
      <c r="J8" s="4176"/>
      <c r="K8" s="4176"/>
      <c r="L8" s="4176"/>
      <c r="M8" s="4176"/>
      <c r="N8" s="4176"/>
    </row>
    <row r="9" spans="1:15" ht="17.25" customHeight="1">
      <c r="A9" s="484"/>
      <c r="B9" s="18"/>
      <c r="C9" s="39"/>
      <c r="D9" s="13"/>
      <c r="E9" s="263"/>
      <c r="F9" s="108"/>
      <c r="G9" s="21"/>
      <c r="H9" s="264"/>
      <c r="I9" s="21"/>
      <c r="J9" s="21"/>
      <c r="K9" s="21"/>
      <c r="L9" s="21"/>
      <c r="M9" s="21"/>
      <c r="N9" s="9"/>
    </row>
    <row r="10" spans="1:15" s="253" customFormat="1" ht="14.25" customHeight="1" thickBot="1">
      <c r="A10" s="4102" t="s">
        <v>14</v>
      </c>
      <c r="B10" s="4102"/>
      <c r="C10" s="4102"/>
      <c r="D10" s="4102"/>
      <c r="E10" s="4102"/>
      <c r="F10" s="298"/>
      <c r="G10" s="299"/>
      <c r="H10" s="298"/>
      <c r="I10" s="299"/>
      <c r="J10" s="980"/>
      <c r="K10" s="980"/>
      <c r="L10" s="980"/>
      <c r="M10" s="980"/>
      <c r="N10" s="257"/>
    </row>
    <row r="11" spans="1:15" s="253" customFormat="1" ht="12.75" customHeight="1">
      <c r="A11" s="4162" t="s">
        <v>15</v>
      </c>
      <c r="B11" s="4163"/>
      <c r="C11" s="4163"/>
      <c r="D11" s="4164"/>
      <c r="E11" s="4177" t="s">
        <v>18</v>
      </c>
      <c r="F11" s="4178"/>
      <c r="G11" s="4179"/>
      <c r="H11" s="4180"/>
      <c r="I11" s="4181"/>
      <c r="J11" s="4173" t="s">
        <v>319</v>
      </c>
      <c r="K11" s="4174"/>
      <c r="L11" s="4174"/>
      <c r="M11" s="4175"/>
      <c r="N11" s="257"/>
      <c r="O11" s="252"/>
    </row>
    <row r="12" spans="1:15" s="253" customFormat="1" ht="12.75" customHeight="1">
      <c r="A12" s="4127" t="s">
        <v>36</v>
      </c>
      <c r="B12" s="4128"/>
      <c r="C12" s="4128"/>
      <c r="D12" s="4129"/>
      <c r="E12" s="4182"/>
      <c r="F12" s="4183"/>
      <c r="G12" s="4184"/>
      <c r="H12" s="4185"/>
      <c r="I12" s="4186"/>
      <c r="J12" s="4170"/>
      <c r="K12" s="4171"/>
      <c r="L12" s="4171"/>
      <c r="M12" s="4172"/>
      <c r="N12" s="257"/>
      <c r="O12" s="252"/>
    </row>
    <row r="13" spans="1:15" s="253" customFormat="1" ht="14.25" customHeight="1">
      <c r="A13" s="179" t="s">
        <v>16</v>
      </c>
      <c r="B13" s="281"/>
      <c r="C13" s="183"/>
      <c r="D13" s="282"/>
      <c r="E13" s="128" t="s">
        <v>19</v>
      </c>
      <c r="F13" s="284" t="s">
        <v>28</v>
      </c>
      <c r="G13" s="488"/>
      <c r="H13" s="4139" t="s">
        <v>29</v>
      </c>
      <c r="I13" s="4139"/>
      <c r="J13" s="184" t="s">
        <v>30</v>
      </c>
      <c r="K13" s="283"/>
      <c r="L13" s="4170"/>
      <c r="M13" s="4172"/>
      <c r="N13" s="257"/>
      <c r="O13" s="252"/>
    </row>
    <row r="14" spans="1:15" s="253" customFormat="1" ht="13.5" customHeight="1">
      <c r="A14" s="4140" t="s">
        <v>0</v>
      </c>
      <c r="B14" s="4167" t="s">
        <v>1</v>
      </c>
      <c r="C14" s="4142" t="s">
        <v>2</v>
      </c>
      <c r="D14" s="4114" t="s">
        <v>11</v>
      </c>
      <c r="E14" s="4143" t="s">
        <v>17</v>
      </c>
      <c r="F14" s="4108" t="s">
        <v>20</v>
      </c>
      <c r="G14" s="4108"/>
      <c r="H14" s="4108"/>
      <c r="I14" s="4108"/>
      <c r="J14" s="4108"/>
      <c r="K14" s="4108"/>
      <c r="L14" s="4108"/>
      <c r="M14" s="4109"/>
      <c r="N14" s="257"/>
      <c r="O14" s="252"/>
    </row>
    <row r="15" spans="1:15" s="253" customFormat="1" ht="14.25" customHeight="1">
      <c r="A15" s="4140"/>
      <c r="B15" s="4167"/>
      <c r="C15" s="4142"/>
      <c r="D15" s="4114"/>
      <c r="E15" s="4143"/>
      <c r="F15" s="4136" t="s">
        <v>21</v>
      </c>
      <c r="G15" s="4136"/>
      <c r="H15" s="4136" t="s">
        <v>24</v>
      </c>
      <c r="I15" s="4136"/>
      <c r="J15" s="4136" t="s">
        <v>25</v>
      </c>
      <c r="K15" s="4136"/>
      <c r="L15" s="4136" t="s">
        <v>27</v>
      </c>
      <c r="M15" s="4137"/>
      <c r="N15" s="257"/>
      <c r="O15" s="252"/>
    </row>
    <row r="16" spans="1:15" s="253" customFormat="1" ht="14.25" customHeight="1">
      <c r="A16" s="4140"/>
      <c r="B16" s="4167"/>
      <c r="C16" s="4142"/>
      <c r="D16" s="4114"/>
      <c r="E16" s="4143"/>
      <c r="F16" s="57" t="s">
        <v>23</v>
      </c>
      <c r="G16" s="482" t="s">
        <v>22</v>
      </c>
      <c r="H16" s="57" t="s">
        <v>23</v>
      </c>
      <c r="I16" s="482" t="s">
        <v>22</v>
      </c>
      <c r="J16" s="131" t="s">
        <v>23</v>
      </c>
      <c r="K16" s="482" t="s">
        <v>26</v>
      </c>
      <c r="L16" s="131" t="s">
        <v>23</v>
      </c>
      <c r="M16" s="483" t="s">
        <v>22</v>
      </c>
      <c r="N16" s="257"/>
      <c r="O16" s="252"/>
    </row>
    <row r="17" spans="1:15" ht="14.25" customHeight="1">
      <c r="A17" s="974" t="s">
        <v>3095</v>
      </c>
      <c r="B17" s="19" t="s">
        <v>644</v>
      </c>
      <c r="C17" s="486">
        <v>2</v>
      </c>
      <c r="D17" s="285">
        <v>15000</v>
      </c>
      <c r="E17" s="239">
        <v>30000</v>
      </c>
      <c r="F17" s="65">
        <v>2</v>
      </c>
      <c r="G17" s="142">
        <v>30000</v>
      </c>
      <c r="H17" s="65"/>
      <c r="I17" s="142"/>
      <c r="J17" s="975"/>
      <c r="K17" s="981"/>
      <c r="L17" s="975"/>
      <c r="M17" s="982"/>
      <c r="N17" s="976"/>
      <c r="O17" s="7"/>
    </row>
    <row r="18" spans="1:15" ht="15" customHeight="1">
      <c r="A18" s="974" t="s">
        <v>3096</v>
      </c>
      <c r="B18" s="187" t="s">
        <v>210</v>
      </c>
      <c r="C18" s="486">
        <v>2</v>
      </c>
      <c r="D18" s="76">
        <v>3000</v>
      </c>
      <c r="E18" s="76">
        <v>6000</v>
      </c>
      <c r="F18" s="265">
        <v>2</v>
      </c>
      <c r="G18" s="142">
        <v>6000</v>
      </c>
      <c r="H18" s="65"/>
      <c r="I18" s="142"/>
      <c r="J18" s="195"/>
      <c r="K18" s="142"/>
      <c r="L18" s="195"/>
      <c r="M18" s="245"/>
      <c r="N18" s="976"/>
      <c r="O18" s="7"/>
    </row>
    <row r="19" spans="1:15" ht="15" customHeight="1">
      <c r="A19" s="974" t="s">
        <v>3097</v>
      </c>
      <c r="B19" s="286" t="s">
        <v>211</v>
      </c>
      <c r="C19" s="265">
        <v>1</v>
      </c>
      <c r="D19" s="66">
        <v>2500</v>
      </c>
      <c r="E19" s="287">
        <v>2500</v>
      </c>
      <c r="F19" s="265"/>
      <c r="G19" s="142"/>
      <c r="H19" s="65">
        <v>1</v>
      </c>
      <c r="I19" s="142">
        <v>2500</v>
      </c>
      <c r="J19" s="195"/>
      <c r="K19" s="142"/>
      <c r="L19" s="195"/>
      <c r="M19" s="245"/>
      <c r="N19" s="976"/>
      <c r="O19" s="7"/>
    </row>
    <row r="20" spans="1:15" ht="15" customHeight="1">
      <c r="A20" s="974" t="s">
        <v>3098</v>
      </c>
      <c r="B20" s="16" t="s">
        <v>212</v>
      </c>
      <c r="C20" s="983">
        <v>20</v>
      </c>
      <c r="D20" s="66">
        <v>2300</v>
      </c>
      <c r="E20" s="66">
        <v>46000</v>
      </c>
      <c r="F20" s="265">
        <v>20</v>
      </c>
      <c r="G20" s="142">
        <v>46000</v>
      </c>
      <c r="H20" s="65"/>
      <c r="I20" s="142"/>
      <c r="J20" s="195"/>
      <c r="K20" s="142"/>
      <c r="L20" s="195"/>
      <c r="M20" s="245"/>
      <c r="N20" s="976"/>
      <c r="O20" s="7"/>
    </row>
    <row r="21" spans="1:15" ht="15" customHeight="1">
      <c r="A21" s="974" t="s">
        <v>3099</v>
      </c>
      <c r="B21" s="16" t="s">
        <v>213</v>
      </c>
      <c r="C21" s="265">
        <v>6</v>
      </c>
      <c r="D21" s="66">
        <v>3000</v>
      </c>
      <c r="E21" s="66">
        <v>18000</v>
      </c>
      <c r="F21" s="265"/>
      <c r="G21" s="142"/>
      <c r="H21" s="65">
        <v>6</v>
      </c>
      <c r="I21" s="142">
        <v>18000</v>
      </c>
      <c r="J21" s="195"/>
      <c r="K21" s="142"/>
      <c r="L21" s="195"/>
      <c r="M21" s="245"/>
      <c r="N21" s="976"/>
      <c r="O21" s="7"/>
    </row>
    <row r="22" spans="1:15" ht="15" customHeight="1">
      <c r="A22" s="974" t="s">
        <v>3100</v>
      </c>
      <c r="B22" s="16" t="s">
        <v>214</v>
      </c>
      <c r="C22" s="265">
        <v>5</v>
      </c>
      <c r="D22" s="66">
        <v>2000</v>
      </c>
      <c r="E22" s="66">
        <v>10000</v>
      </c>
      <c r="F22" s="265">
        <v>5</v>
      </c>
      <c r="G22" s="142">
        <v>10000</v>
      </c>
      <c r="H22" s="65"/>
      <c r="I22" s="142"/>
      <c r="J22" s="195"/>
      <c r="K22" s="142"/>
      <c r="L22" s="195"/>
      <c r="M22" s="245"/>
      <c r="N22" s="976"/>
      <c r="O22" s="7"/>
    </row>
    <row r="23" spans="1:15" ht="30" customHeight="1">
      <c r="A23" s="974" t="s">
        <v>3101</v>
      </c>
      <c r="B23" s="16" t="s">
        <v>215</v>
      </c>
      <c r="C23" s="265">
        <v>1</v>
      </c>
      <c r="D23" s="66">
        <v>45000</v>
      </c>
      <c r="E23" s="66">
        <v>45000</v>
      </c>
      <c r="F23" s="265">
        <v>1</v>
      </c>
      <c r="G23" s="142">
        <v>45000</v>
      </c>
      <c r="H23" s="65"/>
      <c r="I23" s="142"/>
      <c r="J23" s="195"/>
      <c r="K23" s="142"/>
      <c r="L23" s="195"/>
      <c r="M23" s="245"/>
      <c r="N23" s="976"/>
      <c r="O23" s="7"/>
    </row>
    <row r="24" spans="1:15" ht="15" customHeight="1">
      <c r="A24" s="974" t="s">
        <v>3102</v>
      </c>
      <c r="B24" s="16" t="s">
        <v>617</v>
      </c>
      <c r="C24" s="265">
        <v>1</v>
      </c>
      <c r="D24" s="66">
        <v>55000</v>
      </c>
      <c r="E24" s="66">
        <v>55000</v>
      </c>
      <c r="F24" s="265">
        <v>1</v>
      </c>
      <c r="G24" s="142">
        <v>55000</v>
      </c>
      <c r="H24" s="65"/>
      <c r="I24" s="142"/>
      <c r="J24" s="195"/>
      <c r="K24" s="142"/>
      <c r="L24" s="195"/>
      <c r="M24" s="245"/>
      <c r="N24" s="976"/>
      <c r="O24" s="7"/>
    </row>
    <row r="25" spans="1:15" ht="15" customHeight="1">
      <c r="A25" s="974" t="s">
        <v>3103</v>
      </c>
      <c r="B25" s="288" t="s">
        <v>216</v>
      </c>
      <c r="C25" s="906">
        <v>1</v>
      </c>
      <c r="D25" s="66">
        <v>4000</v>
      </c>
      <c r="E25" s="66">
        <v>4000</v>
      </c>
      <c r="F25" s="265"/>
      <c r="G25" s="142"/>
      <c r="H25" s="65">
        <v>1</v>
      </c>
      <c r="I25" s="142">
        <v>4000</v>
      </c>
      <c r="J25" s="195"/>
      <c r="K25" s="142"/>
      <c r="L25" s="195"/>
      <c r="M25" s="245"/>
      <c r="N25" s="976"/>
      <c r="O25" s="7"/>
    </row>
    <row r="26" spans="1:15" ht="15" customHeight="1">
      <c r="A26" s="974" t="s">
        <v>3104</v>
      </c>
      <c r="B26" s="16" t="s">
        <v>217</v>
      </c>
      <c r="C26" s="265">
        <v>20</v>
      </c>
      <c r="D26" s="66">
        <v>550</v>
      </c>
      <c r="E26" s="66">
        <v>11000</v>
      </c>
      <c r="F26" s="265">
        <v>20</v>
      </c>
      <c r="G26" s="142">
        <v>11000</v>
      </c>
      <c r="H26" s="65"/>
      <c r="I26" s="142"/>
      <c r="J26" s="195"/>
      <c r="K26" s="142"/>
      <c r="L26" s="195"/>
      <c r="M26" s="245"/>
      <c r="N26" s="976"/>
      <c r="O26" s="7"/>
    </row>
    <row r="27" spans="1:15" ht="45" customHeight="1">
      <c r="A27" s="974" t="s">
        <v>3105</v>
      </c>
      <c r="B27" s="16" t="s">
        <v>218</v>
      </c>
      <c r="C27" s="265">
        <v>6</v>
      </c>
      <c r="D27" s="66">
        <v>5000</v>
      </c>
      <c r="E27" s="66">
        <v>30000</v>
      </c>
      <c r="F27" s="265">
        <v>6</v>
      </c>
      <c r="G27" s="142">
        <v>30000</v>
      </c>
      <c r="H27" s="65"/>
      <c r="I27" s="142"/>
      <c r="J27" s="195"/>
      <c r="K27" s="142"/>
      <c r="L27" s="195"/>
      <c r="M27" s="245"/>
      <c r="N27" s="976"/>
      <c r="O27" s="7"/>
    </row>
    <row r="28" spans="1:15" ht="15" customHeight="1">
      <c r="A28" s="974" t="s">
        <v>3106</v>
      </c>
      <c r="B28" s="16" t="s">
        <v>219</v>
      </c>
      <c r="C28" s="486">
        <v>5</v>
      </c>
      <c r="D28" s="66">
        <v>375.52</v>
      </c>
      <c r="E28" s="140">
        <v>1877.6</v>
      </c>
      <c r="F28" s="265">
        <v>5</v>
      </c>
      <c r="G28" s="142">
        <v>1877.6</v>
      </c>
      <c r="H28" s="65"/>
      <c r="I28" s="142"/>
      <c r="J28" s="195"/>
      <c r="K28" s="142"/>
      <c r="L28" s="195"/>
      <c r="M28" s="245"/>
      <c r="N28" s="976"/>
      <c r="O28" s="7"/>
    </row>
    <row r="29" spans="1:15" ht="15" customHeight="1">
      <c r="A29" s="974" t="s">
        <v>3107</v>
      </c>
      <c r="B29" s="240" t="s">
        <v>220</v>
      </c>
      <c r="C29" s="318">
        <v>3</v>
      </c>
      <c r="D29" s="66">
        <v>5500</v>
      </c>
      <c r="E29" s="135">
        <v>16500</v>
      </c>
      <c r="F29" s="265">
        <v>3</v>
      </c>
      <c r="G29" s="142">
        <v>16500</v>
      </c>
      <c r="H29" s="65"/>
      <c r="I29" s="142"/>
      <c r="J29" s="195"/>
      <c r="K29" s="142"/>
      <c r="L29" s="195"/>
      <c r="M29" s="245"/>
      <c r="N29" s="976"/>
    </row>
    <row r="30" spans="1:15" ht="15" customHeight="1">
      <c r="A30" s="974" t="s">
        <v>3108</v>
      </c>
      <c r="B30" s="240" t="s">
        <v>221</v>
      </c>
      <c r="C30" s="318">
        <v>1</v>
      </c>
      <c r="D30" s="66">
        <v>15000</v>
      </c>
      <c r="E30" s="135">
        <v>15000</v>
      </c>
      <c r="F30" s="265">
        <v>1</v>
      </c>
      <c r="G30" s="142">
        <v>15000</v>
      </c>
      <c r="H30" s="65"/>
      <c r="I30" s="142"/>
      <c r="J30" s="195"/>
      <c r="K30" s="142"/>
      <c r="L30" s="195"/>
      <c r="M30" s="245"/>
      <c r="N30" s="976"/>
    </row>
    <row r="31" spans="1:15" ht="15" customHeight="1">
      <c r="A31" s="974" t="s">
        <v>3109</v>
      </c>
      <c r="B31" s="240" t="s">
        <v>222</v>
      </c>
      <c r="C31" s="318">
        <v>1</v>
      </c>
      <c r="D31" s="66">
        <v>35000</v>
      </c>
      <c r="E31" s="135">
        <v>35000</v>
      </c>
      <c r="F31" s="289">
        <v>1</v>
      </c>
      <c r="G31" s="142">
        <v>35000</v>
      </c>
      <c r="H31" s="65"/>
      <c r="I31" s="142"/>
      <c r="J31" s="195"/>
      <c r="K31" s="142"/>
      <c r="L31" s="195"/>
      <c r="M31" s="245"/>
      <c r="N31" s="976"/>
      <c r="O31" s="7"/>
    </row>
    <row r="32" spans="1:15" ht="60" customHeight="1">
      <c r="A32" s="974" t="s">
        <v>3110</v>
      </c>
      <c r="B32" s="240" t="s">
        <v>650</v>
      </c>
      <c r="C32" s="318">
        <v>1</v>
      </c>
      <c r="D32" s="66">
        <v>57100</v>
      </c>
      <c r="E32" s="135">
        <v>57100</v>
      </c>
      <c r="F32" s="289"/>
      <c r="G32" s="142"/>
      <c r="H32" s="65">
        <v>1</v>
      </c>
      <c r="I32" s="142">
        <v>57100</v>
      </c>
      <c r="J32" s="195"/>
      <c r="K32" s="142"/>
      <c r="L32" s="195"/>
      <c r="M32" s="245"/>
      <c r="N32" s="976"/>
      <c r="O32" s="7"/>
    </row>
    <row r="33" spans="1:15" ht="15" customHeight="1">
      <c r="A33" s="974" t="s">
        <v>3111</v>
      </c>
      <c r="B33" s="240" t="s">
        <v>223</v>
      </c>
      <c r="C33" s="318">
        <v>11</v>
      </c>
      <c r="D33" s="66"/>
      <c r="E33" s="135">
        <v>175000</v>
      </c>
      <c r="F33" s="265">
        <v>11</v>
      </c>
      <c r="G33" s="142">
        <v>175000</v>
      </c>
      <c r="H33" s="65"/>
      <c r="I33" s="142"/>
      <c r="J33" s="195"/>
      <c r="K33" s="142"/>
      <c r="L33" s="195"/>
      <c r="M33" s="245"/>
      <c r="N33" s="976"/>
      <c r="O33" s="7"/>
    </row>
    <row r="34" spans="1:15" ht="15" customHeight="1">
      <c r="A34" s="974" t="s">
        <v>3112</v>
      </c>
      <c r="B34" s="288" t="s">
        <v>224</v>
      </c>
      <c r="C34" s="265">
        <v>20</v>
      </c>
      <c r="D34" s="66">
        <v>500</v>
      </c>
      <c r="E34" s="66">
        <v>10000</v>
      </c>
      <c r="F34" s="265">
        <v>20</v>
      </c>
      <c r="G34" s="142">
        <v>10000</v>
      </c>
      <c r="H34" s="65"/>
      <c r="I34" s="142"/>
      <c r="J34" s="195"/>
      <c r="K34" s="142"/>
      <c r="L34" s="195"/>
      <c r="M34" s="245"/>
      <c r="N34" s="976"/>
      <c r="O34" s="7"/>
    </row>
    <row r="35" spans="1:15" ht="15" customHeight="1">
      <c r="A35" s="974" t="s">
        <v>3113</v>
      </c>
      <c r="B35" s="288" t="s">
        <v>225</v>
      </c>
      <c r="C35" s="265">
        <v>2</v>
      </c>
      <c r="D35" s="66"/>
      <c r="E35" s="66">
        <v>2574</v>
      </c>
      <c r="F35" s="265">
        <v>2</v>
      </c>
      <c r="G35" s="142">
        <v>2574</v>
      </c>
      <c r="H35" s="65"/>
      <c r="I35" s="142"/>
      <c r="J35" s="195"/>
      <c r="K35" s="142"/>
      <c r="L35" s="195"/>
      <c r="M35" s="245"/>
      <c r="N35" s="976"/>
      <c r="O35" s="7"/>
    </row>
    <row r="36" spans="1:15" ht="30" customHeight="1">
      <c r="A36" s="974" t="s">
        <v>3114</v>
      </c>
      <c r="B36" s="288" t="s">
        <v>226</v>
      </c>
      <c r="C36" s="265">
        <v>1</v>
      </c>
      <c r="D36" s="66">
        <v>40000</v>
      </c>
      <c r="E36" s="66">
        <v>40000</v>
      </c>
      <c r="F36" s="265">
        <v>1</v>
      </c>
      <c r="G36" s="142">
        <v>40000</v>
      </c>
      <c r="H36" s="65"/>
      <c r="I36" s="142"/>
      <c r="J36" s="195"/>
      <c r="K36" s="142"/>
      <c r="L36" s="195"/>
      <c r="M36" s="245"/>
      <c r="N36" s="976"/>
      <c r="O36" s="7"/>
    </row>
    <row r="37" spans="1:15" ht="16.5" customHeight="1">
      <c r="A37" s="974" t="s">
        <v>3115</v>
      </c>
      <c r="B37" s="288" t="s">
        <v>227</v>
      </c>
      <c r="C37" s="265">
        <v>25</v>
      </c>
      <c r="D37" s="66">
        <v>2500</v>
      </c>
      <c r="E37" s="66">
        <v>62500</v>
      </c>
      <c r="F37" s="265">
        <v>25</v>
      </c>
      <c r="G37" s="142">
        <v>62500</v>
      </c>
      <c r="H37" s="65"/>
      <c r="I37" s="142"/>
      <c r="J37" s="195"/>
      <c r="K37" s="142"/>
      <c r="L37" s="195"/>
      <c r="M37" s="245"/>
      <c r="N37" s="976"/>
      <c r="O37" s="7"/>
    </row>
    <row r="38" spans="1:15" ht="16.5" customHeight="1">
      <c r="A38" s="974" t="s">
        <v>3116</v>
      </c>
      <c r="B38" s="16" t="s">
        <v>228</v>
      </c>
      <c r="C38" s="265">
        <v>3</v>
      </c>
      <c r="D38" s="66">
        <v>1800</v>
      </c>
      <c r="E38" s="290">
        <v>5400</v>
      </c>
      <c r="F38" s="265">
        <v>3</v>
      </c>
      <c r="G38" s="142">
        <v>5400</v>
      </c>
      <c r="H38" s="65"/>
      <c r="I38" s="142"/>
      <c r="J38" s="195"/>
      <c r="K38" s="142"/>
      <c r="L38" s="195"/>
      <c r="M38" s="245"/>
      <c r="N38" s="976"/>
      <c r="O38" s="7"/>
    </row>
    <row r="39" spans="1:15" ht="16.5" customHeight="1">
      <c r="A39" s="974" t="s">
        <v>3117</v>
      </c>
      <c r="B39" s="16" t="s">
        <v>229</v>
      </c>
      <c r="C39" s="265">
        <v>7</v>
      </c>
      <c r="D39" s="66">
        <v>8000</v>
      </c>
      <c r="E39" s="290">
        <v>56000</v>
      </c>
      <c r="F39" s="265">
        <v>7</v>
      </c>
      <c r="G39" s="142">
        <v>56000</v>
      </c>
      <c r="H39" s="65"/>
      <c r="I39" s="142"/>
      <c r="J39" s="195"/>
      <c r="K39" s="142"/>
      <c r="L39" s="195"/>
      <c r="M39" s="245"/>
      <c r="N39" s="976"/>
      <c r="O39" s="7"/>
    </row>
    <row r="40" spans="1:15" ht="60" customHeight="1">
      <c r="A40" s="974" t="s">
        <v>3118</v>
      </c>
      <c r="B40" s="16" t="s">
        <v>230</v>
      </c>
      <c r="C40" s="265">
        <v>1</v>
      </c>
      <c r="D40" s="66">
        <v>26038</v>
      </c>
      <c r="E40" s="290">
        <v>26038</v>
      </c>
      <c r="F40" s="265">
        <v>1</v>
      </c>
      <c r="G40" s="142">
        <v>26038</v>
      </c>
      <c r="H40" s="65"/>
      <c r="I40" s="142"/>
      <c r="J40" s="195"/>
      <c r="K40" s="142"/>
      <c r="L40" s="195"/>
      <c r="M40" s="245"/>
      <c r="N40" s="976"/>
      <c r="O40" s="7"/>
    </row>
    <row r="41" spans="1:15" ht="15" customHeight="1">
      <c r="A41" s="974" t="s">
        <v>3119</v>
      </c>
      <c r="B41" s="16" t="s">
        <v>231</v>
      </c>
      <c r="C41" s="265">
        <v>30</v>
      </c>
      <c r="D41" s="66">
        <v>2500</v>
      </c>
      <c r="E41" s="290">
        <v>75000</v>
      </c>
      <c r="F41" s="265">
        <v>30</v>
      </c>
      <c r="G41" s="142">
        <v>75000</v>
      </c>
      <c r="H41" s="65"/>
      <c r="I41" s="142"/>
      <c r="J41" s="195"/>
      <c r="K41" s="142"/>
      <c r="L41" s="195"/>
      <c r="M41" s="245"/>
      <c r="N41" s="976"/>
      <c r="O41" s="7"/>
    </row>
    <row r="42" spans="1:15" ht="45" customHeight="1">
      <c r="A42" s="974" t="s">
        <v>3120</v>
      </c>
      <c r="B42" s="16" t="s">
        <v>264</v>
      </c>
      <c r="C42" s="265">
        <v>3</v>
      </c>
      <c r="D42" s="66">
        <v>60000</v>
      </c>
      <c r="E42" s="290">
        <v>180000</v>
      </c>
      <c r="F42" s="265">
        <v>3</v>
      </c>
      <c r="G42" s="142">
        <v>180000</v>
      </c>
      <c r="H42" s="65"/>
      <c r="I42" s="142"/>
      <c r="J42" s="195"/>
      <c r="K42" s="142"/>
      <c r="L42" s="195"/>
      <c r="M42" s="245"/>
      <c r="N42" s="976"/>
      <c r="O42" s="7"/>
    </row>
    <row r="43" spans="1:15" ht="45" customHeight="1">
      <c r="A43" s="974" t="s">
        <v>3121</v>
      </c>
      <c r="B43" s="16" t="s">
        <v>265</v>
      </c>
      <c r="C43" s="265">
        <v>5</v>
      </c>
      <c r="D43" s="66">
        <v>60000</v>
      </c>
      <c r="E43" s="290">
        <v>300000</v>
      </c>
      <c r="F43" s="265">
        <v>5</v>
      </c>
      <c r="G43" s="142">
        <v>300000</v>
      </c>
      <c r="H43" s="65"/>
      <c r="I43" s="142"/>
      <c r="J43" s="195"/>
      <c r="K43" s="142"/>
      <c r="L43" s="195"/>
      <c r="M43" s="245"/>
      <c r="N43" s="976"/>
      <c r="O43" s="7"/>
    </row>
    <row r="44" spans="1:15" ht="15" customHeight="1">
      <c r="A44" s="974" t="s">
        <v>3122</v>
      </c>
      <c r="B44" s="16" t="s">
        <v>618</v>
      </c>
      <c r="C44" s="265">
        <v>13</v>
      </c>
      <c r="D44" s="66"/>
      <c r="E44" s="290">
        <v>291390</v>
      </c>
      <c r="F44" s="265">
        <v>13</v>
      </c>
      <c r="G44" s="142">
        <v>291390</v>
      </c>
      <c r="H44" s="65"/>
      <c r="I44" s="142"/>
      <c r="J44" s="195"/>
      <c r="K44" s="142"/>
      <c r="L44" s="195"/>
      <c r="M44" s="245"/>
      <c r="N44" s="976"/>
      <c r="O44" s="7"/>
    </row>
    <row r="45" spans="1:15" ht="15" customHeight="1">
      <c r="A45" s="974" t="s">
        <v>3123</v>
      </c>
      <c r="B45" s="16" t="s">
        <v>232</v>
      </c>
      <c r="C45" s="265">
        <v>2</v>
      </c>
      <c r="D45" s="66">
        <v>3000</v>
      </c>
      <c r="E45" s="290">
        <v>6000</v>
      </c>
      <c r="F45" s="265"/>
      <c r="G45" s="142"/>
      <c r="H45" s="65">
        <v>2</v>
      </c>
      <c r="I45" s="142">
        <v>6000</v>
      </c>
      <c r="J45" s="195"/>
      <c r="K45" s="142"/>
      <c r="L45" s="195"/>
      <c r="M45" s="245"/>
      <c r="N45" s="976"/>
      <c r="O45" s="7"/>
    </row>
    <row r="46" spans="1:15" ht="15" customHeight="1">
      <c r="A46" s="974" t="s">
        <v>3124</v>
      </c>
      <c r="B46" s="16" t="s">
        <v>233</v>
      </c>
      <c r="C46" s="265">
        <v>10</v>
      </c>
      <c r="D46" s="66">
        <v>3500</v>
      </c>
      <c r="E46" s="290">
        <v>35000</v>
      </c>
      <c r="F46" s="265"/>
      <c r="G46" s="142"/>
      <c r="H46" s="65">
        <v>10</v>
      </c>
      <c r="I46" s="142">
        <v>35000</v>
      </c>
      <c r="J46" s="195"/>
      <c r="K46" s="142"/>
      <c r="L46" s="195"/>
      <c r="M46" s="245"/>
      <c r="N46" s="976"/>
      <c r="O46" s="7"/>
    </row>
    <row r="47" spans="1:15" ht="15" customHeight="1">
      <c r="A47" s="974" t="s">
        <v>3125</v>
      </c>
      <c r="B47" s="16" t="s">
        <v>234</v>
      </c>
      <c r="C47" s="265">
        <v>10</v>
      </c>
      <c r="D47" s="66">
        <v>3600</v>
      </c>
      <c r="E47" s="290">
        <v>36000</v>
      </c>
      <c r="F47" s="265">
        <v>10</v>
      </c>
      <c r="G47" s="142">
        <v>36000</v>
      </c>
      <c r="H47" s="65"/>
      <c r="I47" s="142"/>
      <c r="J47" s="195"/>
      <c r="K47" s="142"/>
      <c r="L47" s="195"/>
      <c r="M47" s="245"/>
      <c r="N47" s="976"/>
      <c r="O47" s="7"/>
    </row>
    <row r="48" spans="1:15" ht="15" customHeight="1">
      <c r="A48" s="974" t="s">
        <v>3126</v>
      </c>
      <c r="B48" s="16" t="s">
        <v>235</v>
      </c>
      <c r="C48" s="265"/>
      <c r="D48" s="66"/>
      <c r="E48" s="290">
        <v>200000</v>
      </c>
      <c r="F48" s="265"/>
      <c r="G48" s="142">
        <v>200000</v>
      </c>
      <c r="H48" s="65"/>
      <c r="I48" s="142"/>
      <c r="J48" s="195"/>
      <c r="K48" s="142"/>
      <c r="L48" s="195"/>
      <c r="M48" s="245"/>
      <c r="N48" s="976"/>
      <c r="O48" s="7"/>
    </row>
    <row r="49" spans="1:15" ht="15" customHeight="1">
      <c r="A49" s="974" t="s">
        <v>3127</v>
      </c>
      <c r="B49" s="16" t="s">
        <v>236</v>
      </c>
      <c r="C49" s="265">
        <v>2</v>
      </c>
      <c r="D49" s="66">
        <v>4500</v>
      </c>
      <c r="E49" s="290">
        <v>9000</v>
      </c>
      <c r="F49" s="265">
        <v>2</v>
      </c>
      <c r="G49" s="142">
        <v>9000</v>
      </c>
      <c r="H49" s="65"/>
      <c r="I49" s="142"/>
      <c r="J49" s="195"/>
      <c r="K49" s="142"/>
      <c r="L49" s="195"/>
      <c r="M49" s="245"/>
      <c r="N49" s="976"/>
      <c r="O49" s="7"/>
    </row>
    <row r="50" spans="1:15" ht="15" customHeight="1">
      <c r="A50" s="974" t="s">
        <v>3128</v>
      </c>
      <c r="B50" s="16" t="s">
        <v>633</v>
      </c>
      <c r="C50" s="265">
        <v>1</v>
      </c>
      <c r="D50" s="66">
        <v>6000</v>
      </c>
      <c r="E50" s="290">
        <v>6000</v>
      </c>
      <c r="F50" s="265">
        <v>1</v>
      </c>
      <c r="G50" s="142">
        <v>6000</v>
      </c>
      <c r="H50" s="65"/>
      <c r="I50" s="142"/>
      <c r="J50" s="195"/>
      <c r="K50" s="142"/>
      <c r="L50" s="195"/>
      <c r="M50" s="245"/>
      <c r="N50" s="976"/>
      <c r="O50" s="7"/>
    </row>
    <row r="51" spans="1:15" ht="15" customHeight="1">
      <c r="A51" s="974" t="s">
        <v>3129</v>
      </c>
      <c r="B51" s="16" t="s">
        <v>237</v>
      </c>
      <c r="C51" s="265"/>
      <c r="D51" s="66"/>
      <c r="E51" s="290">
        <v>450000</v>
      </c>
      <c r="F51" s="265"/>
      <c r="G51" s="142">
        <v>200000</v>
      </c>
      <c r="H51" s="65"/>
      <c r="I51" s="142">
        <v>250000</v>
      </c>
      <c r="J51" s="195"/>
      <c r="K51" s="142"/>
      <c r="L51" s="195"/>
      <c r="M51" s="245"/>
      <c r="N51" s="976"/>
      <c r="O51" s="7"/>
    </row>
    <row r="52" spans="1:15" ht="15" customHeight="1">
      <c r="A52" s="974" t="s">
        <v>3130</v>
      </c>
      <c r="B52" s="16" t="s">
        <v>238</v>
      </c>
      <c r="C52" s="265"/>
      <c r="D52" s="66"/>
      <c r="E52" s="290">
        <v>100000</v>
      </c>
      <c r="F52" s="265"/>
      <c r="G52" s="142">
        <v>100000</v>
      </c>
      <c r="H52" s="65"/>
      <c r="I52" s="142"/>
      <c r="J52" s="195"/>
      <c r="K52" s="142"/>
      <c r="L52" s="195"/>
      <c r="M52" s="245"/>
      <c r="N52" s="976"/>
      <c r="O52" s="7"/>
    </row>
    <row r="53" spans="1:15" ht="60" customHeight="1">
      <c r="A53" s="974" t="s">
        <v>3131</v>
      </c>
      <c r="B53" s="16" t="s">
        <v>239</v>
      </c>
      <c r="C53" s="265"/>
      <c r="D53" s="66"/>
      <c r="E53" s="290">
        <v>2500000</v>
      </c>
      <c r="F53" s="265"/>
      <c r="G53" s="142">
        <v>2500000</v>
      </c>
      <c r="H53" s="65"/>
      <c r="I53" s="142"/>
      <c r="J53" s="195"/>
      <c r="K53" s="142"/>
      <c r="L53" s="195"/>
      <c r="M53" s="245"/>
      <c r="N53" s="976"/>
      <c r="O53" s="7"/>
    </row>
    <row r="54" spans="1:15" ht="15" customHeight="1">
      <c r="A54" s="974" t="s">
        <v>3132</v>
      </c>
      <c r="B54" s="16" t="s">
        <v>614</v>
      </c>
      <c r="C54" s="265">
        <v>4</v>
      </c>
      <c r="D54" s="66">
        <v>15000</v>
      </c>
      <c r="E54" s="290">
        <v>60000</v>
      </c>
      <c r="F54" s="265">
        <v>4</v>
      </c>
      <c r="G54" s="142">
        <v>60000</v>
      </c>
      <c r="H54" s="65"/>
      <c r="I54" s="142"/>
      <c r="J54" s="195"/>
      <c r="K54" s="142"/>
      <c r="L54" s="195"/>
      <c r="M54" s="245"/>
      <c r="N54" s="976"/>
      <c r="O54" s="7"/>
    </row>
    <row r="55" spans="1:15" ht="30" customHeight="1">
      <c r="A55" s="974" t="s">
        <v>3133</v>
      </c>
      <c r="B55" s="16" t="s">
        <v>240</v>
      </c>
      <c r="C55" s="265">
        <v>2</v>
      </c>
      <c r="D55" s="66"/>
      <c r="E55" s="290">
        <v>14510</v>
      </c>
      <c r="F55" s="265">
        <v>2</v>
      </c>
      <c r="G55" s="142">
        <v>14510</v>
      </c>
      <c r="H55" s="65"/>
      <c r="I55" s="142"/>
      <c r="J55" s="195"/>
      <c r="K55" s="142"/>
      <c r="L55" s="195"/>
      <c r="M55" s="245"/>
      <c r="N55" s="976"/>
      <c r="O55" s="7"/>
    </row>
    <row r="56" spans="1:15" ht="30" customHeight="1">
      <c r="A56" s="974" t="s">
        <v>3134</v>
      </c>
      <c r="B56" s="16" t="s">
        <v>241</v>
      </c>
      <c r="C56" s="265">
        <v>30</v>
      </c>
      <c r="D56" s="66">
        <v>5000</v>
      </c>
      <c r="E56" s="290">
        <v>150000</v>
      </c>
      <c r="F56" s="265">
        <v>30</v>
      </c>
      <c r="G56" s="142">
        <v>150000</v>
      </c>
      <c r="H56" s="65"/>
      <c r="I56" s="142"/>
      <c r="J56" s="195"/>
      <c r="K56" s="142"/>
      <c r="L56" s="195"/>
      <c r="M56" s="245"/>
      <c r="N56" s="976"/>
      <c r="O56" s="7"/>
    </row>
    <row r="57" spans="1:15" ht="15" customHeight="1">
      <c r="A57" s="974" t="s">
        <v>3135</v>
      </c>
      <c r="B57" s="16" t="s">
        <v>242</v>
      </c>
      <c r="C57" s="265">
        <v>6</v>
      </c>
      <c r="D57" s="66">
        <v>5000</v>
      </c>
      <c r="E57" s="290">
        <v>30000</v>
      </c>
      <c r="F57" s="265">
        <v>6</v>
      </c>
      <c r="G57" s="142">
        <v>30000</v>
      </c>
      <c r="H57" s="65"/>
      <c r="I57" s="142"/>
      <c r="J57" s="195"/>
      <c r="K57" s="142"/>
      <c r="L57" s="195"/>
      <c r="M57" s="245"/>
      <c r="N57" s="976"/>
      <c r="O57" s="7"/>
    </row>
    <row r="58" spans="1:15" ht="29.25" customHeight="1">
      <c r="A58" s="974" t="s">
        <v>3136</v>
      </c>
      <c r="B58" s="16" t="s">
        <v>243</v>
      </c>
      <c r="C58" s="265">
        <v>6</v>
      </c>
      <c r="D58" s="66">
        <v>9000</v>
      </c>
      <c r="E58" s="290">
        <v>54000</v>
      </c>
      <c r="F58" s="265">
        <v>6</v>
      </c>
      <c r="G58" s="142">
        <v>54000</v>
      </c>
      <c r="H58" s="65"/>
      <c r="I58" s="142"/>
      <c r="J58" s="195"/>
      <c r="K58" s="142"/>
      <c r="L58" s="195"/>
      <c r="M58" s="245"/>
      <c r="N58" s="976"/>
      <c r="O58" s="7"/>
    </row>
    <row r="59" spans="1:15" ht="15" customHeight="1">
      <c r="A59" s="974" t="s">
        <v>3137</v>
      </c>
      <c r="B59" s="16" t="s">
        <v>244</v>
      </c>
      <c r="C59" s="265">
        <v>6</v>
      </c>
      <c r="D59" s="66">
        <v>4000</v>
      </c>
      <c r="E59" s="290">
        <v>24000</v>
      </c>
      <c r="F59" s="265"/>
      <c r="G59" s="142"/>
      <c r="H59" s="65">
        <v>6</v>
      </c>
      <c r="I59" s="142">
        <v>24000</v>
      </c>
      <c r="J59" s="195"/>
      <c r="K59" s="142"/>
      <c r="L59" s="195"/>
      <c r="M59" s="245"/>
      <c r="N59" s="976"/>
      <c r="O59" s="7"/>
    </row>
    <row r="60" spans="1:15" ht="15" customHeight="1">
      <c r="A60" s="974" t="s">
        <v>3138</v>
      </c>
      <c r="B60" s="16" t="s">
        <v>245</v>
      </c>
      <c r="C60" s="265">
        <v>10</v>
      </c>
      <c r="D60" s="66">
        <v>3000</v>
      </c>
      <c r="E60" s="290">
        <v>30000</v>
      </c>
      <c r="F60" s="265">
        <v>10</v>
      </c>
      <c r="G60" s="142">
        <v>30000</v>
      </c>
      <c r="H60" s="65"/>
      <c r="I60" s="142"/>
      <c r="J60" s="195"/>
      <c r="K60" s="142"/>
      <c r="L60" s="195"/>
      <c r="M60" s="245"/>
      <c r="N60" s="976"/>
      <c r="O60" s="7"/>
    </row>
    <row r="61" spans="1:15" ht="15" customHeight="1">
      <c r="A61" s="974" t="s">
        <v>3139</v>
      </c>
      <c r="B61" s="16" t="s">
        <v>246</v>
      </c>
      <c r="C61" s="265">
        <v>5</v>
      </c>
      <c r="D61" s="66">
        <v>8000</v>
      </c>
      <c r="E61" s="290">
        <v>40000</v>
      </c>
      <c r="F61" s="265">
        <v>3</v>
      </c>
      <c r="G61" s="142">
        <v>24000</v>
      </c>
      <c r="H61" s="65">
        <v>2</v>
      </c>
      <c r="I61" s="142">
        <v>16000</v>
      </c>
      <c r="J61" s="195"/>
      <c r="K61" s="142"/>
      <c r="L61" s="195"/>
      <c r="M61" s="245"/>
      <c r="N61" s="976"/>
      <c r="O61" s="7"/>
    </row>
    <row r="62" spans="1:15" ht="15" customHeight="1">
      <c r="A62" s="974" t="s">
        <v>3140</v>
      </c>
      <c r="B62" s="16" t="s">
        <v>615</v>
      </c>
      <c r="C62" s="265"/>
      <c r="D62" s="66"/>
      <c r="E62" s="290">
        <v>500000</v>
      </c>
      <c r="F62" s="265"/>
      <c r="G62" s="142"/>
      <c r="H62" s="65"/>
      <c r="I62" s="142"/>
      <c r="J62" s="195"/>
      <c r="K62" s="142"/>
      <c r="L62" s="195"/>
      <c r="M62" s="245"/>
      <c r="N62" s="976"/>
      <c r="O62" s="7"/>
    </row>
    <row r="63" spans="1:15" ht="15" customHeight="1">
      <c r="A63" s="974" t="s">
        <v>3141</v>
      </c>
      <c r="B63" s="16" t="s">
        <v>247</v>
      </c>
      <c r="C63" s="265">
        <v>1</v>
      </c>
      <c r="D63" s="66">
        <v>20000</v>
      </c>
      <c r="E63" s="290">
        <v>20000</v>
      </c>
      <c r="F63" s="265"/>
      <c r="G63" s="142"/>
      <c r="H63" s="65">
        <v>1</v>
      </c>
      <c r="I63" s="142">
        <v>20000</v>
      </c>
      <c r="J63" s="195"/>
      <c r="K63" s="142"/>
      <c r="L63" s="195"/>
      <c r="M63" s="245"/>
      <c r="N63" s="976"/>
      <c r="O63" s="7"/>
    </row>
    <row r="64" spans="1:15" ht="30" customHeight="1">
      <c r="A64" s="974" t="s">
        <v>3142</v>
      </c>
      <c r="B64" s="16" t="s">
        <v>248</v>
      </c>
      <c r="C64" s="265">
        <v>1</v>
      </c>
      <c r="D64" s="66">
        <v>4000</v>
      </c>
      <c r="E64" s="290">
        <v>4000</v>
      </c>
      <c r="F64" s="265"/>
      <c r="G64" s="142"/>
      <c r="H64" s="65">
        <v>1</v>
      </c>
      <c r="I64" s="142">
        <v>4000</v>
      </c>
      <c r="J64" s="195"/>
      <c r="K64" s="142"/>
      <c r="L64" s="195"/>
      <c r="M64" s="245"/>
      <c r="N64" s="976"/>
      <c r="O64" s="7"/>
    </row>
    <row r="65" spans="1:15" ht="15" customHeight="1">
      <c r="A65" s="974" t="s">
        <v>3143</v>
      </c>
      <c r="B65" s="16" t="s">
        <v>249</v>
      </c>
      <c r="C65" s="265">
        <v>1</v>
      </c>
      <c r="D65" s="66">
        <v>4500</v>
      </c>
      <c r="E65" s="290">
        <v>4500</v>
      </c>
      <c r="F65" s="265">
        <v>1</v>
      </c>
      <c r="G65" s="142">
        <v>4500</v>
      </c>
      <c r="H65" s="65"/>
      <c r="I65" s="142"/>
      <c r="J65" s="195"/>
      <c r="K65" s="142"/>
      <c r="L65" s="195"/>
      <c r="M65" s="245"/>
      <c r="N65" s="976"/>
      <c r="O65" s="7"/>
    </row>
    <row r="66" spans="1:15" ht="15" customHeight="1">
      <c r="A66" s="974" t="s">
        <v>3144</v>
      </c>
      <c r="B66" s="16" t="s">
        <v>250</v>
      </c>
      <c r="C66" s="265">
        <v>100</v>
      </c>
      <c r="D66" s="66">
        <v>4800</v>
      </c>
      <c r="E66" s="290">
        <v>480000</v>
      </c>
      <c r="F66" s="265">
        <v>100</v>
      </c>
      <c r="G66" s="142">
        <v>480000</v>
      </c>
      <c r="H66" s="65"/>
      <c r="I66" s="142"/>
      <c r="J66" s="195"/>
      <c r="K66" s="142"/>
      <c r="L66" s="195"/>
      <c r="M66" s="245"/>
      <c r="N66" s="976"/>
      <c r="O66" s="7"/>
    </row>
    <row r="67" spans="1:15" ht="15" customHeight="1">
      <c r="A67" s="974" t="s">
        <v>3145</v>
      </c>
      <c r="B67" s="16" t="s">
        <v>251</v>
      </c>
      <c r="C67" s="265">
        <v>2</v>
      </c>
      <c r="D67" s="66"/>
      <c r="E67" s="290">
        <v>32000</v>
      </c>
      <c r="F67" s="265"/>
      <c r="G67" s="142"/>
      <c r="H67" s="65">
        <v>2</v>
      </c>
      <c r="I67" s="142">
        <v>32000</v>
      </c>
      <c r="J67" s="195"/>
      <c r="K67" s="142"/>
      <c r="L67" s="195"/>
      <c r="M67" s="245"/>
      <c r="N67" s="976"/>
      <c r="O67" s="7"/>
    </row>
    <row r="68" spans="1:15" ht="15" customHeight="1">
      <c r="A68" s="974" t="s">
        <v>3146</v>
      </c>
      <c r="B68" s="16" t="s">
        <v>252</v>
      </c>
      <c r="C68" s="265">
        <v>50</v>
      </c>
      <c r="D68" s="66"/>
      <c r="E68" s="290">
        <v>37500</v>
      </c>
      <c r="F68" s="265">
        <v>50</v>
      </c>
      <c r="G68" s="142">
        <v>37500</v>
      </c>
      <c r="H68" s="65"/>
      <c r="I68" s="142"/>
      <c r="J68" s="195"/>
      <c r="K68" s="142"/>
      <c r="L68" s="195"/>
      <c r="M68" s="245"/>
      <c r="N68" s="976"/>
      <c r="O68" s="7"/>
    </row>
    <row r="69" spans="1:15" ht="15" customHeight="1">
      <c r="A69" s="974" t="s">
        <v>3147</v>
      </c>
      <c r="B69" s="16" t="s">
        <v>253</v>
      </c>
      <c r="C69" s="265">
        <v>6</v>
      </c>
      <c r="D69" s="66">
        <v>1000</v>
      </c>
      <c r="E69" s="290">
        <v>6000</v>
      </c>
      <c r="F69" s="265">
        <v>6</v>
      </c>
      <c r="G69" s="142">
        <v>6000</v>
      </c>
      <c r="H69" s="65"/>
      <c r="I69" s="142"/>
      <c r="J69" s="195"/>
      <c r="K69" s="142"/>
      <c r="L69" s="195"/>
      <c r="M69" s="245"/>
      <c r="N69" s="976"/>
      <c r="O69" s="7"/>
    </row>
    <row r="70" spans="1:15" ht="15" customHeight="1">
      <c r="A70" s="974" t="s">
        <v>3148</v>
      </c>
      <c r="B70" s="16" t="s">
        <v>254</v>
      </c>
      <c r="C70" s="265"/>
      <c r="D70" s="66"/>
      <c r="E70" s="290">
        <v>770000</v>
      </c>
      <c r="F70" s="265"/>
      <c r="G70" s="142">
        <v>600000</v>
      </c>
      <c r="H70" s="65">
        <v>20</v>
      </c>
      <c r="I70" s="142">
        <v>20000</v>
      </c>
      <c r="J70" s="195"/>
      <c r="K70" s="142">
        <v>150000</v>
      </c>
      <c r="L70" s="195"/>
      <c r="M70" s="245"/>
      <c r="N70" s="976"/>
      <c r="O70" s="7"/>
    </row>
    <row r="71" spans="1:15" ht="15" customHeight="1">
      <c r="A71" s="974" t="s">
        <v>3149</v>
      </c>
      <c r="B71" s="16" t="s">
        <v>255</v>
      </c>
      <c r="C71" s="265">
        <v>1</v>
      </c>
      <c r="D71" s="66">
        <v>2000</v>
      </c>
      <c r="E71" s="290">
        <v>2000</v>
      </c>
      <c r="F71" s="265"/>
      <c r="G71" s="142"/>
      <c r="H71" s="65">
        <v>1</v>
      </c>
      <c r="I71" s="142">
        <v>2000</v>
      </c>
      <c r="J71" s="195"/>
      <c r="K71" s="142"/>
      <c r="L71" s="195"/>
      <c r="M71" s="245"/>
      <c r="N71" s="976"/>
      <c r="O71" s="7"/>
    </row>
    <row r="72" spans="1:15" ht="30" customHeight="1">
      <c r="A72" s="974" t="s">
        <v>3150</v>
      </c>
      <c r="B72" s="16" t="s">
        <v>256</v>
      </c>
      <c r="C72" s="265">
        <v>1</v>
      </c>
      <c r="D72" s="66">
        <v>50000</v>
      </c>
      <c r="E72" s="290">
        <v>50000</v>
      </c>
      <c r="F72" s="265">
        <v>1</v>
      </c>
      <c r="G72" s="142">
        <v>50000</v>
      </c>
      <c r="H72" s="65"/>
      <c r="I72" s="142"/>
      <c r="J72" s="195"/>
      <c r="K72" s="142"/>
      <c r="L72" s="195"/>
      <c r="M72" s="245"/>
      <c r="N72" s="976"/>
      <c r="O72" s="7"/>
    </row>
    <row r="73" spans="1:15" ht="15" customHeight="1">
      <c r="A73" s="974" t="s">
        <v>3151</v>
      </c>
      <c r="B73" s="16" t="s">
        <v>266</v>
      </c>
      <c r="C73" s="265">
        <v>6</v>
      </c>
      <c r="D73" s="66"/>
      <c r="E73" s="290">
        <v>16800</v>
      </c>
      <c r="F73" s="265">
        <v>6</v>
      </c>
      <c r="G73" s="142">
        <v>16800</v>
      </c>
      <c r="H73" s="65"/>
      <c r="I73" s="142"/>
      <c r="J73" s="195"/>
      <c r="K73" s="142"/>
      <c r="L73" s="195"/>
      <c r="M73" s="245"/>
      <c r="N73" s="976"/>
      <c r="O73" s="7"/>
    </row>
    <row r="74" spans="1:15" ht="30" customHeight="1">
      <c r="A74" s="974" t="s">
        <v>3152</v>
      </c>
      <c r="B74" s="16" t="s">
        <v>257</v>
      </c>
      <c r="C74" s="265">
        <v>3</v>
      </c>
      <c r="D74" s="66">
        <v>5700</v>
      </c>
      <c r="E74" s="290">
        <v>17100</v>
      </c>
      <c r="F74" s="265">
        <v>3</v>
      </c>
      <c r="G74" s="142">
        <v>17100</v>
      </c>
      <c r="H74" s="65"/>
      <c r="I74" s="142"/>
      <c r="J74" s="195"/>
      <c r="K74" s="142"/>
      <c r="L74" s="195"/>
      <c r="M74" s="245"/>
      <c r="N74" s="976"/>
      <c r="O74" s="7"/>
    </row>
    <row r="75" spans="1:15" ht="15" customHeight="1">
      <c r="A75" s="974" t="s">
        <v>3153</v>
      </c>
      <c r="B75" s="16" t="s">
        <v>258</v>
      </c>
      <c r="C75" s="265">
        <v>10</v>
      </c>
      <c r="D75" s="66">
        <v>3000</v>
      </c>
      <c r="E75" s="290">
        <v>30000</v>
      </c>
      <c r="F75" s="265">
        <v>10</v>
      </c>
      <c r="G75" s="142">
        <v>30000</v>
      </c>
      <c r="H75" s="65"/>
      <c r="I75" s="142"/>
      <c r="J75" s="195"/>
      <c r="K75" s="142"/>
      <c r="L75" s="195"/>
      <c r="M75" s="245"/>
      <c r="N75" s="976"/>
      <c r="O75" s="7"/>
    </row>
    <row r="76" spans="1:15" ht="15" customHeight="1">
      <c r="A76" s="974" t="s">
        <v>3154</v>
      </c>
      <c r="B76" s="16" t="s">
        <v>259</v>
      </c>
      <c r="C76" s="265">
        <v>1</v>
      </c>
      <c r="D76" s="66">
        <v>50000</v>
      </c>
      <c r="E76" s="290">
        <v>50000</v>
      </c>
      <c r="F76" s="265">
        <v>1</v>
      </c>
      <c r="G76" s="142">
        <v>50000</v>
      </c>
      <c r="H76" s="65"/>
      <c r="I76" s="142"/>
      <c r="J76" s="195"/>
      <c r="K76" s="142"/>
      <c r="L76" s="195"/>
      <c r="M76" s="245"/>
      <c r="N76" s="976"/>
      <c r="O76" s="7"/>
    </row>
    <row r="77" spans="1:15" ht="15" customHeight="1">
      <c r="A77" s="974" t="s">
        <v>3155</v>
      </c>
      <c r="B77" s="16" t="s">
        <v>260</v>
      </c>
      <c r="C77" s="265">
        <v>1</v>
      </c>
      <c r="D77" s="66">
        <v>100000</v>
      </c>
      <c r="E77" s="290">
        <v>100000</v>
      </c>
      <c r="F77" s="265">
        <v>1</v>
      </c>
      <c r="G77" s="142">
        <v>100000</v>
      </c>
      <c r="H77" s="65"/>
      <c r="I77" s="142"/>
      <c r="J77" s="195"/>
      <c r="K77" s="142"/>
      <c r="L77" s="195"/>
      <c r="M77" s="245"/>
      <c r="N77" s="976"/>
      <c r="O77" s="7"/>
    </row>
    <row r="78" spans="1:15" ht="30" customHeight="1">
      <c r="A78" s="974" t="s">
        <v>3156</v>
      </c>
      <c r="B78" s="16" t="s">
        <v>261</v>
      </c>
      <c r="C78" s="265">
        <v>25</v>
      </c>
      <c r="D78" s="66">
        <v>3000</v>
      </c>
      <c r="E78" s="290">
        <v>75000</v>
      </c>
      <c r="F78" s="265">
        <v>25</v>
      </c>
      <c r="G78" s="142">
        <v>75000</v>
      </c>
      <c r="H78" s="65"/>
      <c r="I78" s="142"/>
      <c r="J78" s="195"/>
      <c r="K78" s="142"/>
      <c r="L78" s="195"/>
      <c r="M78" s="245"/>
      <c r="N78" s="976"/>
      <c r="O78" s="7"/>
    </row>
    <row r="79" spans="1:15" ht="30" customHeight="1">
      <c r="A79" s="974" t="s">
        <v>3157</v>
      </c>
      <c r="B79" s="16" t="s">
        <v>262</v>
      </c>
      <c r="C79" s="265">
        <v>7</v>
      </c>
      <c r="D79" s="66">
        <v>5000</v>
      </c>
      <c r="E79" s="290">
        <v>35000</v>
      </c>
      <c r="F79" s="265">
        <v>7</v>
      </c>
      <c r="G79" s="142">
        <v>35000</v>
      </c>
      <c r="H79" s="65"/>
      <c r="I79" s="142"/>
      <c r="J79" s="195"/>
      <c r="K79" s="142"/>
      <c r="L79" s="195"/>
      <c r="M79" s="245"/>
      <c r="N79" s="976"/>
      <c r="O79" s="7"/>
    </row>
    <row r="80" spans="1:15" ht="15" customHeight="1">
      <c r="A80" s="974" t="s">
        <v>3158</v>
      </c>
      <c r="B80" s="16" t="s">
        <v>642</v>
      </c>
      <c r="C80" s="265">
        <v>3</v>
      </c>
      <c r="D80" s="66">
        <v>15000</v>
      </c>
      <c r="E80" s="290">
        <v>45000</v>
      </c>
      <c r="F80" s="265">
        <v>3</v>
      </c>
      <c r="G80" s="142">
        <v>45000</v>
      </c>
      <c r="H80" s="65"/>
      <c r="I80" s="142"/>
      <c r="J80" s="195"/>
      <c r="K80" s="142"/>
      <c r="L80" s="195"/>
      <c r="M80" s="245"/>
      <c r="N80" s="976"/>
      <c r="O80" s="7"/>
    </row>
    <row r="81" spans="1:15" ht="45" customHeight="1">
      <c r="A81" s="974" t="s">
        <v>3159</v>
      </c>
      <c r="B81" s="16" t="s">
        <v>648</v>
      </c>
      <c r="C81" s="265">
        <v>2</v>
      </c>
      <c r="D81" s="66">
        <v>6000</v>
      </c>
      <c r="E81" s="290">
        <v>12000</v>
      </c>
      <c r="F81" s="265">
        <v>2</v>
      </c>
      <c r="G81" s="142">
        <v>12000</v>
      </c>
      <c r="H81" s="65"/>
      <c r="I81" s="142"/>
      <c r="J81" s="195"/>
      <c r="K81" s="142"/>
      <c r="L81" s="195"/>
      <c r="M81" s="245"/>
      <c r="N81" s="976"/>
      <c r="O81" s="7"/>
    </row>
    <row r="82" spans="1:15" ht="15" customHeight="1">
      <c r="A82" s="974" t="s">
        <v>3160</v>
      </c>
      <c r="B82" s="16" t="s">
        <v>263</v>
      </c>
      <c r="C82" s="265"/>
      <c r="D82" s="66"/>
      <c r="E82" s="290">
        <v>2500000</v>
      </c>
      <c r="F82" s="265"/>
      <c r="G82" s="142">
        <v>2500000</v>
      </c>
      <c r="H82" s="65"/>
      <c r="I82" s="142"/>
      <c r="J82" s="195"/>
      <c r="K82" s="142"/>
      <c r="L82" s="195"/>
      <c r="M82" s="245"/>
      <c r="N82" s="976"/>
      <c r="O82" s="7"/>
    </row>
    <row r="83" spans="1:15" ht="15" customHeight="1">
      <c r="A83" s="974" t="s">
        <v>3161</v>
      </c>
      <c r="B83" s="16" t="s">
        <v>267</v>
      </c>
      <c r="C83" s="265">
        <v>4</v>
      </c>
      <c r="D83" s="66">
        <v>16000</v>
      </c>
      <c r="E83" s="290">
        <v>64000</v>
      </c>
      <c r="F83" s="265">
        <v>3</v>
      </c>
      <c r="G83" s="142">
        <v>48000</v>
      </c>
      <c r="H83" s="65">
        <v>1</v>
      </c>
      <c r="I83" s="142">
        <v>16000</v>
      </c>
      <c r="J83" s="195"/>
      <c r="K83" s="142"/>
      <c r="L83" s="195"/>
      <c r="M83" s="245"/>
      <c r="N83" s="976"/>
      <c r="O83" s="7"/>
    </row>
    <row r="84" spans="1:15" ht="30" customHeight="1">
      <c r="A84" s="974" t="s">
        <v>3162</v>
      </c>
      <c r="B84" s="16" t="s">
        <v>268</v>
      </c>
      <c r="C84" s="265">
        <v>1</v>
      </c>
      <c r="D84" s="66">
        <v>4000</v>
      </c>
      <c r="E84" s="290">
        <v>4000</v>
      </c>
      <c r="F84" s="265"/>
      <c r="G84" s="142"/>
      <c r="H84" s="65">
        <v>1</v>
      </c>
      <c r="I84" s="142">
        <v>4000</v>
      </c>
      <c r="J84" s="195"/>
      <c r="K84" s="142"/>
      <c r="L84" s="195"/>
      <c r="M84" s="245"/>
      <c r="N84" s="976"/>
      <c r="O84" s="7"/>
    </row>
    <row r="85" spans="1:15" ht="30" customHeight="1">
      <c r="A85" s="974" t="s">
        <v>3163</v>
      </c>
      <c r="B85" s="16" t="s">
        <v>269</v>
      </c>
      <c r="C85" s="265">
        <v>12</v>
      </c>
      <c r="D85" s="66">
        <v>7500</v>
      </c>
      <c r="E85" s="290">
        <v>90000</v>
      </c>
      <c r="F85" s="265">
        <v>12</v>
      </c>
      <c r="G85" s="142">
        <v>90000</v>
      </c>
      <c r="H85" s="65"/>
      <c r="I85" s="142"/>
      <c r="J85" s="195"/>
      <c r="K85" s="142"/>
      <c r="L85" s="195"/>
      <c r="M85" s="245"/>
      <c r="N85" s="976"/>
      <c r="O85" s="7"/>
    </row>
    <row r="86" spans="1:15" ht="15" customHeight="1">
      <c r="A86" s="974" t="s">
        <v>3164</v>
      </c>
      <c r="B86" s="16" t="s">
        <v>270</v>
      </c>
      <c r="C86" s="265">
        <v>1</v>
      </c>
      <c r="D86" s="66">
        <v>18000</v>
      </c>
      <c r="E86" s="290">
        <v>18000</v>
      </c>
      <c r="F86" s="265">
        <v>1</v>
      </c>
      <c r="G86" s="142">
        <v>18000</v>
      </c>
      <c r="H86" s="65"/>
      <c r="I86" s="142"/>
      <c r="J86" s="195"/>
      <c r="K86" s="142"/>
      <c r="L86" s="195"/>
      <c r="M86" s="245"/>
      <c r="N86" s="976"/>
      <c r="O86" s="7"/>
    </row>
    <row r="87" spans="1:15" ht="15" customHeight="1">
      <c r="A87" s="974" t="s">
        <v>3165</v>
      </c>
      <c r="B87" s="16" t="s">
        <v>612</v>
      </c>
      <c r="C87" s="265">
        <v>3</v>
      </c>
      <c r="D87" s="66">
        <v>4000</v>
      </c>
      <c r="E87" s="290">
        <v>12000</v>
      </c>
      <c r="F87" s="265">
        <v>3</v>
      </c>
      <c r="G87" s="142">
        <v>12000</v>
      </c>
      <c r="H87" s="65"/>
      <c r="I87" s="142"/>
      <c r="J87" s="195"/>
      <c r="K87" s="142"/>
      <c r="L87" s="195"/>
      <c r="M87" s="245"/>
      <c r="N87" s="976"/>
      <c r="O87" s="7"/>
    </row>
    <row r="88" spans="1:15" ht="15" customHeight="1">
      <c r="A88" s="974" t="s">
        <v>3166</v>
      </c>
      <c r="B88" s="16" t="s">
        <v>271</v>
      </c>
      <c r="C88" s="265">
        <v>1</v>
      </c>
      <c r="D88" s="66">
        <v>150000</v>
      </c>
      <c r="E88" s="290">
        <v>150000</v>
      </c>
      <c r="F88" s="265">
        <v>1</v>
      </c>
      <c r="G88" s="142">
        <v>150000</v>
      </c>
      <c r="H88" s="65"/>
      <c r="I88" s="142"/>
      <c r="J88" s="195"/>
      <c r="K88" s="142"/>
      <c r="L88" s="195"/>
      <c r="M88" s="245"/>
      <c r="N88" s="976"/>
      <c r="O88" s="7"/>
    </row>
    <row r="89" spans="1:15" ht="15" customHeight="1">
      <c r="A89" s="974" t="s">
        <v>3167</v>
      </c>
      <c r="B89" s="16" t="s">
        <v>272</v>
      </c>
      <c r="C89" s="265">
        <v>2</v>
      </c>
      <c r="D89" s="66">
        <v>7000</v>
      </c>
      <c r="E89" s="290">
        <v>14000</v>
      </c>
      <c r="F89" s="265"/>
      <c r="G89" s="142"/>
      <c r="H89" s="65">
        <v>2</v>
      </c>
      <c r="I89" s="142">
        <v>14000</v>
      </c>
      <c r="J89" s="195"/>
      <c r="K89" s="142"/>
      <c r="L89" s="195"/>
      <c r="M89" s="245"/>
      <c r="N89" s="976"/>
      <c r="O89" s="7"/>
    </row>
    <row r="90" spans="1:15" ht="15" customHeight="1">
      <c r="A90" s="974" t="s">
        <v>3168</v>
      </c>
      <c r="B90" s="16" t="s">
        <v>273</v>
      </c>
      <c r="C90" s="265">
        <v>6</v>
      </c>
      <c r="D90" s="66">
        <v>3000</v>
      </c>
      <c r="E90" s="290">
        <v>18000</v>
      </c>
      <c r="F90" s="265"/>
      <c r="G90" s="142"/>
      <c r="H90" s="65">
        <v>6</v>
      </c>
      <c r="I90" s="142">
        <v>18000</v>
      </c>
      <c r="J90" s="195"/>
      <c r="K90" s="142"/>
      <c r="L90" s="195"/>
      <c r="M90" s="245"/>
      <c r="N90" s="976"/>
      <c r="O90" s="7"/>
    </row>
    <row r="91" spans="1:15" ht="30" customHeight="1">
      <c r="A91" s="974" t="s">
        <v>3169</v>
      </c>
      <c r="B91" s="16" t="s">
        <v>274</v>
      </c>
      <c r="C91" s="265">
        <v>6</v>
      </c>
      <c r="D91" s="66">
        <v>5000</v>
      </c>
      <c r="E91" s="290">
        <v>30000</v>
      </c>
      <c r="F91" s="265">
        <v>6</v>
      </c>
      <c r="G91" s="142">
        <v>30000</v>
      </c>
      <c r="H91" s="65"/>
      <c r="I91" s="142"/>
      <c r="J91" s="195"/>
      <c r="K91" s="142"/>
      <c r="L91" s="195"/>
      <c r="M91" s="245"/>
      <c r="N91" s="976"/>
      <c r="O91" s="7"/>
    </row>
    <row r="92" spans="1:15" ht="15" customHeight="1">
      <c r="A92" s="974" t="s">
        <v>3170</v>
      </c>
      <c r="B92" s="16" t="s">
        <v>275</v>
      </c>
      <c r="C92" s="265">
        <v>12</v>
      </c>
      <c r="D92" s="66">
        <v>2000</v>
      </c>
      <c r="E92" s="290">
        <v>24000</v>
      </c>
      <c r="F92" s="265">
        <v>12</v>
      </c>
      <c r="G92" s="142">
        <v>24000</v>
      </c>
      <c r="H92" s="65"/>
      <c r="I92" s="142"/>
      <c r="J92" s="195"/>
      <c r="K92" s="142"/>
      <c r="L92" s="195"/>
      <c r="M92" s="245"/>
      <c r="N92" s="976"/>
      <c r="O92" s="7"/>
    </row>
    <row r="93" spans="1:15" ht="15" customHeight="1">
      <c r="A93" s="974" t="s">
        <v>3171</v>
      </c>
      <c r="B93" s="16" t="s">
        <v>276</v>
      </c>
      <c r="C93" s="265">
        <v>4</v>
      </c>
      <c r="D93" s="66">
        <v>3000</v>
      </c>
      <c r="E93" s="290">
        <v>12000</v>
      </c>
      <c r="F93" s="265">
        <v>4</v>
      </c>
      <c r="G93" s="142">
        <v>12000</v>
      </c>
      <c r="H93" s="65"/>
      <c r="I93" s="142"/>
      <c r="J93" s="195"/>
      <c r="K93" s="142"/>
      <c r="L93" s="195"/>
      <c r="M93" s="245"/>
      <c r="N93" s="976"/>
      <c r="O93" s="7"/>
    </row>
    <row r="94" spans="1:15" ht="15" customHeight="1">
      <c r="A94" s="974" t="s">
        <v>3172</v>
      </c>
      <c r="B94" s="16" t="s">
        <v>645</v>
      </c>
      <c r="C94" s="265"/>
      <c r="D94" s="66"/>
      <c r="E94" s="290">
        <v>35000</v>
      </c>
      <c r="F94" s="265"/>
      <c r="G94" s="142">
        <v>35000</v>
      </c>
      <c r="H94" s="65"/>
      <c r="I94" s="142"/>
      <c r="J94" s="195"/>
      <c r="K94" s="142"/>
      <c r="L94" s="195"/>
      <c r="M94" s="245"/>
      <c r="N94" s="976"/>
      <c r="O94" s="7"/>
    </row>
    <row r="95" spans="1:15" ht="15" customHeight="1">
      <c r="A95" s="974" t="s">
        <v>3173</v>
      </c>
      <c r="B95" s="16" t="s">
        <v>277</v>
      </c>
      <c r="C95" s="265">
        <v>8</v>
      </c>
      <c r="D95" s="66"/>
      <c r="E95" s="290">
        <v>17600</v>
      </c>
      <c r="F95" s="265">
        <v>8</v>
      </c>
      <c r="G95" s="142">
        <v>17600</v>
      </c>
      <c r="H95" s="65"/>
      <c r="I95" s="142"/>
      <c r="J95" s="195"/>
      <c r="K95" s="142"/>
      <c r="L95" s="195"/>
      <c r="M95" s="245"/>
      <c r="N95" s="976"/>
      <c r="O95" s="7"/>
    </row>
    <row r="96" spans="1:15" ht="15" customHeight="1">
      <c r="A96" s="974" t="s">
        <v>3174</v>
      </c>
      <c r="B96" s="16" t="s">
        <v>278</v>
      </c>
      <c r="C96" s="265">
        <v>6</v>
      </c>
      <c r="D96" s="66">
        <v>3000</v>
      </c>
      <c r="E96" s="290">
        <v>18000</v>
      </c>
      <c r="F96" s="265">
        <v>6</v>
      </c>
      <c r="G96" s="142">
        <v>18000</v>
      </c>
      <c r="H96" s="65"/>
      <c r="I96" s="142"/>
      <c r="J96" s="195"/>
      <c r="K96" s="142"/>
      <c r="L96" s="195"/>
      <c r="M96" s="245"/>
      <c r="N96" s="976"/>
      <c r="O96" s="7"/>
    </row>
    <row r="97" spans="1:15" ht="15" customHeight="1">
      <c r="A97" s="974" t="s">
        <v>3175</v>
      </c>
      <c r="B97" s="16" t="s">
        <v>279</v>
      </c>
      <c r="C97" s="265">
        <v>6</v>
      </c>
      <c r="D97" s="66">
        <v>3000</v>
      </c>
      <c r="E97" s="290">
        <v>18000</v>
      </c>
      <c r="F97" s="265">
        <v>6</v>
      </c>
      <c r="G97" s="142">
        <v>18000</v>
      </c>
      <c r="H97" s="65"/>
      <c r="I97" s="142"/>
      <c r="J97" s="195"/>
      <c r="K97" s="142"/>
      <c r="L97" s="195"/>
      <c r="M97" s="245"/>
      <c r="N97" s="976"/>
      <c r="O97" s="7"/>
    </row>
    <row r="98" spans="1:15" ht="15" customHeight="1">
      <c r="A98" s="974" t="s">
        <v>3176</v>
      </c>
      <c r="B98" s="16" t="s">
        <v>280</v>
      </c>
      <c r="C98" s="265">
        <v>10</v>
      </c>
      <c r="D98" s="66">
        <v>6972</v>
      </c>
      <c r="E98" s="290">
        <v>69720</v>
      </c>
      <c r="F98" s="265">
        <v>10</v>
      </c>
      <c r="G98" s="142">
        <v>69720</v>
      </c>
      <c r="H98" s="65"/>
      <c r="I98" s="142"/>
      <c r="J98" s="195"/>
      <c r="K98" s="142"/>
      <c r="L98" s="195"/>
      <c r="M98" s="245"/>
      <c r="N98" s="976"/>
      <c r="O98" s="7"/>
    </row>
    <row r="99" spans="1:15" ht="15" customHeight="1">
      <c r="A99" s="974" t="s">
        <v>3177</v>
      </c>
      <c r="B99" s="16" t="s">
        <v>634</v>
      </c>
      <c r="C99" s="265">
        <v>30</v>
      </c>
      <c r="D99" s="66">
        <v>400</v>
      </c>
      <c r="E99" s="290">
        <v>12000</v>
      </c>
      <c r="F99" s="265">
        <v>30</v>
      </c>
      <c r="G99" s="142">
        <v>12000</v>
      </c>
      <c r="H99" s="65"/>
      <c r="I99" s="142"/>
      <c r="J99" s="195"/>
      <c r="K99" s="142"/>
      <c r="L99" s="195"/>
      <c r="M99" s="245"/>
      <c r="N99" s="976"/>
      <c r="O99" s="7"/>
    </row>
    <row r="100" spans="1:15" ht="15" customHeight="1">
      <c r="A100" s="974" t="s">
        <v>3178</v>
      </c>
      <c r="B100" s="16" t="s">
        <v>281</v>
      </c>
      <c r="C100" s="265">
        <v>100</v>
      </c>
      <c r="D100" s="66">
        <v>700</v>
      </c>
      <c r="E100" s="290">
        <v>70000</v>
      </c>
      <c r="F100" s="265">
        <v>100</v>
      </c>
      <c r="G100" s="142">
        <v>70000</v>
      </c>
      <c r="H100" s="65"/>
      <c r="I100" s="142"/>
      <c r="J100" s="195"/>
      <c r="K100" s="142"/>
      <c r="L100" s="195"/>
      <c r="M100" s="245"/>
      <c r="N100" s="976"/>
      <c r="O100" s="7"/>
    </row>
    <row r="101" spans="1:15" ht="15" customHeight="1">
      <c r="A101" s="974" t="s">
        <v>3179</v>
      </c>
      <c r="B101" s="16" t="s">
        <v>282</v>
      </c>
      <c r="C101" s="265">
        <v>8</v>
      </c>
      <c r="D101" s="66"/>
      <c r="E101" s="290">
        <v>72000</v>
      </c>
      <c r="F101" s="265">
        <v>8</v>
      </c>
      <c r="G101" s="142">
        <v>72000</v>
      </c>
      <c r="H101" s="65"/>
      <c r="I101" s="142"/>
      <c r="J101" s="195"/>
      <c r="K101" s="142"/>
      <c r="L101" s="195"/>
      <c r="M101" s="245"/>
      <c r="N101" s="976"/>
      <c r="O101" s="7"/>
    </row>
    <row r="102" spans="1:15" ht="30" customHeight="1">
      <c r="A102" s="974" t="s">
        <v>3180</v>
      </c>
      <c r="B102" s="16" t="s">
        <v>283</v>
      </c>
      <c r="C102" s="265">
        <v>10</v>
      </c>
      <c r="D102" s="66">
        <v>4000</v>
      </c>
      <c r="E102" s="290">
        <v>40000</v>
      </c>
      <c r="F102" s="265">
        <v>10</v>
      </c>
      <c r="G102" s="142">
        <v>40000</v>
      </c>
      <c r="H102" s="65"/>
      <c r="I102" s="142"/>
      <c r="J102" s="195"/>
      <c r="K102" s="142"/>
      <c r="L102" s="195"/>
      <c r="M102" s="245"/>
      <c r="N102" s="976"/>
      <c r="O102" s="7"/>
    </row>
    <row r="103" spans="1:15" ht="15" customHeight="1">
      <c r="A103" s="974" t="s">
        <v>3181</v>
      </c>
      <c r="B103" s="16" t="s">
        <v>284</v>
      </c>
      <c r="C103" s="265">
        <v>22</v>
      </c>
      <c r="D103" s="66"/>
      <c r="E103" s="290">
        <v>324390</v>
      </c>
      <c r="F103" s="265">
        <v>22</v>
      </c>
      <c r="G103" s="142">
        <v>324390</v>
      </c>
      <c r="H103" s="65"/>
      <c r="I103" s="142"/>
      <c r="J103" s="195"/>
      <c r="K103" s="142"/>
      <c r="L103" s="195"/>
      <c r="M103" s="245"/>
      <c r="N103" s="976"/>
      <c r="O103" s="7"/>
    </row>
    <row r="104" spans="1:15" ht="15" customHeight="1">
      <c r="A104" s="974" t="s">
        <v>3182</v>
      </c>
      <c r="B104" s="16" t="s">
        <v>285</v>
      </c>
      <c r="C104" s="265">
        <v>1</v>
      </c>
      <c r="D104" s="66">
        <v>2000</v>
      </c>
      <c r="E104" s="290">
        <v>2000</v>
      </c>
      <c r="F104" s="265">
        <v>1</v>
      </c>
      <c r="G104" s="142">
        <v>2000</v>
      </c>
      <c r="H104" s="65"/>
      <c r="I104" s="142"/>
      <c r="J104" s="195"/>
      <c r="K104" s="142"/>
      <c r="L104" s="195"/>
      <c r="M104" s="245"/>
      <c r="N104" s="976"/>
      <c r="O104" s="7"/>
    </row>
    <row r="105" spans="1:15" ht="30" customHeight="1">
      <c r="A105" s="974" t="s">
        <v>3183</v>
      </c>
      <c r="B105" s="16" t="s">
        <v>286</v>
      </c>
      <c r="C105" s="265">
        <v>1</v>
      </c>
      <c r="D105" s="66">
        <v>18500</v>
      </c>
      <c r="E105" s="290">
        <v>18500</v>
      </c>
      <c r="F105" s="265">
        <v>1</v>
      </c>
      <c r="G105" s="142">
        <v>18500</v>
      </c>
      <c r="H105" s="65"/>
      <c r="I105" s="142"/>
      <c r="J105" s="195"/>
      <c r="K105" s="142"/>
      <c r="L105" s="195"/>
      <c r="M105" s="245"/>
      <c r="N105" s="976"/>
      <c r="O105" s="7"/>
    </row>
    <row r="106" spans="1:15" ht="15" customHeight="1">
      <c r="A106" s="974" t="s">
        <v>3184</v>
      </c>
      <c r="B106" s="16" t="s">
        <v>287</v>
      </c>
      <c r="C106" s="265">
        <v>2</v>
      </c>
      <c r="D106" s="66">
        <v>2000</v>
      </c>
      <c r="E106" s="290">
        <v>4000</v>
      </c>
      <c r="F106" s="265">
        <v>2</v>
      </c>
      <c r="G106" s="142">
        <v>4000</v>
      </c>
      <c r="H106" s="65"/>
      <c r="I106" s="142"/>
      <c r="J106" s="195"/>
      <c r="K106" s="142"/>
      <c r="L106" s="195"/>
      <c r="M106" s="245"/>
      <c r="N106" s="976"/>
      <c r="O106" s="7"/>
    </row>
    <row r="107" spans="1:15" ht="15" customHeight="1">
      <c r="A107" s="974" t="s">
        <v>3185</v>
      </c>
      <c r="B107" s="16" t="s">
        <v>288</v>
      </c>
      <c r="C107" s="265">
        <v>1</v>
      </c>
      <c r="D107" s="66">
        <v>3480</v>
      </c>
      <c r="E107" s="290">
        <v>3480</v>
      </c>
      <c r="F107" s="265">
        <v>1</v>
      </c>
      <c r="G107" s="142">
        <v>3480</v>
      </c>
      <c r="H107" s="65"/>
      <c r="I107" s="142"/>
      <c r="J107" s="195"/>
      <c r="K107" s="142"/>
      <c r="L107" s="195"/>
      <c r="M107" s="245"/>
      <c r="N107" s="976"/>
      <c r="O107" s="7"/>
    </row>
    <row r="108" spans="1:15" ht="30" customHeight="1">
      <c r="A108" s="974" t="s">
        <v>3186</v>
      </c>
      <c r="B108" s="16" t="s">
        <v>289</v>
      </c>
      <c r="C108" s="265">
        <v>20</v>
      </c>
      <c r="D108" s="66">
        <v>6000</v>
      </c>
      <c r="E108" s="290">
        <v>120000</v>
      </c>
      <c r="F108" s="265">
        <v>20</v>
      </c>
      <c r="G108" s="142">
        <v>120000</v>
      </c>
      <c r="H108" s="65"/>
      <c r="I108" s="142"/>
      <c r="J108" s="195"/>
      <c r="K108" s="142"/>
      <c r="L108" s="195"/>
      <c r="M108" s="245"/>
      <c r="N108" s="976"/>
      <c r="O108" s="7"/>
    </row>
    <row r="109" spans="1:15" ht="15" customHeight="1">
      <c r="A109" s="974" t="s">
        <v>3187</v>
      </c>
      <c r="B109" s="16" t="s">
        <v>290</v>
      </c>
      <c r="C109" s="265">
        <v>4</v>
      </c>
      <c r="D109" s="66">
        <v>10000</v>
      </c>
      <c r="E109" s="290">
        <v>40000</v>
      </c>
      <c r="F109" s="265">
        <v>4</v>
      </c>
      <c r="G109" s="142">
        <v>40000</v>
      </c>
      <c r="H109" s="65"/>
      <c r="I109" s="142"/>
      <c r="J109" s="195"/>
      <c r="K109" s="142"/>
      <c r="L109" s="195"/>
      <c r="M109" s="245"/>
      <c r="N109" s="976"/>
      <c r="O109" s="7"/>
    </row>
    <row r="110" spans="1:15" ht="15" customHeight="1">
      <c r="A110" s="974" t="s">
        <v>3188</v>
      </c>
      <c r="B110" s="16" t="s">
        <v>291</v>
      </c>
      <c r="C110" s="265">
        <v>10</v>
      </c>
      <c r="D110" s="66">
        <v>12000</v>
      </c>
      <c r="E110" s="290">
        <v>120000</v>
      </c>
      <c r="F110" s="265">
        <v>10</v>
      </c>
      <c r="G110" s="142">
        <v>120000</v>
      </c>
      <c r="H110" s="65"/>
      <c r="I110" s="142"/>
      <c r="J110" s="195"/>
      <c r="K110" s="142"/>
      <c r="L110" s="195"/>
      <c r="M110" s="245"/>
      <c r="N110" s="976"/>
      <c r="O110" s="7"/>
    </row>
    <row r="111" spans="1:15" ht="15" customHeight="1">
      <c r="A111" s="974" t="s">
        <v>3189</v>
      </c>
      <c r="B111" s="16" t="s">
        <v>292</v>
      </c>
      <c r="C111" s="265">
        <v>7</v>
      </c>
      <c r="D111" s="66"/>
      <c r="E111" s="290">
        <v>110000</v>
      </c>
      <c r="F111" s="265">
        <v>4</v>
      </c>
      <c r="G111" s="142">
        <v>80000</v>
      </c>
      <c r="H111" s="65"/>
      <c r="I111" s="142"/>
      <c r="J111" s="195">
        <v>3</v>
      </c>
      <c r="K111" s="142">
        <v>30000</v>
      </c>
      <c r="L111" s="195"/>
      <c r="M111" s="245"/>
      <c r="N111" s="976"/>
      <c r="O111" s="7"/>
    </row>
    <row r="112" spans="1:15" ht="15" customHeight="1">
      <c r="A112" s="974" t="s">
        <v>3190</v>
      </c>
      <c r="B112" s="16" t="s">
        <v>293</v>
      </c>
      <c r="C112" s="265"/>
      <c r="D112" s="66"/>
      <c r="E112" s="290">
        <v>50000</v>
      </c>
      <c r="F112" s="265"/>
      <c r="G112" s="142">
        <v>50000</v>
      </c>
      <c r="H112" s="65"/>
      <c r="I112" s="142"/>
      <c r="J112" s="195"/>
      <c r="K112" s="142"/>
      <c r="L112" s="195"/>
      <c r="M112" s="245"/>
      <c r="N112" s="976"/>
      <c r="O112" s="7"/>
    </row>
    <row r="113" spans="1:15" ht="30" customHeight="1">
      <c r="A113" s="974" t="s">
        <v>3191</v>
      </c>
      <c r="B113" s="16" t="s">
        <v>294</v>
      </c>
      <c r="C113" s="265">
        <v>1</v>
      </c>
      <c r="D113" s="66">
        <v>18000</v>
      </c>
      <c r="E113" s="290">
        <v>18000</v>
      </c>
      <c r="F113" s="265">
        <v>1</v>
      </c>
      <c r="G113" s="142">
        <v>18000</v>
      </c>
      <c r="H113" s="65"/>
      <c r="I113" s="142"/>
      <c r="J113" s="195"/>
      <c r="K113" s="142"/>
      <c r="L113" s="195"/>
      <c r="M113" s="245"/>
      <c r="N113" s="976"/>
      <c r="O113" s="7"/>
    </row>
    <row r="114" spans="1:15" ht="30" customHeight="1">
      <c r="A114" s="974" t="s">
        <v>3192</v>
      </c>
      <c r="B114" s="16" t="s">
        <v>295</v>
      </c>
      <c r="C114" s="265">
        <v>1</v>
      </c>
      <c r="D114" s="66">
        <v>20000</v>
      </c>
      <c r="E114" s="290">
        <v>20000</v>
      </c>
      <c r="F114" s="265">
        <v>1</v>
      </c>
      <c r="G114" s="142">
        <v>20000</v>
      </c>
      <c r="H114" s="65"/>
      <c r="I114" s="142"/>
      <c r="J114" s="195"/>
      <c r="K114" s="142"/>
      <c r="L114" s="195"/>
      <c r="M114" s="245"/>
      <c r="N114" s="976"/>
      <c r="O114" s="7"/>
    </row>
    <row r="115" spans="1:15" ht="15" customHeight="1">
      <c r="A115" s="974" t="s">
        <v>3193</v>
      </c>
      <c r="B115" s="16" t="s">
        <v>635</v>
      </c>
      <c r="C115" s="265">
        <v>2</v>
      </c>
      <c r="D115" s="66">
        <v>6000</v>
      </c>
      <c r="E115" s="290">
        <v>12000</v>
      </c>
      <c r="F115" s="265">
        <v>2</v>
      </c>
      <c r="G115" s="142">
        <v>12000</v>
      </c>
      <c r="H115" s="65"/>
      <c r="I115" s="142"/>
      <c r="J115" s="195"/>
      <c r="K115" s="142"/>
      <c r="L115" s="195"/>
      <c r="M115" s="245"/>
      <c r="N115" s="976"/>
      <c r="O115" s="7"/>
    </row>
    <row r="116" spans="1:15" ht="30" customHeight="1">
      <c r="A116" s="974" t="s">
        <v>3194</v>
      </c>
      <c r="B116" s="16" t="s">
        <v>296</v>
      </c>
      <c r="C116" s="265">
        <v>2</v>
      </c>
      <c r="D116" s="66">
        <v>14750</v>
      </c>
      <c r="E116" s="290">
        <v>29500</v>
      </c>
      <c r="F116" s="265"/>
      <c r="G116" s="142"/>
      <c r="H116" s="65"/>
      <c r="I116" s="142"/>
      <c r="J116" s="195">
        <v>2</v>
      </c>
      <c r="K116" s="142">
        <v>29500</v>
      </c>
      <c r="L116" s="195"/>
      <c r="M116" s="245"/>
      <c r="N116" s="976"/>
      <c r="O116" s="7"/>
    </row>
    <row r="117" spans="1:15" ht="15" customHeight="1">
      <c r="A117" s="974" t="s">
        <v>3195</v>
      </c>
      <c r="B117" s="16" t="s">
        <v>297</v>
      </c>
      <c r="C117" s="265">
        <v>1</v>
      </c>
      <c r="D117" s="66">
        <v>14000</v>
      </c>
      <c r="E117" s="290">
        <v>14000</v>
      </c>
      <c r="F117" s="265"/>
      <c r="G117" s="142"/>
      <c r="H117" s="65"/>
      <c r="I117" s="142"/>
      <c r="J117" s="195"/>
      <c r="K117" s="142"/>
      <c r="L117" s="195">
        <v>1</v>
      </c>
      <c r="M117" s="245">
        <v>14000</v>
      </c>
      <c r="N117" s="976"/>
      <c r="O117" s="7"/>
    </row>
    <row r="118" spans="1:15" ht="15" customHeight="1">
      <c r="A118" s="974" t="s">
        <v>3196</v>
      </c>
      <c r="B118" s="16" t="s">
        <v>298</v>
      </c>
      <c r="C118" s="265">
        <v>4</v>
      </c>
      <c r="D118" s="66"/>
      <c r="E118" s="290">
        <v>66400</v>
      </c>
      <c r="F118" s="265"/>
      <c r="G118" s="142"/>
      <c r="H118" s="65">
        <v>4</v>
      </c>
      <c r="I118" s="142">
        <v>66400</v>
      </c>
      <c r="J118" s="195"/>
      <c r="K118" s="142"/>
      <c r="L118" s="195"/>
      <c r="M118" s="245"/>
      <c r="N118" s="976"/>
      <c r="O118" s="7"/>
    </row>
    <row r="119" spans="1:15" ht="30" customHeight="1">
      <c r="A119" s="974" t="s">
        <v>3197</v>
      </c>
      <c r="B119" s="16" t="s">
        <v>299</v>
      </c>
      <c r="C119" s="265">
        <v>1</v>
      </c>
      <c r="D119" s="66"/>
      <c r="E119" s="290">
        <v>16800</v>
      </c>
      <c r="F119" s="265">
        <v>1</v>
      </c>
      <c r="G119" s="142">
        <v>16800</v>
      </c>
      <c r="H119" s="65"/>
      <c r="I119" s="142"/>
      <c r="J119" s="195"/>
      <c r="K119" s="142"/>
      <c r="L119" s="195"/>
      <c r="M119" s="245"/>
      <c r="N119" s="976"/>
      <c r="O119" s="7"/>
    </row>
    <row r="120" spans="1:15" ht="30" customHeight="1">
      <c r="A120" s="974" t="s">
        <v>3198</v>
      </c>
      <c r="B120" s="16" t="s">
        <v>608</v>
      </c>
      <c r="C120" s="265">
        <v>8</v>
      </c>
      <c r="D120" s="66">
        <v>15000</v>
      </c>
      <c r="E120" s="290">
        <v>120000</v>
      </c>
      <c r="F120" s="265">
        <v>8</v>
      </c>
      <c r="G120" s="142">
        <v>120000</v>
      </c>
      <c r="H120" s="65"/>
      <c r="I120" s="142"/>
      <c r="J120" s="195"/>
      <c r="K120" s="142"/>
      <c r="L120" s="195"/>
      <c r="M120" s="245"/>
      <c r="N120" s="976"/>
      <c r="O120" s="7"/>
    </row>
    <row r="121" spans="1:15" ht="30" customHeight="1">
      <c r="A121" s="974" t="s">
        <v>3199</v>
      </c>
      <c r="B121" s="16" t="s">
        <v>611</v>
      </c>
      <c r="C121" s="265">
        <v>1</v>
      </c>
      <c r="D121" s="66">
        <v>20000</v>
      </c>
      <c r="E121" s="290">
        <v>20000</v>
      </c>
      <c r="F121" s="265">
        <v>1</v>
      </c>
      <c r="G121" s="142">
        <v>20000</v>
      </c>
      <c r="H121" s="65"/>
      <c r="I121" s="142"/>
      <c r="J121" s="195"/>
      <c r="K121" s="142"/>
      <c r="L121" s="195"/>
      <c r="M121" s="245"/>
      <c r="N121" s="976"/>
      <c r="O121" s="7"/>
    </row>
    <row r="122" spans="1:15" ht="30" customHeight="1">
      <c r="A122" s="974" t="s">
        <v>3200</v>
      </c>
      <c r="B122" s="16" t="s">
        <v>609</v>
      </c>
      <c r="C122" s="265">
        <v>4</v>
      </c>
      <c r="D122" s="66">
        <v>13000</v>
      </c>
      <c r="E122" s="290">
        <v>52000</v>
      </c>
      <c r="F122" s="265">
        <v>4</v>
      </c>
      <c r="G122" s="142">
        <v>52000</v>
      </c>
      <c r="H122" s="65"/>
      <c r="I122" s="142"/>
      <c r="J122" s="195"/>
      <c r="K122" s="142"/>
      <c r="L122" s="195"/>
      <c r="M122" s="245"/>
      <c r="N122" s="976"/>
      <c r="O122" s="7"/>
    </row>
    <row r="123" spans="1:15" ht="30" customHeight="1">
      <c r="A123" s="974" t="s">
        <v>3201</v>
      </c>
      <c r="B123" s="16" t="s">
        <v>610</v>
      </c>
      <c r="C123" s="265">
        <v>3</v>
      </c>
      <c r="D123" s="66">
        <v>10000</v>
      </c>
      <c r="E123" s="290">
        <v>30000</v>
      </c>
      <c r="F123" s="265">
        <v>3</v>
      </c>
      <c r="G123" s="142">
        <v>30000</v>
      </c>
      <c r="H123" s="65"/>
      <c r="I123" s="142"/>
      <c r="J123" s="195"/>
      <c r="K123" s="142"/>
      <c r="L123" s="195"/>
      <c r="M123" s="245"/>
      <c r="N123" s="976"/>
      <c r="O123" s="7"/>
    </row>
    <row r="124" spans="1:15" ht="15" customHeight="1">
      <c r="A124" s="974" t="s">
        <v>3202</v>
      </c>
      <c r="B124" s="16" t="s">
        <v>300</v>
      </c>
      <c r="C124" s="265">
        <v>15</v>
      </c>
      <c r="D124" s="66">
        <v>15500</v>
      </c>
      <c r="E124" s="290">
        <v>232500</v>
      </c>
      <c r="F124" s="265">
        <v>15</v>
      </c>
      <c r="G124" s="142">
        <v>232500</v>
      </c>
      <c r="H124" s="65"/>
      <c r="I124" s="142"/>
      <c r="J124" s="195"/>
      <c r="K124" s="142"/>
      <c r="L124" s="195"/>
      <c r="M124" s="245"/>
      <c r="N124" s="976"/>
      <c r="O124" s="7"/>
    </row>
    <row r="125" spans="1:15" ht="15" customHeight="1">
      <c r="A125" s="974" t="s">
        <v>3203</v>
      </c>
      <c r="B125" s="16" t="s">
        <v>301</v>
      </c>
      <c r="C125" s="265">
        <v>25</v>
      </c>
      <c r="D125" s="66">
        <v>4000</v>
      </c>
      <c r="E125" s="290">
        <v>100000</v>
      </c>
      <c r="F125" s="265">
        <v>25</v>
      </c>
      <c r="G125" s="142">
        <v>100000</v>
      </c>
      <c r="H125" s="65"/>
      <c r="I125" s="142"/>
      <c r="J125" s="195"/>
      <c r="K125" s="142"/>
      <c r="L125" s="195"/>
      <c r="M125" s="245"/>
      <c r="N125" s="976"/>
      <c r="O125" s="7"/>
    </row>
    <row r="126" spans="1:15" ht="30" customHeight="1">
      <c r="A126" s="974" t="s">
        <v>3204</v>
      </c>
      <c r="B126" s="16" t="s">
        <v>302</v>
      </c>
      <c r="C126" s="265">
        <v>300</v>
      </c>
      <c r="D126" s="66"/>
      <c r="E126" s="290">
        <v>150000</v>
      </c>
      <c r="F126" s="265">
        <v>300</v>
      </c>
      <c r="G126" s="142">
        <v>150000</v>
      </c>
      <c r="H126" s="65"/>
      <c r="I126" s="142"/>
      <c r="J126" s="195"/>
      <c r="K126" s="142"/>
      <c r="L126" s="195"/>
      <c r="M126" s="245"/>
      <c r="N126" s="976"/>
      <c r="O126" s="7"/>
    </row>
    <row r="127" spans="1:15" ht="30" customHeight="1">
      <c r="A127" s="974" t="s">
        <v>3205</v>
      </c>
      <c r="B127" s="16" t="s">
        <v>303</v>
      </c>
      <c r="C127" s="265">
        <v>2</v>
      </c>
      <c r="D127" s="66">
        <v>4000</v>
      </c>
      <c r="E127" s="290">
        <v>8000</v>
      </c>
      <c r="F127" s="265">
        <v>2</v>
      </c>
      <c r="G127" s="142">
        <v>8000</v>
      </c>
      <c r="H127" s="65"/>
      <c r="I127" s="142"/>
      <c r="J127" s="195"/>
      <c r="K127" s="142"/>
      <c r="L127" s="195"/>
      <c r="M127" s="245"/>
      <c r="N127" s="976"/>
      <c r="O127" s="7"/>
    </row>
    <row r="128" spans="1:15" ht="30" customHeight="1">
      <c r="A128" s="974" t="s">
        <v>3206</v>
      </c>
      <c r="B128" s="16" t="s">
        <v>304</v>
      </c>
      <c r="C128" s="265">
        <v>1</v>
      </c>
      <c r="D128" s="66">
        <v>27900</v>
      </c>
      <c r="E128" s="290">
        <v>27900</v>
      </c>
      <c r="F128" s="265">
        <v>1</v>
      </c>
      <c r="G128" s="142">
        <v>27900</v>
      </c>
      <c r="H128" s="65"/>
      <c r="I128" s="142"/>
      <c r="J128" s="195"/>
      <c r="K128" s="142"/>
      <c r="L128" s="195"/>
      <c r="M128" s="245"/>
      <c r="N128" s="976"/>
      <c r="O128" s="7"/>
    </row>
    <row r="129" spans="1:15" ht="30" customHeight="1">
      <c r="A129" s="974" t="s">
        <v>3207</v>
      </c>
      <c r="B129" s="16" t="s">
        <v>305</v>
      </c>
      <c r="C129" s="265">
        <v>4</v>
      </c>
      <c r="D129" s="66">
        <v>8000</v>
      </c>
      <c r="E129" s="290">
        <v>32000</v>
      </c>
      <c r="F129" s="265"/>
      <c r="G129" s="142"/>
      <c r="H129" s="65">
        <v>4</v>
      </c>
      <c r="I129" s="142">
        <v>32000</v>
      </c>
      <c r="J129" s="195"/>
      <c r="K129" s="142"/>
      <c r="L129" s="195"/>
      <c r="M129" s="245"/>
      <c r="N129" s="976"/>
      <c r="O129" s="7"/>
    </row>
    <row r="130" spans="1:15" ht="15" customHeight="1">
      <c r="A130" s="974" t="s">
        <v>3208</v>
      </c>
      <c r="B130" s="16" t="s">
        <v>306</v>
      </c>
      <c r="C130" s="265"/>
      <c r="D130" s="66"/>
      <c r="E130" s="290">
        <v>100000</v>
      </c>
      <c r="F130" s="265"/>
      <c r="G130" s="142"/>
      <c r="H130" s="65"/>
      <c r="I130" s="142">
        <v>100000</v>
      </c>
      <c r="J130" s="195"/>
      <c r="K130" s="142"/>
      <c r="L130" s="195"/>
      <c r="M130" s="245"/>
      <c r="N130" s="976"/>
      <c r="O130" s="7"/>
    </row>
    <row r="131" spans="1:15" ht="15" customHeight="1">
      <c r="A131" s="974" t="s">
        <v>3209</v>
      </c>
      <c r="B131" s="16" t="s">
        <v>613</v>
      </c>
      <c r="C131" s="265">
        <v>14</v>
      </c>
      <c r="D131" s="66"/>
      <c r="E131" s="290">
        <v>183000</v>
      </c>
      <c r="F131" s="265">
        <v>14</v>
      </c>
      <c r="G131" s="142">
        <v>183000</v>
      </c>
      <c r="H131" s="65"/>
      <c r="I131" s="142"/>
      <c r="J131" s="195"/>
      <c r="K131" s="142"/>
      <c r="L131" s="195"/>
      <c r="M131" s="245"/>
      <c r="N131" s="976"/>
      <c r="O131" s="7"/>
    </row>
    <row r="132" spans="1:15" ht="15" customHeight="1">
      <c r="A132" s="974" t="s">
        <v>3210</v>
      </c>
      <c r="B132" s="16" t="s">
        <v>307</v>
      </c>
      <c r="C132" s="265">
        <v>2</v>
      </c>
      <c r="D132" s="66">
        <v>12500</v>
      </c>
      <c r="E132" s="290">
        <v>25000</v>
      </c>
      <c r="F132" s="265"/>
      <c r="G132" s="142"/>
      <c r="H132" s="65">
        <v>2</v>
      </c>
      <c r="I132" s="142">
        <v>25000</v>
      </c>
      <c r="J132" s="195"/>
      <c r="K132" s="142"/>
      <c r="L132" s="195"/>
      <c r="M132" s="245"/>
      <c r="N132" s="976"/>
      <c r="O132" s="7"/>
    </row>
    <row r="133" spans="1:15" ht="15" customHeight="1">
      <c r="A133" s="974" t="s">
        <v>3211</v>
      </c>
      <c r="B133" s="16" t="s">
        <v>308</v>
      </c>
      <c r="C133" s="265">
        <v>6</v>
      </c>
      <c r="D133" s="66">
        <v>2500</v>
      </c>
      <c r="E133" s="290">
        <v>15000</v>
      </c>
      <c r="F133" s="265">
        <v>6</v>
      </c>
      <c r="G133" s="142">
        <v>15000</v>
      </c>
      <c r="H133" s="65"/>
      <c r="I133" s="142"/>
      <c r="J133" s="195"/>
      <c r="K133" s="142"/>
      <c r="L133" s="195"/>
      <c r="M133" s="245"/>
      <c r="N133" s="976"/>
      <c r="O133" s="7"/>
    </row>
    <row r="134" spans="1:15" ht="15" customHeight="1">
      <c r="A134" s="974" t="s">
        <v>3212</v>
      </c>
      <c r="B134" s="16" t="s">
        <v>309</v>
      </c>
      <c r="C134" s="265">
        <v>1</v>
      </c>
      <c r="D134" s="66">
        <v>10000</v>
      </c>
      <c r="E134" s="290">
        <v>10000</v>
      </c>
      <c r="F134" s="265">
        <v>1</v>
      </c>
      <c r="G134" s="142">
        <v>10000</v>
      </c>
      <c r="H134" s="65"/>
      <c r="I134" s="142"/>
      <c r="J134" s="195"/>
      <c r="K134" s="142"/>
      <c r="L134" s="195"/>
      <c r="M134" s="245"/>
      <c r="N134" s="976"/>
      <c r="O134" s="7"/>
    </row>
    <row r="135" spans="1:15" ht="15" customHeight="1">
      <c r="A135" s="974" t="s">
        <v>3213</v>
      </c>
      <c r="B135" s="16" t="s">
        <v>641</v>
      </c>
      <c r="C135" s="265">
        <v>6</v>
      </c>
      <c r="D135" s="66">
        <v>5000</v>
      </c>
      <c r="E135" s="290">
        <v>30000</v>
      </c>
      <c r="F135" s="265">
        <v>6</v>
      </c>
      <c r="G135" s="142">
        <v>30000</v>
      </c>
      <c r="H135" s="65"/>
      <c r="I135" s="142"/>
      <c r="J135" s="195"/>
      <c r="K135" s="142"/>
      <c r="L135" s="195"/>
      <c r="M135" s="245"/>
      <c r="N135" s="976"/>
      <c r="O135" s="7"/>
    </row>
    <row r="136" spans="1:15" ht="15" customHeight="1">
      <c r="A136" s="974" t="s">
        <v>3214</v>
      </c>
      <c r="B136" s="16" t="s">
        <v>310</v>
      </c>
      <c r="C136" s="265">
        <v>10</v>
      </c>
      <c r="D136" s="66">
        <v>3500</v>
      </c>
      <c r="E136" s="290">
        <v>35000</v>
      </c>
      <c r="F136" s="265">
        <v>10</v>
      </c>
      <c r="G136" s="142">
        <v>35000</v>
      </c>
      <c r="H136" s="65"/>
      <c r="I136" s="142"/>
      <c r="J136" s="195"/>
      <c r="K136" s="142"/>
      <c r="L136" s="195"/>
      <c r="M136" s="245"/>
      <c r="N136" s="976"/>
      <c r="O136" s="7"/>
    </row>
    <row r="137" spans="1:15" ht="15" customHeight="1">
      <c r="A137" s="974" t="s">
        <v>3215</v>
      </c>
      <c r="B137" s="16" t="s">
        <v>311</v>
      </c>
      <c r="C137" s="265">
        <v>4</v>
      </c>
      <c r="D137" s="66">
        <v>5000</v>
      </c>
      <c r="E137" s="290">
        <v>20000</v>
      </c>
      <c r="F137" s="265">
        <v>4</v>
      </c>
      <c r="G137" s="142">
        <v>20000</v>
      </c>
      <c r="H137" s="65"/>
      <c r="I137" s="142"/>
      <c r="J137" s="195"/>
      <c r="K137" s="142"/>
      <c r="L137" s="195"/>
      <c r="M137" s="245"/>
      <c r="N137" s="976"/>
      <c r="O137" s="7"/>
    </row>
    <row r="138" spans="1:15" ht="15" customHeight="1">
      <c r="A138" s="974" t="s">
        <v>3216</v>
      </c>
      <c r="B138" s="16" t="s">
        <v>616</v>
      </c>
      <c r="C138" s="265">
        <v>1</v>
      </c>
      <c r="D138" s="66">
        <v>6300</v>
      </c>
      <c r="E138" s="290">
        <v>6300</v>
      </c>
      <c r="F138" s="265">
        <v>1</v>
      </c>
      <c r="G138" s="142">
        <v>6300</v>
      </c>
      <c r="H138" s="65"/>
      <c r="I138" s="142"/>
      <c r="J138" s="195"/>
      <c r="K138" s="142"/>
      <c r="L138" s="195"/>
      <c r="M138" s="245"/>
      <c r="N138" s="976"/>
      <c r="O138" s="7"/>
    </row>
    <row r="139" spans="1:15" ht="15" customHeight="1">
      <c r="A139" s="974" t="s">
        <v>3217</v>
      </c>
      <c r="B139" s="16" t="s">
        <v>312</v>
      </c>
      <c r="C139" s="265">
        <v>1</v>
      </c>
      <c r="D139" s="66">
        <v>2000</v>
      </c>
      <c r="E139" s="290">
        <v>2000</v>
      </c>
      <c r="F139" s="265">
        <v>1</v>
      </c>
      <c r="G139" s="142">
        <v>2000</v>
      </c>
      <c r="H139" s="65"/>
      <c r="I139" s="142"/>
      <c r="J139" s="195"/>
      <c r="K139" s="142"/>
      <c r="L139" s="195"/>
      <c r="M139" s="245"/>
      <c r="N139" s="976"/>
      <c r="O139" s="7"/>
    </row>
    <row r="140" spans="1:15" ht="15" customHeight="1">
      <c r="A140" s="974" t="s">
        <v>3218</v>
      </c>
      <c r="B140" s="16" t="s">
        <v>313</v>
      </c>
      <c r="C140" s="265">
        <v>8</v>
      </c>
      <c r="D140" s="66"/>
      <c r="E140" s="290">
        <v>59200</v>
      </c>
      <c r="F140" s="265">
        <v>8</v>
      </c>
      <c r="G140" s="142">
        <v>59200</v>
      </c>
      <c r="H140" s="65"/>
      <c r="I140" s="142"/>
      <c r="J140" s="195"/>
      <c r="K140" s="142"/>
      <c r="L140" s="195"/>
      <c r="M140" s="245"/>
      <c r="N140" s="976"/>
      <c r="O140" s="7"/>
    </row>
    <row r="141" spans="1:15" ht="15" customHeight="1">
      <c r="A141" s="974" t="s">
        <v>3219</v>
      </c>
      <c r="B141" s="16" t="s">
        <v>314</v>
      </c>
      <c r="C141" s="265">
        <v>2</v>
      </c>
      <c r="D141" s="66">
        <v>25000</v>
      </c>
      <c r="E141" s="290">
        <v>50000</v>
      </c>
      <c r="F141" s="265">
        <v>2</v>
      </c>
      <c r="G141" s="142">
        <v>50000</v>
      </c>
      <c r="H141" s="65"/>
      <c r="I141" s="142"/>
      <c r="J141" s="195"/>
      <c r="K141" s="142"/>
      <c r="L141" s="195"/>
      <c r="M141" s="245"/>
      <c r="N141" s="976"/>
      <c r="O141" s="7"/>
    </row>
    <row r="142" spans="1:15" ht="15" customHeight="1">
      <c r="A142" s="974" t="s">
        <v>3220</v>
      </c>
      <c r="B142" s="16" t="s">
        <v>315</v>
      </c>
      <c r="C142" s="265">
        <v>8</v>
      </c>
      <c r="D142" s="66">
        <v>12000</v>
      </c>
      <c r="E142" s="290">
        <v>96000</v>
      </c>
      <c r="F142" s="265">
        <v>8</v>
      </c>
      <c r="G142" s="142">
        <v>96000</v>
      </c>
      <c r="H142" s="65"/>
      <c r="I142" s="142"/>
      <c r="J142" s="195"/>
      <c r="K142" s="142"/>
      <c r="L142" s="195"/>
      <c r="M142" s="245"/>
      <c r="N142" s="976"/>
      <c r="O142" s="7"/>
    </row>
    <row r="143" spans="1:15" ht="60" customHeight="1">
      <c r="A143" s="974" t="s">
        <v>3221</v>
      </c>
      <c r="B143" s="16" t="s">
        <v>651</v>
      </c>
      <c r="C143" s="265">
        <v>2</v>
      </c>
      <c r="D143" s="66">
        <v>19000</v>
      </c>
      <c r="E143" s="290">
        <v>38000</v>
      </c>
      <c r="F143" s="265"/>
      <c r="G143" s="142"/>
      <c r="H143" s="65">
        <v>2</v>
      </c>
      <c r="I143" s="142">
        <v>38000</v>
      </c>
      <c r="J143" s="195"/>
      <c r="K143" s="142"/>
      <c r="L143" s="195"/>
      <c r="M143" s="245"/>
      <c r="N143" s="976"/>
      <c r="O143" s="7"/>
    </row>
    <row r="144" spans="1:15" ht="15" customHeight="1">
      <c r="A144" s="974" t="s">
        <v>3222</v>
      </c>
      <c r="B144" s="16" t="s">
        <v>316</v>
      </c>
      <c r="C144" s="265">
        <v>2</v>
      </c>
      <c r="D144" s="66">
        <v>20000</v>
      </c>
      <c r="E144" s="290">
        <v>40000</v>
      </c>
      <c r="F144" s="265">
        <v>2</v>
      </c>
      <c r="G144" s="142">
        <v>40000</v>
      </c>
      <c r="H144" s="65"/>
      <c r="I144" s="142"/>
      <c r="J144" s="195"/>
      <c r="K144" s="142"/>
      <c r="L144" s="195"/>
      <c r="M144" s="245"/>
      <c r="N144" s="976"/>
      <c r="O144" s="7"/>
    </row>
    <row r="145" spans="1:15" ht="15" customHeight="1">
      <c r="A145" s="974" t="s">
        <v>3223</v>
      </c>
      <c r="B145" s="16" t="s">
        <v>317</v>
      </c>
      <c r="C145" s="265">
        <v>10</v>
      </c>
      <c r="D145" s="66">
        <v>14000</v>
      </c>
      <c r="E145" s="290">
        <v>140000</v>
      </c>
      <c r="F145" s="265">
        <v>10</v>
      </c>
      <c r="G145" s="142">
        <v>140000</v>
      </c>
      <c r="H145" s="65"/>
      <c r="I145" s="142"/>
      <c r="J145" s="195"/>
      <c r="K145" s="142"/>
      <c r="L145" s="195"/>
      <c r="M145" s="245"/>
      <c r="N145" s="976"/>
      <c r="O145" s="7"/>
    </row>
    <row r="146" spans="1:15" ht="30" customHeight="1" thickBot="1">
      <c r="A146" s="974" t="s">
        <v>3224</v>
      </c>
      <c r="B146" s="291" t="s">
        <v>318</v>
      </c>
      <c r="C146" s="294">
        <v>10</v>
      </c>
      <c r="D146" s="292">
        <v>5000</v>
      </c>
      <c r="E146" s="293">
        <v>50000</v>
      </c>
      <c r="F146" s="294">
        <v>10</v>
      </c>
      <c r="G146" s="224">
        <v>50000</v>
      </c>
      <c r="H146" s="86"/>
      <c r="I146" s="224"/>
      <c r="J146" s="225"/>
      <c r="K146" s="224"/>
      <c r="L146" s="225"/>
      <c r="M146" s="251"/>
      <c r="N146" s="976"/>
      <c r="O146" s="7"/>
    </row>
    <row r="147" spans="1:15" s="253" customFormat="1" ht="16.5" customHeight="1">
      <c r="A147" s="984"/>
      <c r="B147" s="985"/>
      <c r="C147" s="986"/>
      <c r="D147" s="295" t="s">
        <v>31</v>
      </c>
      <c r="E147" s="295">
        <f>SUM(E18:E146)</f>
        <v>13537579.6</v>
      </c>
      <c r="F147" s="987"/>
      <c r="G147" s="990">
        <f>SUM(G18:G146)</f>
        <v>12010079.6</v>
      </c>
      <c r="H147" s="988"/>
      <c r="I147" s="990">
        <f>SUM(I18:I146)</f>
        <v>804000</v>
      </c>
      <c r="J147" s="989"/>
      <c r="K147" s="990">
        <f>SUM(K18:K146)</f>
        <v>209500</v>
      </c>
      <c r="L147" s="989"/>
      <c r="M147" s="990">
        <f>SUM(M18:M146)</f>
        <v>14000</v>
      </c>
      <c r="N147" s="979"/>
      <c r="O147" s="252"/>
    </row>
    <row r="148" spans="1:15" ht="12.75" customHeight="1">
      <c r="A148" s="166"/>
      <c r="B148" s="18"/>
      <c r="C148" s="108"/>
      <c r="D148" s="266"/>
      <c r="E148" s="13"/>
      <c r="F148" s="93"/>
      <c r="G148" s="267"/>
      <c r="H148" s="93"/>
      <c r="I148" s="267"/>
      <c r="J148" s="228"/>
      <c r="K148" s="267"/>
      <c r="L148" s="228"/>
      <c r="M148" s="267"/>
      <c r="N148" s="6"/>
    </row>
    <row r="149" spans="1:15" ht="12.75" customHeight="1">
      <c r="A149" s="166"/>
      <c r="B149" s="18"/>
      <c r="C149" s="108"/>
      <c r="D149" s="266"/>
      <c r="E149" s="13"/>
      <c r="F149" s="93"/>
      <c r="G149" s="267"/>
      <c r="H149" s="93"/>
      <c r="I149" s="267"/>
      <c r="J149" s="228"/>
      <c r="K149" s="267"/>
      <c r="L149" s="228"/>
      <c r="M149" s="267"/>
      <c r="N149" s="6"/>
    </row>
    <row r="150" spans="1:15" ht="12.75" customHeight="1">
      <c r="A150" s="166"/>
      <c r="B150" s="18"/>
      <c r="C150" s="108"/>
      <c r="D150" s="266"/>
      <c r="E150" s="13"/>
      <c r="F150" s="93"/>
      <c r="G150" s="267"/>
      <c r="H150" s="93"/>
      <c r="I150" s="267"/>
      <c r="J150" s="228"/>
      <c r="K150" s="267"/>
      <c r="L150" s="228"/>
      <c r="M150" s="267"/>
      <c r="N150" s="6"/>
    </row>
    <row r="151" spans="1:15" ht="12.75" customHeight="1">
      <c r="A151" s="166"/>
      <c r="B151" s="18"/>
      <c r="C151" s="108"/>
      <c r="D151" s="266"/>
      <c r="E151" s="13"/>
      <c r="F151" s="93"/>
      <c r="G151" s="267"/>
      <c r="H151" s="93"/>
      <c r="I151" s="267"/>
      <c r="J151" s="228"/>
      <c r="K151" s="267"/>
      <c r="L151" s="228"/>
      <c r="M151" s="267"/>
      <c r="N151" s="6"/>
    </row>
    <row r="152" spans="1:15" ht="12.75" customHeight="1">
      <c r="A152" s="166"/>
      <c r="B152" s="18"/>
      <c r="C152" s="108"/>
      <c r="D152" s="266"/>
      <c r="E152" s="13"/>
      <c r="F152" s="93"/>
      <c r="G152" s="267"/>
      <c r="H152" s="93"/>
      <c r="I152" s="267"/>
      <c r="J152" s="228"/>
      <c r="K152" s="267"/>
      <c r="L152" s="228"/>
      <c r="M152" s="267"/>
      <c r="N152" s="6"/>
    </row>
    <row r="153" spans="1:15" ht="12.75" customHeight="1">
      <c r="A153" s="166"/>
      <c r="B153" s="18"/>
      <c r="C153" s="108"/>
      <c r="D153" s="266"/>
      <c r="E153" s="13"/>
      <c r="F153" s="93"/>
      <c r="G153" s="267"/>
      <c r="H153" s="93"/>
      <c r="I153" s="267"/>
      <c r="J153" s="228"/>
      <c r="K153" s="267"/>
      <c r="L153" s="228"/>
      <c r="M153" s="267"/>
      <c r="N153" s="6"/>
    </row>
    <row r="154" spans="1:15" ht="12.75" customHeight="1">
      <c r="A154" s="166"/>
      <c r="B154" s="18"/>
      <c r="C154" s="108"/>
      <c r="D154" s="266"/>
      <c r="E154" s="13"/>
      <c r="F154" s="93"/>
      <c r="G154" s="267"/>
      <c r="H154" s="93"/>
      <c r="I154" s="267"/>
      <c r="J154" s="228"/>
      <c r="K154" s="267"/>
      <c r="L154" s="228"/>
      <c r="M154" s="267"/>
      <c r="N154" s="6"/>
    </row>
    <row r="155" spans="1:15" ht="12.75" customHeight="1">
      <c r="A155" s="166"/>
      <c r="B155" s="18"/>
      <c r="C155" s="108"/>
      <c r="D155" s="266"/>
      <c r="E155" s="13"/>
      <c r="F155" s="93"/>
      <c r="G155" s="267"/>
      <c r="H155" s="93"/>
      <c r="I155" s="267"/>
      <c r="J155" s="228"/>
      <c r="K155" s="267"/>
      <c r="L155" s="228"/>
      <c r="M155" s="267"/>
      <c r="N155" s="6"/>
    </row>
    <row r="156" spans="1:15" ht="12.75" customHeight="1">
      <c r="A156" s="166"/>
      <c r="B156" s="18"/>
      <c r="C156" s="108"/>
      <c r="D156" s="266"/>
      <c r="E156" s="13"/>
      <c r="F156" s="93"/>
      <c r="G156" s="267"/>
      <c r="H156" s="93"/>
      <c r="I156" s="267"/>
      <c r="J156" s="228"/>
      <c r="K156" s="267"/>
      <c r="L156" s="228"/>
      <c r="M156" s="267"/>
      <c r="N156" s="6"/>
    </row>
    <row r="157" spans="1:15" ht="12.75" customHeight="1">
      <c r="A157" s="166"/>
      <c r="B157" s="18"/>
      <c r="C157" s="108"/>
      <c r="D157" s="266"/>
      <c r="E157" s="13"/>
      <c r="F157" s="93"/>
      <c r="G157" s="267"/>
      <c r="H157" s="93"/>
      <c r="I157" s="267"/>
      <c r="J157" s="228"/>
      <c r="K157" s="267"/>
      <c r="L157" s="228"/>
      <c r="M157" s="267"/>
      <c r="N157" s="6"/>
    </row>
    <row r="158" spans="1:15" ht="12.75" customHeight="1">
      <c r="A158" s="166"/>
      <c r="B158" s="18"/>
      <c r="C158" s="108"/>
      <c r="D158" s="266"/>
      <c r="E158" s="13"/>
      <c r="F158" s="93"/>
      <c r="G158" s="267"/>
      <c r="H158" s="93"/>
      <c r="I158" s="267"/>
      <c r="J158" s="228"/>
      <c r="K158" s="267"/>
      <c r="L158" s="228"/>
      <c r="M158" s="267"/>
      <c r="N158" s="6"/>
    </row>
    <row r="159" spans="1:15" ht="12.75" customHeight="1">
      <c r="A159" s="166"/>
      <c r="B159" s="18"/>
      <c r="C159" s="108"/>
      <c r="D159" s="266"/>
      <c r="E159" s="13"/>
      <c r="F159" s="93"/>
      <c r="G159" s="267"/>
      <c r="H159" s="93"/>
      <c r="I159" s="267"/>
      <c r="J159" s="228"/>
      <c r="K159" s="267"/>
      <c r="L159" s="228"/>
      <c r="M159" s="267"/>
      <c r="N159" s="6"/>
    </row>
    <row r="160" spans="1:15" ht="12.75" customHeight="1">
      <c r="A160" s="166"/>
      <c r="B160" s="18"/>
      <c r="C160" s="108"/>
      <c r="D160" s="266"/>
      <c r="E160" s="13"/>
      <c r="F160" s="93"/>
      <c r="G160" s="267"/>
      <c r="H160" s="93"/>
      <c r="I160" s="267"/>
      <c r="J160" s="228"/>
      <c r="K160" s="267"/>
      <c r="L160" s="228"/>
      <c r="M160" s="267"/>
      <c r="N160" s="6"/>
    </row>
    <row r="161" spans="1:15" ht="12.75" customHeight="1">
      <c r="A161" s="166"/>
      <c r="B161" s="18"/>
      <c r="C161" s="108"/>
      <c r="D161" s="266"/>
      <c r="E161" s="13"/>
      <c r="F161" s="93"/>
      <c r="G161" s="267"/>
      <c r="H161" s="93"/>
      <c r="I161" s="267"/>
      <c r="J161" s="228"/>
      <c r="K161" s="267"/>
      <c r="L161" s="228"/>
      <c r="M161" s="267"/>
      <c r="N161" s="6"/>
    </row>
    <row r="162" spans="1:15" ht="12.75" customHeight="1">
      <c r="A162" s="166"/>
      <c r="B162" s="18"/>
      <c r="C162" s="108"/>
      <c r="D162" s="266"/>
      <c r="E162" s="13"/>
      <c r="F162" s="93"/>
      <c r="G162" s="267"/>
      <c r="H162" s="93"/>
      <c r="I162" s="267"/>
      <c r="J162" s="228"/>
      <c r="K162" s="267"/>
      <c r="L162" s="228"/>
      <c r="M162" s="267"/>
      <c r="N162" s="6"/>
    </row>
    <row r="163" spans="1:15" ht="12.75" customHeight="1">
      <c r="A163" s="166"/>
      <c r="B163" s="18"/>
      <c r="C163" s="108"/>
      <c r="D163" s="266"/>
      <c r="E163" s="13"/>
      <c r="F163" s="93"/>
      <c r="G163" s="267"/>
      <c r="H163" s="93"/>
      <c r="I163" s="267"/>
      <c r="J163" s="228"/>
      <c r="K163" s="267"/>
      <c r="L163" s="228"/>
      <c r="M163" s="267"/>
      <c r="N163" s="6"/>
    </row>
    <row r="164" spans="1:15" ht="12.75" customHeight="1">
      <c r="A164" s="166"/>
      <c r="B164" s="18"/>
      <c r="C164" s="108"/>
      <c r="D164" s="266"/>
      <c r="E164" s="13"/>
      <c r="F164" s="93"/>
      <c r="G164" s="267"/>
      <c r="H164" s="93"/>
      <c r="I164" s="267"/>
      <c r="J164" s="228"/>
      <c r="K164" s="267"/>
      <c r="L164" s="228"/>
      <c r="M164" s="267"/>
      <c r="N164" s="6"/>
    </row>
    <row r="165" spans="1:15" ht="12.75" customHeight="1">
      <c r="A165" s="166"/>
      <c r="B165" s="18"/>
      <c r="C165" s="108"/>
      <c r="D165" s="266"/>
      <c r="E165" s="13"/>
      <c r="F165" s="93"/>
      <c r="G165" s="267"/>
      <c r="H165" s="93"/>
      <c r="I165" s="267"/>
      <c r="J165" s="228"/>
      <c r="K165" s="267"/>
      <c r="L165" s="228"/>
      <c r="M165" s="267"/>
      <c r="N165" s="6"/>
    </row>
    <row r="166" spans="1:15" ht="12.75" customHeight="1">
      <c r="A166" s="166"/>
      <c r="B166" s="18"/>
      <c r="C166" s="108"/>
      <c r="D166" s="266"/>
      <c r="E166" s="13"/>
      <c r="F166" s="93"/>
      <c r="G166" s="267"/>
      <c r="H166" s="93"/>
      <c r="I166" s="267"/>
      <c r="J166" s="228"/>
      <c r="K166" s="267"/>
      <c r="L166" s="228"/>
      <c r="M166" s="267"/>
      <c r="N166" s="6"/>
    </row>
    <row r="167" spans="1:15" ht="12.75" customHeight="1">
      <c r="A167" s="166"/>
      <c r="B167" s="18"/>
      <c r="C167" s="108"/>
      <c r="D167" s="266"/>
      <c r="E167" s="13"/>
      <c r="F167" s="93"/>
      <c r="G167" s="267"/>
      <c r="H167" s="93"/>
      <c r="I167" s="267"/>
      <c r="J167" s="228"/>
      <c r="K167" s="267"/>
      <c r="L167" s="228"/>
      <c r="M167" s="267"/>
      <c r="N167" s="6"/>
    </row>
    <row r="168" spans="1:15" ht="12.75" customHeight="1">
      <c r="A168" s="166"/>
      <c r="B168" s="18"/>
      <c r="C168" s="108"/>
      <c r="D168" s="266"/>
      <c r="E168" s="13"/>
      <c r="F168" s="93"/>
      <c r="G168" s="267"/>
      <c r="H168" s="93"/>
      <c r="I168" s="267"/>
      <c r="J168" s="228"/>
      <c r="K168" s="267"/>
      <c r="L168" s="228"/>
      <c r="M168" s="267"/>
      <c r="N168" s="6"/>
    </row>
    <row r="169" spans="1:15" ht="12.75" customHeight="1">
      <c r="A169" s="209"/>
      <c r="B169" s="21"/>
      <c r="C169" s="268"/>
      <c r="D169" s="266"/>
      <c r="E169" s="118"/>
      <c r="F169" s="93"/>
      <c r="G169" s="269"/>
      <c r="H169" s="93"/>
      <c r="I169" s="269"/>
      <c r="J169" s="228"/>
      <c r="K169" s="269"/>
      <c r="L169" s="228"/>
      <c r="M169" s="269"/>
      <c r="N169" s="6"/>
      <c r="O169" s="7"/>
    </row>
    <row r="170" spans="1:15" ht="12.75" customHeight="1">
      <c r="A170" s="209"/>
      <c r="B170" s="21"/>
      <c r="C170" s="108"/>
      <c r="D170" s="266"/>
      <c r="E170" s="118"/>
      <c r="F170" s="93"/>
      <c r="G170" s="267"/>
      <c r="H170" s="93"/>
      <c r="I170" s="270"/>
      <c r="J170" s="271"/>
      <c r="K170" s="270"/>
      <c r="L170" s="271"/>
      <c r="M170" s="270"/>
      <c r="N170" s="6"/>
      <c r="O170" s="7"/>
    </row>
    <row r="171" spans="1:15" ht="12.75" customHeight="1">
      <c r="A171" s="296"/>
      <c r="B171" s="21"/>
      <c r="C171" s="108"/>
      <c r="D171" s="266"/>
      <c r="E171" s="118"/>
      <c r="F171" s="93"/>
      <c r="G171" s="267"/>
      <c r="H171" s="93"/>
      <c r="I171" s="270"/>
      <c r="J171" s="271"/>
      <c r="K171" s="270"/>
      <c r="L171" s="271"/>
      <c r="M171" s="270"/>
      <c r="N171" s="6"/>
      <c r="O171" s="7"/>
    </row>
    <row r="172" spans="1:15" ht="12.75" customHeight="1">
      <c r="A172" s="209"/>
      <c r="B172" s="21"/>
      <c r="C172" s="268"/>
      <c r="D172" s="266"/>
      <c r="E172" s="118"/>
      <c r="F172" s="93"/>
      <c r="G172" s="269"/>
      <c r="H172" s="93"/>
      <c r="I172" s="269"/>
      <c r="J172" s="228"/>
      <c r="K172" s="269"/>
      <c r="L172" s="228"/>
      <c r="M172" s="269"/>
      <c r="N172" s="6"/>
      <c r="O172" s="7"/>
    </row>
    <row r="173" spans="1:15" ht="12.75" customHeight="1">
      <c r="A173" s="206"/>
      <c r="B173" s="22"/>
      <c r="C173" s="273"/>
      <c r="D173" s="274"/>
      <c r="E173" s="266"/>
      <c r="F173" s="93"/>
      <c r="G173" s="269"/>
      <c r="H173" s="93"/>
      <c r="I173" s="269"/>
      <c r="J173" s="228"/>
      <c r="K173" s="269"/>
      <c r="L173" s="228"/>
      <c r="M173" s="269"/>
      <c r="N173" s="6"/>
      <c r="O173" s="7"/>
    </row>
    <row r="174" spans="1:15" ht="12.75" customHeight="1">
      <c r="A174" s="206"/>
      <c r="B174" s="22"/>
      <c r="C174" s="273"/>
      <c r="D174" s="274"/>
      <c r="E174" s="266"/>
      <c r="F174" s="93"/>
      <c r="G174" s="269"/>
      <c r="H174" s="93"/>
      <c r="I174" s="269"/>
      <c r="J174" s="228"/>
      <c r="K174" s="269"/>
      <c r="L174" s="228"/>
      <c r="M174" s="269"/>
      <c r="N174" s="6"/>
      <c r="O174" s="7"/>
    </row>
    <row r="175" spans="1:15" ht="12.75" customHeight="1">
      <c r="A175" s="206"/>
      <c r="B175" s="22"/>
      <c r="C175" s="273"/>
      <c r="D175" s="274"/>
      <c r="E175" s="266"/>
      <c r="F175" s="93"/>
      <c r="G175" s="269"/>
      <c r="H175" s="93"/>
      <c r="I175" s="269"/>
      <c r="J175" s="228"/>
      <c r="K175" s="269"/>
      <c r="L175" s="228"/>
      <c r="M175" s="269"/>
      <c r="N175" s="6"/>
      <c r="O175" s="7"/>
    </row>
    <row r="176" spans="1:15" ht="12.75" customHeight="1">
      <c r="A176" s="206"/>
      <c r="B176" s="21"/>
      <c r="C176" s="273"/>
      <c r="D176" s="274"/>
      <c r="E176" s="266"/>
      <c r="F176" s="93"/>
      <c r="G176" s="269"/>
      <c r="H176" s="93"/>
      <c r="I176" s="269"/>
      <c r="J176" s="228"/>
      <c r="K176" s="269"/>
      <c r="L176" s="228"/>
      <c r="M176" s="269"/>
      <c r="N176" s="6"/>
      <c r="O176" s="7"/>
    </row>
    <row r="177" spans="1:15" ht="12.75" customHeight="1">
      <c r="A177" s="206"/>
      <c r="B177" s="21"/>
      <c r="C177" s="273"/>
      <c r="D177" s="274"/>
      <c r="E177" s="266"/>
      <c r="F177" s="93"/>
      <c r="G177" s="269"/>
      <c r="H177" s="93"/>
      <c r="I177" s="269"/>
      <c r="J177" s="228"/>
      <c r="K177" s="269"/>
      <c r="L177" s="228"/>
      <c r="M177" s="269"/>
      <c r="N177" s="6"/>
      <c r="O177" s="7"/>
    </row>
    <row r="178" spans="1:15" ht="12.75" customHeight="1">
      <c r="A178" s="206"/>
      <c r="B178" s="21"/>
      <c r="C178" s="273"/>
      <c r="D178" s="274"/>
      <c r="E178" s="266"/>
      <c r="F178" s="93"/>
      <c r="G178" s="269"/>
      <c r="H178" s="93"/>
      <c r="I178" s="269"/>
      <c r="J178" s="228"/>
      <c r="K178" s="269"/>
      <c r="L178" s="228"/>
      <c r="M178" s="269"/>
      <c r="N178" s="6"/>
      <c r="O178" s="7"/>
    </row>
    <row r="179" spans="1:15" ht="12.75" customHeight="1">
      <c r="A179" s="206"/>
      <c r="B179" s="21"/>
      <c r="C179" s="273"/>
      <c r="D179" s="274"/>
      <c r="E179" s="266"/>
      <c r="F179" s="93"/>
      <c r="G179" s="269"/>
      <c r="H179" s="93"/>
      <c r="I179" s="269"/>
      <c r="J179" s="228"/>
      <c r="K179" s="269"/>
      <c r="L179" s="228"/>
      <c r="M179" s="269"/>
      <c r="N179" s="6"/>
      <c r="O179" s="7"/>
    </row>
    <row r="180" spans="1:15" ht="12.75" customHeight="1">
      <c r="A180" s="206"/>
      <c r="B180" s="21"/>
      <c r="C180" s="273"/>
      <c r="D180" s="274"/>
      <c r="E180" s="266"/>
      <c r="F180" s="93"/>
      <c r="G180" s="269"/>
      <c r="H180" s="93"/>
      <c r="I180" s="269"/>
      <c r="J180" s="228"/>
      <c r="K180" s="269"/>
      <c r="L180" s="228"/>
      <c r="M180" s="269"/>
      <c r="N180" s="6"/>
      <c r="O180" s="7"/>
    </row>
    <row r="181" spans="1:15" ht="12.75" customHeight="1">
      <c r="A181" s="206"/>
      <c r="B181" s="21"/>
      <c r="C181" s="273"/>
      <c r="D181" s="274"/>
      <c r="E181" s="266"/>
      <c r="F181" s="93"/>
      <c r="G181" s="269"/>
      <c r="H181" s="93"/>
      <c r="I181" s="269"/>
      <c r="J181" s="228"/>
      <c r="K181" s="269"/>
      <c r="L181" s="228"/>
      <c r="M181" s="269"/>
      <c r="N181" s="6"/>
      <c r="O181" s="7"/>
    </row>
    <row r="182" spans="1:15" ht="12.75" customHeight="1">
      <c r="A182" s="206"/>
      <c r="B182" s="21"/>
      <c r="C182" s="273"/>
      <c r="D182" s="274"/>
      <c r="E182" s="266"/>
      <c r="F182" s="93"/>
      <c r="G182" s="269"/>
      <c r="H182" s="93"/>
      <c r="I182" s="269"/>
      <c r="J182" s="228"/>
      <c r="K182" s="269"/>
      <c r="L182" s="228"/>
      <c r="M182" s="269"/>
      <c r="N182" s="6"/>
      <c r="O182" s="7"/>
    </row>
    <row r="183" spans="1:15" ht="12.75" customHeight="1">
      <c r="A183" s="206"/>
      <c r="B183" s="21"/>
      <c r="C183" s="273"/>
      <c r="D183" s="274"/>
      <c r="E183" s="266"/>
      <c r="F183" s="93"/>
      <c r="G183" s="269"/>
      <c r="H183" s="93"/>
      <c r="I183" s="269"/>
      <c r="J183" s="228"/>
      <c r="K183" s="269"/>
      <c r="L183" s="228"/>
      <c r="M183" s="269"/>
      <c r="N183" s="6"/>
      <c r="O183" s="7"/>
    </row>
    <row r="184" spans="1:15" ht="12.75" customHeight="1">
      <c r="A184" s="206"/>
      <c r="B184" s="21"/>
      <c r="C184" s="273"/>
      <c r="D184" s="274"/>
      <c r="E184" s="266"/>
      <c r="F184" s="93"/>
      <c r="G184" s="269"/>
      <c r="H184" s="93"/>
      <c r="I184" s="269"/>
      <c r="J184" s="228"/>
      <c r="K184" s="269"/>
      <c r="L184" s="228"/>
      <c r="M184" s="269"/>
      <c r="N184" s="6"/>
      <c r="O184" s="7"/>
    </row>
    <row r="185" spans="1:15" ht="12.75" customHeight="1">
      <c r="A185" s="206"/>
      <c r="B185" s="21"/>
      <c r="C185" s="273"/>
      <c r="D185" s="274"/>
      <c r="E185" s="266"/>
      <c r="F185" s="93"/>
      <c r="G185" s="269"/>
      <c r="H185" s="93"/>
      <c r="I185" s="269"/>
      <c r="J185" s="228"/>
      <c r="K185" s="269"/>
      <c r="L185" s="228"/>
      <c r="M185" s="269"/>
      <c r="N185" s="6"/>
      <c r="O185" s="7"/>
    </row>
    <row r="186" spans="1:15" ht="12.75" customHeight="1">
      <c r="A186" s="206"/>
      <c r="B186" s="21"/>
      <c r="C186" s="273"/>
      <c r="D186" s="274"/>
      <c r="E186" s="266"/>
      <c r="F186" s="93"/>
      <c r="G186" s="269"/>
      <c r="H186" s="93"/>
      <c r="I186" s="269"/>
      <c r="J186" s="228"/>
      <c r="K186" s="269"/>
      <c r="L186" s="228"/>
      <c r="M186" s="269"/>
      <c r="N186" s="6"/>
      <c r="O186" s="7"/>
    </row>
    <row r="187" spans="1:15" ht="12.75" customHeight="1">
      <c r="A187" s="206"/>
      <c r="B187" s="21"/>
      <c r="C187" s="273"/>
      <c r="D187" s="274"/>
      <c r="E187" s="266"/>
      <c r="F187" s="93"/>
      <c r="G187" s="269"/>
      <c r="H187" s="93"/>
      <c r="I187" s="269"/>
      <c r="J187" s="228"/>
      <c r="K187" s="269"/>
      <c r="L187" s="228"/>
      <c r="M187" s="269"/>
      <c r="N187" s="6"/>
      <c r="O187" s="7"/>
    </row>
    <row r="188" spans="1:15" ht="12.75" customHeight="1">
      <c r="A188" s="206"/>
      <c r="B188" s="21"/>
      <c r="C188" s="273"/>
      <c r="D188" s="274"/>
      <c r="E188" s="266"/>
      <c r="F188" s="93"/>
      <c r="G188" s="269"/>
      <c r="H188" s="93"/>
      <c r="I188" s="269"/>
      <c r="J188" s="228"/>
      <c r="K188" s="269"/>
      <c r="L188" s="228"/>
      <c r="M188" s="269"/>
      <c r="N188" s="6"/>
      <c r="O188" s="7"/>
    </row>
    <row r="189" spans="1:15" ht="12.75" customHeight="1">
      <c r="A189" s="206"/>
      <c r="B189" s="21"/>
      <c r="C189" s="273"/>
      <c r="D189" s="274"/>
      <c r="E189" s="266"/>
      <c r="F189" s="93"/>
      <c r="G189" s="269"/>
      <c r="H189" s="93"/>
      <c r="I189" s="269"/>
      <c r="J189" s="228"/>
      <c r="K189" s="269"/>
      <c r="L189" s="228"/>
      <c r="M189" s="269"/>
      <c r="N189" s="6"/>
      <c r="O189" s="7"/>
    </row>
    <row r="190" spans="1:15" ht="12.75" customHeight="1">
      <c r="A190" s="206"/>
      <c r="B190" s="21"/>
      <c r="C190" s="273"/>
      <c r="D190" s="274"/>
      <c r="E190" s="266"/>
      <c r="F190" s="93"/>
      <c r="G190" s="269"/>
      <c r="H190" s="93"/>
      <c r="I190" s="269"/>
      <c r="J190" s="228"/>
      <c r="K190" s="269"/>
      <c r="L190" s="228"/>
      <c r="M190" s="269"/>
      <c r="N190" s="6"/>
      <c r="O190" s="7"/>
    </row>
    <row r="191" spans="1:15" ht="12.75" customHeight="1">
      <c r="A191" s="206"/>
      <c r="B191" s="21"/>
      <c r="C191" s="273"/>
      <c r="D191" s="274"/>
      <c r="E191" s="266"/>
      <c r="F191" s="93"/>
      <c r="G191" s="269"/>
      <c r="H191" s="93"/>
      <c r="I191" s="269"/>
      <c r="J191" s="228"/>
      <c r="K191" s="269"/>
      <c r="L191" s="228"/>
      <c r="M191" s="269"/>
      <c r="N191" s="6"/>
      <c r="O191" s="7"/>
    </row>
    <row r="192" spans="1:15" ht="12.75" customHeight="1">
      <c r="A192" s="206"/>
      <c r="B192" s="21"/>
      <c r="C192" s="273"/>
      <c r="D192" s="274"/>
      <c r="E192" s="266"/>
      <c r="F192" s="93"/>
      <c r="G192" s="269"/>
      <c r="H192" s="93"/>
      <c r="I192" s="269"/>
      <c r="J192" s="228"/>
      <c r="K192" s="269"/>
      <c r="L192" s="228"/>
      <c r="M192" s="269"/>
      <c r="N192" s="6"/>
      <c r="O192" s="7"/>
    </row>
    <row r="193" spans="1:15" ht="12.75" customHeight="1">
      <c r="A193" s="206"/>
      <c r="B193" s="21"/>
      <c r="C193" s="273"/>
      <c r="D193" s="274"/>
      <c r="E193" s="266"/>
      <c r="F193" s="93"/>
      <c r="G193" s="269"/>
      <c r="H193" s="93"/>
      <c r="I193" s="269"/>
      <c r="J193" s="228"/>
      <c r="K193" s="269"/>
      <c r="L193" s="228"/>
      <c r="M193" s="269"/>
      <c r="N193" s="6"/>
      <c r="O193" s="7"/>
    </row>
    <row r="194" spans="1:15" ht="12.75" customHeight="1">
      <c r="A194" s="206"/>
      <c r="B194" s="21"/>
      <c r="C194" s="273"/>
      <c r="D194" s="274"/>
      <c r="E194" s="266"/>
      <c r="F194" s="93"/>
      <c r="G194" s="269"/>
      <c r="H194" s="93"/>
      <c r="I194" s="269"/>
      <c r="J194" s="228"/>
      <c r="K194" s="269"/>
      <c r="L194" s="228"/>
      <c r="M194" s="269"/>
      <c r="N194" s="6"/>
      <c r="O194" s="7"/>
    </row>
    <row r="195" spans="1:15" ht="12.75" customHeight="1">
      <c r="A195" s="206"/>
      <c r="B195" s="21"/>
      <c r="C195" s="273"/>
      <c r="D195" s="274"/>
      <c r="E195" s="266"/>
      <c r="F195" s="93"/>
      <c r="G195" s="269"/>
      <c r="H195" s="93"/>
      <c r="I195" s="269"/>
      <c r="J195" s="228"/>
      <c r="K195" s="269"/>
      <c r="L195" s="228"/>
      <c r="M195" s="269"/>
      <c r="N195" s="6"/>
      <c r="O195" s="7"/>
    </row>
    <row r="196" spans="1:15" ht="12.75" customHeight="1">
      <c r="A196" s="206"/>
      <c r="B196" s="21"/>
      <c r="C196" s="273"/>
      <c r="D196" s="274"/>
      <c r="E196" s="266"/>
      <c r="F196" s="93"/>
      <c r="G196" s="269"/>
      <c r="H196" s="93"/>
      <c r="I196" s="269"/>
      <c r="J196" s="228"/>
      <c r="K196" s="269"/>
      <c r="L196" s="228"/>
      <c r="M196" s="269"/>
      <c r="N196" s="6"/>
      <c r="O196" s="7"/>
    </row>
    <row r="197" spans="1:15" ht="12.75" customHeight="1">
      <c r="A197" s="206"/>
      <c r="B197" s="21"/>
      <c r="C197" s="273"/>
      <c r="D197" s="274"/>
      <c r="E197" s="266"/>
      <c r="F197" s="93"/>
      <c r="G197" s="269"/>
      <c r="H197" s="93"/>
      <c r="I197" s="269"/>
      <c r="J197" s="228"/>
      <c r="K197" s="269"/>
      <c r="L197" s="228"/>
      <c r="M197" s="269"/>
      <c r="N197" s="6"/>
      <c r="O197" s="7"/>
    </row>
    <row r="198" spans="1:15" ht="12.75" customHeight="1">
      <c r="A198" s="206"/>
      <c r="B198" s="21"/>
      <c r="C198" s="273"/>
      <c r="D198" s="274"/>
      <c r="E198" s="266"/>
      <c r="F198" s="93"/>
      <c r="G198" s="269"/>
      <c r="H198" s="93"/>
      <c r="I198" s="269"/>
      <c r="J198" s="228"/>
      <c r="K198" s="269"/>
      <c r="L198" s="228"/>
      <c r="M198" s="269"/>
      <c r="N198" s="6"/>
      <c r="O198" s="7"/>
    </row>
    <row r="199" spans="1:15" ht="12.75" customHeight="1">
      <c r="A199" s="206"/>
      <c r="B199" s="21"/>
      <c r="C199" s="273"/>
      <c r="D199" s="274"/>
      <c r="E199" s="266"/>
      <c r="F199" s="93"/>
      <c r="G199" s="269"/>
      <c r="H199" s="93"/>
      <c r="I199" s="269"/>
      <c r="J199" s="228"/>
      <c r="K199" s="269"/>
      <c r="L199" s="228"/>
      <c r="M199" s="269"/>
      <c r="N199" s="6"/>
      <c r="O199" s="7"/>
    </row>
    <row r="200" spans="1:15" ht="12.75" customHeight="1">
      <c r="A200" s="206"/>
      <c r="B200" s="21"/>
      <c r="C200" s="273"/>
      <c r="D200" s="274"/>
      <c r="E200" s="266"/>
      <c r="F200" s="93"/>
      <c r="G200" s="269"/>
      <c r="H200" s="93"/>
      <c r="I200" s="269"/>
      <c r="J200" s="228"/>
      <c r="K200" s="269"/>
      <c r="L200" s="228"/>
      <c r="M200" s="269"/>
      <c r="N200" s="6"/>
      <c r="O200" s="7"/>
    </row>
    <row r="201" spans="1:15" ht="12.75" customHeight="1">
      <c r="A201" s="206"/>
      <c r="B201" s="21"/>
      <c r="C201" s="273"/>
      <c r="D201" s="274"/>
      <c r="E201" s="266"/>
      <c r="F201" s="93"/>
      <c r="G201" s="269"/>
      <c r="H201" s="93"/>
      <c r="I201" s="269"/>
      <c r="J201" s="228"/>
      <c r="K201" s="269"/>
      <c r="L201" s="228"/>
      <c r="M201" s="269"/>
      <c r="N201" s="6"/>
      <c r="O201" s="7"/>
    </row>
    <row r="202" spans="1:15" ht="12.75" customHeight="1">
      <c r="A202" s="206"/>
      <c r="B202" s="21"/>
      <c r="C202" s="273"/>
      <c r="D202" s="274"/>
      <c r="E202" s="266"/>
      <c r="F202" s="93"/>
      <c r="G202" s="269"/>
      <c r="H202" s="93"/>
      <c r="I202" s="269"/>
      <c r="J202" s="228"/>
      <c r="K202" s="269"/>
      <c r="L202" s="228"/>
      <c r="M202" s="269"/>
      <c r="N202" s="6"/>
      <c r="O202" s="7"/>
    </row>
    <row r="203" spans="1:15" ht="12.75" customHeight="1">
      <c r="A203" s="206"/>
      <c r="B203" s="21"/>
      <c r="C203" s="273"/>
      <c r="D203" s="274"/>
      <c r="E203" s="266"/>
      <c r="F203" s="93"/>
      <c r="G203" s="269"/>
      <c r="H203" s="93"/>
      <c r="I203" s="269"/>
      <c r="J203" s="228"/>
      <c r="K203" s="269"/>
      <c r="L203" s="228"/>
      <c r="M203" s="269"/>
      <c r="N203" s="6"/>
      <c r="O203" s="7"/>
    </row>
    <row r="204" spans="1:15" ht="12.75" customHeight="1">
      <c r="A204" s="206"/>
      <c r="B204" s="21"/>
      <c r="C204" s="273"/>
      <c r="D204" s="274"/>
      <c r="E204" s="266"/>
      <c r="F204" s="93"/>
      <c r="G204" s="269"/>
      <c r="H204" s="93"/>
      <c r="I204" s="269"/>
      <c r="J204" s="228"/>
      <c r="K204" s="269"/>
      <c r="L204" s="228"/>
      <c r="M204" s="269"/>
      <c r="N204" s="6"/>
      <c r="O204" s="7"/>
    </row>
    <row r="205" spans="1:15" ht="12.75" customHeight="1">
      <c r="A205" s="207"/>
      <c r="B205" s="23"/>
      <c r="C205" s="273"/>
      <c r="D205" s="274"/>
      <c r="E205" s="13"/>
      <c r="F205" s="93"/>
      <c r="G205" s="269"/>
      <c r="H205" s="93"/>
      <c r="I205" s="269"/>
      <c r="J205" s="228"/>
      <c r="K205" s="269"/>
      <c r="L205" s="228"/>
      <c r="M205" s="269"/>
    </row>
    <row r="206" spans="1:15" ht="12.75" customHeight="1">
      <c r="A206" s="209"/>
      <c r="B206" s="21"/>
      <c r="C206" s="268"/>
      <c r="D206" s="266"/>
      <c r="E206" s="118"/>
      <c r="F206" s="93"/>
      <c r="G206" s="269"/>
      <c r="H206" s="93"/>
      <c r="I206" s="269"/>
      <c r="J206" s="228"/>
      <c r="K206" s="269"/>
      <c r="L206" s="228"/>
      <c r="M206" s="269"/>
      <c r="O206" s="3"/>
    </row>
    <row r="207" spans="1:15" ht="12.75" customHeight="1">
      <c r="A207" s="209"/>
      <c r="B207" s="21"/>
      <c r="C207" s="268"/>
      <c r="D207" s="266"/>
      <c r="E207" s="118"/>
      <c r="F207" s="93"/>
      <c r="G207" s="269"/>
      <c r="H207" s="93"/>
      <c r="I207" s="269"/>
      <c r="J207" s="228"/>
      <c r="K207" s="269"/>
      <c r="L207" s="228"/>
      <c r="M207" s="269"/>
      <c r="O207" s="3"/>
    </row>
    <row r="208" spans="1:15" ht="12.75" customHeight="1">
      <c r="A208" s="297"/>
      <c r="B208" s="21"/>
      <c r="C208" s="268"/>
      <c r="D208" s="266"/>
      <c r="E208" s="118"/>
      <c r="F208" s="93"/>
      <c r="G208" s="269"/>
      <c r="H208" s="93"/>
      <c r="I208" s="269"/>
      <c r="J208" s="228"/>
      <c r="K208" s="269"/>
      <c r="L208" s="228"/>
      <c r="M208" s="269"/>
      <c r="O208" s="3"/>
    </row>
    <row r="209" spans="1:15" ht="12.75" customHeight="1">
      <c r="A209" s="297"/>
      <c r="B209" s="21"/>
      <c r="C209" s="268"/>
      <c r="D209" s="266"/>
      <c r="E209" s="118"/>
      <c r="F209" s="93"/>
      <c r="G209" s="269"/>
      <c r="H209" s="93"/>
      <c r="I209" s="269"/>
      <c r="J209" s="228"/>
      <c r="K209" s="269"/>
      <c r="L209" s="228"/>
      <c r="M209" s="269"/>
      <c r="O209" s="3"/>
    </row>
    <row r="210" spans="1:15" ht="12.75" customHeight="1">
      <c r="A210" s="297"/>
      <c r="B210" s="21"/>
      <c r="C210" s="268"/>
      <c r="D210" s="266"/>
      <c r="E210" s="118"/>
      <c r="F210" s="93"/>
      <c r="G210" s="269"/>
      <c r="H210" s="93"/>
      <c r="I210" s="269"/>
      <c r="J210" s="228"/>
      <c r="K210" s="269"/>
      <c r="L210" s="228"/>
      <c r="M210" s="269"/>
      <c r="O210" s="3"/>
    </row>
    <row r="211" spans="1:15" ht="12.75" customHeight="1">
      <c r="A211" s="297"/>
      <c r="B211" s="21"/>
      <c r="C211" s="268"/>
      <c r="D211" s="266"/>
      <c r="E211" s="118"/>
      <c r="F211" s="93"/>
      <c r="G211" s="269"/>
      <c r="H211" s="93"/>
      <c r="I211" s="269"/>
      <c r="J211" s="228"/>
      <c r="K211" s="269"/>
      <c r="L211" s="228"/>
      <c r="M211" s="269"/>
      <c r="O211" s="3"/>
    </row>
    <row r="212" spans="1:15" ht="12.75" customHeight="1">
      <c r="A212" s="297"/>
      <c r="B212" s="21"/>
      <c r="C212" s="268"/>
      <c r="D212" s="266"/>
      <c r="E212" s="118"/>
      <c r="F212" s="93"/>
      <c r="G212" s="269"/>
      <c r="H212" s="93"/>
      <c r="I212" s="269"/>
      <c r="J212" s="228"/>
      <c r="K212" s="269"/>
      <c r="L212" s="228"/>
      <c r="M212" s="269"/>
      <c r="O212" s="3"/>
    </row>
    <row r="213" spans="1:15" ht="12.75" customHeight="1">
      <c r="A213" s="297"/>
      <c r="B213" s="21"/>
      <c r="C213" s="268"/>
      <c r="D213" s="266"/>
      <c r="E213" s="118"/>
      <c r="F213" s="93"/>
      <c r="G213" s="269"/>
      <c r="H213" s="93"/>
      <c r="I213" s="269"/>
      <c r="J213" s="228"/>
      <c r="K213" s="269"/>
      <c r="L213" s="228"/>
      <c r="M213" s="269"/>
      <c r="O213" s="3"/>
    </row>
    <row r="214" spans="1:15" ht="12.75" customHeight="1">
      <c r="A214" s="297"/>
      <c r="B214" s="21"/>
      <c r="C214" s="268"/>
      <c r="D214" s="266"/>
      <c r="E214" s="118"/>
      <c r="F214" s="93"/>
      <c r="G214" s="269"/>
      <c r="H214" s="93"/>
      <c r="I214" s="269"/>
      <c r="J214" s="228"/>
      <c r="K214" s="269"/>
      <c r="L214" s="228"/>
      <c r="M214" s="269"/>
      <c r="O214" s="3"/>
    </row>
    <row r="215" spans="1:15" ht="12.75" customHeight="1">
      <c r="A215" s="297"/>
      <c r="B215" s="21"/>
      <c r="C215" s="268"/>
      <c r="D215" s="266"/>
      <c r="E215" s="118"/>
      <c r="F215" s="93"/>
      <c r="G215" s="269"/>
      <c r="H215" s="93"/>
      <c r="I215" s="269"/>
      <c r="J215" s="228"/>
      <c r="K215" s="269"/>
      <c r="L215" s="228"/>
      <c r="M215" s="269"/>
      <c r="O215" s="3"/>
    </row>
    <row r="216" spans="1:15" ht="12.75" customHeight="1">
      <c r="A216" s="297"/>
      <c r="B216" s="21"/>
      <c r="C216" s="268"/>
      <c r="D216" s="266"/>
      <c r="E216" s="118"/>
      <c r="F216" s="93"/>
      <c r="G216" s="269"/>
      <c r="H216" s="93"/>
      <c r="I216" s="269"/>
      <c r="J216" s="228"/>
      <c r="K216" s="269"/>
      <c r="L216" s="228"/>
      <c r="M216" s="269"/>
      <c r="O216" s="3"/>
    </row>
    <row r="217" spans="1:15" ht="12.75" customHeight="1">
      <c r="A217" s="297"/>
      <c r="B217" s="21"/>
      <c r="C217" s="268"/>
      <c r="D217" s="266"/>
      <c r="E217" s="118"/>
      <c r="F217" s="93"/>
      <c r="G217" s="269"/>
      <c r="H217" s="93"/>
      <c r="I217" s="269"/>
      <c r="J217" s="228"/>
      <c r="K217" s="269"/>
      <c r="L217" s="228"/>
      <c r="M217" s="269"/>
      <c r="O217" s="3"/>
    </row>
    <row r="218" spans="1:15" ht="12.75" customHeight="1">
      <c r="A218" s="297"/>
      <c r="B218" s="21"/>
      <c r="C218" s="268"/>
      <c r="D218" s="266"/>
      <c r="E218" s="118"/>
      <c r="F218" s="93"/>
      <c r="G218" s="269"/>
      <c r="H218" s="93"/>
      <c r="I218" s="269"/>
      <c r="J218" s="228"/>
      <c r="K218" s="269"/>
      <c r="L218" s="228"/>
      <c r="M218" s="269"/>
      <c r="O218" s="3"/>
    </row>
    <row r="219" spans="1:15" ht="12.75" customHeight="1">
      <c r="A219" s="297"/>
      <c r="B219" s="21"/>
      <c r="C219" s="268"/>
      <c r="D219" s="266"/>
      <c r="E219" s="118"/>
      <c r="F219" s="93"/>
      <c r="G219" s="269"/>
      <c r="H219" s="93"/>
      <c r="I219" s="269"/>
      <c r="J219" s="228"/>
      <c r="K219" s="269"/>
      <c r="L219" s="228"/>
      <c r="M219" s="269"/>
      <c r="O219" s="3"/>
    </row>
    <row r="220" spans="1:15" ht="12.75" customHeight="1">
      <c r="A220" s="297"/>
      <c r="B220" s="21"/>
      <c r="C220" s="268"/>
      <c r="D220" s="266"/>
      <c r="E220" s="118"/>
      <c r="F220" s="93"/>
      <c r="G220" s="269"/>
      <c r="H220" s="93"/>
      <c r="I220" s="269"/>
      <c r="J220" s="228"/>
      <c r="K220" s="269"/>
      <c r="L220" s="228"/>
      <c r="M220" s="269"/>
      <c r="O220" s="3"/>
    </row>
    <row r="221" spans="1:15" ht="12.75" customHeight="1">
      <c r="A221" s="297"/>
      <c r="B221" s="21"/>
      <c r="C221" s="268"/>
      <c r="D221" s="266"/>
      <c r="E221" s="118"/>
      <c r="F221" s="93"/>
      <c r="G221" s="269"/>
      <c r="H221" s="93"/>
      <c r="I221" s="269"/>
      <c r="J221" s="228"/>
      <c r="K221" s="269"/>
      <c r="L221" s="228"/>
      <c r="M221" s="269"/>
      <c r="O221" s="3"/>
    </row>
    <row r="222" spans="1:15" ht="12.75" customHeight="1">
      <c r="A222" s="209"/>
      <c r="B222" s="21"/>
      <c r="C222" s="268"/>
      <c r="D222" s="266"/>
      <c r="E222" s="118"/>
      <c r="F222" s="93"/>
      <c r="G222" s="269"/>
      <c r="H222" s="93"/>
      <c r="I222" s="269"/>
      <c r="J222" s="228"/>
      <c r="K222" s="269"/>
      <c r="L222" s="228"/>
      <c r="M222" s="269"/>
    </row>
    <row r="223" spans="1:15" ht="12.75" customHeight="1">
      <c r="A223" s="209"/>
      <c r="B223" s="21"/>
      <c r="C223" s="268"/>
      <c r="D223" s="266"/>
      <c r="E223" s="118"/>
      <c r="F223" s="93"/>
      <c r="G223" s="269"/>
      <c r="H223" s="93"/>
      <c r="I223" s="269"/>
      <c r="J223" s="228"/>
      <c r="K223" s="269"/>
      <c r="L223" s="228"/>
      <c r="M223" s="269"/>
      <c r="N223" s="6"/>
    </row>
    <row r="224" spans="1:15" ht="12.75" customHeight="1">
      <c r="A224" s="209"/>
      <c r="B224" s="21"/>
      <c r="C224" s="268"/>
      <c r="D224" s="266"/>
      <c r="E224" s="118"/>
      <c r="F224" s="93"/>
      <c r="G224" s="269"/>
      <c r="H224" s="93"/>
      <c r="I224" s="269"/>
      <c r="J224" s="228"/>
      <c r="K224" s="269"/>
      <c r="L224" s="228"/>
      <c r="M224" s="269"/>
      <c r="N224" s="6"/>
      <c r="O224" s="7"/>
    </row>
    <row r="225" spans="1:15" ht="12.75" customHeight="1">
      <c r="A225" s="170"/>
      <c r="B225" s="18"/>
      <c r="C225" s="276"/>
      <c r="D225" s="266"/>
      <c r="E225" s="13"/>
      <c r="F225" s="93"/>
      <c r="G225" s="269"/>
      <c r="H225" s="93"/>
      <c r="I225" s="269"/>
      <c r="J225" s="228"/>
      <c r="K225" s="269"/>
      <c r="L225" s="228"/>
      <c r="M225" s="269"/>
      <c r="N225" s="6"/>
      <c r="O225" s="7"/>
    </row>
    <row r="226" spans="1:15" ht="12.75" customHeight="1">
      <c r="A226" s="209"/>
      <c r="B226" s="21"/>
      <c r="C226" s="268"/>
      <c r="D226" s="266"/>
      <c r="E226" s="118"/>
      <c r="F226" s="93"/>
      <c r="G226" s="269"/>
      <c r="H226" s="93"/>
      <c r="I226" s="269"/>
      <c r="J226" s="228"/>
      <c r="K226" s="269"/>
      <c r="L226" s="228"/>
      <c r="M226" s="269"/>
      <c r="N226" s="6"/>
      <c r="O226" s="7"/>
    </row>
    <row r="227" spans="1:15" ht="12.75" customHeight="1">
      <c r="A227" s="209"/>
      <c r="B227" s="21"/>
      <c r="C227" s="108"/>
      <c r="D227" s="266"/>
      <c r="E227" s="118"/>
      <c r="F227" s="93"/>
      <c r="G227" s="267"/>
      <c r="H227" s="93"/>
      <c r="I227" s="270"/>
      <c r="J227" s="271"/>
      <c r="K227" s="270"/>
      <c r="L227" s="271"/>
      <c r="M227" s="270"/>
      <c r="N227" s="6"/>
      <c r="O227" s="7"/>
    </row>
    <row r="228" spans="1:15" ht="12.75" customHeight="1">
      <c r="A228" s="296"/>
      <c r="B228" s="21"/>
      <c r="C228" s="108"/>
      <c r="D228" s="266"/>
      <c r="E228" s="118"/>
      <c r="F228" s="93"/>
      <c r="G228" s="267"/>
      <c r="H228" s="93"/>
      <c r="I228" s="270"/>
      <c r="J228" s="271"/>
      <c r="K228" s="270"/>
      <c r="L228" s="271"/>
      <c r="M228" s="270"/>
      <c r="N228" s="6"/>
      <c r="O228" s="7"/>
    </row>
    <row r="229" spans="1:15" ht="12.75" customHeight="1">
      <c r="A229" s="209"/>
      <c r="B229" s="21"/>
      <c r="C229" s="268"/>
      <c r="D229" s="266"/>
      <c r="E229" s="118"/>
      <c r="F229" s="93"/>
      <c r="G229" s="269"/>
      <c r="H229" s="93"/>
      <c r="I229" s="269"/>
      <c r="J229" s="228"/>
      <c r="K229" s="269"/>
      <c r="L229" s="228"/>
      <c r="M229" s="269"/>
      <c r="N229" s="6"/>
      <c r="O229" s="7"/>
    </row>
    <row r="230" spans="1:15" ht="12.75" customHeight="1">
      <c r="A230" s="206"/>
      <c r="B230" s="21"/>
      <c r="C230" s="273"/>
      <c r="D230" s="274"/>
      <c r="E230" s="266"/>
      <c r="F230" s="93"/>
      <c r="G230" s="269"/>
      <c r="H230" s="93"/>
      <c r="I230" s="269"/>
      <c r="J230" s="228"/>
      <c r="K230" s="269"/>
      <c r="L230" s="228"/>
      <c r="M230" s="269"/>
      <c r="N230" s="6"/>
      <c r="O230" s="7"/>
    </row>
    <row r="231" spans="1:15" ht="12.75" customHeight="1">
      <c r="A231" s="206"/>
      <c r="B231" s="21"/>
      <c r="C231" s="273"/>
      <c r="D231" s="274"/>
      <c r="E231" s="266"/>
      <c r="F231" s="93"/>
      <c r="G231" s="269"/>
      <c r="H231" s="93"/>
      <c r="I231" s="269"/>
      <c r="J231" s="228"/>
      <c r="K231" s="269"/>
      <c r="L231" s="228"/>
      <c r="M231" s="269"/>
      <c r="N231" s="6"/>
      <c r="O231" s="7"/>
    </row>
    <row r="232" spans="1:15" ht="12.75" customHeight="1">
      <c r="A232" s="206"/>
      <c r="B232" s="21"/>
      <c r="C232" s="273"/>
      <c r="D232" s="274"/>
      <c r="E232" s="266"/>
      <c r="F232" s="93"/>
      <c r="G232" s="269"/>
      <c r="H232" s="93"/>
      <c r="I232" s="269"/>
      <c r="J232" s="228"/>
      <c r="K232" s="269"/>
      <c r="L232" s="228"/>
      <c r="M232" s="269"/>
      <c r="N232" s="6"/>
      <c r="O232" s="7"/>
    </row>
    <row r="233" spans="1:15" ht="12.75" customHeight="1">
      <c r="A233" s="206"/>
      <c r="B233" s="21"/>
      <c r="C233" s="273"/>
      <c r="D233" s="274"/>
      <c r="E233" s="266"/>
      <c r="F233" s="93"/>
      <c r="G233" s="269"/>
      <c r="H233" s="93"/>
      <c r="I233" s="269"/>
      <c r="J233" s="228"/>
      <c r="K233" s="269"/>
      <c r="L233" s="228"/>
      <c r="M233" s="269"/>
      <c r="N233" s="6"/>
      <c r="O233" s="7"/>
    </row>
    <row r="234" spans="1:15" ht="12.75" customHeight="1">
      <c r="A234" s="206"/>
      <c r="B234" s="24"/>
      <c r="C234" s="273"/>
      <c r="D234" s="274"/>
      <c r="E234" s="266"/>
      <c r="F234" s="93"/>
      <c r="G234" s="269"/>
      <c r="H234" s="93"/>
      <c r="I234" s="269"/>
      <c r="J234" s="228"/>
      <c r="K234" s="269"/>
      <c r="L234" s="228"/>
      <c r="M234" s="269"/>
      <c r="N234" s="6"/>
      <c r="O234" s="7"/>
    </row>
    <row r="235" spans="1:15" ht="12.75" customHeight="1">
      <c r="A235" s="206"/>
      <c r="B235" s="21"/>
      <c r="C235" s="273"/>
      <c r="D235" s="274"/>
      <c r="E235" s="266"/>
      <c r="F235" s="93"/>
      <c r="G235" s="269"/>
      <c r="H235" s="93"/>
      <c r="I235" s="269"/>
      <c r="J235" s="228"/>
      <c r="K235" s="269"/>
      <c r="L235" s="228"/>
      <c r="M235" s="269"/>
      <c r="N235" s="6"/>
      <c r="O235" s="7"/>
    </row>
    <row r="236" spans="1:15" ht="12.75" customHeight="1">
      <c r="A236" s="206"/>
      <c r="B236" s="21"/>
      <c r="C236" s="273"/>
      <c r="D236" s="274"/>
      <c r="E236" s="266"/>
      <c r="F236" s="93"/>
      <c r="G236" s="269"/>
      <c r="H236" s="93"/>
      <c r="I236" s="269"/>
      <c r="J236" s="228"/>
      <c r="K236" s="269"/>
      <c r="L236" s="228"/>
      <c r="M236" s="269"/>
      <c r="N236" s="6"/>
      <c r="O236" s="7"/>
    </row>
    <row r="237" spans="1:15" ht="12.75" customHeight="1">
      <c r="A237" s="206"/>
      <c r="B237" s="24"/>
      <c r="C237" s="273"/>
      <c r="D237" s="274"/>
      <c r="E237" s="266"/>
      <c r="F237" s="93"/>
      <c r="G237" s="269"/>
      <c r="H237" s="93"/>
      <c r="I237" s="269"/>
      <c r="J237" s="228"/>
      <c r="K237" s="269"/>
      <c r="L237" s="228"/>
      <c r="M237" s="269"/>
      <c r="N237" s="6"/>
      <c r="O237" s="7"/>
    </row>
    <row r="238" spans="1:15" ht="12.75" customHeight="1">
      <c r="A238" s="206"/>
      <c r="B238" s="24"/>
      <c r="C238" s="273"/>
      <c r="D238" s="274"/>
      <c r="E238" s="266"/>
      <c r="F238" s="93"/>
      <c r="G238" s="269"/>
      <c r="H238" s="93"/>
      <c r="I238" s="269"/>
      <c r="J238" s="228"/>
      <c r="K238" s="269"/>
      <c r="L238" s="228"/>
      <c r="M238" s="269"/>
      <c r="N238" s="6"/>
      <c r="O238" s="7"/>
    </row>
    <row r="239" spans="1:15" ht="12.75" customHeight="1">
      <c r="A239" s="206"/>
      <c r="B239" s="24"/>
      <c r="C239" s="273"/>
      <c r="D239" s="274"/>
      <c r="E239" s="266"/>
      <c r="F239" s="93"/>
      <c r="G239" s="269"/>
      <c r="H239" s="93"/>
      <c r="I239" s="269"/>
      <c r="J239" s="228"/>
      <c r="K239" s="269"/>
      <c r="L239" s="228"/>
      <c r="M239" s="269"/>
      <c r="N239" s="6"/>
      <c r="O239" s="7"/>
    </row>
    <row r="240" spans="1:15" ht="12.75" customHeight="1">
      <c r="A240" s="206"/>
      <c r="B240" s="21"/>
      <c r="C240" s="273"/>
      <c r="D240" s="274"/>
      <c r="E240" s="266"/>
      <c r="F240" s="93"/>
      <c r="G240" s="269"/>
      <c r="H240" s="93"/>
      <c r="I240" s="269"/>
      <c r="J240" s="228"/>
      <c r="K240" s="269"/>
      <c r="L240" s="228"/>
      <c r="M240" s="269"/>
      <c r="N240" s="6"/>
      <c r="O240" s="7"/>
    </row>
    <row r="241" spans="1:15" ht="12.75" customHeight="1">
      <c r="A241" s="206"/>
      <c r="B241" s="21"/>
      <c r="C241" s="273"/>
      <c r="D241" s="274"/>
      <c r="E241" s="266"/>
      <c r="F241" s="93"/>
      <c r="G241" s="269"/>
      <c r="H241" s="93"/>
      <c r="I241" s="269"/>
      <c r="J241" s="228"/>
      <c r="K241" s="269"/>
      <c r="L241" s="228"/>
      <c r="M241" s="269"/>
      <c r="N241" s="6"/>
      <c r="O241" s="7"/>
    </row>
    <row r="242" spans="1:15" ht="12.75" customHeight="1">
      <c r="A242" s="206"/>
      <c r="B242" s="21"/>
      <c r="C242" s="273"/>
      <c r="D242" s="274"/>
      <c r="E242" s="266"/>
      <c r="F242" s="93"/>
      <c r="G242" s="269"/>
      <c r="H242" s="93"/>
      <c r="I242" s="269"/>
      <c r="J242" s="228"/>
      <c r="K242" s="269"/>
      <c r="L242" s="228"/>
      <c r="M242" s="269"/>
      <c r="N242" s="6"/>
      <c r="O242" s="7"/>
    </row>
    <row r="243" spans="1:15" ht="12.75" customHeight="1">
      <c r="A243" s="206"/>
      <c r="B243" s="21"/>
      <c r="C243" s="273"/>
      <c r="D243" s="274"/>
      <c r="E243" s="266"/>
      <c r="F243" s="93"/>
      <c r="G243" s="269"/>
      <c r="H243" s="93"/>
      <c r="I243" s="269"/>
      <c r="J243" s="228"/>
      <c r="K243" s="269"/>
      <c r="L243" s="228"/>
      <c r="M243" s="269"/>
      <c r="N243" s="6"/>
      <c r="O243" s="7"/>
    </row>
    <row r="244" spans="1:15" ht="12.75" customHeight="1">
      <c r="A244" s="206"/>
      <c r="B244" s="21"/>
      <c r="C244" s="273"/>
      <c r="D244" s="274"/>
      <c r="E244" s="266"/>
      <c r="F244" s="93"/>
      <c r="G244" s="269"/>
      <c r="H244" s="93"/>
      <c r="I244" s="269"/>
      <c r="J244" s="228"/>
      <c r="K244" s="269"/>
      <c r="L244" s="228"/>
      <c r="M244" s="269"/>
      <c r="N244" s="6"/>
      <c r="O244" s="7"/>
    </row>
    <row r="245" spans="1:15" ht="12.75" customHeight="1">
      <c r="A245" s="206"/>
      <c r="B245" s="21"/>
      <c r="C245" s="273"/>
      <c r="D245" s="274"/>
      <c r="E245" s="266"/>
      <c r="F245" s="93"/>
      <c r="G245" s="269"/>
      <c r="H245" s="93"/>
      <c r="I245" s="269"/>
      <c r="J245" s="228"/>
      <c r="K245" s="269"/>
      <c r="L245" s="228"/>
      <c r="M245" s="269"/>
      <c r="N245" s="6"/>
      <c r="O245" s="7"/>
    </row>
    <row r="246" spans="1:15" ht="12.75" customHeight="1">
      <c r="A246" s="206"/>
      <c r="B246" s="21"/>
      <c r="C246" s="273"/>
      <c r="D246" s="274"/>
      <c r="E246" s="266"/>
      <c r="F246" s="93"/>
      <c r="G246" s="269"/>
      <c r="H246" s="93"/>
      <c r="I246" s="269"/>
      <c r="J246" s="228"/>
      <c r="K246" s="269"/>
      <c r="L246" s="228"/>
      <c r="M246" s="269"/>
      <c r="N246" s="6"/>
      <c r="O246" s="7"/>
    </row>
    <row r="247" spans="1:15" ht="12.75" customHeight="1">
      <c r="A247" s="206"/>
      <c r="B247" s="18"/>
      <c r="C247" s="273"/>
      <c r="D247" s="274"/>
      <c r="E247" s="277"/>
      <c r="F247" s="93"/>
      <c r="G247" s="269"/>
      <c r="H247" s="93"/>
      <c r="I247" s="269"/>
      <c r="J247" s="228"/>
      <c r="K247" s="269"/>
      <c r="L247" s="228"/>
      <c r="M247" s="269"/>
      <c r="N247" s="6"/>
      <c r="O247" s="7"/>
    </row>
    <row r="248" spans="1:15" ht="12.75" customHeight="1">
      <c r="A248" s="206"/>
      <c r="B248" s="21"/>
      <c r="C248" s="273"/>
      <c r="D248" s="274"/>
      <c r="E248" s="278"/>
      <c r="F248" s="93"/>
      <c r="G248" s="269"/>
      <c r="H248" s="93"/>
      <c r="I248" s="269"/>
      <c r="J248" s="228"/>
      <c r="K248" s="269"/>
      <c r="L248" s="228"/>
      <c r="M248" s="269"/>
      <c r="N248" s="6"/>
      <c r="O248" s="7"/>
    </row>
    <row r="249" spans="1:15" ht="12.75" customHeight="1">
      <c r="A249" s="207"/>
      <c r="B249" s="23"/>
      <c r="C249" s="273"/>
      <c r="D249" s="274"/>
      <c r="E249" s="279"/>
      <c r="F249" s="93"/>
      <c r="G249" s="269"/>
      <c r="H249" s="93"/>
      <c r="I249" s="269"/>
      <c r="J249" s="228"/>
      <c r="K249" s="269"/>
      <c r="L249" s="228"/>
      <c r="M249" s="269"/>
      <c r="N249" s="6"/>
      <c r="O249" s="7"/>
    </row>
    <row r="250" spans="1:15" ht="12.75" customHeight="1">
      <c r="A250" s="208"/>
      <c r="B250" s="21"/>
      <c r="C250" s="268"/>
      <c r="D250" s="266"/>
      <c r="E250" s="118"/>
      <c r="F250" s="93"/>
      <c r="G250" s="267"/>
      <c r="H250" s="93"/>
      <c r="I250" s="269"/>
      <c r="J250" s="228"/>
      <c r="K250" s="269"/>
      <c r="L250" s="228"/>
      <c r="M250" s="269"/>
      <c r="O250" s="7"/>
    </row>
    <row r="251" spans="1:15" ht="12.75" customHeight="1">
      <c r="A251" s="209"/>
      <c r="B251" s="21"/>
      <c r="C251" s="268"/>
      <c r="D251" s="266"/>
      <c r="E251" s="118"/>
      <c r="F251" s="93"/>
      <c r="G251" s="269"/>
      <c r="H251" s="93"/>
      <c r="I251" s="269"/>
      <c r="J251" s="228"/>
      <c r="K251" s="269"/>
      <c r="L251" s="228"/>
      <c r="M251" s="269"/>
    </row>
    <row r="252" spans="1:15" ht="12.75" customHeight="1">
      <c r="A252" s="209"/>
      <c r="B252" s="21"/>
      <c r="C252" s="268"/>
      <c r="D252" s="266"/>
      <c r="E252" s="118"/>
      <c r="F252" s="93"/>
      <c r="G252" s="269"/>
      <c r="H252" s="93"/>
      <c r="I252" s="269"/>
      <c r="J252" s="228"/>
      <c r="K252" s="269"/>
      <c r="L252" s="228"/>
      <c r="M252" s="269"/>
    </row>
    <row r="253" spans="1:15" ht="12.75" customHeight="1">
      <c r="A253" s="209"/>
      <c r="B253" s="25"/>
      <c r="C253" s="268"/>
      <c r="D253" s="266"/>
      <c r="E253" s="118"/>
      <c r="F253" s="93"/>
      <c r="G253" s="269"/>
      <c r="H253" s="280"/>
      <c r="I253" s="269"/>
      <c r="J253" s="228"/>
      <c r="K253" s="267"/>
      <c r="L253" s="228"/>
      <c r="M253" s="267"/>
    </row>
    <row r="254" spans="1:15" ht="12.75" customHeight="1">
      <c r="A254" s="209"/>
      <c r="B254" s="21"/>
      <c r="C254" s="268"/>
      <c r="D254" s="266"/>
      <c r="E254" s="118"/>
      <c r="F254" s="93"/>
      <c r="G254" s="269"/>
      <c r="H254" s="93"/>
      <c r="I254" s="269"/>
      <c r="J254" s="228"/>
      <c r="K254" s="267"/>
      <c r="L254" s="228"/>
      <c r="M254" s="267"/>
    </row>
    <row r="255" spans="1:15" ht="12.75" customHeight="1">
      <c r="A255" s="209"/>
      <c r="B255" s="21"/>
      <c r="C255" s="268"/>
      <c r="D255" s="266"/>
      <c r="E255" s="118"/>
      <c r="F255" s="93"/>
      <c r="G255" s="269"/>
      <c r="H255" s="93"/>
      <c r="I255" s="269"/>
      <c r="J255" s="228"/>
      <c r="K255" s="269"/>
      <c r="L255" s="228"/>
      <c r="M255" s="269"/>
    </row>
    <row r="256" spans="1:15" ht="12.75" customHeight="1">
      <c r="A256" s="209"/>
      <c r="B256" s="21"/>
      <c r="C256" s="268"/>
      <c r="D256" s="266"/>
      <c r="E256" s="118"/>
      <c r="F256" s="93"/>
      <c r="G256" s="269"/>
      <c r="H256" s="93"/>
      <c r="I256" s="269"/>
      <c r="J256" s="228"/>
      <c r="K256" s="269"/>
      <c r="L256" s="228"/>
      <c r="M256" s="269"/>
    </row>
    <row r="257" spans="1:15" ht="12.75" customHeight="1">
      <c r="A257" s="210"/>
      <c r="B257" s="21"/>
      <c r="C257" s="268"/>
      <c r="D257" s="266"/>
      <c r="E257" s="118"/>
      <c r="F257" s="93"/>
      <c r="G257" s="269"/>
      <c r="H257" s="93"/>
      <c r="I257" s="269"/>
      <c r="J257" s="228"/>
      <c r="K257" s="269"/>
      <c r="L257" s="228"/>
      <c r="M257" s="269"/>
    </row>
    <row r="258" spans="1:15" ht="12.75" customHeight="1">
      <c r="A258" s="209"/>
      <c r="B258" s="21"/>
      <c r="C258" s="268"/>
      <c r="D258" s="266"/>
      <c r="E258" s="118"/>
      <c r="F258" s="93"/>
      <c r="G258" s="269"/>
      <c r="H258" s="93"/>
      <c r="I258" s="269"/>
      <c r="J258" s="228"/>
      <c r="K258" s="269"/>
      <c r="L258" s="228"/>
      <c r="M258" s="269"/>
    </row>
    <row r="259" spans="1:15" ht="12.75" customHeight="1">
      <c r="A259" s="209"/>
      <c r="B259" s="21"/>
      <c r="C259" s="268"/>
      <c r="D259" s="266"/>
      <c r="E259" s="118"/>
      <c r="F259" s="93"/>
      <c r="G259" s="269"/>
      <c r="H259" s="93"/>
      <c r="I259" s="269"/>
      <c r="J259" s="228"/>
      <c r="K259" s="269"/>
      <c r="L259" s="228"/>
      <c r="M259" s="269"/>
      <c r="O259" s="4"/>
    </row>
    <row r="260" spans="1:15" ht="12.75" customHeight="1">
      <c r="A260" s="209"/>
      <c r="B260" s="21"/>
      <c r="C260" s="268"/>
      <c r="D260" s="266"/>
      <c r="E260" s="118"/>
      <c r="F260" s="93"/>
      <c r="G260" s="269"/>
      <c r="H260" s="93"/>
      <c r="I260" s="269"/>
      <c r="J260" s="228"/>
      <c r="K260" s="269"/>
      <c r="L260" s="228"/>
      <c r="M260" s="269"/>
      <c r="O260" s="4"/>
    </row>
    <row r="261" spans="1:15" ht="12.75" customHeight="1">
      <c r="A261" s="210"/>
      <c r="B261" s="21"/>
      <c r="C261" s="268"/>
      <c r="D261" s="266"/>
      <c r="E261" s="118"/>
      <c r="F261" s="93"/>
      <c r="G261" s="269"/>
      <c r="H261" s="93"/>
      <c r="I261" s="269"/>
      <c r="J261" s="228"/>
      <c r="K261" s="269"/>
      <c r="L261" s="228"/>
      <c r="M261" s="269"/>
    </row>
    <row r="262" spans="1:15" s="1" customFormat="1">
      <c r="A262" s="210"/>
      <c r="B262" s="21"/>
      <c r="C262" s="268"/>
      <c r="D262" s="266"/>
      <c r="E262" s="118"/>
      <c r="F262" s="93"/>
      <c r="G262" s="269"/>
      <c r="H262" s="93"/>
      <c r="I262" s="269"/>
      <c r="J262" s="228"/>
      <c r="K262" s="269"/>
      <c r="L262" s="228"/>
      <c r="M262" s="269"/>
      <c r="O262" s="2"/>
    </row>
    <row r="263" spans="1:15" s="1" customFormat="1">
      <c r="A263" s="210"/>
      <c r="B263" s="21"/>
      <c r="C263" s="268"/>
      <c r="D263" s="266"/>
      <c r="E263" s="118"/>
      <c r="F263" s="93"/>
      <c r="G263" s="269"/>
      <c r="H263" s="93"/>
      <c r="I263" s="269"/>
      <c r="J263" s="228"/>
      <c r="K263" s="269"/>
      <c r="L263" s="228"/>
      <c r="M263" s="269"/>
      <c r="O263" s="2"/>
    </row>
    <row r="264" spans="1:15" s="1" customFormat="1">
      <c r="A264" s="210"/>
      <c r="B264" s="21"/>
      <c r="C264" s="268"/>
      <c r="D264" s="266"/>
      <c r="E264" s="118"/>
      <c r="F264" s="93"/>
      <c r="G264" s="269"/>
      <c r="H264" s="93"/>
      <c r="I264" s="269"/>
      <c r="J264" s="228"/>
      <c r="K264" s="269"/>
      <c r="L264" s="228"/>
      <c r="M264" s="269"/>
      <c r="O264" s="2"/>
    </row>
    <row r="265" spans="1:15" s="1" customFormat="1">
      <c r="A265" s="210"/>
      <c r="B265" s="21"/>
      <c r="C265" s="268"/>
      <c r="D265" s="266"/>
      <c r="E265" s="118"/>
      <c r="F265" s="93"/>
      <c r="G265" s="269"/>
      <c r="H265" s="93"/>
      <c r="I265" s="269"/>
      <c r="J265" s="228"/>
      <c r="K265" s="269"/>
      <c r="L265" s="228"/>
      <c r="M265" s="269"/>
      <c r="O265" s="2"/>
    </row>
    <row r="266" spans="1:15" s="1" customFormat="1">
      <c r="A266" s="210"/>
      <c r="B266" s="21"/>
      <c r="C266" s="268"/>
      <c r="D266" s="266"/>
      <c r="E266" s="118"/>
      <c r="F266" s="93"/>
      <c r="G266" s="269"/>
      <c r="H266" s="93"/>
      <c r="I266" s="269"/>
      <c r="J266" s="228"/>
      <c r="K266" s="269"/>
      <c r="L266" s="228"/>
      <c r="M266" s="269"/>
      <c r="O266" s="2"/>
    </row>
    <row r="267" spans="1:15" s="1" customFormat="1">
      <c r="A267" s="210"/>
      <c r="B267" s="21"/>
      <c r="C267" s="268"/>
      <c r="D267" s="266"/>
      <c r="E267" s="118"/>
      <c r="F267" s="93"/>
      <c r="G267" s="269"/>
      <c r="H267" s="93"/>
      <c r="I267" s="269"/>
      <c r="J267" s="228"/>
      <c r="K267" s="269"/>
      <c r="L267" s="228"/>
      <c r="M267" s="269"/>
      <c r="O267" s="2"/>
    </row>
    <row r="268" spans="1:15" s="1" customFormat="1">
      <c r="A268" s="210"/>
      <c r="B268" s="21"/>
      <c r="C268" s="268"/>
      <c r="D268" s="266"/>
      <c r="E268" s="118"/>
      <c r="F268" s="93"/>
      <c r="G268" s="269"/>
      <c r="H268" s="93"/>
      <c r="I268" s="269"/>
      <c r="J268" s="228"/>
      <c r="K268" s="269"/>
      <c r="L268" s="228"/>
      <c r="M268" s="269"/>
      <c r="O268" s="2"/>
    </row>
    <row r="269" spans="1:15" s="1" customFormat="1">
      <c r="A269" s="210"/>
      <c r="B269" s="21"/>
      <c r="C269" s="268"/>
      <c r="D269" s="266"/>
      <c r="E269" s="118"/>
      <c r="F269" s="93"/>
      <c r="G269" s="269"/>
      <c r="H269" s="93"/>
      <c r="I269" s="269"/>
      <c r="J269" s="228"/>
      <c r="K269" s="269"/>
      <c r="L269" s="228"/>
      <c r="M269" s="269"/>
      <c r="O269" s="2"/>
    </row>
    <row r="270" spans="1:15" s="1" customFormat="1">
      <c r="A270" s="210"/>
      <c r="B270" s="21"/>
      <c r="C270" s="268"/>
      <c r="D270" s="266"/>
      <c r="E270" s="118"/>
      <c r="F270" s="93"/>
      <c r="G270" s="269"/>
      <c r="H270" s="93"/>
      <c r="I270" s="269"/>
      <c r="J270" s="228"/>
      <c r="K270" s="269"/>
      <c r="L270" s="228"/>
      <c r="M270" s="269"/>
      <c r="O270" s="2"/>
    </row>
    <row r="271" spans="1:15" s="1" customFormat="1">
      <c r="A271" s="210"/>
      <c r="B271" s="21"/>
      <c r="C271" s="268"/>
      <c r="D271" s="266"/>
      <c r="E271" s="118"/>
      <c r="F271" s="93"/>
      <c r="G271" s="269"/>
      <c r="H271" s="93"/>
      <c r="I271" s="269"/>
      <c r="J271" s="228"/>
      <c r="K271" s="269"/>
      <c r="L271" s="228"/>
      <c r="M271" s="269"/>
      <c r="O271" s="2"/>
    </row>
    <row r="272" spans="1:15" s="1" customFormat="1">
      <c r="A272" s="210"/>
      <c r="B272" s="21"/>
      <c r="C272" s="268"/>
      <c r="D272" s="266"/>
      <c r="E272" s="118"/>
      <c r="F272" s="93"/>
      <c r="G272" s="269"/>
      <c r="H272" s="93"/>
      <c r="I272" s="269"/>
      <c r="J272" s="228"/>
      <c r="K272" s="269"/>
      <c r="L272" s="228"/>
      <c r="M272" s="269"/>
      <c r="O272" s="2"/>
    </row>
    <row r="273" spans="1:15" s="1" customFormat="1">
      <c r="A273" s="210"/>
      <c r="B273" s="21"/>
      <c r="C273" s="268"/>
      <c r="D273" s="266"/>
      <c r="E273" s="118"/>
      <c r="F273" s="93"/>
      <c r="G273" s="269"/>
      <c r="H273" s="93"/>
      <c r="I273" s="269"/>
      <c r="J273" s="228"/>
      <c r="K273" s="269"/>
      <c r="L273" s="228"/>
      <c r="M273" s="269"/>
      <c r="O273" s="2"/>
    </row>
    <row r="274" spans="1:15" s="1" customFormat="1">
      <c r="A274" s="210"/>
      <c r="B274" s="21"/>
      <c r="C274" s="268"/>
      <c r="D274" s="266"/>
      <c r="E274" s="118"/>
      <c r="F274" s="93"/>
      <c r="G274" s="269"/>
      <c r="H274" s="93"/>
      <c r="I274" s="269"/>
      <c r="J274" s="228"/>
      <c r="K274" s="269"/>
      <c r="L274" s="228"/>
      <c r="M274" s="269"/>
      <c r="O274" s="2"/>
    </row>
    <row r="275" spans="1:15" s="1" customFormat="1">
      <c r="A275" s="210"/>
      <c r="B275" s="21"/>
      <c r="C275" s="268"/>
      <c r="D275" s="266"/>
      <c r="E275" s="118"/>
      <c r="F275" s="93"/>
      <c r="G275" s="269"/>
      <c r="H275" s="93"/>
      <c r="I275" s="269"/>
      <c r="J275" s="228"/>
      <c r="K275" s="269"/>
      <c r="L275" s="228"/>
      <c r="M275" s="269"/>
      <c r="O275" s="2"/>
    </row>
    <row r="276" spans="1:15" s="1" customFormat="1">
      <c r="A276" s="210"/>
      <c r="B276" s="21"/>
      <c r="C276" s="268"/>
      <c r="D276" s="266"/>
      <c r="E276" s="118"/>
      <c r="F276" s="93"/>
      <c r="G276" s="269"/>
      <c r="H276" s="93"/>
      <c r="I276" s="269"/>
      <c r="J276" s="228"/>
      <c r="K276" s="269"/>
      <c r="L276" s="228"/>
      <c r="M276" s="269"/>
      <c r="O276" s="2"/>
    </row>
    <row r="277" spans="1:15" s="1" customFormat="1">
      <c r="A277" s="210"/>
      <c r="B277" s="21"/>
      <c r="C277" s="268"/>
      <c r="D277" s="266"/>
      <c r="E277" s="118"/>
      <c r="F277" s="93"/>
      <c r="G277" s="269"/>
      <c r="H277" s="93"/>
      <c r="I277" s="269"/>
      <c r="J277" s="228"/>
      <c r="K277" s="269"/>
      <c r="L277" s="228"/>
      <c r="M277" s="269"/>
      <c r="O277" s="2"/>
    </row>
    <row r="278" spans="1:15" s="1" customFormat="1">
      <c r="A278" s="210"/>
      <c r="B278" s="21"/>
      <c r="C278" s="268"/>
      <c r="D278" s="266"/>
      <c r="E278" s="118"/>
      <c r="F278" s="93"/>
      <c r="G278" s="269"/>
      <c r="H278" s="93"/>
      <c r="I278" s="269"/>
      <c r="J278" s="228"/>
      <c r="K278" s="269"/>
      <c r="L278" s="228"/>
      <c r="M278" s="269"/>
      <c r="O278" s="2"/>
    </row>
    <row r="279" spans="1:15" s="1" customFormat="1">
      <c r="A279" s="210"/>
      <c r="B279" s="21"/>
      <c r="C279" s="268"/>
      <c r="D279" s="266"/>
      <c r="E279" s="118"/>
      <c r="F279" s="93"/>
      <c r="G279" s="269"/>
      <c r="H279" s="93"/>
      <c r="I279" s="269"/>
      <c r="J279" s="228"/>
      <c r="K279" s="269"/>
      <c r="L279" s="228"/>
      <c r="M279" s="269"/>
      <c r="O279" s="2"/>
    </row>
    <row r="280" spans="1:15" s="1" customFormat="1">
      <c r="A280" s="210"/>
      <c r="B280" s="21"/>
      <c r="C280" s="268"/>
      <c r="D280" s="266"/>
      <c r="E280" s="118"/>
      <c r="F280" s="93"/>
      <c r="G280" s="269"/>
      <c r="H280" s="93"/>
      <c r="I280" s="269"/>
      <c r="J280" s="228"/>
      <c r="K280" s="269"/>
      <c r="L280" s="228"/>
      <c r="M280" s="269"/>
      <c r="O280" s="2"/>
    </row>
    <row r="281" spans="1:15" s="1" customFormat="1">
      <c r="A281" s="210"/>
      <c r="B281" s="21"/>
      <c r="C281" s="268"/>
      <c r="D281" s="266"/>
      <c r="E281" s="118"/>
      <c r="F281" s="93"/>
      <c r="G281" s="269"/>
      <c r="H281" s="93"/>
      <c r="I281" s="269"/>
      <c r="J281" s="228"/>
      <c r="K281" s="269"/>
      <c r="L281" s="228"/>
      <c r="M281" s="269"/>
      <c r="O281" s="2"/>
    </row>
    <row r="282" spans="1:15" s="1" customFormat="1">
      <c r="A282" s="210"/>
      <c r="B282" s="21"/>
      <c r="C282" s="268"/>
      <c r="D282" s="266"/>
      <c r="E282" s="118"/>
      <c r="F282" s="93"/>
      <c r="G282" s="269"/>
      <c r="H282" s="93"/>
      <c r="I282" s="269"/>
      <c r="J282" s="228"/>
      <c r="K282" s="269"/>
      <c r="L282" s="228"/>
      <c r="M282" s="269"/>
      <c r="O282" s="2"/>
    </row>
    <row r="283" spans="1:15" s="1" customFormat="1">
      <c r="A283" s="210"/>
      <c r="B283" s="21"/>
      <c r="C283" s="268"/>
      <c r="D283" s="266"/>
      <c r="E283" s="118"/>
      <c r="F283" s="93"/>
      <c r="G283" s="269"/>
      <c r="H283" s="93"/>
      <c r="I283" s="269"/>
      <c r="J283" s="228"/>
      <c r="K283" s="269"/>
      <c r="L283" s="228"/>
      <c r="M283" s="269"/>
      <c r="O283" s="2"/>
    </row>
    <row r="284" spans="1:15" s="1" customFormat="1">
      <c r="A284" s="210"/>
      <c r="B284" s="21"/>
      <c r="C284" s="268"/>
      <c r="D284" s="266"/>
      <c r="E284" s="118"/>
      <c r="F284" s="93"/>
      <c r="G284" s="269"/>
      <c r="H284" s="93"/>
      <c r="I284" s="269"/>
      <c r="J284" s="228"/>
      <c r="K284" s="269"/>
      <c r="L284" s="228"/>
      <c r="M284" s="269"/>
      <c r="O284" s="2"/>
    </row>
    <row r="285" spans="1:15" s="1" customFormat="1">
      <c r="A285" s="210"/>
      <c r="B285" s="21"/>
      <c r="C285" s="268"/>
      <c r="D285" s="266"/>
      <c r="E285" s="118"/>
      <c r="F285" s="93"/>
      <c r="G285" s="269"/>
      <c r="H285" s="93"/>
      <c r="I285" s="269"/>
      <c r="J285" s="228"/>
      <c r="K285" s="269"/>
      <c r="L285" s="228"/>
      <c r="M285" s="269"/>
      <c r="O285" s="2"/>
    </row>
    <row r="286" spans="1:15" s="1" customFormat="1">
      <c r="A286" s="210"/>
      <c r="B286" s="21"/>
      <c r="C286" s="268"/>
      <c r="D286" s="266"/>
      <c r="E286" s="118"/>
      <c r="F286" s="93"/>
      <c r="G286" s="269"/>
      <c r="H286" s="93"/>
      <c r="I286" s="269"/>
      <c r="J286" s="228"/>
      <c r="K286" s="269"/>
      <c r="L286" s="228"/>
      <c r="M286" s="269"/>
      <c r="O286" s="2"/>
    </row>
    <row r="287" spans="1:15" s="1" customFormat="1">
      <c r="A287" s="210"/>
      <c r="B287" s="21"/>
      <c r="C287" s="268"/>
      <c r="D287" s="266"/>
      <c r="E287" s="118"/>
      <c r="F287" s="93"/>
      <c r="G287" s="269"/>
      <c r="H287" s="93"/>
      <c r="I287" s="269"/>
      <c r="J287" s="228"/>
      <c r="K287" s="269"/>
      <c r="L287" s="228"/>
      <c r="M287" s="269"/>
      <c r="O287" s="2"/>
    </row>
    <row r="288" spans="1:15" s="1" customFormat="1">
      <c r="A288" s="210"/>
      <c r="B288" s="21"/>
      <c r="C288" s="268"/>
      <c r="D288" s="266"/>
      <c r="E288" s="118"/>
      <c r="F288" s="93"/>
      <c r="G288" s="269"/>
      <c r="H288" s="93"/>
      <c r="I288" s="269"/>
      <c r="J288" s="228"/>
      <c r="K288" s="269"/>
      <c r="L288" s="228"/>
      <c r="M288" s="269"/>
      <c r="O288" s="2"/>
    </row>
    <row r="289" spans="1:15" s="1" customFormat="1">
      <c r="A289" s="210"/>
      <c r="B289" s="21"/>
      <c r="C289" s="268"/>
      <c r="D289" s="266"/>
      <c r="E289" s="118"/>
      <c r="F289" s="93"/>
      <c r="G289" s="269"/>
      <c r="H289" s="93"/>
      <c r="I289" s="269"/>
      <c r="J289" s="228"/>
      <c r="K289" s="269"/>
      <c r="L289" s="228"/>
      <c r="M289" s="269"/>
      <c r="O289" s="2"/>
    </row>
    <row r="290" spans="1:15" s="1" customFormat="1">
      <c r="A290" s="210"/>
      <c r="B290" s="21"/>
      <c r="C290" s="268"/>
      <c r="D290" s="266"/>
      <c r="E290" s="118"/>
      <c r="F290" s="93"/>
      <c r="G290" s="269"/>
      <c r="H290" s="93"/>
      <c r="I290" s="269"/>
      <c r="J290" s="228"/>
      <c r="K290" s="269"/>
      <c r="L290" s="228"/>
      <c r="M290" s="269"/>
      <c r="O290" s="2"/>
    </row>
    <row r="291" spans="1:15" s="1" customFormat="1">
      <c r="A291" s="210"/>
      <c r="B291" s="21"/>
      <c r="C291" s="268"/>
      <c r="D291" s="266"/>
      <c r="E291" s="118"/>
      <c r="F291" s="93"/>
      <c r="G291" s="269"/>
      <c r="H291" s="93"/>
      <c r="I291" s="269"/>
      <c r="J291" s="228"/>
      <c r="K291" s="269"/>
      <c r="L291" s="228"/>
      <c r="M291" s="269"/>
      <c r="O291" s="2"/>
    </row>
    <row r="292" spans="1:15" s="1" customFormat="1">
      <c r="A292" s="210"/>
      <c r="B292" s="21"/>
      <c r="C292" s="268"/>
      <c r="D292" s="266"/>
      <c r="E292" s="118"/>
      <c r="F292" s="93"/>
      <c r="G292" s="269"/>
      <c r="H292" s="93"/>
      <c r="I292" s="269"/>
      <c r="J292" s="228"/>
      <c r="K292" s="269"/>
      <c r="L292" s="228"/>
      <c r="M292" s="269"/>
      <c r="O292" s="2"/>
    </row>
    <row r="293" spans="1:15" s="1" customFormat="1">
      <c r="A293" s="210"/>
      <c r="B293" s="21"/>
      <c r="C293" s="268"/>
      <c r="D293" s="266"/>
      <c r="E293" s="118"/>
      <c r="F293" s="93"/>
      <c r="G293" s="269"/>
      <c r="H293" s="93"/>
      <c r="I293" s="269"/>
      <c r="J293" s="228"/>
      <c r="K293" s="269"/>
      <c r="L293" s="228"/>
      <c r="M293" s="269"/>
      <c r="O293" s="2"/>
    </row>
    <row r="294" spans="1:15" s="1" customFormat="1">
      <c r="A294" s="210"/>
      <c r="B294" s="21"/>
      <c r="C294" s="268"/>
      <c r="D294" s="266"/>
      <c r="E294" s="118"/>
      <c r="F294" s="93"/>
      <c r="G294" s="269"/>
      <c r="H294" s="93"/>
      <c r="I294" s="269"/>
      <c r="J294" s="228"/>
      <c r="K294" s="269"/>
      <c r="L294" s="228"/>
      <c r="M294" s="269"/>
      <c r="O294" s="2"/>
    </row>
    <row r="295" spans="1:15" s="1" customFormat="1">
      <c r="A295" s="210"/>
      <c r="B295" s="21"/>
      <c r="C295" s="268"/>
      <c r="D295" s="266"/>
      <c r="E295" s="118"/>
      <c r="F295" s="93"/>
      <c r="G295" s="269"/>
      <c r="H295" s="93"/>
      <c r="I295" s="269"/>
      <c r="J295" s="228"/>
      <c r="K295" s="269"/>
      <c r="L295" s="228"/>
      <c r="M295" s="269"/>
      <c r="O295" s="2"/>
    </row>
    <row r="296" spans="1:15" s="1" customFormat="1">
      <c r="A296" s="210"/>
      <c r="B296" s="21"/>
      <c r="C296" s="268"/>
      <c r="D296" s="266"/>
      <c r="E296" s="118"/>
      <c r="F296" s="93"/>
      <c r="G296" s="269"/>
      <c r="H296" s="93"/>
      <c r="I296" s="269"/>
      <c r="J296" s="228"/>
      <c r="K296" s="269"/>
      <c r="L296" s="228"/>
      <c r="M296" s="269"/>
      <c r="O296" s="2"/>
    </row>
    <row r="297" spans="1:15" s="1" customFormat="1">
      <c r="A297" s="210"/>
      <c r="B297" s="21"/>
      <c r="C297" s="268"/>
      <c r="D297" s="266"/>
      <c r="E297" s="118"/>
      <c r="F297" s="93"/>
      <c r="G297" s="269"/>
      <c r="H297" s="93"/>
      <c r="I297" s="269"/>
      <c r="J297" s="228"/>
      <c r="K297" s="269"/>
      <c r="L297" s="228"/>
      <c r="M297" s="269"/>
      <c r="O297" s="2"/>
    </row>
    <row r="298" spans="1:15" s="1" customFormat="1">
      <c r="A298" s="210"/>
      <c r="B298" s="21"/>
      <c r="C298" s="268"/>
      <c r="D298" s="266"/>
      <c r="E298" s="118"/>
      <c r="F298" s="93"/>
      <c r="G298" s="269"/>
      <c r="H298" s="93"/>
      <c r="I298" s="269"/>
      <c r="J298" s="228"/>
      <c r="K298" s="269"/>
      <c r="L298" s="228"/>
      <c r="M298" s="269"/>
      <c r="O298" s="2"/>
    </row>
    <row r="299" spans="1:15" s="1" customFormat="1">
      <c r="A299" s="210"/>
      <c r="B299" s="21"/>
      <c r="C299" s="268"/>
      <c r="D299" s="266"/>
      <c r="E299" s="118"/>
      <c r="F299" s="93"/>
      <c r="G299" s="269"/>
      <c r="H299" s="93"/>
      <c r="I299" s="269"/>
      <c r="J299" s="228"/>
      <c r="K299" s="269"/>
      <c r="L299" s="228"/>
      <c r="M299" s="269"/>
      <c r="O299" s="2"/>
    </row>
    <row r="300" spans="1:15" s="1" customFormat="1">
      <c r="A300" s="210"/>
      <c r="B300" s="21"/>
      <c r="C300" s="268"/>
      <c r="D300" s="266"/>
      <c r="E300" s="118"/>
      <c r="F300" s="93"/>
      <c r="G300" s="269"/>
      <c r="H300" s="93"/>
      <c r="I300" s="269"/>
      <c r="J300" s="228"/>
      <c r="K300" s="269"/>
      <c r="L300" s="228"/>
      <c r="M300" s="269"/>
      <c r="O300" s="2"/>
    </row>
    <row r="301" spans="1:15" s="1" customFormat="1">
      <c r="A301" s="210"/>
      <c r="B301" s="21"/>
      <c r="C301" s="268"/>
      <c r="D301" s="266"/>
      <c r="E301" s="118"/>
      <c r="F301" s="93"/>
      <c r="G301" s="269"/>
      <c r="H301" s="93"/>
      <c r="I301" s="269"/>
      <c r="J301" s="228"/>
      <c r="K301" s="269"/>
      <c r="L301" s="228"/>
      <c r="M301" s="269"/>
      <c r="O301" s="2"/>
    </row>
    <row r="302" spans="1:15" s="1" customFormat="1">
      <c r="A302" s="210"/>
      <c r="B302" s="21"/>
      <c r="C302" s="268"/>
      <c r="D302" s="266"/>
      <c r="E302" s="118"/>
      <c r="F302" s="93"/>
      <c r="G302" s="269"/>
      <c r="H302" s="93"/>
      <c r="I302" s="269"/>
      <c r="J302" s="228"/>
      <c r="K302" s="269"/>
      <c r="L302" s="228"/>
      <c r="M302" s="269"/>
      <c r="O302" s="2"/>
    </row>
    <row r="303" spans="1:15" s="1" customFormat="1">
      <c r="A303" s="210"/>
      <c r="B303" s="21"/>
      <c r="C303" s="268"/>
      <c r="D303" s="266"/>
      <c r="E303" s="118"/>
      <c r="F303" s="93"/>
      <c r="G303" s="269"/>
      <c r="H303" s="93"/>
      <c r="I303" s="269"/>
      <c r="J303" s="228"/>
      <c r="K303" s="269"/>
      <c r="L303" s="228"/>
      <c r="M303" s="269"/>
      <c r="O303" s="2"/>
    </row>
    <row r="304" spans="1:15" s="1" customFormat="1">
      <c r="A304" s="210"/>
      <c r="B304" s="21"/>
      <c r="C304" s="268"/>
      <c r="D304" s="266"/>
      <c r="E304" s="118"/>
      <c r="F304" s="93"/>
      <c r="G304" s="269"/>
      <c r="H304" s="93"/>
      <c r="I304" s="269"/>
      <c r="J304" s="228"/>
      <c r="K304" s="269"/>
      <c r="L304" s="228"/>
      <c r="M304" s="269"/>
      <c r="O304" s="2"/>
    </row>
    <row r="305" spans="1:15" s="1" customFormat="1">
      <c r="A305" s="210"/>
      <c r="B305" s="21"/>
      <c r="C305" s="268"/>
      <c r="D305" s="266"/>
      <c r="E305" s="118"/>
      <c r="F305" s="93"/>
      <c r="G305" s="269"/>
      <c r="H305" s="93"/>
      <c r="I305" s="269"/>
      <c r="J305" s="228"/>
      <c r="K305" s="269"/>
      <c r="L305" s="228"/>
      <c r="M305" s="269"/>
      <c r="O305" s="2"/>
    </row>
    <row r="306" spans="1:15" s="1" customFormat="1">
      <c r="A306" s="210"/>
      <c r="B306" s="21"/>
      <c r="C306" s="268"/>
      <c r="D306" s="266"/>
      <c r="E306" s="118"/>
      <c r="F306" s="93"/>
      <c r="G306" s="269"/>
      <c r="H306" s="93"/>
      <c r="I306" s="269"/>
      <c r="J306" s="228"/>
      <c r="K306" s="269"/>
      <c r="L306" s="228"/>
      <c r="M306" s="269"/>
      <c r="O306" s="2"/>
    </row>
    <row r="307" spans="1:15" s="1" customFormat="1">
      <c r="A307" s="210"/>
      <c r="B307" s="21"/>
      <c r="C307" s="268"/>
      <c r="D307" s="266"/>
      <c r="E307" s="118"/>
      <c r="F307" s="93"/>
      <c r="G307" s="269"/>
      <c r="H307" s="93"/>
      <c r="I307" s="269"/>
      <c r="J307" s="228"/>
      <c r="K307" s="269"/>
      <c r="L307" s="228"/>
      <c r="M307" s="269"/>
      <c r="O307" s="2"/>
    </row>
    <row r="308" spans="1:15" s="1" customFormat="1">
      <c r="A308" s="210"/>
      <c r="B308" s="21"/>
      <c r="C308" s="268"/>
      <c r="D308" s="266"/>
      <c r="E308" s="118"/>
      <c r="F308" s="93"/>
      <c r="G308" s="269"/>
      <c r="H308" s="93"/>
      <c r="I308" s="269"/>
      <c r="J308" s="228"/>
      <c r="K308" s="269"/>
      <c r="L308" s="228"/>
      <c r="M308" s="269"/>
      <c r="O308" s="2"/>
    </row>
    <row r="309" spans="1:15" s="1" customFormat="1">
      <c r="A309" s="210"/>
      <c r="B309" s="21"/>
      <c r="C309" s="268"/>
      <c r="D309" s="266"/>
      <c r="E309" s="118"/>
      <c r="F309" s="93"/>
      <c r="G309" s="269"/>
      <c r="H309" s="93"/>
      <c r="I309" s="269"/>
      <c r="J309" s="228"/>
      <c r="K309" s="269"/>
      <c r="L309" s="228"/>
      <c r="M309" s="269"/>
      <c r="O309" s="2"/>
    </row>
    <row r="310" spans="1:15" s="1" customFormat="1">
      <c r="A310" s="210"/>
      <c r="B310" s="21"/>
      <c r="C310" s="268"/>
      <c r="D310" s="266"/>
      <c r="E310" s="118"/>
      <c r="F310" s="93"/>
      <c r="G310" s="269"/>
      <c r="H310" s="93"/>
      <c r="I310" s="269"/>
      <c r="J310" s="228"/>
      <c r="K310" s="269"/>
      <c r="L310" s="228"/>
      <c r="M310" s="269"/>
      <c r="O310" s="2"/>
    </row>
    <row r="311" spans="1:15" s="1" customFormat="1">
      <c r="A311" s="210"/>
      <c r="B311" s="21"/>
      <c r="C311" s="268"/>
      <c r="D311" s="266"/>
      <c r="E311" s="118"/>
      <c r="F311" s="93"/>
      <c r="G311" s="269"/>
      <c r="H311" s="93"/>
      <c r="I311" s="269"/>
      <c r="J311" s="228"/>
      <c r="K311" s="269"/>
      <c r="L311" s="228"/>
      <c r="M311" s="269"/>
      <c r="O311" s="2"/>
    </row>
    <row r="312" spans="1:15" s="1" customFormat="1">
      <c r="A312" s="210"/>
      <c r="B312" s="21"/>
      <c r="C312" s="268"/>
      <c r="D312" s="266"/>
      <c r="E312" s="118"/>
      <c r="F312" s="93"/>
      <c r="G312" s="269"/>
      <c r="H312" s="93"/>
      <c r="I312" s="269"/>
      <c r="J312" s="228"/>
      <c r="K312" s="269"/>
      <c r="L312" s="228"/>
      <c r="M312" s="269"/>
      <c r="O312" s="2"/>
    </row>
    <row r="313" spans="1:15" s="1" customFormat="1">
      <c r="A313" s="210"/>
      <c r="B313" s="21"/>
      <c r="C313" s="268"/>
      <c r="D313" s="266"/>
      <c r="E313" s="118"/>
      <c r="F313" s="93"/>
      <c r="G313" s="269"/>
      <c r="H313" s="93"/>
      <c r="I313" s="269"/>
      <c r="J313" s="228"/>
      <c r="K313" s="269"/>
      <c r="L313" s="228"/>
      <c r="M313" s="269"/>
      <c r="O313" s="2"/>
    </row>
    <row r="314" spans="1:15" s="1" customFormat="1">
      <c r="A314" s="210"/>
      <c r="B314" s="21"/>
      <c r="C314" s="268"/>
      <c r="D314" s="266"/>
      <c r="E314" s="118"/>
      <c r="F314" s="93"/>
      <c r="G314" s="269"/>
      <c r="H314" s="93"/>
      <c r="I314" s="269"/>
      <c r="J314" s="228"/>
      <c r="K314" s="269"/>
      <c r="L314" s="228"/>
      <c r="M314" s="269"/>
      <c r="O314" s="2"/>
    </row>
    <row r="315" spans="1:15" s="1" customFormat="1">
      <c r="A315" s="210"/>
      <c r="B315" s="21"/>
      <c r="C315" s="268"/>
      <c r="D315" s="266"/>
      <c r="E315" s="118"/>
      <c r="F315" s="93"/>
      <c r="G315" s="269"/>
      <c r="H315" s="93"/>
      <c r="I315" s="269"/>
      <c r="J315" s="228"/>
      <c r="K315" s="269"/>
      <c r="L315" s="228"/>
      <c r="M315" s="269"/>
      <c r="O315" s="2"/>
    </row>
    <row r="316" spans="1:15" s="1" customFormat="1">
      <c r="A316" s="210"/>
      <c r="B316" s="21"/>
      <c r="C316" s="268"/>
      <c r="D316" s="266"/>
      <c r="E316" s="118"/>
      <c r="F316" s="93"/>
      <c r="G316" s="269"/>
      <c r="H316" s="93"/>
      <c r="I316" s="269"/>
      <c r="J316" s="228"/>
      <c r="K316" s="269"/>
      <c r="L316" s="228"/>
      <c r="M316" s="269"/>
      <c r="O316" s="2"/>
    </row>
    <row r="317" spans="1:15" s="1" customFormat="1">
      <c r="A317" s="210"/>
      <c r="B317" s="21"/>
      <c r="C317" s="268"/>
      <c r="D317" s="266"/>
      <c r="E317" s="118"/>
      <c r="F317" s="93"/>
      <c r="G317" s="269"/>
      <c r="H317" s="93"/>
      <c r="I317" s="269"/>
      <c r="J317" s="228"/>
      <c r="K317" s="269"/>
      <c r="L317" s="228"/>
      <c r="M317" s="269"/>
      <c r="O317" s="2"/>
    </row>
    <row r="318" spans="1:15" s="1" customFormat="1">
      <c r="A318" s="210"/>
      <c r="B318" s="21"/>
      <c r="C318" s="268"/>
      <c r="D318" s="266"/>
      <c r="E318" s="118"/>
      <c r="F318" s="93"/>
      <c r="G318" s="269"/>
      <c r="H318" s="93"/>
      <c r="I318" s="269"/>
      <c r="J318" s="228"/>
      <c r="K318" s="269"/>
      <c r="L318" s="228"/>
      <c r="M318" s="269"/>
      <c r="O318" s="2"/>
    </row>
    <row r="319" spans="1:15" s="1" customFormat="1">
      <c r="A319" s="210"/>
      <c r="B319" s="21"/>
      <c r="C319" s="268"/>
      <c r="D319" s="266"/>
      <c r="E319" s="118"/>
      <c r="F319" s="93"/>
      <c r="G319" s="269"/>
      <c r="H319" s="93"/>
      <c r="I319" s="269"/>
      <c r="J319" s="228"/>
      <c r="K319" s="269"/>
      <c r="L319" s="228"/>
      <c r="M319" s="269"/>
      <c r="O319" s="2"/>
    </row>
    <row r="320" spans="1:15" s="1" customFormat="1">
      <c r="A320" s="210"/>
      <c r="B320" s="21"/>
      <c r="C320" s="268"/>
      <c r="D320" s="266"/>
      <c r="E320" s="118"/>
      <c r="F320" s="93"/>
      <c r="G320" s="269"/>
      <c r="H320" s="93"/>
      <c r="I320" s="269"/>
      <c r="J320" s="228"/>
      <c r="K320" s="269"/>
      <c r="L320" s="228"/>
      <c r="M320" s="269"/>
      <c r="O320" s="2"/>
    </row>
    <row r="321" spans="1:15" s="1" customFormat="1">
      <c r="A321" s="210"/>
      <c r="B321" s="21"/>
      <c r="C321" s="268"/>
      <c r="D321" s="266"/>
      <c r="E321" s="118"/>
      <c r="F321" s="93"/>
      <c r="G321" s="269"/>
      <c r="H321" s="93"/>
      <c r="I321" s="269"/>
      <c r="J321" s="228"/>
      <c r="K321" s="269"/>
      <c r="L321" s="228"/>
      <c r="M321" s="269"/>
      <c r="O321" s="2"/>
    </row>
    <row r="322" spans="1:15" s="1" customFormat="1">
      <c r="A322" s="210"/>
      <c r="B322" s="21"/>
      <c r="C322" s="268"/>
      <c r="D322" s="266"/>
      <c r="E322" s="118"/>
      <c r="F322" s="93"/>
      <c r="G322" s="269"/>
      <c r="H322" s="93"/>
      <c r="I322" s="269"/>
      <c r="J322" s="228"/>
      <c r="K322" s="269"/>
      <c r="L322" s="228"/>
      <c r="M322" s="269"/>
      <c r="O322" s="2"/>
    </row>
    <row r="323" spans="1:15" s="1" customFormat="1">
      <c r="A323" s="210"/>
      <c r="B323" s="21"/>
      <c r="C323" s="268"/>
      <c r="D323" s="266"/>
      <c r="E323" s="118"/>
      <c r="F323" s="93"/>
      <c r="G323" s="269"/>
      <c r="H323" s="93"/>
      <c r="I323" s="269"/>
      <c r="J323" s="228"/>
      <c r="K323" s="269"/>
      <c r="L323" s="228"/>
      <c r="M323" s="269"/>
      <c r="O323" s="2"/>
    </row>
    <row r="324" spans="1:15" s="1" customFormat="1">
      <c r="A324" s="210"/>
      <c r="B324" s="21"/>
      <c r="C324" s="268"/>
      <c r="D324" s="266"/>
      <c r="E324" s="118"/>
      <c r="F324" s="93"/>
      <c r="G324" s="269"/>
      <c r="H324" s="93"/>
      <c r="I324" s="269"/>
      <c r="J324" s="228"/>
      <c r="K324" s="269"/>
      <c r="L324" s="228"/>
      <c r="M324" s="269"/>
      <c r="O324" s="2"/>
    </row>
    <row r="325" spans="1:15" s="1" customFormat="1">
      <c r="A325" s="210"/>
      <c r="B325" s="21"/>
      <c r="C325" s="268"/>
      <c r="D325" s="266"/>
      <c r="E325" s="118"/>
      <c r="F325" s="93"/>
      <c r="G325" s="269"/>
      <c r="H325" s="93"/>
      <c r="I325" s="269"/>
      <c r="J325" s="228"/>
      <c r="K325" s="269"/>
      <c r="L325" s="228"/>
      <c r="M325" s="269"/>
      <c r="O325" s="2"/>
    </row>
    <row r="326" spans="1:15" s="1" customFormat="1">
      <c r="A326" s="210"/>
      <c r="B326" s="21"/>
      <c r="C326" s="268"/>
      <c r="D326" s="266"/>
      <c r="E326" s="118"/>
      <c r="F326" s="93"/>
      <c r="G326" s="269"/>
      <c r="H326" s="93"/>
      <c r="I326" s="269"/>
      <c r="J326" s="228"/>
      <c r="K326" s="269"/>
      <c r="L326" s="228"/>
      <c r="M326" s="269"/>
      <c r="O326" s="2"/>
    </row>
    <row r="327" spans="1:15" s="1" customFormat="1">
      <c r="A327" s="210"/>
      <c r="B327" s="21"/>
      <c r="C327" s="268"/>
      <c r="D327" s="266"/>
      <c r="E327" s="118"/>
      <c r="F327" s="93"/>
      <c r="G327" s="269"/>
      <c r="H327" s="93"/>
      <c r="I327" s="269"/>
      <c r="J327" s="228"/>
      <c r="K327" s="269"/>
      <c r="L327" s="228"/>
      <c r="M327" s="269"/>
      <c r="O327" s="2"/>
    </row>
    <row r="328" spans="1:15" s="1" customFormat="1">
      <c r="A328" s="210"/>
      <c r="B328" s="21"/>
      <c r="C328" s="268"/>
      <c r="D328" s="266"/>
      <c r="E328" s="118"/>
      <c r="F328" s="93"/>
      <c r="G328" s="269"/>
      <c r="H328" s="93"/>
      <c r="I328" s="269"/>
      <c r="J328" s="228"/>
      <c r="K328" s="269"/>
      <c r="L328" s="228"/>
      <c r="M328" s="269"/>
      <c r="O328" s="2"/>
    </row>
    <row r="329" spans="1:15" s="1" customFormat="1">
      <c r="A329" s="210"/>
      <c r="B329" s="21"/>
      <c r="C329" s="268"/>
      <c r="D329" s="266"/>
      <c r="E329" s="118"/>
      <c r="F329" s="93"/>
      <c r="G329" s="269"/>
      <c r="H329" s="93"/>
      <c r="I329" s="269"/>
      <c r="J329" s="228"/>
      <c r="K329" s="269"/>
      <c r="L329" s="228"/>
      <c r="M329" s="269"/>
      <c r="O329" s="2"/>
    </row>
    <row r="330" spans="1:15" s="1" customFormat="1">
      <c r="A330" s="210"/>
      <c r="B330" s="21"/>
      <c r="C330" s="268"/>
      <c r="D330" s="266"/>
      <c r="E330" s="118"/>
      <c r="F330" s="93"/>
      <c r="G330" s="269"/>
      <c r="H330" s="93"/>
      <c r="I330" s="269"/>
      <c r="J330" s="228"/>
      <c r="K330" s="269"/>
      <c r="L330" s="228"/>
      <c r="M330" s="269"/>
      <c r="O330" s="2"/>
    </row>
    <row r="331" spans="1:15" s="1" customFormat="1">
      <c r="A331" s="210"/>
      <c r="B331" s="21"/>
      <c r="C331" s="268"/>
      <c r="D331" s="266"/>
      <c r="E331" s="118"/>
      <c r="F331" s="93"/>
      <c r="G331" s="269"/>
      <c r="H331" s="93"/>
      <c r="I331" s="269"/>
      <c r="J331" s="228"/>
      <c r="K331" s="269"/>
      <c r="L331" s="228"/>
      <c r="M331" s="269"/>
      <c r="O331" s="2"/>
    </row>
    <row r="332" spans="1:15" s="1" customFormat="1">
      <c r="A332" s="210"/>
      <c r="B332" s="21"/>
      <c r="C332" s="268"/>
      <c r="D332" s="266"/>
      <c r="E332" s="118"/>
      <c r="F332" s="93"/>
      <c r="G332" s="269"/>
      <c r="H332" s="93"/>
      <c r="I332" s="269"/>
      <c r="J332" s="228"/>
      <c r="K332" s="269"/>
      <c r="L332" s="228"/>
      <c r="M332" s="269"/>
      <c r="O332" s="2"/>
    </row>
    <row r="333" spans="1:15" s="1" customFormat="1">
      <c r="A333" s="210"/>
      <c r="B333" s="21"/>
      <c r="C333" s="268"/>
      <c r="D333" s="266"/>
      <c r="E333" s="118"/>
      <c r="F333" s="93"/>
      <c r="G333" s="269"/>
      <c r="H333" s="93"/>
      <c r="I333" s="269"/>
      <c r="J333" s="228"/>
      <c r="K333" s="269"/>
      <c r="L333" s="228"/>
      <c r="M333" s="269"/>
      <c r="O333" s="2"/>
    </row>
    <row r="334" spans="1:15" s="1" customFormat="1">
      <c r="A334" s="210"/>
      <c r="B334" s="21"/>
      <c r="C334" s="268"/>
      <c r="D334" s="266"/>
      <c r="E334" s="118"/>
      <c r="F334" s="93"/>
      <c r="G334" s="269"/>
      <c r="H334" s="93"/>
      <c r="I334" s="269"/>
      <c r="J334" s="228"/>
      <c r="K334" s="269"/>
      <c r="L334" s="228"/>
      <c r="M334" s="269"/>
      <c r="O334" s="2"/>
    </row>
    <row r="335" spans="1:15" s="1" customFormat="1">
      <c r="A335" s="210"/>
      <c r="B335" s="21"/>
      <c r="C335" s="268"/>
      <c r="D335" s="266"/>
      <c r="E335" s="118"/>
      <c r="F335" s="93"/>
      <c r="G335" s="269"/>
      <c r="H335" s="93"/>
      <c r="I335" s="269"/>
      <c r="J335" s="228"/>
      <c r="K335" s="269"/>
      <c r="L335" s="228"/>
      <c r="M335" s="269"/>
      <c r="O335" s="2"/>
    </row>
    <row r="336" spans="1:15" s="1" customFormat="1">
      <c r="A336" s="210"/>
      <c r="B336" s="21"/>
      <c r="C336" s="268"/>
      <c r="D336" s="266"/>
      <c r="E336" s="118"/>
      <c r="F336" s="93"/>
      <c r="G336" s="269"/>
      <c r="H336" s="93"/>
      <c r="I336" s="269"/>
      <c r="J336" s="228"/>
      <c r="K336" s="269"/>
      <c r="L336" s="228"/>
      <c r="M336" s="269"/>
      <c r="O336" s="2"/>
    </row>
    <row r="337" spans="1:15" s="1" customFormat="1">
      <c r="A337" s="210"/>
      <c r="B337" s="21"/>
      <c r="C337" s="268"/>
      <c r="D337" s="266"/>
      <c r="E337" s="118"/>
      <c r="F337" s="93"/>
      <c r="G337" s="269"/>
      <c r="H337" s="93"/>
      <c r="I337" s="269"/>
      <c r="J337" s="228"/>
      <c r="K337" s="269"/>
      <c r="L337" s="228"/>
      <c r="M337" s="269"/>
      <c r="O337" s="2"/>
    </row>
    <row r="338" spans="1:15" s="1" customFormat="1">
      <c r="A338" s="210"/>
      <c r="B338" s="21"/>
      <c r="C338" s="268"/>
      <c r="D338" s="266"/>
      <c r="E338" s="118"/>
      <c r="F338" s="93"/>
      <c r="G338" s="269"/>
      <c r="H338" s="93"/>
      <c r="I338" s="269"/>
      <c r="J338" s="228"/>
      <c r="K338" s="269"/>
      <c r="L338" s="228"/>
      <c r="M338" s="269"/>
      <c r="O338" s="2"/>
    </row>
    <row r="339" spans="1:15" s="1" customFormat="1">
      <c r="A339" s="210"/>
      <c r="B339" s="21"/>
      <c r="C339" s="268"/>
      <c r="D339" s="266"/>
      <c r="E339" s="118"/>
      <c r="F339" s="93"/>
      <c r="G339" s="269"/>
      <c r="H339" s="93"/>
      <c r="I339" s="269"/>
      <c r="J339" s="228"/>
      <c r="K339" s="269"/>
      <c r="L339" s="228"/>
      <c r="M339" s="269"/>
      <c r="O339" s="2"/>
    </row>
    <row r="340" spans="1:15" s="1" customFormat="1">
      <c r="A340" s="210"/>
      <c r="B340" s="21"/>
      <c r="C340" s="268"/>
      <c r="D340" s="266"/>
      <c r="E340" s="118"/>
      <c r="F340" s="93"/>
      <c r="G340" s="269"/>
      <c r="H340" s="93"/>
      <c r="I340" s="269"/>
      <c r="J340" s="228"/>
      <c r="K340" s="269"/>
      <c r="L340" s="228"/>
      <c r="M340" s="269"/>
      <c r="O340" s="2"/>
    </row>
    <row r="341" spans="1:15" s="1" customFormat="1">
      <c r="A341" s="210"/>
      <c r="B341" s="21"/>
      <c r="C341" s="268"/>
      <c r="D341" s="266"/>
      <c r="E341" s="118"/>
      <c r="F341" s="93"/>
      <c r="G341" s="269"/>
      <c r="H341" s="93"/>
      <c r="I341" s="269"/>
      <c r="J341" s="228"/>
      <c r="K341" s="269"/>
      <c r="L341" s="228"/>
      <c r="M341" s="269"/>
      <c r="O341" s="2"/>
    </row>
    <row r="342" spans="1:15" s="1" customFormat="1">
      <c r="A342" s="210"/>
      <c r="B342" s="21"/>
      <c r="C342" s="268"/>
      <c r="D342" s="266"/>
      <c r="E342" s="118"/>
      <c r="F342" s="93"/>
      <c r="G342" s="269"/>
      <c r="H342" s="93"/>
      <c r="I342" s="269"/>
      <c r="J342" s="228"/>
      <c r="K342" s="269"/>
      <c r="L342" s="228"/>
      <c r="M342" s="269"/>
      <c r="O342" s="2"/>
    </row>
    <row r="343" spans="1:15" s="1" customFormat="1">
      <c r="A343" s="210"/>
      <c r="B343" s="21"/>
      <c r="C343" s="268"/>
      <c r="D343" s="266"/>
      <c r="E343" s="118"/>
      <c r="F343" s="93"/>
      <c r="G343" s="269"/>
      <c r="H343" s="93"/>
      <c r="I343" s="269"/>
      <c r="J343" s="228"/>
      <c r="K343" s="269"/>
      <c r="L343" s="228"/>
      <c r="M343" s="269"/>
      <c r="O343" s="2"/>
    </row>
    <row r="344" spans="1:15" s="1" customFormat="1">
      <c r="A344" s="210"/>
      <c r="B344" s="21"/>
      <c r="C344" s="268"/>
      <c r="D344" s="266"/>
      <c r="E344" s="118"/>
      <c r="F344" s="93"/>
      <c r="G344" s="269"/>
      <c r="H344" s="93"/>
      <c r="I344" s="269"/>
      <c r="J344" s="228"/>
      <c r="K344" s="269"/>
      <c r="L344" s="228"/>
      <c r="M344" s="269"/>
      <c r="O344" s="2"/>
    </row>
    <row r="345" spans="1:15" s="1" customFormat="1">
      <c r="A345" s="210"/>
      <c r="B345" s="21"/>
      <c r="C345" s="268"/>
      <c r="D345" s="266"/>
      <c r="E345" s="118"/>
      <c r="F345" s="93"/>
      <c r="G345" s="269"/>
      <c r="H345" s="93"/>
      <c r="I345" s="269"/>
      <c r="J345" s="228"/>
      <c r="K345" s="269"/>
      <c r="L345" s="228"/>
      <c r="M345" s="269"/>
      <c r="O345" s="2"/>
    </row>
    <row r="346" spans="1:15" s="1" customFormat="1">
      <c r="A346" s="210"/>
      <c r="B346" s="21"/>
      <c r="C346" s="268"/>
      <c r="D346" s="266"/>
      <c r="E346" s="118"/>
      <c r="F346" s="93"/>
      <c r="G346" s="269"/>
      <c r="H346" s="93"/>
      <c r="I346" s="269"/>
      <c r="J346" s="228"/>
      <c r="K346" s="269"/>
      <c r="L346" s="228"/>
      <c r="M346" s="269"/>
      <c r="O346" s="2"/>
    </row>
    <row r="347" spans="1:15" s="1" customFormat="1">
      <c r="A347" s="210"/>
      <c r="B347" s="21"/>
      <c r="C347" s="268"/>
      <c r="D347" s="266"/>
      <c r="E347" s="118"/>
      <c r="F347" s="93"/>
      <c r="G347" s="269"/>
      <c r="H347" s="93"/>
      <c r="I347" s="269"/>
      <c r="J347" s="228"/>
      <c r="K347" s="269"/>
      <c r="L347" s="228"/>
      <c r="M347" s="269"/>
      <c r="O347" s="2"/>
    </row>
    <row r="348" spans="1:15" s="1" customFormat="1">
      <c r="A348" s="210"/>
      <c r="B348" s="21"/>
      <c r="C348" s="268"/>
      <c r="D348" s="266"/>
      <c r="E348" s="118"/>
      <c r="F348" s="93"/>
      <c r="G348" s="269"/>
      <c r="H348" s="93"/>
      <c r="I348" s="269"/>
      <c r="J348" s="228"/>
      <c r="K348" s="269"/>
      <c r="L348" s="228"/>
      <c r="M348" s="269"/>
      <c r="O348" s="2"/>
    </row>
    <row r="349" spans="1:15" s="1" customFormat="1">
      <c r="A349" s="210"/>
      <c r="B349" s="21"/>
      <c r="C349" s="268"/>
      <c r="D349" s="266"/>
      <c r="E349" s="118"/>
      <c r="F349" s="93"/>
      <c r="G349" s="269"/>
      <c r="H349" s="93"/>
      <c r="I349" s="269"/>
      <c r="J349" s="228"/>
      <c r="K349" s="269"/>
      <c r="L349" s="228"/>
      <c r="M349" s="269"/>
      <c r="O349" s="2"/>
    </row>
    <row r="350" spans="1:15" s="1" customFormat="1">
      <c r="A350" s="210"/>
      <c r="B350" s="21"/>
      <c r="C350" s="268"/>
      <c r="D350" s="266"/>
      <c r="E350" s="118"/>
      <c r="F350" s="93"/>
      <c r="G350" s="269"/>
      <c r="H350" s="93"/>
      <c r="I350" s="269"/>
      <c r="J350" s="228"/>
      <c r="K350" s="269"/>
      <c r="L350" s="228"/>
      <c r="M350" s="269"/>
      <c r="O350" s="2"/>
    </row>
    <row r="351" spans="1:15" s="1" customFormat="1">
      <c r="A351" s="210"/>
      <c r="B351" s="21"/>
      <c r="C351" s="268"/>
      <c r="D351" s="266"/>
      <c r="E351" s="118"/>
      <c r="F351" s="93"/>
      <c r="G351" s="269"/>
      <c r="H351" s="93"/>
      <c r="I351" s="269"/>
      <c r="J351" s="228"/>
      <c r="K351" s="269"/>
      <c r="L351" s="228"/>
      <c r="M351" s="269"/>
      <c r="O351" s="2"/>
    </row>
    <row r="352" spans="1:15" s="1" customFormat="1">
      <c r="A352" s="210"/>
      <c r="B352" s="21"/>
      <c r="C352" s="268"/>
      <c r="D352" s="266"/>
      <c r="E352" s="118"/>
      <c r="F352" s="93"/>
      <c r="G352" s="269"/>
      <c r="H352" s="93"/>
      <c r="I352" s="269"/>
      <c r="J352" s="228"/>
      <c r="K352" s="269"/>
      <c r="L352" s="228"/>
      <c r="M352" s="269"/>
      <c r="O352" s="2"/>
    </row>
    <row r="353" spans="1:15" s="1" customFormat="1">
      <c r="A353" s="210"/>
      <c r="B353" s="21"/>
      <c r="C353" s="268"/>
      <c r="D353" s="266"/>
      <c r="E353" s="118"/>
      <c r="F353" s="93"/>
      <c r="G353" s="269"/>
      <c r="H353" s="93"/>
      <c r="I353" s="269"/>
      <c r="J353" s="228"/>
      <c r="K353" s="269"/>
      <c r="L353" s="228"/>
      <c r="M353" s="269"/>
      <c r="O353" s="2"/>
    </row>
    <row r="354" spans="1:15" s="1" customFormat="1">
      <c r="A354" s="210"/>
      <c r="B354" s="21"/>
      <c r="C354" s="268"/>
      <c r="D354" s="266"/>
      <c r="E354" s="118"/>
      <c r="F354" s="93"/>
      <c r="G354" s="269"/>
      <c r="H354" s="93"/>
      <c r="I354" s="269"/>
      <c r="J354" s="228"/>
      <c r="K354" s="269"/>
      <c r="L354" s="228"/>
      <c r="M354" s="269"/>
      <c r="O354" s="2"/>
    </row>
    <row r="355" spans="1:15" s="1" customFormat="1">
      <c r="A355" s="210"/>
      <c r="B355" s="21"/>
      <c r="C355" s="268"/>
      <c r="D355" s="266"/>
      <c r="E355" s="118"/>
      <c r="F355" s="93"/>
      <c r="G355" s="269"/>
      <c r="H355" s="93"/>
      <c r="I355" s="269"/>
      <c r="J355" s="228"/>
      <c r="K355" s="269"/>
      <c r="L355" s="228"/>
      <c r="M355" s="269"/>
      <c r="O355" s="2"/>
    </row>
    <row r="356" spans="1:15" s="1" customFormat="1">
      <c r="A356" s="210"/>
      <c r="B356" s="21"/>
      <c r="C356" s="268"/>
      <c r="D356" s="266"/>
      <c r="E356" s="118"/>
      <c r="F356" s="93"/>
      <c r="G356" s="269"/>
      <c r="H356" s="93"/>
      <c r="I356" s="269"/>
      <c r="J356" s="228"/>
      <c r="K356" s="269"/>
      <c r="L356" s="228"/>
      <c r="M356" s="269"/>
      <c r="O356" s="2"/>
    </row>
    <row r="357" spans="1:15" s="1" customFormat="1">
      <c r="A357" s="210"/>
      <c r="B357" s="21"/>
      <c r="C357" s="268"/>
      <c r="D357" s="266"/>
      <c r="E357" s="118"/>
      <c r="F357" s="93"/>
      <c r="G357" s="269"/>
      <c r="H357" s="93"/>
      <c r="I357" s="269"/>
      <c r="J357" s="228"/>
      <c r="K357" s="269"/>
      <c r="L357" s="228"/>
      <c r="M357" s="269"/>
      <c r="O357" s="2"/>
    </row>
    <row r="358" spans="1:15" s="1" customFormat="1">
      <c r="A358" s="210"/>
      <c r="B358" s="21"/>
      <c r="C358" s="268"/>
      <c r="D358" s="266"/>
      <c r="E358" s="118"/>
      <c r="F358" s="93"/>
      <c r="G358" s="269"/>
      <c r="H358" s="93"/>
      <c r="I358" s="269"/>
      <c r="J358" s="228"/>
      <c r="K358" s="269"/>
      <c r="L358" s="228"/>
      <c r="M358" s="269"/>
      <c r="O358" s="2"/>
    </row>
    <row r="359" spans="1:15" s="1" customFormat="1">
      <c r="A359" s="210"/>
      <c r="B359" s="21"/>
      <c r="C359" s="268"/>
      <c r="D359" s="266"/>
      <c r="E359" s="118"/>
      <c r="F359" s="93"/>
      <c r="G359" s="269"/>
      <c r="H359" s="93"/>
      <c r="I359" s="269"/>
      <c r="J359" s="228"/>
      <c r="K359" s="269"/>
      <c r="L359" s="228"/>
      <c r="M359" s="269"/>
      <c r="O359" s="2"/>
    </row>
    <row r="360" spans="1:15" s="1" customFormat="1">
      <c r="A360" s="210"/>
      <c r="B360" s="21"/>
      <c r="C360" s="268"/>
      <c r="D360" s="266"/>
      <c r="E360" s="118"/>
      <c r="F360" s="93"/>
      <c r="G360" s="269"/>
      <c r="H360" s="93"/>
      <c r="I360" s="269"/>
      <c r="J360" s="228"/>
      <c r="K360" s="269"/>
      <c r="L360" s="228"/>
      <c r="M360" s="269"/>
      <c r="O360" s="2"/>
    </row>
    <row r="361" spans="1:15" s="1" customFormat="1">
      <c r="A361" s="210"/>
      <c r="B361" s="21"/>
      <c r="C361" s="268"/>
      <c r="D361" s="266"/>
      <c r="E361" s="118"/>
      <c r="F361" s="93"/>
      <c r="G361" s="269"/>
      <c r="H361" s="93"/>
      <c r="I361" s="269"/>
      <c r="J361" s="228"/>
      <c r="K361" s="269"/>
      <c r="L361" s="228"/>
      <c r="M361" s="269"/>
      <c r="O361" s="2"/>
    </row>
    <row r="362" spans="1:15" s="1" customFormat="1">
      <c r="A362" s="210"/>
      <c r="B362" s="21"/>
      <c r="C362" s="268"/>
      <c r="D362" s="266"/>
      <c r="E362" s="118"/>
      <c r="F362" s="93"/>
      <c r="G362" s="269"/>
      <c r="H362" s="93"/>
      <c r="I362" s="269"/>
      <c r="J362" s="228"/>
      <c r="K362" s="269"/>
      <c r="L362" s="228"/>
      <c r="M362" s="269"/>
      <c r="O362" s="2"/>
    </row>
    <row r="363" spans="1:15" s="1" customFormat="1">
      <c r="A363" s="210"/>
      <c r="B363" s="21"/>
      <c r="C363" s="268"/>
      <c r="D363" s="266"/>
      <c r="E363" s="118"/>
      <c r="F363" s="93"/>
      <c r="G363" s="269"/>
      <c r="H363" s="93"/>
      <c r="I363" s="269"/>
      <c r="J363" s="228"/>
      <c r="K363" s="269"/>
      <c r="L363" s="228"/>
      <c r="M363" s="269"/>
      <c r="O363" s="2"/>
    </row>
    <row r="364" spans="1:15" s="1" customFormat="1">
      <c r="A364" s="210"/>
      <c r="B364" s="21"/>
      <c r="C364" s="268"/>
      <c r="D364" s="266"/>
      <c r="E364" s="118"/>
      <c r="F364" s="93"/>
      <c r="G364" s="269"/>
      <c r="H364" s="93"/>
      <c r="I364" s="269"/>
      <c r="J364" s="228"/>
      <c r="K364" s="269"/>
      <c r="L364" s="228"/>
      <c r="M364" s="269"/>
      <c r="O364" s="2"/>
    </row>
    <row r="365" spans="1:15" s="1" customFormat="1">
      <c r="A365" s="210"/>
      <c r="B365" s="21"/>
      <c r="C365" s="268"/>
      <c r="D365" s="266"/>
      <c r="E365" s="118"/>
      <c r="F365" s="93"/>
      <c r="G365" s="269"/>
      <c r="H365" s="93"/>
      <c r="I365" s="269"/>
      <c r="J365" s="228"/>
      <c r="K365" s="269"/>
      <c r="L365" s="228"/>
      <c r="M365" s="269"/>
      <c r="O365" s="2"/>
    </row>
    <row r="366" spans="1:15" s="1" customFormat="1">
      <c r="A366" s="210"/>
      <c r="B366" s="21"/>
      <c r="C366" s="268"/>
      <c r="D366" s="266"/>
      <c r="E366" s="118"/>
      <c r="F366" s="93"/>
      <c r="G366" s="269"/>
      <c r="H366" s="93"/>
      <c r="I366" s="269"/>
      <c r="J366" s="228"/>
      <c r="K366" s="269"/>
      <c r="L366" s="228"/>
      <c r="M366" s="269"/>
      <c r="O366" s="2"/>
    </row>
    <row r="367" spans="1:15" s="1" customFormat="1">
      <c r="A367" s="210"/>
      <c r="B367" s="21"/>
      <c r="C367" s="268"/>
      <c r="D367" s="266"/>
      <c r="E367" s="118"/>
      <c r="F367" s="93"/>
      <c r="G367" s="269"/>
      <c r="H367" s="93"/>
      <c r="I367" s="269"/>
      <c r="J367" s="228"/>
      <c r="K367" s="269"/>
      <c r="L367" s="228"/>
      <c r="M367" s="269"/>
      <c r="O367" s="2"/>
    </row>
    <row r="368" spans="1:15" s="1" customFormat="1">
      <c r="A368" s="210"/>
      <c r="B368" s="21"/>
      <c r="C368" s="268"/>
      <c r="D368" s="266"/>
      <c r="E368" s="118"/>
      <c r="F368" s="93"/>
      <c r="G368" s="269"/>
      <c r="H368" s="93"/>
      <c r="I368" s="269"/>
      <c r="J368" s="228"/>
      <c r="K368" s="269"/>
      <c r="L368" s="228"/>
      <c r="M368" s="269"/>
      <c r="O368" s="2"/>
    </row>
    <row r="369" spans="1:15" s="1" customFormat="1">
      <c r="A369" s="210"/>
      <c r="B369" s="21"/>
      <c r="C369" s="268"/>
      <c r="D369" s="266"/>
      <c r="E369" s="118"/>
      <c r="F369" s="93"/>
      <c r="G369" s="269"/>
      <c r="H369" s="93"/>
      <c r="I369" s="269"/>
      <c r="J369" s="228"/>
      <c r="K369" s="269"/>
      <c r="L369" s="228"/>
      <c r="M369" s="269"/>
      <c r="O369" s="2"/>
    </row>
    <row r="370" spans="1:15" s="1" customFormat="1">
      <c r="A370" s="210"/>
      <c r="B370" s="21"/>
      <c r="C370" s="268"/>
      <c r="D370" s="266"/>
      <c r="E370" s="118"/>
      <c r="F370" s="93"/>
      <c r="G370" s="269"/>
      <c r="H370" s="93"/>
      <c r="I370" s="269"/>
      <c r="J370" s="228"/>
      <c r="K370" s="269"/>
      <c r="L370" s="228"/>
      <c r="M370" s="269"/>
      <c r="O370" s="2"/>
    </row>
    <row r="371" spans="1:15" s="1" customFormat="1">
      <c r="A371" s="210"/>
      <c r="B371" s="21"/>
      <c r="C371" s="268"/>
      <c r="D371" s="266"/>
      <c r="E371" s="118"/>
      <c r="F371" s="93"/>
      <c r="G371" s="269"/>
      <c r="H371" s="93"/>
      <c r="I371" s="269"/>
      <c r="J371" s="228"/>
      <c r="K371" s="269"/>
      <c r="L371" s="228"/>
      <c r="M371" s="269"/>
      <c r="O371" s="2"/>
    </row>
    <row r="372" spans="1:15" s="1" customFormat="1">
      <c r="A372" s="210"/>
      <c r="B372" s="21"/>
      <c r="C372" s="268"/>
      <c r="D372" s="266"/>
      <c r="E372" s="118"/>
      <c r="F372" s="93"/>
      <c r="G372" s="269"/>
      <c r="H372" s="93"/>
      <c r="I372" s="269"/>
      <c r="J372" s="228"/>
      <c r="K372" s="269"/>
      <c r="L372" s="228"/>
      <c r="M372" s="269"/>
      <c r="O372" s="2"/>
    </row>
    <row r="373" spans="1:15" s="1" customFormat="1">
      <c r="A373" s="210"/>
      <c r="B373" s="21"/>
      <c r="C373" s="268"/>
      <c r="D373" s="266"/>
      <c r="E373" s="118"/>
      <c r="F373" s="93"/>
      <c r="G373" s="269"/>
      <c r="H373" s="93"/>
      <c r="I373" s="269"/>
      <c r="J373" s="228"/>
      <c r="K373" s="269"/>
      <c r="L373" s="228"/>
      <c r="M373" s="269"/>
      <c r="O373" s="2"/>
    </row>
    <row r="374" spans="1:15" s="1" customFormat="1">
      <c r="A374" s="210"/>
      <c r="B374" s="21"/>
      <c r="C374" s="268"/>
      <c r="D374" s="266"/>
      <c r="E374" s="118"/>
      <c r="F374" s="93"/>
      <c r="G374" s="269"/>
      <c r="H374" s="93"/>
      <c r="I374" s="269"/>
      <c r="J374" s="228"/>
      <c r="K374" s="269"/>
      <c r="L374" s="228"/>
      <c r="M374" s="269"/>
      <c r="O374" s="2"/>
    </row>
    <row r="375" spans="1:15" s="1" customFormat="1">
      <c r="A375" s="210"/>
      <c r="B375" s="21"/>
      <c r="C375" s="268"/>
      <c r="D375" s="266"/>
      <c r="E375" s="118"/>
      <c r="F375" s="93"/>
      <c r="G375" s="269"/>
      <c r="H375" s="93"/>
      <c r="I375" s="269"/>
      <c r="J375" s="228"/>
      <c r="K375" s="269"/>
      <c r="L375" s="228"/>
      <c r="M375" s="269"/>
      <c r="O375" s="2"/>
    </row>
    <row r="376" spans="1:15" s="1" customFormat="1">
      <c r="A376" s="210"/>
      <c r="B376" s="21"/>
      <c r="C376" s="268"/>
      <c r="D376" s="266"/>
      <c r="E376" s="118"/>
      <c r="F376" s="93"/>
      <c r="G376" s="269"/>
      <c r="H376" s="93"/>
      <c r="I376" s="269"/>
      <c r="J376" s="228"/>
      <c r="K376" s="269"/>
      <c r="L376" s="228"/>
      <c r="M376" s="269"/>
      <c r="O376" s="2"/>
    </row>
    <row r="377" spans="1:15" s="1" customFormat="1">
      <c r="A377" s="210"/>
      <c r="B377" s="21"/>
      <c r="C377" s="268"/>
      <c r="D377" s="266"/>
      <c r="E377" s="118"/>
      <c r="F377" s="93"/>
      <c r="G377" s="269"/>
      <c r="H377" s="93"/>
      <c r="I377" s="269"/>
      <c r="J377" s="228"/>
      <c r="K377" s="269"/>
      <c r="L377" s="228"/>
      <c r="M377" s="269"/>
      <c r="O377" s="2"/>
    </row>
    <row r="378" spans="1:15" s="1" customFormat="1">
      <c r="A378" s="210"/>
      <c r="B378" s="21"/>
      <c r="C378" s="268"/>
      <c r="D378" s="266"/>
      <c r="E378" s="118"/>
      <c r="F378" s="93"/>
      <c r="G378" s="269"/>
      <c r="H378" s="93"/>
      <c r="I378" s="269"/>
      <c r="J378" s="228"/>
      <c r="K378" s="269"/>
      <c r="L378" s="228"/>
      <c r="M378" s="269"/>
      <c r="O378" s="2"/>
    </row>
    <row r="379" spans="1:15" s="1" customFormat="1">
      <c r="A379" s="210"/>
      <c r="B379" s="21"/>
      <c r="C379" s="268"/>
      <c r="D379" s="266"/>
      <c r="E379" s="118"/>
      <c r="F379" s="93"/>
      <c r="G379" s="269"/>
      <c r="H379" s="93"/>
      <c r="I379" s="269"/>
      <c r="J379" s="228"/>
      <c r="K379" s="269"/>
      <c r="L379" s="228"/>
      <c r="M379" s="269"/>
      <c r="O379" s="2"/>
    </row>
    <row r="380" spans="1:15" s="1" customFormat="1">
      <c r="A380" s="210"/>
      <c r="B380" s="21"/>
      <c r="C380" s="268"/>
      <c r="D380" s="266"/>
      <c r="E380" s="118"/>
      <c r="F380" s="93"/>
      <c r="G380" s="269"/>
      <c r="H380" s="93"/>
      <c r="I380" s="269"/>
      <c r="J380" s="228"/>
      <c r="K380" s="269"/>
      <c r="L380" s="228"/>
      <c r="M380" s="269"/>
      <c r="O380" s="2"/>
    </row>
    <row r="381" spans="1:15" s="1" customFormat="1">
      <c r="A381" s="210"/>
      <c r="B381" s="21"/>
      <c r="C381" s="268"/>
      <c r="D381" s="266"/>
      <c r="E381" s="118"/>
      <c r="F381" s="93"/>
      <c r="G381" s="269"/>
      <c r="H381" s="93"/>
      <c r="I381" s="269"/>
      <c r="J381" s="228"/>
      <c r="K381" s="269"/>
      <c r="L381" s="228"/>
      <c r="M381" s="269"/>
      <c r="O381" s="2"/>
    </row>
    <row r="382" spans="1:15" s="1" customFormat="1">
      <c r="A382" s="210"/>
      <c r="B382" s="21"/>
      <c r="C382" s="268"/>
      <c r="D382" s="266"/>
      <c r="E382" s="118"/>
      <c r="F382" s="93"/>
      <c r="G382" s="269"/>
      <c r="H382" s="93"/>
      <c r="I382" s="269"/>
      <c r="J382" s="228"/>
      <c r="K382" s="269"/>
      <c r="L382" s="228"/>
      <c r="M382" s="269"/>
      <c r="O382" s="2"/>
    </row>
    <row r="383" spans="1:15" s="1" customFormat="1">
      <c r="A383" s="210"/>
      <c r="B383" s="21"/>
      <c r="C383" s="268"/>
      <c r="D383" s="266"/>
      <c r="E383" s="118"/>
      <c r="F383" s="93"/>
      <c r="G383" s="269"/>
      <c r="H383" s="93"/>
      <c r="I383" s="269"/>
      <c r="J383" s="228"/>
      <c r="K383" s="269"/>
      <c r="L383" s="228"/>
      <c r="M383" s="269"/>
      <c r="O383" s="2"/>
    </row>
    <row r="384" spans="1:15" s="1" customFormat="1">
      <c r="A384" s="210"/>
      <c r="B384" s="21"/>
      <c r="C384" s="268"/>
      <c r="D384" s="266"/>
      <c r="E384" s="118"/>
      <c r="F384" s="93"/>
      <c r="G384" s="269"/>
      <c r="H384" s="93"/>
      <c r="I384" s="269"/>
      <c r="J384" s="228"/>
      <c r="K384" s="269"/>
      <c r="L384" s="228"/>
      <c r="M384" s="269"/>
      <c r="O384" s="2"/>
    </row>
    <row r="385" spans="1:15" s="1" customFormat="1">
      <c r="A385" s="210"/>
      <c r="B385" s="21"/>
      <c r="C385" s="268"/>
      <c r="D385" s="266"/>
      <c r="E385" s="118"/>
      <c r="F385" s="93"/>
      <c r="G385" s="269"/>
      <c r="H385" s="93"/>
      <c r="I385" s="269"/>
      <c r="J385" s="228"/>
      <c r="K385" s="269"/>
      <c r="L385" s="228"/>
      <c r="M385" s="269"/>
      <c r="O385" s="2"/>
    </row>
    <row r="386" spans="1:15" s="1" customFormat="1">
      <c r="A386" s="210"/>
      <c r="B386" s="21"/>
      <c r="C386" s="268"/>
      <c r="D386" s="266"/>
      <c r="E386" s="118"/>
      <c r="F386" s="93"/>
      <c r="G386" s="269"/>
      <c r="H386" s="93"/>
      <c r="I386" s="269"/>
      <c r="J386" s="228"/>
      <c r="K386" s="269"/>
      <c r="L386" s="228"/>
      <c r="M386" s="269"/>
      <c r="O386" s="2"/>
    </row>
    <row r="387" spans="1:15" s="1" customFormat="1">
      <c r="A387" s="210"/>
      <c r="B387" s="21"/>
      <c r="C387" s="268"/>
      <c r="D387" s="266"/>
      <c r="E387" s="118"/>
      <c r="F387" s="93"/>
      <c r="G387" s="269"/>
      <c r="H387" s="93"/>
      <c r="I387" s="269"/>
      <c r="J387" s="228"/>
      <c r="K387" s="269"/>
      <c r="L387" s="228"/>
      <c r="M387" s="269"/>
      <c r="O387" s="2"/>
    </row>
    <row r="388" spans="1:15" s="1" customFormat="1">
      <c r="A388" s="210"/>
      <c r="B388" s="21"/>
      <c r="C388" s="268"/>
      <c r="D388" s="266"/>
      <c r="E388" s="118"/>
      <c r="F388" s="93"/>
      <c r="G388" s="269"/>
      <c r="H388" s="93"/>
      <c r="I388" s="269"/>
      <c r="J388" s="228"/>
      <c r="K388" s="269"/>
      <c r="L388" s="228"/>
      <c r="M388" s="269"/>
      <c r="O388" s="2"/>
    </row>
    <row r="389" spans="1:15" s="1" customFormat="1">
      <c r="A389" s="210"/>
      <c r="B389" s="21"/>
      <c r="C389" s="268"/>
      <c r="D389" s="266"/>
      <c r="E389" s="118"/>
      <c r="F389" s="93"/>
      <c r="G389" s="269"/>
      <c r="H389" s="93"/>
      <c r="I389" s="269"/>
      <c r="J389" s="228"/>
      <c r="K389" s="269"/>
      <c r="L389" s="228"/>
      <c r="M389" s="269"/>
      <c r="O389" s="2"/>
    </row>
    <row r="390" spans="1:15" s="1" customFormat="1">
      <c r="A390" s="210"/>
      <c r="B390" s="21"/>
      <c r="C390" s="268"/>
      <c r="D390" s="266"/>
      <c r="E390" s="118"/>
      <c r="F390" s="93"/>
      <c r="G390" s="269"/>
      <c r="H390" s="93"/>
      <c r="I390" s="269"/>
      <c r="J390" s="228"/>
      <c r="K390" s="269"/>
      <c r="L390" s="228"/>
      <c r="M390" s="269"/>
      <c r="O390" s="2"/>
    </row>
    <row r="391" spans="1:15" s="1" customFormat="1">
      <c r="A391" s="210"/>
      <c r="B391" s="21"/>
      <c r="C391" s="268"/>
      <c r="D391" s="266"/>
      <c r="E391" s="118"/>
      <c r="F391" s="93"/>
      <c r="G391" s="269"/>
      <c r="H391" s="93"/>
      <c r="I391" s="269"/>
      <c r="J391" s="228"/>
      <c r="K391" s="269"/>
      <c r="L391" s="228"/>
      <c r="M391" s="269"/>
      <c r="O391" s="2"/>
    </row>
    <row r="392" spans="1:15" s="1" customFormat="1">
      <c r="A392" s="210"/>
      <c r="B392" s="21"/>
      <c r="C392" s="268"/>
      <c r="D392" s="266"/>
      <c r="E392" s="118"/>
      <c r="F392" s="93"/>
      <c r="G392" s="269"/>
      <c r="H392" s="93"/>
      <c r="I392" s="269"/>
      <c r="J392" s="228"/>
      <c r="K392" s="269"/>
      <c r="L392" s="228"/>
      <c r="M392" s="269"/>
      <c r="O392" s="2"/>
    </row>
    <row r="393" spans="1:15" s="1" customFormat="1">
      <c r="A393" s="210"/>
      <c r="B393" s="21"/>
      <c r="C393" s="268"/>
      <c r="D393" s="266"/>
      <c r="E393" s="118"/>
      <c r="F393" s="93"/>
      <c r="G393" s="269"/>
      <c r="H393" s="93"/>
      <c r="I393" s="269"/>
      <c r="J393" s="228"/>
      <c r="K393" s="269"/>
      <c r="L393" s="228"/>
      <c r="M393" s="269"/>
      <c r="O393" s="2"/>
    </row>
    <row r="394" spans="1:15" s="1" customFormat="1">
      <c r="A394" s="210"/>
      <c r="B394" s="21"/>
      <c r="C394" s="268"/>
      <c r="D394" s="266"/>
      <c r="E394" s="118"/>
      <c r="F394" s="93"/>
      <c r="G394" s="269"/>
      <c r="H394" s="93"/>
      <c r="I394" s="269"/>
      <c r="J394" s="228"/>
      <c r="K394" s="269"/>
      <c r="L394" s="228"/>
      <c r="M394" s="269"/>
      <c r="O394" s="2"/>
    </row>
    <row r="395" spans="1:15" s="1" customFormat="1">
      <c r="A395" s="210"/>
      <c r="B395" s="21"/>
      <c r="C395" s="268"/>
      <c r="D395" s="266"/>
      <c r="E395" s="118"/>
      <c r="F395" s="93"/>
      <c r="G395" s="269"/>
      <c r="H395" s="93"/>
      <c r="I395" s="269"/>
      <c r="J395" s="228"/>
      <c r="K395" s="269"/>
      <c r="L395" s="228"/>
      <c r="M395" s="269"/>
      <c r="O395" s="2"/>
    </row>
    <row r="396" spans="1:15" s="1" customFormat="1">
      <c r="A396" s="210"/>
      <c r="B396" s="21"/>
      <c r="C396" s="268"/>
      <c r="D396" s="266"/>
      <c r="E396" s="118"/>
      <c r="F396" s="93"/>
      <c r="G396" s="269"/>
      <c r="H396" s="93"/>
      <c r="I396" s="269"/>
      <c r="J396" s="228"/>
      <c r="K396" s="269"/>
      <c r="L396" s="228"/>
      <c r="M396" s="269"/>
      <c r="O396" s="2"/>
    </row>
    <row r="397" spans="1:15" s="1" customFormat="1">
      <c r="A397" s="210"/>
      <c r="B397" s="21"/>
      <c r="C397" s="268"/>
      <c r="D397" s="266"/>
      <c r="E397" s="118"/>
      <c r="F397" s="93"/>
      <c r="G397" s="269"/>
      <c r="H397" s="93"/>
      <c r="I397" s="269"/>
      <c r="J397" s="228"/>
      <c r="K397" s="269"/>
      <c r="L397" s="228"/>
      <c r="M397" s="269"/>
      <c r="O397" s="2"/>
    </row>
    <row r="398" spans="1:15" s="1" customFormat="1">
      <c r="A398" s="210"/>
      <c r="B398" s="21"/>
      <c r="C398" s="268"/>
      <c r="D398" s="266"/>
      <c r="E398" s="118"/>
      <c r="F398" s="93"/>
      <c r="G398" s="269"/>
      <c r="H398" s="93"/>
      <c r="I398" s="269"/>
      <c r="J398" s="228"/>
      <c r="K398" s="269"/>
      <c r="L398" s="228"/>
      <c r="M398" s="269"/>
      <c r="O398" s="2"/>
    </row>
    <row r="399" spans="1:15" s="1" customFormat="1">
      <c r="A399" s="210"/>
      <c r="B399" s="21"/>
      <c r="C399" s="268"/>
      <c r="D399" s="266"/>
      <c r="E399" s="118"/>
      <c r="F399" s="93"/>
      <c r="G399" s="269"/>
      <c r="H399" s="93"/>
      <c r="I399" s="269"/>
      <c r="J399" s="228"/>
      <c r="K399" s="269"/>
      <c r="L399" s="228"/>
      <c r="M399" s="269"/>
      <c r="O399" s="2"/>
    </row>
    <row r="400" spans="1:15" s="1" customFormat="1">
      <c r="A400" s="210"/>
      <c r="B400" s="21"/>
      <c r="C400" s="268"/>
      <c r="D400" s="266"/>
      <c r="E400" s="118"/>
      <c r="F400" s="93"/>
      <c r="G400" s="269"/>
      <c r="H400" s="93"/>
      <c r="I400" s="269"/>
      <c r="J400" s="228"/>
      <c r="K400" s="269"/>
      <c r="L400" s="228"/>
      <c r="M400" s="269"/>
      <c r="O400" s="2"/>
    </row>
    <row r="401" spans="1:15" s="1" customFormat="1">
      <c r="A401" s="210"/>
      <c r="B401" s="21"/>
      <c r="C401" s="268"/>
      <c r="D401" s="266"/>
      <c r="E401" s="118"/>
      <c r="F401" s="93"/>
      <c r="G401" s="269"/>
      <c r="H401" s="93"/>
      <c r="I401" s="269"/>
      <c r="J401" s="228"/>
      <c r="K401" s="269"/>
      <c r="L401" s="228"/>
      <c r="M401" s="269"/>
      <c r="O401" s="2"/>
    </row>
    <row r="402" spans="1:15" s="1" customFormat="1">
      <c r="A402" s="210"/>
      <c r="B402" s="21"/>
      <c r="C402" s="268"/>
      <c r="D402" s="266"/>
      <c r="E402" s="118"/>
      <c r="F402" s="93"/>
      <c r="G402" s="269"/>
      <c r="H402" s="93"/>
      <c r="I402" s="269"/>
      <c r="J402" s="228"/>
      <c r="K402" s="269"/>
      <c r="L402" s="228"/>
      <c r="M402" s="269"/>
      <c r="O402" s="2"/>
    </row>
    <row r="403" spans="1:15" s="1" customFormat="1">
      <c r="A403" s="210"/>
      <c r="B403" s="21"/>
      <c r="C403" s="268"/>
      <c r="D403" s="266"/>
      <c r="E403" s="118"/>
      <c r="F403" s="93"/>
      <c r="G403" s="269"/>
      <c r="H403" s="93"/>
      <c r="I403" s="269"/>
      <c r="J403" s="228"/>
      <c r="K403" s="269"/>
      <c r="L403" s="228"/>
      <c r="M403" s="269"/>
      <c r="O403" s="2"/>
    </row>
    <row r="404" spans="1:15" s="1" customFormat="1">
      <c r="A404" s="210"/>
      <c r="B404" s="21"/>
      <c r="C404" s="268"/>
      <c r="D404" s="266"/>
      <c r="E404" s="118"/>
      <c r="F404" s="93"/>
      <c r="G404" s="269"/>
      <c r="H404" s="93"/>
      <c r="I404" s="269"/>
      <c r="J404" s="228"/>
      <c r="K404" s="269"/>
      <c r="L404" s="228"/>
      <c r="M404" s="269"/>
      <c r="O404" s="2"/>
    </row>
    <row r="405" spans="1:15" s="1" customFormat="1">
      <c r="A405" s="210"/>
      <c r="B405" s="21"/>
      <c r="C405" s="268"/>
      <c r="D405" s="266"/>
      <c r="E405" s="118"/>
      <c r="F405" s="93"/>
      <c r="G405" s="269"/>
      <c r="H405" s="93"/>
      <c r="I405" s="269"/>
      <c r="J405" s="228"/>
      <c r="K405" s="269"/>
      <c r="L405" s="228"/>
      <c r="M405" s="269"/>
      <c r="O405" s="2"/>
    </row>
    <row r="406" spans="1:15" s="1" customFormat="1">
      <c r="A406" s="210"/>
      <c r="B406" s="21"/>
      <c r="C406" s="268"/>
      <c r="D406" s="266"/>
      <c r="E406" s="118"/>
      <c r="F406" s="93"/>
      <c r="G406" s="269"/>
      <c r="H406" s="93"/>
      <c r="I406" s="269"/>
      <c r="J406" s="228"/>
      <c r="K406" s="269"/>
      <c r="L406" s="228"/>
      <c r="M406" s="269"/>
      <c r="O406" s="2"/>
    </row>
    <row r="407" spans="1:15" s="1" customFormat="1">
      <c r="A407" s="210"/>
      <c r="B407" s="21"/>
      <c r="C407" s="268"/>
      <c r="D407" s="266"/>
      <c r="E407" s="118"/>
      <c r="F407" s="93"/>
      <c r="G407" s="269"/>
      <c r="H407" s="93"/>
      <c r="I407" s="269"/>
      <c r="J407" s="228"/>
      <c r="K407" s="269"/>
      <c r="L407" s="228"/>
      <c r="M407" s="269"/>
      <c r="O407" s="2"/>
    </row>
    <row r="408" spans="1:15" s="1" customFormat="1">
      <c r="A408" s="210"/>
      <c r="B408" s="21"/>
      <c r="C408" s="268"/>
      <c r="D408" s="266"/>
      <c r="E408" s="118"/>
      <c r="F408" s="93"/>
      <c r="G408" s="269"/>
      <c r="H408" s="93"/>
      <c r="I408" s="269"/>
      <c r="J408" s="228"/>
      <c r="K408" s="269"/>
      <c r="L408" s="228"/>
      <c r="M408" s="269"/>
      <c r="O408" s="2"/>
    </row>
    <row r="409" spans="1:15" s="1" customFormat="1">
      <c r="A409" s="210"/>
      <c r="B409" s="21"/>
      <c r="C409" s="268"/>
      <c r="D409" s="266"/>
      <c r="E409" s="118"/>
      <c r="F409" s="93"/>
      <c r="G409" s="269"/>
      <c r="H409" s="93"/>
      <c r="I409" s="269"/>
      <c r="J409" s="228"/>
      <c r="K409" s="269"/>
      <c r="L409" s="228"/>
      <c r="M409" s="269"/>
      <c r="O409" s="2"/>
    </row>
    <row r="410" spans="1:15" s="1" customFormat="1">
      <c r="A410" s="210"/>
      <c r="B410" s="21"/>
      <c r="C410" s="268"/>
      <c r="D410" s="266"/>
      <c r="E410" s="118"/>
      <c r="F410" s="93"/>
      <c r="G410" s="269"/>
      <c r="H410" s="93"/>
      <c r="I410" s="269"/>
      <c r="J410" s="228"/>
      <c r="K410" s="269"/>
      <c r="L410" s="228"/>
      <c r="M410" s="269"/>
      <c r="O410" s="2"/>
    </row>
    <row r="411" spans="1:15" s="1" customFormat="1">
      <c r="A411" s="210"/>
      <c r="B411" s="21"/>
      <c r="C411" s="268"/>
      <c r="D411" s="266"/>
      <c r="E411" s="118"/>
      <c r="F411" s="93"/>
      <c r="G411" s="269"/>
      <c r="H411" s="93"/>
      <c r="I411" s="269"/>
      <c r="J411" s="228"/>
      <c r="K411" s="269"/>
      <c r="L411" s="228"/>
      <c r="M411" s="269"/>
      <c r="O411" s="2"/>
    </row>
    <row r="412" spans="1:15" s="1" customFormat="1">
      <c r="A412" s="210"/>
      <c r="B412" s="21"/>
      <c r="C412" s="268"/>
      <c r="D412" s="266"/>
      <c r="E412" s="118"/>
      <c r="F412" s="93"/>
      <c r="G412" s="269"/>
      <c r="H412" s="93"/>
      <c r="I412" s="269"/>
      <c r="J412" s="228"/>
      <c r="K412" s="269"/>
      <c r="L412" s="228"/>
      <c r="M412" s="269"/>
      <c r="O412" s="2"/>
    </row>
    <row r="413" spans="1:15" s="1" customFormat="1">
      <c r="A413" s="210"/>
      <c r="B413" s="21"/>
      <c r="C413" s="268"/>
      <c r="D413" s="266"/>
      <c r="E413" s="118"/>
      <c r="F413" s="93"/>
      <c r="G413" s="269"/>
      <c r="H413" s="93"/>
      <c r="I413" s="269"/>
      <c r="J413" s="228"/>
      <c r="K413" s="269"/>
      <c r="L413" s="228"/>
      <c r="M413" s="269"/>
      <c r="O413" s="2"/>
    </row>
    <row r="414" spans="1:15" s="1" customFormat="1">
      <c r="A414" s="210"/>
      <c r="B414" s="21"/>
      <c r="C414" s="268"/>
      <c r="D414" s="266"/>
      <c r="E414" s="118"/>
      <c r="F414" s="93"/>
      <c r="G414" s="269"/>
      <c r="H414" s="93"/>
      <c r="I414" s="269"/>
      <c r="J414" s="228"/>
      <c r="K414" s="269"/>
      <c r="L414" s="228"/>
      <c r="M414" s="269"/>
      <c r="O414" s="2"/>
    </row>
    <row r="415" spans="1:15" s="1" customFormat="1">
      <c r="A415" s="210"/>
      <c r="B415" s="21"/>
      <c r="C415" s="268"/>
      <c r="D415" s="266"/>
      <c r="E415" s="118"/>
      <c r="F415" s="93"/>
      <c r="G415" s="269"/>
      <c r="H415" s="93"/>
      <c r="I415" s="269"/>
      <c r="J415" s="228"/>
      <c r="K415" s="269"/>
      <c r="L415" s="228"/>
      <c r="M415" s="269"/>
      <c r="O415" s="2"/>
    </row>
    <row r="416" spans="1:15" s="1" customFormat="1">
      <c r="A416" s="210"/>
      <c r="B416" s="21"/>
      <c r="C416" s="268"/>
      <c r="D416" s="266"/>
      <c r="E416" s="118"/>
      <c r="F416" s="93"/>
      <c r="G416" s="269"/>
      <c r="H416" s="93"/>
      <c r="I416" s="269"/>
      <c r="J416" s="228"/>
      <c r="K416" s="269"/>
      <c r="L416" s="228"/>
      <c r="M416" s="269"/>
      <c r="O416" s="2"/>
    </row>
    <row r="417" spans="1:15" s="1" customFormat="1">
      <c r="A417" s="210"/>
      <c r="B417" s="21"/>
      <c r="C417" s="268"/>
      <c r="D417" s="266"/>
      <c r="E417" s="118"/>
      <c r="F417" s="93"/>
      <c r="G417" s="269"/>
      <c r="H417" s="93"/>
      <c r="I417" s="269"/>
      <c r="J417" s="228"/>
      <c r="K417" s="269"/>
      <c r="L417" s="228"/>
      <c r="M417" s="269"/>
      <c r="O417" s="2"/>
    </row>
    <row r="418" spans="1:15" s="1" customFormat="1">
      <c r="A418" s="210"/>
      <c r="B418" s="21"/>
      <c r="C418" s="268"/>
      <c r="D418" s="266"/>
      <c r="E418" s="118"/>
      <c r="F418" s="93"/>
      <c r="G418" s="269"/>
      <c r="H418" s="93"/>
      <c r="I418" s="269"/>
      <c r="J418" s="228"/>
      <c r="K418" s="269"/>
      <c r="L418" s="228"/>
      <c r="M418" s="269"/>
      <c r="O418" s="2"/>
    </row>
    <row r="419" spans="1:15" s="1" customFormat="1">
      <c r="A419" s="210"/>
      <c r="B419" s="21"/>
      <c r="C419" s="268"/>
      <c r="D419" s="266"/>
      <c r="E419" s="118"/>
      <c r="F419" s="93"/>
      <c r="G419" s="269"/>
      <c r="H419" s="93"/>
      <c r="I419" s="269"/>
      <c r="J419" s="228"/>
      <c r="K419" s="269"/>
      <c r="L419" s="228"/>
      <c r="M419" s="269"/>
      <c r="O419" s="2"/>
    </row>
    <row r="420" spans="1:15" s="1" customFormat="1">
      <c r="A420" s="210"/>
      <c r="B420" s="21"/>
      <c r="C420" s="268"/>
      <c r="D420" s="266"/>
      <c r="E420" s="118"/>
      <c r="F420" s="93"/>
      <c r="G420" s="269"/>
      <c r="H420" s="93"/>
      <c r="I420" s="269"/>
      <c r="J420" s="228"/>
      <c r="K420" s="269"/>
      <c r="L420" s="228"/>
      <c r="M420" s="269"/>
      <c r="O420" s="2"/>
    </row>
    <row r="421" spans="1:15" s="1" customFormat="1">
      <c r="A421" s="210"/>
      <c r="B421" s="21"/>
      <c r="C421" s="268"/>
      <c r="D421" s="266"/>
      <c r="E421" s="118"/>
      <c r="F421" s="93"/>
      <c r="G421" s="269"/>
      <c r="H421" s="93"/>
      <c r="I421" s="269"/>
      <c r="J421" s="228"/>
      <c r="K421" s="269"/>
      <c r="L421" s="228"/>
      <c r="M421" s="269"/>
      <c r="O421" s="2"/>
    </row>
    <row r="422" spans="1:15" s="1" customFormat="1">
      <c r="A422" s="210"/>
      <c r="B422" s="21"/>
      <c r="C422" s="268"/>
      <c r="D422" s="266"/>
      <c r="E422" s="118"/>
      <c r="F422" s="93"/>
      <c r="G422" s="269"/>
      <c r="H422" s="93"/>
      <c r="I422" s="269"/>
      <c r="J422" s="228"/>
      <c r="K422" s="269"/>
      <c r="L422" s="228"/>
      <c r="M422" s="269"/>
      <c r="O422" s="2"/>
    </row>
    <row r="423" spans="1:15" s="1" customFormat="1">
      <c r="A423" s="210"/>
      <c r="B423" s="21"/>
      <c r="C423" s="268"/>
      <c r="D423" s="266"/>
      <c r="E423" s="118"/>
      <c r="F423" s="93"/>
      <c r="G423" s="269"/>
      <c r="H423" s="93"/>
      <c r="I423" s="269"/>
      <c r="J423" s="228"/>
      <c r="K423" s="269"/>
      <c r="L423" s="228"/>
      <c r="M423" s="269"/>
      <c r="O423" s="2"/>
    </row>
    <row r="424" spans="1:15" s="1" customFormat="1">
      <c r="A424" s="210"/>
      <c r="B424" s="21"/>
      <c r="C424" s="268"/>
      <c r="D424" s="266"/>
      <c r="E424" s="118"/>
      <c r="F424" s="93"/>
      <c r="G424" s="269"/>
      <c r="H424" s="93"/>
      <c r="I424" s="269"/>
      <c r="J424" s="228"/>
      <c r="K424" s="269"/>
      <c r="L424" s="228"/>
      <c r="M424" s="269"/>
      <c r="O424" s="2"/>
    </row>
    <row r="425" spans="1:15" s="1" customFormat="1">
      <c r="A425" s="210"/>
      <c r="B425" s="21"/>
      <c r="C425" s="268"/>
      <c r="D425" s="266"/>
      <c r="E425" s="118"/>
      <c r="F425" s="93"/>
      <c r="G425" s="269"/>
      <c r="H425" s="93"/>
      <c r="I425" s="269"/>
      <c r="J425" s="228"/>
      <c r="K425" s="269"/>
      <c r="L425" s="228"/>
      <c r="M425" s="269"/>
      <c r="O425" s="2"/>
    </row>
    <row r="426" spans="1:15" s="1" customFormat="1">
      <c r="A426" s="210"/>
      <c r="B426" s="21"/>
      <c r="C426" s="268"/>
      <c r="D426" s="266"/>
      <c r="E426" s="118"/>
      <c r="F426" s="93"/>
      <c r="G426" s="269"/>
      <c r="H426" s="93"/>
      <c r="I426" s="269"/>
      <c r="J426" s="228"/>
      <c r="K426" s="269"/>
      <c r="L426" s="228"/>
      <c r="M426" s="269"/>
      <c r="O426" s="2"/>
    </row>
    <row r="427" spans="1:15" s="1" customFormat="1">
      <c r="A427" s="210"/>
      <c r="B427" s="21"/>
      <c r="C427" s="268"/>
      <c r="D427" s="266"/>
      <c r="E427" s="118"/>
      <c r="F427" s="93"/>
      <c r="G427" s="269"/>
      <c r="H427" s="93"/>
      <c r="I427" s="269"/>
      <c r="J427" s="228"/>
      <c r="K427" s="269"/>
      <c r="L427" s="228"/>
      <c r="M427" s="269"/>
      <c r="O427" s="2"/>
    </row>
    <row r="428" spans="1:15" s="1" customFormat="1">
      <c r="A428" s="210"/>
      <c r="B428" s="21"/>
      <c r="C428" s="268"/>
      <c r="D428" s="266"/>
      <c r="E428" s="118"/>
      <c r="F428" s="93"/>
      <c r="G428" s="269"/>
      <c r="H428" s="93"/>
      <c r="I428" s="269"/>
      <c r="J428" s="228"/>
      <c r="K428" s="269"/>
      <c r="L428" s="228"/>
      <c r="M428" s="269"/>
      <c r="O428" s="2"/>
    </row>
    <row r="429" spans="1:15" s="1" customFormat="1">
      <c r="A429" s="210"/>
      <c r="B429" s="21"/>
      <c r="C429" s="268"/>
      <c r="D429" s="266"/>
      <c r="E429" s="118"/>
      <c r="F429" s="93"/>
      <c r="G429" s="269"/>
      <c r="H429" s="93"/>
      <c r="I429" s="269"/>
      <c r="J429" s="228"/>
      <c r="K429" s="269"/>
      <c r="L429" s="228"/>
      <c r="M429" s="269"/>
      <c r="O429" s="2"/>
    </row>
    <row r="430" spans="1:15" s="1" customFormat="1">
      <c r="A430" s="210"/>
      <c r="B430" s="21"/>
      <c r="C430" s="268"/>
      <c r="D430" s="266"/>
      <c r="E430" s="118"/>
      <c r="F430" s="93"/>
      <c r="G430" s="269"/>
      <c r="H430" s="93"/>
      <c r="I430" s="269"/>
      <c r="J430" s="228"/>
      <c r="K430" s="269"/>
      <c r="L430" s="228"/>
      <c r="M430" s="269"/>
      <c r="O430" s="2"/>
    </row>
    <row r="431" spans="1:15" s="1" customFormat="1">
      <c r="A431" s="210"/>
      <c r="B431" s="21"/>
      <c r="C431" s="268"/>
      <c r="D431" s="266"/>
      <c r="E431" s="118"/>
      <c r="F431" s="93"/>
      <c r="G431" s="269"/>
      <c r="H431" s="93"/>
      <c r="I431" s="269"/>
      <c r="J431" s="228"/>
      <c r="K431" s="269"/>
      <c r="L431" s="228"/>
      <c r="M431" s="269"/>
      <c r="O431" s="2"/>
    </row>
    <row r="432" spans="1:15" s="1" customFormat="1">
      <c r="A432" s="210"/>
      <c r="B432" s="21"/>
      <c r="C432" s="268"/>
      <c r="D432" s="266"/>
      <c r="E432" s="118"/>
      <c r="F432" s="93"/>
      <c r="G432" s="269"/>
      <c r="H432" s="93"/>
      <c r="I432" s="269"/>
      <c r="J432" s="228"/>
      <c r="K432" s="269"/>
      <c r="L432" s="228"/>
      <c r="M432" s="269"/>
      <c r="O432" s="2"/>
    </row>
    <row r="433" spans="1:15" s="1" customFormat="1">
      <c r="A433" s="210"/>
      <c r="B433" s="21"/>
      <c r="C433" s="268"/>
      <c r="D433" s="266"/>
      <c r="E433" s="118"/>
      <c r="F433" s="93"/>
      <c r="G433" s="269"/>
      <c r="H433" s="93"/>
      <c r="I433" s="269"/>
      <c r="J433" s="228"/>
      <c r="K433" s="269"/>
      <c r="L433" s="228"/>
      <c r="M433" s="269"/>
      <c r="O433" s="2"/>
    </row>
    <row r="434" spans="1:15" s="1" customFormat="1">
      <c r="A434" s="210"/>
      <c r="B434" s="21"/>
      <c r="C434" s="268"/>
      <c r="D434" s="266"/>
      <c r="E434" s="118"/>
      <c r="F434" s="93"/>
      <c r="G434" s="269"/>
      <c r="H434" s="93"/>
      <c r="I434" s="269"/>
      <c r="J434" s="228"/>
      <c r="K434" s="269"/>
      <c r="L434" s="228"/>
      <c r="M434" s="269"/>
      <c r="O434" s="2"/>
    </row>
    <row r="435" spans="1:15" s="1" customFormat="1">
      <c r="A435" s="210"/>
      <c r="B435" s="21"/>
      <c r="C435" s="268"/>
      <c r="D435" s="266"/>
      <c r="E435" s="118"/>
      <c r="F435" s="93"/>
      <c r="G435" s="269"/>
      <c r="H435" s="93"/>
      <c r="I435" s="269"/>
      <c r="J435" s="228"/>
      <c r="K435" s="269"/>
      <c r="L435" s="228"/>
      <c r="M435" s="269"/>
      <c r="O435" s="2"/>
    </row>
    <row r="436" spans="1:15" s="1" customFormat="1">
      <c r="A436" s="210"/>
      <c r="B436" s="21"/>
      <c r="C436" s="268"/>
      <c r="D436" s="266"/>
      <c r="E436" s="118"/>
      <c r="F436" s="93"/>
      <c r="G436" s="269"/>
      <c r="H436" s="93"/>
      <c r="I436" s="269"/>
      <c r="J436" s="228"/>
      <c r="K436" s="269"/>
      <c r="L436" s="228"/>
      <c r="M436" s="269"/>
      <c r="O436" s="2"/>
    </row>
    <row r="437" spans="1:15" s="1" customFormat="1">
      <c r="A437" s="210"/>
      <c r="B437" s="21"/>
      <c r="C437" s="268"/>
      <c r="D437" s="266"/>
      <c r="E437" s="118"/>
      <c r="F437" s="93"/>
      <c r="G437" s="269"/>
      <c r="H437" s="93"/>
      <c r="I437" s="269"/>
      <c r="J437" s="228"/>
      <c r="K437" s="269"/>
      <c r="L437" s="228"/>
      <c r="M437" s="269"/>
      <c r="O437" s="2"/>
    </row>
    <row r="438" spans="1:15" s="1" customFormat="1">
      <c r="A438" s="210"/>
      <c r="B438" s="21"/>
      <c r="C438" s="268"/>
      <c r="D438" s="266"/>
      <c r="E438" s="118"/>
      <c r="F438" s="93"/>
      <c r="G438" s="269"/>
      <c r="H438" s="93"/>
      <c r="I438" s="269"/>
      <c r="J438" s="228"/>
      <c r="K438" s="269"/>
      <c r="L438" s="228"/>
      <c r="M438" s="269"/>
      <c r="O438" s="2"/>
    </row>
    <row r="439" spans="1:15" s="1" customFormat="1">
      <c r="A439" s="210"/>
      <c r="B439" s="21"/>
      <c r="C439" s="268"/>
      <c r="D439" s="266"/>
      <c r="E439" s="118"/>
      <c r="F439" s="93"/>
      <c r="G439" s="269"/>
      <c r="H439" s="93"/>
      <c r="I439" s="269"/>
      <c r="J439" s="228"/>
      <c r="K439" s="269"/>
      <c r="L439" s="228"/>
      <c r="M439" s="269"/>
      <c r="O439" s="2"/>
    </row>
    <row r="440" spans="1:15" s="1" customFormat="1">
      <c r="A440" s="210"/>
      <c r="B440" s="21"/>
      <c r="C440" s="268"/>
      <c r="D440" s="266"/>
      <c r="E440" s="118"/>
      <c r="F440" s="93"/>
      <c r="G440" s="269"/>
      <c r="H440" s="93"/>
      <c r="I440" s="269"/>
      <c r="J440" s="228"/>
      <c r="K440" s="269"/>
      <c r="L440" s="228"/>
      <c r="M440" s="269"/>
      <c r="O440" s="2"/>
    </row>
    <row r="441" spans="1:15" s="1" customFormat="1">
      <c r="A441" s="210"/>
      <c r="B441" s="21"/>
      <c r="C441" s="268"/>
      <c r="D441" s="266"/>
      <c r="E441" s="118"/>
      <c r="F441" s="93"/>
      <c r="G441" s="269"/>
      <c r="H441" s="93"/>
      <c r="I441" s="269"/>
      <c r="J441" s="228"/>
      <c r="K441" s="269"/>
      <c r="L441" s="228"/>
      <c r="M441" s="269"/>
      <c r="O441" s="2"/>
    </row>
    <row r="442" spans="1:15" s="1" customFormat="1">
      <c r="A442" s="210"/>
      <c r="B442" s="21"/>
      <c r="C442" s="268"/>
      <c r="D442" s="266"/>
      <c r="E442" s="118"/>
      <c r="F442" s="93"/>
      <c r="G442" s="269"/>
      <c r="H442" s="93"/>
      <c r="I442" s="269"/>
      <c r="J442" s="228"/>
      <c r="K442" s="269"/>
      <c r="L442" s="228"/>
      <c r="M442" s="269"/>
      <c r="O442" s="2"/>
    </row>
    <row r="443" spans="1:15" s="1" customFormat="1">
      <c r="A443" s="210"/>
      <c r="B443" s="21"/>
      <c r="C443" s="268"/>
      <c r="D443" s="266"/>
      <c r="E443" s="118"/>
      <c r="F443" s="93"/>
      <c r="G443" s="269"/>
      <c r="H443" s="93"/>
      <c r="I443" s="269"/>
      <c r="J443" s="228"/>
      <c r="K443" s="269"/>
      <c r="L443" s="228"/>
      <c r="M443" s="269"/>
      <c r="O443" s="2"/>
    </row>
    <row r="444" spans="1:15" s="1" customFormat="1">
      <c r="A444" s="210"/>
      <c r="B444" s="21"/>
      <c r="C444" s="268"/>
      <c r="D444" s="266"/>
      <c r="E444" s="118"/>
      <c r="F444" s="93"/>
      <c r="G444" s="269"/>
      <c r="H444" s="93"/>
      <c r="I444" s="269"/>
      <c r="J444" s="228"/>
      <c r="K444" s="269"/>
      <c r="L444" s="228"/>
      <c r="M444" s="269"/>
      <c r="O444" s="2"/>
    </row>
    <row r="445" spans="1:15" s="1" customFormat="1">
      <c r="A445" s="210"/>
      <c r="B445" s="21"/>
      <c r="C445" s="268"/>
      <c r="D445" s="266"/>
      <c r="E445" s="118"/>
      <c r="F445" s="93"/>
      <c r="G445" s="269"/>
      <c r="H445" s="93"/>
      <c r="I445" s="269"/>
      <c r="J445" s="228"/>
      <c r="K445" s="269"/>
      <c r="L445" s="228"/>
      <c r="M445" s="269"/>
      <c r="O445" s="2"/>
    </row>
    <row r="446" spans="1:15" s="1" customFormat="1">
      <c r="A446" s="210"/>
      <c r="B446" s="21"/>
      <c r="C446" s="268"/>
      <c r="D446" s="266"/>
      <c r="E446" s="118"/>
      <c r="F446" s="93"/>
      <c r="G446" s="269"/>
      <c r="H446" s="93"/>
      <c r="I446" s="269"/>
      <c r="J446" s="228"/>
      <c r="K446" s="269"/>
      <c r="L446" s="228"/>
      <c r="M446" s="269"/>
      <c r="O446" s="2"/>
    </row>
    <row r="447" spans="1:15" s="1" customFormat="1">
      <c r="A447" s="210"/>
      <c r="B447" s="21"/>
      <c r="C447" s="268"/>
      <c r="D447" s="266"/>
      <c r="E447" s="118"/>
      <c r="F447" s="93"/>
      <c r="G447" s="269"/>
      <c r="H447" s="93"/>
      <c r="I447" s="269"/>
      <c r="J447" s="228"/>
      <c r="K447" s="269"/>
      <c r="L447" s="228"/>
      <c r="M447" s="269"/>
      <c r="O447" s="2"/>
    </row>
    <row r="448" spans="1:15" s="1" customFormat="1">
      <c r="A448" s="210"/>
      <c r="B448" s="21"/>
      <c r="C448" s="268"/>
      <c r="D448" s="266"/>
      <c r="E448" s="118"/>
      <c r="F448" s="93"/>
      <c r="G448" s="269"/>
      <c r="H448" s="93"/>
      <c r="I448" s="269"/>
      <c r="J448" s="228"/>
      <c r="K448" s="269"/>
      <c r="L448" s="228"/>
      <c r="M448" s="269"/>
      <c r="O448" s="2"/>
    </row>
    <row r="449" spans="1:15" s="1" customFormat="1">
      <c r="A449" s="210"/>
      <c r="B449" s="21"/>
      <c r="C449" s="268"/>
      <c r="D449" s="266"/>
      <c r="E449" s="118"/>
      <c r="F449" s="93"/>
      <c r="G449" s="269"/>
      <c r="H449" s="93"/>
      <c r="I449" s="269"/>
      <c r="J449" s="228"/>
      <c r="K449" s="269"/>
      <c r="L449" s="228"/>
      <c r="M449" s="269"/>
      <c r="O449" s="2"/>
    </row>
    <row r="450" spans="1:15" s="1" customFormat="1">
      <c r="A450" s="210"/>
      <c r="B450" s="21"/>
      <c r="C450" s="268"/>
      <c r="D450" s="266"/>
      <c r="E450" s="118"/>
      <c r="F450" s="93"/>
      <c r="G450" s="269"/>
      <c r="H450" s="93"/>
      <c r="I450" s="269"/>
      <c r="J450" s="228"/>
      <c r="K450" s="269"/>
      <c r="L450" s="228"/>
      <c r="M450" s="269"/>
      <c r="O450" s="2"/>
    </row>
    <row r="451" spans="1:15" s="1" customFormat="1">
      <c r="A451" s="210"/>
      <c r="B451" s="21"/>
      <c r="C451" s="268"/>
      <c r="D451" s="266"/>
      <c r="E451" s="118"/>
      <c r="F451" s="93"/>
      <c r="G451" s="269"/>
      <c r="H451" s="93"/>
      <c r="I451" s="269"/>
      <c r="J451" s="228"/>
      <c r="K451" s="269"/>
      <c r="L451" s="228"/>
      <c r="M451" s="269"/>
      <c r="O451" s="2"/>
    </row>
    <row r="452" spans="1:15" s="1" customFormat="1">
      <c r="A452" s="210"/>
      <c r="B452" s="21"/>
      <c r="C452" s="268"/>
      <c r="D452" s="266"/>
      <c r="E452" s="118"/>
      <c r="F452" s="93"/>
      <c r="G452" s="269"/>
      <c r="H452" s="93"/>
      <c r="I452" s="269"/>
      <c r="J452" s="228"/>
      <c r="K452" s="269"/>
      <c r="L452" s="228"/>
      <c r="M452" s="269"/>
      <c r="O452" s="2"/>
    </row>
    <row r="453" spans="1:15" s="1" customFormat="1">
      <c r="A453" s="210"/>
      <c r="B453" s="21"/>
      <c r="C453" s="268"/>
      <c r="D453" s="266"/>
      <c r="E453" s="118"/>
      <c r="F453" s="93"/>
      <c r="G453" s="269"/>
      <c r="H453" s="93"/>
      <c r="I453" s="269"/>
      <c r="J453" s="228"/>
      <c r="K453" s="269"/>
      <c r="L453" s="228"/>
      <c r="M453" s="269"/>
      <c r="O453" s="2"/>
    </row>
    <row r="454" spans="1:15" s="1" customFormat="1">
      <c r="A454" s="210"/>
      <c r="B454" s="21"/>
      <c r="C454" s="268"/>
      <c r="D454" s="266"/>
      <c r="E454" s="118"/>
      <c r="F454" s="93"/>
      <c r="G454" s="269"/>
      <c r="H454" s="93"/>
      <c r="I454" s="269"/>
      <c r="J454" s="228"/>
      <c r="K454" s="269"/>
      <c r="L454" s="228"/>
      <c r="M454" s="269"/>
      <c r="O454" s="2"/>
    </row>
    <row r="455" spans="1:15" s="1" customFormat="1">
      <c r="A455" s="210"/>
      <c r="B455" s="21"/>
      <c r="C455" s="268"/>
      <c r="D455" s="266"/>
      <c r="E455" s="118"/>
      <c r="F455" s="93"/>
      <c r="G455" s="269"/>
      <c r="H455" s="93"/>
      <c r="I455" s="269"/>
      <c r="J455" s="228"/>
      <c r="K455" s="269"/>
      <c r="L455" s="228"/>
      <c r="M455" s="269"/>
      <c r="O455" s="2"/>
    </row>
    <row r="456" spans="1:15" s="1" customFormat="1">
      <c r="A456" s="210"/>
      <c r="B456" s="21"/>
      <c r="C456" s="268"/>
      <c r="D456" s="266"/>
      <c r="E456" s="118"/>
      <c r="F456" s="93"/>
      <c r="G456" s="269"/>
      <c r="H456" s="93"/>
      <c r="I456" s="269"/>
      <c r="J456" s="228"/>
      <c r="K456" s="269"/>
      <c r="L456" s="228"/>
      <c r="M456" s="269"/>
      <c r="O456" s="2"/>
    </row>
    <row r="457" spans="1:15" s="1" customFormat="1">
      <c r="A457" s="210"/>
      <c r="B457" s="21"/>
      <c r="C457" s="268"/>
      <c r="D457" s="266"/>
      <c r="E457" s="118"/>
      <c r="F457" s="93"/>
      <c r="G457" s="269"/>
      <c r="H457" s="93"/>
      <c r="I457" s="269"/>
      <c r="J457" s="228"/>
      <c r="K457" s="269"/>
      <c r="L457" s="228"/>
      <c r="M457" s="269"/>
      <c r="O457" s="2"/>
    </row>
    <row r="458" spans="1:15" s="1" customFormat="1">
      <c r="A458" s="210"/>
      <c r="B458" s="21"/>
      <c r="C458" s="268"/>
      <c r="D458" s="266"/>
      <c r="E458" s="118"/>
      <c r="F458" s="93"/>
      <c r="G458" s="269"/>
      <c r="H458" s="93"/>
      <c r="I458" s="269"/>
      <c r="J458" s="228"/>
      <c r="K458" s="269"/>
      <c r="L458" s="228"/>
      <c r="M458" s="269"/>
      <c r="O458" s="2"/>
    </row>
    <row r="459" spans="1:15" s="1" customFormat="1">
      <c r="A459" s="210"/>
      <c r="B459" s="21"/>
      <c r="C459" s="268"/>
      <c r="D459" s="266"/>
      <c r="E459" s="118"/>
      <c r="F459" s="93"/>
      <c r="G459" s="269"/>
      <c r="H459" s="93"/>
      <c r="I459" s="269"/>
      <c r="J459" s="228"/>
      <c r="K459" s="269"/>
      <c r="L459" s="228"/>
      <c r="M459" s="269"/>
      <c r="O459" s="2"/>
    </row>
    <row r="460" spans="1:15" s="1" customFormat="1">
      <c r="A460" s="210"/>
      <c r="B460" s="21"/>
      <c r="C460" s="268"/>
      <c r="D460" s="266"/>
      <c r="E460" s="118"/>
      <c r="F460" s="93"/>
      <c r="G460" s="269"/>
      <c r="H460" s="93"/>
      <c r="I460" s="269"/>
      <c r="J460" s="228"/>
      <c r="K460" s="269"/>
      <c r="L460" s="228"/>
      <c r="M460" s="269"/>
      <c r="O460" s="2"/>
    </row>
    <row r="461" spans="1:15" s="1" customFormat="1">
      <c r="A461" s="210"/>
      <c r="B461" s="21"/>
      <c r="C461" s="268"/>
      <c r="D461" s="266"/>
      <c r="E461" s="118"/>
      <c r="F461" s="93"/>
      <c r="G461" s="269"/>
      <c r="H461" s="93"/>
      <c r="I461" s="269"/>
      <c r="J461" s="228"/>
      <c r="K461" s="269"/>
      <c r="L461" s="228"/>
      <c r="M461" s="269"/>
      <c r="O461" s="2"/>
    </row>
    <row r="462" spans="1:15" s="1" customFormat="1">
      <c r="A462" s="210"/>
      <c r="B462" s="21"/>
      <c r="C462" s="268"/>
      <c r="D462" s="266"/>
      <c r="E462" s="118"/>
      <c r="F462" s="93"/>
      <c r="G462" s="269"/>
      <c r="H462" s="93"/>
      <c r="I462" s="269"/>
      <c r="J462" s="228"/>
      <c r="K462" s="269"/>
      <c r="L462" s="228"/>
      <c r="M462" s="269"/>
      <c r="O462" s="2"/>
    </row>
    <row r="463" spans="1:15" s="1" customFormat="1">
      <c r="A463" s="210"/>
      <c r="B463" s="21"/>
      <c r="C463" s="268"/>
      <c r="D463" s="266"/>
      <c r="E463" s="118"/>
      <c r="F463" s="93"/>
      <c r="G463" s="269"/>
      <c r="H463" s="93"/>
      <c r="I463" s="269"/>
      <c r="J463" s="228"/>
      <c r="K463" s="269"/>
      <c r="L463" s="228"/>
      <c r="M463" s="269"/>
      <c r="O463" s="2"/>
    </row>
    <row r="464" spans="1:15" s="1" customFormat="1">
      <c r="A464" s="210"/>
      <c r="B464" s="21"/>
      <c r="C464" s="268"/>
      <c r="D464" s="266"/>
      <c r="E464" s="118"/>
      <c r="F464" s="93"/>
      <c r="G464" s="269"/>
      <c r="H464" s="93"/>
      <c r="I464" s="269"/>
      <c r="J464" s="228"/>
      <c r="K464" s="269"/>
      <c r="L464" s="228"/>
      <c r="M464" s="269"/>
      <c r="O464" s="2"/>
    </row>
    <row r="465" spans="1:15" s="1" customFormat="1">
      <c r="A465" s="210"/>
      <c r="B465" s="21"/>
      <c r="C465" s="268"/>
      <c r="D465" s="266"/>
      <c r="E465" s="118"/>
      <c r="F465" s="93"/>
      <c r="G465" s="269"/>
      <c r="H465" s="93"/>
      <c r="I465" s="269"/>
      <c r="J465" s="228"/>
      <c r="K465" s="269"/>
      <c r="L465" s="228"/>
      <c r="M465" s="269"/>
      <c r="O465" s="2"/>
    </row>
    <row r="466" spans="1:15" s="1" customFormat="1">
      <c r="A466" s="210"/>
      <c r="B466" s="21"/>
      <c r="C466" s="268"/>
      <c r="D466" s="266"/>
      <c r="E466" s="118"/>
      <c r="F466" s="93"/>
      <c r="G466" s="269"/>
      <c r="H466" s="93"/>
      <c r="I466" s="269"/>
      <c r="J466" s="228"/>
      <c r="K466" s="269"/>
      <c r="L466" s="228"/>
      <c r="M466" s="269"/>
      <c r="O466" s="2"/>
    </row>
    <row r="467" spans="1:15" s="1" customFormat="1">
      <c r="A467" s="210"/>
      <c r="B467" s="21"/>
      <c r="C467" s="268"/>
      <c r="D467" s="266"/>
      <c r="E467" s="118"/>
      <c r="F467" s="93"/>
      <c r="G467" s="269"/>
      <c r="H467" s="93"/>
      <c r="I467" s="269"/>
      <c r="J467" s="228"/>
      <c r="K467" s="269"/>
      <c r="L467" s="228"/>
      <c r="M467" s="269"/>
      <c r="O467" s="2"/>
    </row>
    <row r="468" spans="1:15" s="1" customFormat="1">
      <c r="A468" s="210"/>
      <c r="B468" s="21"/>
      <c r="C468" s="268"/>
      <c r="D468" s="266"/>
      <c r="E468" s="118"/>
      <c r="F468" s="93"/>
      <c r="G468" s="269"/>
      <c r="H468" s="93"/>
      <c r="I468" s="269"/>
      <c r="J468" s="228"/>
      <c r="K468" s="269"/>
      <c r="L468" s="228"/>
      <c r="M468" s="269"/>
      <c r="O468" s="2"/>
    </row>
    <row r="469" spans="1:15" s="1" customFormat="1">
      <c r="A469" s="210"/>
      <c r="B469" s="21"/>
      <c r="C469" s="268"/>
      <c r="D469" s="266"/>
      <c r="E469" s="118"/>
      <c r="F469" s="93"/>
      <c r="G469" s="269"/>
      <c r="H469" s="93"/>
      <c r="I469" s="269"/>
      <c r="J469" s="228"/>
      <c r="K469" s="269"/>
      <c r="L469" s="228"/>
      <c r="M469" s="269"/>
      <c r="O469" s="2"/>
    </row>
    <row r="470" spans="1:15" s="1" customFormat="1">
      <c r="A470" s="210"/>
      <c r="B470" s="21"/>
      <c r="C470" s="268"/>
      <c r="D470" s="266"/>
      <c r="E470" s="118"/>
      <c r="F470" s="93"/>
      <c r="G470" s="269"/>
      <c r="H470" s="93"/>
      <c r="I470" s="269"/>
      <c r="J470" s="228"/>
      <c r="K470" s="269"/>
      <c r="L470" s="228"/>
      <c r="M470" s="269"/>
      <c r="O470" s="2"/>
    </row>
    <row r="471" spans="1:15" s="1" customFormat="1">
      <c r="A471" s="210"/>
      <c r="B471" s="21"/>
      <c r="C471" s="268"/>
      <c r="D471" s="266"/>
      <c r="E471" s="118"/>
      <c r="F471" s="93"/>
      <c r="G471" s="269"/>
      <c r="H471" s="93"/>
      <c r="I471" s="269"/>
      <c r="J471" s="228"/>
      <c r="K471" s="269"/>
      <c r="L471" s="228"/>
      <c r="M471" s="269"/>
      <c r="O471" s="2"/>
    </row>
    <row r="472" spans="1:15" s="1" customFormat="1">
      <c r="A472" s="210"/>
      <c r="B472" s="21"/>
      <c r="C472" s="268"/>
      <c r="D472" s="266"/>
      <c r="E472" s="118"/>
      <c r="F472" s="93"/>
      <c r="G472" s="269"/>
      <c r="H472" s="93"/>
      <c r="I472" s="269"/>
      <c r="J472" s="228"/>
      <c r="K472" s="269"/>
      <c r="L472" s="228"/>
      <c r="M472" s="269"/>
      <c r="O472" s="2"/>
    </row>
    <row r="473" spans="1:15" s="1" customFormat="1">
      <c r="A473" s="210"/>
      <c r="B473" s="21"/>
      <c r="C473" s="268"/>
      <c r="D473" s="266"/>
      <c r="E473" s="118"/>
      <c r="F473" s="93"/>
      <c r="G473" s="269"/>
      <c r="H473" s="93"/>
      <c r="I473" s="269"/>
      <c r="J473" s="228"/>
      <c r="K473" s="269"/>
      <c r="L473" s="228"/>
      <c r="M473" s="269"/>
      <c r="O473" s="2"/>
    </row>
    <row r="474" spans="1:15" s="1" customFormat="1">
      <c r="A474" s="210"/>
      <c r="B474" s="21"/>
      <c r="C474" s="268"/>
      <c r="D474" s="266"/>
      <c r="E474" s="118"/>
      <c r="F474" s="93"/>
      <c r="G474" s="269"/>
      <c r="H474" s="93"/>
      <c r="I474" s="269"/>
      <c r="J474" s="228"/>
      <c r="K474" s="269"/>
      <c r="L474" s="228"/>
      <c r="M474" s="269"/>
      <c r="O474" s="2"/>
    </row>
    <row r="475" spans="1:15" s="1" customFormat="1">
      <c r="A475" s="210"/>
      <c r="B475" s="21"/>
      <c r="C475" s="268"/>
      <c r="D475" s="266"/>
      <c r="E475" s="118"/>
      <c r="F475" s="93"/>
      <c r="G475" s="269"/>
      <c r="H475" s="93"/>
      <c r="I475" s="269"/>
      <c r="J475" s="228"/>
      <c r="K475" s="269"/>
      <c r="L475" s="228"/>
      <c r="M475" s="269"/>
      <c r="O475" s="2"/>
    </row>
    <row r="476" spans="1:15" s="1" customFormat="1">
      <c r="A476" s="210"/>
      <c r="B476" s="21"/>
      <c r="C476" s="268"/>
      <c r="D476" s="266"/>
      <c r="E476" s="118"/>
      <c r="F476" s="93"/>
      <c r="G476" s="269"/>
      <c r="H476" s="93"/>
      <c r="I476" s="269"/>
      <c r="J476" s="228"/>
      <c r="K476" s="269"/>
      <c r="L476" s="228"/>
      <c r="M476" s="269"/>
      <c r="O476" s="2"/>
    </row>
    <row r="477" spans="1:15" s="1" customFormat="1">
      <c r="A477" s="210"/>
      <c r="B477" s="21"/>
      <c r="C477" s="268"/>
      <c r="D477" s="266"/>
      <c r="E477" s="118"/>
      <c r="F477" s="93"/>
      <c r="G477" s="269"/>
      <c r="H477" s="93"/>
      <c r="I477" s="269"/>
      <c r="J477" s="228"/>
      <c r="K477" s="269"/>
      <c r="L477" s="228"/>
      <c r="M477" s="269"/>
      <c r="O477" s="2"/>
    </row>
    <row r="478" spans="1:15" s="1" customFormat="1">
      <c r="A478" s="210"/>
      <c r="B478" s="21"/>
      <c r="C478" s="268"/>
      <c r="D478" s="266"/>
      <c r="E478" s="118"/>
      <c r="F478" s="93"/>
      <c r="G478" s="269"/>
      <c r="H478" s="93"/>
      <c r="I478" s="269"/>
      <c r="J478" s="228"/>
      <c r="K478" s="269"/>
      <c r="L478" s="228"/>
      <c r="M478" s="269"/>
      <c r="O478" s="2"/>
    </row>
    <row r="479" spans="1:15" s="1" customFormat="1">
      <c r="A479" s="210"/>
      <c r="B479" s="21"/>
      <c r="C479" s="268"/>
      <c r="D479" s="266"/>
      <c r="E479" s="118"/>
      <c r="F479" s="93"/>
      <c r="G479" s="269"/>
      <c r="H479" s="93"/>
      <c r="I479" s="269"/>
      <c r="J479" s="228"/>
      <c r="K479" s="269"/>
      <c r="L479" s="228"/>
      <c r="M479" s="269"/>
      <c r="O479" s="2"/>
    </row>
    <row r="480" spans="1:15" s="1" customFormat="1">
      <c r="A480" s="210"/>
      <c r="B480" s="21"/>
      <c r="C480" s="268"/>
      <c r="D480" s="266"/>
      <c r="E480" s="118"/>
      <c r="F480" s="93"/>
      <c r="G480" s="269"/>
      <c r="H480" s="93"/>
      <c r="I480" s="269"/>
      <c r="J480" s="228"/>
      <c r="K480" s="269"/>
      <c r="L480" s="228"/>
      <c r="M480" s="269"/>
      <c r="O480" s="2"/>
    </row>
    <row r="481" spans="1:15" s="1" customFormat="1">
      <c r="A481" s="210"/>
      <c r="B481" s="21"/>
      <c r="C481" s="268"/>
      <c r="D481" s="266"/>
      <c r="E481" s="118"/>
      <c r="F481" s="93"/>
      <c r="G481" s="269"/>
      <c r="H481" s="93"/>
      <c r="I481" s="269"/>
      <c r="J481" s="228"/>
      <c r="K481" s="269"/>
      <c r="L481" s="228"/>
      <c r="M481" s="269"/>
      <c r="O481" s="2"/>
    </row>
    <row r="482" spans="1:15" s="1" customFormat="1">
      <c r="A482" s="210"/>
      <c r="B482" s="21"/>
      <c r="C482" s="268"/>
      <c r="D482" s="266"/>
      <c r="E482" s="118"/>
      <c r="F482" s="93"/>
      <c r="G482" s="269"/>
      <c r="H482" s="93"/>
      <c r="I482" s="269"/>
      <c r="J482" s="228"/>
      <c r="K482" s="269"/>
      <c r="L482" s="228"/>
      <c r="M482" s="269"/>
      <c r="O482" s="2"/>
    </row>
    <row r="483" spans="1:15" s="1" customFormat="1">
      <c r="A483" s="210"/>
      <c r="B483" s="21"/>
      <c r="C483" s="268"/>
      <c r="D483" s="266"/>
      <c r="E483" s="118"/>
      <c r="F483" s="93"/>
      <c r="G483" s="269"/>
      <c r="H483" s="93"/>
      <c r="I483" s="269"/>
      <c r="J483" s="228"/>
      <c r="K483" s="269"/>
      <c r="L483" s="228"/>
      <c r="M483" s="269"/>
      <c r="O483" s="2"/>
    </row>
    <row r="484" spans="1:15" s="1" customFormat="1">
      <c r="A484" s="210"/>
      <c r="B484" s="21"/>
      <c r="C484" s="268"/>
      <c r="D484" s="266"/>
      <c r="E484" s="118"/>
      <c r="F484" s="93"/>
      <c r="G484" s="269"/>
      <c r="H484" s="93"/>
      <c r="I484" s="269"/>
      <c r="J484" s="228"/>
      <c r="K484" s="269"/>
      <c r="L484" s="228"/>
      <c r="M484" s="269"/>
      <c r="O484" s="2"/>
    </row>
    <row r="485" spans="1:15" s="1" customFormat="1">
      <c r="A485" s="210"/>
      <c r="B485" s="21"/>
      <c r="C485" s="268"/>
      <c r="D485" s="266"/>
      <c r="E485" s="118"/>
      <c r="F485" s="93"/>
      <c r="G485" s="269"/>
      <c r="H485" s="93"/>
      <c r="I485" s="269"/>
      <c r="J485" s="228"/>
      <c r="K485" s="269"/>
      <c r="L485" s="228"/>
      <c r="M485" s="269"/>
      <c r="O485" s="2"/>
    </row>
    <row r="486" spans="1:15" s="1" customFormat="1">
      <c r="A486" s="210"/>
      <c r="B486" s="21"/>
      <c r="C486" s="268"/>
      <c r="D486" s="266"/>
      <c r="E486" s="118"/>
      <c r="F486" s="93"/>
      <c r="G486" s="269"/>
      <c r="H486" s="93"/>
      <c r="I486" s="269"/>
      <c r="J486" s="228"/>
      <c r="K486" s="269"/>
      <c r="L486" s="228"/>
      <c r="M486" s="269"/>
      <c r="O486" s="2"/>
    </row>
    <row r="487" spans="1:15" s="1" customFormat="1">
      <c r="A487" s="210"/>
      <c r="B487" s="21"/>
      <c r="C487" s="268"/>
      <c r="D487" s="266"/>
      <c r="E487" s="118"/>
      <c r="F487" s="93"/>
      <c r="G487" s="269"/>
      <c r="H487" s="93"/>
      <c r="I487" s="269"/>
      <c r="J487" s="228"/>
      <c r="K487" s="269"/>
      <c r="L487" s="228"/>
      <c r="M487" s="269"/>
      <c r="O487" s="2"/>
    </row>
    <row r="488" spans="1:15" s="1" customFormat="1">
      <c r="A488" s="210"/>
      <c r="B488" s="21"/>
      <c r="C488" s="268"/>
      <c r="D488" s="266"/>
      <c r="E488" s="118"/>
      <c r="F488" s="93"/>
      <c r="G488" s="269"/>
      <c r="H488" s="93"/>
      <c r="I488" s="269"/>
      <c r="J488" s="228"/>
      <c r="K488" s="269"/>
      <c r="L488" s="228"/>
      <c r="M488" s="269"/>
      <c r="O488" s="2"/>
    </row>
    <row r="489" spans="1:15" s="1" customFormat="1">
      <c r="A489" s="210"/>
      <c r="B489" s="21"/>
      <c r="C489" s="268"/>
      <c r="D489" s="266"/>
      <c r="E489" s="118"/>
      <c r="F489" s="93"/>
      <c r="G489" s="269"/>
      <c r="H489" s="93"/>
      <c r="I489" s="269"/>
      <c r="J489" s="228"/>
      <c r="K489" s="269"/>
      <c r="L489" s="228"/>
      <c r="M489" s="269"/>
      <c r="O489" s="2"/>
    </row>
    <row r="490" spans="1:15" s="1" customFormat="1">
      <c r="A490" s="210"/>
      <c r="B490" s="21"/>
      <c r="C490" s="268"/>
      <c r="D490" s="266"/>
      <c r="E490" s="118"/>
      <c r="F490" s="93"/>
      <c r="G490" s="269"/>
      <c r="H490" s="93"/>
      <c r="I490" s="269"/>
      <c r="J490" s="228"/>
      <c r="K490" s="269"/>
      <c r="L490" s="228"/>
      <c r="M490" s="269"/>
      <c r="O490" s="2"/>
    </row>
    <row r="491" spans="1:15" s="1" customFormat="1">
      <c r="A491" s="210"/>
      <c r="B491" s="21"/>
      <c r="C491" s="268"/>
      <c r="D491" s="266"/>
      <c r="E491" s="118"/>
      <c r="F491" s="93"/>
      <c r="G491" s="269"/>
      <c r="H491" s="93"/>
      <c r="I491" s="269"/>
      <c r="J491" s="228"/>
      <c r="K491" s="269"/>
      <c r="L491" s="228"/>
      <c r="M491" s="269"/>
      <c r="O491" s="2"/>
    </row>
    <row r="492" spans="1:15" s="1" customFormat="1">
      <c r="A492" s="210"/>
      <c r="B492" s="21"/>
      <c r="C492" s="268"/>
      <c r="D492" s="266"/>
      <c r="E492" s="118"/>
      <c r="F492" s="93"/>
      <c r="G492" s="269"/>
      <c r="H492" s="93"/>
      <c r="I492" s="269"/>
      <c r="J492" s="228"/>
      <c r="K492" s="269"/>
      <c r="L492" s="228"/>
      <c r="M492" s="269"/>
      <c r="O492" s="2"/>
    </row>
    <row r="493" spans="1:15" s="1" customFormat="1">
      <c r="A493" s="210"/>
      <c r="B493" s="21"/>
      <c r="C493" s="268"/>
      <c r="D493" s="266"/>
      <c r="E493" s="118"/>
      <c r="F493" s="93"/>
      <c r="G493" s="269"/>
      <c r="H493" s="93"/>
      <c r="I493" s="269"/>
      <c r="J493" s="228"/>
      <c r="K493" s="269"/>
      <c r="L493" s="228"/>
      <c r="M493" s="269"/>
      <c r="O493" s="2"/>
    </row>
    <row r="494" spans="1:15" s="1" customFormat="1">
      <c r="A494" s="210"/>
      <c r="B494" s="21"/>
      <c r="C494" s="268"/>
      <c r="D494" s="266"/>
      <c r="E494" s="118"/>
      <c r="F494" s="93"/>
      <c r="G494" s="269"/>
      <c r="H494" s="93"/>
      <c r="I494" s="269"/>
      <c r="J494" s="228"/>
      <c r="K494" s="269"/>
      <c r="L494" s="228"/>
      <c r="M494" s="269"/>
      <c r="O494" s="2"/>
    </row>
    <row r="495" spans="1:15" s="1" customFormat="1">
      <c r="A495" s="210"/>
      <c r="B495" s="21"/>
      <c r="C495" s="268"/>
      <c r="D495" s="266"/>
      <c r="E495" s="118"/>
      <c r="F495" s="93"/>
      <c r="G495" s="269"/>
      <c r="H495" s="93"/>
      <c r="I495" s="269"/>
      <c r="J495" s="228"/>
      <c r="K495" s="269"/>
      <c r="L495" s="228"/>
      <c r="M495" s="269"/>
      <c r="O495" s="2"/>
    </row>
    <row r="496" spans="1:15" s="1" customFormat="1">
      <c r="A496" s="210"/>
      <c r="B496" s="21"/>
      <c r="C496" s="268"/>
      <c r="D496" s="266"/>
      <c r="E496" s="118"/>
      <c r="F496" s="93"/>
      <c r="G496" s="269"/>
      <c r="H496" s="93"/>
      <c r="I496" s="269"/>
      <c r="J496" s="228"/>
      <c r="K496" s="269"/>
      <c r="L496" s="228"/>
      <c r="M496" s="269"/>
      <c r="O496" s="2"/>
    </row>
    <row r="497" spans="1:15" s="1" customFormat="1">
      <c r="A497" s="210"/>
      <c r="B497" s="21"/>
      <c r="C497" s="268"/>
      <c r="D497" s="266"/>
      <c r="E497" s="118"/>
      <c r="F497" s="93"/>
      <c r="G497" s="269"/>
      <c r="H497" s="93"/>
      <c r="I497" s="269"/>
      <c r="J497" s="228"/>
      <c r="K497" s="269"/>
      <c r="L497" s="228"/>
      <c r="M497" s="269"/>
      <c r="O497" s="2"/>
    </row>
    <row r="498" spans="1:15" s="1" customFormat="1">
      <c r="A498" s="210"/>
      <c r="B498" s="21"/>
      <c r="C498" s="268"/>
      <c r="D498" s="266"/>
      <c r="E498" s="118"/>
      <c r="F498" s="93"/>
      <c r="G498" s="269"/>
      <c r="H498" s="93"/>
      <c r="I498" s="269"/>
      <c r="J498" s="228"/>
      <c r="K498" s="269"/>
      <c r="L498" s="228"/>
      <c r="M498" s="269"/>
      <c r="O498" s="2"/>
    </row>
    <row r="499" spans="1:15" s="1" customFormat="1">
      <c r="A499" s="210"/>
      <c r="B499" s="21"/>
      <c r="C499" s="268"/>
      <c r="D499" s="266"/>
      <c r="E499" s="118"/>
      <c r="F499" s="93"/>
      <c r="G499" s="269"/>
      <c r="H499" s="93"/>
      <c r="I499" s="269"/>
      <c r="J499" s="228"/>
      <c r="K499" s="269"/>
      <c r="L499" s="228"/>
      <c r="M499" s="269"/>
      <c r="O499" s="2"/>
    </row>
    <row r="500" spans="1:15" s="1" customFormat="1">
      <c r="A500" s="210"/>
      <c r="B500" s="21"/>
      <c r="C500" s="268"/>
      <c r="D500" s="266"/>
      <c r="E500" s="118"/>
      <c r="F500" s="93"/>
      <c r="G500" s="269"/>
      <c r="H500" s="93"/>
      <c r="I500" s="269"/>
      <c r="J500" s="228"/>
      <c r="K500" s="269"/>
      <c r="L500" s="228"/>
      <c r="M500" s="269"/>
      <c r="O500" s="2"/>
    </row>
    <row r="501" spans="1:15" s="1" customFormat="1">
      <c r="A501" s="210"/>
      <c r="B501" s="21"/>
      <c r="C501" s="268"/>
      <c r="D501" s="266"/>
      <c r="E501" s="118"/>
      <c r="F501" s="93"/>
      <c r="G501" s="269"/>
      <c r="H501" s="93"/>
      <c r="I501" s="269"/>
      <c r="J501" s="228"/>
      <c r="K501" s="269"/>
      <c r="L501" s="228"/>
      <c r="M501" s="269"/>
      <c r="O501" s="2"/>
    </row>
    <row r="502" spans="1:15" s="1" customFormat="1">
      <c r="A502" s="210"/>
      <c r="B502" s="21"/>
      <c r="C502" s="268"/>
      <c r="D502" s="266"/>
      <c r="E502" s="118"/>
      <c r="F502" s="93"/>
      <c r="G502" s="269"/>
      <c r="H502" s="93"/>
      <c r="I502" s="269"/>
      <c r="J502" s="228"/>
      <c r="K502" s="269"/>
      <c r="L502" s="228"/>
      <c r="M502" s="269"/>
      <c r="O502" s="2"/>
    </row>
    <row r="503" spans="1:15" s="1" customFormat="1">
      <c r="A503" s="210"/>
      <c r="B503" s="21"/>
      <c r="C503" s="268"/>
      <c r="D503" s="266"/>
      <c r="E503" s="118"/>
      <c r="F503" s="93"/>
      <c r="G503" s="269"/>
      <c r="H503" s="93"/>
      <c r="I503" s="269"/>
      <c r="J503" s="228"/>
      <c r="K503" s="269"/>
      <c r="L503" s="228"/>
      <c r="M503" s="269"/>
      <c r="O503" s="2"/>
    </row>
    <row r="504" spans="1:15" s="1" customFormat="1">
      <c r="A504" s="210"/>
      <c r="B504" s="21"/>
      <c r="C504" s="268"/>
      <c r="D504" s="266"/>
      <c r="E504" s="118"/>
      <c r="F504" s="93"/>
      <c r="G504" s="269"/>
      <c r="H504" s="93"/>
      <c r="I504" s="269"/>
      <c r="J504" s="228"/>
      <c r="K504" s="269"/>
      <c r="L504" s="228"/>
      <c r="M504" s="269"/>
      <c r="O504" s="2"/>
    </row>
    <row r="505" spans="1:15" s="1" customFormat="1">
      <c r="A505" s="210"/>
      <c r="B505" s="21"/>
      <c r="C505" s="268"/>
      <c r="D505" s="266"/>
      <c r="E505" s="118"/>
      <c r="F505" s="93"/>
      <c r="G505" s="269"/>
      <c r="H505" s="93"/>
      <c r="I505" s="269"/>
      <c r="J505" s="228"/>
      <c r="K505" s="269"/>
      <c r="L505" s="228"/>
      <c r="M505" s="269"/>
      <c r="O505" s="2"/>
    </row>
    <row r="506" spans="1:15" s="1" customFormat="1">
      <c r="A506" s="210"/>
      <c r="B506" s="21"/>
      <c r="C506" s="268"/>
      <c r="D506" s="266"/>
      <c r="E506" s="118"/>
      <c r="F506" s="93"/>
      <c r="G506" s="269"/>
      <c r="H506" s="93"/>
      <c r="I506" s="269"/>
      <c r="J506" s="228"/>
      <c r="K506" s="269"/>
      <c r="L506" s="228"/>
      <c r="M506" s="269"/>
      <c r="O506" s="2"/>
    </row>
    <row r="507" spans="1:15" s="1" customFormat="1">
      <c r="A507" s="210"/>
      <c r="B507" s="21"/>
      <c r="C507" s="268"/>
      <c r="D507" s="266"/>
      <c r="E507" s="118"/>
      <c r="F507" s="93"/>
      <c r="G507" s="269"/>
      <c r="H507" s="93"/>
      <c r="I507" s="269"/>
      <c r="J507" s="228"/>
      <c r="K507" s="269"/>
      <c r="L507" s="228"/>
      <c r="M507" s="269"/>
      <c r="O507" s="2"/>
    </row>
    <row r="508" spans="1:15" s="1" customFormat="1">
      <c r="A508" s="210"/>
      <c r="B508" s="21"/>
      <c r="C508" s="268"/>
      <c r="D508" s="266"/>
      <c r="E508" s="118"/>
      <c r="F508" s="93"/>
      <c r="G508" s="269"/>
      <c r="H508" s="93"/>
      <c r="I508" s="269"/>
      <c r="J508" s="228"/>
      <c r="K508" s="269"/>
      <c r="L508" s="228"/>
      <c r="M508" s="269"/>
      <c r="O508" s="2"/>
    </row>
    <row r="509" spans="1:15" s="1" customFormat="1">
      <c r="A509" s="210"/>
      <c r="B509" s="21"/>
      <c r="C509" s="268"/>
      <c r="D509" s="266"/>
      <c r="E509" s="118"/>
      <c r="F509" s="93"/>
      <c r="G509" s="269"/>
      <c r="H509" s="93"/>
      <c r="I509" s="269"/>
      <c r="J509" s="228"/>
      <c r="K509" s="269"/>
      <c r="L509" s="228"/>
      <c r="M509" s="269"/>
      <c r="O509" s="2"/>
    </row>
  </sheetData>
  <mergeCells count="25">
    <mergeCell ref="L15:M15"/>
    <mergeCell ref="H13:I13"/>
    <mergeCell ref="A14:A16"/>
    <mergeCell ref="B14:B16"/>
    <mergeCell ref="C14:C16"/>
    <mergeCell ref="D14:D16"/>
    <mergeCell ref="E14:E16"/>
    <mergeCell ref="F14:M14"/>
    <mergeCell ref="F15:G15"/>
    <mergeCell ref="H15:I15"/>
    <mergeCell ref="J15:K15"/>
    <mergeCell ref="L13:M13"/>
    <mergeCell ref="J12:M12"/>
    <mergeCell ref="J11:M11"/>
    <mergeCell ref="A5:M5"/>
    <mergeCell ref="A10:E10"/>
    <mergeCell ref="A8:N8"/>
    <mergeCell ref="A7:N7"/>
    <mergeCell ref="A6:N6"/>
    <mergeCell ref="A11:D11"/>
    <mergeCell ref="E11:F11"/>
    <mergeCell ref="G11:I11"/>
    <mergeCell ref="A12:D12"/>
    <mergeCell ref="E12:F12"/>
    <mergeCell ref="G12:I12"/>
  </mergeCells>
  <pageMargins left="0.2" right="0" top="1" bottom="0.5" header="0.3" footer="0.3"/>
  <pageSetup paperSize="14" scale="75" orientation="landscape" verticalDpi="300" r:id="rId1"/>
  <drawing r:id="rId2"/>
</worksheet>
</file>

<file path=xl/worksheets/sheet7.xml><?xml version="1.0" encoding="utf-8"?>
<worksheet xmlns="http://schemas.openxmlformats.org/spreadsheetml/2006/main" xmlns:r="http://schemas.openxmlformats.org/officeDocument/2006/relationships">
  <dimension ref="A1:N103"/>
  <sheetViews>
    <sheetView topLeftCell="A85" zoomScale="90" zoomScaleNormal="90" workbookViewId="0">
      <selection activeCell="E100" sqref="E100"/>
    </sheetView>
  </sheetViews>
  <sheetFormatPr defaultRowHeight="15"/>
  <cols>
    <col min="1" max="1" width="4.42578125" style="151" customWidth="1"/>
    <col min="2" max="2" width="36.42578125" style="152" customWidth="1"/>
    <col min="3" max="3" width="8.5703125" style="311" customWidth="1"/>
    <col min="4" max="4" width="14.7109375" style="312" customWidth="1"/>
    <col min="5" max="5" width="15.7109375" style="155" customWidth="1"/>
    <col min="6" max="6" width="6.28515625" style="313" customWidth="1"/>
    <col min="7" max="7" width="14.7109375" style="155" customWidth="1"/>
    <col min="8" max="8" width="6" style="313" customWidth="1"/>
    <col min="9" max="9" width="14.140625" style="314" customWidth="1"/>
    <col min="10" max="10" width="6.85546875" style="153" customWidth="1"/>
    <col min="11" max="11" width="14" style="155" customWidth="1"/>
    <col min="12" max="12" width="7.42578125" style="313" customWidth="1"/>
    <col min="13" max="13" width="15.42578125" style="155" customWidth="1"/>
    <col min="14" max="14" width="10.42578125" customWidth="1"/>
  </cols>
  <sheetData>
    <row r="1" spans="1:14" ht="15.75">
      <c r="A1" s="28"/>
      <c r="B1" s="300"/>
      <c r="C1" s="30"/>
      <c r="D1" s="301"/>
      <c r="E1" s="32"/>
      <c r="F1" s="33"/>
      <c r="G1" s="35"/>
      <c r="H1" s="33"/>
      <c r="I1" s="302"/>
      <c r="J1" s="33"/>
      <c r="K1" s="35"/>
      <c r="L1" s="33"/>
      <c r="M1" s="35"/>
      <c r="N1" s="1"/>
    </row>
    <row r="2" spans="1:14" ht="15.75">
      <c r="A2" s="28"/>
      <c r="B2" s="300"/>
      <c r="C2" s="30"/>
      <c r="D2" s="301"/>
      <c r="E2" s="32"/>
      <c r="F2" s="33"/>
      <c r="G2" s="35"/>
      <c r="H2" s="33"/>
      <c r="I2" s="302"/>
      <c r="J2" s="33"/>
      <c r="K2" s="35"/>
      <c r="L2" s="33"/>
      <c r="M2" s="35"/>
      <c r="N2" s="1"/>
    </row>
    <row r="3" spans="1:14" ht="15.75">
      <c r="A3" s="28"/>
      <c r="B3" s="300" t="s">
        <v>13</v>
      </c>
      <c r="C3" s="30"/>
      <c r="D3" s="301"/>
      <c r="E3" s="32"/>
      <c r="F3" s="33"/>
      <c r="G3" s="35"/>
      <c r="H3" s="33"/>
      <c r="I3" s="302"/>
      <c r="J3" s="33"/>
      <c r="K3" s="35"/>
      <c r="L3" s="33"/>
      <c r="M3" s="35"/>
      <c r="N3" s="1"/>
    </row>
    <row r="4" spans="1:14" ht="15.75">
      <c r="A4" s="28"/>
      <c r="B4" s="300"/>
      <c r="C4" s="30"/>
      <c r="D4" s="301"/>
      <c r="E4" s="32"/>
      <c r="F4" s="33"/>
      <c r="G4" s="35"/>
      <c r="H4" s="33"/>
      <c r="I4" s="302"/>
      <c r="J4" s="33"/>
      <c r="K4" s="35"/>
      <c r="L4" s="33"/>
      <c r="M4" s="35"/>
      <c r="N4" s="1"/>
    </row>
    <row r="5" spans="1:14" ht="15.75">
      <c r="A5" s="4193"/>
      <c r="B5" s="4193"/>
      <c r="C5" s="4193"/>
      <c r="D5" s="4193"/>
      <c r="E5" s="4193"/>
      <c r="F5" s="4193"/>
      <c r="G5" s="4193"/>
      <c r="H5" s="4193"/>
      <c r="I5" s="4193"/>
      <c r="J5" s="4193"/>
      <c r="K5" s="4193"/>
      <c r="L5" s="4193"/>
      <c r="M5" s="4193"/>
      <c r="N5" s="1"/>
    </row>
    <row r="6" spans="1:14" ht="15.75">
      <c r="A6" s="4194" t="s">
        <v>12</v>
      </c>
      <c r="B6" s="4194"/>
      <c r="C6" s="4194"/>
      <c r="D6" s="4194"/>
      <c r="E6" s="4194"/>
      <c r="F6" s="4194"/>
      <c r="G6" s="4194"/>
      <c r="H6" s="4194"/>
      <c r="I6" s="4194"/>
      <c r="J6" s="4194"/>
      <c r="K6" s="4194"/>
      <c r="L6" s="4194"/>
      <c r="M6" s="4194"/>
      <c r="N6" s="5"/>
    </row>
    <row r="7" spans="1:14" ht="15.75">
      <c r="A7" s="487"/>
      <c r="B7" s="485"/>
      <c r="C7" s="4194" t="s">
        <v>35</v>
      </c>
      <c r="D7" s="4194"/>
      <c r="E7" s="4194"/>
      <c r="F7" s="4194"/>
      <c r="G7" s="4194"/>
      <c r="H7" s="4194"/>
      <c r="I7" s="4194"/>
      <c r="J7" s="39"/>
      <c r="K7" s="41"/>
      <c r="L7" s="39"/>
      <c r="M7" s="41"/>
      <c r="N7" s="5"/>
    </row>
    <row r="8" spans="1:14" ht="15.75">
      <c r="A8" s="4104" t="s">
        <v>321</v>
      </c>
      <c r="B8" s="4104"/>
      <c r="C8" s="4104"/>
      <c r="D8" s="4104"/>
      <c r="E8" s="4104"/>
      <c r="F8" s="4104"/>
      <c r="G8" s="4104"/>
      <c r="H8" s="4104"/>
      <c r="I8" s="4104"/>
      <c r="J8" s="4104"/>
      <c r="K8" s="4104"/>
      <c r="L8" s="4104"/>
      <c r="M8" s="4104"/>
      <c r="N8" s="15"/>
    </row>
    <row r="9" spans="1:14" ht="15.75">
      <c r="A9" s="487"/>
      <c r="B9" s="485"/>
      <c r="C9" s="39"/>
      <c r="D9" s="303"/>
      <c r="E9" s="41"/>
      <c r="F9" s="304"/>
      <c r="G9" s="41"/>
      <c r="H9" s="304"/>
      <c r="I9" s="305"/>
      <c r="J9" s="39"/>
      <c r="K9" s="41"/>
      <c r="L9" s="304"/>
      <c r="M9" s="41"/>
      <c r="N9" s="12"/>
    </row>
    <row r="10" spans="1:14" ht="17.25" thickBot="1">
      <c r="A10" s="4195" t="s">
        <v>14</v>
      </c>
      <c r="B10" s="4195"/>
      <c r="C10" s="4195"/>
      <c r="D10" s="4195"/>
      <c r="E10" s="4195"/>
      <c r="F10" s="39"/>
      <c r="G10" s="41"/>
      <c r="H10" s="39"/>
      <c r="I10" s="306"/>
      <c r="J10" s="4196"/>
      <c r="K10" s="4196"/>
      <c r="L10" s="4196"/>
      <c r="M10" s="4196"/>
      <c r="N10" s="6"/>
    </row>
    <row r="11" spans="1:14" s="935" customFormat="1" ht="12.75">
      <c r="A11" s="43" t="s">
        <v>15</v>
      </c>
      <c r="B11" s="315"/>
      <c r="C11" s="4117"/>
      <c r="D11" s="4118"/>
      <c r="E11" s="47" t="s">
        <v>18</v>
      </c>
      <c r="F11" s="4117"/>
      <c r="G11" s="4144"/>
      <c r="H11" s="4144"/>
      <c r="I11" s="4118"/>
      <c r="J11" s="4145" t="s">
        <v>320</v>
      </c>
      <c r="K11" s="4146"/>
      <c r="L11" s="4146"/>
      <c r="M11" s="4147"/>
      <c r="N11" s="992"/>
    </row>
    <row r="12" spans="1:14" s="935" customFormat="1" ht="12.75">
      <c r="A12" s="4190" t="s">
        <v>36</v>
      </c>
      <c r="B12" s="4191"/>
      <c r="C12" s="4191"/>
      <c r="D12" s="4192"/>
      <c r="E12" s="52"/>
      <c r="F12" s="4148"/>
      <c r="G12" s="4149"/>
      <c r="H12" s="4149"/>
      <c r="I12" s="4150"/>
      <c r="J12" s="4148"/>
      <c r="K12" s="4149"/>
      <c r="L12" s="4149"/>
      <c r="M12" s="4151"/>
      <c r="N12" s="992"/>
    </row>
    <row r="13" spans="1:14" s="935" customFormat="1" ht="12.75">
      <c r="A13" s="49" t="s">
        <v>16</v>
      </c>
      <c r="B13" s="316"/>
      <c r="C13" s="50"/>
      <c r="D13" s="317"/>
      <c r="E13" s="128" t="s">
        <v>19</v>
      </c>
      <c r="F13" s="183" t="s">
        <v>28</v>
      </c>
      <c r="G13" s="52"/>
      <c r="H13" s="4187" t="s">
        <v>29</v>
      </c>
      <c r="I13" s="4187"/>
      <c r="J13" s="56" t="s">
        <v>30</v>
      </c>
      <c r="K13" s="52"/>
      <c r="L13" s="4148"/>
      <c r="M13" s="4151"/>
      <c r="N13" s="992"/>
    </row>
    <row r="14" spans="1:14" s="935" customFormat="1" ht="12.75">
      <c r="A14" s="4111" t="s">
        <v>0</v>
      </c>
      <c r="B14" s="4154" t="s">
        <v>1</v>
      </c>
      <c r="C14" s="4113" t="s">
        <v>2</v>
      </c>
      <c r="D14" s="4114" t="s">
        <v>11</v>
      </c>
      <c r="E14" s="4115" t="s">
        <v>17</v>
      </c>
      <c r="F14" s="4188" t="s">
        <v>20</v>
      </c>
      <c r="G14" s="4188"/>
      <c r="H14" s="4188"/>
      <c r="I14" s="4188"/>
      <c r="J14" s="4188"/>
      <c r="K14" s="4188"/>
      <c r="L14" s="4188"/>
      <c r="M14" s="4189"/>
      <c r="N14" s="992"/>
    </row>
    <row r="15" spans="1:14" s="935" customFormat="1" ht="12.75">
      <c r="A15" s="4111"/>
      <c r="B15" s="4154"/>
      <c r="C15" s="4113"/>
      <c r="D15" s="4114"/>
      <c r="E15" s="4115"/>
      <c r="F15" s="4108" t="s">
        <v>21</v>
      </c>
      <c r="G15" s="4108"/>
      <c r="H15" s="4108" t="s">
        <v>24</v>
      </c>
      <c r="I15" s="4108"/>
      <c r="J15" s="4108" t="s">
        <v>25</v>
      </c>
      <c r="K15" s="4108"/>
      <c r="L15" s="4108" t="s">
        <v>27</v>
      </c>
      <c r="M15" s="4109"/>
      <c r="N15" s="992"/>
    </row>
    <row r="16" spans="1:14" s="935" customFormat="1" ht="12.75">
      <c r="A16" s="4111"/>
      <c r="B16" s="4154"/>
      <c r="C16" s="4113"/>
      <c r="D16" s="4114"/>
      <c r="E16" s="4115"/>
      <c r="F16" s="185" t="s">
        <v>23</v>
      </c>
      <c r="G16" s="920" t="s">
        <v>22</v>
      </c>
      <c r="H16" s="185" t="s">
        <v>23</v>
      </c>
      <c r="I16" s="920" t="s">
        <v>22</v>
      </c>
      <c r="J16" s="185" t="s">
        <v>23</v>
      </c>
      <c r="K16" s="920" t="s">
        <v>26</v>
      </c>
      <c r="L16" s="185" t="s">
        <v>23</v>
      </c>
      <c r="M16" s="921" t="s">
        <v>22</v>
      </c>
      <c r="N16" s="992"/>
    </row>
    <row r="17" spans="1:14" s="134" customFormat="1" ht="30">
      <c r="A17" s="60">
        <v>1</v>
      </c>
      <c r="B17" s="240" t="s">
        <v>322</v>
      </c>
      <c r="C17" s="318">
        <v>1</v>
      </c>
      <c r="D17" s="319">
        <v>6000</v>
      </c>
      <c r="E17" s="243">
        <v>6000</v>
      </c>
      <c r="F17" s="265">
        <v>1</v>
      </c>
      <c r="G17" s="76">
        <v>6000</v>
      </c>
      <c r="H17" s="65"/>
      <c r="I17" s="76"/>
      <c r="J17" s="65"/>
      <c r="K17" s="76"/>
      <c r="L17" s="65"/>
      <c r="M17" s="320"/>
      <c r="N17" s="976"/>
    </row>
    <row r="18" spans="1:14" s="134" customFormat="1" ht="16.5">
      <c r="A18" s="60">
        <v>2</v>
      </c>
      <c r="B18" s="240" t="s">
        <v>323</v>
      </c>
      <c r="C18" s="318">
        <v>1</v>
      </c>
      <c r="D18" s="319">
        <v>6500</v>
      </c>
      <c r="E18" s="243">
        <v>6500</v>
      </c>
      <c r="F18" s="265">
        <v>1</v>
      </c>
      <c r="G18" s="76">
        <v>6500</v>
      </c>
      <c r="H18" s="65"/>
      <c r="I18" s="76"/>
      <c r="J18" s="65"/>
      <c r="K18" s="76"/>
      <c r="L18" s="65"/>
      <c r="M18" s="320"/>
      <c r="N18" s="976"/>
    </row>
    <row r="19" spans="1:14" s="134" customFormat="1" ht="16.5">
      <c r="A19" s="60">
        <v>3</v>
      </c>
      <c r="B19" s="240" t="s">
        <v>324</v>
      </c>
      <c r="C19" s="318">
        <v>10</v>
      </c>
      <c r="D19" s="319">
        <v>2800</v>
      </c>
      <c r="E19" s="243">
        <v>28000</v>
      </c>
      <c r="F19" s="265">
        <v>10</v>
      </c>
      <c r="G19" s="76">
        <v>28000</v>
      </c>
      <c r="H19" s="65"/>
      <c r="I19" s="76"/>
      <c r="J19" s="65"/>
      <c r="K19" s="76"/>
      <c r="L19" s="65"/>
      <c r="M19" s="320"/>
      <c r="N19" s="976"/>
    </row>
    <row r="20" spans="1:14" s="134" customFormat="1" ht="16.5">
      <c r="A20" s="60">
        <v>4</v>
      </c>
      <c r="B20" s="240" t="s">
        <v>325</v>
      </c>
      <c r="C20" s="318">
        <v>1</v>
      </c>
      <c r="D20" s="319">
        <v>150000</v>
      </c>
      <c r="E20" s="243">
        <v>150000</v>
      </c>
      <c r="F20" s="265">
        <v>1</v>
      </c>
      <c r="G20" s="76">
        <v>150000</v>
      </c>
      <c r="H20" s="65"/>
      <c r="I20" s="76"/>
      <c r="J20" s="65"/>
      <c r="K20" s="76"/>
      <c r="L20" s="65"/>
      <c r="M20" s="320"/>
      <c r="N20" s="976"/>
    </row>
    <row r="21" spans="1:14" s="134" customFormat="1" ht="16.5">
      <c r="A21" s="60">
        <v>5</v>
      </c>
      <c r="B21" s="240" t="s">
        <v>326</v>
      </c>
      <c r="C21" s="318">
        <v>2</v>
      </c>
      <c r="D21" s="319"/>
      <c r="E21" s="243">
        <v>3712.8</v>
      </c>
      <c r="F21" s="265">
        <v>2</v>
      </c>
      <c r="G21" s="76">
        <v>3712.8</v>
      </c>
      <c r="H21" s="65"/>
      <c r="I21" s="76"/>
      <c r="J21" s="65"/>
      <c r="K21" s="76"/>
      <c r="L21" s="65"/>
      <c r="M21" s="320"/>
      <c r="N21" s="976"/>
    </row>
    <row r="22" spans="1:14" s="134" customFormat="1" ht="44.25" customHeight="1">
      <c r="A22" s="60">
        <v>6</v>
      </c>
      <c r="B22" s="240" t="s">
        <v>334</v>
      </c>
      <c r="C22" s="318">
        <v>4</v>
      </c>
      <c r="D22" s="319"/>
      <c r="E22" s="243">
        <v>63600</v>
      </c>
      <c r="F22" s="265"/>
      <c r="G22" s="76"/>
      <c r="H22" s="65">
        <v>4</v>
      </c>
      <c r="I22" s="76">
        <v>63600</v>
      </c>
      <c r="J22" s="65"/>
      <c r="K22" s="76"/>
      <c r="L22" s="65"/>
      <c r="M22" s="320"/>
      <c r="N22" s="976"/>
    </row>
    <row r="23" spans="1:14" s="134" customFormat="1" ht="30.75" customHeight="1">
      <c r="A23" s="60">
        <v>7</v>
      </c>
      <c r="B23" s="240" t="s">
        <v>335</v>
      </c>
      <c r="C23" s="318">
        <v>1</v>
      </c>
      <c r="D23" s="319">
        <v>8640</v>
      </c>
      <c r="E23" s="243">
        <v>8640</v>
      </c>
      <c r="F23" s="265">
        <v>1</v>
      </c>
      <c r="G23" s="76">
        <v>8640</v>
      </c>
      <c r="H23" s="65"/>
      <c r="I23" s="76"/>
      <c r="J23" s="65"/>
      <c r="K23" s="76"/>
      <c r="L23" s="65"/>
      <c r="M23" s="320"/>
      <c r="N23" s="976"/>
    </row>
    <row r="24" spans="1:14" s="134" customFormat="1" ht="15" customHeight="1">
      <c r="A24" s="60">
        <v>8</v>
      </c>
      <c r="B24" s="240" t="s">
        <v>336</v>
      </c>
      <c r="C24" s="318">
        <v>1</v>
      </c>
      <c r="D24" s="319">
        <v>60000</v>
      </c>
      <c r="E24" s="243">
        <v>60000</v>
      </c>
      <c r="F24" s="265"/>
      <c r="G24" s="76"/>
      <c r="H24" s="65">
        <v>1</v>
      </c>
      <c r="I24" s="76">
        <v>60000</v>
      </c>
      <c r="J24" s="65"/>
      <c r="K24" s="76"/>
      <c r="L24" s="65"/>
      <c r="M24" s="320"/>
      <c r="N24" s="976"/>
    </row>
    <row r="25" spans="1:14" s="134" customFormat="1" ht="15" customHeight="1">
      <c r="A25" s="60">
        <v>9</v>
      </c>
      <c r="B25" s="240" t="s">
        <v>337</v>
      </c>
      <c r="C25" s="318">
        <v>1</v>
      </c>
      <c r="D25" s="319">
        <v>150000</v>
      </c>
      <c r="E25" s="243">
        <v>150000</v>
      </c>
      <c r="F25" s="265">
        <v>1</v>
      </c>
      <c r="G25" s="76">
        <v>150000</v>
      </c>
      <c r="H25" s="65"/>
      <c r="I25" s="76"/>
      <c r="J25" s="65"/>
      <c r="K25" s="76"/>
      <c r="L25" s="65"/>
      <c r="M25" s="320"/>
      <c r="N25" s="976"/>
    </row>
    <row r="26" spans="1:14" s="134" customFormat="1" ht="15" customHeight="1">
      <c r="A26" s="60">
        <v>10</v>
      </c>
      <c r="B26" s="240" t="s">
        <v>338</v>
      </c>
      <c r="C26" s="318">
        <v>1</v>
      </c>
      <c r="D26" s="319">
        <v>6500</v>
      </c>
      <c r="E26" s="243">
        <v>6500</v>
      </c>
      <c r="F26" s="265">
        <v>1</v>
      </c>
      <c r="G26" s="76">
        <v>6500</v>
      </c>
      <c r="H26" s="65"/>
      <c r="I26" s="76"/>
      <c r="J26" s="65"/>
      <c r="K26" s="76"/>
      <c r="L26" s="65"/>
      <c r="M26" s="320"/>
      <c r="N26" s="976"/>
    </row>
    <row r="27" spans="1:14" s="134" customFormat="1" ht="15" customHeight="1">
      <c r="A27" s="60">
        <v>11</v>
      </c>
      <c r="B27" s="240" t="s">
        <v>339</v>
      </c>
      <c r="C27" s="318">
        <v>1</v>
      </c>
      <c r="D27" s="319"/>
      <c r="E27" s="243">
        <v>500000</v>
      </c>
      <c r="F27" s="265">
        <v>1</v>
      </c>
      <c r="G27" s="76">
        <v>500000</v>
      </c>
      <c r="H27" s="65"/>
      <c r="I27" s="76"/>
      <c r="J27" s="65"/>
      <c r="K27" s="76"/>
      <c r="L27" s="65"/>
      <c r="M27" s="320"/>
      <c r="N27" s="976"/>
    </row>
    <row r="28" spans="1:14" s="134" customFormat="1" ht="30.75" customHeight="1">
      <c r="A28" s="60">
        <v>12</v>
      </c>
      <c r="B28" s="240" t="s">
        <v>340</v>
      </c>
      <c r="C28" s="318">
        <v>1</v>
      </c>
      <c r="D28" s="319">
        <v>38000</v>
      </c>
      <c r="E28" s="243">
        <v>38000</v>
      </c>
      <c r="F28" s="265"/>
      <c r="G28" s="76"/>
      <c r="H28" s="65">
        <v>1</v>
      </c>
      <c r="I28" s="76">
        <v>38000</v>
      </c>
      <c r="J28" s="65"/>
      <c r="K28" s="76"/>
      <c r="L28" s="65"/>
      <c r="M28" s="320"/>
      <c r="N28" s="976"/>
    </row>
    <row r="29" spans="1:14" s="134" customFormat="1" ht="15" customHeight="1">
      <c r="A29" s="60">
        <v>13</v>
      </c>
      <c r="B29" s="240" t="s">
        <v>341</v>
      </c>
      <c r="C29" s="318">
        <v>1</v>
      </c>
      <c r="D29" s="319">
        <v>50000</v>
      </c>
      <c r="E29" s="243">
        <v>50000</v>
      </c>
      <c r="F29" s="265">
        <v>1</v>
      </c>
      <c r="G29" s="76">
        <v>50000</v>
      </c>
      <c r="H29" s="65"/>
      <c r="I29" s="76"/>
      <c r="J29" s="65"/>
      <c r="K29" s="76"/>
      <c r="L29" s="65"/>
      <c r="M29" s="320"/>
      <c r="N29" s="976"/>
    </row>
    <row r="30" spans="1:14" s="134" customFormat="1" ht="30.75" customHeight="1">
      <c r="A30" s="60">
        <v>14</v>
      </c>
      <c r="B30" s="240" t="s">
        <v>342</v>
      </c>
      <c r="C30" s="318">
        <v>1</v>
      </c>
      <c r="D30" s="319">
        <v>110000</v>
      </c>
      <c r="E30" s="243">
        <v>110000</v>
      </c>
      <c r="F30" s="265"/>
      <c r="G30" s="76"/>
      <c r="H30" s="65">
        <v>1</v>
      </c>
      <c r="I30" s="76">
        <v>110000</v>
      </c>
      <c r="J30" s="65"/>
      <c r="K30" s="76"/>
      <c r="L30" s="65"/>
      <c r="M30" s="320"/>
      <c r="N30" s="976"/>
    </row>
    <row r="31" spans="1:14" s="134" customFormat="1" ht="30.75" customHeight="1">
      <c r="A31" s="60">
        <v>15</v>
      </c>
      <c r="B31" s="240" t="s">
        <v>343</v>
      </c>
      <c r="C31" s="318">
        <v>1</v>
      </c>
      <c r="D31" s="319">
        <v>190000</v>
      </c>
      <c r="E31" s="243">
        <v>190000</v>
      </c>
      <c r="F31" s="265"/>
      <c r="G31" s="76"/>
      <c r="H31" s="65">
        <v>1</v>
      </c>
      <c r="I31" s="76">
        <v>190000</v>
      </c>
      <c r="J31" s="65"/>
      <c r="K31" s="76"/>
      <c r="L31" s="65"/>
      <c r="M31" s="320"/>
      <c r="N31" s="976"/>
    </row>
    <row r="32" spans="1:14" s="134" customFormat="1" ht="15" customHeight="1">
      <c r="A32" s="60">
        <v>16</v>
      </c>
      <c r="B32" s="240" t="s">
        <v>344</v>
      </c>
      <c r="C32" s="318">
        <v>1</v>
      </c>
      <c r="D32" s="319">
        <v>5000</v>
      </c>
      <c r="E32" s="243">
        <v>5000</v>
      </c>
      <c r="F32" s="265">
        <v>1</v>
      </c>
      <c r="G32" s="76">
        <v>5000</v>
      </c>
      <c r="H32" s="65"/>
      <c r="I32" s="76"/>
      <c r="J32" s="65"/>
      <c r="K32" s="76"/>
      <c r="L32" s="65"/>
      <c r="M32" s="320"/>
      <c r="N32" s="976"/>
    </row>
    <row r="33" spans="1:14" s="134" customFormat="1" ht="16.5">
      <c r="A33" s="60">
        <v>17</v>
      </c>
      <c r="B33" s="240" t="s">
        <v>328</v>
      </c>
      <c r="C33" s="318">
        <v>10</v>
      </c>
      <c r="D33" s="319">
        <v>5850000</v>
      </c>
      <c r="E33" s="243">
        <v>58500000</v>
      </c>
      <c r="F33" s="265">
        <v>10</v>
      </c>
      <c r="G33" s="76">
        <v>58500000</v>
      </c>
      <c r="H33" s="65"/>
      <c r="I33" s="76"/>
      <c r="J33" s="65"/>
      <c r="K33" s="76"/>
      <c r="L33" s="65"/>
      <c r="M33" s="320"/>
      <c r="N33" s="976"/>
    </row>
    <row r="34" spans="1:14" s="134" customFormat="1" ht="16.5">
      <c r="A34" s="60">
        <v>18</v>
      </c>
      <c r="B34" s="240" t="s">
        <v>346</v>
      </c>
      <c r="C34" s="318">
        <v>1</v>
      </c>
      <c r="D34" s="319">
        <v>5000</v>
      </c>
      <c r="E34" s="243">
        <v>5000</v>
      </c>
      <c r="F34" s="265">
        <v>1</v>
      </c>
      <c r="G34" s="76">
        <v>5000</v>
      </c>
      <c r="H34" s="65"/>
      <c r="I34" s="76"/>
      <c r="J34" s="65"/>
      <c r="K34" s="76"/>
      <c r="L34" s="65"/>
      <c r="M34" s="320"/>
      <c r="N34" s="976"/>
    </row>
    <row r="35" spans="1:14" s="134" customFormat="1" ht="16.5">
      <c r="A35" s="60">
        <v>19</v>
      </c>
      <c r="B35" s="240" t="s">
        <v>345</v>
      </c>
      <c r="C35" s="318">
        <v>1</v>
      </c>
      <c r="D35" s="319">
        <v>3500</v>
      </c>
      <c r="E35" s="243">
        <v>3500</v>
      </c>
      <c r="F35" s="265">
        <v>1</v>
      </c>
      <c r="G35" s="76">
        <v>3500</v>
      </c>
      <c r="H35" s="65"/>
      <c r="I35" s="76"/>
      <c r="J35" s="65"/>
      <c r="K35" s="76"/>
      <c r="L35" s="65"/>
      <c r="M35" s="320"/>
      <c r="N35" s="976"/>
    </row>
    <row r="36" spans="1:14" s="134" customFormat="1" ht="16.5">
      <c r="A36" s="60">
        <v>20</v>
      </c>
      <c r="B36" s="240" t="s">
        <v>347</v>
      </c>
      <c r="C36" s="318">
        <v>1</v>
      </c>
      <c r="D36" s="319">
        <v>6000</v>
      </c>
      <c r="E36" s="243">
        <v>6000</v>
      </c>
      <c r="F36" s="265">
        <v>1</v>
      </c>
      <c r="G36" s="76">
        <v>6000</v>
      </c>
      <c r="H36" s="65"/>
      <c r="I36" s="76"/>
      <c r="J36" s="65"/>
      <c r="K36" s="76"/>
      <c r="L36" s="65"/>
      <c r="M36" s="320"/>
      <c r="N36" s="976"/>
    </row>
    <row r="37" spans="1:14" s="134" customFormat="1" ht="30">
      <c r="A37" s="60">
        <v>21</v>
      </c>
      <c r="B37" s="240" t="s">
        <v>348</v>
      </c>
      <c r="C37" s="318"/>
      <c r="D37" s="319"/>
      <c r="E37" s="243"/>
      <c r="F37" s="265"/>
      <c r="G37" s="76"/>
      <c r="H37" s="65"/>
      <c r="I37" s="76"/>
      <c r="J37" s="65"/>
      <c r="K37" s="76"/>
      <c r="L37" s="65"/>
      <c r="M37" s="320"/>
      <c r="N37" s="976"/>
    </row>
    <row r="38" spans="1:14" s="134" customFormat="1" ht="16.5">
      <c r="A38" s="60">
        <v>22</v>
      </c>
      <c r="B38" s="240" t="s">
        <v>349</v>
      </c>
      <c r="C38" s="318">
        <v>10</v>
      </c>
      <c r="D38" s="319">
        <v>2500</v>
      </c>
      <c r="E38" s="243">
        <v>25000</v>
      </c>
      <c r="F38" s="265">
        <v>10</v>
      </c>
      <c r="G38" s="76">
        <v>25000</v>
      </c>
      <c r="H38" s="65"/>
      <c r="I38" s="76"/>
      <c r="J38" s="65"/>
      <c r="K38" s="76"/>
      <c r="L38" s="65"/>
      <c r="M38" s="320"/>
      <c r="N38" s="976"/>
    </row>
    <row r="39" spans="1:14" s="134" customFormat="1" ht="16.5">
      <c r="A39" s="60">
        <v>23</v>
      </c>
      <c r="B39" s="240" t="s">
        <v>350</v>
      </c>
      <c r="C39" s="318">
        <v>18</v>
      </c>
      <c r="D39" s="319"/>
      <c r="E39" s="243">
        <v>65600</v>
      </c>
      <c r="F39" s="265"/>
      <c r="G39" s="76"/>
      <c r="H39" s="65">
        <v>8</v>
      </c>
      <c r="I39" s="76">
        <v>25600</v>
      </c>
      <c r="J39" s="65">
        <v>10</v>
      </c>
      <c r="K39" s="76">
        <v>40000</v>
      </c>
      <c r="L39" s="65"/>
      <c r="M39" s="320"/>
      <c r="N39" s="976"/>
    </row>
    <row r="40" spans="1:14" s="134" customFormat="1" ht="16.5">
      <c r="A40" s="60">
        <v>24</v>
      </c>
      <c r="B40" s="240" t="s">
        <v>351</v>
      </c>
      <c r="C40" s="318">
        <v>3</v>
      </c>
      <c r="D40" s="319">
        <v>2200</v>
      </c>
      <c r="E40" s="243">
        <v>6600</v>
      </c>
      <c r="F40" s="265">
        <v>3</v>
      </c>
      <c r="G40" s="76">
        <v>6600</v>
      </c>
      <c r="H40" s="65"/>
      <c r="I40" s="76"/>
      <c r="J40" s="65"/>
      <c r="K40" s="76"/>
      <c r="L40" s="65"/>
      <c r="M40" s="320"/>
      <c r="N40" s="976"/>
    </row>
    <row r="41" spans="1:14" s="134" customFormat="1" ht="16.5">
      <c r="A41" s="60">
        <v>25</v>
      </c>
      <c r="B41" s="240" t="s">
        <v>352</v>
      </c>
      <c r="C41" s="318">
        <v>1</v>
      </c>
      <c r="D41" s="319">
        <v>22000</v>
      </c>
      <c r="E41" s="243">
        <v>22000</v>
      </c>
      <c r="F41" s="265">
        <v>1</v>
      </c>
      <c r="G41" s="76">
        <v>22000</v>
      </c>
      <c r="H41" s="65"/>
      <c r="I41" s="76"/>
      <c r="J41" s="65"/>
      <c r="K41" s="76"/>
      <c r="L41" s="65"/>
      <c r="M41" s="320"/>
      <c r="N41" s="976"/>
    </row>
    <row r="42" spans="1:14" s="134" customFormat="1" ht="16.5">
      <c r="A42" s="60">
        <v>26</v>
      </c>
      <c r="B42" s="240" t="s">
        <v>353</v>
      </c>
      <c r="C42" s="318">
        <v>2</v>
      </c>
      <c r="D42" s="319">
        <v>150000</v>
      </c>
      <c r="E42" s="243">
        <v>300000</v>
      </c>
      <c r="F42" s="265">
        <v>2</v>
      </c>
      <c r="G42" s="76">
        <v>300000</v>
      </c>
      <c r="H42" s="65"/>
      <c r="I42" s="76"/>
      <c r="J42" s="65"/>
      <c r="K42" s="76"/>
      <c r="L42" s="65"/>
      <c r="M42" s="320"/>
      <c r="N42" s="976"/>
    </row>
    <row r="43" spans="1:14" s="134" customFormat="1" ht="30" customHeight="1">
      <c r="A43" s="60">
        <v>27</v>
      </c>
      <c r="B43" s="240" t="s">
        <v>354</v>
      </c>
      <c r="C43" s="318">
        <v>150</v>
      </c>
      <c r="D43" s="319"/>
      <c r="E43" s="243">
        <v>97500</v>
      </c>
      <c r="F43" s="265"/>
      <c r="G43" s="76"/>
      <c r="H43" s="65">
        <v>150</v>
      </c>
      <c r="I43" s="76">
        <v>97500</v>
      </c>
      <c r="J43" s="65"/>
      <c r="K43" s="76"/>
      <c r="L43" s="65"/>
      <c r="M43" s="320"/>
      <c r="N43" s="976"/>
    </row>
    <row r="44" spans="1:14" s="134" customFormat="1" ht="15" customHeight="1">
      <c r="A44" s="60">
        <v>28</v>
      </c>
      <c r="B44" s="240" t="s">
        <v>355</v>
      </c>
      <c r="C44" s="318">
        <v>1</v>
      </c>
      <c r="D44" s="319">
        <v>25000</v>
      </c>
      <c r="E44" s="243">
        <v>25000</v>
      </c>
      <c r="F44" s="265">
        <v>1</v>
      </c>
      <c r="G44" s="76">
        <v>25000</v>
      </c>
      <c r="H44" s="65"/>
      <c r="I44" s="76"/>
      <c r="J44" s="65"/>
      <c r="K44" s="76"/>
      <c r="L44" s="65"/>
      <c r="M44" s="320"/>
      <c r="N44" s="976"/>
    </row>
    <row r="45" spans="1:14" s="134" customFormat="1" ht="15" customHeight="1">
      <c r="A45" s="60">
        <v>29</v>
      </c>
      <c r="B45" s="240" t="s">
        <v>359</v>
      </c>
      <c r="C45" s="318">
        <v>2</v>
      </c>
      <c r="D45" s="319">
        <v>4750</v>
      </c>
      <c r="E45" s="243">
        <v>9500</v>
      </c>
      <c r="F45" s="265">
        <v>2</v>
      </c>
      <c r="G45" s="76">
        <v>9500</v>
      </c>
      <c r="H45" s="65"/>
      <c r="I45" s="76"/>
      <c r="J45" s="65"/>
      <c r="K45" s="76"/>
      <c r="L45" s="65"/>
      <c r="M45" s="320"/>
      <c r="N45" s="976"/>
    </row>
    <row r="46" spans="1:14" s="134" customFormat="1" ht="30" customHeight="1">
      <c r="A46" s="60">
        <v>30</v>
      </c>
      <c r="B46" s="240" t="s">
        <v>356</v>
      </c>
      <c r="C46" s="318">
        <v>3</v>
      </c>
      <c r="D46" s="319">
        <v>4000</v>
      </c>
      <c r="E46" s="243">
        <v>12000</v>
      </c>
      <c r="F46" s="265">
        <v>3</v>
      </c>
      <c r="G46" s="76">
        <v>12000</v>
      </c>
      <c r="H46" s="65"/>
      <c r="I46" s="76"/>
      <c r="J46" s="65"/>
      <c r="K46" s="76"/>
      <c r="L46" s="65"/>
      <c r="M46" s="320"/>
      <c r="N46" s="976"/>
    </row>
    <row r="47" spans="1:14" s="134" customFormat="1" ht="15" customHeight="1">
      <c r="A47" s="60">
        <v>31</v>
      </c>
      <c r="B47" s="240" t="s">
        <v>357</v>
      </c>
      <c r="C47" s="318">
        <v>1</v>
      </c>
      <c r="D47" s="319"/>
      <c r="E47" s="243">
        <v>15078.7</v>
      </c>
      <c r="F47" s="265">
        <v>1</v>
      </c>
      <c r="G47" s="76">
        <v>15078.7</v>
      </c>
      <c r="H47" s="65"/>
      <c r="I47" s="76"/>
      <c r="J47" s="65"/>
      <c r="K47" s="76"/>
      <c r="L47" s="65"/>
      <c r="M47" s="320"/>
      <c r="N47" s="976"/>
    </row>
    <row r="48" spans="1:14" s="134" customFormat="1" ht="15" customHeight="1">
      <c r="A48" s="60">
        <v>32</v>
      </c>
      <c r="B48" s="240" t="s">
        <v>358</v>
      </c>
      <c r="C48" s="318">
        <v>10</v>
      </c>
      <c r="D48" s="319">
        <v>400</v>
      </c>
      <c r="E48" s="243">
        <v>4000</v>
      </c>
      <c r="F48" s="265">
        <v>10</v>
      </c>
      <c r="G48" s="76">
        <v>4000</v>
      </c>
      <c r="H48" s="65"/>
      <c r="I48" s="76"/>
      <c r="J48" s="65"/>
      <c r="K48" s="76"/>
      <c r="L48" s="65"/>
      <c r="M48" s="320"/>
      <c r="N48" s="976"/>
    </row>
    <row r="49" spans="1:14" s="134" customFormat="1" ht="15" customHeight="1">
      <c r="A49" s="60">
        <v>33</v>
      </c>
      <c r="B49" s="240" t="s">
        <v>360</v>
      </c>
      <c r="C49" s="318">
        <v>1</v>
      </c>
      <c r="D49" s="319">
        <v>2500</v>
      </c>
      <c r="E49" s="243">
        <v>2500</v>
      </c>
      <c r="F49" s="265">
        <v>1</v>
      </c>
      <c r="G49" s="76">
        <v>2500</v>
      </c>
      <c r="H49" s="65"/>
      <c r="I49" s="76"/>
      <c r="J49" s="65"/>
      <c r="K49" s="76"/>
      <c r="L49" s="65"/>
      <c r="M49" s="320"/>
      <c r="N49" s="976"/>
    </row>
    <row r="50" spans="1:14" s="134" customFormat="1" ht="15" customHeight="1">
      <c r="A50" s="60">
        <v>34</v>
      </c>
      <c r="B50" s="240" t="s">
        <v>361</v>
      </c>
      <c r="C50" s="318">
        <v>1</v>
      </c>
      <c r="D50" s="319">
        <v>18135</v>
      </c>
      <c r="E50" s="243">
        <v>18135</v>
      </c>
      <c r="F50" s="265">
        <v>1</v>
      </c>
      <c r="G50" s="76">
        <v>18135</v>
      </c>
      <c r="H50" s="65"/>
      <c r="I50" s="76"/>
      <c r="J50" s="65"/>
      <c r="K50" s="76"/>
      <c r="L50" s="65"/>
      <c r="M50" s="320"/>
      <c r="N50" s="976"/>
    </row>
    <row r="51" spans="1:14" s="134" customFormat="1" ht="15" customHeight="1">
      <c r="A51" s="60">
        <v>35</v>
      </c>
      <c r="B51" s="240" t="s">
        <v>362</v>
      </c>
      <c r="C51" s="318">
        <v>2</v>
      </c>
      <c r="D51" s="319">
        <v>13000</v>
      </c>
      <c r="E51" s="243">
        <v>26000</v>
      </c>
      <c r="F51" s="265">
        <v>2</v>
      </c>
      <c r="G51" s="76">
        <v>26000</v>
      </c>
      <c r="H51" s="65"/>
      <c r="I51" s="76"/>
      <c r="J51" s="65"/>
      <c r="K51" s="76"/>
      <c r="L51" s="65"/>
      <c r="M51" s="320"/>
      <c r="N51" s="976"/>
    </row>
    <row r="52" spans="1:14" s="134" customFormat="1" ht="15" customHeight="1">
      <c r="A52" s="60">
        <v>36</v>
      </c>
      <c r="B52" s="240" t="s">
        <v>363</v>
      </c>
      <c r="C52" s="318">
        <v>1</v>
      </c>
      <c r="D52" s="319">
        <v>24300</v>
      </c>
      <c r="E52" s="243">
        <v>24300</v>
      </c>
      <c r="F52" s="265">
        <v>1</v>
      </c>
      <c r="G52" s="76">
        <v>24300</v>
      </c>
      <c r="H52" s="65"/>
      <c r="I52" s="76"/>
      <c r="J52" s="65"/>
      <c r="K52" s="76"/>
      <c r="L52" s="65"/>
      <c r="M52" s="320"/>
      <c r="N52" s="976"/>
    </row>
    <row r="53" spans="1:14" s="134" customFormat="1" ht="30" customHeight="1">
      <c r="A53" s="60">
        <v>37</v>
      </c>
      <c r="B53" s="240" t="s">
        <v>364</v>
      </c>
      <c r="C53" s="318">
        <v>2</v>
      </c>
      <c r="D53" s="319">
        <v>20000</v>
      </c>
      <c r="E53" s="243">
        <v>40000</v>
      </c>
      <c r="F53" s="265">
        <v>2</v>
      </c>
      <c r="G53" s="76">
        <v>40000</v>
      </c>
      <c r="H53" s="65"/>
      <c r="I53" s="76"/>
      <c r="J53" s="65"/>
      <c r="K53" s="76"/>
      <c r="L53" s="65"/>
      <c r="M53" s="320"/>
      <c r="N53" s="976"/>
    </row>
    <row r="54" spans="1:14" s="134" customFormat="1" ht="15" customHeight="1">
      <c r="A54" s="60">
        <v>38</v>
      </c>
      <c r="B54" s="240" t="s">
        <v>365</v>
      </c>
      <c r="C54" s="318">
        <v>3</v>
      </c>
      <c r="D54" s="319">
        <v>5000</v>
      </c>
      <c r="E54" s="243">
        <v>15000</v>
      </c>
      <c r="F54" s="265">
        <v>3</v>
      </c>
      <c r="G54" s="76">
        <v>15000</v>
      </c>
      <c r="H54" s="65"/>
      <c r="I54" s="76"/>
      <c r="J54" s="65"/>
      <c r="K54" s="76"/>
      <c r="L54" s="65"/>
      <c r="M54" s="320"/>
      <c r="N54" s="976"/>
    </row>
    <row r="55" spans="1:14" s="134" customFormat="1" ht="30" customHeight="1">
      <c r="A55" s="60">
        <v>39</v>
      </c>
      <c r="B55" s="240" t="s">
        <v>366</v>
      </c>
      <c r="C55" s="318">
        <v>1</v>
      </c>
      <c r="D55" s="319">
        <v>7500</v>
      </c>
      <c r="E55" s="243">
        <v>7500</v>
      </c>
      <c r="F55" s="265">
        <v>1</v>
      </c>
      <c r="G55" s="76">
        <v>7500</v>
      </c>
      <c r="H55" s="65"/>
      <c r="I55" s="76"/>
      <c r="J55" s="65"/>
      <c r="K55" s="76"/>
      <c r="L55" s="65"/>
      <c r="M55" s="320"/>
      <c r="N55" s="976"/>
    </row>
    <row r="56" spans="1:14" s="134" customFormat="1" ht="30" customHeight="1">
      <c r="A56" s="60">
        <v>40</v>
      </c>
      <c r="B56" s="240" t="s">
        <v>367</v>
      </c>
      <c r="C56" s="318">
        <v>1</v>
      </c>
      <c r="D56" s="319">
        <v>90000</v>
      </c>
      <c r="E56" s="243">
        <v>90000</v>
      </c>
      <c r="F56" s="265">
        <v>1</v>
      </c>
      <c r="G56" s="76">
        <v>90000</v>
      </c>
      <c r="H56" s="65"/>
      <c r="I56" s="76"/>
      <c r="J56" s="65"/>
      <c r="K56" s="76"/>
      <c r="L56" s="65"/>
      <c r="M56" s="320"/>
      <c r="N56" s="976"/>
    </row>
    <row r="57" spans="1:14" s="134" customFormat="1" ht="15" customHeight="1">
      <c r="A57" s="60">
        <v>41</v>
      </c>
      <c r="B57" s="240" t="s">
        <v>368</v>
      </c>
      <c r="C57" s="318">
        <v>3</v>
      </c>
      <c r="D57" s="319">
        <v>10000</v>
      </c>
      <c r="E57" s="243">
        <v>30000</v>
      </c>
      <c r="F57" s="265">
        <v>3</v>
      </c>
      <c r="G57" s="76">
        <v>30000</v>
      </c>
      <c r="H57" s="65"/>
      <c r="I57" s="76"/>
      <c r="J57" s="65"/>
      <c r="K57" s="76"/>
      <c r="L57" s="65"/>
      <c r="M57" s="320"/>
      <c r="N57" s="976"/>
    </row>
    <row r="58" spans="1:14" s="134" customFormat="1" ht="30" customHeight="1">
      <c r="A58" s="60">
        <v>42</v>
      </c>
      <c r="B58" s="240" t="s">
        <v>369</v>
      </c>
      <c r="C58" s="318">
        <v>1</v>
      </c>
      <c r="D58" s="319"/>
      <c r="E58" s="243">
        <v>38000</v>
      </c>
      <c r="F58" s="265"/>
      <c r="G58" s="76"/>
      <c r="H58" s="65">
        <v>1</v>
      </c>
      <c r="I58" s="76">
        <v>38000</v>
      </c>
      <c r="J58" s="65"/>
      <c r="K58" s="76"/>
      <c r="L58" s="65"/>
      <c r="M58" s="320"/>
      <c r="N58" s="976"/>
    </row>
    <row r="59" spans="1:14" s="134" customFormat="1" ht="15" customHeight="1">
      <c r="A59" s="60">
        <v>43</v>
      </c>
      <c r="B59" s="240" t="s">
        <v>370</v>
      </c>
      <c r="C59" s="318">
        <v>1</v>
      </c>
      <c r="D59" s="319">
        <v>10000</v>
      </c>
      <c r="E59" s="243">
        <v>10000</v>
      </c>
      <c r="F59" s="265">
        <v>1</v>
      </c>
      <c r="G59" s="76">
        <v>10000</v>
      </c>
      <c r="H59" s="65"/>
      <c r="I59" s="76"/>
      <c r="J59" s="65"/>
      <c r="K59" s="76"/>
      <c r="L59" s="65"/>
      <c r="M59" s="320"/>
      <c r="N59" s="976"/>
    </row>
    <row r="60" spans="1:14" s="134" customFormat="1" ht="15" customHeight="1">
      <c r="A60" s="60">
        <v>44</v>
      </c>
      <c r="B60" s="240" t="s">
        <v>371</v>
      </c>
      <c r="C60" s="318">
        <v>1</v>
      </c>
      <c r="D60" s="319">
        <v>15000</v>
      </c>
      <c r="E60" s="243">
        <v>15000</v>
      </c>
      <c r="F60" s="265"/>
      <c r="G60" s="76"/>
      <c r="H60" s="65">
        <v>1</v>
      </c>
      <c r="I60" s="76">
        <v>15000</v>
      </c>
      <c r="J60" s="65"/>
      <c r="K60" s="76"/>
      <c r="L60" s="65"/>
      <c r="M60" s="320"/>
      <c r="N60" s="976"/>
    </row>
    <row r="61" spans="1:14" s="134" customFormat="1" ht="30" customHeight="1">
      <c r="A61" s="60">
        <v>45</v>
      </c>
      <c r="B61" s="240" t="s">
        <v>372</v>
      </c>
      <c r="C61" s="318">
        <v>1</v>
      </c>
      <c r="D61" s="319">
        <v>35000</v>
      </c>
      <c r="E61" s="243">
        <v>35000</v>
      </c>
      <c r="F61" s="265">
        <v>1</v>
      </c>
      <c r="G61" s="76">
        <v>35000</v>
      </c>
      <c r="H61" s="65"/>
      <c r="I61" s="76"/>
      <c r="J61" s="65"/>
      <c r="K61" s="76"/>
      <c r="L61" s="65"/>
      <c r="M61" s="320"/>
      <c r="N61" s="976"/>
    </row>
    <row r="62" spans="1:14" s="134" customFormat="1" ht="15" customHeight="1">
      <c r="A62" s="60">
        <v>46</v>
      </c>
      <c r="B62" s="240" t="s">
        <v>373</v>
      </c>
      <c r="C62" s="318">
        <v>1</v>
      </c>
      <c r="D62" s="319">
        <v>7200</v>
      </c>
      <c r="E62" s="243">
        <v>7200</v>
      </c>
      <c r="F62" s="265"/>
      <c r="G62" s="76"/>
      <c r="H62" s="65">
        <v>1</v>
      </c>
      <c r="I62" s="76">
        <v>7200</v>
      </c>
      <c r="J62" s="65"/>
      <c r="K62" s="76"/>
      <c r="L62" s="65"/>
      <c r="M62" s="320"/>
      <c r="N62" s="976"/>
    </row>
    <row r="63" spans="1:14" s="134" customFormat="1" ht="15" customHeight="1">
      <c r="A63" s="60">
        <v>47</v>
      </c>
      <c r="B63" s="240" t="s">
        <v>374</v>
      </c>
      <c r="C63" s="318">
        <v>1</v>
      </c>
      <c r="D63" s="319">
        <v>5000</v>
      </c>
      <c r="E63" s="243">
        <v>5000</v>
      </c>
      <c r="F63" s="265">
        <v>1</v>
      </c>
      <c r="G63" s="76">
        <v>5000</v>
      </c>
      <c r="H63" s="65"/>
      <c r="I63" s="76"/>
      <c r="J63" s="65"/>
      <c r="K63" s="76"/>
      <c r="L63" s="65"/>
      <c r="M63" s="320"/>
      <c r="N63" s="976"/>
    </row>
    <row r="64" spans="1:14" s="134" customFormat="1" ht="16.5">
      <c r="A64" s="60">
        <v>48</v>
      </c>
      <c r="B64" s="240" t="s">
        <v>327</v>
      </c>
      <c r="C64" s="318">
        <v>4</v>
      </c>
      <c r="D64" s="319">
        <v>15500000</v>
      </c>
      <c r="E64" s="243">
        <v>62000000</v>
      </c>
      <c r="F64" s="265">
        <v>4</v>
      </c>
      <c r="G64" s="76">
        <v>62000000</v>
      </c>
      <c r="H64" s="65"/>
      <c r="I64" s="76"/>
      <c r="J64" s="65"/>
      <c r="K64" s="76"/>
      <c r="L64" s="65"/>
      <c r="M64" s="320"/>
      <c r="N64" s="976"/>
    </row>
    <row r="65" spans="1:14" s="134" customFormat="1" ht="16.5">
      <c r="A65" s="60">
        <v>49</v>
      </c>
      <c r="B65" s="240" t="s">
        <v>376</v>
      </c>
      <c r="C65" s="318">
        <v>1</v>
      </c>
      <c r="D65" s="319">
        <v>2000</v>
      </c>
      <c r="E65" s="243">
        <v>2000</v>
      </c>
      <c r="F65" s="265">
        <v>1</v>
      </c>
      <c r="G65" s="76">
        <v>2000</v>
      </c>
      <c r="H65" s="65"/>
      <c r="I65" s="76"/>
      <c r="J65" s="65"/>
      <c r="K65" s="76"/>
      <c r="L65" s="65"/>
      <c r="M65" s="320"/>
      <c r="N65" s="976"/>
    </row>
    <row r="66" spans="1:14" s="134" customFormat="1" ht="16.5">
      <c r="A66" s="60">
        <v>50</v>
      </c>
      <c r="B66" s="240" t="s">
        <v>375</v>
      </c>
      <c r="C66" s="318">
        <v>1</v>
      </c>
      <c r="D66" s="319">
        <v>5000</v>
      </c>
      <c r="E66" s="243">
        <v>5000</v>
      </c>
      <c r="F66" s="265">
        <v>1</v>
      </c>
      <c r="G66" s="76">
        <v>5000</v>
      </c>
      <c r="H66" s="65"/>
      <c r="I66" s="76"/>
      <c r="J66" s="65"/>
      <c r="K66" s="76"/>
      <c r="L66" s="65"/>
      <c r="M66" s="320"/>
      <c r="N66" s="976"/>
    </row>
    <row r="67" spans="1:14" s="134" customFormat="1" ht="30">
      <c r="A67" s="60">
        <v>51</v>
      </c>
      <c r="B67" s="240" t="s">
        <v>377</v>
      </c>
      <c r="C67" s="318">
        <v>1</v>
      </c>
      <c r="D67" s="319">
        <v>58000</v>
      </c>
      <c r="E67" s="243">
        <v>58000</v>
      </c>
      <c r="F67" s="265"/>
      <c r="G67" s="76"/>
      <c r="H67" s="65">
        <v>1</v>
      </c>
      <c r="I67" s="76">
        <v>58000</v>
      </c>
      <c r="J67" s="65"/>
      <c r="K67" s="76"/>
      <c r="L67" s="65"/>
      <c r="M67" s="320"/>
      <c r="N67" s="976"/>
    </row>
    <row r="68" spans="1:14" s="134" customFormat="1" ht="16.5">
      <c r="A68" s="60">
        <v>52</v>
      </c>
      <c r="B68" s="240" t="s">
        <v>378</v>
      </c>
      <c r="C68" s="318">
        <v>2</v>
      </c>
      <c r="D68" s="319">
        <v>250000</v>
      </c>
      <c r="E68" s="243">
        <v>500000</v>
      </c>
      <c r="F68" s="265">
        <v>2</v>
      </c>
      <c r="G68" s="76">
        <v>500000</v>
      </c>
      <c r="H68" s="65"/>
      <c r="I68" s="76"/>
      <c r="J68" s="65"/>
      <c r="K68" s="76"/>
      <c r="L68" s="65"/>
      <c r="M68" s="320"/>
      <c r="N68" s="976"/>
    </row>
    <row r="69" spans="1:14" s="134" customFormat="1" ht="16.5">
      <c r="A69" s="60">
        <v>53</v>
      </c>
      <c r="B69" s="240" t="s">
        <v>379</v>
      </c>
      <c r="C69" s="318">
        <v>1</v>
      </c>
      <c r="D69" s="319">
        <v>14170</v>
      </c>
      <c r="E69" s="243">
        <v>14170</v>
      </c>
      <c r="F69" s="265">
        <v>1</v>
      </c>
      <c r="G69" s="76">
        <v>14170</v>
      </c>
      <c r="H69" s="65"/>
      <c r="I69" s="76"/>
      <c r="J69" s="65"/>
      <c r="K69" s="76"/>
      <c r="L69" s="65"/>
      <c r="M69" s="320"/>
      <c r="N69" s="976"/>
    </row>
    <row r="70" spans="1:14" s="134" customFormat="1" ht="16.5">
      <c r="A70" s="60">
        <v>54</v>
      </c>
      <c r="B70" s="240" t="s">
        <v>380</v>
      </c>
      <c r="C70" s="318">
        <v>1</v>
      </c>
      <c r="D70" s="319">
        <v>7800</v>
      </c>
      <c r="E70" s="243">
        <v>7800</v>
      </c>
      <c r="F70" s="265"/>
      <c r="G70" s="76"/>
      <c r="H70" s="65">
        <v>1</v>
      </c>
      <c r="I70" s="76">
        <v>7800</v>
      </c>
      <c r="J70" s="65"/>
      <c r="K70" s="76"/>
      <c r="L70" s="65"/>
      <c r="M70" s="320"/>
      <c r="N70" s="976"/>
    </row>
    <row r="71" spans="1:14" s="134" customFormat="1" ht="16.5">
      <c r="A71" s="60">
        <v>55</v>
      </c>
      <c r="B71" s="240" t="s">
        <v>381</v>
      </c>
      <c r="C71" s="318">
        <v>1</v>
      </c>
      <c r="D71" s="319">
        <v>21548.799999999999</v>
      </c>
      <c r="E71" s="243">
        <v>21548.799999999999</v>
      </c>
      <c r="F71" s="265">
        <v>1</v>
      </c>
      <c r="G71" s="76">
        <v>21548.799999999999</v>
      </c>
      <c r="H71" s="65"/>
      <c r="I71" s="76"/>
      <c r="J71" s="65"/>
      <c r="K71" s="76"/>
      <c r="L71" s="65"/>
      <c r="M71" s="320"/>
      <c r="N71" s="976"/>
    </row>
    <row r="72" spans="1:14" s="134" customFormat="1" ht="16.5">
      <c r="A72" s="60">
        <v>56</v>
      </c>
      <c r="B72" s="240" t="s">
        <v>382</v>
      </c>
      <c r="C72" s="318">
        <v>1</v>
      </c>
      <c r="D72" s="319">
        <v>15000</v>
      </c>
      <c r="E72" s="243">
        <v>15000</v>
      </c>
      <c r="F72" s="265">
        <v>1</v>
      </c>
      <c r="G72" s="76">
        <v>15000</v>
      </c>
      <c r="H72" s="65"/>
      <c r="I72" s="76"/>
      <c r="J72" s="65"/>
      <c r="K72" s="76"/>
      <c r="L72" s="65"/>
      <c r="M72" s="320"/>
      <c r="N72" s="976"/>
    </row>
    <row r="73" spans="1:14" s="134" customFormat="1" ht="16.5">
      <c r="A73" s="60">
        <v>57</v>
      </c>
      <c r="B73" s="240" t="s">
        <v>383</v>
      </c>
      <c r="C73" s="318">
        <v>8</v>
      </c>
      <c r="D73" s="319">
        <v>7000</v>
      </c>
      <c r="E73" s="243">
        <v>56000</v>
      </c>
      <c r="F73" s="265">
        <v>8</v>
      </c>
      <c r="G73" s="76">
        <v>56000</v>
      </c>
      <c r="H73" s="65"/>
      <c r="I73" s="76"/>
      <c r="J73" s="65"/>
      <c r="K73" s="76"/>
      <c r="L73" s="65"/>
      <c r="M73" s="320"/>
      <c r="N73" s="976"/>
    </row>
    <row r="74" spans="1:14" s="134" customFormat="1" ht="30">
      <c r="A74" s="60">
        <v>58</v>
      </c>
      <c r="B74" s="240" t="s">
        <v>384</v>
      </c>
      <c r="C74" s="318">
        <v>1</v>
      </c>
      <c r="D74" s="319">
        <v>50000</v>
      </c>
      <c r="E74" s="243">
        <v>50000</v>
      </c>
      <c r="F74" s="265"/>
      <c r="G74" s="76"/>
      <c r="H74" s="65">
        <v>1</v>
      </c>
      <c r="I74" s="76">
        <v>50000</v>
      </c>
      <c r="J74" s="65"/>
      <c r="K74" s="76"/>
      <c r="L74" s="65"/>
      <c r="M74" s="320"/>
      <c r="N74" s="976"/>
    </row>
    <row r="75" spans="1:14" s="134" customFormat="1" ht="30">
      <c r="A75" s="60">
        <v>59</v>
      </c>
      <c r="B75" s="240" t="s">
        <v>385</v>
      </c>
      <c r="C75" s="318">
        <v>1</v>
      </c>
      <c r="D75" s="319">
        <v>21800</v>
      </c>
      <c r="E75" s="243">
        <v>21800</v>
      </c>
      <c r="F75" s="265">
        <v>1</v>
      </c>
      <c r="G75" s="76">
        <v>21800</v>
      </c>
      <c r="H75" s="65"/>
      <c r="I75" s="76"/>
      <c r="J75" s="65"/>
      <c r="K75" s="76"/>
      <c r="L75" s="65"/>
      <c r="M75" s="320"/>
      <c r="N75" s="976"/>
    </row>
    <row r="76" spans="1:14" s="134" customFormat="1" ht="16.5">
      <c r="A76" s="60">
        <v>60</v>
      </c>
      <c r="B76" s="240" t="s">
        <v>386</v>
      </c>
      <c r="C76" s="318">
        <v>3</v>
      </c>
      <c r="D76" s="319">
        <v>10000</v>
      </c>
      <c r="E76" s="243">
        <v>30000</v>
      </c>
      <c r="F76" s="265">
        <v>3</v>
      </c>
      <c r="G76" s="76">
        <v>30000</v>
      </c>
      <c r="H76" s="65"/>
      <c r="I76" s="76"/>
      <c r="J76" s="65"/>
      <c r="K76" s="76"/>
      <c r="L76" s="65"/>
      <c r="M76" s="320"/>
      <c r="N76" s="976"/>
    </row>
    <row r="77" spans="1:14" s="134" customFormat="1" ht="16.5">
      <c r="A77" s="60">
        <v>61</v>
      </c>
      <c r="B77" s="240" t="s">
        <v>387</v>
      </c>
      <c r="C77" s="318">
        <v>1</v>
      </c>
      <c r="D77" s="319">
        <v>12000</v>
      </c>
      <c r="E77" s="243">
        <v>12000</v>
      </c>
      <c r="F77" s="265">
        <v>1</v>
      </c>
      <c r="G77" s="76">
        <v>12000</v>
      </c>
      <c r="H77" s="65"/>
      <c r="I77" s="76"/>
      <c r="J77" s="65"/>
      <c r="K77" s="76"/>
      <c r="L77" s="65"/>
      <c r="M77" s="320"/>
      <c r="N77" s="976"/>
    </row>
    <row r="78" spans="1:14" s="134" customFormat="1" ht="16.5">
      <c r="A78" s="60">
        <v>62</v>
      </c>
      <c r="B78" s="240" t="s">
        <v>329</v>
      </c>
      <c r="C78" s="318">
        <v>5</v>
      </c>
      <c r="D78" s="319">
        <v>6400000</v>
      </c>
      <c r="E78" s="243">
        <v>32000000</v>
      </c>
      <c r="F78" s="265">
        <v>5</v>
      </c>
      <c r="G78" s="76">
        <v>32000000</v>
      </c>
      <c r="H78" s="65"/>
      <c r="I78" s="76"/>
      <c r="J78" s="65"/>
      <c r="K78" s="76"/>
      <c r="L78" s="65"/>
      <c r="M78" s="320"/>
      <c r="N78" s="976"/>
    </row>
    <row r="79" spans="1:14" s="134" customFormat="1" ht="16.5">
      <c r="A79" s="60">
        <v>63</v>
      </c>
      <c r="B79" s="240" t="s">
        <v>388</v>
      </c>
      <c r="C79" s="318">
        <v>2</v>
      </c>
      <c r="D79" s="319">
        <v>3000</v>
      </c>
      <c r="E79" s="243">
        <v>6000</v>
      </c>
      <c r="F79" s="265">
        <v>2</v>
      </c>
      <c r="G79" s="76">
        <v>6000</v>
      </c>
      <c r="H79" s="65"/>
      <c r="I79" s="76"/>
      <c r="J79" s="65"/>
      <c r="K79" s="76"/>
      <c r="L79" s="65"/>
      <c r="M79" s="320"/>
      <c r="N79" s="976"/>
    </row>
    <row r="80" spans="1:14" s="134" customFormat="1" ht="16.5">
      <c r="A80" s="60">
        <v>64</v>
      </c>
      <c r="B80" s="240" t="s">
        <v>389</v>
      </c>
      <c r="C80" s="318">
        <v>1</v>
      </c>
      <c r="D80" s="319">
        <v>50000</v>
      </c>
      <c r="E80" s="243">
        <v>50000</v>
      </c>
      <c r="F80" s="265"/>
      <c r="G80" s="76"/>
      <c r="H80" s="65">
        <v>1</v>
      </c>
      <c r="I80" s="76">
        <v>50000</v>
      </c>
      <c r="J80" s="65"/>
      <c r="K80" s="76"/>
      <c r="L80" s="65"/>
      <c r="M80" s="320"/>
      <c r="N80" s="976"/>
    </row>
    <row r="81" spans="1:14" s="134" customFormat="1" ht="16.5">
      <c r="A81" s="60">
        <v>65</v>
      </c>
      <c r="B81" s="240" t="s">
        <v>390</v>
      </c>
      <c r="C81" s="318"/>
      <c r="D81" s="319"/>
      <c r="E81" s="243">
        <v>760000</v>
      </c>
      <c r="F81" s="265"/>
      <c r="G81" s="76"/>
      <c r="H81" s="65"/>
      <c r="I81" s="76">
        <v>760000</v>
      </c>
      <c r="J81" s="65"/>
      <c r="K81" s="76"/>
      <c r="L81" s="65"/>
      <c r="M81" s="320"/>
      <c r="N81" s="976"/>
    </row>
    <row r="82" spans="1:14" s="134" customFormat="1" ht="30">
      <c r="A82" s="60">
        <v>66</v>
      </c>
      <c r="B82" s="240" t="s">
        <v>391</v>
      </c>
      <c r="C82" s="318">
        <v>1</v>
      </c>
      <c r="D82" s="319">
        <v>29120</v>
      </c>
      <c r="E82" s="243">
        <v>29120</v>
      </c>
      <c r="F82" s="265">
        <v>1</v>
      </c>
      <c r="G82" s="76">
        <v>29120</v>
      </c>
      <c r="H82" s="65"/>
      <c r="I82" s="76"/>
      <c r="J82" s="65"/>
      <c r="K82" s="76"/>
      <c r="L82" s="65"/>
      <c r="M82" s="320"/>
      <c r="N82" s="976"/>
    </row>
    <row r="83" spans="1:14" s="134" customFormat="1" ht="16.5">
      <c r="A83" s="60">
        <v>67</v>
      </c>
      <c r="B83" s="240" t="s">
        <v>392</v>
      </c>
      <c r="C83" s="318">
        <v>1</v>
      </c>
      <c r="D83" s="319">
        <v>1000000</v>
      </c>
      <c r="E83" s="243">
        <v>1000000</v>
      </c>
      <c r="F83" s="265">
        <v>1</v>
      </c>
      <c r="G83" s="76">
        <v>1000000</v>
      </c>
      <c r="H83" s="65"/>
      <c r="I83" s="76"/>
      <c r="J83" s="65"/>
      <c r="K83" s="76"/>
      <c r="L83" s="65"/>
      <c r="M83" s="320"/>
      <c r="N83" s="976"/>
    </row>
    <row r="84" spans="1:14" s="134" customFormat="1" ht="16.5">
      <c r="A84" s="60">
        <v>68</v>
      </c>
      <c r="B84" s="240" t="s">
        <v>393</v>
      </c>
      <c r="C84" s="318">
        <v>1</v>
      </c>
      <c r="D84" s="319">
        <v>32000</v>
      </c>
      <c r="E84" s="243">
        <v>32000</v>
      </c>
      <c r="F84" s="265">
        <v>1</v>
      </c>
      <c r="G84" s="76">
        <v>32000</v>
      </c>
      <c r="H84" s="65"/>
      <c r="I84" s="76"/>
      <c r="J84" s="65"/>
      <c r="K84" s="76"/>
      <c r="L84" s="65"/>
      <c r="M84" s="320"/>
      <c r="N84" s="976"/>
    </row>
    <row r="85" spans="1:14" s="134" customFormat="1" ht="30">
      <c r="A85" s="60">
        <v>69</v>
      </c>
      <c r="B85" s="240" t="s">
        <v>394</v>
      </c>
      <c r="C85" s="318">
        <v>1</v>
      </c>
      <c r="D85" s="319">
        <v>100000</v>
      </c>
      <c r="E85" s="243">
        <v>100000</v>
      </c>
      <c r="F85" s="265">
        <v>1</v>
      </c>
      <c r="G85" s="76">
        <v>100000</v>
      </c>
      <c r="H85" s="65"/>
      <c r="I85" s="76"/>
      <c r="J85" s="65"/>
      <c r="K85" s="76"/>
      <c r="L85" s="65"/>
      <c r="M85" s="320"/>
      <c r="N85" s="976"/>
    </row>
    <row r="86" spans="1:14" s="134" customFormat="1" ht="30" customHeight="1">
      <c r="A86" s="60">
        <v>70</v>
      </c>
      <c r="B86" s="240" t="s">
        <v>330</v>
      </c>
      <c r="C86" s="318">
        <v>1</v>
      </c>
      <c r="D86" s="319">
        <v>33000000</v>
      </c>
      <c r="E86" s="243">
        <v>33000000</v>
      </c>
      <c r="F86" s="265">
        <v>1</v>
      </c>
      <c r="G86" s="76">
        <v>33000000</v>
      </c>
      <c r="H86" s="65"/>
      <c r="I86" s="76"/>
      <c r="J86" s="65"/>
      <c r="K86" s="76"/>
      <c r="L86" s="65"/>
      <c r="M86" s="320"/>
      <c r="N86" s="976"/>
    </row>
    <row r="87" spans="1:14" s="134" customFormat="1" ht="30.75" customHeight="1">
      <c r="A87" s="60">
        <v>71</v>
      </c>
      <c r="B87" s="240" t="s">
        <v>331</v>
      </c>
      <c r="C87" s="318">
        <v>1</v>
      </c>
      <c r="D87" s="319">
        <v>11000000</v>
      </c>
      <c r="E87" s="243">
        <v>11000000</v>
      </c>
      <c r="F87" s="265">
        <v>1</v>
      </c>
      <c r="G87" s="76">
        <v>11000000</v>
      </c>
      <c r="H87" s="65"/>
      <c r="I87" s="76"/>
      <c r="J87" s="65"/>
      <c r="K87" s="76"/>
      <c r="L87" s="65"/>
      <c r="M87" s="320"/>
      <c r="N87" s="976"/>
    </row>
    <row r="88" spans="1:14" s="134" customFormat="1" ht="15" customHeight="1">
      <c r="A88" s="60">
        <v>72</v>
      </c>
      <c r="B88" s="240" t="s">
        <v>395</v>
      </c>
      <c r="C88" s="318">
        <v>4</v>
      </c>
      <c r="D88" s="319">
        <v>8500</v>
      </c>
      <c r="E88" s="243">
        <v>34000</v>
      </c>
      <c r="F88" s="265">
        <v>4</v>
      </c>
      <c r="G88" s="76">
        <v>34000</v>
      </c>
      <c r="H88" s="65"/>
      <c r="I88" s="76"/>
      <c r="J88" s="65"/>
      <c r="K88" s="76"/>
      <c r="L88" s="65"/>
      <c r="M88" s="320"/>
      <c r="N88" s="976"/>
    </row>
    <row r="89" spans="1:14" s="134" customFormat="1" ht="30" customHeight="1">
      <c r="A89" s="60">
        <v>73</v>
      </c>
      <c r="B89" s="240" t="s">
        <v>396</v>
      </c>
      <c r="C89" s="318">
        <v>1</v>
      </c>
      <c r="D89" s="319">
        <v>2500</v>
      </c>
      <c r="E89" s="243">
        <v>2500</v>
      </c>
      <c r="F89" s="265">
        <v>1</v>
      </c>
      <c r="G89" s="76">
        <v>2500</v>
      </c>
      <c r="H89" s="65"/>
      <c r="I89" s="76"/>
      <c r="J89" s="65"/>
      <c r="K89" s="76"/>
      <c r="L89" s="65"/>
      <c r="M89" s="320"/>
      <c r="N89" s="976"/>
    </row>
    <row r="90" spans="1:14" s="134" customFormat="1" ht="15" customHeight="1">
      <c r="A90" s="60">
        <v>74</v>
      </c>
      <c r="B90" s="240" t="s">
        <v>397</v>
      </c>
      <c r="C90" s="318">
        <v>4</v>
      </c>
      <c r="D90" s="319">
        <v>7000</v>
      </c>
      <c r="E90" s="243">
        <v>28000</v>
      </c>
      <c r="F90" s="265">
        <v>4</v>
      </c>
      <c r="G90" s="76">
        <v>28000</v>
      </c>
      <c r="H90" s="65"/>
      <c r="I90" s="76"/>
      <c r="J90" s="65"/>
      <c r="K90" s="76"/>
      <c r="L90" s="65"/>
      <c r="M90" s="320"/>
      <c r="N90" s="976"/>
    </row>
    <row r="91" spans="1:14" s="134" customFormat="1" ht="15" customHeight="1">
      <c r="A91" s="60">
        <v>75</v>
      </c>
      <c r="B91" s="240" t="s">
        <v>398</v>
      </c>
      <c r="C91" s="318">
        <v>1</v>
      </c>
      <c r="D91" s="319">
        <v>30000</v>
      </c>
      <c r="E91" s="243">
        <v>30000</v>
      </c>
      <c r="F91" s="265">
        <v>1</v>
      </c>
      <c r="G91" s="76">
        <v>30000</v>
      </c>
      <c r="H91" s="65"/>
      <c r="I91" s="76"/>
      <c r="J91" s="65"/>
      <c r="K91" s="76"/>
      <c r="L91" s="65"/>
      <c r="M91" s="320"/>
      <c r="N91" s="976"/>
    </row>
    <row r="92" spans="1:14" s="134" customFormat="1" ht="15" customHeight="1">
      <c r="A92" s="60">
        <v>76</v>
      </c>
      <c r="B92" s="240" t="s">
        <v>399</v>
      </c>
      <c r="C92" s="318">
        <v>1</v>
      </c>
      <c r="D92" s="319">
        <v>6000</v>
      </c>
      <c r="E92" s="243">
        <v>6000</v>
      </c>
      <c r="F92" s="265">
        <v>1</v>
      </c>
      <c r="G92" s="76">
        <v>6000</v>
      </c>
      <c r="H92" s="65"/>
      <c r="I92" s="76"/>
      <c r="J92" s="65"/>
      <c r="K92" s="76"/>
      <c r="L92" s="65"/>
      <c r="M92" s="320"/>
      <c r="N92" s="976"/>
    </row>
    <row r="93" spans="1:14" s="134" customFormat="1" ht="30" customHeight="1">
      <c r="A93" s="60">
        <v>77</v>
      </c>
      <c r="B93" s="240" t="s">
        <v>400</v>
      </c>
      <c r="C93" s="318">
        <v>3</v>
      </c>
      <c r="D93" s="319"/>
      <c r="E93" s="243">
        <v>11100</v>
      </c>
      <c r="F93" s="265"/>
      <c r="G93" s="76"/>
      <c r="H93" s="65">
        <v>3</v>
      </c>
      <c r="I93" s="76">
        <v>11100</v>
      </c>
      <c r="J93" s="65"/>
      <c r="K93" s="76"/>
      <c r="L93" s="65"/>
      <c r="M93" s="320"/>
      <c r="N93" s="976"/>
    </row>
    <row r="94" spans="1:14" s="134" customFormat="1" ht="15" customHeight="1">
      <c r="A94" s="60">
        <v>78</v>
      </c>
      <c r="B94" s="240" t="s">
        <v>332</v>
      </c>
      <c r="C94" s="318">
        <v>2</v>
      </c>
      <c r="D94" s="319">
        <v>10600000</v>
      </c>
      <c r="E94" s="243">
        <v>21200000</v>
      </c>
      <c r="F94" s="265">
        <v>2</v>
      </c>
      <c r="G94" s="76">
        <v>21200000</v>
      </c>
      <c r="H94" s="65"/>
      <c r="I94" s="76"/>
      <c r="J94" s="65"/>
      <c r="K94" s="76"/>
      <c r="L94" s="65"/>
      <c r="M94" s="320"/>
      <c r="N94" s="976"/>
    </row>
    <row r="95" spans="1:14" s="134" customFormat="1" ht="15" customHeight="1">
      <c r="A95" s="60">
        <v>79</v>
      </c>
      <c r="B95" s="240" t="s">
        <v>401</v>
      </c>
      <c r="C95" s="318">
        <v>1</v>
      </c>
      <c r="D95" s="319">
        <v>50000</v>
      </c>
      <c r="E95" s="243">
        <v>50000</v>
      </c>
      <c r="F95" s="265"/>
      <c r="G95" s="76"/>
      <c r="H95" s="65">
        <v>1</v>
      </c>
      <c r="I95" s="76">
        <v>50000</v>
      </c>
      <c r="J95" s="65"/>
      <c r="K95" s="76"/>
      <c r="L95" s="65"/>
      <c r="M95" s="320"/>
      <c r="N95" s="976"/>
    </row>
    <row r="96" spans="1:14" s="134" customFormat="1" ht="15" customHeight="1">
      <c r="A96" s="60">
        <v>80</v>
      </c>
      <c r="B96" s="240" t="s">
        <v>402</v>
      </c>
      <c r="C96" s="318">
        <v>1</v>
      </c>
      <c r="D96" s="319">
        <v>40000</v>
      </c>
      <c r="E96" s="243">
        <v>40000</v>
      </c>
      <c r="F96" s="265"/>
      <c r="G96" s="76"/>
      <c r="H96" s="65">
        <v>1</v>
      </c>
      <c r="I96" s="76">
        <v>40000</v>
      </c>
      <c r="J96" s="65"/>
      <c r="K96" s="76"/>
      <c r="L96" s="65"/>
      <c r="M96" s="320"/>
      <c r="N96" s="976"/>
    </row>
    <row r="97" spans="1:14" s="134" customFormat="1" ht="15" customHeight="1">
      <c r="A97" s="60">
        <v>81</v>
      </c>
      <c r="B97" s="240" t="s">
        <v>403</v>
      </c>
      <c r="C97" s="318">
        <v>1</v>
      </c>
      <c r="D97" s="319">
        <v>30000</v>
      </c>
      <c r="E97" s="243">
        <v>30000</v>
      </c>
      <c r="F97" s="265"/>
      <c r="G97" s="76"/>
      <c r="H97" s="65">
        <v>1</v>
      </c>
      <c r="I97" s="76">
        <v>30000</v>
      </c>
      <c r="J97" s="65"/>
      <c r="K97" s="76"/>
      <c r="L97" s="65"/>
      <c r="M97" s="320"/>
      <c r="N97" s="976"/>
    </row>
    <row r="98" spans="1:14" s="134" customFormat="1" ht="30.75" customHeight="1">
      <c r="A98" s="60">
        <v>82</v>
      </c>
      <c r="B98" s="240" t="s">
        <v>333</v>
      </c>
      <c r="C98" s="318">
        <v>1</v>
      </c>
      <c r="D98" s="319">
        <v>765000</v>
      </c>
      <c r="E98" s="243">
        <v>765000</v>
      </c>
      <c r="F98" s="265">
        <v>1</v>
      </c>
      <c r="G98" s="76">
        <v>765000</v>
      </c>
      <c r="H98" s="65"/>
      <c r="I98" s="76"/>
      <c r="J98" s="65"/>
      <c r="K98" s="76"/>
      <c r="L98" s="65"/>
      <c r="M98" s="320"/>
      <c r="N98" s="976"/>
    </row>
    <row r="99" spans="1:14" s="134" customFormat="1" ht="17.25" thickBot="1">
      <c r="A99" s="60">
        <v>83</v>
      </c>
      <c r="B99" s="246" t="s">
        <v>404</v>
      </c>
      <c r="C99" s="321">
        <v>1</v>
      </c>
      <c r="D99" s="322">
        <v>20000</v>
      </c>
      <c r="E99" s="249">
        <v>20000</v>
      </c>
      <c r="F99" s="294"/>
      <c r="G99" s="87"/>
      <c r="H99" s="86">
        <v>1</v>
      </c>
      <c r="I99" s="87">
        <v>20000</v>
      </c>
      <c r="J99" s="86"/>
      <c r="K99" s="87"/>
      <c r="L99" s="86"/>
      <c r="M99" s="323"/>
      <c r="N99" s="976"/>
    </row>
    <row r="100" spans="1:14" s="254" customFormat="1">
      <c r="A100" s="496"/>
      <c r="B100" s="18"/>
      <c r="C100" s="298"/>
      <c r="D100" s="279" t="s">
        <v>31</v>
      </c>
      <c r="E100" s="13">
        <f>SUM(E17:E99)</f>
        <v>223823405.30000001</v>
      </c>
      <c r="F100" s="932"/>
      <c r="G100" s="92">
        <f>SUM(G17:G99)</f>
        <v>222061605.30000001</v>
      </c>
      <c r="H100" s="932"/>
      <c r="I100" s="991">
        <f>SUM(I17:I99)</f>
        <v>1721800</v>
      </c>
      <c r="J100" s="932"/>
      <c r="K100" s="92">
        <f>SUM(K17:K99)</f>
        <v>40000</v>
      </c>
      <c r="L100" s="932"/>
      <c r="M100" s="92"/>
      <c r="N100" s="979"/>
    </row>
    <row r="101" spans="1:14" s="134" customFormat="1">
      <c r="A101" s="151"/>
      <c r="B101" s="152"/>
      <c r="C101" s="311"/>
      <c r="D101" s="312"/>
      <c r="E101" s="155"/>
      <c r="F101" s="313"/>
      <c r="G101" s="155"/>
      <c r="H101" s="313"/>
      <c r="I101" s="314"/>
      <c r="J101" s="153"/>
      <c r="K101" s="155"/>
      <c r="L101" s="313"/>
      <c r="M101" s="155"/>
    </row>
    <row r="103" spans="1:14">
      <c r="B103" s="310"/>
    </row>
  </sheetData>
  <mergeCells count="24">
    <mergeCell ref="A12:D12"/>
    <mergeCell ref="A5:M5"/>
    <mergeCell ref="A6:M6"/>
    <mergeCell ref="C7:I7"/>
    <mergeCell ref="A10:E10"/>
    <mergeCell ref="J10:M10"/>
    <mergeCell ref="F12:I12"/>
    <mergeCell ref="J12:M12"/>
    <mergeCell ref="L13:M13"/>
    <mergeCell ref="L15:M15"/>
    <mergeCell ref="A8:M8"/>
    <mergeCell ref="H13:I13"/>
    <mergeCell ref="A14:A16"/>
    <mergeCell ref="B14:B16"/>
    <mergeCell ref="C14:C16"/>
    <mergeCell ref="D14:D16"/>
    <mergeCell ref="E14:E16"/>
    <mergeCell ref="F14:M14"/>
    <mergeCell ref="F15:G15"/>
    <mergeCell ref="H15:I15"/>
    <mergeCell ref="J15:K15"/>
    <mergeCell ref="C11:D11"/>
    <mergeCell ref="F11:I11"/>
    <mergeCell ref="J11:M11"/>
  </mergeCells>
  <pageMargins left="0.7" right="0.7" top="0.75" bottom="0.75" header="0.3" footer="0.3"/>
  <pageSetup paperSize="0" orientation="portrait" r:id="rId1"/>
  <drawing r:id="rId2"/>
</worksheet>
</file>

<file path=xl/worksheets/sheet8.xml><?xml version="1.0" encoding="utf-8"?>
<worksheet xmlns="http://schemas.openxmlformats.org/spreadsheetml/2006/main" xmlns:r="http://schemas.openxmlformats.org/officeDocument/2006/relationships">
  <dimension ref="A1:N485"/>
  <sheetViews>
    <sheetView view="pageBreakPreview" topLeftCell="A118" zoomScale="90" zoomScaleSheetLayoutView="90" workbookViewId="0">
      <selection activeCell="A138" sqref="A138:XFD138"/>
    </sheetView>
  </sheetViews>
  <sheetFormatPr defaultColWidth="9.140625" defaultRowHeight="16.5"/>
  <cols>
    <col min="1" max="1" width="4.42578125" style="121" customWidth="1"/>
    <col min="2" max="2" width="36.42578125" style="20" customWidth="1"/>
    <col min="3" max="3" width="8.5703125" style="258" customWidth="1"/>
    <col min="4" max="4" width="12.7109375" style="301" customWidth="1"/>
    <col min="5" max="5" width="15.7109375" style="123" customWidth="1"/>
    <col min="6" max="6" width="6.28515625" style="124" customWidth="1"/>
    <col min="7" max="7" width="14.28515625" style="125" customWidth="1"/>
    <col min="8" max="8" width="6" style="124" customWidth="1"/>
    <col min="9" max="9" width="14.140625" style="125" customWidth="1"/>
    <col min="10" max="10" width="6.85546875" style="124" customWidth="1"/>
    <col min="11" max="11" width="14" style="125" customWidth="1"/>
    <col min="12" max="12" width="7.42578125" style="124" customWidth="1"/>
    <col min="13" max="13" width="15.42578125" style="125" customWidth="1"/>
    <col min="14" max="16384" width="9.140625" style="2"/>
  </cols>
  <sheetData>
    <row r="1" spans="1:14" ht="12.75" customHeight="1">
      <c r="A1" s="28"/>
      <c r="B1" s="300"/>
      <c r="E1" s="32"/>
      <c r="F1" s="33"/>
      <c r="G1" s="35"/>
      <c r="H1" s="33"/>
      <c r="I1" s="35"/>
      <c r="J1" s="33"/>
      <c r="K1" s="35"/>
      <c r="L1" s="33"/>
      <c r="M1" s="35"/>
    </row>
    <row r="2" spans="1:14" ht="12.75" customHeight="1">
      <c r="A2" s="28"/>
      <c r="B2" s="300"/>
      <c r="E2" s="32"/>
      <c r="F2" s="33"/>
      <c r="G2" s="35"/>
      <c r="H2" s="33"/>
      <c r="I2" s="35"/>
      <c r="J2" s="33"/>
      <c r="K2" s="35"/>
      <c r="L2" s="33"/>
      <c r="M2" s="35"/>
      <c r="N2" s="3"/>
    </row>
    <row r="3" spans="1:14" ht="12.75" customHeight="1">
      <c r="A3" s="28"/>
      <c r="B3" s="300" t="s">
        <v>13</v>
      </c>
      <c r="E3" s="32"/>
      <c r="F3" s="33"/>
      <c r="G3" s="35"/>
      <c r="H3" s="33"/>
      <c r="I3" s="35"/>
      <c r="J3" s="33"/>
      <c r="K3" s="35"/>
      <c r="L3" s="33"/>
      <c r="M3" s="35"/>
      <c r="N3" s="3"/>
    </row>
    <row r="4" spans="1:14" ht="12.75" customHeight="1">
      <c r="A4" s="28"/>
      <c r="B4" s="300"/>
      <c r="E4" s="32"/>
      <c r="F4" s="33"/>
      <c r="G4" s="35"/>
      <c r="H4" s="33"/>
      <c r="I4" s="35"/>
      <c r="J4" s="33"/>
      <c r="K4" s="35"/>
      <c r="L4" s="33"/>
      <c r="M4" s="35"/>
      <c r="N4" s="3"/>
    </row>
    <row r="5" spans="1:14" ht="12.75" customHeight="1">
      <c r="A5" s="4193"/>
      <c r="B5" s="4193"/>
      <c r="C5" s="4193"/>
      <c r="D5" s="4193"/>
      <c r="E5" s="4193"/>
      <c r="F5" s="4193"/>
      <c r="G5" s="4193"/>
      <c r="H5" s="4193"/>
      <c r="I5" s="4193"/>
      <c r="J5" s="4193"/>
      <c r="K5" s="4193"/>
      <c r="L5" s="4193"/>
      <c r="M5" s="4193"/>
    </row>
    <row r="6" spans="1:14" ht="17.25" customHeight="1">
      <c r="A6" s="4104" t="s">
        <v>12</v>
      </c>
      <c r="B6" s="4104"/>
      <c r="C6" s="4104"/>
      <c r="D6" s="4104"/>
      <c r="E6" s="4104"/>
      <c r="F6" s="4104"/>
      <c r="G6" s="4104"/>
      <c r="H6" s="4104"/>
      <c r="I6" s="4104"/>
      <c r="J6" s="4104"/>
      <c r="K6" s="4104"/>
      <c r="L6" s="4104"/>
      <c r="M6" s="4104"/>
    </row>
    <row r="7" spans="1:14" ht="17.25" customHeight="1">
      <c r="A7" s="4194" t="s">
        <v>35</v>
      </c>
      <c r="B7" s="4194"/>
      <c r="C7" s="4194"/>
      <c r="D7" s="4194"/>
      <c r="E7" s="4194"/>
      <c r="F7" s="4194"/>
      <c r="G7" s="4194"/>
      <c r="H7" s="4194"/>
      <c r="I7" s="4194"/>
      <c r="J7" s="4194"/>
      <c r="K7" s="4194"/>
      <c r="L7" s="4194"/>
      <c r="M7" s="4194"/>
    </row>
    <row r="8" spans="1:14" ht="17.25" customHeight="1">
      <c r="A8" s="4104" t="s">
        <v>677</v>
      </c>
      <c r="B8" s="4104"/>
      <c r="C8" s="4104"/>
      <c r="D8" s="4104"/>
      <c r="E8" s="4104"/>
      <c r="F8" s="4104"/>
      <c r="G8" s="4104"/>
      <c r="H8" s="4104"/>
      <c r="I8" s="4104"/>
      <c r="J8" s="4104"/>
      <c r="K8" s="4104"/>
      <c r="L8" s="4104"/>
      <c r="M8" s="4104"/>
    </row>
    <row r="9" spans="1:14" ht="17.25" customHeight="1">
      <c r="A9" s="37"/>
      <c r="B9" s="201"/>
      <c r="C9" s="39"/>
      <c r="D9" s="40"/>
      <c r="E9" s="41"/>
      <c r="F9" s="39"/>
      <c r="G9" s="41"/>
      <c r="H9" s="39"/>
      <c r="I9" s="41"/>
      <c r="J9" s="304"/>
      <c r="K9" s="41"/>
      <c r="L9" s="304"/>
      <c r="M9" s="41"/>
    </row>
    <row r="10" spans="1:14" ht="14.25" customHeight="1" thickBot="1">
      <c r="A10" s="4195" t="s">
        <v>14</v>
      </c>
      <c r="B10" s="4195"/>
      <c r="C10" s="4195"/>
      <c r="D10" s="4195"/>
      <c r="E10" s="4195"/>
      <c r="F10" s="39"/>
      <c r="G10" s="41"/>
      <c r="H10" s="39"/>
      <c r="I10" s="41"/>
      <c r="J10" s="4196"/>
      <c r="K10" s="4196"/>
      <c r="L10" s="4196"/>
      <c r="M10" s="4196"/>
    </row>
    <row r="11" spans="1:14" s="253" customFormat="1" ht="12.75" customHeight="1">
      <c r="A11" s="4200" t="s">
        <v>15</v>
      </c>
      <c r="B11" s="4201"/>
      <c r="C11" s="4201"/>
      <c r="D11" s="4202"/>
      <c r="E11" s="339" t="s">
        <v>18</v>
      </c>
      <c r="F11" s="340"/>
      <c r="G11" s="337"/>
      <c r="H11" s="337"/>
      <c r="I11" s="338"/>
      <c r="J11" s="4145" t="s">
        <v>405</v>
      </c>
      <c r="K11" s="4146"/>
      <c r="L11" s="4146"/>
      <c r="M11" s="4147"/>
      <c r="N11" s="252"/>
    </row>
    <row r="12" spans="1:14" s="253" customFormat="1" ht="12.75" customHeight="1">
      <c r="A12" s="4203" t="s">
        <v>36</v>
      </c>
      <c r="B12" s="4204"/>
      <c r="C12" s="4204"/>
      <c r="D12" s="4205"/>
      <c r="E12" s="52"/>
      <c r="F12" s="53"/>
      <c r="G12" s="54"/>
      <c r="H12" s="53"/>
      <c r="I12" s="54"/>
      <c r="J12" s="4148"/>
      <c r="K12" s="4149"/>
      <c r="L12" s="4149"/>
      <c r="M12" s="4151"/>
      <c r="N12" s="252"/>
    </row>
    <row r="13" spans="1:14" s="253" customFormat="1" ht="14.25" customHeight="1">
      <c r="A13" s="49" t="s">
        <v>16</v>
      </c>
      <c r="B13" s="316"/>
      <c r="C13" s="4148"/>
      <c r="D13" s="4150"/>
      <c r="E13" s="128" t="s">
        <v>19</v>
      </c>
      <c r="F13" s="56" t="s">
        <v>28</v>
      </c>
      <c r="G13" s="54"/>
      <c r="H13" s="4197" t="s">
        <v>29</v>
      </c>
      <c r="I13" s="4197"/>
      <c r="J13" s="183" t="s">
        <v>30</v>
      </c>
      <c r="K13" s="52"/>
      <c r="L13" s="4148"/>
      <c r="M13" s="4151"/>
      <c r="N13" s="252"/>
    </row>
    <row r="14" spans="1:14" s="253" customFormat="1" ht="13.5" customHeight="1">
      <c r="A14" s="4140" t="s">
        <v>0</v>
      </c>
      <c r="B14" s="4167" t="s">
        <v>1</v>
      </c>
      <c r="C14" s="4142" t="s">
        <v>2</v>
      </c>
      <c r="D14" s="4114" t="s">
        <v>11</v>
      </c>
      <c r="E14" s="4143" t="s">
        <v>17</v>
      </c>
      <c r="F14" s="4198" t="s">
        <v>20</v>
      </c>
      <c r="G14" s="4198"/>
      <c r="H14" s="4198"/>
      <c r="I14" s="4198"/>
      <c r="J14" s="4198"/>
      <c r="K14" s="4198"/>
      <c r="L14" s="4198"/>
      <c r="M14" s="4199"/>
      <c r="N14" s="252"/>
    </row>
    <row r="15" spans="1:14" s="253" customFormat="1" ht="14.25" customHeight="1">
      <c r="A15" s="4140"/>
      <c r="B15" s="4167"/>
      <c r="C15" s="4142"/>
      <c r="D15" s="4114"/>
      <c r="E15" s="4143"/>
      <c r="F15" s="4136" t="s">
        <v>21</v>
      </c>
      <c r="G15" s="4136"/>
      <c r="H15" s="4136" t="s">
        <v>24</v>
      </c>
      <c r="I15" s="4136"/>
      <c r="J15" s="4136" t="s">
        <v>25</v>
      </c>
      <c r="K15" s="4136"/>
      <c r="L15" s="4136" t="s">
        <v>27</v>
      </c>
      <c r="M15" s="4137"/>
      <c r="N15" s="252"/>
    </row>
    <row r="16" spans="1:14" s="253" customFormat="1" ht="14.25" customHeight="1">
      <c r="A16" s="4140"/>
      <c r="B16" s="4167"/>
      <c r="C16" s="4142"/>
      <c r="D16" s="4114"/>
      <c r="E16" s="4143"/>
      <c r="F16" s="57" t="s">
        <v>23</v>
      </c>
      <c r="G16" s="58" t="s">
        <v>22</v>
      </c>
      <c r="H16" s="57" t="s">
        <v>23</v>
      </c>
      <c r="I16" s="58" t="s">
        <v>22</v>
      </c>
      <c r="J16" s="57" t="s">
        <v>23</v>
      </c>
      <c r="K16" s="58" t="s">
        <v>26</v>
      </c>
      <c r="L16" s="57" t="s">
        <v>23</v>
      </c>
      <c r="M16" s="59" t="s">
        <v>22</v>
      </c>
      <c r="N16" s="252"/>
    </row>
    <row r="17" spans="1:14" ht="15" customHeight="1">
      <c r="A17" s="204">
        <v>1</v>
      </c>
      <c r="B17" s="240" t="s">
        <v>406</v>
      </c>
      <c r="C17" s="318">
        <v>1</v>
      </c>
      <c r="D17" s="242">
        <v>400000</v>
      </c>
      <c r="E17" s="243">
        <v>400000</v>
      </c>
      <c r="F17" s="265">
        <v>1</v>
      </c>
      <c r="G17" s="76">
        <v>400000</v>
      </c>
      <c r="H17" s="65"/>
      <c r="I17" s="76"/>
      <c r="J17" s="65"/>
      <c r="K17" s="76"/>
      <c r="L17" s="65"/>
      <c r="M17" s="320"/>
      <c r="N17" s="7"/>
    </row>
    <row r="18" spans="1:14" ht="30" customHeight="1">
      <c r="A18" s="204">
        <v>2</v>
      </c>
      <c r="B18" s="240" t="s">
        <v>407</v>
      </c>
      <c r="C18" s="318">
        <v>1</v>
      </c>
      <c r="D18" s="242">
        <v>38000</v>
      </c>
      <c r="E18" s="243">
        <v>38000</v>
      </c>
      <c r="F18" s="265"/>
      <c r="G18" s="76"/>
      <c r="H18" s="65">
        <v>1</v>
      </c>
      <c r="I18" s="76">
        <v>38000</v>
      </c>
      <c r="J18" s="65"/>
      <c r="K18" s="76"/>
      <c r="L18" s="65"/>
      <c r="M18" s="320"/>
      <c r="N18" s="7"/>
    </row>
    <row r="19" spans="1:14" ht="15" customHeight="1">
      <c r="A19" s="204">
        <v>3</v>
      </c>
      <c r="B19" s="240" t="s">
        <v>408</v>
      </c>
      <c r="C19" s="318">
        <v>1</v>
      </c>
      <c r="D19" s="242">
        <v>200000</v>
      </c>
      <c r="E19" s="243">
        <v>200000</v>
      </c>
      <c r="F19" s="265">
        <v>1</v>
      </c>
      <c r="G19" s="76">
        <v>200000</v>
      </c>
      <c r="H19" s="65"/>
      <c r="I19" s="76"/>
      <c r="J19" s="65"/>
      <c r="K19" s="76"/>
      <c r="L19" s="65"/>
      <c r="M19" s="320"/>
      <c r="N19" s="7"/>
    </row>
    <row r="20" spans="1:14" ht="30" customHeight="1">
      <c r="A20" s="204">
        <v>4</v>
      </c>
      <c r="B20" s="240" t="s">
        <v>409</v>
      </c>
      <c r="C20" s="318">
        <v>2</v>
      </c>
      <c r="D20" s="242">
        <v>85000</v>
      </c>
      <c r="E20" s="243">
        <v>170000</v>
      </c>
      <c r="F20" s="265">
        <v>2</v>
      </c>
      <c r="G20" s="76">
        <v>170000</v>
      </c>
      <c r="H20" s="65"/>
      <c r="I20" s="76"/>
      <c r="J20" s="65"/>
      <c r="K20" s="76"/>
      <c r="L20" s="65"/>
      <c r="M20" s="320"/>
      <c r="N20" s="7"/>
    </row>
    <row r="21" spans="1:14" ht="30" customHeight="1">
      <c r="A21" s="204">
        <v>5</v>
      </c>
      <c r="B21" s="240" t="s">
        <v>410</v>
      </c>
      <c r="C21" s="318">
        <v>1</v>
      </c>
      <c r="D21" s="242">
        <v>68500</v>
      </c>
      <c r="E21" s="243">
        <v>68500</v>
      </c>
      <c r="F21" s="265"/>
      <c r="G21" s="76"/>
      <c r="H21" s="65">
        <v>1</v>
      </c>
      <c r="I21" s="76">
        <v>68500</v>
      </c>
      <c r="J21" s="65"/>
      <c r="K21" s="76"/>
      <c r="L21" s="65"/>
      <c r="M21" s="320"/>
      <c r="N21" s="7"/>
    </row>
    <row r="22" spans="1:14" ht="15" customHeight="1">
      <c r="A22" s="204">
        <v>6</v>
      </c>
      <c r="B22" s="240" t="s">
        <v>411</v>
      </c>
      <c r="C22" s="318">
        <v>1</v>
      </c>
      <c r="D22" s="242">
        <v>250000</v>
      </c>
      <c r="E22" s="243">
        <v>250000</v>
      </c>
      <c r="F22" s="265">
        <v>1</v>
      </c>
      <c r="G22" s="76">
        <v>250000</v>
      </c>
      <c r="H22" s="65"/>
      <c r="I22" s="76"/>
      <c r="J22" s="65"/>
      <c r="K22" s="76"/>
      <c r="L22" s="65"/>
      <c r="M22" s="320"/>
      <c r="N22" s="7"/>
    </row>
    <row r="23" spans="1:14" ht="15" customHeight="1">
      <c r="A23" s="204">
        <v>7</v>
      </c>
      <c r="B23" s="240" t="s">
        <v>412</v>
      </c>
      <c r="C23" s="318">
        <v>1</v>
      </c>
      <c r="D23" s="242">
        <v>200000</v>
      </c>
      <c r="E23" s="243">
        <v>200000</v>
      </c>
      <c r="F23" s="265">
        <v>1</v>
      </c>
      <c r="G23" s="76">
        <v>20000</v>
      </c>
      <c r="H23" s="65"/>
      <c r="I23" s="76"/>
      <c r="J23" s="65"/>
      <c r="K23" s="76"/>
      <c r="L23" s="65"/>
      <c r="M23" s="320"/>
      <c r="N23" s="7"/>
    </row>
    <row r="24" spans="1:14" ht="15" customHeight="1">
      <c r="A24" s="204">
        <v>8</v>
      </c>
      <c r="B24" s="240" t="s">
        <v>413</v>
      </c>
      <c r="C24" s="318">
        <v>5</v>
      </c>
      <c r="D24" s="242"/>
      <c r="E24" s="243">
        <v>53200</v>
      </c>
      <c r="F24" s="265"/>
      <c r="G24" s="76"/>
      <c r="H24" s="65">
        <v>5</v>
      </c>
      <c r="I24" s="76">
        <v>53200</v>
      </c>
      <c r="J24" s="65"/>
      <c r="K24" s="76"/>
      <c r="L24" s="65"/>
      <c r="M24" s="320"/>
      <c r="N24" s="7"/>
    </row>
    <row r="25" spans="1:14" ht="15" customHeight="1">
      <c r="A25" s="204">
        <v>9</v>
      </c>
      <c r="B25" s="240" t="s">
        <v>414</v>
      </c>
      <c r="C25" s="318">
        <v>1</v>
      </c>
      <c r="D25" s="242">
        <v>100000</v>
      </c>
      <c r="E25" s="243">
        <v>100000</v>
      </c>
      <c r="F25" s="265">
        <v>1</v>
      </c>
      <c r="G25" s="76">
        <v>100000</v>
      </c>
      <c r="H25" s="65"/>
      <c r="I25" s="76"/>
      <c r="J25" s="65"/>
      <c r="K25" s="76"/>
      <c r="L25" s="65"/>
      <c r="M25" s="320"/>
      <c r="N25" s="7"/>
    </row>
    <row r="26" spans="1:14" ht="45" customHeight="1">
      <c r="A26" s="204">
        <v>10</v>
      </c>
      <c r="B26" s="240" t="s">
        <v>415</v>
      </c>
      <c r="C26" s="318">
        <v>50</v>
      </c>
      <c r="D26" s="242">
        <v>30000</v>
      </c>
      <c r="E26" s="243">
        <v>1500000</v>
      </c>
      <c r="F26" s="265">
        <v>50</v>
      </c>
      <c r="G26" s="76">
        <v>1500000</v>
      </c>
      <c r="H26" s="65"/>
      <c r="I26" s="76"/>
      <c r="J26" s="65"/>
      <c r="K26" s="76"/>
      <c r="L26" s="65"/>
      <c r="M26" s="320"/>
      <c r="N26" s="7"/>
    </row>
    <row r="27" spans="1:14" ht="15" customHeight="1">
      <c r="A27" s="204">
        <v>11</v>
      </c>
      <c r="B27" s="240" t="s">
        <v>416</v>
      </c>
      <c r="C27" s="318">
        <v>1</v>
      </c>
      <c r="D27" s="242"/>
      <c r="E27" s="243">
        <v>58000</v>
      </c>
      <c r="F27" s="265"/>
      <c r="G27" s="76"/>
      <c r="H27" s="65">
        <v>1</v>
      </c>
      <c r="I27" s="76">
        <v>58000</v>
      </c>
      <c r="J27" s="65"/>
      <c r="K27" s="76"/>
      <c r="L27" s="65"/>
      <c r="M27" s="320"/>
      <c r="N27" s="7"/>
    </row>
    <row r="28" spans="1:14" ht="15" customHeight="1">
      <c r="A28" s="204">
        <v>12</v>
      </c>
      <c r="B28" s="240" t="s">
        <v>417</v>
      </c>
      <c r="C28" s="318">
        <v>2</v>
      </c>
      <c r="D28" s="242">
        <v>160000</v>
      </c>
      <c r="E28" s="243">
        <v>320000</v>
      </c>
      <c r="F28" s="265">
        <v>2</v>
      </c>
      <c r="G28" s="76">
        <v>320000</v>
      </c>
      <c r="H28" s="65"/>
      <c r="I28" s="76"/>
      <c r="J28" s="65"/>
      <c r="K28" s="76"/>
      <c r="L28" s="65"/>
      <c r="M28" s="320"/>
      <c r="N28" s="7"/>
    </row>
    <row r="29" spans="1:14" ht="15" customHeight="1">
      <c r="A29" s="204">
        <v>13</v>
      </c>
      <c r="B29" s="240" t="s">
        <v>418</v>
      </c>
      <c r="C29" s="318">
        <v>2</v>
      </c>
      <c r="D29" s="242">
        <v>50000</v>
      </c>
      <c r="E29" s="243">
        <v>100000</v>
      </c>
      <c r="F29" s="265">
        <v>2</v>
      </c>
      <c r="G29" s="76">
        <v>100000</v>
      </c>
      <c r="H29" s="65"/>
      <c r="I29" s="76"/>
      <c r="J29" s="65"/>
      <c r="K29" s="76"/>
      <c r="L29" s="65"/>
      <c r="M29" s="320"/>
      <c r="N29" s="7"/>
    </row>
    <row r="30" spans="1:14" ht="15" customHeight="1">
      <c r="A30" s="204">
        <v>14</v>
      </c>
      <c r="B30" s="240" t="s">
        <v>419</v>
      </c>
      <c r="C30" s="318">
        <v>2</v>
      </c>
      <c r="D30" s="242">
        <v>20000</v>
      </c>
      <c r="E30" s="243">
        <v>40000</v>
      </c>
      <c r="F30" s="265">
        <v>2</v>
      </c>
      <c r="G30" s="76">
        <v>40000</v>
      </c>
      <c r="H30" s="65"/>
      <c r="I30" s="76"/>
      <c r="J30" s="65"/>
      <c r="K30" s="76"/>
      <c r="L30" s="65"/>
      <c r="M30" s="320"/>
      <c r="N30" s="7"/>
    </row>
    <row r="31" spans="1:14" ht="30" customHeight="1">
      <c r="A31" s="204">
        <v>15</v>
      </c>
      <c r="B31" s="240" t="s">
        <v>420</v>
      </c>
      <c r="C31" s="318">
        <v>1</v>
      </c>
      <c r="D31" s="242">
        <v>1500000</v>
      </c>
      <c r="E31" s="243">
        <v>1500000</v>
      </c>
      <c r="F31" s="265">
        <v>1</v>
      </c>
      <c r="G31" s="76">
        <v>1500000</v>
      </c>
      <c r="H31" s="65"/>
      <c r="I31" s="76"/>
      <c r="J31" s="65"/>
      <c r="K31" s="76"/>
      <c r="L31" s="65"/>
      <c r="M31" s="320"/>
      <c r="N31" s="7"/>
    </row>
    <row r="32" spans="1:14" ht="15" customHeight="1">
      <c r="A32" s="204">
        <v>16</v>
      </c>
      <c r="B32" s="240" t="s">
        <v>421</v>
      </c>
      <c r="C32" s="318">
        <v>1</v>
      </c>
      <c r="D32" s="242">
        <v>200000</v>
      </c>
      <c r="E32" s="243">
        <v>200000</v>
      </c>
      <c r="F32" s="265">
        <v>1</v>
      </c>
      <c r="G32" s="76">
        <v>200000</v>
      </c>
      <c r="H32" s="65"/>
      <c r="I32" s="76"/>
      <c r="J32" s="65"/>
      <c r="K32" s="76"/>
      <c r="L32" s="65"/>
      <c r="M32" s="320"/>
      <c r="N32" s="7"/>
    </row>
    <row r="33" spans="1:14" ht="15" customHeight="1">
      <c r="A33" s="204">
        <v>17</v>
      </c>
      <c r="B33" s="240" t="s">
        <v>422</v>
      </c>
      <c r="C33" s="318">
        <v>1</v>
      </c>
      <c r="D33" s="242">
        <v>190000</v>
      </c>
      <c r="E33" s="243">
        <v>190000</v>
      </c>
      <c r="F33" s="265">
        <v>1</v>
      </c>
      <c r="G33" s="76">
        <v>190000</v>
      </c>
      <c r="H33" s="65"/>
      <c r="I33" s="76"/>
      <c r="J33" s="65"/>
      <c r="K33" s="76"/>
      <c r="L33" s="65"/>
      <c r="M33" s="320"/>
      <c r="N33" s="7"/>
    </row>
    <row r="34" spans="1:14" ht="15" customHeight="1">
      <c r="A34" s="204">
        <v>18</v>
      </c>
      <c r="B34" s="240" t="s">
        <v>423</v>
      </c>
      <c r="C34" s="318">
        <v>1</v>
      </c>
      <c r="D34" s="242">
        <v>100000</v>
      </c>
      <c r="E34" s="243">
        <v>100000</v>
      </c>
      <c r="F34" s="265">
        <v>1</v>
      </c>
      <c r="G34" s="76">
        <v>100000</v>
      </c>
      <c r="H34" s="65"/>
      <c r="I34" s="76"/>
      <c r="J34" s="65"/>
      <c r="K34" s="76"/>
      <c r="L34" s="65"/>
      <c r="M34" s="320"/>
      <c r="N34" s="7"/>
    </row>
    <row r="35" spans="1:14" ht="15" customHeight="1">
      <c r="A35" s="204">
        <v>19</v>
      </c>
      <c r="B35" s="240" t="s">
        <v>424</v>
      </c>
      <c r="C35" s="318">
        <v>1</v>
      </c>
      <c r="D35" s="242">
        <v>8000</v>
      </c>
      <c r="E35" s="243">
        <v>8000</v>
      </c>
      <c r="F35" s="265">
        <v>1</v>
      </c>
      <c r="G35" s="76">
        <v>8000</v>
      </c>
      <c r="H35" s="65"/>
      <c r="I35" s="76"/>
      <c r="J35" s="65"/>
      <c r="K35" s="76"/>
      <c r="L35" s="65"/>
      <c r="M35" s="320"/>
      <c r="N35" s="7"/>
    </row>
    <row r="36" spans="1:14" ht="15" customHeight="1">
      <c r="A36" s="204">
        <v>20</v>
      </c>
      <c r="B36" s="240" t="s">
        <v>425</v>
      </c>
      <c r="C36" s="318">
        <v>1</v>
      </c>
      <c r="D36" s="242">
        <v>400000</v>
      </c>
      <c r="E36" s="243">
        <v>400000</v>
      </c>
      <c r="F36" s="265">
        <v>1</v>
      </c>
      <c r="G36" s="76">
        <v>400000</v>
      </c>
      <c r="H36" s="65"/>
      <c r="I36" s="76"/>
      <c r="J36" s="65"/>
      <c r="K36" s="76"/>
      <c r="L36" s="65"/>
      <c r="M36" s="320"/>
      <c r="N36" s="7"/>
    </row>
    <row r="37" spans="1:14" ht="15" customHeight="1">
      <c r="A37" s="204">
        <v>21</v>
      </c>
      <c r="B37" s="240" t="s">
        <v>426</v>
      </c>
      <c r="C37" s="318">
        <v>1</v>
      </c>
      <c r="D37" s="242">
        <v>150000</v>
      </c>
      <c r="E37" s="243">
        <v>150000</v>
      </c>
      <c r="F37" s="265">
        <v>1</v>
      </c>
      <c r="G37" s="76">
        <v>150000</v>
      </c>
      <c r="H37" s="65"/>
      <c r="I37" s="76"/>
      <c r="J37" s="65"/>
      <c r="K37" s="76"/>
      <c r="L37" s="65"/>
      <c r="M37" s="320"/>
      <c r="N37" s="7"/>
    </row>
    <row r="38" spans="1:14" ht="15" customHeight="1">
      <c r="A38" s="204">
        <v>22</v>
      </c>
      <c r="B38" s="240" t="s">
        <v>427</v>
      </c>
      <c r="C38" s="318">
        <v>1</v>
      </c>
      <c r="D38" s="242">
        <v>150000</v>
      </c>
      <c r="E38" s="243">
        <v>150000</v>
      </c>
      <c r="F38" s="265">
        <v>1</v>
      </c>
      <c r="G38" s="76">
        <v>150000</v>
      </c>
      <c r="H38" s="65"/>
      <c r="I38" s="76"/>
      <c r="J38" s="65"/>
      <c r="K38" s="76"/>
      <c r="L38" s="65"/>
      <c r="M38" s="320"/>
      <c r="N38" s="7"/>
    </row>
    <row r="39" spans="1:14" ht="15" customHeight="1">
      <c r="A39" s="204">
        <v>23</v>
      </c>
      <c r="B39" s="240" t="s">
        <v>428</v>
      </c>
      <c r="C39" s="318">
        <v>1</v>
      </c>
      <c r="D39" s="242">
        <v>800000</v>
      </c>
      <c r="E39" s="243">
        <v>800000</v>
      </c>
      <c r="F39" s="265">
        <v>1</v>
      </c>
      <c r="G39" s="76">
        <v>800000</v>
      </c>
      <c r="H39" s="65"/>
      <c r="I39" s="76"/>
      <c r="J39" s="65"/>
      <c r="K39" s="76"/>
      <c r="L39" s="65"/>
      <c r="M39" s="320"/>
      <c r="N39" s="7"/>
    </row>
    <row r="40" spans="1:14" ht="15" customHeight="1">
      <c r="A40" s="204">
        <v>24</v>
      </c>
      <c r="B40" s="240" t="s">
        <v>429</v>
      </c>
      <c r="C40" s="318">
        <v>1</v>
      </c>
      <c r="D40" s="242">
        <v>2000</v>
      </c>
      <c r="E40" s="243">
        <v>2000</v>
      </c>
      <c r="F40" s="265">
        <v>1</v>
      </c>
      <c r="G40" s="76">
        <v>2000</v>
      </c>
      <c r="H40" s="65"/>
      <c r="I40" s="76"/>
      <c r="J40" s="65"/>
      <c r="K40" s="76"/>
      <c r="L40" s="65"/>
      <c r="M40" s="320"/>
      <c r="N40" s="7"/>
    </row>
    <row r="41" spans="1:14" ht="15" customHeight="1">
      <c r="A41" s="204">
        <v>25</v>
      </c>
      <c r="B41" s="240" t="s">
        <v>430</v>
      </c>
      <c r="C41" s="318">
        <v>1</v>
      </c>
      <c r="D41" s="242">
        <v>1500</v>
      </c>
      <c r="E41" s="243">
        <v>1500</v>
      </c>
      <c r="F41" s="265">
        <v>1</v>
      </c>
      <c r="G41" s="76">
        <v>1500</v>
      </c>
      <c r="H41" s="65"/>
      <c r="I41" s="76"/>
      <c r="J41" s="65"/>
      <c r="K41" s="76"/>
      <c r="L41" s="65"/>
      <c r="M41" s="320"/>
      <c r="N41" s="7"/>
    </row>
    <row r="42" spans="1:14" ht="15" customHeight="1">
      <c r="A42" s="204">
        <v>26</v>
      </c>
      <c r="B42" s="240" t="s">
        <v>431</v>
      </c>
      <c r="C42" s="318">
        <v>1</v>
      </c>
      <c r="D42" s="242">
        <v>535000</v>
      </c>
      <c r="E42" s="243">
        <v>535000</v>
      </c>
      <c r="F42" s="265">
        <v>1</v>
      </c>
      <c r="G42" s="76">
        <v>535000</v>
      </c>
      <c r="H42" s="65"/>
      <c r="I42" s="76"/>
      <c r="J42" s="65"/>
      <c r="K42" s="76"/>
      <c r="L42" s="65"/>
      <c r="M42" s="320"/>
      <c r="N42" s="7"/>
    </row>
    <row r="43" spans="1:14" ht="30" customHeight="1">
      <c r="A43" s="204">
        <v>27</v>
      </c>
      <c r="B43" s="240" t="s">
        <v>432</v>
      </c>
      <c r="C43" s="318">
        <v>2</v>
      </c>
      <c r="D43" s="242">
        <v>15000</v>
      </c>
      <c r="E43" s="243">
        <v>30000</v>
      </c>
      <c r="F43" s="265">
        <v>2</v>
      </c>
      <c r="G43" s="76">
        <v>30000</v>
      </c>
      <c r="H43" s="65"/>
      <c r="I43" s="76"/>
      <c r="J43" s="65"/>
      <c r="K43" s="76"/>
      <c r="L43" s="65"/>
      <c r="M43" s="320"/>
      <c r="N43" s="7"/>
    </row>
    <row r="44" spans="1:14" ht="15" customHeight="1">
      <c r="A44" s="204">
        <v>28</v>
      </c>
      <c r="B44" s="240" t="s">
        <v>433</v>
      </c>
      <c r="C44" s="318">
        <v>1</v>
      </c>
      <c r="D44" s="242">
        <v>30000</v>
      </c>
      <c r="E44" s="243">
        <v>30000</v>
      </c>
      <c r="F44" s="265">
        <v>1</v>
      </c>
      <c r="G44" s="76">
        <v>30000</v>
      </c>
      <c r="H44" s="65"/>
      <c r="I44" s="76"/>
      <c r="J44" s="65"/>
      <c r="K44" s="76"/>
      <c r="L44" s="65"/>
      <c r="M44" s="320"/>
      <c r="N44" s="7"/>
    </row>
    <row r="45" spans="1:14" ht="15" customHeight="1">
      <c r="A45" s="204">
        <v>29</v>
      </c>
      <c r="B45" s="240" t="s">
        <v>434</v>
      </c>
      <c r="C45" s="318">
        <v>24</v>
      </c>
      <c r="D45" s="242">
        <v>250</v>
      </c>
      <c r="E45" s="243">
        <v>6000</v>
      </c>
      <c r="F45" s="265">
        <v>24</v>
      </c>
      <c r="G45" s="76">
        <v>6000</v>
      </c>
      <c r="H45" s="65"/>
      <c r="I45" s="76"/>
      <c r="J45" s="65"/>
      <c r="K45" s="76"/>
      <c r="L45" s="65"/>
      <c r="M45" s="320"/>
      <c r="N45" s="7"/>
    </row>
    <row r="46" spans="1:14" ht="15" customHeight="1">
      <c r="A46" s="204">
        <v>30</v>
      </c>
      <c r="B46" s="240" t="s">
        <v>435</v>
      </c>
      <c r="C46" s="318">
        <v>1</v>
      </c>
      <c r="D46" s="242">
        <v>15000</v>
      </c>
      <c r="E46" s="243">
        <v>15000</v>
      </c>
      <c r="F46" s="265">
        <v>1</v>
      </c>
      <c r="G46" s="76">
        <v>15000</v>
      </c>
      <c r="H46" s="65"/>
      <c r="I46" s="76"/>
      <c r="J46" s="65"/>
      <c r="K46" s="76"/>
      <c r="L46" s="65"/>
      <c r="M46" s="320"/>
      <c r="N46" s="7"/>
    </row>
    <row r="47" spans="1:14" ht="15" customHeight="1">
      <c r="A47" s="204">
        <v>31</v>
      </c>
      <c r="B47" s="240" t="s">
        <v>436</v>
      </c>
      <c r="C47" s="318">
        <v>2</v>
      </c>
      <c r="D47" s="242"/>
      <c r="E47" s="243">
        <v>86216</v>
      </c>
      <c r="F47" s="265"/>
      <c r="G47" s="76"/>
      <c r="H47" s="65">
        <v>2</v>
      </c>
      <c r="I47" s="76">
        <v>86216</v>
      </c>
      <c r="J47" s="65"/>
      <c r="K47" s="76"/>
      <c r="L47" s="65"/>
      <c r="M47" s="320"/>
      <c r="N47" s="7"/>
    </row>
    <row r="48" spans="1:14" ht="15" customHeight="1">
      <c r="A48" s="204">
        <v>32</v>
      </c>
      <c r="B48" s="240" t="s">
        <v>437</v>
      </c>
      <c r="C48" s="318">
        <v>1</v>
      </c>
      <c r="D48" s="242">
        <v>100000</v>
      </c>
      <c r="E48" s="243">
        <v>100000</v>
      </c>
      <c r="F48" s="265">
        <v>1</v>
      </c>
      <c r="G48" s="76">
        <v>100000</v>
      </c>
      <c r="H48" s="65"/>
      <c r="I48" s="76"/>
      <c r="J48" s="65"/>
      <c r="K48" s="76"/>
      <c r="L48" s="65"/>
      <c r="M48" s="320"/>
      <c r="N48" s="7"/>
    </row>
    <row r="49" spans="1:14" ht="15" customHeight="1">
      <c r="A49" s="204">
        <v>33</v>
      </c>
      <c r="B49" s="240" t="s">
        <v>438</v>
      </c>
      <c r="C49" s="318">
        <v>3</v>
      </c>
      <c r="D49" s="242">
        <v>30000</v>
      </c>
      <c r="E49" s="243">
        <v>90000</v>
      </c>
      <c r="F49" s="265"/>
      <c r="G49" s="76"/>
      <c r="H49" s="65">
        <v>3</v>
      </c>
      <c r="I49" s="76">
        <v>90000</v>
      </c>
      <c r="J49" s="65"/>
      <c r="K49" s="76"/>
      <c r="L49" s="65"/>
      <c r="M49" s="320"/>
      <c r="N49" s="7"/>
    </row>
    <row r="50" spans="1:14" ht="15" customHeight="1">
      <c r="A50" s="204">
        <v>34</v>
      </c>
      <c r="B50" s="240" t="s">
        <v>439</v>
      </c>
      <c r="C50" s="318">
        <v>2</v>
      </c>
      <c r="D50" s="242">
        <v>100000</v>
      </c>
      <c r="E50" s="243">
        <v>200000</v>
      </c>
      <c r="F50" s="265"/>
      <c r="G50" s="76"/>
      <c r="H50" s="65">
        <v>2</v>
      </c>
      <c r="I50" s="76">
        <v>200000</v>
      </c>
      <c r="J50" s="65"/>
      <c r="K50" s="76"/>
      <c r="L50" s="65"/>
      <c r="M50" s="320"/>
      <c r="N50" s="7"/>
    </row>
    <row r="51" spans="1:14" ht="15" customHeight="1">
      <c r="A51" s="204">
        <v>35</v>
      </c>
      <c r="B51" s="240" t="s">
        <v>440</v>
      </c>
      <c r="C51" s="318">
        <v>4</v>
      </c>
      <c r="D51" s="242">
        <v>48000</v>
      </c>
      <c r="E51" s="243">
        <v>192000</v>
      </c>
      <c r="F51" s="265">
        <v>4</v>
      </c>
      <c r="G51" s="76">
        <v>192000</v>
      </c>
      <c r="H51" s="65"/>
      <c r="I51" s="76"/>
      <c r="J51" s="65"/>
      <c r="K51" s="76"/>
      <c r="L51" s="65"/>
      <c r="M51" s="320"/>
      <c r="N51" s="7"/>
    </row>
    <row r="52" spans="1:14" ht="15" customHeight="1">
      <c r="A52" s="204">
        <v>36</v>
      </c>
      <c r="B52" s="240" t="s">
        <v>441</v>
      </c>
      <c r="C52" s="318">
        <v>2</v>
      </c>
      <c r="D52" s="242">
        <v>75000</v>
      </c>
      <c r="E52" s="243">
        <v>150000</v>
      </c>
      <c r="F52" s="265">
        <v>2</v>
      </c>
      <c r="G52" s="76">
        <v>150000</v>
      </c>
      <c r="H52" s="65"/>
      <c r="I52" s="76"/>
      <c r="J52" s="65"/>
      <c r="K52" s="76"/>
      <c r="L52" s="65"/>
      <c r="M52" s="320"/>
      <c r="N52" s="7"/>
    </row>
    <row r="53" spans="1:14" ht="15" customHeight="1">
      <c r="A53" s="204">
        <v>37</v>
      </c>
      <c r="B53" s="240" t="s">
        <v>442</v>
      </c>
      <c r="C53" s="318">
        <v>1</v>
      </c>
      <c r="D53" s="242">
        <v>98000</v>
      </c>
      <c r="E53" s="243">
        <v>98000</v>
      </c>
      <c r="F53" s="265"/>
      <c r="G53" s="76"/>
      <c r="H53" s="65">
        <v>1</v>
      </c>
      <c r="I53" s="76">
        <v>98000</v>
      </c>
      <c r="J53" s="65"/>
      <c r="K53" s="76"/>
      <c r="L53" s="65"/>
      <c r="M53" s="320"/>
      <c r="N53" s="7"/>
    </row>
    <row r="54" spans="1:14" ht="15" customHeight="1">
      <c r="A54" s="204">
        <v>38</v>
      </c>
      <c r="B54" s="16" t="s">
        <v>443</v>
      </c>
      <c r="C54" s="318">
        <v>1</v>
      </c>
      <c r="D54" s="242">
        <v>300000</v>
      </c>
      <c r="E54" s="243">
        <v>300000</v>
      </c>
      <c r="F54" s="265">
        <v>1</v>
      </c>
      <c r="G54" s="76">
        <v>300000</v>
      </c>
      <c r="H54" s="65"/>
      <c r="I54" s="76"/>
      <c r="J54" s="65"/>
      <c r="K54" s="76"/>
      <c r="L54" s="65"/>
      <c r="M54" s="320"/>
      <c r="N54" s="7"/>
    </row>
    <row r="55" spans="1:14" ht="15" customHeight="1">
      <c r="A55" s="204">
        <v>39</v>
      </c>
      <c r="B55" s="240" t="s">
        <v>444</v>
      </c>
      <c r="C55" s="318">
        <v>3</v>
      </c>
      <c r="D55" s="242">
        <v>3000</v>
      </c>
      <c r="E55" s="243">
        <v>9000</v>
      </c>
      <c r="F55" s="265">
        <v>3</v>
      </c>
      <c r="G55" s="76">
        <v>9000</v>
      </c>
      <c r="H55" s="65"/>
      <c r="I55" s="76"/>
      <c r="J55" s="65"/>
      <c r="K55" s="76"/>
      <c r="L55" s="65"/>
      <c r="M55" s="320"/>
      <c r="N55" s="7"/>
    </row>
    <row r="56" spans="1:14" ht="30.75" customHeight="1">
      <c r="A56" s="204">
        <v>40</v>
      </c>
      <c r="B56" s="240" t="s">
        <v>445</v>
      </c>
      <c r="C56" s="318">
        <v>1</v>
      </c>
      <c r="D56" s="242">
        <v>3000</v>
      </c>
      <c r="E56" s="243">
        <v>3000</v>
      </c>
      <c r="F56" s="265"/>
      <c r="G56" s="76"/>
      <c r="H56" s="65"/>
      <c r="I56" s="76"/>
      <c r="J56" s="65">
        <v>1</v>
      </c>
      <c r="K56" s="76">
        <v>3000</v>
      </c>
      <c r="L56" s="65"/>
      <c r="M56" s="320"/>
      <c r="N56" s="7"/>
    </row>
    <row r="57" spans="1:14" ht="15" customHeight="1">
      <c r="A57" s="204">
        <v>41</v>
      </c>
      <c r="B57" s="240" t="s">
        <v>446</v>
      </c>
      <c r="C57" s="318">
        <v>2</v>
      </c>
      <c r="D57" s="242">
        <v>100000</v>
      </c>
      <c r="E57" s="243">
        <v>200000</v>
      </c>
      <c r="F57" s="265">
        <v>2</v>
      </c>
      <c r="G57" s="76">
        <v>200000</v>
      </c>
      <c r="H57" s="65"/>
      <c r="I57" s="76"/>
      <c r="J57" s="65"/>
      <c r="K57" s="76"/>
      <c r="L57" s="65"/>
      <c r="M57" s="320"/>
      <c r="N57" s="7"/>
    </row>
    <row r="58" spans="1:14" ht="30" customHeight="1">
      <c r="A58" s="204">
        <v>42</v>
      </c>
      <c r="B58" s="240" t="s">
        <v>447</v>
      </c>
      <c r="C58" s="318">
        <v>1</v>
      </c>
      <c r="D58" s="242">
        <v>30000</v>
      </c>
      <c r="E58" s="243">
        <v>30000</v>
      </c>
      <c r="F58" s="265">
        <v>1</v>
      </c>
      <c r="G58" s="76">
        <v>30000</v>
      </c>
      <c r="H58" s="65"/>
      <c r="I58" s="76"/>
      <c r="J58" s="65"/>
      <c r="K58" s="76"/>
      <c r="L58" s="65"/>
      <c r="M58" s="320"/>
      <c r="N58" s="7"/>
    </row>
    <row r="59" spans="1:14" ht="15" customHeight="1">
      <c r="A59" s="204">
        <v>43</v>
      </c>
      <c r="B59" s="240" t="s">
        <v>448</v>
      </c>
      <c r="C59" s="318">
        <v>3</v>
      </c>
      <c r="D59" s="242">
        <v>20000</v>
      </c>
      <c r="E59" s="243">
        <v>60000</v>
      </c>
      <c r="F59" s="265">
        <v>3</v>
      </c>
      <c r="G59" s="76">
        <v>60000</v>
      </c>
      <c r="H59" s="65"/>
      <c r="I59" s="76"/>
      <c r="J59" s="65"/>
      <c r="K59" s="76"/>
      <c r="L59" s="65"/>
      <c r="M59" s="320"/>
      <c r="N59" s="7"/>
    </row>
    <row r="60" spans="1:14" ht="15" customHeight="1">
      <c r="A60" s="204">
        <v>44</v>
      </c>
      <c r="B60" s="240" t="s">
        <v>449</v>
      </c>
      <c r="C60" s="318">
        <v>2</v>
      </c>
      <c r="D60" s="242">
        <v>30000</v>
      </c>
      <c r="E60" s="243">
        <v>60000</v>
      </c>
      <c r="F60" s="265"/>
      <c r="G60" s="76"/>
      <c r="H60" s="65">
        <v>2</v>
      </c>
      <c r="I60" s="76">
        <v>60000</v>
      </c>
      <c r="J60" s="65"/>
      <c r="K60" s="76"/>
      <c r="L60" s="65"/>
      <c r="M60" s="320"/>
      <c r="N60" s="7"/>
    </row>
    <row r="61" spans="1:14" ht="45" customHeight="1">
      <c r="A61" s="204">
        <v>45</v>
      </c>
      <c r="B61" s="240" t="s">
        <v>450</v>
      </c>
      <c r="C61" s="318">
        <v>2</v>
      </c>
      <c r="D61" s="242">
        <v>28000</v>
      </c>
      <c r="E61" s="243">
        <v>56000</v>
      </c>
      <c r="F61" s="265">
        <v>2</v>
      </c>
      <c r="G61" s="76">
        <v>56000</v>
      </c>
      <c r="H61" s="65"/>
      <c r="I61" s="76"/>
      <c r="J61" s="65"/>
      <c r="K61" s="76"/>
      <c r="L61" s="65"/>
      <c r="M61" s="320"/>
      <c r="N61" s="7"/>
    </row>
    <row r="62" spans="1:14" ht="15" customHeight="1">
      <c r="A62" s="204">
        <v>46</v>
      </c>
      <c r="B62" s="240" t="s">
        <v>451</v>
      </c>
      <c r="C62" s="318">
        <v>3</v>
      </c>
      <c r="D62" s="242">
        <v>8000</v>
      </c>
      <c r="E62" s="243">
        <v>24000</v>
      </c>
      <c r="F62" s="265">
        <v>3</v>
      </c>
      <c r="G62" s="76">
        <v>24000</v>
      </c>
      <c r="H62" s="65"/>
      <c r="I62" s="76"/>
      <c r="J62" s="65"/>
      <c r="K62" s="76"/>
      <c r="L62" s="65"/>
      <c r="M62" s="320"/>
      <c r="N62" s="7"/>
    </row>
    <row r="63" spans="1:14" ht="15" customHeight="1">
      <c r="A63" s="204">
        <v>47</v>
      </c>
      <c r="B63" s="240" t="s">
        <v>452</v>
      </c>
      <c r="C63" s="318">
        <v>1</v>
      </c>
      <c r="D63" s="242">
        <v>3000000</v>
      </c>
      <c r="E63" s="243">
        <v>3000000</v>
      </c>
      <c r="F63" s="265">
        <v>1</v>
      </c>
      <c r="G63" s="76">
        <v>3000000</v>
      </c>
      <c r="H63" s="65"/>
      <c r="I63" s="76"/>
      <c r="J63" s="65"/>
      <c r="K63" s="76"/>
      <c r="L63" s="65"/>
      <c r="M63" s="320"/>
      <c r="N63" s="7"/>
    </row>
    <row r="64" spans="1:14" ht="15" customHeight="1">
      <c r="A64" s="204">
        <v>48</v>
      </c>
      <c r="B64" s="240" t="s">
        <v>453</v>
      </c>
      <c r="C64" s="318">
        <v>1</v>
      </c>
      <c r="D64" s="242">
        <v>500000</v>
      </c>
      <c r="E64" s="243">
        <v>500000</v>
      </c>
      <c r="F64" s="265"/>
      <c r="G64" s="76"/>
      <c r="H64" s="65"/>
      <c r="I64" s="76"/>
      <c r="J64" s="65">
        <v>1</v>
      </c>
      <c r="K64" s="76">
        <v>500000</v>
      </c>
      <c r="L64" s="65"/>
      <c r="M64" s="320"/>
      <c r="N64" s="7"/>
    </row>
    <row r="65" spans="1:14" ht="30.75" customHeight="1">
      <c r="A65" s="204">
        <v>49</v>
      </c>
      <c r="B65" s="240" t="s">
        <v>454</v>
      </c>
      <c r="C65" s="318">
        <v>1</v>
      </c>
      <c r="D65" s="242">
        <v>150000</v>
      </c>
      <c r="E65" s="243">
        <v>150000</v>
      </c>
      <c r="F65" s="265"/>
      <c r="G65" s="76"/>
      <c r="H65" s="65"/>
      <c r="I65" s="76"/>
      <c r="J65" s="65">
        <v>1</v>
      </c>
      <c r="K65" s="76">
        <v>150000</v>
      </c>
      <c r="L65" s="65"/>
      <c r="M65" s="320"/>
      <c r="N65" s="7"/>
    </row>
    <row r="66" spans="1:14" ht="15" customHeight="1">
      <c r="A66" s="204">
        <v>50</v>
      </c>
      <c r="B66" s="240" t="s">
        <v>455</v>
      </c>
      <c r="C66" s="318">
        <v>2</v>
      </c>
      <c r="D66" s="242">
        <v>8000</v>
      </c>
      <c r="E66" s="243">
        <v>16000</v>
      </c>
      <c r="F66" s="265"/>
      <c r="G66" s="76"/>
      <c r="H66" s="65">
        <v>2</v>
      </c>
      <c r="I66" s="76">
        <v>16000</v>
      </c>
      <c r="J66" s="65"/>
      <c r="K66" s="76"/>
      <c r="L66" s="65"/>
      <c r="M66" s="320"/>
      <c r="N66" s="7"/>
    </row>
    <row r="67" spans="1:14" ht="15" customHeight="1">
      <c r="A67" s="204">
        <v>51</v>
      </c>
      <c r="B67" s="240" t="s">
        <v>456</v>
      </c>
      <c r="C67" s="318">
        <v>4</v>
      </c>
      <c r="D67" s="242">
        <v>20000</v>
      </c>
      <c r="E67" s="243">
        <v>80000</v>
      </c>
      <c r="F67" s="265">
        <v>4</v>
      </c>
      <c r="G67" s="76">
        <v>80000</v>
      </c>
      <c r="H67" s="65"/>
      <c r="I67" s="76"/>
      <c r="J67" s="65"/>
      <c r="K67" s="76"/>
      <c r="L67" s="65"/>
      <c r="M67" s="320"/>
      <c r="N67" s="7"/>
    </row>
    <row r="68" spans="1:14" ht="15" customHeight="1">
      <c r="A68" s="204">
        <v>52</v>
      </c>
      <c r="B68" s="240" t="s">
        <v>457</v>
      </c>
      <c r="C68" s="318">
        <v>1</v>
      </c>
      <c r="D68" s="242">
        <v>350000</v>
      </c>
      <c r="E68" s="243">
        <v>350000</v>
      </c>
      <c r="F68" s="265"/>
      <c r="G68" s="76"/>
      <c r="H68" s="65"/>
      <c r="I68" s="76"/>
      <c r="J68" s="65">
        <v>1</v>
      </c>
      <c r="K68" s="76">
        <v>350000</v>
      </c>
      <c r="L68" s="65"/>
      <c r="M68" s="320"/>
      <c r="N68" s="7"/>
    </row>
    <row r="69" spans="1:14" ht="15" customHeight="1">
      <c r="A69" s="204">
        <v>53</v>
      </c>
      <c r="B69" s="240" t="s">
        <v>458</v>
      </c>
      <c r="C69" s="318">
        <v>3</v>
      </c>
      <c r="D69" s="242"/>
      <c r="E69" s="243">
        <v>240000</v>
      </c>
      <c r="F69" s="265">
        <v>3</v>
      </c>
      <c r="G69" s="76">
        <v>240000</v>
      </c>
      <c r="H69" s="65"/>
      <c r="I69" s="76"/>
      <c r="J69" s="65"/>
      <c r="K69" s="76"/>
      <c r="L69" s="65"/>
      <c r="M69" s="320"/>
      <c r="N69" s="7"/>
    </row>
    <row r="70" spans="1:14" ht="30.75" customHeight="1">
      <c r="A70" s="204">
        <v>54</v>
      </c>
      <c r="B70" s="240" t="s">
        <v>459</v>
      </c>
      <c r="C70" s="318">
        <v>1</v>
      </c>
      <c r="D70" s="242">
        <v>1500000</v>
      </c>
      <c r="E70" s="243">
        <v>1500000</v>
      </c>
      <c r="F70" s="265">
        <v>1</v>
      </c>
      <c r="G70" s="76">
        <v>1500000</v>
      </c>
      <c r="H70" s="65"/>
      <c r="I70" s="76"/>
      <c r="J70" s="65"/>
      <c r="K70" s="76"/>
      <c r="L70" s="65"/>
      <c r="M70" s="320"/>
      <c r="N70" s="7"/>
    </row>
    <row r="71" spans="1:14" ht="15" customHeight="1">
      <c r="A71" s="204">
        <v>55</v>
      </c>
      <c r="B71" s="240" t="s">
        <v>460</v>
      </c>
      <c r="C71" s="318">
        <v>1</v>
      </c>
      <c r="D71" s="242">
        <v>150000</v>
      </c>
      <c r="E71" s="243">
        <v>150000</v>
      </c>
      <c r="F71" s="265">
        <v>1</v>
      </c>
      <c r="G71" s="76">
        <v>150000</v>
      </c>
      <c r="H71" s="65"/>
      <c r="I71" s="76"/>
      <c r="J71" s="65"/>
      <c r="K71" s="76"/>
      <c r="L71" s="65"/>
      <c r="M71" s="320"/>
      <c r="N71" s="7"/>
    </row>
    <row r="72" spans="1:14" ht="15.75" customHeight="1">
      <c r="A72" s="204">
        <v>56</v>
      </c>
      <c r="B72" s="240" t="s">
        <v>461</v>
      </c>
      <c r="C72" s="318">
        <v>1</v>
      </c>
      <c r="D72" s="242">
        <v>300000</v>
      </c>
      <c r="E72" s="243">
        <v>300000</v>
      </c>
      <c r="F72" s="265">
        <v>1</v>
      </c>
      <c r="G72" s="76">
        <v>300000</v>
      </c>
      <c r="H72" s="65"/>
      <c r="I72" s="76"/>
      <c r="J72" s="65"/>
      <c r="K72" s="76"/>
      <c r="L72" s="65"/>
      <c r="M72" s="320"/>
      <c r="N72" s="7"/>
    </row>
    <row r="73" spans="1:14" ht="15" customHeight="1">
      <c r="A73" s="204">
        <v>57</v>
      </c>
      <c r="B73" s="240" t="s">
        <v>462</v>
      </c>
      <c r="C73" s="318">
        <v>1</v>
      </c>
      <c r="D73" s="242">
        <v>150000</v>
      </c>
      <c r="E73" s="243">
        <v>150000</v>
      </c>
      <c r="F73" s="265">
        <v>1</v>
      </c>
      <c r="G73" s="76">
        <v>150000</v>
      </c>
      <c r="H73" s="65"/>
      <c r="I73" s="76"/>
      <c r="J73" s="65"/>
      <c r="K73" s="76"/>
      <c r="L73" s="65"/>
      <c r="M73" s="320"/>
      <c r="N73" s="7"/>
    </row>
    <row r="74" spans="1:14" ht="15" customHeight="1">
      <c r="A74" s="204">
        <v>58</v>
      </c>
      <c r="B74" s="240" t="s">
        <v>463</v>
      </c>
      <c r="C74" s="318">
        <v>1</v>
      </c>
      <c r="D74" s="242">
        <v>42000</v>
      </c>
      <c r="E74" s="243">
        <v>42000</v>
      </c>
      <c r="F74" s="265">
        <v>1</v>
      </c>
      <c r="G74" s="76">
        <v>42000</v>
      </c>
      <c r="H74" s="65"/>
      <c r="I74" s="76"/>
      <c r="J74" s="65"/>
      <c r="K74" s="76"/>
      <c r="L74" s="65"/>
      <c r="M74" s="320"/>
      <c r="N74" s="7"/>
    </row>
    <row r="75" spans="1:14" ht="30.75" customHeight="1">
      <c r="A75" s="204">
        <v>59</v>
      </c>
      <c r="B75" s="240" t="s">
        <v>464</v>
      </c>
      <c r="C75" s="318">
        <v>1</v>
      </c>
      <c r="D75" s="242">
        <v>42000</v>
      </c>
      <c r="E75" s="243">
        <v>42000</v>
      </c>
      <c r="F75" s="265">
        <v>1</v>
      </c>
      <c r="G75" s="76">
        <v>42000</v>
      </c>
      <c r="H75" s="65"/>
      <c r="I75" s="76"/>
      <c r="J75" s="65"/>
      <c r="K75" s="76"/>
      <c r="L75" s="65"/>
      <c r="M75" s="320"/>
      <c r="N75" s="7"/>
    </row>
    <row r="76" spans="1:14" ht="15" customHeight="1">
      <c r="A76" s="204">
        <v>60</v>
      </c>
      <c r="B76" s="240" t="s">
        <v>465</v>
      </c>
      <c r="C76" s="318">
        <v>1</v>
      </c>
      <c r="D76" s="242">
        <v>550000</v>
      </c>
      <c r="E76" s="243">
        <v>550000</v>
      </c>
      <c r="F76" s="265">
        <v>1</v>
      </c>
      <c r="G76" s="76">
        <v>550000</v>
      </c>
      <c r="H76" s="65"/>
      <c r="I76" s="76"/>
      <c r="J76" s="65"/>
      <c r="K76" s="76"/>
      <c r="L76" s="65"/>
      <c r="M76" s="320"/>
      <c r="N76" s="7"/>
    </row>
    <row r="77" spans="1:14" ht="15" customHeight="1">
      <c r="A77" s="204">
        <v>61</v>
      </c>
      <c r="B77" s="240" t="s">
        <v>466</v>
      </c>
      <c r="C77" s="318">
        <v>2</v>
      </c>
      <c r="D77" s="242">
        <v>25000</v>
      </c>
      <c r="E77" s="243">
        <v>50000</v>
      </c>
      <c r="F77" s="265"/>
      <c r="G77" s="76"/>
      <c r="H77" s="65">
        <v>2</v>
      </c>
      <c r="I77" s="76">
        <v>50000</v>
      </c>
      <c r="J77" s="65"/>
      <c r="K77" s="76"/>
      <c r="L77" s="65"/>
      <c r="M77" s="320"/>
      <c r="N77" s="7"/>
    </row>
    <row r="78" spans="1:14" ht="15" customHeight="1">
      <c r="A78" s="204">
        <v>62</v>
      </c>
      <c r="B78" s="240" t="s">
        <v>467</v>
      </c>
      <c r="C78" s="318">
        <v>100</v>
      </c>
      <c r="D78" s="242">
        <v>2500</v>
      </c>
      <c r="E78" s="243">
        <v>250000</v>
      </c>
      <c r="F78" s="265">
        <v>100</v>
      </c>
      <c r="G78" s="76">
        <v>250000</v>
      </c>
      <c r="H78" s="65"/>
      <c r="I78" s="76"/>
      <c r="J78" s="65"/>
      <c r="K78" s="76"/>
      <c r="L78" s="65"/>
      <c r="M78" s="320"/>
      <c r="N78" s="7"/>
    </row>
    <row r="79" spans="1:14" ht="30.75" customHeight="1">
      <c r="A79" s="204">
        <v>63</v>
      </c>
      <c r="B79" s="240" t="s">
        <v>468</v>
      </c>
      <c r="C79" s="318">
        <v>20</v>
      </c>
      <c r="D79" s="242"/>
      <c r="E79" s="243">
        <v>70000</v>
      </c>
      <c r="F79" s="265"/>
      <c r="G79" s="76"/>
      <c r="H79" s="65">
        <v>20</v>
      </c>
      <c r="I79" s="76">
        <v>70000</v>
      </c>
      <c r="J79" s="65"/>
      <c r="K79" s="76"/>
      <c r="L79" s="65"/>
      <c r="M79" s="320"/>
      <c r="N79" s="7"/>
    </row>
    <row r="80" spans="1:14" ht="15" customHeight="1">
      <c r="A80" s="204">
        <v>64</v>
      </c>
      <c r="B80" s="240" t="s">
        <v>469</v>
      </c>
      <c r="C80" s="318"/>
      <c r="D80" s="242"/>
      <c r="E80" s="243">
        <v>80000</v>
      </c>
      <c r="F80" s="265"/>
      <c r="G80" s="76">
        <v>80000</v>
      </c>
      <c r="H80" s="65"/>
      <c r="I80" s="76"/>
      <c r="J80" s="65"/>
      <c r="K80" s="76"/>
      <c r="L80" s="65"/>
      <c r="M80" s="320"/>
      <c r="N80" s="7"/>
    </row>
    <row r="81" spans="1:14" ht="30" customHeight="1">
      <c r="A81" s="204">
        <v>65</v>
      </c>
      <c r="B81" s="240" t="s">
        <v>470</v>
      </c>
      <c r="C81" s="318">
        <v>2</v>
      </c>
      <c r="D81" s="242">
        <v>7000</v>
      </c>
      <c r="E81" s="243">
        <v>14000</v>
      </c>
      <c r="F81" s="265"/>
      <c r="G81" s="76"/>
      <c r="H81" s="65">
        <v>2</v>
      </c>
      <c r="I81" s="76">
        <v>14000</v>
      </c>
      <c r="J81" s="65"/>
      <c r="K81" s="76"/>
      <c r="L81" s="65"/>
      <c r="M81" s="320"/>
      <c r="N81" s="7"/>
    </row>
    <row r="82" spans="1:14" ht="30" customHeight="1">
      <c r="A82" s="204">
        <v>66</v>
      </c>
      <c r="B82" s="240" t="s">
        <v>471</v>
      </c>
      <c r="C82" s="318">
        <v>1</v>
      </c>
      <c r="D82" s="242">
        <v>85000</v>
      </c>
      <c r="E82" s="243">
        <v>85000</v>
      </c>
      <c r="F82" s="265"/>
      <c r="G82" s="76"/>
      <c r="H82" s="65">
        <v>1</v>
      </c>
      <c r="I82" s="76">
        <v>85000</v>
      </c>
      <c r="J82" s="65"/>
      <c r="K82" s="76"/>
      <c r="L82" s="65"/>
      <c r="M82" s="320"/>
      <c r="N82" s="7"/>
    </row>
    <row r="83" spans="1:14" ht="15" customHeight="1">
      <c r="A83" s="204">
        <v>67</v>
      </c>
      <c r="B83" s="240" t="s">
        <v>472</v>
      </c>
      <c r="C83" s="318">
        <v>15</v>
      </c>
      <c r="D83" s="242"/>
      <c r="E83" s="243">
        <v>120000</v>
      </c>
      <c r="F83" s="265">
        <v>15</v>
      </c>
      <c r="G83" s="76">
        <v>120000</v>
      </c>
      <c r="H83" s="65"/>
      <c r="I83" s="76"/>
      <c r="J83" s="65"/>
      <c r="K83" s="76"/>
      <c r="L83" s="65"/>
      <c r="M83" s="320"/>
      <c r="N83" s="7"/>
    </row>
    <row r="84" spans="1:14" ht="15" customHeight="1">
      <c r="A84" s="204">
        <v>68</v>
      </c>
      <c r="B84" s="240" t="s">
        <v>473</v>
      </c>
      <c r="C84" s="318">
        <v>2</v>
      </c>
      <c r="D84" s="242">
        <v>25000</v>
      </c>
      <c r="E84" s="243">
        <v>50000</v>
      </c>
      <c r="F84" s="265">
        <v>2</v>
      </c>
      <c r="G84" s="76">
        <v>50000</v>
      </c>
      <c r="H84" s="65"/>
      <c r="I84" s="76"/>
      <c r="J84" s="65"/>
      <c r="K84" s="76"/>
      <c r="L84" s="65"/>
      <c r="M84" s="320"/>
      <c r="N84" s="7"/>
    </row>
    <row r="85" spans="1:14" ht="15" customHeight="1">
      <c r="A85" s="204">
        <v>69</v>
      </c>
      <c r="B85" s="240" t="s">
        <v>474</v>
      </c>
      <c r="C85" s="318">
        <v>4</v>
      </c>
      <c r="D85" s="242">
        <v>25000</v>
      </c>
      <c r="E85" s="243">
        <v>100000</v>
      </c>
      <c r="F85" s="265"/>
      <c r="G85" s="76"/>
      <c r="H85" s="65">
        <v>4</v>
      </c>
      <c r="I85" s="76">
        <v>100000</v>
      </c>
      <c r="J85" s="65"/>
      <c r="K85" s="76"/>
      <c r="L85" s="65"/>
      <c r="M85" s="320"/>
      <c r="N85" s="7"/>
    </row>
    <row r="86" spans="1:14" ht="15" customHeight="1">
      <c r="A86" s="204">
        <v>70</v>
      </c>
      <c r="B86" s="240" t="s">
        <v>475</v>
      </c>
      <c r="C86" s="318">
        <v>4</v>
      </c>
      <c r="D86" s="242">
        <v>50000</v>
      </c>
      <c r="E86" s="243">
        <v>200000</v>
      </c>
      <c r="F86" s="265"/>
      <c r="G86" s="76"/>
      <c r="H86" s="65">
        <v>4</v>
      </c>
      <c r="I86" s="76">
        <v>200000</v>
      </c>
      <c r="J86" s="65"/>
      <c r="K86" s="76"/>
      <c r="L86" s="65"/>
      <c r="M86" s="320"/>
      <c r="N86" s="7"/>
    </row>
    <row r="87" spans="1:14" ht="15" customHeight="1">
      <c r="A87" s="204">
        <v>71</v>
      </c>
      <c r="B87" s="240" t="s">
        <v>476</v>
      </c>
      <c r="C87" s="318">
        <v>4</v>
      </c>
      <c r="D87" s="242">
        <v>4375</v>
      </c>
      <c r="E87" s="243">
        <v>17500</v>
      </c>
      <c r="F87" s="265">
        <v>4</v>
      </c>
      <c r="G87" s="76">
        <v>17500</v>
      </c>
      <c r="H87" s="65"/>
      <c r="I87" s="76"/>
      <c r="J87" s="65"/>
      <c r="K87" s="76"/>
      <c r="L87" s="65"/>
      <c r="M87" s="320"/>
      <c r="N87" s="7"/>
    </row>
    <row r="88" spans="1:14" ht="30" customHeight="1">
      <c r="A88" s="204">
        <v>72</v>
      </c>
      <c r="B88" s="240" t="s">
        <v>477</v>
      </c>
      <c r="C88" s="318">
        <v>12</v>
      </c>
      <c r="D88" s="242"/>
      <c r="E88" s="243">
        <v>156000</v>
      </c>
      <c r="F88" s="265">
        <v>12</v>
      </c>
      <c r="G88" s="76">
        <v>156000</v>
      </c>
      <c r="H88" s="65"/>
      <c r="I88" s="76"/>
      <c r="J88" s="65"/>
      <c r="K88" s="76"/>
      <c r="L88" s="65"/>
      <c r="M88" s="320"/>
      <c r="N88" s="7"/>
    </row>
    <row r="89" spans="1:14" ht="15" customHeight="1">
      <c r="A89" s="204">
        <v>73</v>
      </c>
      <c r="B89" s="240" t="s">
        <v>478</v>
      </c>
      <c r="C89" s="318">
        <v>1</v>
      </c>
      <c r="D89" s="242">
        <v>80000</v>
      </c>
      <c r="E89" s="243">
        <v>80000</v>
      </c>
      <c r="F89" s="265">
        <v>1</v>
      </c>
      <c r="G89" s="76">
        <v>80000</v>
      </c>
      <c r="H89" s="65"/>
      <c r="I89" s="76"/>
      <c r="J89" s="65"/>
      <c r="K89" s="76"/>
      <c r="L89" s="65"/>
      <c r="M89" s="320"/>
      <c r="N89" s="7"/>
    </row>
    <row r="90" spans="1:14" ht="15" customHeight="1">
      <c r="A90" s="204">
        <v>74</v>
      </c>
      <c r="B90" s="240" t="s">
        <v>479</v>
      </c>
      <c r="C90" s="318">
        <v>1</v>
      </c>
      <c r="D90" s="242">
        <v>100000</v>
      </c>
      <c r="E90" s="243">
        <v>100000</v>
      </c>
      <c r="F90" s="265">
        <v>1</v>
      </c>
      <c r="G90" s="76">
        <v>100000</v>
      </c>
      <c r="H90" s="65"/>
      <c r="I90" s="76"/>
      <c r="J90" s="65"/>
      <c r="K90" s="76"/>
      <c r="L90" s="65"/>
      <c r="M90" s="320"/>
      <c r="N90" s="7"/>
    </row>
    <row r="91" spans="1:14" ht="15" customHeight="1">
      <c r="A91" s="204">
        <v>75</v>
      </c>
      <c r="B91" s="240" t="s">
        <v>480</v>
      </c>
      <c r="C91" s="318">
        <v>1</v>
      </c>
      <c r="D91" s="242">
        <v>500000</v>
      </c>
      <c r="E91" s="243">
        <v>500000</v>
      </c>
      <c r="F91" s="265"/>
      <c r="G91" s="76"/>
      <c r="H91" s="65">
        <v>1</v>
      </c>
      <c r="I91" s="76">
        <v>500000</v>
      </c>
      <c r="J91" s="65"/>
      <c r="K91" s="76"/>
      <c r="L91" s="65"/>
      <c r="M91" s="320"/>
      <c r="N91" s="7"/>
    </row>
    <row r="92" spans="1:14" ht="15" customHeight="1">
      <c r="A92" s="204">
        <v>76</v>
      </c>
      <c r="B92" s="240" t="s">
        <v>481</v>
      </c>
      <c r="C92" s="318">
        <v>10</v>
      </c>
      <c r="D92" s="242">
        <v>10500</v>
      </c>
      <c r="E92" s="243">
        <v>105000</v>
      </c>
      <c r="F92" s="265">
        <v>10</v>
      </c>
      <c r="G92" s="76">
        <v>105000</v>
      </c>
      <c r="H92" s="65"/>
      <c r="I92" s="76"/>
      <c r="J92" s="65"/>
      <c r="K92" s="76"/>
      <c r="L92" s="65"/>
      <c r="M92" s="320"/>
      <c r="N92" s="7"/>
    </row>
    <row r="93" spans="1:14" ht="15" customHeight="1">
      <c r="A93" s="204">
        <v>77</v>
      </c>
      <c r="B93" s="240" t="s">
        <v>482</v>
      </c>
      <c r="C93" s="318">
        <v>5</v>
      </c>
      <c r="D93" s="242">
        <v>5000</v>
      </c>
      <c r="E93" s="243">
        <v>25000</v>
      </c>
      <c r="F93" s="265">
        <v>5</v>
      </c>
      <c r="G93" s="76">
        <v>25000</v>
      </c>
      <c r="H93" s="65"/>
      <c r="I93" s="76"/>
      <c r="J93" s="65"/>
      <c r="K93" s="76"/>
      <c r="L93" s="65"/>
      <c r="M93" s="320"/>
      <c r="N93" s="7"/>
    </row>
    <row r="94" spans="1:14" ht="15" customHeight="1">
      <c r="A94" s="204">
        <v>78</v>
      </c>
      <c r="B94" s="240" t="s">
        <v>483</v>
      </c>
      <c r="C94" s="318">
        <v>3</v>
      </c>
      <c r="D94" s="242"/>
      <c r="E94" s="243">
        <v>41340</v>
      </c>
      <c r="F94" s="265"/>
      <c r="G94" s="76"/>
      <c r="H94" s="65">
        <v>3</v>
      </c>
      <c r="I94" s="76">
        <v>41340</v>
      </c>
      <c r="J94" s="65"/>
      <c r="K94" s="76"/>
      <c r="L94" s="65"/>
      <c r="M94" s="320"/>
      <c r="N94" s="7"/>
    </row>
    <row r="95" spans="1:14" ht="15" customHeight="1">
      <c r="A95" s="204">
        <v>79</v>
      </c>
      <c r="B95" s="288" t="s">
        <v>484</v>
      </c>
      <c r="C95" s="318">
        <v>10</v>
      </c>
      <c r="D95" s="242">
        <v>3500</v>
      </c>
      <c r="E95" s="243">
        <v>35000</v>
      </c>
      <c r="F95" s="265">
        <v>10</v>
      </c>
      <c r="G95" s="76">
        <v>35000</v>
      </c>
      <c r="H95" s="65"/>
      <c r="I95" s="76"/>
      <c r="J95" s="65"/>
      <c r="K95" s="76"/>
      <c r="L95" s="65"/>
      <c r="M95" s="320"/>
      <c r="N95" s="7"/>
    </row>
    <row r="96" spans="1:14" ht="30" customHeight="1">
      <c r="A96" s="204">
        <v>80</v>
      </c>
      <c r="B96" s="240" t="s">
        <v>485</v>
      </c>
      <c r="C96" s="318">
        <v>2</v>
      </c>
      <c r="D96" s="242">
        <v>12800</v>
      </c>
      <c r="E96" s="243">
        <v>25600</v>
      </c>
      <c r="F96" s="265">
        <v>2</v>
      </c>
      <c r="G96" s="76">
        <v>25600</v>
      </c>
      <c r="H96" s="65"/>
      <c r="I96" s="76"/>
      <c r="J96" s="65"/>
      <c r="K96" s="76"/>
      <c r="L96" s="65"/>
      <c r="M96" s="320"/>
      <c r="N96" s="7"/>
    </row>
    <row r="97" spans="1:14" ht="15" customHeight="1">
      <c r="A97" s="204">
        <v>81</v>
      </c>
      <c r="B97" s="240" t="s">
        <v>486</v>
      </c>
      <c r="C97" s="318">
        <v>2</v>
      </c>
      <c r="D97" s="242">
        <v>5000</v>
      </c>
      <c r="E97" s="243">
        <v>10000</v>
      </c>
      <c r="F97" s="265">
        <v>1</v>
      </c>
      <c r="G97" s="76">
        <v>5000</v>
      </c>
      <c r="H97" s="65"/>
      <c r="I97" s="76"/>
      <c r="J97" s="65">
        <v>1</v>
      </c>
      <c r="K97" s="76">
        <v>5000</v>
      </c>
      <c r="L97" s="65"/>
      <c r="M97" s="320"/>
      <c r="N97" s="7"/>
    </row>
    <row r="98" spans="1:14" ht="30" customHeight="1">
      <c r="A98" s="204">
        <v>82</v>
      </c>
      <c r="B98" s="240" t="s">
        <v>487</v>
      </c>
      <c r="C98" s="318">
        <v>25</v>
      </c>
      <c r="D98" s="242"/>
      <c r="E98" s="243">
        <v>125000</v>
      </c>
      <c r="F98" s="265"/>
      <c r="G98" s="76"/>
      <c r="H98" s="65">
        <v>25</v>
      </c>
      <c r="I98" s="76">
        <v>125000</v>
      </c>
      <c r="J98" s="65"/>
      <c r="K98" s="76"/>
      <c r="L98" s="65"/>
      <c r="M98" s="320"/>
      <c r="N98" s="7"/>
    </row>
    <row r="99" spans="1:14" ht="15" customHeight="1">
      <c r="A99" s="204">
        <v>83</v>
      </c>
      <c r="B99" s="240" t="s">
        <v>488</v>
      </c>
      <c r="C99" s="318">
        <v>5</v>
      </c>
      <c r="D99" s="242">
        <v>5000</v>
      </c>
      <c r="E99" s="243">
        <v>25000</v>
      </c>
      <c r="F99" s="265"/>
      <c r="G99" s="76"/>
      <c r="H99" s="65"/>
      <c r="I99" s="76"/>
      <c r="J99" s="65">
        <v>5</v>
      </c>
      <c r="K99" s="76">
        <v>25000</v>
      </c>
      <c r="L99" s="65"/>
      <c r="M99" s="320"/>
      <c r="N99" s="7"/>
    </row>
    <row r="100" spans="1:14" ht="30" customHeight="1">
      <c r="A100" s="204">
        <v>84</v>
      </c>
      <c r="B100" s="240" t="s">
        <v>489</v>
      </c>
      <c r="C100" s="318">
        <v>1</v>
      </c>
      <c r="D100" s="242">
        <v>280000</v>
      </c>
      <c r="E100" s="243">
        <v>280000</v>
      </c>
      <c r="F100" s="265">
        <v>1</v>
      </c>
      <c r="G100" s="76">
        <v>280000</v>
      </c>
      <c r="H100" s="65"/>
      <c r="I100" s="76"/>
      <c r="J100" s="65"/>
      <c r="K100" s="76"/>
      <c r="L100" s="65"/>
      <c r="M100" s="320"/>
      <c r="N100" s="7"/>
    </row>
    <row r="101" spans="1:14" ht="30" customHeight="1">
      <c r="A101" s="204">
        <v>85</v>
      </c>
      <c r="B101" s="240" t="s">
        <v>490</v>
      </c>
      <c r="C101" s="318">
        <v>1</v>
      </c>
      <c r="D101" s="242">
        <v>33600</v>
      </c>
      <c r="E101" s="243">
        <v>33600</v>
      </c>
      <c r="F101" s="265">
        <v>1</v>
      </c>
      <c r="G101" s="76">
        <v>33600</v>
      </c>
      <c r="H101" s="65"/>
      <c r="I101" s="76"/>
      <c r="J101" s="65"/>
      <c r="K101" s="76"/>
      <c r="L101" s="65"/>
      <c r="M101" s="320"/>
      <c r="N101" s="7"/>
    </row>
    <row r="102" spans="1:14" ht="30" customHeight="1">
      <c r="A102" s="204">
        <v>86</v>
      </c>
      <c r="B102" s="240" t="s">
        <v>491</v>
      </c>
      <c r="C102" s="318">
        <v>1</v>
      </c>
      <c r="D102" s="242">
        <v>160000</v>
      </c>
      <c r="E102" s="243">
        <v>160000</v>
      </c>
      <c r="F102" s="265"/>
      <c r="G102" s="76"/>
      <c r="H102" s="65">
        <v>1</v>
      </c>
      <c r="I102" s="76">
        <v>160000</v>
      </c>
      <c r="J102" s="65"/>
      <c r="K102" s="76"/>
      <c r="L102" s="65"/>
      <c r="M102" s="320"/>
      <c r="N102" s="7"/>
    </row>
    <row r="103" spans="1:14" ht="15" customHeight="1">
      <c r="A103" s="204">
        <v>87</v>
      </c>
      <c r="B103" s="240" t="s">
        <v>492</v>
      </c>
      <c r="C103" s="318">
        <v>2</v>
      </c>
      <c r="D103" s="242">
        <v>5000</v>
      </c>
      <c r="E103" s="243">
        <v>10000</v>
      </c>
      <c r="F103" s="265"/>
      <c r="G103" s="76"/>
      <c r="H103" s="65">
        <v>2</v>
      </c>
      <c r="I103" s="76">
        <v>10000</v>
      </c>
      <c r="J103" s="65"/>
      <c r="K103" s="76"/>
      <c r="L103" s="65"/>
      <c r="M103" s="320"/>
      <c r="N103" s="7"/>
    </row>
    <row r="104" spans="1:14" ht="30" customHeight="1">
      <c r="A104" s="204">
        <v>88</v>
      </c>
      <c r="B104" s="240" t="s">
        <v>493</v>
      </c>
      <c r="C104" s="318">
        <v>1</v>
      </c>
      <c r="D104" s="242">
        <v>150000</v>
      </c>
      <c r="E104" s="243">
        <v>150000</v>
      </c>
      <c r="F104" s="265"/>
      <c r="G104" s="76"/>
      <c r="H104" s="65"/>
      <c r="I104" s="76"/>
      <c r="J104" s="65">
        <v>1</v>
      </c>
      <c r="K104" s="76">
        <v>150000</v>
      </c>
      <c r="L104" s="65"/>
      <c r="M104" s="320"/>
      <c r="N104" s="7"/>
    </row>
    <row r="105" spans="1:14" ht="15" customHeight="1">
      <c r="A105" s="204">
        <v>89</v>
      </c>
      <c r="B105" s="240" t="s">
        <v>494</v>
      </c>
      <c r="C105" s="318">
        <v>1</v>
      </c>
      <c r="D105" s="242">
        <v>55000</v>
      </c>
      <c r="E105" s="243">
        <v>55000</v>
      </c>
      <c r="F105" s="265">
        <v>1</v>
      </c>
      <c r="G105" s="76">
        <v>55000</v>
      </c>
      <c r="H105" s="65"/>
      <c r="I105" s="76"/>
      <c r="J105" s="65"/>
      <c r="K105" s="76"/>
      <c r="L105" s="65"/>
      <c r="M105" s="320"/>
      <c r="N105" s="7"/>
    </row>
    <row r="106" spans="1:14" ht="15" customHeight="1">
      <c r="A106" s="204">
        <v>90</v>
      </c>
      <c r="B106" s="240" t="s">
        <v>495</v>
      </c>
      <c r="C106" s="318">
        <v>2</v>
      </c>
      <c r="D106" s="242"/>
      <c r="E106" s="243">
        <v>52444</v>
      </c>
      <c r="F106" s="265"/>
      <c r="G106" s="76"/>
      <c r="H106" s="65">
        <v>2</v>
      </c>
      <c r="I106" s="76">
        <v>52444</v>
      </c>
      <c r="J106" s="65"/>
      <c r="K106" s="76"/>
      <c r="L106" s="65"/>
      <c r="M106" s="320"/>
      <c r="N106" s="7"/>
    </row>
    <row r="107" spans="1:14" ht="15" customHeight="1">
      <c r="A107" s="204">
        <v>91</v>
      </c>
      <c r="B107" s="240" t="s">
        <v>496</v>
      </c>
      <c r="C107" s="318">
        <v>2</v>
      </c>
      <c r="D107" s="242"/>
      <c r="E107" s="243">
        <v>500000</v>
      </c>
      <c r="F107" s="265">
        <v>2</v>
      </c>
      <c r="G107" s="76">
        <v>500000</v>
      </c>
      <c r="H107" s="65"/>
      <c r="I107" s="76"/>
      <c r="J107" s="65"/>
      <c r="K107" s="76"/>
      <c r="L107" s="65"/>
      <c r="M107" s="320"/>
      <c r="N107" s="7"/>
    </row>
    <row r="108" spans="1:14" ht="15" customHeight="1">
      <c r="A108" s="204">
        <v>92</v>
      </c>
      <c r="B108" s="240" t="s">
        <v>497</v>
      </c>
      <c r="C108" s="318">
        <v>1</v>
      </c>
      <c r="D108" s="242">
        <v>15000</v>
      </c>
      <c r="E108" s="243">
        <v>15000</v>
      </c>
      <c r="F108" s="265">
        <v>1</v>
      </c>
      <c r="G108" s="76">
        <v>15000</v>
      </c>
      <c r="H108" s="65"/>
      <c r="I108" s="76"/>
      <c r="J108" s="65"/>
      <c r="K108" s="76"/>
      <c r="L108" s="65"/>
      <c r="M108" s="320"/>
      <c r="N108" s="7"/>
    </row>
    <row r="109" spans="1:14" ht="15" customHeight="1">
      <c r="A109" s="204">
        <v>93</v>
      </c>
      <c r="B109" s="240" t="s">
        <v>498</v>
      </c>
      <c r="C109" s="318">
        <v>2</v>
      </c>
      <c r="D109" s="242">
        <v>20000</v>
      </c>
      <c r="E109" s="243">
        <v>40000</v>
      </c>
      <c r="F109" s="265">
        <v>2</v>
      </c>
      <c r="G109" s="76">
        <v>40000</v>
      </c>
      <c r="H109" s="65"/>
      <c r="I109" s="76"/>
      <c r="J109" s="65"/>
      <c r="K109" s="76"/>
      <c r="L109" s="65"/>
      <c r="M109" s="320"/>
      <c r="N109" s="7"/>
    </row>
    <row r="110" spans="1:14" ht="30" customHeight="1">
      <c r="A110" s="204">
        <v>94</v>
      </c>
      <c r="B110" s="240" t="s">
        <v>499</v>
      </c>
      <c r="C110" s="318">
        <v>1</v>
      </c>
      <c r="D110" s="242">
        <v>150000</v>
      </c>
      <c r="E110" s="243">
        <v>150000</v>
      </c>
      <c r="F110" s="265"/>
      <c r="G110" s="76"/>
      <c r="H110" s="65">
        <v>1</v>
      </c>
      <c r="I110" s="76">
        <v>150000</v>
      </c>
      <c r="J110" s="65"/>
      <c r="K110" s="76"/>
      <c r="L110" s="65"/>
      <c r="M110" s="320"/>
      <c r="N110" s="7"/>
    </row>
    <row r="111" spans="1:14" ht="30" customHeight="1">
      <c r="A111" s="204">
        <v>95</v>
      </c>
      <c r="B111" s="240" t="s">
        <v>500</v>
      </c>
      <c r="C111" s="318">
        <v>4</v>
      </c>
      <c r="D111" s="242"/>
      <c r="E111" s="243">
        <v>9200</v>
      </c>
      <c r="F111" s="265">
        <v>4</v>
      </c>
      <c r="G111" s="76">
        <v>9200</v>
      </c>
      <c r="H111" s="65"/>
      <c r="I111" s="76"/>
      <c r="J111" s="65"/>
      <c r="K111" s="76"/>
      <c r="L111" s="65"/>
      <c r="M111" s="320"/>
      <c r="N111" s="7"/>
    </row>
    <row r="112" spans="1:14" ht="15" customHeight="1">
      <c r="A112" s="204">
        <v>96</v>
      </c>
      <c r="B112" s="240" t="s">
        <v>501</v>
      </c>
      <c r="C112" s="318">
        <v>12</v>
      </c>
      <c r="D112" s="242"/>
      <c r="E112" s="243">
        <v>240000</v>
      </c>
      <c r="F112" s="265"/>
      <c r="G112" s="76"/>
      <c r="H112" s="65">
        <v>12</v>
      </c>
      <c r="I112" s="76">
        <v>240000</v>
      </c>
      <c r="J112" s="65"/>
      <c r="K112" s="76"/>
      <c r="L112" s="65"/>
      <c r="M112" s="320"/>
      <c r="N112" s="7"/>
    </row>
    <row r="113" spans="1:14" ht="15" customHeight="1">
      <c r="A113" s="204">
        <v>97</v>
      </c>
      <c r="B113" s="240" t="s">
        <v>502</v>
      </c>
      <c r="C113" s="318">
        <v>2</v>
      </c>
      <c r="D113" s="242"/>
      <c r="E113" s="243">
        <v>100000</v>
      </c>
      <c r="F113" s="265">
        <v>2</v>
      </c>
      <c r="G113" s="76">
        <v>100000</v>
      </c>
      <c r="H113" s="65"/>
      <c r="I113" s="76"/>
      <c r="J113" s="65"/>
      <c r="K113" s="76"/>
      <c r="L113" s="65"/>
      <c r="M113" s="320"/>
      <c r="N113" s="7"/>
    </row>
    <row r="114" spans="1:14" ht="15" customHeight="1">
      <c r="A114" s="204">
        <v>98</v>
      </c>
      <c r="B114" s="240" t="s">
        <v>503</v>
      </c>
      <c r="C114" s="318">
        <v>1</v>
      </c>
      <c r="D114" s="242">
        <v>60000</v>
      </c>
      <c r="E114" s="243">
        <v>60000</v>
      </c>
      <c r="F114" s="265"/>
      <c r="G114" s="76"/>
      <c r="H114" s="65"/>
      <c r="I114" s="76"/>
      <c r="J114" s="65">
        <v>1</v>
      </c>
      <c r="K114" s="76">
        <v>60000</v>
      </c>
      <c r="L114" s="65"/>
      <c r="M114" s="320"/>
      <c r="N114" s="7"/>
    </row>
    <row r="115" spans="1:14" ht="30" customHeight="1">
      <c r="A115" s="204">
        <v>99</v>
      </c>
      <c r="B115" s="240" t="s">
        <v>504</v>
      </c>
      <c r="C115" s="318">
        <v>2</v>
      </c>
      <c r="D115" s="242"/>
      <c r="E115" s="243">
        <v>256000</v>
      </c>
      <c r="F115" s="265"/>
      <c r="G115" s="76"/>
      <c r="H115" s="65">
        <v>2</v>
      </c>
      <c r="I115" s="76">
        <v>256000</v>
      </c>
      <c r="J115" s="65"/>
      <c r="K115" s="76"/>
      <c r="L115" s="65"/>
      <c r="M115" s="320"/>
      <c r="N115" s="7"/>
    </row>
    <row r="116" spans="1:14" ht="15" customHeight="1">
      <c r="A116" s="204">
        <v>100</v>
      </c>
      <c r="B116" s="240" t="s">
        <v>505</v>
      </c>
      <c r="C116" s="318">
        <v>1</v>
      </c>
      <c r="D116" s="242">
        <v>7000</v>
      </c>
      <c r="E116" s="243">
        <v>7000</v>
      </c>
      <c r="F116" s="265">
        <v>1</v>
      </c>
      <c r="G116" s="76">
        <v>7000</v>
      </c>
      <c r="H116" s="65"/>
      <c r="I116" s="76"/>
      <c r="J116" s="65"/>
      <c r="K116" s="76"/>
      <c r="L116" s="65"/>
      <c r="M116" s="320"/>
      <c r="N116" s="7"/>
    </row>
    <row r="117" spans="1:14" ht="15" customHeight="1">
      <c r="A117" s="204">
        <v>101</v>
      </c>
      <c r="B117" s="240" t="s">
        <v>506</v>
      </c>
      <c r="C117" s="318">
        <v>1</v>
      </c>
      <c r="D117" s="242">
        <v>100000</v>
      </c>
      <c r="E117" s="243">
        <v>100000</v>
      </c>
      <c r="F117" s="265">
        <v>1</v>
      </c>
      <c r="G117" s="76">
        <v>100000</v>
      </c>
      <c r="H117" s="65"/>
      <c r="I117" s="76"/>
      <c r="J117" s="65"/>
      <c r="K117" s="76"/>
      <c r="L117" s="65"/>
      <c r="M117" s="320"/>
      <c r="N117" s="7"/>
    </row>
    <row r="118" spans="1:14" ht="15" customHeight="1">
      <c r="A118" s="204">
        <v>102</v>
      </c>
      <c r="B118" s="240" t="s">
        <v>507</v>
      </c>
      <c r="C118" s="318">
        <v>1</v>
      </c>
      <c r="D118" s="242">
        <v>1000000</v>
      </c>
      <c r="E118" s="243">
        <v>1000000</v>
      </c>
      <c r="F118" s="265">
        <v>1</v>
      </c>
      <c r="G118" s="76">
        <v>1000000</v>
      </c>
      <c r="H118" s="65"/>
      <c r="I118" s="76"/>
      <c r="J118" s="65"/>
      <c r="K118" s="76"/>
      <c r="L118" s="65"/>
      <c r="M118" s="320"/>
      <c r="N118" s="7"/>
    </row>
    <row r="119" spans="1:14" ht="15" customHeight="1">
      <c r="A119" s="204">
        <v>103</v>
      </c>
      <c r="B119" s="240" t="s">
        <v>508</v>
      </c>
      <c r="C119" s="318">
        <v>1</v>
      </c>
      <c r="D119" s="242">
        <v>500000</v>
      </c>
      <c r="E119" s="243">
        <v>500000</v>
      </c>
      <c r="F119" s="265">
        <v>1</v>
      </c>
      <c r="G119" s="76">
        <v>500000</v>
      </c>
      <c r="H119" s="65"/>
      <c r="I119" s="76"/>
      <c r="J119" s="65"/>
      <c r="K119" s="76"/>
      <c r="L119" s="65"/>
      <c r="M119" s="320"/>
      <c r="N119" s="7"/>
    </row>
    <row r="120" spans="1:14" ht="15" customHeight="1">
      <c r="A120" s="204">
        <v>104</v>
      </c>
      <c r="B120" s="240" t="s">
        <v>509</v>
      </c>
      <c r="C120" s="318">
        <v>1</v>
      </c>
      <c r="D120" s="242">
        <v>25000</v>
      </c>
      <c r="E120" s="243">
        <v>25000</v>
      </c>
      <c r="F120" s="265">
        <v>1</v>
      </c>
      <c r="G120" s="76">
        <v>25000</v>
      </c>
      <c r="H120" s="65"/>
      <c r="I120" s="76"/>
      <c r="J120" s="65"/>
      <c r="K120" s="76"/>
      <c r="L120" s="65"/>
      <c r="M120" s="320"/>
      <c r="N120" s="7"/>
    </row>
    <row r="121" spans="1:14" ht="15" customHeight="1">
      <c r="A121" s="204">
        <v>105</v>
      </c>
      <c r="B121" s="240" t="s">
        <v>510</v>
      </c>
      <c r="C121" s="318">
        <v>1</v>
      </c>
      <c r="D121" s="242">
        <v>30000</v>
      </c>
      <c r="E121" s="243">
        <v>30000</v>
      </c>
      <c r="F121" s="265">
        <v>1</v>
      </c>
      <c r="G121" s="76">
        <v>30000</v>
      </c>
      <c r="H121" s="65"/>
      <c r="I121" s="76"/>
      <c r="J121" s="65"/>
      <c r="K121" s="76"/>
      <c r="L121" s="65"/>
      <c r="M121" s="320"/>
      <c r="N121" s="7"/>
    </row>
    <row r="122" spans="1:14" ht="15" customHeight="1">
      <c r="A122" s="204">
        <v>106</v>
      </c>
      <c r="B122" s="240" t="s">
        <v>511</v>
      </c>
      <c r="C122" s="318">
        <v>1</v>
      </c>
      <c r="D122" s="242">
        <v>1000000</v>
      </c>
      <c r="E122" s="243">
        <v>1000000</v>
      </c>
      <c r="F122" s="265"/>
      <c r="G122" s="76"/>
      <c r="H122" s="65"/>
      <c r="I122" s="76"/>
      <c r="J122" s="65">
        <v>1</v>
      </c>
      <c r="K122" s="76">
        <v>1000000</v>
      </c>
      <c r="L122" s="65"/>
      <c r="M122" s="320"/>
      <c r="N122" s="7"/>
    </row>
    <row r="123" spans="1:14" ht="15" customHeight="1">
      <c r="A123" s="204">
        <v>107</v>
      </c>
      <c r="B123" s="240" t="s">
        <v>512</v>
      </c>
      <c r="C123" s="318">
        <v>1</v>
      </c>
      <c r="D123" s="242">
        <v>200000</v>
      </c>
      <c r="E123" s="243">
        <v>200000</v>
      </c>
      <c r="F123" s="265">
        <v>1</v>
      </c>
      <c r="G123" s="76">
        <v>200000</v>
      </c>
      <c r="H123" s="65"/>
      <c r="I123" s="76"/>
      <c r="J123" s="65"/>
      <c r="K123" s="76"/>
      <c r="L123" s="65"/>
      <c r="M123" s="320"/>
      <c r="N123" s="7"/>
    </row>
    <row r="124" spans="1:14" ht="15" customHeight="1">
      <c r="A124" s="204">
        <v>108</v>
      </c>
      <c r="B124" s="240" t="s">
        <v>513</v>
      </c>
      <c r="C124" s="318">
        <v>1</v>
      </c>
      <c r="D124" s="242">
        <v>108000</v>
      </c>
      <c r="E124" s="243">
        <v>108000</v>
      </c>
      <c r="F124" s="265">
        <v>1</v>
      </c>
      <c r="G124" s="76">
        <v>108000</v>
      </c>
      <c r="H124" s="65"/>
      <c r="I124" s="76"/>
      <c r="J124" s="65"/>
      <c r="K124" s="76"/>
      <c r="L124" s="65"/>
      <c r="M124" s="320"/>
      <c r="N124" s="7"/>
    </row>
    <row r="125" spans="1:14" ht="15" customHeight="1">
      <c r="A125" s="204">
        <v>109</v>
      </c>
      <c r="B125" s="240" t="s">
        <v>514</v>
      </c>
      <c r="C125" s="318">
        <v>1</v>
      </c>
      <c r="D125" s="242">
        <v>200000</v>
      </c>
      <c r="E125" s="243">
        <v>200000</v>
      </c>
      <c r="F125" s="265">
        <v>1</v>
      </c>
      <c r="G125" s="76">
        <v>200000</v>
      </c>
      <c r="H125" s="65"/>
      <c r="I125" s="76"/>
      <c r="J125" s="65"/>
      <c r="K125" s="76"/>
      <c r="L125" s="65"/>
      <c r="M125" s="320"/>
      <c r="N125" s="7"/>
    </row>
    <row r="126" spans="1:14" ht="30" customHeight="1">
      <c r="A126" s="204">
        <v>110</v>
      </c>
      <c r="B126" s="240" t="s">
        <v>515</v>
      </c>
      <c r="C126" s="318">
        <v>1</v>
      </c>
      <c r="D126" s="242">
        <v>28000</v>
      </c>
      <c r="E126" s="243">
        <v>28000</v>
      </c>
      <c r="F126" s="265"/>
      <c r="G126" s="76"/>
      <c r="H126" s="65">
        <v>1</v>
      </c>
      <c r="I126" s="76">
        <v>28000</v>
      </c>
      <c r="J126" s="65"/>
      <c r="K126" s="76"/>
      <c r="L126" s="65"/>
      <c r="M126" s="320"/>
      <c r="N126" s="7"/>
    </row>
    <row r="127" spans="1:14" ht="15" customHeight="1">
      <c r="A127" s="204">
        <v>111</v>
      </c>
      <c r="B127" s="288" t="s">
        <v>516</v>
      </c>
      <c r="C127" s="318">
        <v>2</v>
      </c>
      <c r="D127" s="242">
        <v>15000</v>
      </c>
      <c r="E127" s="243">
        <v>30000</v>
      </c>
      <c r="F127" s="265"/>
      <c r="G127" s="76"/>
      <c r="H127" s="65"/>
      <c r="I127" s="76"/>
      <c r="J127" s="65">
        <v>2</v>
      </c>
      <c r="K127" s="76">
        <v>30000</v>
      </c>
      <c r="L127" s="65"/>
      <c r="M127" s="320"/>
      <c r="N127" s="7"/>
    </row>
    <row r="128" spans="1:14" ht="15" customHeight="1">
      <c r="A128" s="204">
        <v>112</v>
      </c>
      <c r="B128" s="240" t="s">
        <v>517</v>
      </c>
      <c r="C128" s="318">
        <v>2</v>
      </c>
      <c r="D128" s="242">
        <v>15000</v>
      </c>
      <c r="E128" s="243">
        <v>30000</v>
      </c>
      <c r="F128" s="265"/>
      <c r="G128" s="76"/>
      <c r="H128" s="65">
        <v>2</v>
      </c>
      <c r="I128" s="76">
        <v>30000</v>
      </c>
      <c r="J128" s="65"/>
      <c r="K128" s="76"/>
      <c r="L128" s="65"/>
      <c r="M128" s="320"/>
      <c r="N128" s="7"/>
    </row>
    <row r="129" spans="1:14" ht="15" customHeight="1">
      <c r="A129" s="204">
        <v>113</v>
      </c>
      <c r="B129" s="240" t="s">
        <v>518</v>
      </c>
      <c r="C129" s="318">
        <v>3</v>
      </c>
      <c r="D129" s="242">
        <v>20000</v>
      </c>
      <c r="E129" s="243">
        <v>60000</v>
      </c>
      <c r="F129" s="265">
        <v>3</v>
      </c>
      <c r="G129" s="76">
        <v>60000</v>
      </c>
      <c r="H129" s="65"/>
      <c r="I129" s="76"/>
      <c r="J129" s="65"/>
      <c r="K129" s="76"/>
      <c r="L129" s="65"/>
      <c r="M129" s="320"/>
      <c r="N129" s="7"/>
    </row>
    <row r="130" spans="1:14" ht="15" customHeight="1">
      <c r="A130" s="204">
        <v>114</v>
      </c>
      <c r="B130" s="240" t="s">
        <v>519</v>
      </c>
      <c r="C130" s="318">
        <v>20</v>
      </c>
      <c r="D130" s="242">
        <v>6850</v>
      </c>
      <c r="E130" s="243">
        <v>137000</v>
      </c>
      <c r="F130" s="265">
        <v>20</v>
      </c>
      <c r="G130" s="76">
        <v>137000</v>
      </c>
      <c r="H130" s="65"/>
      <c r="I130" s="76"/>
      <c r="J130" s="65"/>
      <c r="K130" s="76"/>
      <c r="L130" s="65"/>
      <c r="M130" s="320"/>
      <c r="N130" s="7"/>
    </row>
    <row r="131" spans="1:14" ht="15" customHeight="1">
      <c r="A131" s="204">
        <v>115</v>
      </c>
      <c r="B131" s="240" t="s">
        <v>520</v>
      </c>
      <c r="C131" s="318">
        <v>74</v>
      </c>
      <c r="D131" s="242">
        <v>6850</v>
      </c>
      <c r="E131" s="243">
        <v>506900</v>
      </c>
      <c r="F131" s="265">
        <v>74</v>
      </c>
      <c r="G131" s="76">
        <v>506900</v>
      </c>
      <c r="H131" s="65"/>
      <c r="I131" s="76"/>
      <c r="J131" s="65"/>
      <c r="K131" s="76"/>
      <c r="L131" s="65"/>
      <c r="M131" s="320"/>
      <c r="N131" s="7"/>
    </row>
    <row r="132" spans="1:14" ht="15" customHeight="1">
      <c r="A132" s="204">
        <v>116</v>
      </c>
      <c r="B132" s="240" t="s">
        <v>521</v>
      </c>
      <c r="C132" s="318">
        <v>2</v>
      </c>
      <c r="D132" s="242"/>
      <c r="E132" s="243">
        <v>11000</v>
      </c>
      <c r="F132" s="265"/>
      <c r="G132" s="76"/>
      <c r="H132" s="65">
        <v>2</v>
      </c>
      <c r="I132" s="76">
        <v>11000</v>
      </c>
      <c r="J132" s="65"/>
      <c r="K132" s="76"/>
      <c r="L132" s="65"/>
      <c r="M132" s="320"/>
      <c r="N132" s="7"/>
    </row>
    <row r="133" spans="1:14" ht="15" customHeight="1">
      <c r="A133" s="204">
        <v>117</v>
      </c>
      <c r="B133" s="240" t="s">
        <v>522</v>
      </c>
      <c r="C133" s="318">
        <v>2</v>
      </c>
      <c r="D133" s="242"/>
      <c r="E133" s="243">
        <v>130000</v>
      </c>
      <c r="F133" s="265">
        <v>2</v>
      </c>
      <c r="G133" s="76">
        <v>130000</v>
      </c>
      <c r="H133" s="65"/>
      <c r="I133" s="76"/>
      <c r="J133" s="65"/>
      <c r="K133" s="76"/>
      <c r="L133" s="65"/>
      <c r="M133" s="320"/>
      <c r="N133" s="7"/>
    </row>
    <row r="134" spans="1:14" ht="30" customHeight="1">
      <c r="A134" s="204">
        <v>118</v>
      </c>
      <c r="B134" s="240" t="s">
        <v>523</v>
      </c>
      <c r="C134" s="318">
        <v>1</v>
      </c>
      <c r="D134" s="242">
        <v>25000</v>
      </c>
      <c r="E134" s="243">
        <v>25000</v>
      </c>
      <c r="F134" s="265">
        <v>1</v>
      </c>
      <c r="G134" s="76">
        <v>25000</v>
      </c>
      <c r="H134" s="65"/>
      <c r="I134" s="76"/>
      <c r="J134" s="65"/>
      <c r="K134" s="76"/>
      <c r="L134" s="65"/>
      <c r="M134" s="320"/>
      <c r="N134" s="7"/>
    </row>
    <row r="135" spans="1:14" ht="15" customHeight="1">
      <c r="A135" s="204">
        <v>119</v>
      </c>
      <c r="B135" s="240" t="s">
        <v>524</v>
      </c>
      <c r="C135" s="318">
        <v>1</v>
      </c>
      <c r="D135" s="242"/>
      <c r="E135" s="243">
        <v>30000</v>
      </c>
      <c r="F135" s="265"/>
      <c r="G135" s="76"/>
      <c r="H135" s="65">
        <v>1</v>
      </c>
      <c r="I135" s="76">
        <v>30000</v>
      </c>
      <c r="J135" s="65"/>
      <c r="K135" s="76"/>
      <c r="L135" s="65"/>
      <c r="M135" s="320"/>
      <c r="N135" s="7"/>
    </row>
    <row r="136" spans="1:14" ht="15" customHeight="1">
      <c r="A136" s="204">
        <v>120</v>
      </c>
      <c r="B136" s="240" t="s">
        <v>525</v>
      </c>
      <c r="C136" s="318">
        <v>1</v>
      </c>
      <c r="D136" s="242">
        <v>46800</v>
      </c>
      <c r="E136" s="243">
        <v>46800</v>
      </c>
      <c r="F136" s="265"/>
      <c r="G136" s="76"/>
      <c r="H136" s="65">
        <v>1</v>
      </c>
      <c r="I136" s="76">
        <v>46800</v>
      </c>
      <c r="J136" s="65"/>
      <c r="K136" s="76"/>
      <c r="L136" s="65"/>
      <c r="M136" s="320"/>
      <c r="N136" s="7"/>
    </row>
    <row r="137" spans="1:14" ht="15" customHeight="1" thickBot="1">
      <c r="A137" s="204">
        <v>121</v>
      </c>
      <c r="B137" s="246" t="s">
        <v>526</v>
      </c>
      <c r="C137" s="321">
        <v>2</v>
      </c>
      <c r="D137" s="248">
        <v>13000</v>
      </c>
      <c r="E137" s="249">
        <v>26000</v>
      </c>
      <c r="F137" s="294">
        <v>2</v>
      </c>
      <c r="G137" s="87">
        <v>26000</v>
      </c>
      <c r="H137" s="86"/>
      <c r="I137" s="87"/>
      <c r="J137" s="86"/>
      <c r="K137" s="87"/>
      <c r="L137" s="86"/>
      <c r="M137" s="323"/>
      <c r="N137" s="7"/>
    </row>
    <row r="138" spans="1:14" s="253" customFormat="1" ht="12.75" customHeight="1">
      <c r="A138" s="496"/>
      <c r="B138" s="18"/>
      <c r="C138" s="298"/>
      <c r="D138" s="993" t="s">
        <v>31</v>
      </c>
      <c r="E138" s="13">
        <f>SUM(E17:E137)</f>
        <v>24949800</v>
      </c>
      <c r="F138" s="932"/>
      <c r="G138" s="92">
        <f>SUM(G17:G137)</f>
        <v>19529300</v>
      </c>
      <c r="H138" s="932"/>
      <c r="I138" s="92">
        <f>SUM(I17:I137)</f>
        <v>2967500</v>
      </c>
      <c r="J138" s="932"/>
      <c r="K138" s="92">
        <f>SUM(K17:K137)</f>
        <v>2273000</v>
      </c>
      <c r="L138" s="932"/>
      <c r="M138" s="92"/>
    </row>
    <row r="139" spans="1:14" ht="12.75" customHeight="1">
      <c r="A139" s="169"/>
      <c r="B139" s="307"/>
      <c r="C139" s="108"/>
      <c r="D139" s="109"/>
      <c r="E139" s="324"/>
      <c r="F139" s="308"/>
      <c r="G139" s="309"/>
      <c r="H139" s="308"/>
      <c r="I139" s="309"/>
      <c r="J139" s="308"/>
      <c r="K139" s="309"/>
      <c r="L139" s="308"/>
      <c r="M139" s="309"/>
    </row>
    <row r="140" spans="1:14" ht="12.75" customHeight="1">
      <c r="A140" s="169"/>
      <c r="B140" s="307"/>
      <c r="C140" s="108"/>
      <c r="D140" s="109"/>
      <c r="E140" s="324"/>
      <c r="F140" s="308"/>
      <c r="G140" s="309"/>
      <c r="H140" s="308"/>
      <c r="I140" s="309"/>
      <c r="J140" s="308"/>
      <c r="K140" s="309"/>
      <c r="L140" s="308"/>
      <c r="M140" s="309"/>
    </row>
    <row r="141" spans="1:14" ht="12.75" customHeight="1">
      <c r="A141" s="169"/>
      <c r="B141" s="307"/>
      <c r="C141" s="108"/>
      <c r="D141" s="109"/>
      <c r="E141" s="324"/>
      <c r="F141" s="308"/>
      <c r="G141" s="309"/>
      <c r="H141" s="308"/>
      <c r="I141" s="309"/>
      <c r="J141" s="308"/>
      <c r="K141" s="309"/>
      <c r="L141" s="308"/>
      <c r="M141" s="309"/>
    </row>
    <row r="142" spans="1:14" ht="12.75" customHeight="1">
      <c r="A142" s="169"/>
      <c r="B142" s="307"/>
      <c r="C142" s="108"/>
      <c r="D142" s="109"/>
      <c r="E142" s="324"/>
      <c r="F142" s="308"/>
      <c r="G142" s="309"/>
      <c r="H142" s="308"/>
      <c r="I142" s="309"/>
      <c r="J142" s="308"/>
      <c r="K142" s="309"/>
      <c r="L142" s="308"/>
      <c r="M142" s="309"/>
    </row>
    <row r="143" spans="1:14" ht="12.75" customHeight="1">
      <c r="A143" s="169"/>
      <c r="B143" s="307"/>
      <c r="C143" s="108"/>
      <c r="D143" s="109"/>
      <c r="E143" s="324"/>
      <c r="F143" s="308"/>
      <c r="G143" s="309"/>
      <c r="H143" s="308"/>
      <c r="I143" s="309"/>
      <c r="J143" s="308"/>
      <c r="K143" s="309"/>
      <c r="L143" s="308"/>
      <c r="M143" s="309"/>
    </row>
    <row r="144" spans="1:14" ht="12.75" customHeight="1">
      <c r="A144" s="169"/>
      <c r="B144" s="307"/>
      <c r="C144" s="108"/>
      <c r="D144" s="109"/>
      <c r="E144" s="324"/>
      <c r="F144" s="308"/>
      <c r="G144" s="309"/>
      <c r="H144" s="308"/>
      <c r="I144" s="309"/>
      <c r="J144" s="308"/>
      <c r="K144" s="309"/>
      <c r="L144" s="308"/>
      <c r="M144" s="309"/>
    </row>
    <row r="145" spans="1:14" ht="12.75" customHeight="1">
      <c r="A145" s="113"/>
      <c r="B145" s="325"/>
      <c r="C145" s="268"/>
      <c r="D145" s="326"/>
      <c r="E145" s="114"/>
      <c r="F145" s="97"/>
      <c r="G145" s="98"/>
      <c r="H145" s="97"/>
      <c r="I145" s="98"/>
      <c r="J145" s="97"/>
      <c r="K145" s="98"/>
      <c r="L145" s="97"/>
      <c r="M145" s="98"/>
      <c r="N145" s="7"/>
    </row>
    <row r="146" spans="1:14" ht="12.75" customHeight="1">
      <c r="A146" s="113"/>
      <c r="B146" s="325"/>
      <c r="C146" s="108"/>
      <c r="D146" s="109"/>
      <c r="E146" s="114"/>
      <c r="F146" s="97"/>
      <c r="G146" s="98"/>
      <c r="H146" s="97"/>
      <c r="I146" s="327"/>
      <c r="J146" s="328"/>
      <c r="K146" s="327"/>
      <c r="L146" s="328"/>
      <c r="M146" s="327"/>
      <c r="N146" s="7"/>
    </row>
    <row r="147" spans="1:14" ht="12.75" customHeight="1">
      <c r="A147" s="272"/>
      <c r="B147" s="325"/>
      <c r="C147" s="108"/>
      <c r="D147" s="109"/>
      <c r="E147" s="114"/>
      <c r="F147" s="97"/>
      <c r="G147" s="98"/>
      <c r="H147" s="97"/>
      <c r="I147" s="327"/>
      <c r="J147" s="328"/>
      <c r="K147" s="327"/>
      <c r="L147" s="328"/>
      <c r="M147" s="327"/>
      <c r="N147" s="7"/>
    </row>
    <row r="148" spans="1:14" ht="12.75" customHeight="1">
      <c r="A148" s="113"/>
      <c r="B148" s="325"/>
      <c r="C148" s="268"/>
      <c r="D148" s="326"/>
      <c r="E148" s="114"/>
      <c r="F148" s="97"/>
      <c r="G148" s="98"/>
      <c r="H148" s="97"/>
      <c r="I148" s="98"/>
      <c r="J148" s="97"/>
      <c r="K148" s="98"/>
      <c r="L148" s="97"/>
      <c r="M148" s="98"/>
      <c r="N148" s="7"/>
    </row>
    <row r="149" spans="1:14" ht="12.75" customHeight="1">
      <c r="A149" s="94"/>
      <c r="B149" s="329"/>
      <c r="C149" s="273"/>
      <c r="D149" s="330"/>
      <c r="E149" s="96"/>
      <c r="F149" s="97"/>
      <c r="G149" s="98"/>
      <c r="H149" s="97"/>
      <c r="I149" s="98"/>
      <c r="J149" s="97"/>
      <c r="K149" s="98"/>
      <c r="L149" s="97"/>
      <c r="M149" s="98"/>
      <c r="N149" s="7"/>
    </row>
    <row r="150" spans="1:14" ht="12.75" customHeight="1">
      <c r="A150" s="94"/>
      <c r="B150" s="329"/>
      <c r="C150" s="273"/>
      <c r="D150" s="330"/>
      <c r="E150" s="96"/>
      <c r="F150" s="97"/>
      <c r="G150" s="98"/>
      <c r="H150" s="97"/>
      <c r="I150" s="98"/>
      <c r="J150" s="97"/>
      <c r="K150" s="98"/>
      <c r="L150" s="97"/>
      <c r="M150" s="98"/>
      <c r="N150" s="7"/>
    </row>
    <row r="151" spans="1:14" ht="12.75" customHeight="1">
      <c r="A151" s="94"/>
      <c r="B151" s="329"/>
      <c r="C151" s="273"/>
      <c r="D151" s="330"/>
      <c r="E151" s="96"/>
      <c r="F151" s="97"/>
      <c r="G151" s="98"/>
      <c r="H151" s="97"/>
      <c r="I151" s="98"/>
      <c r="J151" s="97"/>
      <c r="K151" s="98"/>
      <c r="L151" s="97"/>
      <c r="M151" s="98"/>
      <c r="N151" s="7"/>
    </row>
    <row r="152" spans="1:14" ht="12.75" customHeight="1">
      <c r="A152" s="94"/>
      <c r="B152" s="325"/>
      <c r="C152" s="273"/>
      <c r="D152" s="330"/>
      <c r="E152" s="96"/>
      <c r="F152" s="97"/>
      <c r="G152" s="98"/>
      <c r="H152" s="97"/>
      <c r="I152" s="98"/>
      <c r="J152" s="97"/>
      <c r="K152" s="98"/>
      <c r="L152" s="97"/>
      <c r="M152" s="98"/>
      <c r="N152" s="7"/>
    </row>
    <row r="153" spans="1:14" ht="12.75" customHeight="1">
      <c r="A153" s="94"/>
      <c r="B153" s="325"/>
      <c r="C153" s="273"/>
      <c r="D153" s="330"/>
      <c r="E153" s="96"/>
      <c r="F153" s="97"/>
      <c r="G153" s="98"/>
      <c r="H153" s="97"/>
      <c r="I153" s="98"/>
      <c r="J153" s="97"/>
      <c r="K153" s="98"/>
      <c r="L153" s="97"/>
      <c r="M153" s="98"/>
      <c r="N153" s="7"/>
    </row>
    <row r="154" spans="1:14" ht="12.75" customHeight="1">
      <c r="A154" s="94"/>
      <c r="B154" s="325"/>
      <c r="C154" s="273"/>
      <c r="D154" s="330"/>
      <c r="E154" s="96"/>
      <c r="F154" s="97"/>
      <c r="G154" s="98"/>
      <c r="H154" s="97"/>
      <c r="I154" s="98"/>
      <c r="J154" s="97"/>
      <c r="K154" s="98"/>
      <c r="L154" s="97"/>
      <c r="M154" s="98"/>
      <c r="N154" s="7"/>
    </row>
    <row r="155" spans="1:14" ht="12.75" customHeight="1">
      <c r="A155" s="94"/>
      <c r="B155" s="325"/>
      <c r="C155" s="273"/>
      <c r="D155" s="330"/>
      <c r="E155" s="96"/>
      <c r="F155" s="97"/>
      <c r="G155" s="98"/>
      <c r="H155" s="97"/>
      <c r="I155" s="98"/>
      <c r="J155" s="97"/>
      <c r="K155" s="98"/>
      <c r="L155" s="97"/>
      <c r="M155" s="98"/>
      <c r="N155" s="7"/>
    </row>
    <row r="156" spans="1:14" ht="12.75" customHeight="1">
      <c r="A156" s="94"/>
      <c r="B156" s="325"/>
      <c r="C156" s="273"/>
      <c r="D156" s="330"/>
      <c r="E156" s="96"/>
      <c r="F156" s="97"/>
      <c r="G156" s="98"/>
      <c r="H156" s="97"/>
      <c r="I156" s="98"/>
      <c r="J156" s="97"/>
      <c r="K156" s="98"/>
      <c r="L156" s="97"/>
      <c r="M156" s="98"/>
      <c r="N156" s="7"/>
    </row>
    <row r="157" spans="1:14" ht="12.75" customHeight="1">
      <c r="A157" s="94"/>
      <c r="B157" s="325"/>
      <c r="C157" s="273"/>
      <c r="D157" s="330"/>
      <c r="E157" s="96"/>
      <c r="F157" s="97"/>
      <c r="G157" s="98"/>
      <c r="H157" s="97"/>
      <c r="I157" s="98"/>
      <c r="J157" s="97"/>
      <c r="K157" s="98"/>
      <c r="L157" s="97"/>
      <c r="M157" s="98"/>
      <c r="N157" s="7"/>
    </row>
    <row r="158" spans="1:14" ht="12.75" customHeight="1">
      <c r="A158" s="94"/>
      <c r="B158" s="325"/>
      <c r="C158" s="273"/>
      <c r="D158" s="330"/>
      <c r="E158" s="96"/>
      <c r="F158" s="97"/>
      <c r="G158" s="98"/>
      <c r="H158" s="97"/>
      <c r="I158" s="98"/>
      <c r="J158" s="97"/>
      <c r="K158" s="98"/>
      <c r="L158" s="97"/>
      <c r="M158" s="98"/>
      <c r="N158" s="7"/>
    </row>
    <row r="159" spans="1:14" ht="12.75" customHeight="1">
      <c r="A159" s="94"/>
      <c r="B159" s="325"/>
      <c r="C159" s="273"/>
      <c r="D159" s="330"/>
      <c r="E159" s="96"/>
      <c r="F159" s="97"/>
      <c r="G159" s="98"/>
      <c r="H159" s="97"/>
      <c r="I159" s="98"/>
      <c r="J159" s="97"/>
      <c r="K159" s="98"/>
      <c r="L159" s="97"/>
      <c r="M159" s="98"/>
      <c r="N159" s="7"/>
    </row>
    <row r="160" spans="1:14" ht="12.75" customHeight="1">
      <c r="A160" s="94"/>
      <c r="B160" s="325"/>
      <c r="C160" s="273"/>
      <c r="D160" s="330"/>
      <c r="E160" s="96"/>
      <c r="F160" s="97"/>
      <c r="G160" s="98"/>
      <c r="H160" s="97"/>
      <c r="I160" s="98"/>
      <c r="J160" s="97"/>
      <c r="K160" s="98"/>
      <c r="L160" s="97"/>
      <c r="M160" s="98"/>
      <c r="N160" s="7"/>
    </row>
    <row r="161" spans="1:14" ht="12.75" customHeight="1">
      <c r="A161" s="94"/>
      <c r="B161" s="325"/>
      <c r="C161" s="273"/>
      <c r="D161" s="330"/>
      <c r="E161" s="96"/>
      <c r="F161" s="97"/>
      <c r="G161" s="98"/>
      <c r="H161" s="97"/>
      <c r="I161" s="98"/>
      <c r="J161" s="97"/>
      <c r="K161" s="98"/>
      <c r="L161" s="97"/>
      <c r="M161" s="98"/>
      <c r="N161" s="7"/>
    </row>
    <row r="162" spans="1:14" ht="12.75" customHeight="1">
      <c r="A162" s="94"/>
      <c r="B162" s="325"/>
      <c r="C162" s="273"/>
      <c r="D162" s="330"/>
      <c r="E162" s="96"/>
      <c r="F162" s="97"/>
      <c r="G162" s="98"/>
      <c r="H162" s="97"/>
      <c r="I162" s="98"/>
      <c r="J162" s="97"/>
      <c r="K162" s="98"/>
      <c r="L162" s="97"/>
      <c r="M162" s="98"/>
      <c r="N162" s="7"/>
    </row>
    <row r="163" spans="1:14" ht="12.75" customHeight="1">
      <c r="A163" s="94"/>
      <c r="B163" s="325"/>
      <c r="C163" s="273"/>
      <c r="D163" s="330"/>
      <c r="E163" s="96"/>
      <c r="F163" s="97"/>
      <c r="G163" s="98"/>
      <c r="H163" s="97"/>
      <c r="I163" s="98"/>
      <c r="J163" s="97"/>
      <c r="K163" s="98"/>
      <c r="L163" s="97"/>
      <c r="M163" s="98"/>
      <c r="N163" s="7"/>
    </row>
    <row r="164" spans="1:14" ht="12.75" customHeight="1">
      <c r="A164" s="94"/>
      <c r="B164" s="325"/>
      <c r="C164" s="273"/>
      <c r="D164" s="330"/>
      <c r="E164" s="96"/>
      <c r="F164" s="97"/>
      <c r="G164" s="98"/>
      <c r="H164" s="97"/>
      <c r="I164" s="98"/>
      <c r="J164" s="97"/>
      <c r="K164" s="98"/>
      <c r="L164" s="97"/>
      <c r="M164" s="98"/>
      <c r="N164" s="7"/>
    </row>
    <row r="165" spans="1:14" ht="12.75" customHeight="1">
      <c r="A165" s="94"/>
      <c r="B165" s="325"/>
      <c r="C165" s="273"/>
      <c r="D165" s="330"/>
      <c r="E165" s="96"/>
      <c r="F165" s="97"/>
      <c r="G165" s="98"/>
      <c r="H165" s="97"/>
      <c r="I165" s="98"/>
      <c r="J165" s="97"/>
      <c r="K165" s="98"/>
      <c r="L165" s="97"/>
      <c r="M165" s="98"/>
      <c r="N165" s="7"/>
    </row>
    <row r="166" spans="1:14" ht="12.75" customHeight="1">
      <c r="A166" s="94"/>
      <c r="B166" s="325"/>
      <c r="C166" s="273"/>
      <c r="D166" s="330"/>
      <c r="E166" s="96"/>
      <c r="F166" s="97"/>
      <c r="G166" s="98"/>
      <c r="H166" s="97"/>
      <c r="I166" s="98"/>
      <c r="J166" s="97"/>
      <c r="K166" s="98"/>
      <c r="L166" s="97"/>
      <c r="M166" s="98"/>
      <c r="N166" s="7"/>
    </row>
    <row r="167" spans="1:14" ht="12.75" customHeight="1">
      <c r="A167" s="94"/>
      <c r="B167" s="325"/>
      <c r="C167" s="273"/>
      <c r="D167" s="330"/>
      <c r="E167" s="96"/>
      <c r="F167" s="97"/>
      <c r="G167" s="98"/>
      <c r="H167" s="97"/>
      <c r="I167" s="98"/>
      <c r="J167" s="97"/>
      <c r="K167" s="98"/>
      <c r="L167" s="97"/>
      <c r="M167" s="98"/>
      <c r="N167" s="7"/>
    </row>
    <row r="168" spans="1:14" ht="12.75" customHeight="1">
      <c r="A168" s="94"/>
      <c r="B168" s="325"/>
      <c r="C168" s="273"/>
      <c r="D168" s="330"/>
      <c r="E168" s="96"/>
      <c r="F168" s="97"/>
      <c r="G168" s="98"/>
      <c r="H168" s="97"/>
      <c r="I168" s="98"/>
      <c r="J168" s="97"/>
      <c r="K168" s="98"/>
      <c r="L168" s="97"/>
      <c r="M168" s="98"/>
      <c r="N168" s="7"/>
    </row>
    <row r="169" spans="1:14" ht="12.75" customHeight="1">
      <c r="A169" s="94"/>
      <c r="B169" s="325"/>
      <c r="C169" s="273"/>
      <c r="D169" s="330"/>
      <c r="E169" s="96"/>
      <c r="F169" s="97"/>
      <c r="G169" s="98"/>
      <c r="H169" s="97"/>
      <c r="I169" s="98"/>
      <c r="J169" s="97"/>
      <c r="K169" s="98"/>
      <c r="L169" s="97"/>
      <c r="M169" s="98"/>
      <c r="N169" s="7"/>
    </row>
    <row r="170" spans="1:14" ht="12.75" customHeight="1">
      <c r="A170" s="94"/>
      <c r="B170" s="325"/>
      <c r="C170" s="273"/>
      <c r="D170" s="330"/>
      <c r="E170" s="96"/>
      <c r="F170" s="97"/>
      <c r="G170" s="98"/>
      <c r="H170" s="97"/>
      <c r="I170" s="98"/>
      <c r="J170" s="97"/>
      <c r="K170" s="98"/>
      <c r="L170" s="97"/>
      <c r="M170" s="98"/>
      <c r="N170" s="7"/>
    </row>
    <row r="171" spans="1:14" ht="12.75" customHeight="1">
      <c r="A171" s="94"/>
      <c r="B171" s="325"/>
      <c r="C171" s="273"/>
      <c r="D171" s="330"/>
      <c r="E171" s="96"/>
      <c r="F171" s="97"/>
      <c r="G171" s="98"/>
      <c r="H171" s="97"/>
      <c r="I171" s="98"/>
      <c r="J171" s="97"/>
      <c r="K171" s="98"/>
      <c r="L171" s="97"/>
      <c r="M171" s="98"/>
      <c r="N171" s="7"/>
    </row>
    <row r="172" spans="1:14" ht="12.75" customHeight="1">
      <c r="A172" s="94"/>
      <c r="B172" s="325"/>
      <c r="C172" s="273"/>
      <c r="D172" s="330"/>
      <c r="E172" s="96"/>
      <c r="F172" s="97"/>
      <c r="G172" s="98"/>
      <c r="H172" s="97"/>
      <c r="I172" s="98"/>
      <c r="J172" s="97"/>
      <c r="K172" s="98"/>
      <c r="L172" s="97"/>
      <c r="M172" s="98"/>
      <c r="N172" s="7"/>
    </row>
    <row r="173" spans="1:14" ht="12.75" customHeight="1">
      <c r="A173" s="94"/>
      <c r="B173" s="325"/>
      <c r="C173" s="273"/>
      <c r="D173" s="330"/>
      <c r="E173" s="96"/>
      <c r="F173" s="97"/>
      <c r="G173" s="98"/>
      <c r="H173" s="97"/>
      <c r="I173" s="98"/>
      <c r="J173" s="97"/>
      <c r="K173" s="98"/>
      <c r="L173" s="97"/>
      <c r="M173" s="98"/>
      <c r="N173" s="7"/>
    </row>
    <row r="174" spans="1:14" ht="12.75" customHeight="1">
      <c r="A174" s="94"/>
      <c r="B174" s="325"/>
      <c r="C174" s="273"/>
      <c r="D174" s="330"/>
      <c r="E174" s="96"/>
      <c r="F174" s="97"/>
      <c r="G174" s="98"/>
      <c r="H174" s="97"/>
      <c r="I174" s="98"/>
      <c r="J174" s="97"/>
      <c r="K174" s="98"/>
      <c r="L174" s="97"/>
      <c r="M174" s="98"/>
      <c r="N174" s="7"/>
    </row>
    <row r="175" spans="1:14" ht="12.75" customHeight="1">
      <c r="A175" s="94"/>
      <c r="B175" s="325"/>
      <c r="C175" s="273"/>
      <c r="D175" s="330"/>
      <c r="E175" s="96"/>
      <c r="F175" s="97"/>
      <c r="G175" s="98"/>
      <c r="H175" s="97"/>
      <c r="I175" s="98"/>
      <c r="J175" s="97"/>
      <c r="K175" s="98"/>
      <c r="L175" s="97"/>
      <c r="M175" s="98"/>
      <c r="N175" s="7"/>
    </row>
    <row r="176" spans="1:14" ht="12.75" customHeight="1">
      <c r="A176" s="94"/>
      <c r="B176" s="325"/>
      <c r="C176" s="273"/>
      <c r="D176" s="330"/>
      <c r="E176" s="96"/>
      <c r="F176" s="97"/>
      <c r="G176" s="98"/>
      <c r="H176" s="97"/>
      <c r="I176" s="98"/>
      <c r="J176" s="97"/>
      <c r="K176" s="98"/>
      <c r="L176" s="97"/>
      <c r="M176" s="98"/>
      <c r="N176" s="7"/>
    </row>
    <row r="177" spans="1:14" ht="12.75" customHeight="1">
      <c r="A177" s="94"/>
      <c r="B177" s="325"/>
      <c r="C177" s="273"/>
      <c r="D177" s="330"/>
      <c r="E177" s="96"/>
      <c r="F177" s="97"/>
      <c r="G177" s="98"/>
      <c r="H177" s="97"/>
      <c r="I177" s="98"/>
      <c r="J177" s="97"/>
      <c r="K177" s="98"/>
      <c r="L177" s="97"/>
      <c r="M177" s="98"/>
      <c r="N177" s="7"/>
    </row>
    <row r="178" spans="1:14" ht="12.75" customHeight="1">
      <c r="A178" s="94"/>
      <c r="B178" s="325"/>
      <c r="C178" s="273"/>
      <c r="D178" s="330"/>
      <c r="E178" s="96"/>
      <c r="F178" s="97"/>
      <c r="G178" s="98"/>
      <c r="H178" s="97"/>
      <c r="I178" s="98"/>
      <c r="J178" s="97"/>
      <c r="K178" s="98"/>
      <c r="L178" s="97"/>
      <c r="M178" s="98"/>
      <c r="N178" s="7"/>
    </row>
    <row r="179" spans="1:14" ht="12.75" customHeight="1">
      <c r="A179" s="94"/>
      <c r="B179" s="325"/>
      <c r="C179" s="273"/>
      <c r="D179" s="330"/>
      <c r="E179" s="96"/>
      <c r="F179" s="97"/>
      <c r="G179" s="98"/>
      <c r="H179" s="97"/>
      <c r="I179" s="98"/>
      <c r="J179" s="97"/>
      <c r="K179" s="98"/>
      <c r="L179" s="97"/>
      <c r="M179" s="98"/>
      <c r="N179" s="7"/>
    </row>
    <row r="180" spans="1:14" ht="12.75" customHeight="1">
      <c r="A180" s="94"/>
      <c r="B180" s="325"/>
      <c r="C180" s="273"/>
      <c r="D180" s="330"/>
      <c r="E180" s="96"/>
      <c r="F180" s="97"/>
      <c r="G180" s="98"/>
      <c r="H180" s="97"/>
      <c r="I180" s="98"/>
      <c r="J180" s="97"/>
      <c r="K180" s="98"/>
      <c r="L180" s="97"/>
      <c r="M180" s="98"/>
      <c r="N180" s="7"/>
    </row>
    <row r="181" spans="1:14" ht="12.75" customHeight="1">
      <c r="A181" s="104"/>
      <c r="B181" s="331"/>
      <c r="C181" s="273"/>
      <c r="D181" s="330"/>
      <c r="E181" s="332"/>
      <c r="F181" s="97"/>
      <c r="G181" s="98"/>
      <c r="H181" s="97"/>
      <c r="I181" s="119"/>
      <c r="J181" s="93"/>
      <c r="K181" s="119"/>
      <c r="L181" s="93"/>
      <c r="M181" s="119"/>
    </row>
    <row r="182" spans="1:14" ht="12.75" customHeight="1">
      <c r="A182" s="113"/>
      <c r="B182" s="325"/>
      <c r="C182" s="268"/>
      <c r="D182" s="326"/>
      <c r="E182" s="114"/>
      <c r="F182" s="97"/>
      <c r="G182" s="98"/>
      <c r="H182" s="97"/>
      <c r="I182" s="98"/>
      <c r="J182" s="97"/>
      <c r="K182" s="98"/>
      <c r="L182" s="97"/>
      <c r="M182" s="98"/>
      <c r="N182" s="3"/>
    </row>
    <row r="183" spans="1:14" ht="12.75" customHeight="1">
      <c r="A183" s="113"/>
      <c r="B183" s="325"/>
      <c r="C183" s="268"/>
      <c r="D183" s="326"/>
      <c r="E183" s="114"/>
      <c r="F183" s="97"/>
      <c r="G183" s="98"/>
      <c r="H183" s="97"/>
      <c r="I183" s="98"/>
      <c r="J183" s="97"/>
      <c r="K183" s="98"/>
      <c r="L183" s="97"/>
      <c r="M183" s="98"/>
      <c r="N183" s="3"/>
    </row>
    <row r="184" spans="1:14" ht="12.75" customHeight="1">
      <c r="A184" s="275"/>
      <c r="B184" s="325"/>
      <c r="C184" s="268"/>
      <c r="D184" s="326"/>
      <c r="E184" s="114"/>
      <c r="F184" s="97"/>
      <c r="G184" s="98"/>
      <c r="H184" s="97"/>
      <c r="I184" s="98"/>
      <c r="J184" s="97"/>
      <c r="K184" s="98"/>
      <c r="L184" s="97"/>
      <c r="M184" s="98"/>
      <c r="N184" s="3"/>
    </row>
    <row r="185" spans="1:14" ht="12.75" customHeight="1">
      <c r="A185" s="275"/>
      <c r="B185" s="325"/>
      <c r="C185" s="268"/>
      <c r="D185" s="326"/>
      <c r="E185" s="114"/>
      <c r="F185" s="97"/>
      <c r="G185" s="98"/>
      <c r="H185" s="97"/>
      <c r="I185" s="98"/>
      <c r="J185" s="97"/>
      <c r="K185" s="98"/>
      <c r="L185" s="97"/>
      <c r="M185" s="98"/>
      <c r="N185" s="3"/>
    </row>
    <row r="186" spans="1:14" ht="12.75" customHeight="1">
      <c r="A186" s="275"/>
      <c r="B186" s="325"/>
      <c r="C186" s="268"/>
      <c r="D186" s="326"/>
      <c r="E186" s="114"/>
      <c r="F186" s="97"/>
      <c r="G186" s="98"/>
      <c r="H186" s="97"/>
      <c r="I186" s="98"/>
      <c r="J186" s="97"/>
      <c r="K186" s="98"/>
      <c r="L186" s="97"/>
      <c r="M186" s="98"/>
      <c r="N186" s="3"/>
    </row>
    <row r="187" spans="1:14" ht="12.75" customHeight="1">
      <c r="A187" s="275"/>
      <c r="B187" s="325"/>
      <c r="C187" s="268"/>
      <c r="D187" s="326"/>
      <c r="E187" s="114"/>
      <c r="F187" s="97"/>
      <c r="G187" s="98"/>
      <c r="H187" s="97"/>
      <c r="I187" s="98"/>
      <c r="J187" s="97"/>
      <c r="K187" s="98"/>
      <c r="L187" s="97"/>
      <c r="M187" s="98"/>
      <c r="N187" s="3"/>
    </row>
    <row r="188" spans="1:14" ht="12.75" customHeight="1">
      <c r="A188" s="275"/>
      <c r="B188" s="325"/>
      <c r="C188" s="268"/>
      <c r="D188" s="326"/>
      <c r="E188" s="114"/>
      <c r="F188" s="97"/>
      <c r="G188" s="98"/>
      <c r="H188" s="97"/>
      <c r="I188" s="98"/>
      <c r="J188" s="97"/>
      <c r="K188" s="98"/>
      <c r="L188" s="97"/>
      <c r="M188" s="98"/>
      <c r="N188" s="3"/>
    </row>
    <row r="189" spans="1:14" ht="12.75" customHeight="1">
      <c r="A189" s="275"/>
      <c r="B189" s="325"/>
      <c r="C189" s="268"/>
      <c r="D189" s="326"/>
      <c r="E189" s="114"/>
      <c r="F189" s="97"/>
      <c r="G189" s="98"/>
      <c r="H189" s="97"/>
      <c r="I189" s="98"/>
      <c r="J189" s="97"/>
      <c r="K189" s="98"/>
      <c r="L189" s="97"/>
      <c r="M189" s="98"/>
      <c r="N189" s="3"/>
    </row>
    <row r="190" spans="1:14" ht="12.75" customHeight="1">
      <c r="A190" s="275"/>
      <c r="B190" s="325"/>
      <c r="C190" s="268"/>
      <c r="D190" s="326"/>
      <c r="E190" s="114"/>
      <c r="F190" s="97"/>
      <c r="G190" s="98"/>
      <c r="H190" s="97"/>
      <c r="I190" s="98"/>
      <c r="J190" s="97"/>
      <c r="K190" s="98"/>
      <c r="L190" s="97"/>
      <c r="M190" s="98"/>
      <c r="N190" s="3"/>
    </row>
    <row r="191" spans="1:14" ht="12.75" customHeight="1">
      <c r="A191" s="275"/>
      <c r="B191" s="325"/>
      <c r="C191" s="268"/>
      <c r="D191" s="326"/>
      <c r="E191" s="114"/>
      <c r="F191" s="97"/>
      <c r="G191" s="98"/>
      <c r="H191" s="97"/>
      <c r="I191" s="98"/>
      <c r="J191" s="97"/>
      <c r="K191" s="98"/>
      <c r="L191" s="97"/>
      <c r="M191" s="98"/>
      <c r="N191" s="3"/>
    </row>
    <row r="192" spans="1:14" ht="12.75" customHeight="1">
      <c r="A192" s="275"/>
      <c r="B192" s="325"/>
      <c r="C192" s="268"/>
      <c r="D192" s="326"/>
      <c r="E192" s="114"/>
      <c r="F192" s="97"/>
      <c r="G192" s="98"/>
      <c r="H192" s="97"/>
      <c r="I192" s="98"/>
      <c r="J192" s="97"/>
      <c r="K192" s="98"/>
      <c r="L192" s="97"/>
      <c r="M192" s="98"/>
      <c r="N192" s="3"/>
    </row>
    <row r="193" spans="1:14" ht="12.75" customHeight="1">
      <c r="A193" s="275"/>
      <c r="B193" s="325"/>
      <c r="C193" s="268"/>
      <c r="D193" s="326"/>
      <c r="E193" s="114"/>
      <c r="F193" s="97"/>
      <c r="G193" s="98"/>
      <c r="H193" s="97"/>
      <c r="I193" s="98"/>
      <c r="J193" s="97"/>
      <c r="K193" s="98"/>
      <c r="L193" s="97"/>
      <c r="M193" s="98"/>
      <c r="N193" s="3"/>
    </row>
    <row r="194" spans="1:14" ht="12.75" customHeight="1">
      <c r="A194" s="275"/>
      <c r="B194" s="325"/>
      <c r="C194" s="268"/>
      <c r="D194" s="326"/>
      <c r="E194" s="114"/>
      <c r="F194" s="97"/>
      <c r="G194" s="98"/>
      <c r="H194" s="97"/>
      <c r="I194" s="98"/>
      <c r="J194" s="97"/>
      <c r="K194" s="98"/>
      <c r="L194" s="97"/>
      <c r="M194" s="98"/>
      <c r="N194" s="3"/>
    </row>
    <row r="195" spans="1:14" ht="12.75" customHeight="1">
      <c r="A195" s="275"/>
      <c r="B195" s="325"/>
      <c r="C195" s="268"/>
      <c r="D195" s="326"/>
      <c r="E195" s="114"/>
      <c r="F195" s="97"/>
      <c r="G195" s="98"/>
      <c r="H195" s="97"/>
      <c r="I195" s="98"/>
      <c r="J195" s="97"/>
      <c r="K195" s="98"/>
      <c r="L195" s="97"/>
      <c r="M195" s="98"/>
      <c r="N195" s="3"/>
    </row>
    <row r="196" spans="1:14" ht="12.75" customHeight="1">
      <c r="A196" s="275"/>
      <c r="B196" s="325"/>
      <c r="C196" s="268"/>
      <c r="D196" s="326"/>
      <c r="E196" s="114"/>
      <c r="F196" s="97"/>
      <c r="G196" s="98"/>
      <c r="H196" s="97"/>
      <c r="I196" s="98"/>
      <c r="J196" s="97"/>
      <c r="K196" s="98"/>
      <c r="L196" s="97"/>
      <c r="M196" s="98"/>
      <c r="N196" s="3"/>
    </row>
    <row r="197" spans="1:14" ht="12.75" customHeight="1">
      <c r="A197" s="275"/>
      <c r="B197" s="325"/>
      <c r="C197" s="268"/>
      <c r="D197" s="326"/>
      <c r="E197" s="114"/>
      <c r="F197" s="97"/>
      <c r="G197" s="98"/>
      <c r="H197" s="97"/>
      <c r="I197" s="98"/>
      <c r="J197" s="97"/>
      <c r="K197" s="98"/>
      <c r="L197" s="97"/>
      <c r="M197" s="98"/>
      <c r="N197" s="3"/>
    </row>
    <row r="198" spans="1:14" ht="12.75" customHeight="1">
      <c r="A198" s="113"/>
      <c r="B198" s="325"/>
      <c r="C198" s="268"/>
      <c r="D198" s="326"/>
      <c r="E198" s="114"/>
      <c r="F198" s="97"/>
      <c r="G198" s="98"/>
      <c r="H198" s="97"/>
      <c r="I198" s="98"/>
      <c r="J198" s="97"/>
      <c r="K198" s="98"/>
      <c r="L198" s="97"/>
      <c r="M198" s="98"/>
    </row>
    <row r="199" spans="1:14" ht="12.75" customHeight="1">
      <c r="A199" s="113"/>
      <c r="B199" s="325"/>
      <c r="C199" s="268"/>
      <c r="D199" s="326"/>
      <c r="E199" s="114"/>
      <c r="F199" s="97"/>
      <c r="G199" s="98"/>
      <c r="H199" s="97"/>
      <c r="I199" s="98"/>
      <c r="J199" s="97"/>
      <c r="K199" s="98"/>
      <c r="L199" s="97"/>
      <c r="M199" s="98"/>
    </row>
    <row r="200" spans="1:14" ht="12.75" customHeight="1">
      <c r="A200" s="113"/>
      <c r="B200" s="325"/>
      <c r="C200" s="268"/>
      <c r="D200" s="326"/>
      <c r="E200" s="114"/>
      <c r="F200" s="97"/>
      <c r="G200" s="98"/>
      <c r="H200" s="97"/>
      <c r="I200" s="98"/>
      <c r="J200" s="97"/>
      <c r="K200" s="98"/>
      <c r="L200" s="97"/>
      <c r="M200" s="98"/>
      <c r="N200" s="7"/>
    </row>
    <row r="201" spans="1:14" ht="12.75" customHeight="1">
      <c r="A201" s="194"/>
      <c r="B201" s="307"/>
      <c r="C201" s="276"/>
      <c r="D201" s="326"/>
      <c r="E201" s="324"/>
      <c r="F201" s="308"/>
      <c r="G201" s="309"/>
      <c r="H201" s="308"/>
      <c r="I201" s="309"/>
      <c r="J201" s="308"/>
      <c r="K201" s="309"/>
      <c r="L201" s="308"/>
      <c r="M201" s="309"/>
      <c r="N201" s="7"/>
    </row>
    <row r="202" spans="1:14" ht="12.75" customHeight="1">
      <c r="A202" s="113"/>
      <c r="B202" s="325"/>
      <c r="C202" s="268"/>
      <c r="D202" s="326"/>
      <c r="E202" s="114"/>
      <c r="F202" s="97"/>
      <c r="G202" s="98"/>
      <c r="H202" s="97"/>
      <c r="I202" s="98"/>
      <c r="J202" s="97"/>
      <c r="K202" s="98"/>
      <c r="L202" s="97"/>
      <c r="M202" s="98"/>
      <c r="N202" s="7"/>
    </row>
    <row r="203" spans="1:14" ht="12.75" customHeight="1">
      <c r="A203" s="113"/>
      <c r="B203" s="325"/>
      <c r="C203" s="108"/>
      <c r="D203" s="109"/>
      <c r="E203" s="114"/>
      <c r="F203" s="97"/>
      <c r="G203" s="98"/>
      <c r="H203" s="97"/>
      <c r="I203" s="327"/>
      <c r="J203" s="328"/>
      <c r="K203" s="327"/>
      <c r="L203" s="328"/>
      <c r="M203" s="327"/>
      <c r="N203" s="7"/>
    </row>
    <row r="204" spans="1:14" ht="12.75" customHeight="1">
      <c r="A204" s="272"/>
      <c r="B204" s="325"/>
      <c r="C204" s="108"/>
      <c r="D204" s="109"/>
      <c r="E204" s="114"/>
      <c r="F204" s="97"/>
      <c r="G204" s="98"/>
      <c r="H204" s="97"/>
      <c r="I204" s="327"/>
      <c r="J204" s="328"/>
      <c r="K204" s="327"/>
      <c r="L204" s="328"/>
      <c r="M204" s="327"/>
      <c r="N204" s="7"/>
    </row>
    <row r="205" spans="1:14" ht="12.75" customHeight="1">
      <c r="A205" s="113"/>
      <c r="B205" s="325"/>
      <c r="C205" s="268"/>
      <c r="D205" s="326"/>
      <c r="E205" s="114"/>
      <c r="F205" s="97"/>
      <c r="G205" s="98"/>
      <c r="H205" s="97"/>
      <c r="I205" s="98"/>
      <c r="J205" s="97"/>
      <c r="K205" s="98"/>
      <c r="L205" s="97"/>
      <c r="M205" s="98"/>
      <c r="N205" s="7"/>
    </row>
    <row r="206" spans="1:14" ht="12.75" customHeight="1">
      <c r="A206" s="94"/>
      <c r="B206" s="325"/>
      <c r="C206" s="273"/>
      <c r="D206" s="330"/>
      <c r="E206" s="96"/>
      <c r="F206" s="97"/>
      <c r="G206" s="98"/>
      <c r="H206" s="97"/>
      <c r="I206" s="98"/>
      <c r="J206" s="97"/>
      <c r="K206" s="98"/>
      <c r="L206" s="97"/>
      <c r="M206" s="98"/>
      <c r="N206" s="7"/>
    </row>
    <row r="207" spans="1:14" ht="12.75" customHeight="1">
      <c r="A207" s="94"/>
      <c r="B207" s="325"/>
      <c r="C207" s="273"/>
      <c r="D207" s="330"/>
      <c r="E207" s="96"/>
      <c r="F207" s="97"/>
      <c r="G207" s="98"/>
      <c r="H207" s="97"/>
      <c r="I207" s="98"/>
      <c r="J207" s="97"/>
      <c r="K207" s="98"/>
      <c r="L207" s="97"/>
      <c r="M207" s="98"/>
      <c r="N207" s="7"/>
    </row>
    <row r="208" spans="1:14" ht="12.75" customHeight="1">
      <c r="A208" s="94"/>
      <c r="B208" s="325"/>
      <c r="C208" s="273"/>
      <c r="D208" s="330"/>
      <c r="E208" s="96"/>
      <c r="F208" s="97"/>
      <c r="G208" s="98"/>
      <c r="H208" s="97"/>
      <c r="I208" s="98"/>
      <c r="J208" s="97"/>
      <c r="K208" s="98"/>
      <c r="L208" s="97"/>
      <c r="M208" s="98"/>
      <c r="N208" s="7"/>
    </row>
    <row r="209" spans="1:14" ht="12.75" customHeight="1">
      <c r="A209" s="94"/>
      <c r="B209" s="325"/>
      <c r="C209" s="273"/>
      <c r="D209" s="330"/>
      <c r="E209" s="96"/>
      <c r="F209" s="97"/>
      <c r="G209" s="98"/>
      <c r="H209" s="97"/>
      <c r="I209" s="98"/>
      <c r="J209" s="97"/>
      <c r="K209" s="98"/>
      <c r="L209" s="97"/>
      <c r="M209" s="98"/>
      <c r="N209" s="7"/>
    </row>
    <row r="210" spans="1:14" ht="12.75" customHeight="1">
      <c r="A210" s="94"/>
      <c r="B210" s="333"/>
      <c r="C210" s="273"/>
      <c r="D210" s="330"/>
      <c r="E210" s="96"/>
      <c r="F210" s="97"/>
      <c r="G210" s="98"/>
      <c r="H210" s="97"/>
      <c r="I210" s="98"/>
      <c r="J210" s="97"/>
      <c r="K210" s="98"/>
      <c r="L210" s="97"/>
      <c r="M210" s="98"/>
      <c r="N210" s="7"/>
    </row>
    <row r="211" spans="1:14" ht="12.75" customHeight="1">
      <c r="A211" s="94"/>
      <c r="B211" s="325"/>
      <c r="C211" s="273"/>
      <c r="D211" s="330"/>
      <c r="E211" s="96"/>
      <c r="F211" s="97"/>
      <c r="G211" s="98"/>
      <c r="H211" s="97"/>
      <c r="I211" s="98"/>
      <c r="J211" s="97"/>
      <c r="K211" s="98"/>
      <c r="L211" s="97"/>
      <c r="M211" s="98"/>
      <c r="N211" s="7"/>
    </row>
    <row r="212" spans="1:14" ht="12.75" customHeight="1">
      <c r="A212" s="94"/>
      <c r="B212" s="325"/>
      <c r="C212" s="273"/>
      <c r="D212" s="330"/>
      <c r="E212" s="96"/>
      <c r="F212" s="97"/>
      <c r="G212" s="98"/>
      <c r="H212" s="97"/>
      <c r="I212" s="98"/>
      <c r="J212" s="97"/>
      <c r="K212" s="98"/>
      <c r="L212" s="97"/>
      <c r="M212" s="98"/>
      <c r="N212" s="7"/>
    </row>
    <row r="213" spans="1:14" ht="12.75" customHeight="1">
      <c r="A213" s="94"/>
      <c r="B213" s="333"/>
      <c r="C213" s="273"/>
      <c r="D213" s="330"/>
      <c r="E213" s="96"/>
      <c r="F213" s="97"/>
      <c r="G213" s="98"/>
      <c r="H213" s="97"/>
      <c r="I213" s="98"/>
      <c r="J213" s="97"/>
      <c r="K213" s="98"/>
      <c r="L213" s="97"/>
      <c r="M213" s="98"/>
      <c r="N213" s="7"/>
    </row>
    <row r="214" spans="1:14" ht="12.75" customHeight="1">
      <c r="A214" s="94"/>
      <c r="B214" s="333"/>
      <c r="C214" s="273"/>
      <c r="D214" s="330"/>
      <c r="E214" s="96"/>
      <c r="F214" s="97"/>
      <c r="G214" s="98"/>
      <c r="H214" s="97"/>
      <c r="I214" s="98"/>
      <c r="J214" s="97"/>
      <c r="K214" s="98"/>
      <c r="L214" s="97"/>
      <c r="M214" s="98"/>
      <c r="N214" s="7"/>
    </row>
    <row r="215" spans="1:14" ht="12.75" customHeight="1">
      <c r="A215" s="94"/>
      <c r="B215" s="333"/>
      <c r="C215" s="273"/>
      <c r="D215" s="330"/>
      <c r="E215" s="96"/>
      <c r="F215" s="97"/>
      <c r="G215" s="98"/>
      <c r="H215" s="97"/>
      <c r="I215" s="98"/>
      <c r="J215" s="97"/>
      <c r="K215" s="98"/>
      <c r="L215" s="97"/>
      <c r="M215" s="98"/>
      <c r="N215" s="7"/>
    </row>
    <row r="216" spans="1:14" ht="12.75" customHeight="1">
      <c r="A216" s="94"/>
      <c r="B216" s="325"/>
      <c r="C216" s="273"/>
      <c r="D216" s="330"/>
      <c r="E216" s="96"/>
      <c r="F216" s="97"/>
      <c r="G216" s="98"/>
      <c r="H216" s="97"/>
      <c r="I216" s="98"/>
      <c r="J216" s="97"/>
      <c r="K216" s="98"/>
      <c r="L216" s="97"/>
      <c r="M216" s="98"/>
      <c r="N216" s="7"/>
    </row>
    <row r="217" spans="1:14" ht="12.75" customHeight="1">
      <c r="A217" s="94"/>
      <c r="B217" s="325"/>
      <c r="C217" s="273"/>
      <c r="D217" s="330"/>
      <c r="E217" s="96"/>
      <c r="F217" s="97"/>
      <c r="G217" s="98"/>
      <c r="H217" s="97"/>
      <c r="I217" s="98"/>
      <c r="J217" s="97"/>
      <c r="K217" s="98"/>
      <c r="L217" s="97"/>
      <c r="M217" s="98"/>
      <c r="N217" s="7"/>
    </row>
    <row r="218" spans="1:14" ht="12.75" customHeight="1">
      <c r="A218" s="94"/>
      <c r="B218" s="325"/>
      <c r="C218" s="273"/>
      <c r="D218" s="330"/>
      <c r="E218" s="96"/>
      <c r="F218" s="97"/>
      <c r="G218" s="98"/>
      <c r="H218" s="97"/>
      <c r="I218" s="98"/>
      <c r="J218" s="97"/>
      <c r="K218" s="98"/>
      <c r="L218" s="97"/>
      <c r="M218" s="98"/>
      <c r="N218" s="7"/>
    </row>
    <row r="219" spans="1:14" ht="12.75" customHeight="1">
      <c r="A219" s="94"/>
      <c r="B219" s="325"/>
      <c r="C219" s="273"/>
      <c r="D219" s="330"/>
      <c r="E219" s="96"/>
      <c r="F219" s="97"/>
      <c r="G219" s="98"/>
      <c r="H219" s="97"/>
      <c r="I219" s="98"/>
      <c r="J219" s="97"/>
      <c r="K219" s="98"/>
      <c r="L219" s="97"/>
      <c r="M219" s="98"/>
      <c r="N219" s="7"/>
    </row>
    <row r="220" spans="1:14" ht="12.75" customHeight="1">
      <c r="A220" s="94"/>
      <c r="B220" s="325"/>
      <c r="C220" s="273"/>
      <c r="D220" s="330"/>
      <c r="E220" s="96"/>
      <c r="F220" s="97"/>
      <c r="G220" s="98"/>
      <c r="H220" s="97"/>
      <c r="I220" s="98"/>
      <c r="J220" s="97"/>
      <c r="K220" s="98"/>
      <c r="L220" s="97"/>
      <c r="M220" s="98"/>
      <c r="N220" s="7"/>
    </row>
    <row r="221" spans="1:14" ht="12.75" customHeight="1">
      <c r="A221" s="94"/>
      <c r="B221" s="325"/>
      <c r="C221" s="273"/>
      <c r="D221" s="330"/>
      <c r="E221" s="96"/>
      <c r="F221" s="97"/>
      <c r="G221" s="98"/>
      <c r="H221" s="97"/>
      <c r="I221" s="98"/>
      <c r="J221" s="97"/>
      <c r="K221" s="98"/>
      <c r="L221" s="97"/>
      <c r="M221" s="98"/>
      <c r="N221" s="7"/>
    </row>
    <row r="222" spans="1:14" ht="12.75" customHeight="1">
      <c r="A222" s="94"/>
      <c r="B222" s="325"/>
      <c r="C222" s="273"/>
      <c r="D222" s="330"/>
      <c r="E222" s="96"/>
      <c r="F222" s="97"/>
      <c r="G222" s="98"/>
      <c r="H222" s="97"/>
      <c r="I222" s="98"/>
      <c r="J222" s="97"/>
      <c r="K222" s="98"/>
      <c r="L222" s="97"/>
      <c r="M222" s="98"/>
      <c r="N222" s="7"/>
    </row>
    <row r="223" spans="1:14" ht="12.75" customHeight="1">
      <c r="A223" s="94"/>
      <c r="B223" s="334"/>
      <c r="C223" s="273"/>
      <c r="D223" s="330"/>
      <c r="E223" s="102"/>
      <c r="F223" s="97"/>
      <c r="G223" s="98"/>
      <c r="H223" s="97"/>
      <c r="I223" s="98"/>
      <c r="J223" s="97"/>
      <c r="K223" s="98"/>
      <c r="L223" s="97"/>
      <c r="M223" s="98"/>
      <c r="N223" s="7"/>
    </row>
    <row r="224" spans="1:14" ht="12.75" customHeight="1">
      <c r="A224" s="94"/>
      <c r="B224" s="325"/>
      <c r="C224" s="273"/>
      <c r="D224" s="330"/>
      <c r="E224" s="103"/>
      <c r="F224" s="97"/>
      <c r="G224" s="98"/>
      <c r="H224" s="97"/>
      <c r="I224" s="98"/>
      <c r="J224" s="97"/>
      <c r="K224" s="98"/>
      <c r="L224" s="97"/>
      <c r="M224" s="98"/>
      <c r="N224" s="7"/>
    </row>
    <row r="225" spans="1:14" ht="12.75" customHeight="1">
      <c r="A225" s="104"/>
      <c r="B225" s="331"/>
      <c r="C225" s="273"/>
      <c r="D225" s="330"/>
      <c r="E225" s="106"/>
      <c r="F225" s="97"/>
      <c r="G225" s="98"/>
      <c r="H225" s="97"/>
      <c r="I225" s="98"/>
      <c r="J225" s="97"/>
      <c r="K225" s="98"/>
      <c r="L225" s="97"/>
      <c r="M225" s="98"/>
      <c r="N225" s="7"/>
    </row>
    <row r="226" spans="1:14" ht="12.75" customHeight="1">
      <c r="A226" s="107"/>
      <c r="B226" s="335"/>
      <c r="C226" s="268"/>
      <c r="D226" s="326"/>
      <c r="E226" s="110"/>
      <c r="F226" s="111"/>
      <c r="G226" s="112"/>
      <c r="H226" s="111"/>
      <c r="I226" s="98"/>
      <c r="J226" s="97"/>
      <c r="K226" s="98"/>
      <c r="L226" s="97"/>
      <c r="M226" s="98"/>
      <c r="N226" s="7"/>
    </row>
    <row r="227" spans="1:14" ht="12.75" customHeight="1">
      <c r="A227" s="113"/>
      <c r="B227" s="325"/>
      <c r="C227" s="268"/>
      <c r="D227" s="326"/>
      <c r="E227" s="114"/>
      <c r="F227" s="97"/>
      <c r="G227" s="98"/>
      <c r="H227" s="97"/>
      <c r="I227" s="98"/>
      <c r="J227" s="97"/>
      <c r="K227" s="98"/>
      <c r="L227" s="97"/>
      <c r="M227" s="98"/>
    </row>
    <row r="228" spans="1:14" ht="12.75" customHeight="1">
      <c r="A228" s="113"/>
      <c r="B228" s="325"/>
      <c r="C228" s="268"/>
      <c r="D228" s="326"/>
      <c r="E228" s="114"/>
      <c r="F228" s="97"/>
      <c r="G228" s="98"/>
      <c r="H228" s="97"/>
      <c r="I228" s="98"/>
      <c r="J228" s="97"/>
      <c r="K228" s="98"/>
      <c r="L228" s="97"/>
      <c r="M228" s="98"/>
    </row>
    <row r="229" spans="1:14" ht="12.75" customHeight="1">
      <c r="A229" s="115"/>
      <c r="B229" s="336"/>
      <c r="C229" s="268"/>
      <c r="D229" s="326"/>
      <c r="E229" s="114"/>
      <c r="F229" s="97"/>
      <c r="G229" s="98"/>
      <c r="H229" s="117"/>
      <c r="I229" s="98"/>
      <c r="J229" s="97"/>
      <c r="K229" s="98"/>
      <c r="L229" s="97"/>
      <c r="M229" s="98"/>
    </row>
    <row r="230" spans="1:14" ht="12.75" customHeight="1">
      <c r="A230" s="115"/>
      <c r="B230" s="325"/>
      <c r="C230" s="268"/>
      <c r="D230" s="326"/>
      <c r="E230" s="114"/>
      <c r="F230" s="97"/>
      <c r="G230" s="98"/>
      <c r="H230" s="97"/>
      <c r="I230" s="98"/>
      <c r="J230" s="97"/>
      <c r="K230" s="98"/>
      <c r="L230" s="97"/>
      <c r="M230" s="98"/>
    </row>
    <row r="231" spans="1:14" ht="12.75" customHeight="1">
      <c r="A231" s="113"/>
      <c r="B231" s="325"/>
      <c r="C231" s="268"/>
      <c r="D231" s="326"/>
      <c r="E231" s="118"/>
      <c r="F231" s="93"/>
      <c r="G231" s="119"/>
      <c r="H231" s="93"/>
      <c r="I231" s="119"/>
      <c r="J231" s="93"/>
      <c r="K231" s="119"/>
      <c r="L231" s="93"/>
      <c r="M231" s="119"/>
    </row>
    <row r="232" spans="1:14" ht="12.75" customHeight="1">
      <c r="A232" s="113"/>
      <c r="B232" s="325"/>
      <c r="C232" s="268"/>
      <c r="D232" s="326"/>
      <c r="E232" s="118"/>
      <c r="F232" s="93"/>
      <c r="G232" s="119"/>
      <c r="H232" s="93"/>
      <c r="I232" s="119"/>
      <c r="J232" s="93"/>
      <c r="K232" s="119"/>
      <c r="L232" s="93"/>
      <c r="M232" s="119"/>
    </row>
    <row r="233" spans="1:14" ht="12.75" customHeight="1">
      <c r="A233" s="120"/>
      <c r="B233" s="21"/>
      <c r="C233" s="268"/>
      <c r="D233" s="326"/>
      <c r="E233" s="118"/>
      <c r="F233" s="93"/>
      <c r="G233" s="119"/>
      <c r="H233" s="93"/>
      <c r="I233" s="98"/>
      <c r="J233" s="97"/>
      <c r="K233" s="98"/>
      <c r="L233" s="97"/>
      <c r="M233" s="98"/>
    </row>
    <row r="234" spans="1:14" ht="12.75" customHeight="1">
      <c r="A234" s="113"/>
      <c r="B234" s="325"/>
      <c r="C234" s="268"/>
      <c r="D234" s="326"/>
      <c r="E234" s="114"/>
      <c r="F234" s="97"/>
      <c r="G234" s="98"/>
      <c r="H234" s="97"/>
      <c r="I234" s="98"/>
      <c r="J234" s="97"/>
      <c r="K234" s="98"/>
      <c r="L234" s="97"/>
      <c r="M234" s="98"/>
    </row>
    <row r="235" spans="1:14" ht="12.75" customHeight="1">
      <c r="A235" s="113"/>
      <c r="B235" s="325"/>
      <c r="C235" s="268"/>
      <c r="D235" s="326"/>
      <c r="E235" s="114"/>
      <c r="F235" s="97"/>
      <c r="G235" s="98"/>
      <c r="H235" s="97"/>
      <c r="I235" s="98"/>
      <c r="J235" s="97"/>
      <c r="K235" s="98"/>
      <c r="L235" s="97"/>
      <c r="M235" s="98"/>
      <c r="N235" s="4"/>
    </row>
    <row r="236" spans="1:14" ht="12.75" customHeight="1">
      <c r="A236" s="113"/>
      <c r="B236" s="325"/>
      <c r="C236" s="268"/>
      <c r="D236" s="326"/>
      <c r="E236" s="118"/>
      <c r="F236" s="93"/>
      <c r="G236" s="119"/>
      <c r="H236" s="93"/>
      <c r="I236" s="98"/>
      <c r="J236" s="97"/>
      <c r="K236" s="98"/>
      <c r="L236" s="97"/>
      <c r="M236" s="98"/>
      <c r="N236" s="4"/>
    </row>
    <row r="237" spans="1:14" ht="12.75" customHeight="1">
      <c r="A237" s="120"/>
      <c r="B237" s="325"/>
      <c r="C237" s="268"/>
      <c r="D237" s="326"/>
      <c r="E237" s="114"/>
      <c r="F237" s="93"/>
      <c r="G237" s="119"/>
      <c r="H237" s="93"/>
      <c r="I237" s="98"/>
      <c r="J237" s="97"/>
      <c r="K237" s="98"/>
      <c r="L237" s="97"/>
      <c r="M237" s="98"/>
    </row>
    <row r="238" spans="1:14" s="1" customFormat="1">
      <c r="A238" s="120"/>
      <c r="B238" s="21"/>
      <c r="C238" s="268"/>
      <c r="D238" s="326"/>
      <c r="E238" s="118"/>
      <c r="F238" s="93"/>
      <c r="G238" s="119"/>
      <c r="H238" s="93"/>
      <c r="I238" s="119"/>
      <c r="J238" s="93"/>
      <c r="K238" s="119"/>
      <c r="L238" s="93"/>
      <c r="M238" s="119"/>
      <c r="N238" s="2"/>
    </row>
    <row r="239" spans="1:14" s="1" customFormat="1">
      <c r="A239" s="120"/>
      <c r="B239" s="21"/>
      <c r="C239" s="268"/>
      <c r="D239" s="326"/>
      <c r="E239" s="118"/>
      <c r="F239" s="93"/>
      <c r="G239" s="119"/>
      <c r="H239" s="93"/>
      <c r="I239" s="119"/>
      <c r="J239" s="93"/>
      <c r="K239" s="119"/>
      <c r="L239" s="93"/>
      <c r="M239" s="119"/>
      <c r="N239" s="2"/>
    </row>
    <row r="240" spans="1:14" s="1" customFormat="1">
      <c r="A240" s="120"/>
      <c r="B240" s="21"/>
      <c r="C240" s="268"/>
      <c r="D240" s="326"/>
      <c r="E240" s="118"/>
      <c r="F240" s="93"/>
      <c r="G240" s="119"/>
      <c r="H240" s="93"/>
      <c r="I240" s="119"/>
      <c r="J240" s="93"/>
      <c r="K240" s="119"/>
      <c r="L240" s="93"/>
      <c r="M240" s="119"/>
      <c r="N240" s="2"/>
    </row>
    <row r="241" spans="1:14" s="1" customFormat="1">
      <c r="A241" s="120"/>
      <c r="B241" s="21"/>
      <c r="C241" s="268"/>
      <c r="D241" s="326"/>
      <c r="E241" s="118"/>
      <c r="F241" s="93"/>
      <c r="G241" s="119"/>
      <c r="H241" s="93"/>
      <c r="I241" s="119"/>
      <c r="J241" s="93"/>
      <c r="K241" s="119"/>
      <c r="L241" s="93"/>
      <c r="M241" s="119"/>
      <c r="N241" s="2"/>
    </row>
    <row r="242" spans="1:14" s="1" customFormat="1">
      <c r="A242" s="120"/>
      <c r="B242" s="21"/>
      <c r="C242" s="268"/>
      <c r="D242" s="326"/>
      <c r="E242" s="118"/>
      <c r="F242" s="93"/>
      <c r="G242" s="119"/>
      <c r="H242" s="93"/>
      <c r="I242" s="119"/>
      <c r="J242" s="93"/>
      <c r="K242" s="119"/>
      <c r="L242" s="93"/>
      <c r="M242" s="119"/>
      <c r="N242" s="2"/>
    </row>
    <row r="243" spans="1:14" s="1" customFormat="1">
      <c r="A243" s="120"/>
      <c r="B243" s="21"/>
      <c r="C243" s="268"/>
      <c r="D243" s="326"/>
      <c r="E243" s="118"/>
      <c r="F243" s="93"/>
      <c r="G243" s="119"/>
      <c r="H243" s="93"/>
      <c r="I243" s="119"/>
      <c r="J243" s="93"/>
      <c r="K243" s="119"/>
      <c r="L243" s="93"/>
      <c r="M243" s="119"/>
      <c r="N243" s="2"/>
    </row>
    <row r="244" spans="1:14" s="1" customFormat="1">
      <c r="A244" s="120"/>
      <c r="B244" s="21"/>
      <c r="C244" s="268"/>
      <c r="D244" s="326"/>
      <c r="E244" s="118"/>
      <c r="F244" s="93"/>
      <c r="G244" s="119"/>
      <c r="H244" s="93"/>
      <c r="I244" s="119"/>
      <c r="J244" s="93"/>
      <c r="K244" s="119"/>
      <c r="L244" s="93"/>
      <c r="M244" s="119"/>
      <c r="N244" s="2"/>
    </row>
    <row r="245" spans="1:14" s="1" customFormat="1">
      <c r="A245" s="120"/>
      <c r="B245" s="21"/>
      <c r="C245" s="268"/>
      <c r="D245" s="326"/>
      <c r="E245" s="118"/>
      <c r="F245" s="93"/>
      <c r="G245" s="119"/>
      <c r="H245" s="93"/>
      <c r="I245" s="119"/>
      <c r="J245" s="93"/>
      <c r="K245" s="119"/>
      <c r="L245" s="93"/>
      <c r="M245" s="119"/>
      <c r="N245" s="2"/>
    </row>
    <row r="246" spans="1:14" s="1" customFormat="1">
      <c r="A246" s="120"/>
      <c r="B246" s="21"/>
      <c r="C246" s="268"/>
      <c r="D246" s="326"/>
      <c r="E246" s="118"/>
      <c r="F246" s="93"/>
      <c r="G246" s="119"/>
      <c r="H246" s="93"/>
      <c r="I246" s="119"/>
      <c r="J246" s="93"/>
      <c r="K246" s="119"/>
      <c r="L246" s="93"/>
      <c r="M246" s="119"/>
      <c r="N246" s="2"/>
    </row>
    <row r="247" spans="1:14" s="1" customFormat="1">
      <c r="A247" s="120"/>
      <c r="B247" s="21"/>
      <c r="C247" s="268"/>
      <c r="D247" s="326"/>
      <c r="E247" s="118"/>
      <c r="F247" s="93"/>
      <c r="G247" s="119"/>
      <c r="H247" s="93"/>
      <c r="I247" s="119"/>
      <c r="J247" s="93"/>
      <c r="K247" s="119"/>
      <c r="L247" s="93"/>
      <c r="M247" s="119"/>
      <c r="N247" s="2"/>
    </row>
    <row r="248" spans="1:14" s="1" customFormat="1">
      <c r="A248" s="120"/>
      <c r="B248" s="21"/>
      <c r="C248" s="268"/>
      <c r="D248" s="326"/>
      <c r="E248" s="118"/>
      <c r="F248" s="93"/>
      <c r="G248" s="119"/>
      <c r="H248" s="93"/>
      <c r="I248" s="119"/>
      <c r="J248" s="93"/>
      <c r="K248" s="119"/>
      <c r="L248" s="93"/>
      <c r="M248" s="119"/>
      <c r="N248" s="2"/>
    </row>
    <row r="249" spans="1:14" s="1" customFormat="1">
      <c r="A249" s="120"/>
      <c r="B249" s="21"/>
      <c r="C249" s="268"/>
      <c r="D249" s="326"/>
      <c r="E249" s="118"/>
      <c r="F249" s="93"/>
      <c r="G249" s="119"/>
      <c r="H249" s="93"/>
      <c r="I249" s="119"/>
      <c r="J249" s="93"/>
      <c r="K249" s="119"/>
      <c r="L249" s="93"/>
      <c r="M249" s="119"/>
      <c r="N249" s="2"/>
    </row>
    <row r="250" spans="1:14" s="1" customFormat="1">
      <c r="A250" s="120"/>
      <c r="B250" s="21"/>
      <c r="C250" s="268"/>
      <c r="D250" s="326"/>
      <c r="E250" s="118"/>
      <c r="F250" s="93"/>
      <c r="G250" s="119"/>
      <c r="H250" s="93"/>
      <c r="I250" s="119"/>
      <c r="J250" s="93"/>
      <c r="K250" s="119"/>
      <c r="L250" s="93"/>
      <c r="M250" s="119"/>
      <c r="N250" s="2"/>
    </row>
    <row r="251" spans="1:14" s="1" customFormat="1">
      <c r="A251" s="120"/>
      <c r="B251" s="21"/>
      <c r="C251" s="268"/>
      <c r="D251" s="326"/>
      <c r="E251" s="118"/>
      <c r="F251" s="93"/>
      <c r="G251" s="119"/>
      <c r="H251" s="93"/>
      <c r="I251" s="119"/>
      <c r="J251" s="93"/>
      <c r="K251" s="119"/>
      <c r="L251" s="93"/>
      <c r="M251" s="119"/>
      <c r="N251" s="2"/>
    </row>
    <row r="252" spans="1:14" s="1" customFormat="1">
      <c r="A252" s="120"/>
      <c r="B252" s="21"/>
      <c r="C252" s="268"/>
      <c r="D252" s="326"/>
      <c r="E252" s="118"/>
      <c r="F252" s="93"/>
      <c r="G252" s="119"/>
      <c r="H252" s="93"/>
      <c r="I252" s="119"/>
      <c r="J252" s="93"/>
      <c r="K252" s="119"/>
      <c r="L252" s="93"/>
      <c r="M252" s="119"/>
      <c r="N252" s="2"/>
    </row>
    <row r="253" spans="1:14" s="1" customFormat="1">
      <c r="A253" s="120"/>
      <c r="B253" s="21"/>
      <c r="C253" s="268"/>
      <c r="D253" s="326"/>
      <c r="E253" s="118"/>
      <c r="F253" s="93"/>
      <c r="G253" s="119"/>
      <c r="H253" s="93"/>
      <c r="I253" s="119"/>
      <c r="J253" s="93"/>
      <c r="K253" s="119"/>
      <c r="L253" s="93"/>
      <c r="M253" s="119"/>
      <c r="N253" s="2"/>
    </row>
    <row r="254" spans="1:14" s="1" customFormat="1">
      <c r="A254" s="120"/>
      <c r="B254" s="21"/>
      <c r="C254" s="268"/>
      <c r="D254" s="326"/>
      <c r="E254" s="118"/>
      <c r="F254" s="93"/>
      <c r="G254" s="119"/>
      <c r="H254" s="93"/>
      <c r="I254" s="119"/>
      <c r="J254" s="93"/>
      <c r="K254" s="119"/>
      <c r="L254" s="93"/>
      <c r="M254" s="119"/>
      <c r="N254" s="2"/>
    </row>
    <row r="255" spans="1:14" s="1" customFormat="1">
      <c r="A255" s="120"/>
      <c r="B255" s="21"/>
      <c r="C255" s="268"/>
      <c r="D255" s="326"/>
      <c r="E255" s="118"/>
      <c r="F255" s="93"/>
      <c r="G255" s="119"/>
      <c r="H255" s="93"/>
      <c r="I255" s="119"/>
      <c r="J255" s="93"/>
      <c r="K255" s="119"/>
      <c r="L255" s="93"/>
      <c r="M255" s="119"/>
      <c r="N255" s="2"/>
    </row>
    <row r="256" spans="1:14" s="1" customFormat="1">
      <c r="A256" s="120"/>
      <c r="B256" s="21"/>
      <c r="C256" s="268"/>
      <c r="D256" s="326"/>
      <c r="E256" s="118"/>
      <c r="F256" s="93"/>
      <c r="G256" s="119"/>
      <c r="H256" s="93"/>
      <c r="I256" s="119"/>
      <c r="J256" s="93"/>
      <c r="K256" s="119"/>
      <c r="L256" s="93"/>
      <c r="M256" s="119"/>
      <c r="N256" s="2"/>
    </row>
    <row r="257" spans="1:14" s="1" customFormat="1">
      <c r="A257" s="120"/>
      <c r="B257" s="21"/>
      <c r="C257" s="268"/>
      <c r="D257" s="326"/>
      <c r="E257" s="118"/>
      <c r="F257" s="93"/>
      <c r="G257" s="119"/>
      <c r="H257" s="93"/>
      <c r="I257" s="119"/>
      <c r="J257" s="93"/>
      <c r="K257" s="119"/>
      <c r="L257" s="93"/>
      <c r="M257" s="119"/>
      <c r="N257" s="2"/>
    </row>
    <row r="258" spans="1:14" s="1" customFormat="1">
      <c r="A258" s="120"/>
      <c r="B258" s="21"/>
      <c r="C258" s="268"/>
      <c r="D258" s="326"/>
      <c r="E258" s="118"/>
      <c r="F258" s="93"/>
      <c r="G258" s="119"/>
      <c r="H258" s="93"/>
      <c r="I258" s="119"/>
      <c r="J258" s="93"/>
      <c r="K258" s="119"/>
      <c r="L258" s="93"/>
      <c r="M258" s="119"/>
      <c r="N258" s="2"/>
    </row>
    <row r="259" spans="1:14" s="1" customFormat="1">
      <c r="A259" s="120"/>
      <c r="B259" s="21"/>
      <c r="C259" s="268"/>
      <c r="D259" s="326"/>
      <c r="E259" s="118"/>
      <c r="F259" s="93"/>
      <c r="G259" s="119"/>
      <c r="H259" s="93"/>
      <c r="I259" s="119"/>
      <c r="J259" s="93"/>
      <c r="K259" s="119"/>
      <c r="L259" s="93"/>
      <c r="M259" s="119"/>
      <c r="N259" s="2"/>
    </row>
    <row r="260" spans="1:14" s="1" customFormat="1">
      <c r="A260" s="120"/>
      <c r="B260" s="21"/>
      <c r="C260" s="268"/>
      <c r="D260" s="326"/>
      <c r="E260" s="118"/>
      <c r="F260" s="93"/>
      <c r="G260" s="119"/>
      <c r="H260" s="93"/>
      <c r="I260" s="119"/>
      <c r="J260" s="93"/>
      <c r="K260" s="119"/>
      <c r="L260" s="93"/>
      <c r="M260" s="119"/>
      <c r="N260" s="2"/>
    </row>
    <row r="261" spans="1:14" s="1" customFormat="1">
      <c r="A261" s="120"/>
      <c r="B261" s="21"/>
      <c r="C261" s="268"/>
      <c r="D261" s="326"/>
      <c r="E261" s="118"/>
      <c r="F261" s="93"/>
      <c r="G261" s="119"/>
      <c r="H261" s="93"/>
      <c r="I261" s="119"/>
      <c r="J261" s="93"/>
      <c r="K261" s="119"/>
      <c r="L261" s="93"/>
      <c r="M261" s="119"/>
      <c r="N261" s="2"/>
    </row>
    <row r="262" spans="1:14" s="1" customFormat="1">
      <c r="A262" s="120"/>
      <c r="B262" s="21"/>
      <c r="C262" s="268"/>
      <c r="D262" s="326"/>
      <c r="E262" s="118"/>
      <c r="F262" s="93"/>
      <c r="G262" s="119"/>
      <c r="H262" s="93"/>
      <c r="I262" s="119"/>
      <c r="J262" s="93"/>
      <c r="K262" s="119"/>
      <c r="L262" s="93"/>
      <c r="M262" s="119"/>
      <c r="N262" s="2"/>
    </row>
    <row r="263" spans="1:14" s="1" customFormat="1">
      <c r="A263" s="120"/>
      <c r="B263" s="21"/>
      <c r="C263" s="268"/>
      <c r="D263" s="326"/>
      <c r="E263" s="118"/>
      <c r="F263" s="93"/>
      <c r="G263" s="119"/>
      <c r="H263" s="93"/>
      <c r="I263" s="119"/>
      <c r="J263" s="93"/>
      <c r="K263" s="119"/>
      <c r="L263" s="93"/>
      <c r="M263" s="119"/>
      <c r="N263" s="2"/>
    </row>
    <row r="264" spans="1:14" s="1" customFormat="1">
      <c r="A264" s="120"/>
      <c r="B264" s="21"/>
      <c r="C264" s="268"/>
      <c r="D264" s="326"/>
      <c r="E264" s="118"/>
      <c r="F264" s="93"/>
      <c r="G264" s="119"/>
      <c r="H264" s="93"/>
      <c r="I264" s="119"/>
      <c r="J264" s="93"/>
      <c r="K264" s="119"/>
      <c r="L264" s="93"/>
      <c r="M264" s="119"/>
      <c r="N264" s="2"/>
    </row>
    <row r="265" spans="1:14" s="1" customFormat="1">
      <c r="A265" s="120"/>
      <c r="B265" s="21"/>
      <c r="C265" s="268"/>
      <c r="D265" s="326"/>
      <c r="E265" s="118"/>
      <c r="F265" s="93"/>
      <c r="G265" s="119"/>
      <c r="H265" s="93"/>
      <c r="I265" s="119"/>
      <c r="J265" s="93"/>
      <c r="K265" s="119"/>
      <c r="L265" s="93"/>
      <c r="M265" s="119"/>
      <c r="N265" s="2"/>
    </row>
    <row r="266" spans="1:14" s="1" customFormat="1">
      <c r="A266" s="120"/>
      <c r="B266" s="21"/>
      <c r="C266" s="268"/>
      <c r="D266" s="326"/>
      <c r="E266" s="118"/>
      <c r="F266" s="93"/>
      <c r="G266" s="119"/>
      <c r="H266" s="93"/>
      <c r="I266" s="119"/>
      <c r="J266" s="93"/>
      <c r="K266" s="119"/>
      <c r="L266" s="93"/>
      <c r="M266" s="119"/>
      <c r="N266" s="2"/>
    </row>
    <row r="267" spans="1:14" s="1" customFormat="1">
      <c r="A267" s="120"/>
      <c r="B267" s="21"/>
      <c r="C267" s="268"/>
      <c r="D267" s="326"/>
      <c r="E267" s="118"/>
      <c r="F267" s="93"/>
      <c r="G267" s="119"/>
      <c r="H267" s="93"/>
      <c r="I267" s="119"/>
      <c r="J267" s="93"/>
      <c r="K267" s="119"/>
      <c r="L267" s="93"/>
      <c r="M267" s="119"/>
      <c r="N267" s="2"/>
    </row>
    <row r="268" spans="1:14" s="1" customFormat="1">
      <c r="A268" s="120"/>
      <c r="B268" s="21"/>
      <c r="C268" s="268"/>
      <c r="D268" s="326"/>
      <c r="E268" s="118"/>
      <c r="F268" s="93"/>
      <c r="G268" s="119"/>
      <c r="H268" s="93"/>
      <c r="I268" s="119"/>
      <c r="J268" s="93"/>
      <c r="K268" s="119"/>
      <c r="L268" s="93"/>
      <c r="M268" s="119"/>
      <c r="N268" s="2"/>
    </row>
    <row r="269" spans="1:14" s="1" customFormat="1">
      <c r="A269" s="120"/>
      <c r="B269" s="21"/>
      <c r="C269" s="268"/>
      <c r="D269" s="326"/>
      <c r="E269" s="118"/>
      <c r="F269" s="93"/>
      <c r="G269" s="119"/>
      <c r="H269" s="93"/>
      <c r="I269" s="119"/>
      <c r="J269" s="93"/>
      <c r="K269" s="119"/>
      <c r="L269" s="93"/>
      <c r="M269" s="119"/>
      <c r="N269" s="2"/>
    </row>
    <row r="270" spans="1:14" s="1" customFormat="1">
      <c r="A270" s="120"/>
      <c r="B270" s="21"/>
      <c r="C270" s="268"/>
      <c r="D270" s="326"/>
      <c r="E270" s="118"/>
      <c r="F270" s="93"/>
      <c r="G270" s="119"/>
      <c r="H270" s="93"/>
      <c r="I270" s="119"/>
      <c r="J270" s="93"/>
      <c r="K270" s="119"/>
      <c r="L270" s="93"/>
      <c r="M270" s="119"/>
      <c r="N270" s="2"/>
    </row>
    <row r="271" spans="1:14" s="1" customFormat="1">
      <c r="A271" s="120"/>
      <c r="B271" s="21"/>
      <c r="C271" s="268"/>
      <c r="D271" s="326"/>
      <c r="E271" s="118"/>
      <c r="F271" s="93"/>
      <c r="G271" s="119"/>
      <c r="H271" s="93"/>
      <c r="I271" s="119"/>
      <c r="J271" s="93"/>
      <c r="K271" s="119"/>
      <c r="L271" s="93"/>
      <c r="M271" s="119"/>
      <c r="N271" s="2"/>
    </row>
    <row r="272" spans="1:14" s="1" customFormat="1">
      <c r="A272" s="120"/>
      <c r="B272" s="21"/>
      <c r="C272" s="268"/>
      <c r="D272" s="326"/>
      <c r="E272" s="118"/>
      <c r="F272" s="93"/>
      <c r="G272" s="119"/>
      <c r="H272" s="93"/>
      <c r="I272" s="119"/>
      <c r="J272" s="93"/>
      <c r="K272" s="119"/>
      <c r="L272" s="93"/>
      <c r="M272" s="119"/>
      <c r="N272" s="2"/>
    </row>
    <row r="273" spans="1:14" s="1" customFormat="1">
      <c r="A273" s="120"/>
      <c r="B273" s="21"/>
      <c r="C273" s="268"/>
      <c r="D273" s="326"/>
      <c r="E273" s="118"/>
      <c r="F273" s="93"/>
      <c r="G273" s="119"/>
      <c r="H273" s="93"/>
      <c r="I273" s="119"/>
      <c r="J273" s="93"/>
      <c r="K273" s="119"/>
      <c r="L273" s="93"/>
      <c r="M273" s="119"/>
      <c r="N273" s="2"/>
    </row>
    <row r="274" spans="1:14" s="1" customFormat="1">
      <c r="A274" s="120"/>
      <c r="B274" s="21"/>
      <c r="C274" s="268"/>
      <c r="D274" s="326"/>
      <c r="E274" s="118"/>
      <c r="F274" s="93"/>
      <c r="G274" s="119"/>
      <c r="H274" s="93"/>
      <c r="I274" s="119"/>
      <c r="J274" s="93"/>
      <c r="K274" s="119"/>
      <c r="L274" s="93"/>
      <c r="M274" s="119"/>
      <c r="N274" s="2"/>
    </row>
    <row r="275" spans="1:14" s="1" customFormat="1">
      <c r="A275" s="120"/>
      <c r="B275" s="21"/>
      <c r="C275" s="268"/>
      <c r="D275" s="326"/>
      <c r="E275" s="118"/>
      <c r="F275" s="93"/>
      <c r="G275" s="119"/>
      <c r="H275" s="93"/>
      <c r="I275" s="119"/>
      <c r="J275" s="93"/>
      <c r="K275" s="119"/>
      <c r="L275" s="93"/>
      <c r="M275" s="119"/>
      <c r="N275" s="2"/>
    </row>
    <row r="276" spans="1:14" s="1" customFormat="1">
      <c r="A276" s="120"/>
      <c r="B276" s="21"/>
      <c r="C276" s="268"/>
      <c r="D276" s="326"/>
      <c r="E276" s="118"/>
      <c r="F276" s="93"/>
      <c r="G276" s="119"/>
      <c r="H276" s="93"/>
      <c r="I276" s="119"/>
      <c r="J276" s="93"/>
      <c r="K276" s="119"/>
      <c r="L276" s="93"/>
      <c r="M276" s="119"/>
      <c r="N276" s="2"/>
    </row>
    <row r="277" spans="1:14" s="1" customFormat="1">
      <c r="A277" s="120"/>
      <c r="B277" s="21"/>
      <c r="C277" s="268"/>
      <c r="D277" s="326"/>
      <c r="E277" s="118"/>
      <c r="F277" s="93"/>
      <c r="G277" s="119"/>
      <c r="H277" s="93"/>
      <c r="I277" s="119"/>
      <c r="J277" s="93"/>
      <c r="K277" s="119"/>
      <c r="L277" s="93"/>
      <c r="M277" s="119"/>
      <c r="N277" s="2"/>
    </row>
    <row r="278" spans="1:14" s="1" customFormat="1">
      <c r="A278" s="120"/>
      <c r="B278" s="21"/>
      <c r="C278" s="268"/>
      <c r="D278" s="326"/>
      <c r="E278" s="118"/>
      <c r="F278" s="93"/>
      <c r="G278" s="119"/>
      <c r="H278" s="93"/>
      <c r="I278" s="119"/>
      <c r="J278" s="93"/>
      <c r="K278" s="119"/>
      <c r="L278" s="93"/>
      <c r="M278" s="119"/>
      <c r="N278" s="2"/>
    </row>
    <row r="279" spans="1:14" s="1" customFormat="1">
      <c r="A279" s="120"/>
      <c r="B279" s="21"/>
      <c r="C279" s="268"/>
      <c r="D279" s="326"/>
      <c r="E279" s="118"/>
      <c r="F279" s="93"/>
      <c r="G279" s="119"/>
      <c r="H279" s="93"/>
      <c r="I279" s="119"/>
      <c r="J279" s="93"/>
      <c r="K279" s="119"/>
      <c r="L279" s="93"/>
      <c r="M279" s="119"/>
      <c r="N279" s="2"/>
    </row>
    <row r="280" spans="1:14" s="1" customFormat="1">
      <c r="A280" s="120"/>
      <c r="B280" s="21"/>
      <c r="C280" s="268"/>
      <c r="D280" s="326"/>
      <c r="E280" s="118"/>
      <c r="F280" s="93"/>
      <c r="G280" s="119"/>
      <c r="H280" s="93"/>
      <c r="I280" s="119"/>
      <c r="J280" s="93"/>
      <c r="K280" s="119"/>
      <c r="L280" s="93"/>
      <c r="M280" s="119"/>
      <c r="N280" s="2"/>
    </row>
    <row r="281" spans="1:14" s="1" customFormat="1">
      <c r="A281" s="120"/>
      <c r="B281" s="21"/>
      <c r="C281" s="268"/>
      <c r="D281" s="326"/>
      <c r="E281" s="118"/>
      <c r="F281" s="93"/>
      <c r="G281" s="119"/>
      <c r="H281" s="93"/>
      <c r="I281" s="119"/>
      <c r="J281" s="93"/>
      <c r="K281" s="119"/>
      <c r="L281" s="93"/>
      <c r="M281" s="119"/>
      <c r="N281" s="2"/>
    </row>
    <row r="282" spans="1:14" s="1" customFormat="1">
      <c r="A282" s="120"/>
      <c r="B282" s="21"/>
      <c r="C282" s="268"/>
      <c r="D282" s="326"/>
      <c r="E282" s="118"/>
      <c r="F282" s="93"/>
      <c r="G282" s="119"/>
      <c r="H282" s="93"/>
      <c r="I282" s="119"/>
      <c r="J282" s="93"/>
      <c r="K282" s="119"/>
      <c r="L282" s="93"/>
      <c r="M282" s="119"/>
      <c r="N282" s="2"/>
    </row>
    <row r="283" spans="1:14" s="1" customFormat="1">
      <c r="A283" s="120"/>
      <c r="B283" s="21"/>
      <c r="C283" s="268"/>
      <c r="D283" s="326"/>
      <c r="E283" s="118"/>
      <c r="F283" s="93"/>
      <c r="G283" s="119"/>
      <c r="H283" s="93"/>
      <c r="I283" s="119"/>
      <c r="J283" s="93"/>
      <c r="K283" s="119"/>
      <c r="L283" s="93"/>
      <c r="M283" s="119"/>
      <c r="N283" s="2"/>
    </row>
    <row r="284" spans="1:14" s="1" customFormat="1">
      <c r="A284" s="120"/>
      <c r="B284" s="21"/>
      <c r="C284" s="268"/>
      <c r="D284" s="326"/>
      <c r="E284" s="118"/>
      <c r="F284" s="93"/>
      <c r="G284" s="119"/>
      <c r="H284" s="93"/>
      <c r="I284" s="119"/>
      <c r="J284" s="93"/>
      <c r="K284" s="119"/>
      <c r="L284" s="93"/>
      <c r="M284" s="119"/>
      <c r="N284" s="2"/>
    </row>
    <row r="285" spans="1:14" s="1" customFormat="1">
      <c r="A285" s="120"/>
      <c r="B285" s="21"/>
      <c r="C285" s="268"/>
      <c r="D285" s="326"/>
      <c r="E285" s="118"/>
      <c r="F285" s="93"/>
      <c r="G285" s="119"/>
      <c r="H285" s="93"/>
      <c r="I285" s="119"/>
      <c r="J285" s="93"/>
      <c r="K285" s="119"/>
      <c r="L285" s="93"/>
      <c r="M285" s="119"/>
      <c r="N285" s="2"/>
    </row>
    <row r="286" spans="1:14" s="1" customFormat="1">
      <c r="A286" s="120"/>
      <c r="B286" s="21"/>
      <c r="C286" s="268"/>
      <c r="D286" s="326"/>
      <c r="E286" s="118"/>
      <c r="F286" s="93"/>
      <c r="G286" s="119"/>
      <c r="H286" s="93"/>
      <c r="I286" s="119"/>
      <c r="J286" s="93"/>
      <c r="K286" s="119"/>
      <c r="L286" s="93"/>
      <c r="M286" s="119"/>
      <c r="N286" s="2"/>
    </row>
    <row r="287" spans="1:14" s="1" customFormat="1">
      <c r="A287" s="120"/>
      <c r="B287" s="21"/>
      <c r="C287" s="268"/>
      <c r="D287" s="326"/>
      <c r="E287" s="118"/>
      <c r="F287" s="93"/>
      <c r="G287" s="119"/>
      <c r="H287" s="93"/>
      <c r="I287" s="119"/>
      <c r="J287" s="93"/>
      <c r="K287" s="119"/>
      <c r="L287" s="93"/>
      <c r="M287" s="119"/>
      <c r="N287" s="2"/>
    </row>
    <row r="288" spans="1:14" s="1" customFormat="1">
      <c r="A288" s="120"/>
      <c r="B288" s="21"/>
      <c r="C288" s="268"/>
      <c r="D288" s="326"/>
      <c r="E288" s="118"/>
      <c r="F288" s="93"/>
      <c r="G288" s="119"/>
      <c r="H288" s="93"/>
      <c r="I288" s="119"/>
      <c r="J288" s="93"/>
      <c r="K288" s="119"/>
      <c r="L288" s="93"/>
      <c r="M288" s="119"/>
      <c r="N288" s="2"/>
    </row>
    <row r="289" spans="1:14" s="1" customFormat="1">
      <c r="A289" s="120"/>
      <c r="B289" s="21"/>
      <c r="C289" s="268"/>
      <c r="D289" s="326"/>
      <c r="E289" s="118"/>
      <c r="F289" s="93"/>
      <c r="G289" s="119"/>
      <c r="H289" s="93"/>
      <c r="I289" s="119"/>
      <c r="J289" s="93"/>
      <c r="K289" s="119"/>
      <c r="L289" s="93"/>
      <c r="M289" s="119"/>
      <c r="N289" s="2"/>
    </row>
    <row r="290" spans="1:14" s="1" customFormat="1">
      <c r="A290" s="120"/>
      <c r="B290" s="21"/>
      <c r="C290" s="268"/>
      <c r="D290" s="326"/>
      <c r="E290" s="118"/>
      <c r="F290" s="93"/>
      <c r="G290" s="119"/>
      <c r="H290" s="93"/>
      <c r="I290" s="119"/>
      <c r="J290" s="93"/>
      <c r="K290" s="119"/>
      <c r="L290" s="93"/>
      <c r="M290" s="119"/>
      <c r="N290" s="2"/>
    </row>
    <row r="291" spans="1:14" s="1" customFormat="1">
      <c r="A291" s="120"/>
      <c r="B291" s="21"/>
      <c r="C291" s="268"/>
      <c r="D291" s="326"/>
      <c r="E291" s="118"/>
      <c r="F291" s="93"/>
      <c r="G291" s="119"/>
      <c r="H291" s="93"/>
      <c r="I291" s="119"/>
      <c r="J291" s="93"/>
      <c r="K291" s="119"/>
      <c r="L291" s="93"/>
      <c r="M291" s="119"/>
      <c r="N291" s="2"/>
    </row>
    <row r="292" spans="1:14" s="1" customFormat="1">
      <c r="A292" s="120"/>
      <c r="B292" s="21"/>
      <c r="C292" s="268"/>
      <c r="D292" s="326"/>
      <c r="E292" s="118"/>
      <c r="F292" s="93"/>
      <c r="G292" s="119"/>
      <c r="H292" s="93"/>
      <c r="I292" s="119"/>
      <c r="J292" s="93"/>
      <c r="K292" s="119"/>
      <c r="L292" s="93"/>
      <c r="M292" s="119"/>
      <c r="N292" s="2"/>
    </row>
    <row r="293" spans="1:14" s="1" customFormat="1">
      <c r="A293" s="120"/>
      <c r="B293" s="21"/>
      <c r="C293" s="268"/>
      <c r="D293" s="326"/>
      <c r="E293" s="118"/>
      <c r="F293" s="93"/>
      <c r="G293" s="119"/>
      <c r="H293" s="93"/>
      <c r="I293" s="119"/>
      <c r="J293" s="93"/>
      <c r="K293" s="119"/>
      <c r="L293" s="93"/>
      <c r="M293" s="119"/>
      <c r="N293" s="2"/>
    </row>
    <row r="294" spans="1:14" s="1" customFormat="1">
      <c r="A294" s="120"/>
      <c r="B294" s="21"/>
      <c r="C294" s="268"/>
      <c r="D294" s="326"/>
      <c r="E294" s="118"/>
      <c r="F294" s="93"/>
      <c r="G294" s="119"/>
      <c r="H294" s="93"/>
      <c r="I294" s="119"/>
      <c r="J294" s="93"/>
      <c r="K294" s="119"/>
      <c r="L294" s="93"/>
      <c r="M294" s="119"/>
      <c r="N294" s="2"/>
    </row>
    <row r="295" spans="1:14" s="1" customFormat="1">
      <c r="A295" s="120"/>
      <c r="B295" s="21"/>
      <c r="C295" s="268"/>
      <c r="D295" s="326"/>
      <c r="E295" s="118"/>
      <c r="F295" s="93"/>
      <c r="G295" s="119"/>
      <c r="H295" s="93"/>
      <c r="I295" s="119"/>
      <c r="J295" s="93"/>
      <c r="K295" s="119"/>
      <c r="L295" s="93"/>
      <c r="M295" s="119"/>
      <c r="N295" s="2"/>
    </row>
    <row r="296" spans="1:14" s="1" customFormat="1">
      <c r="A296" s="120"/>
      <c r="B296" s="21"/>
      <c r="C296" s="268"/>
      <c r="D296" s="326"/>
      <c r="E296" s="118"/>
      <c r="F296" s="93"/>
      <c r="G296" s="119"/>
      <c r="H296" s="93"/>
      <c r="I296" s="119"/>
      <c r="J296" s="93"/>
      <c r="K296" s="119"/>
      <c r="L296" s="93"/>
      <c r="M296" s="119"/>
      <c r="N296" s="2"/>
    </row>
    <row r="297" spans="1:14" s="1" customFormat="1">
      <c r="A297" s="120"/>
      <c r="B297" s="21"/>
      <c r="C297" s="268"/>
      <c r="D297" s="326"/>
      <c r="E297" s="118"/>
      <c r="F297" s="93"/>
      <c r="G297" s="119"/>
      <c r="H297" s="93"/>
      <c r="I297" s="119"/>
      <c r="J297" s="93"/>
      <c r="K297" s="119"/>
      <c r="L297" s="93"/>
      <c r="M297" s="119"/>
      <c r="N297" s="2"/>
    </row>
    <row r="298" spans="1:14" s="1" customFormat="1">
      <c r="A298" s="120"/>
      <c r="B298" s="21"/>
      <c r="C298" s="268"/>
      <c r="D298" s="326"/>
      <c r="E298" s="118"/>
      <c r="F298" s="93"/>
      <c r="G298" s="119"/>
      <c r="H298" s="93"/>
      <c r="I298" s="119"/>
      <c r="J298" s="93"/>
      <c r="K298" s="119"/>
      <c r="L298" s="93"/>
      <c r="M298" s="119"/>
      <c r="N298" s="2"/>
    </row>
    <row r="299" spans="1:14" s="1" customFormat="1">
      <c r="A299" s="120"/>
      <c r="B299" s="21"/>
      <c r="C299" s="268"/>
      <c r="D299" s="326"/>
      <c r="E299" s="118"/>
      <c r="F299" s="93"/>
      <c r="G299" s="119"/>
      <c r="H299" s="93"/>
      <c r="I299" s="119"/>
      <c r="J299" s="93"/>
      <c r="K299" s="119"/>
      <c r="L299" s="93"/>
      <c r="M299" s="119"/>
      <c r="N299" s="2"/>
    </row>
    <row r="300" spans="1:14" s="1" customFormat="1">
      <c r="A300" s="120"/>
      <c r="B300" s="21"/>
      <c r="C300" s="268"/>
      <c r="D300" s="326"/>
      <c r="E300" s="118"/>
      <c r="F300" s="93"/>
      <c r="G300" s="119"/>
      <c r="H300" s="93"/>
      <c r="I300" s="119"/>
      <c r="J300" s="93"/>
      <c r="K300" s="119"/>
      <c r="L300" s="93"/>
      <c r="M300" s="119"/>
      <c r="N300" s="2"/>
    </row>
    <row r="301" spans="1:14" s="1" customFormat="1">
      <c r="A301" s="120"/>
      <c r="B301" s="21"/>
      <c r="C301" s="268"/>
      <c r="D301" s="326"/>
      <c r="E301" s="118"/>
      <c r="F301" s="93"/>
      <c r="G301" s="119"/>
      <c r="H301" s="93"/>
      <c r="I301" s="119"/>
      <c r="J301" s="93"/>
      <c r="K301" s="119"/>
      <c r="L301" s="93"/>
      <c r="M301" s="119"/>
      <c r="N301" s="2"/>
    </row>
    <row r="302" spans="1:14" s="1" customFormat="1">
      <c r="A302" s="120"/>
      <c r="B302" s="21"/>
      <c r="C302" s="268"/>
      <c r="D302" s="326"/>
      <c r="E302" s="118"/>
      <c r="F302" s="93"/>
      <c r="G302" s="119"/>
      <c r="H302" s="93"/>
      <c r="I302" s="119"/>
      <c r="J302" s="93"/>
      <c r="K302" s="119"/>
      <c r="L302" s="93"/>
      <c r="M302" s="119"/>
      <c r="N302" s="2"/>
    </row>
    <row r="303" spans="1:14" s="1" customFormat="1">
      <c r="A303" s="120"/>
      <c r="B303" s="21"/>
      <c r="C303" s="268"/>
      <c r="D303" s="326"/>
      <c r="E303" s="118"/>
      <c r="F303" s="93"/>
      <c r="G303" s="119"/>
      <c r="H303" s="93"/>
      <c r="I303" s="119"/>
      <c r="J303" s="93"/>
      <c r="K303" s="119"/>
      <c r="L303" s="93"/>
      <c r="M303" s="119"/>
      <c r="N303" s="2"/>
    </row>
    <row r="304" spans="1:14" s="1" customFormat="1">
      <c r="A304" s="120"/>
      <c r="B304" s="21"/>
      <c r="C304" s="268"/>
      <c r="D304" s="326"/>
      <c r="E304" s="118"/>
      <c r="F304" s="93"/>
      <c r="G304" s="119"/>
      <c r="H304" s="93"/>
      <c r="I304" s="119"/>
      <c r="J304" s="93"/>
      <c r="K304" s="119"/>
      <c r="L304" s="93"/>
      <c r="M304" s="119"/>
      <c r="N304" s="2"/>
    </row>
    <row r="305" spans="1:14" s="1" customFormat="1">
      <c r="A305" s="120"/>
      <c r="B305" s="21"/>
      <c r="C305" s="268"/>
      <c r="D305" s="326"/>
      <c r="E305" s="118"/>
      <c r="F305" s="93"/>
      <c r="G305" s="119"/>
      <c r="H305" s="93"/>
      <c r="I305" s="119"/>
      <c r="J305" s="93"/>
      <c r="K305" s="119"/>
      <c r="L305" s="93"/>
      <c r="M305" s="119"/>
      <c r="N305" s="2"/>
    </row>
    <row r="306" spans="1:14" s="1" customFormat="1">
      <c r="A306" s="120"/>
      <c r="B306" s="21"/>
      <c r="C306" s="268"/>
      <c r="D306" s="326"/>
      <c r="E306" s="118"/>
      <c r="F306" s="93"/>
      <c r="G306" s="119"/>
      <c r="H306" s="93"/>
      <c r="I306" s="119"/>
      <c r="J306" s="93"/>
      <c r="K306" s="119"/>
      <c r="L306" s="93"/>
      <c r="M306" s="119"/>
      <c r="N306" s="2"/>
    </row>
    <row r="307" spans="1:14" s="1" customFormat="1">
      <c r="A307" s="120"/>
      <c r="B307" s="21"/>
      <c r="C307" s="268"/>
      <c r="D307" s="326"/>
      <c r="E307" s="118"/>
      <c r="F307" s="93"/>
      <c r="G307" s="119"/>
      <c r="H307" s="93"/>
      <c r="I307" s="119"/>
      <c r="J307" s="93"/>
      <c r="K307" s="119"/>
      <c r="L307" s="93"/>
      <c r="M307" s="119"/>
      <c r="N307" s="2"/>
    </row>
    <row r="308" spans="1:14" s="1" customFormat="1">
      <c r="A308" s="120"/>
      <c r="B308" s="21"/>
      <c r="C308" s="268"/>
      <c r="D308" s="326"/>
      <c r="E308" s="118"/>
      <c r="F308" s="93"/>
      <c r="G308" s="119"/>
      <c r="H308" s="93"/>
      <c r="I308" s="119"/>
      <c r="J308" s="93"/>
      <c r="K308" s="119"/>
      <c r="L308" s="93"/>
      <c r="M308" s="119"/>
      <c r="N308" s="2"/>
    </row>
    <row r="309" spans="1:14" s="1" customFormat="1">
      <c r="A309" s="120"/>
      <c r="B309" s="21"/>
      <c r="C309" s="268"/>
      <c r="D309" s="326"/>
      <c r="E309" s="118"/>
      <c r="F309" s="93"/>
      <c r="G309" s="119"/>
      <c r="H309" s="93"/>
      <c r="I309" s="119"/>
      <c r="J309" s="93"/>
      <c r="K309" s="119"/>
      <c r="L309" s="93"/>
      <c r="M309" s="119"/>
      <c r="N309" s="2"/>
    </row>
    <row r="310" spans="1:14" s="1" customFormat="1">
      <c r="A310" s="120"/>
      <c r="B310" s="21"/>
      <c r="C310" s="268"/>
      <c r="D310" s="326"/>
      <c r="E310" s="118"/>
      <c r="F310" s="93"/>
      <c r="G310" s="119"/>
      <c r="H310" s="93"/>
      <c r="I310" s="119"/>
      <c r="J310" s="93"/>
      <c r="K310" s="119"/>
      <c r="L310" s="93"/>
      <c r="M310" s="119"/>
      <c r="N310" s="2"/>
    </row>
    <row r="311" spans="1:14" s="1" customFormat="1">
      <c r="A311" s="120"/>
      <c r="B311" s="21"/>
      <c r="C311" s="268"/>
      <c r="D311" s="326"/>
      <c r="E311" s="118"/>
      <c r="F311" s="93"/>
      <c r="G311" s="119"/>
      <c r="H311" s="93"/>
      <c r="I311" s="119"/>
      <c r="J311" s="93"/>
      <c r="K311" s="119"/>
      <c r="L311" s="93"/>
      <c r="M311" s="119"/>
      <c r="N311" s="2"/>
    </row>
    <row r="312" spans="1:14" s="1" customFormat="1">
      <c r="A312" s="120"/>
      <c r="B312" s="21"/>
      <c r="C312" s="268"/>
      <c r="D312" s="326"/>
      <c r="E312" s="118"/>
      <c r="F312" s="93"/>
      <c r="G312" s="119"/>
      <c r="H312" s="93"/>
      <c r="I312" s="119"/>
      <c r="J312" s="93"/>
      <c r="K312" s="119"/>
      <c r="L312" s="93"/>
      <c r="M312" s="119"/>
      <c r="N312" s="2"/>
    </row>
    <row r="313" spans="1:14" s="1" customFormat="1">
      <c r="A313" s="120"/>
      <c r="B313" s="21"/>
      <c r="C313" s="268"/>
      <c r="D313" s="326"/>
      <c r="E313" s="118"/>
      <c r="F313" s="93"/>
      <c r="G313" s="119"/>
      <c r="H313" s="93"/>
      <c r="I313" s="119"/>
      <c r="J313" s="93"/>
      <c r="K313" s="119"/>
      <c r="L313" s="93"/>
      <c r="M313" s="119"/>
      <c r="N313" s="2"/>
    </row>
    <row r="314" spans="1:14" s="1" customFormat="1">
      <c r="A314" s="120"/>
      <c r="B314" s="21"/>
      <c r="C314" s="268"/>
      <c r="D314" s="326"/>
      <c r="E314" s="118"/>
      <c r="F314" s="93"/>
      <c r="G314" s="119"/>
      <c r="H314" s="93"/>
      <c r="I314" s="119"/>
      <c r="J314" s="93"/>
      <c r="K314" s="119"/>
      <c r="L314" s="93"/>
      <c r="M314" s="119"/>
      <c r="N314" s="2"/>
    </row>
    <row r="315" spans="1:14" s="1" customFormat="1">
      <c r="A315" s="120"/>
      <c r="B315" s="21"/>
      <c r="C315" s="268"/>
      <c r="D315" s="326"/>
      <c r="E315" s="118"/>
      <c r="F315" s="93"/>
      <c r="G315" s="119"/>
      <c r="H315" s="93"/>
      <c r="I315" s="119"/>
      <c r="J315" s="93"/>
      <c r="K315" s="119"/>
      <c r="L315" s="93"/>
      <c r="M315" s="119"/>
      <c r="N315" s="2"/>
    </row>
    <row r="316" spans="1:14" s="1" customFormat="1">
      <c r="A316" s="120"/>
      <c r="B316" s="21"/>
      <c r="C316" s="268"/>
      <c r="D316" s="326"/>
      <c r="E316" s="118"/>
      <c r="F316" s="93"/>
      <c r="G316" s="119"/>
      <c r="H316" s="93"/>
      <c r="I316" s="119"/>
      <c r="J316" s="93"/>
      <c r="K316" s="119"/>
      <c r="L316" s="93"/>
      <c r="M316" s="119"/>
      <c r="N316" s="2"/>
    </row>
    <row r="317" spans="1:14" s="1" customFormat="1">
      <c r="A317" s="120"/>
      <c r="B317" s="21"/>
      <c r="C317" s="268"/>
      <c r="D317" s="326"/>
      <c r="E317" s="118"/>
      <c r="F317" s="93"/>
      <c r="G317" s="119"/>
      <c r="H317" s="93"/>
      <c r="I317" s="119"/>
      <c r="J317" s="93"/>
      <c r="K317" s="119"/>
      <c r="L317" s="93"/>
      <c r="M317" s="119"/>
      <c r="N317" s="2"/>
    </row>
    <row r="318" spans="1:14" s="1" customFormat="1">
      <c r="A318" s="120"/>
      <c r="B318" s="21"/>
      <c r="C318" s="268"/>
      <c r="D318" s="326"/>
      <c r="E318" s="118"/>
      <c r="F318" s="93"/>
      <c r="G318" s="119"/>
      <c r="H318" s="93"/>
      <c r="I318" s="119"/>
      <c r="J318" s="93"/>
      <c r="K318" s="119"/>
      <c r="L318" s="93"/>
      <c r="M318" s="119"/>
      <c r="N318" s="2"/>
    </row>
    <row r="319" spans="1:14" s="1" customFormat="1">
      <c r="A319" s="120"/>
      <c r="B319" s="21"/>
      <c r="C319" s="268"/>
      <c r="D319" s="326"/>
      <c r="E319" s="118"/>
      <c r="F319" s="93"/>
      <c r="G319" s="119"/>
      <c r="H319" s="93"/>
      <c r="I319" s="119"/>
      <c r="J319" s="93"/>
      <c r="K319" s="119"/>
      <c r="L319" s="93"/>
      <c r="M319" s="119"/>
      <c r="N319" s="2"/>
    </row>
    <row r="320" spans="1:14" s="1" customFormat="1">
      <c r="A320" s="120"/>
      <c r="B320" s="21"/>
      <c r="C320" s="268"/>
      <c r="D320" s="326"/>
      <c r="E320" s="118"/>
      <c r="F320" s="93"/>
      <c r="G320" s="119"/>
      <c r="H320" s="93"/>
      <c r="I320" s="119"/>
      <c r="J320" s="93"/>
      <c r="K320" s="119"/>
      <c r="L320" s="93"/>
      <c r="M320" s="119"/>
      <c r="N320" s="2"/>
    </row>
    <row r="321" spans="1:14" s="1" customFormat="1">
      <c r="A321" s="120"/>
      <c r="B321" s="21"/>
      <c r="C321" s="268"/>
      <c r="D321" s="326"/>
      <c r="E321" s="118"/>
      <c r="F321" s="93"/>
      <c r="G321" s="119"/>
      <c r="H321" s="93"/>
      <c r="I321" s="119"/>
      <c r="J321" s="93"/>
      <c r="K321" s="119"/>
      <c r="L321" s="93"/>
      <c r="M321" s="119"/>
      <c r="N321" s="2"/>
    </row>
    <row r="322" spans="1:14" s="1" customFormat="1">
      <c r="A322" s="120"/>
      <c r="B322" s="21"/>
      <c r="C322" s="268"/>
      <c r="D322" s="326"/>
      <c r="E322" s="118"/>
      <c r="F322" s="93"/>
      <c r="G322" s="119"/>
      <c r="H322" s="93"/>
      <c r="I322" s="119"/>
      <c r="J322" s="93"/>
      <c r="K322" s="119"/>
      <c r="L322" s="93"/>
      <c r="M322" s="119"/>
      <c r="N322" s="2"/>
    </row>
    <row r="323" spans="1:14" s="1" customFormat="1">
      <c r="A323" s="120"/>
      <c r="B323" s="21"/>
      <c r="C323" s="268"/>
      <c r="D323" s="326"/>
      <c r="E323" s="118"/>
      <c r="F323" s="93"/>
      <c r="G323" s="119"/>
      <c r="H323" s="93"/>
      <c r="I323" s="119"/>
      <c r="J323" s="93"/>
      <c r="K323" s="119"/>
      <c r="L323" s="93"/>
      <c r="M323" s="119"/>
      <c r="N323" s="2"/>
    </row>
    <row r="324" spans="1:14" s="1" customFormat="1">
      <c r="A324" s="120"/>
      <c r="B324" s="21"/>
      <c r="C324" s="268"/>
      <c r="D324" s="326"/>
      <c r="E324" s="118"/>
      <c r="F324" s="93"/>
      <c r="G324" s="119"/>
      <c r="H324" s="93"/>
      <c r="I324" s="119"/>
      <c r="J324" s="93"/>
      <c r="K324" s="119"/>
      <c r="L324" s="93"/>
      <c r="M324" s="119"/>
      <c r="N324" s="2"/>
    </row>
    <row r="325" spans="1:14" s="1" customFormat="1">
      <c r="A325" s="120"/>
      <c r="B325" s="21"/>
      <c r="C325" s="268"/>
      <c r="D325" s="326"/>
      <c r="E325" s="118"/>
      <c r="F325" s="93"/>
      <c r="G325" s="119"/>
      <c r="H325" s="93"/>
      <c r="I325" s="119"/>
      <c r="J325" s="93"/>
      <c r="K325" s="119"/>
      <c r="L325" s="93"/>
      <c r="M325" s="119"/>
      <c r="N325" s="2"/>
    </row>
    <row r="326" spans="1:14" s="1" customFormat="1">
      <c r="A326" s="120"/>
      <c r="B326" s="21"/>
      <c r="C326" s="268"/>
      <c r="D326" s="326"/>
      <c r="E326" s="118"/>
      <c r="F326" s="93"/>
      <c r="G326" s="119"/>
      <c r="H326" s="93"/>
      <c r="I326" s="119"/>
      <c r="J326" s="93"/>
      <c r="K326" s="119"/>
      <c r="L326" s="93"/>
      <c r="M326" s="119"/>
      <c r="N326" s="2"/>
    </row>
    <row r="327" spans="1:14" s="1" customFormat="1">
      <c r="A327" s="120"/>
      <c r="B327" s="21"/>
      <c r="C327" s="268"/>
      <c r="D327" s="326"/>
      <c r="E327" s="118"/>
      <c r="F327" s="93"/>
      <c r="G327" s="119"/>
      <c r="H327" s="93"/>
      <c r="I327" s="119"/>
      <c r="J327" s="93"/>
      <c r="K327" s="119"/>
      <c r="L327" s="93"/>
      <c r="M327" s="119"/>
      <c r="N327" s="2"/>
    </row>
    <row r="328" spans="1:14" s="1" customFormat="1">
      <c r="A328" s="120"/>
      <c r="B328" s="21"/>
      <c r="C328" s="268"/>
      <c r="D328" s="326"/>
      <c r="E328" s="118"/>
      <c r="F328" s="93"/>
      <c r="G328" s="119"/>
      <c r="H328" s="93"/>
      <c r="I328" s="119"/>
      <c r="J328" s="93"/>
      <c r="K328" s="119"/>
      <c r="L328" s="93"/>
      <c r="M328" s="119"/>
      <c r="N328" s="2"/>
    </row>
    <row r="329" spans="1:14" s="1" customFormat="1">
      <c r="A329" s="120"/>
      <c r="B329" s="21"/>
      <c r="C329" s="268"/>
      <c r="D329" s="326"/>
      <c r="E329" s="118"/>
      <c r="F329" s="93"/>
      <c r="G329" s="119"/>
      <c r="H329" s="93"/>
      <c r="I329" s="119"/>
      <c r="J329" s="93"/>
      <c r="K329" s="119"/>
      <c r="L329" s="93"/>
      <c r="M329" s="119"/>
      <c r="N329" s="2"/>
    </row>
    <row r="330" spans="1:14" s="1" customFormat="1">
      <c r="A330" s="120"/>
      <c r="B330" s="21"/>
      <c r="C330" s="268"/>
      <c r="D330" s="326"/>
      <c r="E330" s="118"/>
      <c r="F330" s="93"/>
      <c r="G330" s="119"/>
      <c r="H330" s="93"/>
      <c r="I330" s="119"/>
      <c r="J330" s="93"/>
      <c r="K330" s="119"/>
      <c r="L330" s="93"/>
      <c r="M330" s="119"/>
      <c r="N330" s="2"/>
    </row>
    <row r="331" spans="1:14" s="1" customFormat="1">
      <c r="A331" s="120"/>
      <c r="B331" s="21"/>
      <c r="C331" s="268"/>
      <c r="D331" s="326"/>
      <c r="E331" s="118"/>
      <c r="F331" s="93"/>
      <c r="G331" s="119"/>
      <c r="H331" s="93"/>
      <c r="I331" s="119"/>
      <c r="J331" s="93"/>
      <c r="K331" s="119"/>
      <c r="L331" s="93"/>
      <c r="M331" s="119"/>
      <c r="N331" s="2"/>
    </row>
    <row r="332" spans="1:14" s="1" customFormat="1">
      <c r="A332" s="120"/>
      <c r="B332" s="21"/>
      <c r="C332" s="268"/>
      <c r="D332" s="326"/>
      <c r="E332" s="118"/>
      <c r="F332" s="93"/>
      <c r="G332" s="119"/>
      <c r="H332" s="93"/>
      <c r="I332" s="119"/>
      <c r="J332" s="93"/>
      <c r="K332" s="119"/>
      <c r="L332" s="93"/>
      <c r="M332" s="119"/>
      <c r="N332" s="2"/>
    </row>
    <row r="333" spans="1:14" s="1" customFormat="1">
      <c r="A333" s="120"/>
      <c r="B333" s="21"/>
      <c r="C333" s="268"/>
      <c r="D333" s="326"/>
      <c r="E333" s="118"/>
      <c r="F333" s="93"/>
      <c r="G333" s="119"/>
      <c r="H333" s="93"/>
      <c r="I333" s="119"/>
      <c r="J333" s="93"/>
      <c r="K333" s="119"/>
      <c r="L333" s="93"/>
      <c r="M333" s="119"/>
      <c r="N333" s="2"/>
    </row>
    <row r="334" spans="1:14" s="1" customFormat="1">
      <c r="A334" s="120"/>
      <c r="B334" s="21"/>
      <c r="C334" s="268"/>
      <c r="D334" s="326"/>
      <c r="E334" s="118"/>
      <c r="F334" s="93"/>
      <c r="G334" s="119"/>
      <c r="H334" s="93"/>
      <c r="I334" s="119"/>
      <c r="J334" s="93"/>
      <c r="K334" s="119"/>
      <c r="L334" s="93"/>
      <c r="M334" s="119"/>
      <c r="N334" s="2"/>
    </row>
    <row r="335" spans="1:14" s="1" customFormat="1">
      <c r="A335" s="120"/>
      <c r="B335" s="21"/>
      <c r="C335" s="268"/>
      <c r="D335" s="326"/>
      <c r="E335" s="118"/>
      <c r="F335" s="93"/>
      <c r="G335" s="119"/>
      <c r="H335" s="93"/>
      <c r="I335" s="119"/>
      <c r="J335" s="93"/>
      <c r="K335" s="119"/>
      <c r="L335" s="93"/>
      <c r="M335" s="119"/>
      <c r="N335" s="2"/>
    </row>
    <row r="336" spans="1:14" s="1" customFormat="1">
      <c r="A336" s="120"/>
      <c r="B336" s="21"/>
      <c r="C336" s="268"/>
      <c r="D336" s="326"/>
      <c r="E336" s="118"/>
      <c r="F336" s="93"/>
      <c r="G336" s="119"/>
      <c r="H336" s="93"/>
      <c r="I336" s="119"/>
      <c r="J336" s="93"/>
      <c r="K336" s="119"/>
      <c r="L336" s="93"/>
      <c r="M336" s="119"/>
      <c r="N336" s="2"/>
    </row>
    <row r="337" spans="1:14" s="1" customFormat="1">
      <c r="A337" s="120"/>
      <c r="B337" s="21"/>
      <c r="C337" s="268"/>
      <c r="D337" s="326"/>
      <c r="E337" s="118"/>
      <c r="F337" s="93"/>
      <c r="G337" s="119"/>
      <c r="H337" s="93"/>
      <c r="I337" s="119"/>
      <c r="J337" s="93"/>
      <c r="K337" s="119"/>
      <c r="L337" s="93"/>
      <c r="M337" s="119"/>
      <c r="N337" s="2"/>
    </row>
    <row r="338" spans="1:14" s="1" customFormat="1">
      <c r="A338" s="120"/>
      <c r="B338" s="21"/>
      <c r="C338" s="268"/>
      <c r="D338" s="326"/>
      <c r="E338" s="118"/>
      <c r="F338" s="93"/>
      <c r="G338" s="119"/>
      <c r="H338" s="93"/>
      <c r="I338" s="119"/>
      <c r="J338" s="93"/>
      <c r="K338" s="119"/>
      <c r="L338" s="93"/>
      <c r="M338" s="119"/>
      <c r="N338" s="2"/>
    </row>
    <row r="339" spans="1:14" s="1" customFormat="1">
      <c r="A339" s="120"/>
      <c r="B339" s="21"/>
      <c r="C339" s="268"/>
      <c r="D339" s="326"/>
      <c r="E339" s="118"/>
      <c r="F339" s="93"/>
      <c r="G339" s="119"/>
      <c r="H339" s="93"/>
      <c r="I339" s="119"/>
      <c r="J339" s="93"/>
      <c r="K339" s="119"/>
      <c r="L339" s="93"/>
      <c r="M339" s="119"/>
      <c r="N339" s="2"/>
    </row>
    <row r="340" spans="1:14" s="1" customFormat="1">
      <c r="A340" s="120"/>
      <c r="B340" s="21"/>
      <c r="C340" s="268"/>
      <c r="D340" s="326"/>
      <c r="E340" s="118"/>
      <c r="F340" s="93"/>
      <c r="G340" s="119"/>
      <c r="H340" s="93"/>
      <c r="I340" s="119"/>
      <c r="J340" s="93"/>
      <c r="K340" s="119"/>
      <c r="L340" s="93"/>
      <c r="M340" s="119"/>
      <c r="N340" s="2"/>
    </row>
    <row r="341" spans="1:14" s="1" customFormat="1">
      <c r="A341" s="120"/>
      <c r="B341" s="21"/>
      <c r="C341" s="268"/>
      <c r="D341" s="326"/>
      <c r="E341" s="118"/>
      <c r="F341" s="93"/>
      <c r="G341" s="119"/>
      <c r="H341" s="93"/>
      <c r="I341" s="119"/>
      <c r="J341" s="93"/>
      <c r="K341" s="119"/>
      <c r="L341" s="93"/>
      <c r="M341" s="119"/>
      <c r="N341" s="2"/>
    </row>
    <row r="342" spans="1:14" s="1" customFormat="1">
      <c r="A342" s="120"/>
      <c r="B342" s="21"/>
      <c r="C342" s="268"/>
      <c r="D342" s="326"/>
      <c r="E342" s="118"/>
      <c r="F342" s="93"/>
      <c r="G342" s="119"/>
      <c r="H342" s="93"/>
      <c r="I342" s="119"/>
      <c r="J342" s="93"/>
      <c r="K342" s="119"/>
      <c r="L342" s="93"/>
      <c r="M342" s="119"/>
      <c r="N342" s="2"/>
    </row>
    <row r="343" spans="1:14" s="1" customFormat="1">
      <c r="A343" s="120"/>
      <c r="B343" s="21"/>
      <c r="C343" s="268"/>
      <c r="D343" s="326"/>
      <c r="E343" s="118"/>
      <c r="F343" s="93"/>
      <c r="G343" s="119"/>
      <c r="H343" s="93"/>
      <c r="I343" s="119"/>
      <c r="J343" s="93"/>
      <c r="K343" s="119"/>
      <c r="L343" s="93"/>
      <c r="M343" s="119"/>
      <c r="N343" s="2"/>
    </row>
    <row r="344" spans="1:14" s="1" customFormat="1">
      <c r="A344" s="120"/>
      <c r="B344" s="21"/>
      <c r="C344" s="268"/>
      <c r="D344" s="326"/>
      <c r="E344" s="118"/>
      <c r="F344" s="93"/>
      <c r="G344" s="119"/>
      <c r="H344" s="93"/>
      <c r="I344" s="119"/>
      <c r="J344" s="93"/>
      <c r="K344" s="119"/>
      <c r="L344" s="93"/>
      <c r="M344" s="119"/>
      <c r="N344" s="2"/>
    </row>
    <row r="345" spans="1:14" s="1" customFormat="1">
      <c r="A345" s="120"/>
      <c r="B345" s="21"/>
      <c r="C345" s="268"/>
      <c r="D345" s="326"/>
      <c r="E345" s="118"/>
      <c r="F345" s="93"/>
      <c r="G345" s="119"/>
      <c r="H345" s="93"/>
      <c r="I345" s="119"/>
      <c r="J345" s="93"/>
      <c r="K345" s="119"/>
      <c r="L345" s="93"/>
      <c r="M345" s="119"/>
      <c r="N345" s="2"/>
    </row>
    <row r="346" spans="1:14" s="1" customFormat="1">
      <c r="A346" s="120"/>
      <c r="B346" s="21"/>
      <c r="C346" s="268"/>
      <c r="D346" s="326"/>
      <c r="E346" s="118"/>
      <c r="F346" s="93"/>
      <c r="G346" s="119"/>
      <c r="H346" s="93"/>
      <c r="I346" s="119"/>
      <c r="J346" s="93"/>
      <c r="K346" s="119"/>
      <c r="L346" s="93"/>
      <c r="M346" s="119"/>
      <c r="N346" s="2"/>
    </row>
    <row r="347" spans="1:14" s="1" customFormat="1">
      <c r="A347" s="120"/>
      <c r="B347" s="21"/>
      <c r="C347" s="268"/>
      <c r="D347" s="326"/>
      <c r="E347" s="118"/>
      <c r="F347" s="93"/>
      <c r="G347" s="119"/>
      <c r="H347" s="93"/>
      <c r="I347" s="119"/>
      <c r="J347" s="93"/>
      <c r="K347" s="119"/>
      <c r="L347" s="93"/>
      <c r="M347" s="119"/>
      <c r="N347" s="2"/>
    </row>
    <row r="348" spans="1:14" s="1" customFormat="1">
      <c r="A348" s="120"/>
      <c r="B348" s="21"/>
      <c r="C348" s="268"/>
      <c r="D348" s="326"/>
      <c r="E348" s="118"/>
      <c r="F348" s="93"/>
      <c r="G348" s="119"/>
      <c r="H348" s="93"/>
      <c r="I348" s="119"/>
      <c r="J348" s="93"/>
      <c r="K348" s="119"/>
      <c r="L348" s="93"/>
      <c r="M348" s="119"/>
      <c r="N348" s="2"/>
    </row>
    <row r="349" spans="1:14" s="1" customFormat="1">
      <c r="A349" s="120"/>
      <c r="B349" s="21"/>
      <c r="C349" s="268"/>
      <c r="D349" s="326"/>
      <c r="E349" s="118"/>
      <c r="F349" s="93"/>
      <c r="G349" s="119"/>
      <c r="H349" s="93"/>
      <c r="I349" s="119"/>
      <c r="J349" s="93"/>
      <c r="K349" s="119"/>
      <c r="L349" s="93"/>
      <c r="M349" s="119"/>
      <c r="N349" s="2"/>
    </row>
    <row r="350" spans="1:14" s="1" customFormat="1">
      <c r="A350" s="120"/>
      <c r="B350" s="21"/>
      <c r="C350" s="268"/>
      <c r="D350" s="326"/>
      <c r="E350" s="118"/>
      <c r="F350" s="93"/>
      <c r="G350" s="119"/>
      <c r="H350" s="93"/>
      <c r="I350" s="119"/>
      <c r="J350" s="93"/>
      <c r="K350" s="119"/>
      <c r="L350" s="93"/>
      <c r="M350" s="119"/>
      <c r="N350" s="2"/>
    </row>
    <row r="351" spans="1:14" s="1" customFormat="1">
      <c r="A351" s="120"/>
      <c r="B351" s="21"/>
      <c r="C351" s="268"/>
      <c r="D351" s="326"/>
      <c r="E351" s="118"/>
      <c r="F351" s="93"/>
      <c r="G351" s="119"/>
      <c r="H351" s="93"/>
      <c r="I351" s="119"/>
      <c r="J351" s="93"/>
      <c r="K351" s="119"/>
      <c r="L351" s="93"/>
      <c r="M351" s="119"/>
      <c r="N351" s="2"/>
    </row>
    <row r="352" spans="1:14" s="1" customFormat="1">
      <c r="A352" s="120"/>
      <c r="B352" s="21"/>
      <c r="C352" s="268"/>
      <c r="D352" s="326"/>
      <c r="E352" s="118"/>
      <c r="F352" s="93"/>
      <c r="G352" s="119"/>
      <c r="H352" s="93"/>
      <c r="I352" s="119"/>
      <c r="J352" s="93"/>
      <c r="K352" s="119"/>
      <c r="L352" s="93"/>
      <c r="M352" s="119"/>
      <c r="N352" s="2"/>
    </row>
    <row r="353" spans="1:14" s="1" customFormat="1">
      <c r="A353" s="120"/>
      <c r="B353" s="21"/>
      <c r="C353" s="268"/>
      <c r="D353" s="326"/>
      <c r="E353" s="118"/>
      <c r="F353" s="93"/>
      <c r="G353" s="119"/>
      <c r="H353" s="93"/>
      <c r="I353" s="119"/>
      <c r="J353" s="93"/>
      <c r="K353" s="119"/>
      <c r="L353" s="93"/>
      <c r="M353" s="119"/>
      <c r="N353" s="2"/>
    </row>
    <row r="354" spans="1:14" s="1" customFormat="1">
      <c r="A354" s="120"/>
      <c r="B354" s="21"/>
      <c r="C354" s="268"/>
      <c r="D354" s="326"/>
      <c r="E354" s="118"/>
      <c r="F354" s="93"/>
      <c r="G354" s="119"/>
      <c r="H354" s="93"/>
      <c r="I354" s="119"/>
      <c r="J354" s="93"/>
      <c r="K354" s="119"/>
      <c r="L354" s="93"/>
      <c r="M354" s="119"/>
      <c r="N354" s="2"/>
    </row>
    <row r="355" spans="1:14" s="1" customFormat="1">
      <c r="A355" s="120"/>
      <c r="B355" s="21"/>
      <c r="C355" s="268"/>
      <c r="D355" s="326"/>
      <c r="E355" s="118"/>
      <c r="F355" s="93"/>
      <c r="G355" s="119"/>
      <c r="H355" s="93"/>
      <c r="I355" s="119"/>
      <c r="J355" s="93"/>
      <c r="K355" s="119"/>
      <c r="L355" s="93"/>
      <c r="M355" s="119"/>
      <c r="N355" s="2"/>
    </row>
    <row r="356" spans="1:14" s="1" customFormat="1">
      <c r="A356" s="120"/>
      <c r="B356" s="21"/>
      <c r="C356" s="268"/>
      <c r="D356" s="326"/>
      <c r="E356" s="118"/>
      <c r="F356" s="93"/>
      <c r="G356" s="119"/>
      <c r="H356" s="93"/>
      <c r="I356" s="119"/>
      <c r="J356" s="93"/>
      <c r="K356" s="119"/>
      <c r="L356" s="93"/>
      <c r="M356" s="119"/>
      <c r="N356" s="2"/>
    </row>
    <row r="357" spans="1:14" s="1" customFormat="1">
      <c r="A357" s="120"/>
      <c r="B357" s="21"/>
      <c r="C357" s="268"/>
      <c r="D357" s="326"/>
      <c r="E357" s="118"/>
      <c r="F357" s="93"/>
      <c r="G357" s="119"/>
      <c r="H357" s="93"/>
      <c r="I357" s="119"/>
      <c r="J357" s="93"/>
      <c r="K357" s="119"/>
      <c r="L357" s="93"/>
      <c r="M357" s="119"/>
      <c r="N357" s="2"/>
    </row>
    <row r="358" spans="1:14" s="1" customFormat="1">
      <c r="A358" s="120"/>
      <c r="B358" s="21"/>
      <c r="C358" s="268"/>
      <c r="D358" s="326"/>
      <c r="E358" s="118"/>
      <c r="F358" s="93"/>
      <c r="G358" s="119"/>
      <c r="H358" s="93"/>
      <c r="I358" s="119"/>
      <c r="J358" s="93"/>
      <c r="K358" s="119"/>
      <c r="L358" s="93"/>
      <c r="M358" s="119"/>
      <c r="N358" s="2"/>
    </row>
    <row r="359" spans="1:14" s="1" customFormat="1">
      <c r="A359" s="120"/>
      <c r="B359" s="21"/>
      <c r="C359" s="268"/>
      <c r="D359" s="326"/>
      <c r="E359" s="118"/>
      <c r="F359" s="93"/>
      <c r="G359" s="119"/>
      <c r="H359" s="93"/>
      <c r="I359" s="119"/>
      <c r="J359" s="93"/>
      <c r="K359" s="119"/>
      <c r="L359" s="93"/>
      <c r="M359" s="119"/>
      <c r="N359" s="2"/>
    </row>
    <row r="360" spans="1:14" s="1" customFormat="1">
      <c r="A360" s="120"/>
      <c r="B360" s="21"/>
      <c r="C360" s="268"/>
      <c r="D360" s="326"/>
      <c r="E360" s="118"/>
      <c r="F360" s="93"/>
      <c r="G360" s="119"/>
      <c r="H360" s="93"/>
      <c r="I360" s="119"/>
      <c r="J360" s="93"/>
      <c r="K360" s="119"/>
      <c r="L360" s="93"/>
      <c r="M360" s="119"/>
      <c r="N360" s="2"/>
    </row>
    <row r="361" spans="1:14" s="1" customFormat="1">
      <c r="A361" s="120"/>
      <c r="B361" s="21"/>
      <c r="C361" s="268"/>
      <c r="D361" s="326"/>
      <c r="E361" s="118"/>
      <c r="F361" s="93"/>
      <c r="G361" s="119"/>
      <c r="H361" s="93"/>
      <c r="I361" s="119"/>
      <c r="J361" s="93"/>
      <c r="K361" s="119"/>
      <c r="L361" s="93"/>
      <c r="M361" s="119"/>
      <c r="N361" s="2"/>
    </row>
    <row r="362" spans="1:14" s="1" customFormat="1">
      <c r="A362" s="120"/>
      <c r="B362" s="21"/>
      <c r="C362" s="268"/>
      <c r="D362" s="326"/>
      <c r="E362" s="118"/>
      <c r="F362" s="93"/>
      <c r="G362" s="119"/>
      <c r="H362" s="93"/>
      <c r="I362" s="119"/>
      <c r="J362" s="93"/>
      <c r="K362" s="119"/>
      <c r="L362" s="93"/>
      <c r="M362" s="119"/>
      <c r="N362" s="2"/>
    </row>
    <row r="363" spans="1:14" s="1" customFormat="1">
      <c r="A363" s="120"/>
      <c r="B363" s="21"/>
      <c r="C363" s="268"/>
      <c r="D363" s="326"/>
      <c r="E363" s="118"/>
      <c r="F363" s="93"/>
      <c r="G363" s="119"/>
      <c r="H363" s="93"/>
      <c r="I363" s="119"/>
      <c r="J363" s="93"/>
      <c r="K363" s="119"/>
      <c r="L363" s="93"/>
      <c r="M363" s="119"/>
      <c r="N363" s="2"/>
    </row>
    <row r="364" spans="1:14" s="1" customFormat="1">
      <c r="A364" s="120"/>
      <c r="B364" s="21"/>
      <c r="C364" s="268"/>
      <c r="D364" s="326"/>
      <c r="E364" s="118"/>
      <c r="F364" s="93"/>
      <c r="G364" s="119"/>
      <c r="H364" s="93"/>
      <c r="I364" s="119"/>
      <c r="J364" s="93"/>
      <c r="K364" s="119"/>
      <c r="L364" s="93"/>
      <c r="M364" s="119"/>
      <c r="N364" s="2"/>
    </row>
    <row r="365" spans="1:14" s="1" customFormat="1">
      <c r="A365" s="120"/>
      <c r="B365" s="21"/>
      <c r="C365" s="268"/>
      <c r="D365" s="326"/>
      <c r="E365" s="118"/>
      <c r="F365" s="93"/>
      <c r="G365" s="119"/>
      <c r="H365" s="93"/>
      <c r="I365" s="119"/>
      <c r="J365" s="93"/>
      <c r="K365" s="119"/>
      <c r="L365" s="93"/>
      <c r="M365" s="119"/>
      <c r="N365" s="2"/>
    </row>
    <row r="366" spans="1:14" s="1" customFormat="1">
      <c r="A366" s="120"/>
      <c r="B366" s="21"/>
      <c r="C366" s="268"/>
      <c r="D366" s="326"/>
      <c r="E366" s="118"/>
      <c r="F366" s="93"/>
      <c r="G366" s="119"/>
      <c r="H366" s="93"/>
      <c r="I366" s="119"/>
      <c r="J366" s="93"/>
      <c r="K366" s="119"/>
      <c r="L366" s="93"/>
      <c r="M366" s="119"/>
      <c r="N366" s="2"/>
    </row>
    <row r="367" spans="1:14" s="1" customFormat="1">
      <c r="A367" s="120"/>
      <c r="B367" s="21"/>
      <c r="C367" s="268"/>
      <c r="D367" s="326"/>
      <c r="E367" s="118"/>
      <c r="F367" s="93"/>
      <c r="G367" s="119"/>
      <c r="H367" s="93"/>
      <c r="I367" s="119"/>
      <c r="J367" s="93"/>
      <c r="K367" s="119"/>
      <c r="L367" s="93"/>
      <c r="M367" s="119"/>
      <c r="N367" s="2"/>
    </row>
    <row r="368" spans="1:14" s="1" customFormat="1">
      <c r="A368" s="120"/>
      <c r="B368" s="21"/>
      <c r="C368" s="268"/>
      <c r="D368" s="326"/>
      <c r="E368" s="118"/>
      <c r="F368" s="93"/>
      <c r="G368" s="119"/>
      <c r="H368" s="93"/>
      <c r="I368" s="119"/>
      <c r="J368" s="93"/>
      <c r="K368" s="119"/>
      <c r="L368" s="93"/>
      <c r="M368" s="119"/>
      <c r="N368" s="2"/>
    </row>
    <row r="369" spans="1:14" s="1" customFormat="1">
      <c r="A369" s="120"/>
      <c r="B369" s="21"/>
      <c r="C369" s="268"/>
      <c r="D369" s="326"/>
      <c r="E369" s="118"/>
      <c r="F369" s="93"/>
      <c r="G369" s="119"/>
      <c r="H369" s="93"/>
      <c r="I369" s="119"/>
      <c r="J369" s="93"/>
      <c r="K369" s="119"/>
      <c r="L369" s="93"/>
      <c r="M369" s="119"/>
      <c r="N369" s="2"/>
    </row>
    <row r="370" spans="1:14" s="1" customFormat="1">
      <c r="A370" s="120"/>
      <c r="B370" s="21"/>
      <c r="C370" s="268"/>
      <c r="D370" s="326"/>
      <c r="E370" s="118"/>
      <c r="F370" s="93"/>
      <c r="G370" s="119"/>
      <c r="H370" s="93"/>
      <c r="I370" s="119"/>
      <c r="J370" s="93"/>
      <c r="K370" s="119"/>
      <c r="L370" s="93"/>
      <c r="M370" s="119"/>
      <c r="N370" s="2"/>
    </row>
    <row r="371" spans="1:14" s="1" customFormat="1">
      <c r="A371" s="120"/>
      <c r="B371" s="21"/>
      <c r="C371" s="268"/>
      <c r="D371" s="326"/>
      <c r="E371" s="118"/>
      <c r="F371" s="93"/>
      <c r="G371" s="119"/>
      <c r="H371" s="93"/>
      <c r="I371" s="119"/>
      <c r="J371" s="93"/>
      <c r="K371" s="119"/>
      <c r="L371" s="93"/>
      <c r="M371" s="119"/>
      <c r="N371" s="2"/>
    </row>
    <row r="372" spans="1:14" s="1" customFormat="1">
      <c r="A372" s="120"/>
      <c r="B372" s="21"/>
      <c r="C372" s="268"/>
      <c r="D372" s="326"/>
      <c r="E372" s="118"/>
      <c r="F372" s="93"/>
      <c r="G372" s="119"/>
      <c r="H372" s="93"/>
      <c r="I372" s="119"/>
      <c r="J372" s="93"/>
      <c r="K372" s="119"/>
      <c r="L372" s="93"/>
      <c r="M372" s="119"/>
      <c r="N372" s="2"/>
    </row>
    <row r="373" spans="1:14" s="1" customFormat="1">
      <c r="A373" s="120"/>
      <c r="B373" s="21"/>
      <c r="C373" s="268"/>
      <c r="D373" s="326"/>
      <c r="E373" s="118"/>
      <c r="F373" s="93"/>
      <c r="G373" s="119"/>
      <c r="H373" s="93"/>
      <c r="I373" s="119"/>
      <c r="J373" s="93"/>
      <c r="K373" s="119"/>
      <c r="L373" s="93"/>
      <c r="M373" s="119"/>
      <c r="N373" s="2"/>
    </row>
    <row r="374" spans="1:14" s="1" customFormat="1">
      <c r="A374" s="120"/>
      <c r="B374" s="21"/>
      <c r="C374" s="268"/>
      <c r="D374" s="326"/>
      <c r="E374" s="118"/>
      <c r="F374" s="93"/>
      <c r="G374" s="119"/>
      <c r="H374" s="93"/>
      <c r="I374" s="119"/>
      <c r="J374" s="93"/>
      <c r="K374" s="119"/>
      <c r="L374" s="93"/>
      <c r="M374" s="119"/>
      <c r="N374" s="2"/>
    </row>
    <row r="375" spans="1:14" s="1" customFormat="1">
      <c r="A375" s="120"/>
      <c r="B375" s="21"/>
      <c r="C375" s="268"/>
      <c r="D375" s="326"/>
      <c r="E375" s="118"/>
      <c r="F375" s="93"/>
      <c r="G375" s="119"/>
      <c r="H375" s="93"/>
      <c r="I375" s="119"/>
      <c r="J375" s="93"/>
      <c r="K375" s="119"/>
      <c r="L375" s="93"/>
      <c r="M375" s="119"/>
      <c r="N375" s="2"/>
    </row>
    <row r="376" spans="1:14" s="1" customFormat="1">
      <c r="A376" s="120"/>
      <c r="B376" s="21"/>
      <c r="C376" s="268"/>
      <c r="D376" s="326"/>
      <c r="E376" s="118"/>
      <c r="F376" s="93"/>
      <c r="G376" s="119"/>
      <c r="H376" s="93"/>
      <c r="I376" s="119"/>
      <c r="J376" s="93"/>
      <c r="K376" s="119"/>
      <c r="L376" s="93"/>
      <c r="M376" s="119"/>
      <c r="N376" s="2"/>
    </row>
    <row r="377" spans="1:14" s="1" customFormat="1">
      <c r="A377" s="120"/>
      <c r="B377" s="21"/>
      <c r="C377" s="268"/>
      <c r="D377" s="326"/>
      <c r="E377" s="118"/>
      <c r="F377" s="93"/>
      <c r="G377" s="119"/>
      <c r="H377" s="93"/>
      <c r="I377" s="119"/>
      <c r="J377" s="93"/>
      <c r="K377" s="119"/>
      <c r="L377" s="93"/>
      <c r="M377" s="119"/>
      <c r="N377" s="2"/>
    </row>
    <row r="378" spans="1:14" s="1" customFormat="1">
      <c r="A378" s="120"/>
      <c r="B378" s="21"/>
      <c r="C378" s="268"/>
      <c r="D378" s="326"/>
      <c r="E378" s="118"/>
      <c r="F378" s="93"/>
      <c r="G378" s="119"/>
      <c r="H378" s="93"/>
      <c r="I378" s="119"/>
      <c r="J378" s="93"/>
      <c r="K378" s="119"/>
      <c r="L378" s="93"/>
      <c r="M378" s="119"/>
      <c r="N378" s="2"/>
    </row>
    <row r="379" spans="1:14" s="1" customFormat="1">
      <c r="A379" s="120"/>
      <c r="B379" s="21"/>
      <c r="C379" s="268"/>
      <c r="D379" s="326"/>
      <c r="E379" s="118"/>
      <c r="F379" s="93"/>
      <c r="G379" s="119"/>
      <c r="H379" s="93"/>
      <c r="I379" s="119"/>
      <c r="J379" s="93"/>
      <c r="K379" s="119"/>
      <c r="L379" s="93"/>
      <c r="M379" s="119"/>
      <c r="N379" s="2"/>
    </row>
    <row r="380" spans="1:14" s="1" customFormat="1">
      <c r="A380" s="120"/>
      <c r="B380" s="21"/>
      <c r="C380" s="268"/>
      <c r="D380" s="326"/>
      <c r="E380" s="118"/>
      <c r="F380" s="93"/>
      <c r="G380" s="119"/>
      <c r="H380" s="93"/>
      <c r="I380" s="119"/>
      <c r="J380" s="93"/>
      <c r="K380" s="119"/>
      <c r="L380" s="93"/>
      <c r="M380" s="119"/>
      <c r="N380" s="2"/>
    </row>
    <row r="381" spans="1:14" s="1" customFormat="1">
      <c r="A381" s="120"/>
      <c r="B381" s="21"/>
      <c r="C381" s="268"/>
      <c r="D381" s="326"/>
      <c r="E381" s="118"/>
      <c r="F381" s="93"/>
      <c r="G381" s="119"/>
      <c r="H381" s="93"/>
      <c r="I381" s="119"/>
      <c r="J381" s="93"/>
      <c r="K381" s="119"/>
      <c r="L381" s="93"/>
      <c r="M381" s="119"/>
      <c r="N381" s="2"/>
    </row>
    <row r="382" spans="1:14" s="1" customFormat="1">
      <c r="A382" s="120"/>
      <c r="B382" s="21"/>
      <c r="C382" s="268"/>
      <c r="D382" s="326"/>
      <c r="E382" s="118"/>
      <c r="F382" s="93"/>
      <c r="G382" s="119"/>
      <c r="H382" s="93"/>
      <c r="I382" s="119"/>
      <c r="J382" s="93"/>
      <c r="K382" s="119"/>
      <c r="L382" s="93"/>
      <c r="M382" s="119"/>
      <c r="N382" s="2"/>
    </row>
    <row r="383" spans="1:14" s="1" customFormat="1">
      <c r="A383" s="120"/>
      <c r="B383" s="21"/>
      <c r="C383" s="268"/>
      <c r="D383" s="326"/>
      <c r="E383" s="118"/>
      <c r="F383" s="93"/>
      <c r="G383" s="119"/>
      <c r="H383" s="93"/>
      <c r="I383" s="119"/>
      <c r="J383" s="93"/>
      <c r="K383" s="119"/>
      <c r="L383" s="93"/>
      <c r="M383" s="119"/>
      <c r="N383" s="2"/>
    </row>
    <row r="384" spans="1:14" s="1" customFormat="1">
      <c r="A384" s="120"/>
      <c r="B384" s="21"/>
      <c r="C384" s="268"/>
      <c r="D384" s="326"/>
      <c r="E384" s="118"/>
      <c r="F384" s="93"/>
      <c r="G384" s="119"/>
      <c r="H384" s="93"/>
      <c r="I384" s="119"/>
      <c r="J384" s="93"/>
      <c r="K384" s="119"/>
      <c r="L384" s="93"/>
      <c r="M384" s="119"/>
      <c r="N384" s="2"/>
    </row>
    <row r="385" spans="1:14" s="1" customFormat="1">
      <c r="A385" s="120"/>
      <c r="B385" s="21"/>
      <c r="C385" s="268"/>
      <c r="D385" s="326"/>
      <c r="E385" s="118"/>
      <c r="F385" s="93"/>
      <c r="G385" s="119"/>
      <c r="H385" s="93"/>
      <c r="I385" s="119"/>
      <c r="J385" s="93"/>
      <c r="K385" s="119"/>
      <c r="L385" s="93"/>
      <c r="M385" s="119"/>
      <c r="N385" s="2"/>
    </row>
    <row r="386" spans="1:14" s="1" customFormat="1">
      <c r="A386" s="120"/>
      <c r="B386" s="21"/>
      <c r="C386" s="268"/>
      <c r="D386" s="326"/>
      <c r="E386" s="118"/>
      <c r="F386" s="93"/>
      <c r="G386" s="119"/>
      <c r="H386" s="93"/>
      <c r="I386" s="119"/>
      <c r="J386" s="93"/>
      <c r="K386" s="119"/>
      <c r="L386" s="93"/>
      <c r="M386" s="119"/>
      <c r="N386" s="2"/>
    </row>
    <row r="387" spans="1:14" s="1" customFormat="1">
      <c r="A387" s="120"/>
      <c r="B387" s="21"/>
      <c r="C387" s="268"/>
      <c r="D387" s="326"/>
      <c r="E387" s="118"/>
      <c r="F387" s="93"/>
      <c r="G387" s="119"/>
      <c r="H387" s="93"/>
      <c r="I387" s="119"/>
      <c r="J387" s="93"/>
      <c r="K387" s="119"/>
      <c r="L387" s="93"/>
      <c r="M387" s="119"/>
      <c r="N387" s="2"/>
    </row>
    <row r="388" spans="1:14" s="1" customFormat="1">
      <c r="A388" s="120"/>
      <c r="B388" s="21"/>
      <c r="C388" s="268"/>
      <c r="D388" s="326"/>
      <c r="E388" s="118"/>
      <c r="F388" s="93"/>
      <c r="G388" s="119"/>
      <c r="H388" s="93"/>
      <c r="I388" s="119"/>
      <c r="J388" s="93"/>
      <c r="K388" s="119"/>
      <c r="L388" s="93"/>
      <c r="M388" s="119"/>
      <c r="N388" s="2"/>
    </row>
    <row r="389" spans="1:14" s="1" customFormat="1">
      <c r="A389" s="120"/>
      <c r="B389" s="21"/>
      <c r="C389" s="268"/>
      <c r="D389" s="326"/>
      <c r="E389" s="118"/>
      <c r="F389" s="93"/>
      <c r="G389" s="119"/>
      <c r="H389" s="93"/>
      <c r="I389" s="119"/>
      <c r="J389" s="93"/>
      <c r="K389" s="119"/>
      <c r="L389" s="93"/>
      <c r="M389" s="119"/>
      <c r="N389" s="2"/>
    </row>
    <row r="390" spans="1:14" s="1" customFormat="1">
      <c r="A390" s="120"/>
      <c r="B390" s="21"/>
      <c r="C390" s="268"/>
      <c r="D390" s="326"/>
      <c r="E390" s="118"/>
      <c r="F390" s="93"/>
      <c r="G390" s="119"/>
      <c r="H390" s="93"/>
      <c r="I390" s="119"/>
      <c r="J390" s="93"/>
      <c r="K390" s="119"/>
      <c r="L390" s="93"/>
      <c r="M390" s="119"/>
      <c r="N390" s="2"/>
    </row>
    <row r="391" spans="1:14" s="1" customFormat="1">
      <c r="A391" s="120"/>
      <c r="B391" s="21"/>
      <c r="C391" s="268"/>
      <c r="D391" s="326"/>
      <c r="E391" s="118"/>
      <c r="F391" s="93"/>
      <c r="G391" s="119"/>
      <c r="H391" s="93"/>
      <c r="I391" s="119"/>
      <c r="J391" s="93"/>
      <c r="K391" s="119"/>
      <c r="L391" s="93"/>
      <c r="M391" s="119"/>
      <c r="N391" s="2"/>
    </row>
    <row r="392" spans="1:14" s="1" customFormat="1">
      <c r="A392" s="120"/>
      <c r="B392" s="21"/>
      <c r="C392" s="268"/>
      <c r="D392" s="326"/>
      <c r="E392" s="118"/>
      <c r="F392" s="93"/>
      <c r="G392" s="119"/>
      <c r="H392" s="93"/>
      <c r="I392" s="119"/>
      <c r="J392" s="93"/>
      <c r="K392" s="119"/>
      <c r="L392" s="93"/>
      <c r="M392" s="119"/>
      <c r="N392" s="2"/>
    </row>
    <row r="393" spans="1:14" s="1" customFormat="1">
      <c r="A393" s="120"/>
      <c r="B393" s="21"/>
      <c r="C393" s="268"/>
      <c r="D393" s="326"/>
      <c r="E393" s="118"/>
      <c r="F393" s="93"/>
      <c r="G393" s="119"/>
      <c r="H393" s="93"/>
      <c r="I393" s="119"/>
      <c r="J393" s="93"/>
      <c r="K393" s="119"/>
      <c r="L393" s="93"/>
      <c r="M393" s="119"/>
      <c r="N393" s="2"/>
    </row>
    <row r="394" spans="1:14" s="1" customFormat="1">
      <c r="A394" s="120"/>
      <c r="B394" s="21"/>
      <c r="C394" s="268"/>
      <c r="D394" s="326"/>
      <c r="E394" s="118"/>
      <c r="F394" s="93"/>
      <c r="G394" s="119"/>
      <c r="H394" s="93"/>
      <c r="I394" s="119"/>
      <c r="J394" s="93"/>
      <c r="K394" s="119"/>
      <c r="L394" s="93"/>
      <c r="M394" s="119"/>
      <c r="N394" s="2"/>
    </row>
    <row r="395" spans="1:14" s="1" customFormat="1">
      <c r="A395" s="120"/>
      <c r="B395" s="21"/>
      <c r="C395" s="268"/>
      <c r="D395" s="326"/>
      <c r="E395" s="118"/>
      <c r="F395" s="93"/>
      <c r="G395" s="119"/>
      <c r="H395" s="93"/>
      <c r="I395" s="119"/>
      <c r="J395" s="93"/>
      <c r="K395" s="119"/>
      <c r="L395" s="93"/>
      <c r="M395" s="119"/>
      <c r="N395" s="2"/>
    </row>
    <row r="396" spans="1:14" s="1" customFormat="1">
      <c r="A396" s="120"/>
      <c r="B396" s="21"/>
      <c r="C396" s="268"/>
      <c r="D396" s="326"/>
      <c r="E396" s="118"/>
      <c r="F396" s="93"/>
      <c r="G396" s="119"/>
      <c r="H396" s="93"/>
      <c r="I396" s="119"/>
      <c r="J396" s="93"/>
      <c r="K396" s="119"/>
      <c r="L396" s="93"/>
      <c r="M396" s="119"/>
      <c r="N396" s="2"/>
    </row>
    <row r="397" spans="1:14" s="1" customFormat="1">
      <c r="A397" s="120"/>
      <c r="B397" s="21"/>
      <c r="C397" s="268"/>
      <c r="D397" s="326"/>
      <c r="E397" s="118"/>
      <c r="F397" s="93"/>
      <c r="G397" s="119"/>
      <c r="H397" s="93"/>
      <c r="I397" s="119"/>
      <c r="J397" s="93"/>
      <c r="K397" s="119"/>
      <c r="L397" s="93"/>
      <c r="M397" s="119"/>
      <c r="N397" s="2"/>
    </row>
    <row r="398" spans="1:14" s="1" customFormat="1">
      <c r="A398" s="120"/>
      <c r="B398" s="21"/>
      <c r="C398" s="268"/>
      <c r="D398" s="326"/>
      <c r="E398" s="118"/>
      <c r="F398" s="93"/>
      <c r="G398" s="119"/>
      <c r="H398" s="93"/>
      <c r="I398" s="119"/>
      <c r="J398" s="93"/>
      <c r="K398" s="119"/>
      <c r="L398" s="93"/>
      <c r="M398" s="119"/>
      <c r="N398" s="2"/>
    </row>
    <row r="399" spans="1:14" s="1" customFormat="1">
      <c r="A399" s="120"/>
      <c r="B399" s="21"/>
      <c r="C399" s="268"/>
      <c r="D399" s="326"/>
      <c r="E399" s="118"/>
      <c r="F399" s="93"/>
      <c r="G399" s="119"/>
      <c r="H399" s="93"/>
      <c r="I399" s="119"/>
      <c r="J399" s="93"/>
      <c r="K399" s="119"/>
      <c r="L399" s="93"/>
      <c r="M399" s="119"/>
      <c r="N399" s="2"/>
    </row>
    <row r="400" spans="1:14" s="1" customFormat="1">
      <c r="A400" s="120"/>
      <c r="B400" s="21"/>
      <c r="C400" s="268"/>
      <c r="D400" s="326"/>
      <c r="E400" s="118"/>
      <c r="F400" s="93"/>
      <c r="G400" s="119"/>
      <c r="H400" s="93"/>
      <c r="I400" s="119"/>
      <c r="J400" s="93"/>
      <c r="K400" s="119"/>
      <c r="L400" s="93"/>
      <c r="M400" s="119"/>
      <c r="N400" s="2"/>
    </row>
    <row r="401" spans="1:14" s="1" customFormat="1">
      <c r="A401" s="120"/>
      <c r="B401" s="21"/>
      <c r="C401" s="268"/>
      <c r="D401" s="326"/>
      <c r="E401" s="118"/>
      <c r="F401" s="93"/>
      <c r="G401" s="119"/>
      <c r="H401" s="93"/>
      <c r="I401" s="119"/>
      <c r="J401" s="93"/>
      <c r="K401" s="119"/>
      <c r="L401" s="93"/>
      <c r="M401" s="119"/>
      <c r="N401" s="2"/>
    </row>
    <row r="402" spans="1:14" s="1" customFormat="1">
      <c r="A402" s="120"/>
      <c r="B402" s="21"/>
      <c r="C402" s="268"/>
      <c r="D402" s="326"/>
      <c r="E402" s="118"/>
      <c r="F402" s="93"/>
      <c r="G402" s="119"/>
      <c r="H402" s="93"/>
      <c r="I402" s="119"/>
      <c r="J402" s="93"/>
      <c r="K402" s="119"/>
      <c r="L402" s="93"/>
      <c r="M402" s="119"/>
      <c r="N402" s="2"/>
    </row>
    <row r="403" spans="1:14" s="1" customFormat="1">
      <c r="A403" s="120"/>
      <c r="B403" s="21"/>
      <c r="C403" s="268"/>
      <c r="D403" s="326"/>
      <c r="E403" s="118"/>
      <c r="F403" s="93"/>
      <c r="G403" s="119"/>
      <c r="H403" s="93"/>
      <c r="I403" s="119"/>
      <c r="J403" s="93"/>
      <c r="K403" s="119"/>
      <c r="L403" s="93"/>
      <c r="M403" s="119"/>
      <c r="N403" s="2"/>
    </row>
    <row r="404" spans="1:14" s="1" customFormat="1">
      <c r="A404" s="120"/>
      <c r="B404" s="21"/>
      <c r="C404" s="268"/>
      <c r="D404" s="326"/>
      <c r="E404" s="118"/>
      <c r="F404" s="93"/>
      <c r="G404" s="119"/>
      <c r="H404" s="93"/>
      <c r="I404" s="119"/>
      <c r="J404" s="93"/>
      <c r="K404" s="119"/>
      <c r="L404" s="93"/>
      <c r="M404" s="119"/>
      <c r="N404" s="2"/>
    </row>
    <row r="405" spans="1:14" s="1" customFormat="1">
      <c r="A405" s="120"/>
      <c r="B405" s="21"/>
      <c r="C405" s="268"/>
      <c r="D405" s="326"/>
      <c r="E405" s="118"/>
      <c r="F405" s="93"/>
      <c r="G405" s="119"/>
      <c r="H405" s="93"/>
      <c r="I405" s="119"/>
      <c r="J405" s="93"/>
      <c r="K405" s="119"/>
      <c r="L405" s="93"/>
      <c r="M405" s="119"/>
      <c r="N405" s="2"/>
    </row>
    <row r="406" spans="1:14" s="1" customFormat="1">
      <c r="A406" s="120"/>
      <c r="B406" s="21"/>
      <c r="C406" s="268"/>
      <c r="D406" s="326"/>
      <c r="E406" s="118"/>
      <c r="F406" s="93"/>
      <c r="G406" s="119"/>
      <c r="H406" s="93"/>
      <c r="I406" s="119"/>
      <c r="J406" s="93"/>
      <c r="K406" s="119"/>
      <c r="L406" s="93"/>
      <c r="M406" s="119"/>
      <c r="N406" s="2"/>
    </row>
    <row r="407" spans="1:14" s="1" customFormat="1">
      <c r="A407" s="120"/>
      <c r="B407" s="21"/>
      <c r="C407" s="268"/>
      <c r="D407" s="326"/>
      <c r="E407" s="118"/>
      <c r="F407" s="93"/>
      <c r="G407" s="119"/>
      <c r="H407" s="93"/>
      <c r="I407" s="119"/>
      <c r="J407" s="93"/>
      <c r="K407" s="119"/>
      <c r="L407" s="93"/>
      <c r="M407" s="119"/>
      <c r="N407" s="2"/>
    </row>
    <row r="408" spans="1:14" s="1" customFormat="1">
      <c r="A408" s="120"/>
      <c r="B408" s="21"/>
      <c r="C408" s="268"/>
      <c r="D408" s="326"/>
      <c r="E408" s="118"/>
      <c r="F408" s="93"/>
      <c r="G408" s="119"/>
      <c r="H408" s="93"/>
      <c r="I408" s="119"/>
      <c r="J408" s="93"/>
      <c r="K408" s="119"/>
      <c r="L408" s="93"/>
      <c r="M408" s="119"/>
      <c r="N408" s="2"/>
    </row>
    <row r="409" spans="1:14" s="1" customFormat="1">
      <c r="A409" s="120"/>
      <c r="B409" s="21"/>
      <c r="C409" s="268"/>
      <c r="D409" s="326"/>
      <c r="E409" s="118"/>
      <c r="F409" s="93"/>
      <c r="G409" s="119"/>
      <c r="H409" s="93"/>
      <c r="I409" s="119"/>
      <c r="J409" s="93"/>
      <c r="K409" s="119"/>
      <c r="L409" s="93"/>
      <c r="M409" s="119"/>
      <c r="N409" s="2"/>
    </row>
    <row r="410" spans="1:14" s="1" customFormat="1">
      <c r="A410" s="120"/>
      <c r="B410" s="21"/>
      <c r="C410" s="268"/>
      <c r="D410" s="326"/>
      <c r="E410" s="118"/>
      <c r="F410" s="93"/>
      <c r="G410" s="119"/>
      <c r="H410" s="93"/>
      <c r="I410" s="119"/>
      <c r="J410" s="93"/>
      <c r="K410" s="119"/>
      <c r="L410" s="93"/>
      <c r="M410" s="119"/>
      <c r="N410" s="2"/>
    </row>
    <row r="411" spans="1:14" s="1" customFormat="1">
      <c r="A411" s="120"/>
      <c r="B411" s="21"/>
      <c r="C411" s="268"/>
      <c r="D411" s="326"/>
      <c r="E411" s="118"/>
      <c r="F411" s="93"/>
      <c r="G411" s="119"/>
      <c r="H411" s="93"/>
      <c r="I411" s="119"/>
      <c r="J411" s="93"/>
      <c r="K411" s="119"/>
      <c r="L411" s="93"/>
      <c r="M411" s="119"/>
      <c r="N411" s="2"/>
    </row>
    <row r="412" spans="1:14" s="1" customFormat="1">
      <c r="A412" s="120"/>
      <c r="B412" s="21"/>
      <c r="C412" s="268"/>
      <c r="D412" s="326"/>
      <c r="E412" s="118"/>
      <c r="F412" s="93"/>
      <c r="G412" s="119"/>
      <c r="H412" s="93"/>
      <c r="I412" s="119"/>
      <c r="J412" s="93"/>
      <c r="K412" s="119"/>
      <c r="L412" s="93"/>
      <c r="M412" s="119"/>
      <c r="N412" s="2"/>
    </row>
    <row r="413" spans="1:14" s="1" customFormat="1">
      <c r="A413" s="120"/>
      <c r="B413" s="21"/>
      <c r="C413" s="268"/>
      <c r="D413" s="326"/>
      <c r="E413" s="118"/>
      <c r="F413" s="93"/>
      <c r="G413" s="119"/>
      <c r="H413" s="93"/>
      <c r="I413" s="119"/>
      <c r="J413" s="93"/>
      <c r="K413" s="119"/>
      <c r="L413" s="93"/>
      <c r="M413" s="119"/>
      <c r="N413" s="2"/>
    </row>
    <row r="414" spans="1:14" s="1" customFormat="1">
      <c r="A414" s="120"/>
      <c r="B414" s="21"/>
      <c r="C414" s="268"/>
      <c r="D414" s="326"/>
      <c r="E414" s="118"/>
      <c r="F414" s="93"/>
      <c r="G414" s="119"/>
      <c r="H414" s="93"/>
      <c r="I414" s="119"/>
      <c r="J414" s="93"/>
      <c r="K414" s="119"/>
      <c r="L414" s="93"/>
      <c r="M414" s="119"/>
      <c r="N414" s="2"/>
    </row>
    <row r="415" spans="1:14" s="1" customFormat="1">
      <c r="A415" s="120"/>
      <c r="B415" s="21"/>
      <c r="C415" s="268"/>
      <c r="D415" s="326"/>
      <c r="E415" s="118"/>
      <c r="F415" s="93"/>
      <c r="G415" s="119"/>
      <c r="H415" s="93"/>
      <c r="I415" s="119"/>
      <c r="J415" s="93"/>
      <c r="K415" s="119"/>
      <c r="L415" s="93"/>
      <c r="M415" s="119"/>
      <c r="N415" s="2"/>
    </row>
    <row r="416" spans="1:14" s="1" customFormat="1">
      <c r="A416" s="120"/>
      <c r="B416" s="21"/>
      <c r="C416" s="268"/>
      <c r="D416" s="326"/>
      <c r="E416" s="118"/>
      <c r="F416" s="93"/>
      <c r="G416" s="119"/>
      <c r="H416" s="93"/>
      <c r="I416" s="119"/>
      <c r="J416" s="93"/>
      <c r="K416" s="119"/>
      <c r="L416" s="93"/>
      <c r="M416" s="119"/>
      <c r="N416" s="2"/>
    </row>
    <row r="417" spans="1:14" s="1" customFormat="1">
      <c r="A417" s="120"/>
      <c r="B417" s="21"/>
      <c r="C417" s="268"/>
      <c r="D417" s="326"/>
      <c r="E417" s="118"/>
      <c r="F417" s="93"/>
      <c r="G417" s="119"/>
      <c r="H417" s="93"/>
      <c r="I417" s="119"/>
      <c r="J417" s="93"/>
      <c r="K417" s="119"/>
      <c r="L417" s="93"/>
      <c r="M417" s="119"/>
      <c r="N417" s="2"/>
    </row>
    <row r="418" spans="1:14" s="1" customFormat="1">
      <c r="A418" s="120"/>
      <c r="B418" s="21"/>
      <c r="C418" s="268"/>
      <c r="D418" s="326"/>
      <c r="E418" s="118"/>
      <c r="F418" s="93"/>
      <c r="G418" s="119"/>
      <c r="H418" s="93"/>
      <c r="I418" s="119"/>
      <c r="J418" s="93"/>
      <c r="K418" s="119"/>
      <c r="L418" s="93"/>
      <c r="M418" s="119"/>
      <c r="N418" s="2"/>
    </row>
    <row r="419" spans="1:14" s="1" customFormat="1">
      <c r="A419" s="120"/>
      <c r="B419" s="21"/>
      <c r="C419" s="268"/>
      <c r="D419" s="326"/>
      <c r="E419" s="118"/>
      <c r="F419" s="93"/>
      <c r="G419" s="119"/>
      <c r="H419" s="93"/>
      <c r="I419" s="119"/>
      <c r="J419" s="93"/>
      <c r="K419" s="119"/>
      <c r="L419" s="93"/>
      <c r="M419" s="119"/>
      <c r="N419" s="2"/>
    </row>
    <row r="420" spans="1:14" s="1" customFormat="1">
      <c r="A420" s="120"/>
      <c r="B420" s="21"/>
      <c r="C420" s="268"/>
      <c r="D420" s="326"/>
      <c r="E420" s="118"/>
      <c r="F420" s="93"/>
      <c r="G420" s="119"/>
      <c r="H420" s="93"/>
      <c r="I420" s="119"/>
      <c r="J420" s="93"/>
      <c r="K420" s="119"/>
      <c r="L420" s="93"/>
      <c r="M420" s="119"/>
      <c r="N420" s="2"/>
    </row>
    <row r="421" spans="1:14" s="1" customFormat="1">
      <c r="A421" s="120"/>
      <c r="B421" s="21"/>
      <c r="C421" s="268"/>
      <c r="D421" s="326"/>
      <c r="E421" s="118"/>
      <c r="F421" s="93"/>
      <c r="G421" s="119"/>
      <c r="H421" s="93"/>
      <c r="I421" s="119"/>
      <c r="J421" s="93"/>
      <c r="K421" s="119"/>
      <c r="L421" s="93"/>
      <c r="M421" s="119"/>
      <c r="N421" s="2"/>
    </row>
    <row r="422" spans="1:14" s="1" customFormat="1">
      <c r="A422" s="120"/>
      <c r="B422" s="21"/>
      <c r="C422" s="268"/>
      <c r="D422" s="326"/>
      <c r="E422" s="118"/>
      <c r="F422" s="93"/>
      <c r="G422" s="119"/>
      <c r="H422" s="93"/>
      <c r="I422" s="119"/>
      <c r="J422" s="93"/>
      <c r="K422" s="119"/>
      <c r="L422" s="93"/>
      <c r="M422" s="119"/>
      <c r="N422" s="2"/>
    </row>
    <row r="423" spans="1:14" s="1" customFormat="1">
      <c r="A423" s="120"/>
      <c r="B423" s="21"/>
      <c r="C423" s="268"/>
      <c r="D423" s="326"/>
      <c r="E423" s="118"/>
      <c r="F423" s="93"/>
      <c r="G423" s="119"/>
      <c r="H423" s="93"/>
      <c r="I423" s="119"/>
      <c r="J423" s="93"/>
      <c r="K423" s="119"/>
      <c r="L423" s="93"/>
      <c r="M423" s="119"/>
      <c r="N423" s="2"/>
    </row>
    <row r="424" spans="1:14" s="1" customFormat="1">
      <c r="A424" s="120"/>
      <c r="B424" s="21"/>
      <c r="C424" s="268"/>
      <c r="D424" s="326"/>
      <c r="E424" s="118"/>
      <c r="F424" s="93"/>
      <c r="G424" s="119"/>
      <c r="H424" s="93"/>
      <c r="I424" s="119"/>
      <c r="J424" s="93"/>
      <c r="K424" s="119"/>
      <c r="L424" s="93"/>
      <c r="M424" s="119"/>
      <c r="N424" s="2"/>
    </row>
    <row r="425" spans="1:14" s="1" customFormat="1">
      <c r="A425" s="120"/>
      <c r="B425" s="21"/>
      <c r="C425" s="268"/>
      <c r="D425" s="326"/>
      <c r="E425" s="118"/>
      <c r="F425" s="93"/>
      <c r="G425" s="119"/>
      <c r="H425" s="93"/>
      <c r="I425" s="119"/>
      <c r="J425" s="93"/>
      <c r="K425" s="119"/>
      <c r="L425" s="93"/>
      <c r="M425" s="119"/>
      <c r="N425" s="2"/>
    </row>
    <row r="426" spans="1:14" s="1" customFormat="1">
      <c r="A426" s="120"/>
      <c r="B426" s="21"/>
      <c r="C426" s="268"/>
      <c r="D426" s="326"/>
      <c r="E426" s="118"/>
      <c r="F426" s="93"/>
      <c r="G426" s="119"/>
      <c r="H426" s="93"/>
      <c r="I426" s="119"/>
      <c r="J426" s="93"/>
      <c r="K426" s="119"/>
      <c r="L426" s="93"/>
      <c r="M426" s="119"/>
      <c r="N426" s="2"/>
    </row>
    <row r="427" spans="1:14" s="1" customFormat="1">
      <c r="A427" s="120"/>
      <c r="B427" s="21"/>
      <c r="C427" s="268"/>
      <c r="D427" s="326"/>
      <c r="E427" s="118"/>
      <c r="F427" s="93"/>
      <c r="G427" s="119"/>
      <c r="H427" s="93"/>
      <c r="I427" s="119"/>
      <c r="J427" s="93"/>
      <c r="K427" s="119"/>
      <c r="L427" s="93"/>
      <c r="M427" s="119"/>
      <c r="N427" s="2"/>
    </row>
    <row r="428" spans="1:14" s="1" customFormat="1">
      <c r="A428" s="120"/>
      <c r="B428" s="21"/>
      <c r="C428" s="268"/>
      <c r="D428" s="326"/>
      <c r="E428" s="118"/>
      <c r="F428" s="93"/>
      <c r="G428" s="119"/>
      <c r="H428" s="93"/>
      <c r="I428" s="119"/>
      <c r="J428" s="93"/>
      <c r="K428" s="119"/>
      <c r="L428" s="93"/>
      <c r="M428" s="119"/>
      <c r="N428" s="2"/>
    </row>
    <row r="429" spans="1:14" s="1" customFormat="1">
      <c r="A429" s="120"/>
      <c r="B429" s="21"/>
      <c r="C429" s="268"/>
      <c r="D429" s="326"/>
      <c r="E429" s="118"/>
      <c r="F429" s="93"/>
      <c r="G429" s="119"/>
      <c r="H429" s="93"/>
      <c r="I429" s="119"/>
      <c r="J429" s="93"/>
      <c r="K429" s="119"/>
      <c r="L429" s="93"/>
      <c r="M429" s="119"/>
      <c r="N429" s="2"/>
    </row>
    <row r="430" spans="1:14" s="1" customFormat="1">
      <c r="A430" s="120"/>
      <c r="B430" s="21"/>
      <c r="C430" s="268"/>
      <c r="D430" s="326"/>
      <c r="E430" s="118"/>
      <c r="F430" s="93"/>
      <c r="G430" s="119"/>
      <c r="H430" s="93"/>
      <c r="I430" s="119"/>
      <c r="J430" s="93"/>
      <c r="K430" s="119"/>
      <c r="L430" s="93"/>
      <c r="M430" s="119"/>
      <c r="N430" s="2"/>
    </row>
    <row r="431" spans="1:14" s="1" customFormat="1">
      <c r="A431" s="120"/>
      <c r="B431" s="21"/>
      <c r="C431" s="268"/>
      <c r="D431" s="326"/>
      <c r="E431" s="118"/>
      <c r="F431" s="93"/>
      <c r="G431" s="119"/>
      <c r="H431" s="93"/>
      <c r="I431" s="119"/>
      <c r="J431" s="93"/>
      <c r="K431" s="119"/>
      <c r="L431" s="93"/>
      <c r="M431" s="119"/>
      <c r="N431" s="2"/>
    </row>
    <row r="432" spans="1:14" s="1" customFormat="1">
      <c r="A432" s="120"/>
      <c r="B432" s="21"/>
      <c r="C432" s="268"/>
      <c r="D432" s="326"/>
      <c r="E432" s="118"/>
      <c r="F432" s="93"/>
      <c r="G432" s="119"/>
      <c r="H432" s="93"/>
      <c r="I432" s="119"/>
      <c r="J432" s="93"/>
      <c r="K432" s="119"/>
      <c r="L432" s="93"/>
      <c r="M432" s="119"/>
      <c r="N432" s="2"/>
    </row>
    <row r="433" spans="1:14" s="1" customFormat="1">
      <c r="A433" s="120"/>
      <c r="B433" s="21"/>
      <c r="C433" s="268"/>
      <c r="D433" s="326"/>
      <c r="E433" s="118"/>
      <c r="F433" s="93"/>
      <c r="G433" s="119"/>
      <c r="H433" s="93"/>
      <c r="I433" s="119"/>
      <c r="J433" s="93"/>
      <c r="K433" s="119"/>
      <c r="L433" s="93"/>
      <c r="M433" s="119"/>
      <c r="N433" s="2"/>
    </row>
    <row r="434" spans="1:14" s="1" customFormat="1">
      <c r="A434" s="120"/>
      <c r="B434" s="21"/>
      <c r="C434" s="268"/>
      <c r="D434" s="326"/>
      <c r="E434" s="118"/>
      <c r="F434" s="93"/>
      <c r="G434" s="119"/>
      <c r="H434" s="93"/>
      <c r="I434" s="119"/>
      <c r="J434" s="93"/>
      <c r="K434" s="119"/>
      <c r="L434" s="93"/>
      <c r="M434" s="119"/>
      <c r="N434" s="2"/>
    </row>
    <row r="435" spans="1:14" s="1" customFormat="1">
      <c r="A435" s="120"/>
      <c r="B435" s="21"/>
      <c r="C435" s="268"/>
      <c r="D435" s="326"/>
      <c r="E435" s="118"/>
      <c r="F435" s="93"/>
      <c r="G435" s="119"/>
      <c r="H435" s="93"/>
      <c r="I435" s="119"/>
      <c r="J435" s="93"/>
      <c r="K435" s="119"/>
      <c r="L435" s="93"/>
      <c r="M435" s="119"/>
      <c r="N435" s="2"/>
    </row>
    <row r="436" spans="1:14" s="1" customFormat="1">
      <c r="A436" s="120"/>
      <c r="B436" s="21"/>
      <c r="C436" s="268"/>
      <c r="D436" s="326"/>
      <c r="E436" s="118"/>
      <c r="F436" s="93"/>
      <c r="G436" s="119"/>
      <c r="H436" s="93"/>
      <c r="I436" s="119"/>
      <c r="J436" s="93"/>
      <c r="K436" s="119"/>
      <c r="L436" s="93"/>
      <c r="M436" s="119"/>
      <c r="N436" s="2"/>
    </row>
    <row r="437" spans="1:14" s="1" customFormat="1">
      <c r="A437" s="120"/>
      <c r="B437" s="21"/>
      <c r="C437" s="268"/>
      <c r="D437" s="326"/>
      <c r="E437" s="118"/>
      <c r="F437" s="93"/>
      <c r="G437" s="119"/>
      <c r="H437" s="93"/>
      <c r="I437" s="119"/>
      <c r="J437" s="93"/>
      <c r="K437" s="119"/>
      <c r="L437" s="93"/>
      <c r="M437" s="119"/>
      <c r="N437" s="2"/>
    </row>
    <row r="438" spans="1:14" s="1" customFormat="1">
      <c r="A438" s="120"/>
      <c r="B438" s="21"/>
      <c r="C438" s="268"/>
      <c r="D438" s="326"/>
      <c r="E438" s="118"/>
      <c r="F438" s="93"/>
      <c r="G438" s="119"/>
      <c r="H438" s="93"/>
      <c r="I438" s="119"/>
      <c r="J438" s="93"/>
      <c r="K438" s="119"/>
      <c r="L438" s="93"/>
      <c r="M438" s="119"/>
      <c r="N438" s="2"/>
    </row>
    <row r="439" spans="1:14" s="1" customFormat="1">
      <c r="A439" s="120"/>
      <c r="B439" s="21"/>
      <c r="C439" s="268"/>
      <c r="D439" s="326"/>
      <c r="E439" s="118"/>
      <c r="F439" s="93"/>
      <c r="G439" s="119"/>
      <c r="H439" s="93"/>
      <c r="I439" s="119"/>
      <c r="J439" s="93"/>
      <c r="K439" s="119"/>
      <c r="L439" s="93"/>
      <c r="M439" s="119"/>
      <c r="N439" s="2"/>
    </row>
    <row r="440" spans="1:14" s="1" customFormat="1">
      <c r="A440" s="120"/>
      <c r="B440" s="21"/>
      <c r="C440" s="268"/>
      <c r="D440" s="326"/>
      <c r="E440" s="118"/>
      <c r="F440" s="93"/>
      <c r="G440" s="119"/>
      <c r="H440" s="93"/>
      <c r="I440" s="119"/>
      <c r="J440" s="93"/>
      <c r="K440" s="119"/>
      <c r="L440" s="93"/>
      <c r="M440" s="119"/>
      <c r="N440" s="2"/>
    </row>
    <row r="441" spans="1:14" s="1" customFormat="1">
      <c r="A441" s="120"/>
      <c r="B441" s="21"/>
      <c r="C441" s="268"/>
      <c r="D441" s="326"/>
      <c r="E441" s="118"/>
      <c r="F441" s="93"/>
      <c r="G441" s="119"/>
      <c r="H441" s="93"/>
      <c r="I441" s="119"/>
      <c r="J441" s="93"/>
      <c r="K441" s="119"/>
      <c r="L441" s="93"/>
      <c r="M441" s="119"/>
      <c r="N441" s="2"/>
    </row>
    <row r="442" spans="1:14" s="1" customFormat="1">
      <c r="A442" s="120"/>
      <c r="B442" s="21"/>
      <c r="C442" s="268"/>
      <c r="D442" s="326"/>
      <c r="E442" s="118"/>
      <c r="F442" s="93"/>
      <c r="G442" s="119"/>
      <c r="H442" s="93"/>
      <c r="I442" s="119"/>
      <c r="J442" s="93"/>
      <c r="K442" s="119"/>
      <c r="L442" s="93"/>
      <c r="M442" s="119"/>
      <c r="N442" s="2"/>
    </row>
    <row r="443" spans="1:14" s="1" customFormat="1">
      <c r="A443" s="120"/>
      <c r="B443" s="21"/>
      <c r="C443" s="268"/>
      <c r="D443" s="326"/>
      <c r="E443" s="118"/>
      <c r="F443" s="93"/>
      <c r="G443" s="119"/>
      <c r="H443" s="93"/>
      <c r="I443" s="119"/>
      <c r="J443" s="93"/>
      <c r="K443" s="119"/>
      <c r="L443" s="93"/>
      <c r="M443" s="119"/>
      <c r="N443" s="2"/>
    </row>
    <row r="444" spans="1:14" s="1" customFormat="1">
      <c r="A444" s="120"/>
      <c r="B444" s="21"/>
      <c r="C444" s="268"/>
      <c r="D444" s="326"/>
      <c r="E444" s="118"/>
      <c r="F444" s="93"/>
      <c r="G444" s="119"/>
      <c r="H444" s="93"/>
      <c r="I444" s="119"/>
      <c r="J444" s="93"/>
      <c r="K444" s="119"/>
      <c r="L444" s="93"/>
      <c r="M444" s="119"/>
      <c r="N444" s="2"/>
    </row>
    <row r="445" spans="1:14" s="1" customFormat="1">
      <c r="A445" s="120"/>
      <c r="B445" s="21"/>
      <c r="C445" s="268"/>
      <c r="D445" s="326"/>
      <c r="E445" s="118"/>
      <c r="F445" s="93"/>
      <c r="G445" s="119"/>
      <c r="H445" s="93"/>
      <c r="I445" s="119"/>
      <c r="J445" s="93"/>
      <c r="K445" s="119"/>
      <c r="L445" s="93"/>
      <c r="M445" s="119"/>
      <c r="N445" s="2"/>
    </row>
    <row r="446" spans="1:14" s="1" customFormat="1">
      <c r="A446" s="120"/>
      <c r="B446" s="21"/>
      <c r="C446" s="268"/>
      <c r="D446" s="326"/>
      <c r="E446" s="118"/>
      <c r="F446" s="93"/>
      <c r="G446" s="119"/>
      <c r="H446" s="93"/>
      <c r="I446" s="119"/>
      <c r="J446" s="93"/>
      <c r="K446" s="119"/>
      <c r="L446" s="93"/>
      <c r="M446" s="119"/>
      <c r="N446" s="2"/>
    </row>
    <row r="447" spans="1:14" s="1" customFormat="1">
      <c r="A447" s="120"/>
      <c r="B447" s="21"/>
      <c r="C447" s="268"/>
      <c r="D447" s="326"/>
      <c r="E447" s="118"/>
      <c r="F447" s="93"/>
      <c r="G447" s="119"/>
      <c r="H447" s="93"/>
      <c r="I447" s="119"/>
      <c r="J447" s="93"/>
      <c r="K447" s="119"/>
      <c r="L447" s="93"/>
      <c r="M447" s="119"/>
      <c r="N447" s="2"/>
    </row>
    <row r="448" spans="1:14" s="1" customFormat="1">
      <c r="A448" s="120"/>
      <c r="B448" s="21"/>
      <c r="C448" s="268"/>
      <c r="D448" s="326"/>
      <c r="E448" s="118"/>
      <c r="F448" s="93"/>
      <c r="G448" s="119"/>
      <c r="H448" s="93"/>
      <c r="I448" s="119"/>
      <c r="J448" s="93"/>
      <c r="K448" s="119"/>
      <c r="L448" s="93"/>
      <c r="M448" s="119"/>
      <c r="N448" s="2"/>
    </row>
    <row r="449" spans="1:14" s="1" customFormat="1">
      <c r="A449" s="120"/>
      <c r="B449" s="21"/>
      <c r="C449" s="268"/>
      <c r="D449" s="326"/>
      <c r="E449" s="118"/>
      <c r="F449" s="93"/>
      <c r="G449" s="119"/>
      <c r="H449" s="93"/>
      <c r="I449" s="119"/>
      <c r="J449" s="93"/>
      <c r="K449" s="119"/>
      <c r="L449" s="93"/>
      <c r="M449" s="119"/>
      <c r="N449" s="2"/>
    </row>
    <row r="450" spans="1:14" s="1" customFormat="1">
      <c r="A450" s="120"/>
      <c r="B450" s="21"/>
      <c r="C450" s="268"/>
      <c r="D450" s="326"/>
      <c r="E450" s="118"/>
      <c r="F450" s="93"/>
      <c r="G450" s="119"/>
      <c r="H450" s="93"/>
      <c r="I450" s="119"/>
      <c r="J450" s="93"/>
      <c r="K450" s="119"/>
      <c r="L450" s="93"/>
      <c r="M450" s="119"/>
      <c r="N450" s="2"/>
    </row>
    <row r="451" spans="1:14" s="1" customFormat="1">
      <c r="A451" s="120"/>
      <c r="B451" s="21"/>
      <c r="C451" s="268"/>
      <c r="D451" s="326"/>
      <c r="E451" s="118"/>
      <c r="F451" s="93"/>
      <c r="G451" s="119"/>
      <c r="H451" s="93"/>
      <c r="I451" s="119"/>
      <c r="J451" s="93"/>
      <c r="K451" s="119"/>
      <c r="L451" s="93"/>
      <c r="M451" s="119"/>
      <c r="N451" s="2"/>
    </row>
    <row r="452" spans="1:14" s="1" customFormat="1">
      <c r="A452" s="120"/>
      <c r="B452" s="21"/>
      <c r="C452" s="268"/>
      <c r="D452" s="326"/>
      <c r="E452" s="118"/>
      <c r="F452" s="93"/>
      <c r="G452" s="119"/>
      <c r="H452" s="93"/>
      <c r="I452" s="119"/>
      <c r="J452" s="93"/>
      <c r="K452" s="119"/>
      <c r="L452" s="93"/>
      <c r="M452" s="119"/>
      <c r="N452" s="2"/>
    </row>
    <row r="453" spans="1:14" s="1" customFormat="1">
      <c r="A453" s="120"/>
      <c r="B453" s="21"/>
      <c r="C453" s="268"/>
      <c r="D453" s="326"/>
      <c r="E453" s="118"/>
      <c r="F453" s="93"/>
      <c r="G453" s="119"/>
      <c r="H453" s="93"/>
      <c r="I453" s="119"/>
      <c r="J453" s="93"/>
      <c r="K453" s="119"/>
      <c r="L453" s="93"/>
      <c r="M453" s="119"/>
      <c r="N453" s="2"/>
    </row>
    <row r="454" spans="1:14" s="1" customFormat="1">
      <c r="A454" s="120"/>
      <c r="B454" s="21"/>
      <c r="C454" s="268"/>
      <c r="D454" s="326"/>
      <c r="E454" s="118"/>
      <c r="F454" s="93"/>
      <c r="G454" s="119"/>
      <c r="H454" s="93"/>
      <c r="I454" s="119"/>
      <c r="J454" s="93"/>
      <c r="K454" s="119"/>
      <c r="L454" s="93"/>
      <c r="M454" s="119"/>
      <c r="N454" s="2"/>
    </row>
    <row r="455" spans="1:14" s="1" customFormat="1">
      <c r="A455" s="120"/>
      <c r="B455" s="21"/>
      <c r="C455" s="268"/>
      <c r="D455" s="326"/>
      <c r="E455" s="118"/>
      <c r="F455" s="93"/>
      <c r="G455" s="119"/>
      <c r="H455" s="93"/>
      <c r="I455" s="119"/>
      <c r="J455" s="93"/>
      <c r="K455" s="119"/>
      <c r="L455" s="93"/>
      <c r="M455" s="119"/>
      <c r="N455" s="2"/>
    </row>
    <row r="456" spans="1:14" s="1" customFormat="1">
      <c r="A456" s="120"/>
      <c r="B456" s="21"/>
      <c r="C456" s="268"/>
      <c r="D456" s="326"/>
      <c r="E456" s="118"/>
      <c r="F456" s="93"/>
      <c r="G456" s="119"/>
      <c r="H456" s="93"/>
      <c r="I456" s="119"/>
      <c r="J456" s="93"/>
      <c r="K456" s="119"/>
      <c r="L456" s="93"/>
      <c r="M456" s="119"/>
      <c r="N456" s="2"/>
    </row>
    <row r="457" spans="1:14" s="1" customFormat="1">
      <c r="A457" s="120"/>
      <c r="B457" s="21"/>
      <c r="C457" s="268"/>
      <c r="D457" s="326"/>
      <c r="E457" s="118"/>
      <c r="F457" s="93"/>
      <c r="G457" s="119"/>
      <c r="H457" s="93"/>
      <c r="I457" s="119"/>
      <c r="J457" s="93"/>
      <c r="K457" s="119"/>
      <c r="L457" s="93"/>
      <c r="M457" s="119"/>
      <c r="N457" s="2"/>
    </row>
    <row r="458" spans="1:14" s="1" customFormat="1">
      <c r="A458" s="120"/>
      <c r="B458" s="21"/>
      <c r="C458" s="268"/>
      <c r="D458" s="326"/>
      <c r="E458" s="118"/>
      <c r="F458" s="93"/>
      <c r="G458" s="119"/>
      <c r="H458" s="93"/>
      <c r="I458" s="119"/>
      <c r="J458" s="93"/>
      <c r="K458" s="119"/>
      <c r="L458" s="93"/>
      <c r="M458" s="119"/>
      <c r="N458" s="2"/>
    </row>
    <row r="459" spans="1:14" s="1" customFormat="1">
      <c r="A459" s="120"/>
      <c r="B459" s="21"/>
      <c r="C459" s="268"/>
      <c r="D459" s="326"/>
      <c r="E459" s="118"/>
      <c r="F459" s="93"/>
      <c r="G459" s="119"/>
      <c r="H459" s="93"/>
      <c r="I459" s="119"/>
      <c r="J459" s="93"/>
      <c r="K459" s="119"/>
      <c r="L459" s="93"/>
      <c r="M459" s="119"/>
      <c r="N459" s="2"/>
    </row>
    <row r="460" spans="1:14" s="1" customFormat="1">
      <c r="A460" s="120"/>
      <c r="B460" s="21"/>
      <c r="C460" s="268"/>
      <c r="D460" s="326"/>
      <c r="E460" s="118"/>
      <c r="F460" s="93"/>
      <c r="G460" s="119"/>
      <c r="H460" s="93"/>
      <c r="I460" s="119"/>
      <c r="J460" s="93"/>
      <c r="K460" s="119"/>
      <c r="L460" s="93"/>
      <c r="M460" s="119"/>
      <c r="N460" s="2"/>
    </row>
    <row r="461" spans="1:14" s="1" customFormat="1">
      <c r="A461" s="120"/>
      <c r="B461" s="21"/>
      <c r="C461" s="268"/>
      <c r="D461" s="326"/>
      <c r="E461" s="118"/>
      <c r="F461" s="93"/>
      <c r="G461" s="119"/>
      <c r="H461" s="93"/>
      <c r="I461" s="119"/>
      <c r="J461" s="93"/>
      <c r="K461" s="119"/>
      <c r="L461" s="93"/>
      <c r="M461" s="119"/>
      <c r="N461" s="2"/>
    </row>
    <row r="462" spans="1:14" s="1" customFormat="1">
      <c r="A462" s="120"/>
      <c r="B462" s="21"/>
      <c r="C462" s="268"/>
      <c r="D462" s="326"/>
      <c r="E462" s="118"/>
      <c r="F462" s="93"/>
      <c r="G462" s="119"/>
      <c r="H462" s="93"/>
      <c r="I462" s="119"/>
      <c r="J462" s="93"/>
      <c r="K462" s="119"/>
      <c r="L462" s="93"/>
      <c r="M462" s="119"/>
      <c r="N462" s="2"/>
    </row>
    <row r="463" spans="1:14" s="1" customFormat="1">
      <c r="A463" s="120"/>
      <c r="B463" s="21"/>
      <c r="C463" s="268"/>
      <c r="D463" s="326"/>
      <c r="E463" s="118"/>
      <c r="F463" s="93"/>
      <c r="G463" s="119"/>
      <c r="H463" s="93"/>
      <c r="I463" s="119"/>
      <c r="J463" s="93"/>
      <c r="K463" s="119"/>
      <c r="L463" s="93"/>
      <c r="M463" s="119"/>
      <c r="N463" s="2"/>
    </row>
    <row r="464" spans="1:14" s="1" customFormat="1">
      <c r="A464" s="120"/>
      <c r="B464" s="21"/>
      <c r="C464" s="268"/>
      <c r="D464" s="326"/>
      <c r="E464" s="118"/>
      <c r="F464" s="93"/>
      <c r="G464" s="119"/>
      <c r="H464" s="93"/>
      <c r="I464" s="119"/>
      <c r="J464" s="93"/>
      <c r="K464" s="119"/>
      <c r="L464" s="93"/>
      <c r="M464" s="119"/>
      <c r="N464" s="2"/>
    </row>
    <row r="465" spans="1:14" s="1" customFormat="1">
      <c r="A465" s="120"/>
      <c r="B465" s="21"/>
      <c r="C465" s="268"/>
      <c r="D465" s="326"/>
      <c r="E465" s="118"/>
      <c r="F465" s="93"/>
      <c r="G465" s="119"/>
      <c r="H465" s="93"/>
      <c r="I465" s="119"/>
      <c r="J465" s="93"/>
      <c r="K465" s="119"/>
      <c r="L465" s="93"/>
      <c r="M465" s="119"/>
      <c r="N465" s="2"/>
    </row>
    <row r="466" spans="1:14" s="1" customFormat="1">
      <c r="A466" s="120"/>
      <c r="B466" s="21"/>
      <c r="C466" s="268"/>
      <c r="D466" s="326"/>
      <c r="E466" s="118"/>
      <c r="F466" s="93"/>
      <c r="G466" s="119"/>
      <c r="H466" s="93"/>
      <c r="I466" s="119"/>
      <c r="J466" s="93"/>
      <c r="K466" s="119"/>
      <c r="L466" s="93"/>
      <c r="M466" s="119"/>
      <c r="N466" s="2"/>
    </row>
    <row r="467" spans="1:14" s="1" customFormat="1">
      <c r="A467" s="120"/>
      <c r="B467" s="21"/>
      <c r="C467" s="268"/>
      <c r="D467" s="326"/>
      <c r="E467" s="118"/>
      <c r="F467" s="93"/>
      <c r="G467" s="119"/>
      <c r="H467" s="93"/>
      <c r="I467" s="119"/>
      <c r="J467" s="93"/>
      <c r="K467" s="119"/>
      <c r="L467" s="93"/>
      <c r="M467" s="119"/>
      <c r="N467" s="2"/>
    </row>
    <row r="468" spans="1:14" s="1" customFormat="1">
      <c r="A468" s="120"/>
      <c r="B468" s="21"/>
      <c r="C468" s="268"/>
      <c r="D468" s="326"/>
      <c r="E468" s="118"/>
      <c r="F468" s="93"/>
      <c r="G468" s="119"/>
      <c r="H468" s="93"/>
      <c r="I468" s="119"/>
      <c r="J468" s="93"/>
      <c r="K468" s="119"/>
      <c r="L468" s="93"/>
      <c r="M468" s="119"/>
      <c r="N468" s="2"/>
    </row>
    <row r="469" spans="1:14" s="1" customFormat="1">
      <c r="A469" s="120"/>
      <c r="B469" s="21"/>
      <c r="C469" s="268"/>
      <c r="D469" s="326"/>
      <c r="E469" s="118"/>
      <c r="F469" s="93"/>
      <c r="G469" s="119"/>
      <c r="H469" s="93"/>
      <c r="I469" s="119"/>
      <c r="J469" s="93"/>
      <c r="K469" s="119"/>
      <c r="L469" s="93"/>
      <c r="M469" s="119"/>
      <c r="N469" s="2"/>
    </row>
    <row r="470" spans="1:14" s="1" customFormat="1">
      <c r="A470" s="120"/>
      <c r="B470" s="21"/>
      <c r="C470" s="268"/>
      <c r="D470" s="326"/>
      <c r="E470" s="118"/>
      <c r="F470" s="93"/>
      <c r="G470" s="119"/>
      <c r="H470" s="93"/>
      <c r="I470" s="119"/>
      <c r="J470" s="93"/>
      <c r="K470" s="119"/>
      <c r="L470" s="93"/>
      <c r="M470" s="119"/>
      <c r="N470" s="2"/>
    </row>
    <row r="471" spans="1:14" s="1" customFormat="1">
      <c r="A471" s="120"/>
      <c r="B471" s="21"/>
      <c r="C471" s="268"/>
      <c r="D471" s="326"/>
      <c r="E471" s="118"/>
      <c r="F471" s="93"/>
      <c r="G471" s="119"/>
      <c r="H471" s="93"/>
      <c r="I471" s="119"/>
      <c r="J471" s="93"/>
      <c r="K471" s="119"/>
      <c r="L471" s="93"/>
      <c r="M471" s="119"/>
      <c r="N471" s="2"/>
    </row>
    <row r="472" spans="1:14" s="1" customFormat="1">
      <c r="A472" s="120"/>
      <c r="B472" s="21"/>
      <c r="C472" s="268"/>
      <c r="D472" s="326"/>
      <c r="E472" s="118"/>
      <c r="F472" s="93"/>
      <c r="G472" s="119"/>
      <c r="H472" s="93"/>
      <c r="I472" s="119"/>
      <c r="J472" s="93"/>
      <c r="K472" s="119"/>
      <c r="L472" s="93"/>
      <c r="M472" s="119"/>
      <c r="N472" s="2"/>
    </row>
    <row r="473" spans="1:14" s="1" customFormat="1">
      <c r="A473" s="120"/>
      <c r="B473" s="21"/>
      <c r="C473" s="268"/>
      <c r="D473" s="326"/>
      <c r="E473" s="118"/>
      <c r="F473" s="93"/>
      <c r="G473" s="119"/>
      <c r="H473" s="93"/>
      <c r="I473" s="119"/>
      <c r="J473" s="93"/>
      <c r="K473" s="119"/>
      <c r="L473" s="93"/>
      <c r="M473" s="119"/>
      <c r="N473" s="2"/>
    </row>
    <row r="474" spans="1:14" s="1" customFormat="1">
      <c r="A474" s="120"/>
      <c r="B474" s="21"/>
      <c r="C474" s="268"/>
      <c r="D474" s="326"/>
      <c r="E474" s="118"/>
      <c r="F474" s="93"/>
      <c r="G474" s="119"/>
      <c r="H474" s="93"/>
      <c r="I474" s="119"/>
      <c r="J474" s="93"/>
      <c r="K474" s="119"/>
      <c r="L474" s="93"/>
      <c r="M474" s="119"/>
      <c r="N474" s="2"/>
    </row>
    <row r="475" spans="1:14" s="1" customFormat="1">
      <c r="A475" s="120"/>
      <c r="B475" s="21"/>
      <c r="C475" s="268"/>
      <c r="D475" s="326"/>
      <c r="E475" s="118"/>
      <c r="F475" s="93"/>
      <c r="G475" s="119"/>
      <c r="H475" s="93"/>
      <c r="I475" s="119"/>
      <c r="J475" s="93"/>
      <c r="K475" s="119"/>
      <c r="L475" s="93"/>
      <c r="M475" s="119"/>
      <c r="N475" s="2"/>
    </row>
    <row r="476" spans="1:14" s="1" customFormat="1">
      <c r="A476" s="120"/>
      <c r="B476" s="21"/>
      <c r="C476" s="268"/>
      <c r="D476" s="326"/>
      <c r="E476" s="118"/>
      <c r="F476" s="93"/>
      <c r="G476" s="119"/>
      <c r="H476" s="93"/>
      <c r="I476" s="119"/>
      <c r="J476" s="93"/>
      <c r="K476" s="119"/>
      <c r="L476" s="93"/>
      <c r="M476" s="119"/>
      <c r="N476" s="2"/>
    </row>
    <row r="477" spans="1:14" s="1" customFormat="1">
      <c r="A477" s="120"/>
      <c r="B477" s="21"/>
      <c r="C477" s="268"/>
      <c r="D477" s="326"/>
      <c r="E477" s="118"/>
      <c r="F477" s="93"/>
      <c r="G477" s="119"/>
      <c r="H477" s="93"/>
      <c r="I477" s="119"/>
      <c r="J477" s="93"/>
      <c r="K477" s="119"/>
      <c r="L477" s="93"/>
      <c r="M477" s="119"/>
      <c r="N477" s="2"/>
    </row>
    <row r="478" spans="1:14" s="1" customFormat="1">
      <c r="A478" s="120"/>
      <c r="B478" s="21"/>
      <c r="C478" s="268"/>
      <c r="D478" s="326"/>
      <c r="E478" s="118"/>
      <c r="F478" s="93"/>
      <c r="G478" s="119"/>
      <c r="H478" s="93"/>
      <c r="I478" s="119"/>
      <c r="J478" s="93"/>
      <c r="K478" s="119"/>
      <c r="L478" s="93"/>
      <c r="M478" s="119"/>
      <c r="N478" s="2"/>
    </row>
    <row r="479" spans="1:14" s="1" customFormat="1">
      <c r="A479" s="120"/>
      <c r="B479" s="21"/>
      <c r="C479" s="268"/>
      <c r="D479" s="326"/>
      <c r="E479" s="118"/>
      <c r="F479" s="93"/>
      <c r="G479" s="119"/>
      <c r="H479" s="93"/>
      <c r="I479" s="119"/>
      <c r="J479" s="93"/>
      <c r="K479" s="119"/>
      <c r="L479" s="93"/>
      <c r="M479" s="119"/>
      <c r="N479" s="2"/>
    </row>
    <row r="480" spans="1:14" s="1" customFormat="1">
      <c r="A480" s="120"/>
      <c r="B480" s="21"/>
      <c r="C480" s="268"/>
      <c r="D480" s="326"/>
      <c r="E480" s="118"/>
      <c r="F480" s="93"/>
      <c r="G480" s="119"/>
      <c r="H480" s="93"/>
      <c r="I480" s="119"/>
      <c r="J480" s="93"/>
      <c r="K480" s="119"/>
      <c r="L480" s="93"/>
      <c r="M480" s="119"/>
      <c r="N480" s="2"/>
    </row>
    <row r="481" spans="1:14" s="1" customFormat="1">
      <c r="A481" s="120"/>
      <c r="B481" s="21"/>
      <c r="C481" s="268"/>
      <c r="D481" s="326"/>
      <c r="E481" s="118"/>
      <c r="F481" s="93"/>
      <c r="G481" s="119"/>
      <c r="H481" s="93"/>
      <c r="I481" s="119"/>
      <c r="J481" s="93"/>
      <c r="K481" s="119"/>
      <c r="L481" s="93"/>
      <c r="M481" s="119"/>
      <c r="N481" s="2"/>
    </row>
    <row r="482" spans="1:14" s="1" customFormat="1">
      <c r="A482" s="120"/>
      <c r="B482" s="21"/>
      <c r="C482" s="268"/>
      <c r="D482" s="326"/>
      <c r="E482" s="118"/>
      <c r="F482" s="93"/>
      <c r="G482" s="119"/>
      <c r="H482" s="93"/>
      <c r="I482" s="119"/>
      <c r="J482" s="93"/>
      <c r="K482" s="119"/>
      <c r="L482" s="93"/>
      <c r="M482" s="119"/>
      <c r="N482" s="2"/>
    </row>
    <row r="483" spans="1:14" s="1" customFormat="1">
      <c r="A483" s="120"/>
      <c r="B483" s="21"/>
      <c r="C483" s="268"/>
      <c r="D483" s="326"/>
      <c r="E483" s="118"/>
      <c r="F483" s="93"/>
      <c r="G483" s="119"/>
      <c r="H483" s="93"/>
      <c r="I483" s="119"/>
      <c r="J483" s="93"/>
      <c r="K483" s="119"/>
      <c r="L483" s="93"/>
      <c r="M483" s="119"/>
      <c r="N483" s="2"/>
    </row>
    <row r="484" spans="1:14" s="1" customFormat="1">
      <c r="A484" s="120"/>
      <c r="B484" s="21"/>
      <c r="C484" s="268"/>
      <c r="D484" s="326"/>
      <c r="E484" s="118"/>
      <c r="F484" s="93"/>
      <c r="G484" s="119"/>
      <c r="H484" s="93"/>
      <c r="I484" s="119"/>
      <c r="J484" s="93"/>
      <c r="K484" s="119"/>
      <c r="L484" s="93"/>
      <c r="M484" s="119"/>
      <c r="N484" s="2"/>
    </row>
    <row r="485" spans="1:14" s="1" customFormat="1">
      <c r="A485" s="120"/>
      <c r="B485" s="21"/>
      <c r="C485" s="268"/>
      <c r="D485" s="326"/>
      <c r="E485" s="118"/>
      <c r="F485" s="93"/>
      <c r="G485" s="119"/>
      <c r="H485" s="93"/>
      <c r="I485" s="119"/>
      <c r="J485" s="93"/>
      <c r="K485" s="119"/>
      <c r="L485" s="93"/>
      <c r="M485" s="119"/>
      <c r="N485" s="2"/>
    </row>
  </sheetData>
  <mergeCells count="23">
    <mergeCell ref="L15:M15"/>
    <mergeCell ref="A8:M8"/>
    <mergeCell ref="H13:I13"/>
    <mergeCell ref="A14:A16"/>
    <mergeCell ref="B14:B16"/>
    <mergeCell ref="C14:C16"/>
    <mergeCell ref="D14:D16"/>
    <mergeCell ref="E14:E16"/>
    <mergeCell ref="F14:M14"/>
    <mergeCell ref="F15:G15"/>
    <mergeCell ref="H15:I15"/>
    <mergeCell ref="J15:K15"/>
    <mergeCell ref="A11:D11"/>
    <mergeCell ref="J11:M11"/>
    <mergeCell ref="A12:D12"/>
    <mergeCell ref="J12:M12"/>
    <mergeCell ref="L13:M13"/>
    <mergeCell ref="C13:D13"/>
    <mergeCell ref="A5:M5"/>
    <mergeCell ref="A6:M6"/>
    <mergeCell ref="A10:E10"/>
    <mergeCell ref="J10:M10"/>
    <mergeCell ref="A7:M7"/>
  </mergeCells>
  <pageMargins left="0.2" right="0" top="1" bottom="0.5" header="0.3" footer="0.3"/>
  <pageSetup paperSize="14" scale="84" orientation="landscape" verticalDpi="300" r:id="rId1"/>
  <drawing r:id="rId2"/>
</worksheet>
</file>

<file path=xl/worksheets/sheet9.xml><?xml version="1.0" encoding="utf-8"?>
<worksheet xmlns="http://schemas.openxmlformats.org/spreadsheetml/2006/main" xmlns:r="http://schemas.openxmlformats.org/officeDocument/2006/relationships">
  <sheetPr>
    <tabColor rgb="FF92D050"/>
  </sheetPr>
  <dimension ref="A1:O372"/>
  <sheetViews>
    <sheetView view="pageBreakPreview" zoomScaleSheetLayoutView="100" workbookViewId="0">
      <pane xSplit="7" ySplit="13" topLeftCell="H29" activePane="bottomRight" state="frozen"/>
      <selection pane="topRight" activeCell="H1" sqref="H1"/>
      <selection pane="bottomLeft" activeCell="A14" sqref="A14"/>
      <selection pane="bottomRight" activeCell="B28" sqref="B28"/>
    </sheetView>
  </sheetViews>
  <sheetFormatPr defaultColWidth="9.140625" defaultRowHeight="16.5"/>
  <cols>
    <col min="1" max="1" width="4.42578125" style="188" customWidth="1"/>
    <col min="2" max="2" width="36.42578125" style="188" customWidth="1"/>
    <col min="3" max="3" width="7.7109375" style="188" customWidth="1"/>
    <col min="4" max="4" width="14.85546875" style="161" customWidth="1"/>
    <col min="5" max="5" width="15.7109375" style="412" customWidth="1"/>
    <col min="6" max="6" width="6.28515625" style="262" customWidth="1"/>
    <col min="7" max="7" width="15.85546875" style="261" bestFit="1" customWidth="1"/>
    <col min="8" max="8" width="6" style="262" customWidth="1"/>
    <col min="9" max="9" width="15.42578125" style="261" customWidth="1"/>
    <col min="10" max="10" width="6.85546875" style="262" customWidth="1"/>
    <col min="11" max="11" width="14.85546875" style="261" customWidth="1"/>
    <col min="12" max="12" width="5.85546875" style="262" customWidth="1"/>
    <col min="13" max="13" width="13.85546875" style="261" customWidth="1"/>
    <col min="14" max="14" width="10.42578125" style="1" customWidth="1"/>
    <col min="15" max="16384" width="9.140625" style="2"/>
  </cols>
  <sheetData>
    <row r="1" spans="1:15" ht="12.75" customHeight="1">
      <c r="A1" s="198"/>
      <c r="B1" s="198" t="s">
        <v>13</v>
      </c>
      <c r="E1" s="379"/>
      <c r="F1" s="199"/>
      <c r="G1" s="211"/>
      <c r="H1" s="199"/>
      <c r="I1" s="211"/>
      <c r="J1" s="199"/>
      <c r="K1" s="211"/>
      <c r="L1" s="199"/>
      <c r="M1" s="211"/>
      <c r="O1" s="3"/>
    </row>
    <row r="2" spans="1:15" ht="12.75" customHeight="1">
      <c r="A2" s="198"/>
      <c r="B2" s="198"/>
      <c r="E2" s="379"/>
      <c r="F2" s="199"/>
      <c r="G2" s="211"/>
      <c r="H2" s="199"/>
      <c r="I2" s="211"/>
      <c r="J2" s="199"/>
      <c r="K2" s="211"/>
      <c r="L2" s="199"/>
      <c r="M2" s="211"/>
      <c r="O2" s="3"/>
    </row>
    <row r="3" spans="1:15" ht="12.75" customHeight="1">
      <c r="A3" s="4116"/>
      <c r="B3" s="4116"/>
      <c r="C3" s="4116"/>
      <c r="D3" s="4116"/>
      <c r="E3" s="4116"/>
      <c r="F3" s="4116"/>
      <c r="G3" s="4116"/>
      <c r="H3" s="4116"/>
      <c r="I3" s="4116"/>
      <c r="J3" s="4116"/>
      <c r="K3" s="4116"/>
      <c r="L3" s="4116"/>
      <c r="M3" s="4116"/>
    </row>
    <row r="4" spans="1:15" ht="17.25" customHeight="1">
      <c r="A4" s="4104" t="s">
        <v>12</v>
      </c>
      <c r="B4" s="4104"/>
      <c r="C4" s="4104"/>
      <c r="D4" s="4104"/>
      <c r="E4" s="4104"/>
      <c r="F4" s="4104"/>
      <c r="G4" s="4104"/>
      <c r="H4" s="4104"/>
      <c r="I4" s="4104"/>
      <c r="J4" s="4104"/>
      <c r="K4" s="4104"/>
      <c r="L4" s="4104"/>
      <c r="M4" s="4104"/>
      <c r="N4" s="5"/>
    </row>
    <row r="5" spans="1:15" ht="17.25" customHeight="1">
      <c r="A5" s="4104" t="s">
        <v>35</v>
      </c>
      <c r="B5" s="4104"/>
      <c r="C5" s="4104"/>
      <c r="D5" s="4104"/>
      <c r="E5" s="4104"/>
      <c r="F5" s="4104"/>
      <c r="G5" s="4104"/>
      <c r="H5" s="4104"/>
      <c r="I5" s="4104"/>
      <c r="J5" s="4104"/>
      <c r="K5" s="4104"/>
      <c r="L5" s="4104"/>
      <c r="M5" s="4104"/>
      <c r="N5" s="5"/>
    </row>
    <row r="6" spans="1:15" ht="17.25" customHeight="1">
      <c r="A6" s="4104" t="s">
        <v>678</v>
      </c>
      <c r="B6" s="4104"/>
      <c r="C6" s="4104"/>
      <c r="D6" s="4104"/>
      <c r="E6" s="4104"/>
      <c r="F6" s="4104"/>
      <c r="G6" s="4104"/>
      <c r="H6" s="4104"/>
      <c r="I6" s="4104"/>
      <c r="J6" s="4104"/>
      <c r="K6" s="4104"/>
      <c r="L6" s="4104"/>
      <c r="M6" s="4104"/>
      <c r="N6" s="342"/>
    </row>
    <row r="7" spans="1:15" ht="17.25" customHeight="1">
      <c r="A7" s="192"/>
      <c r="B7" s="192"/>
      <c r="C7" s="192"/>
      <c r="D7" s="193"/>
      <c r="E7" s="212"/>
      <c r="F7" s="212"/>
      <c r="G7" s="212"/>
      <c r="H7" s="212"/>
      <c r="I7" s="212"/>
      <c r="J7" s="212"/>
      <c r="K7" s="212"/>
      <c r="L7" s="212"/>
      <c r="M7" s="212"/>
      <c r="N7" s="12"/>
    </row>
    <row r="8" spans="1:15" ht="14.25" customHeight="1" thickBot="1">
      <c r="A8" s="4102" t="s">
        <v>14</v>
      </c>
      <c r="B8" s="4102"/>
      <c r="C8" s="4102"/>
      <c r="D8" s="4102"/>
      <c r="E8" s="4102"/>
      <c r="F8" s="200"/>
      <c r="G8" s="192"/>
      <c r="H8" s="200"/>
      <c r="I8" s="192"/>
      <c r="J8" s="4103"/>
      <c r="K8" s="4103"/>
      <c r="L8" s="4103"/>
      <c r="M8" s="4103"/>
      <c r="N8" s="6"/>
    </row>
    <row r="9" spans="1:15" s="256" customFormat="1" ht="12.75" customHeight="1">
      <c r="A9" s="176" t="s">
        <v>15</v>
      </c>
      <c r="B9" s="177"/>
      <c r="C9" s="177"/>
      <c r="D9" s="177"/>
      <c r="E9" s="177" t="s">
        <v>18</v>
      </c>
      <c r="F9" s="995"/>
      <c r="G9" s="178"/>
      <c r="H9" s="995"/>
      <c r="I9" s="178"/>
      <c r="J9" s="996" t="s">
        <v>679</v>
      </c>
      <c r="K9" s="177"/>
      <c r="L9" s="997"/>
      <c r="M9" s="998"/>
      <c r="N9" s="992"/>
      <c r="O9" s="918"/>
    </row>
    <row r="10" spans="1:15" s="256" customFormat="1" ht="12.75" customHeight="1">
      <c r="A10" s="179" t="s">
        <v>680</v>
      </c>
      <c r="B10" s="180"/>
      <c r="C10" s="180"/>
      <c r="D10" s="180"/>
      <c r="E10" s="180"/>
      <c r="F10" s="999"/>
      <c r="G10" s="488"/>
      <c r="H10" s="999"/>
      <c r="I10" s="488"/>
      <c r="J10" s="1000" t="s">
        <v>29</v>
      </c>
      <c r="K10" s="180"/>
      <c r="L10" s="1001" t="s">
        <v>681</v>
      </c>
      <c r="M10" s="182"/>
      <c r="N10" s="992"/>
      <c r="O10" s="918"/>
    </row>
    <row r="11" spans="1:15" s="256" customFormat="1" ht="14.25" customHeight="1">
      <c r="A11" s="179" t="s">
        <v>682</v>
      </c>
      <c r="B11" s="180"/>
      <c r="C11" s="180"/>
      <c r="D11" s="180"/>
      <c r="E11" s="180" t="s">
        <v>19</v>
      </c>
      <c r="F11" s="184" t="s">
        <v>28</v>
      </c>
      <c r="G11" s="488"/>
      <c r="H11" s="999"/>
      <c r="I11" s="488"/>
      <c r="J11" s="184" t="s">
        <v>30</v>
      </c>
      <c r="K11" s="180"/>
      <c r="L11" s="184"/>
      <c r="M11" s="182"/>
      <c r="N11" s="992"/>
      <c r="O11" s="918"/>
    </row>
    <row r="12" spans="1:15" s="256" customFormat="1" ht="13.5" customHeight="1">
      <c r="A12" s="4111" t="s">
        <v>0</v>
      </c>
      <c r="B12" s="4154" t="s">
        <v>1</v>
      </c>
      <c r="C12" s="4154" t="s">
        <v>2</v>
      </c>
      <c r="D12" s="4155" t="s">
        <v>11</v>
      </c>
      <c r="E12" s="4156" t="s">
        <v>17</v>
      </c>
      <c r="F12" s="4108" t="s">
        <v>20</v>
      </c>
      <c r="G12" s="4108"/>
      <c r="H12" s="4108"/>
      <c r="I12" s="4108"/>
      <c r="J12" s="4108"/>
      <c r="K12" s="4108"/>
      <c r="L12" s="4108"/>
      <c r="M12" s="4109"/>
      <c r="N12" s="992"/>
      <c r="O12" s="918"/>
    </row>
    <row r="13" spans="1:15" s="256" customFormat="1" ht="0.75" hidden="1" customHeight="1">
      <c r="A13" s="4111"/>
      <c r="B13" s="4154"/>
      <c r="C13" s="4154"/>
      <c r="D13" s="4155"/>
      <c r="E13" s="4156"/>
      <c r="F13" s="186" t="s">
        <v>3</v>
      </c>
      <c r="G13" s="1002" t="s">
        <v>4</v>
      </c>
      <c r="H13" s="186" t="s">
        <v>5</v>
      </c>
      <c r="I13" s="1003" t="s">
        <v>6</v>
      </c>
      <c r="J13" s="1004" t="s">
        <v>7</v>
      </c>
      <c r="K13" s="1003" t="s">
        <v>10</v>
      </c>
      <c r="L13" s="1004" t="s">
        <v>9</v>
      </c>
      <c r="M13" s="1005" t="s">
        <v>8</v>
      </c>
      <c r="N13" s="992"/>
      <c r="O13" s="918"/>
    </row>
    <row r="14" spans="1:15" s="256" customFormat="1" ht="14.25" customHeight="1">
      <c r="A14" s="4111"/>
      <c r="B14" s="4154"/>
      <c r="C14" s="4154"/>
      <c r="D14" s="4155"/>
      <c r="E14" s="4156"/>
      <c r="F14" s="4108" t="s">
        <v>21</v>
      </c>
      <c r="G14" s="4108"/>
      <c r="H14" s="4108" t="s">
        <v>24</v>
      </c>
      <c r="I14" s="4108"/>
      <c r="J14" s="4108" t="s">
        <v>25</v>
      </c>
      <c r="K14" s="4108"/>
      <c r="L14" s="4108" t="s">
        <v>27</v>
      </c>
      <c r="M14" s="4109"/>
      <c r="N14" s="992"/>
      <c r="O14" s="918"/>
    </row>
    <row r="15" spans="1:15" s="256" customFormat="1" ht="14.25" customHeight="1">
      <c r="A15" s="4111"/>
      <c r="B15" s="4154"/>
      <c r="C15" s="4154"/>
      <c r="D15" s="4155"/>
      <c r="E15" s="4156"/>
      <c r="F15" s="186" t="s">
        <v>23</v>
      </c>
      <c r="G15" s="489" t="s">
        <v>22</v>
      </c>
      <c r="H15" s="186" t="s">
        <v>23</v>
      </c>
      <c r="I15" s="489" t="s">
        <v>22</v>
      </c>
      <c r="J15" s="186" t="s">
        <v>23</v>
      </c>
      <c r="K15" s="489" t="s">
        <v>26</v>
      </c>
      <c r="L15" s="186" t="s">
        <v>23</v>
      </c>
      <c r="M15" s="490" t="s">
        <v>22</v>
      </c>
      <c r="N15" s="992"/>
      <c r="O15" s="918"/>
    </row>
    <row r="16" spans="1:15" ht="14.25" customHeight="1">
      <c r="A16" s="236"/>
      <c r="B16" s="234"/>
      <c r="C16" s="235"/>
      <c r="D16" s="360"/>
      <c r="E16" s="361"/>
      <c r="F16" s="131"/>
      <c r="G16" s="130"/>
      <c r="H16" s="131"/>
      <c r="I16" s="130"/>
      <c r="J16" s="131"/>
      <c r="K16" s="130"/>
      <c r="L16" s="131"/>
      <c r="M16" s="132"/>
      <c r="N16" s="6"/>
      <c r="O16" s="7"/>
    </row>
    <row r="17" spans="1:15">
      <c r="A17" s="204"/>
      <c r="B17" s="19" t="s">
        <v>683</v>
      </c>
      <c r="C17" s="548">
        <v>1</v>
      </c>
      <c r="D17" s="510">
        <v>100000</v>
      </c>
      <c r="E17" s="634">
        <v>100000</v>
      </c>
      <c r="F17" s="244">
        <v>1</v>
      </c>
      <c r="G17" s="142">
        <v>100000</v>
      </c>
      <c r="H17" s="195"/>
      <c r="I17" s="142"/>
      <c r="J17" s="195"/>
      <c r="K17" s="142"/>
      <c r="L17" s="195"/>
      <c r="M17" s="245"/>
      <c r="N17" s="976"/>
      <c r="O17" s="7"/>
    </row>
    <row r="18" spans="1:15" ht="45">
      <c r="A18" s="204"/>
      <c r="B18" s="699" t="s">
        <v>684</v>
      </c>
      <c r="C18" s="548">
        <v>1</v>
      </c>
      <c r="D18" s="510">
        <v>1000000</v>
      </c>
      <c r="E18" s="634">
        <v>1000000</v>
      </c>
      <c r="F18" s="244">
        <v>1</v>
      </c>
      <c r="G18" s="142">
        <v>1000000</v>
      </c>
      <c r="H18" s="195"/>
      <c r="I18" s="142"/>
      <c r="J18" s="195"/>
      <c r="K18" s="142"/>
      <c r="L18" s="195"/>
      <c r="M18" s="245"/>
      <c r="N18" s="976"/>
      <c r="O18" s="7"/>
    </row>
    <row r="19" spans="1:15" ht="31.5" customHeight="1">
      <c r="A19" s="204"/>
      <c r="B19" s="699" t="s">
        <v>685</v>
      </c>
      <c r="C19" s="548">
        <v>2</v>
      </c>
      <c r="D19" s="510">
        <v>400000</v>
      </c>
      <c r="E19" s="634">
        <v>800000</v>
      </c>
      <c r="F19" s="244">
        <v>1</v>
      </c>
      <c r="G19" s="142">
        <v>400000</v>
      </c>
      <c r="H19" s="195"/>
      <c r="I19" s="142"/>
      <c r="J19" s="195">
        <v>1</v>
      </c>
      <c r="K19" s="142">
        <v>400000</v>
      </c>
      <c r="L19" s="195"/>
      <c r="M19" s="245"/>
      <c r="N19" s="976"/>
      <c r="O19" s="7"/>
    </row>
    <row r="20" spans="1:15">
      <c r="A20" s="204"/>
      <c r="B20" s="231" t="s">
        <v>686</v>
      </c>
      <c r="C20" s="548">
        <v>1</v>
      </c>
      <c r="D20" s="510">
        <v>800000</v>
      </c>
      <c r="E20" s="634">
        <v>800000</v>
      </c>
      <c r="F20" s="244">
        <v>1</v>
      </c>
      <c r="G20" s="142">
        <v>800000</v>
      </c>
      <c r="H20" s="195"/>
      <c r="I20" s="142"/>
      <c r="J20" s="195"/>
      <c r="K20" s="142"/>
      <c r="L20" s="195"/>
      <c r="M20" s="245"/>
      <c r="N20" s="976"/>
      <c r="O20" s="7"/>
    </row>
    <row r="21" spans="1:15" ht="60">
      <c r="A21" s="204"/>
      <c r="B21" s="231" t="s">
        <v>687</v>
      </c>
      <c r="C21" s="548">
        <v>1</v>
      </c>
      <c r="D21" s="510">
        <v>1500000</v>
      </c>
      <c r="E21" s="634">
        <v>1500000</v>
      </c>
      <c r="F21" s="244">
        <v>1</v>
      </c>
      <c r="G21" s="142">
        <v>1500000</v>
      </c>
      <c r="H21" s="195"/>
      <c r="I21" s="142"/>
      <c r="J21" s="195"/>
      <c r="K21" s="142"/>
      <c r="L21" s="195"/>
      <c r="M21" s="245"/>
      <c r="N21" s="976"/>
      <c r="O21" s="7"/>
    </row>
    <row r="22" spans="1:15" ht="75">
      <c r="A22" s="204"/>
      <c r="B22" s="231" t="s">
        <v>688</v>
      </c>
      <c r="C22" s="548">
        <v>2</v>
      </c>
      <c r="D22" s="510">
        <v>90000</v>
      </c>
      <c r="E22" s="634">
        <v>180000</v>
      </c>
      <c r="F22" s="244">
        <v>1</v>
      </c>
      <c r="G22" s="142">
        <v>90000</v>
      </c>
      <c r="H22" s="195"/>
      <c r="I22" s="142"/>
      <c r="J22" s="195">
        <v>1</v>
      </c>
      <c r="K22" s="142">
        <v>90000</v>
      </c>
      <c r="L22" s="195"/>
      <c r="M22" s="245"/>
      <c r="N22" s="976"/>
    </row>
    <row r="23" spans="1:15" ht="90">
      <c r="A23" s="204"/>
      <c r="B23" s="187" t="s">
        <v>689</v>
      </c>
      <c r="C23" s="548">
        <v>1</v>
      </c>
      <c r="D23" s="510">
        <v>325000</v>
      </c>
      <c r="E23" s="634">
        <v>325000</v>
      </c>
      <c r="F23" s="244">
        <v>1</v>
      </c>
      <c r="G23" s="142">
        <v>325000</v>
      </c>
      <c r="H23" s="195"/>
      <c r="I23" s="142"/>
      <c r="J23" s="195"/>
      <c r="K23" s="142"/>
      <c r="L23" s="195"/>
      <c r="M23" s="245"/>
      <c r="N23" s="976"/>
    </row>
    <row r="24" spans="1:15" ht="75">
      <c r="A24" s="204"/>
      <c r="B24" s="699" t="s">
        <v>690</v>
      </c>
      <c r="C24" s="548">
        <v>4</v>
      </c>
      <c r="D24" s="510">
        <v>15500000</v>
      </c>
      <c r="E24" s="634">
        <v>62000000</v>
      </c>
      <c r="F24" s="244">
        <v>2</v>
      </c>
      <c r="G24" s="142">
        <f>E24/2</f>
        <v>31000000</v>
      </c>
      <c r="H24" s="195"/>
      <c r="I24" s="142"/>
      <c r="J24" s="195">
        <v>2</v>
      </c>
      <c r="K24" s="142">
        <f>D24*2</f>
        <v>31000000</v>
      </c>
      <c r="L24" s="195"/>
      <c r="M24" s="245"/>
      <c r="N24" s="976"/>
    </row>
    <row r="25" spans="1:15" ht="60">
      <c r="A25" s="204"/>
      <c r="B25" s="699" t="s">
        <v>691</v>
      </c>
      <c r="C25" s="548">
        <v>5</v>
      </c>
      <c r="D25" s="510">
        <v>6400000</v>
      </c>
      <c r="E25" s="634">
        <v>32000000</v>
      </c>
      <c r="F25" s="244">
        <v>3</v>
      </c>
      <c r="G25" s="142">
        <f>D25*3</f>
        <v>19200000</v>
      </c>
      <c r="H25" s="195"/>
      <c r="I25" s="142"/>
      <c r="J25" s="195">
        <v>2</v>
      </c>
      <c r="K25" s="142">
        <f>D25*J25</f>
        <v>12800000</v>
      </c>
      <c r="L25" s="1006"/>
      <c r="M25" s="245"/>
      <c r="N25" s="976"/>
    </row>
    <row r="26" spans="1:15" ht="60">
      <c r="A26" s="204"/>
      <c r="B26" s="699" t="s">
        <v>692</v>
      </c>
      <c r="C26" s="548">
        <v>2</v>
      </c>
      <c r="D26" s="510">
        <v>10600000</v>
      </c>
      <c r="E26" s="634">
        <v>21200000</v>
      </c>
      <c r="F26" s="244">
        <v>1</v>
      </c>
      <c r="G26" s="142">
        <v>10600000</v>
      </c>
      <c r="H26" s="195"/>
      <c r="I26" s="142"/>
      <c r="J26" s="195">
        <v>1</v>
      </c>
      <c r="K26" s="142">
        <v>10600000</v>
      </c>
      <c r="L26" s="195"/>
      <c r="M26" s="245"/>
      <c r="N26" s="976"/>
    </row>
    <row r="27" spans="1:15" ht="60">
      <c r="A27" s="204"/>
      <c r="B27" s="699" t="s">
        <v>693</v>
      </c>
      <c r="C27" s="548">
        <v>1</v>
      </c>
      <c r="D27" s="510">
        <v>11000000</v>
      </c>
      <c r="E27" s="634">
        <v>11000000</v>
      </c>
      <c r="F27" s="244">
        <v>1</v>
      </c>
      <c r="G27" s="142">
        <v>11000000</v>
      </c>
      <c r="H27" s="195"/>
      <c r="I27" s="142"/>
      <c r="J27" s="195"/>
      <c r="K27" s="142"/>
      <c r="L27" s="195"/>
      <c r="M27" s="245"/>
      <c r="N27" s="976"/>
    </row>
    <row r="28" spans="1:15" ht="60">
      <c r="A28" s="204"/>
      <c r="B28" s="699" t="s">
        <v>694</v>
      </c>
      <c r="C28" s="548">
        <v>1</v>
      </c>
      <c r="D28" s="510">
        <v>33000000</v>
      </c>
      <c r="E28" s="634">
        <v>33000000</v>
      </c>
      <c r="F28" s="244">
        <v>1</v>
      </c>
      <c r="G28" s="142">
        <v>33000000</v>
      </c>
      <c r="H28" s="195"/>
      <c r="I28" s="142"/>
      <c r="J28" s="195"/>
      <c r="K28" s="142"/>
      <c r="L28" s="195"/>
      <c r="M28" s="245"/>
      <c r="N28" s="976"/>
    </row>
    <row r="29" spans="1:15" ht="52.5" customHeight="1" thickBot="1">
      <c r="A29" s="205"/>
      <c r="B29" s="806" t="s">
        <v>695</v>
      </c>
      <c r="C29" s="1007">
        <v>10</v>
      </c>
      <c r="D29" s="1008">
        <v>5850000</v>
      </c>
      <c r="E29" s="1009">
        <v>58500000</v>
      </c>
      <c r="F29" s="250">
        <v>5</v>
      </c>
      <c r="G29" s="224">
        <f>D29*5</f>
        <v>29250000</v>
      </c>
      <c r="H29" s="225"/>
      <c r="I29" s="224"/>
      <c r="J29" s="225">
        <v>5</v>
      </c>
      <c r="K29" s="224">
        <f>D29*5</f>
        <v>29250000</v>
      </c>
      <c r="L29" s="225"/>
      <c r="M29" s="251"/>
      <c r="N29" s="976"/>
    </row>
    <row r="30" spans="1:15" ht="18.75" customHeight="1">
      <c r="A30" s="196"/>
      <c r="B30" s="1010"/>
      <c r="C30" s="1011"/>
      <c r="D30" s="1012" t="s">
        <v>31</v>
      </c>
      <c r="E30" s="1013">
        <f>SUM(E17:E29)</f>
        <v>222405000</v>
      </c>
      <c r="F30" s="1012"/>
      <c r="G30" s="1013">
        <f>SUM(G17:G29)</f>
        <v>138265000</v>
      </c>
      <c r="H30" s="1013"/>
      <c r="I30" s="1013">
        <f>SUM(I17:I29)</f>
        <v>0</v>
      </c>
      <c r="J30" s="228"/>
      <c r="K30" s="1013">
        <f>SUM(K17:K29)</f>
        <v>84140000</v>
      </c>
      <c r="L30" s="228"/>
      <c r="M30" s="1013">
        <f>SUM(M17:M29)</f>
        <v>0</v>
      </c>
      <c r="N30" s="976"/>
    </row>
    <row r="31" spans="1:15" ht="18.75" customHeight="1">
      <c r="A31" s="196"/>
      <c r="B31" s="1010"/>
      <c r="C31" s="1011"/>
      <c r="D31" s="1012"/>
      <c r="E31" s="1013"/>
      <c r="F31" s="1012"/>
      <c r="G31" s="1013"/>
      <c r="H31" s="1013"/>
      <c r="I31" s="1013"/>
      <c r="J31" s="228"/>
      <c r="K31" s="1013"/>
      <c r="L31" s="228"/>
      <c r="M31" s="1013"/>
      <c r="N31" s="976"/>
    </row>
    <row r="32" spans="1:15" s="345" customFormat="1" ht="17.25" customHeight="1">
      <c r="A32" s="380"/>
      <c r="B32" s="362"/>
      <c r="C32" s="363"/>
      <c r="D32" s="364"/>
      <c r="E32" s="365"/>
      <c r="F32" s="382"/>
      <c r="G32" s="383"/>
      <c r="H32" s="381"/>
      <c r="I32" s="383"/>
      <c r="J32" s="381"/>
      <c r="K32" s="383"/>
      <c r="L32" s="381"/>
      <c r="M32" s="383"/>
      <c r="N32" s="343"/>
    </row>
    <row r="33" spans="1:15" s="8" customFormat="1" ht="13.5">
      <c r="A33" s="4206"/>
      <c r="B33" s="4206"/>
      <c r="C33" s="4206"/>
      <c r="D33" s="4206"/>
      <c r="E33" s="4206"/>
      <c r="F33" s="4206"/>
      <c r="G33" s="4206"/>
      <c r="H33" s="384"/>
      <c r="I33" s="385"/>
      <c r="J33" s="384"/>
      <c r="K33" s="385"/>
      <c r="L33" s="173"/>
      <c r="M33" s="174"/>
    </row>
    <row r="34" spans="1:15" s="8" customFormat="1" ht="13.5">
      <c r="A34" s="386"/>
      <c r="B34" s="386"/>
      <c r="C34" s="386"/>
      <c r="D34" s="386"/>
      <c r="E34" s="386"/>
      <c r="F34" s="386"/>
      <c r="G34" s="386"/>
      <c r="H34" s="384"/>
      <c r="I34" s="385"/>
      <c r="J34" s="384"/>
      <c r="K34" s="385"/>
      <c r="L34" s="173"/>
      <c r="M34" s="174"/>
    </row>
    <row r="35" spans="1:15" s="8" customFormat="1" ht="13.5">
      <c r="A35" s="386"/>
      <c r="B35" s="386"/>
      <c r="C35" s="386"/>
      <c r="D35" s="386"/>
      <c r="E35" s="386"/>
      <c r="F35" s="386"/>
      <c r="G35" s="386"/>
      <c r="H35" s="384"/>
      <c r="I35" s="385"/>
      <c r="J35" s="384"/>
      <c r="K35" s="385"/>
      <c r="L35" s="173"/>
      <c r="M35" s="174"/>
    </row>
    <row r="36" spans="1:15" s="8" customFormat="1" ht="13.5">
      <c r="A36" s="387"/>
      <c r="B36" s="388"/>
      <c r="C36" s="389"/>
      <c r="D36" s="389"/>
      <c r="E36" s="390"/>
      <c r="F36" s="390"/>
      <c r="G36" s="385"/>
      <c r="H36" s="385"/>
      <c r="I36" s="385"/>
      <c r="J36" s="384"/>
      <c r="K36" s="385"/>
      <c r="L36" s="173"/>
      <c r="M36" s="174"/>
    </row>
    <row r="37" spans="1:15" s="8" customFormat="1" ht="13.5">
      <c r="A37" s="387"/>
      <c r="B37" s="388"/>
      <c r="C37" s="389"/>
      <c r="D37" s="389"/>
      <c r="E37" s="390"/>
      <c r="F37" s="390"/>
      <c r="G37" s="385"/>
      <c r="H37" s="384"/>
      <c r="I37" s="4207"/>
      <c r="J37" s="4207"/>
      <c r="K37" s="4207"/>
      <c r="L37" s="173"/>
      <c r="M37" s="174"/>
    </row>
    <row r="38" spans="1:15" s="8" customFormat="1" ht="13.5">
      <c r="A38" s="387"/>
      <c r="B38" s="388"/>
      <c r="C38" s="389"/>
      <c r="D38" s="389"/>
      <c r="E38" s="390"/>
      <c r="F38" s="390"/>
      <c r="G38" s="385"/>
      <c r="H38" s="384"/>
      <c r="I38" s="4208"/>
      <c r="J38" s="4208"/>
      <c r="K38" s="4208"/>
      <c r="L38" s="173"/>
      <c r="M38" s="174"/>
    </row>
    <row r="39" spans="1:15" ht="12.75" customHeight="1">
      <c r="A39" s="206"/>
      <c r="B39" s="209"/>
      <c r="C39" s="366"/>
      <c r="D39" s="367"/>
      <c r="E39" s="391"/>
      <c r="F39" s="230"/>
      <c r="G39" s="229"/>
      <c r="H39" s="230"/>
      <c r="I39" s="229"/>
      <c r="J39" s="230"/>
      <c r="K39" s="229"/>
      <c r="L39" s="230"/>
      <c r="M39" s="229"/>
      <c r="N39" s="6"/>
      <c r="O39" s="7"/>
    </row>
    <row r="40" spans="1:15" ht="12.75" customHeight="1">
      <c r="A40" s="206"/>
      <c r="B40" s="209"/>
      <c r="C40" s="366"/>
      <c r="D40" s="367"/>
      <c r="E40" s="391"/>
      <c r="F40" s="230"/>
      <c r="G40" s="229"/>
      <c r="H40" s="230"/>
      <c r="I40" s="229"/>
      <c r="J40" s="230"/>
      <c r="K40" s="229"/>
      <c r="L40" s="230"/>
      <c r="M40" s="229"/>
      <c r="N40" s="6"/>
      <c r="O40" s="7"/>
    </row>
    <row r="41" spans="1:15" ht="12.75" customHeight="1">
      <c r="A41" s="206"/>
      <c r="B41" s="209"/>
      <c r="C41" s="366"/>
      <c r="D41" s="367"/>
      <c r="E41" s="391"/>
      <c r="F41" s="230"/>
      <c r="G41" s="229"/>
      <c r="H41" s="230"/>
      <c r="I41" s="229"/>
      <c r="J41" s="230"/>
      <c r="K41" s="229"/>
      <c r="L41" s="230"/>
      <c r="M41" s="229"/>
      <c r="N41" s="6"/>
      <c r="O41" s="7"/>
    </row>
    <row r="42" spans="1:15" ht="12.75" customHeight="1">
      <c r="A42" s="206"/>
      <c r="B42" s="209"/>
      <c r="C42" s="366"/>
      <c r="D42" s="367"/>
      <c r="E42" s="391"/>
      <c r="F42" s="230"/>
      <c r="G42" s="229"/>
      <c r="H42" s="230"/>
      <c r="I42" s="229"/>
      <c r="J42" s="230"/>
      <c r="K42" s="229"/>
      <c r="L42" s="230"/>
      <c r="M42" s="229"/>
      <c r="N42" s="6"/>
      <c r="O42" s="7"/>
    </row>
    <row r="43" spans="1:15" ht="12.75" customHeight="1">
      <c r="A43" s="206"/>
      <c r="B43" s="209"/>
      <c r="C43" s="366"/>
      <c r="D43" s="367"/>
      <c r="E43" s="391"/>
      <c r="F43" s="230"/>
      <c r="G43" s="229"/>
      <c r="H43" s="230"/>
      <c r="I43" s="229"/>
      <c r="J43" s="230"/>
      <c r="K43" s="229"/>
      <c r="L43" s="230"/>
      <c r="M43" s="229"/>
      <c r="N43" s="6"/>
      <c r="O43" s="7"/>
    </row>
    <row r="44" spans="1:15" ht="12.75" customHeight="1">
      <c r="A44" s="206"/>
      <c r="B44" s="209"/>
      <c r="C44" s="366"/>
      <c r="D44" s="367"/>
      <c r="E44" s="391"/>
      <c r="F44" s="230"/>
      <c r="G44" s="229"/>
      <c r="H44" s="230"/>
      <c r="I44" s="229"/>
      <c r="J44" s="230"/>
      <c r="K44" s="229"/>
      <c r="L44" s="230"/>
      <c r="M44" s="229"/>
      <c r="N44" s="6"/>
      <c r="O44" s="7"/>
    </row>
    <row r="45" spans="1:15" ht="12.75" customHeight="1">
      <c r="A45" s="206"/>
      <c r="B45" s="209"/>
      <c r="C45" s="366"/>
      <c r="D45" s="367"/>
      <c r="E45" s="391"/>
      <c r="F45" s="230"/>
      <c r="G45" s="229"/>
      <c r="H45" s="230"/>
      <c r="I45" s="229"/>
      <c r="J45" s="230"/>
      <c r="K45" s="229"/>
      <c r="L45" s="230"/>
      <c r="M45" s="229"/>
      <c r="N45" s="6"/>
      <c r="O45" s="7"/>
    </row>
    <row r="46" spans="1:15" ht="12.75" customHeight="1">
      <c r="A46" s="206"/>
      <c r="B46" s="209"/>
      <c r="C46" s="366"/>
      <c r="D46" s="367"/>
      <c r="E46" s="391"/>
      <c r="F46" s="230"/>
      <c r="G46" s="229"/>
      <c r="H46" s="230"/>
      <c r="I46" s="229"/>
      <c r="J46" s="230"/>
      <c r="K46" s="229"/>
      <c r="L46" s="230"/>
      <c r="M46" s="229"/>
      <c r="N46" s="6"/>
      <c r="O46" s="7"/>
    </row>
    <row r="47" spans="1:15" ht="12.75" customHeight="1">
      <c r="A47" s="206"/>
      <c r="B47" s="209"/>
      <c r="C47" s="366"/>
      <c r="D47" s="367"/>
      <c r="E47" s="391"/>
      <c r="F47" s="230"/>
      <c r="G47" s="229"/>
      <c r="H47" s="230"/>
      <c r="I47" s="229"/>
      <c r="J47" s="230"/>
      <c r="K47" s="229"/>
      <c r="L47" s="230"/>
      <c r="M47" s="229"/>
      <c r="N47" s="6"/>
      <c r="O47" s="7"/>
    </row>
    <row r="48" spans="1:15" ht="12.75" customHeight="1">
      <c r="A48" s="206"/>
      <c r="B48" s="209"/>
      <c r="C48" s="366"/>
      <c r="D48" s="367"/>
      <c r="E48" s="391"/>
      <c r="F48" s="230"/>
      <c r="G48" s="229"/>
      <c r="H48" s="230"/>
      <c r="I48" s="229"/>
      <c r="J48" s="230"/>
      <c r="K48" s="229"/>
      <c r="L48" s="230"/>
      <c r="M48" s="229"/>
      <c r="N48" s="6"/>
      <c r="O48" s="7"/>
    </row>
    <row r="49" spans="1:15" ht="12.75" customHeight="1">
      <c r="A49" s="206"/>
      <c r="B49" s="209"/>
      <c r="C49" s="366"/>
      <c r="D49" s="367"/>
      <c r="E49" s="391"/>
      <c r="F49" s="230"/>
      <c r="G49" s="229"/>
      <c r="H49" s="230"/>
      <c r="I49" s="229"/>
      <c r="J49" s="230"/>
      <c r="K49" s="229"/>
      <c r="L49" s="230"/>
      <c r="M49" s="229"/>
      <c r="N49" s="6"/>
      <c r="O49" s="7"/>
    </row>
    <row r="50" spans="1:15" ht="12.75" customHeight="1">
      <c r="A50" s="206"/>
      <c r="B50" s="209"/>
      <c r="C50" s="366"/>
      <c r="D50" s="367"/>
      <c r="E50" s="391"/>
      <c r="F50" s="230"/>
      <c r="G50" s="229"/>
      <c r="H50" s="230"/>
      <c r="I50" s="229"/>
      <c r="J50" s="230"/>
      <c r="K50" s="229"/>
      <c r="L50" s="230"/>
      <c r="M50" s="229"/>
      <c r="N50" s="6"/>
      <c r="O50" s="7"/>
    </row>
    <row r="51" spans="1:15" ht="12.75" customHeight="1">
      <c r="A51" s="206"/>
      <c r="B51" s="209"/>
      <c r="C51" s="366"/>
      <c r="D51" s="367"/>
      <c r="E51" s="391"/>
      <c r="F51" s="230"/>
      <c r="G51" s="229"/>
      <c r="H51" s="230"/>
      <c r="I51" s="229"/>
      <c r="J51" s="230"/>
      <c r="K51" s="229"/>
      <c r="L51" s="230"/>
      <c r="M51" s="229"/>
      <c r="N51" s="6"/>
      <c r="O51" s="7"/>
    </row>
    <row r="52" spans="1:15" ht="12.75" customHeight="1">
      <c r="A52" s="206"/>
      <c r="B52" s="209"/>
      <c r="C52" s="366"/>
      <c r="D52" s="367"/>
      <c r="E52" s="391"/>
      <c r="F52" s="230"/>
      <c r="G52" s="229"/>
      <c r="H52" s="230"/>
      <c r="I52" s="229"/>
      <c r="J52" s="230"/>
      <c r="K52" s="229"/>
      <c r="L52" s="230"/>
      <c r="M52" s="229"/>
      <c r="N52" s="6"/>
      <c r="O52" s="7"/>
    </row>
    <row r="53" spans="1:15" ht="12.75" customHeight="1">
      <c r="A53" s="206"/>
      <c r="B53" s="209"/>
      <c r="C53" s="366"/>
      <c r="D53" s="367"/>
      <c r="E53" s="391"/>
      <c r="F53" s="230"/>
      <c r="G53" s="229"/>
      <c r="H53" s="230"/>
      <c r="I53" s="229"/>
      <c r="J53" s="230"/>
      <c r="K53" s="229"/>
      <c r="L53" s="230"/>
      <c r="M53" s="229"/>
      <c r="N53" s="6"/>
      <c r="O53" s="7"/>
    </row>
    <row r="54" spans="1:15" ht="12.75" customHeight="1">
      <c r="A54" s="206"/>
      <c r="B54" s="209"/>
      <c r="C54" s="366"/>
      <c r="D54" s="367"/>
      <c r="E54" s="391"/>
      <c r="F54" s="230"/>
      <c r="G54" s="229"/>
      <c r="H54" s="230"/>
      <c r="I54" s="229"/>
      <c r="J54" s="230"/>
      <c r="K54" s="229"/>
      <c r="L54" s="230"/>
      <c r="M54" s="229"/>
      <c r="N54" s="6"/>
      <c r="O54" s="7"/>
    </row>
    <row r="55" spans="1:15" ht="12.75" customHeight="1">
      <c r="A55" s="206"/>
      <c r="B55" s="209"/>
      <c r="C55" s="366"/>
      <c r="D55" s="367"/>
      <c r="E55" s="391"/>
      <c r="F55" s="230"/>
      <c r="G55" s="229"/>
      <c r="H55" s="230"/>
      <c r="I55" s="229"/>
      <c r="J55" s="230"/>
      <c r="K55" s="229"/>
      <c r="L55" s="230"/>
      <c r="M55" s="229"/>
      <c r="N55" s="6"/>
      <c r="O55" s="7"/>
    </row>
    <row r="56" spans="1:15" ht="12.75" customHeight="1">
      <c r="A56" s="206"/>
      <c r="B56" s="209"/>
      <c r="C56" s="366"/>
      <c r="D56" s="367"/>
      <c r="E56" s="391"/>
      <c r="F56" s="230"/>
      <c r="G56" s="229"/>
      <c r="H56" s="230"/>
      <c r="I56" s="229"/>
      <c r="J56" s="230"/>
      <c r="K56" s="229"/>
      <c r="L56" s="230"/>
      <c r="M56" s="229"/>
      <c r="N56" s="6"/>
      <c r="O56" s="7"/>
    </row>
    <row r="57" spans="1:15" ht="12.75" customHeight="1">
      <c r="A57" s="206"/>
      <c r="B57" s="209"/>
      <c r="C57" s="366"/>
      <c r="D57" s="367"/>
      <c r="E57" s="391"/>
      <c r="F57" s="230"/>
      <c r="G57" s="229"/>
      <c r="H57" s="230"/>
      <c r="I57" s="229"/>
      <c r="J57" s="230"/>
      <c r="K57" s="229"/>
      <c r="L57" s="230"/>
      <c r="M57" s="229"/>
      <c r="N57" s="6"/>
      <c r="O57" s="7"/>
    </row>
    <row r="58" spans="1:15" ht="12.75" customHeight="1">
      <c r="A58" s="206"/>
      <c r="B58" s="209"/>
      <c r="C58" s="366"/>
      <c r="D58" s="367"/>
      <c r="E58" s="391"/>
      <c r="F58" s="230"/>
      <c r="G58" s="229"/>
      <c r="H58" s="230"/>
      <c r="I58" s="229"/>
      <c r="J58" s="230"/>
      <c r="K58" s="229"/>
      <c r="L58" s="230"/>
      <c r="M58" s="229"/>
      <c r="N58" s="6"/>
      <c r="O58" s="7"/>
    </row>
    <row r="59" spans="1:15" ht="12.75" customHeight="1">
      <c r="A59" s="206"/>
      <c r="B59" s="209"/>
      <c r="C59" s="366"/>
      <c r="D59" s="367"/>
      <c r="E59" s="391"/>
      <c r="F59" s="230"/>
      <c r="G59" s="229"/>
      <c r="H59" s="230"/>
      <c r="I59" s="229"/>
      <c r="J59" s="230"/>
      <c r="K59" s="229"/>
      <c r="L59" s="230"/>
      <c r="M59" s="229"/>
      <c r="N59" s="6"/>
      <c r="O59" s="7"/>
    </row>
    <row r="60" spans="1:15" ht="12.75" customHeight="1">
      <c r="A60" s="206"/>
      <c r="B60" s="209"/>
      <c r="C60" s="366"/>
      <c r="D60" s="367"/>
      <c r="E60" s="391"/>
      <c r="F60" s="230"/>
      <c r="G60" s="229"/>
      <c r="H60" s="230"/>
      <c r="I60" s="229"/>
      <c r="J60" s="230"/>
      <c r="K60" s="229"/>
      <c r="L60" s="230"/>
      <c r="M60" s="229"/>
      <c r="N60" s="6"/>
      <c r="O60" s="7"/>
    </row>
    <row r="61" spans="1:15" ht="12.75" customHeight="1">
      <c r="A61" s="206"/>
      <c r="B61" s="209"/>
      <c r="C61" s="366"/>
      <c r="D61" s="367"/>
      <c r="E61" s="391"/>
      <c r="F61" s="230"/>
      <c r="G61" s="229"/>
      <c r="H61" s="230"/>
      <c r="I61" s="229"/>
      <c r="J61" s="230"/>
      <c r="K61" s="229"/>
      <c r="L61" s="230"/>
      <c r="M61" s="229"/>
      <c r="N61" s="6"/>
      <c r="O61" s="7"/>
    </row>
    <row r="62" spans="1:15" ht="12.75" customHeight="1">
      <c r="A62" s="206"/>
      <c r="B62" s="209"/>
      <c r="C62" s="366"/>
      <c r="D62" s="367"/>
      <c r="E62" s="391"/>
      <c r="F62" s="230"/>
      <c r="G62" s="229"/>
      <c r="H62" s="230"/>
      <c r="I62" s="229"/>
      <c r="J62" s="230"/>
      <c r="K62" s="229"/>
      <c r="L62" s="230"/>
      <c r="M62" s="229"/>
      <c r="N62" s="6"/>
      <c r="O62" s="7"/>
    </row>
    <row r="63" spans="1:15" ht="12.75" customHeight="1">
      <c r="A63" s="206"/>
      <c r="B63" s="209"/>
      <c r="C63" s="366"/>
      <c r="D63" s="367"/>
      <c r="E63" s="391"/>
      <c r="F63" s="230"/>
      <c r="G63" s="229"/>
      <c r="H63" s="230"/>
      <c r="I63" s="229"/>
      <c r="J63" s="230"/>
      <c r="K63" s="229"/>
      <c r="L63" s="230"/>
      <c r="M63" s="229"/>
      <c r="N63" s="6"/>
      <c r="O63" s="7"/>
    </row>
    <row r="64" spans="1:15" ht="12.75" customHeight="1">
      <c r="A64" s="206"/>
      <c r="B64" s="209"/>
      <c r="C64" s="366"/>
      <c r="D64" s="367"/>
      <c r="E64" s="391"/>
      <c r="F64" s="230"/>
      <c r="G64" s="229"/>
      <c r="H64" s="230"/>
      <c r="I64" s="229"/>
      <c r="J64" s="230"/>
      <c r="K64" s="229"/>
      <c r="L64" s="230"/>
      <c r="M64" s="229"/>
      <c r="N64" s="6"/>
      <c r="O64" s="7"/>
    </row>
    <row r="65" spans="1:15" ht="12.75" customHeight="1">
      <c r="A65" s="206"/>
      <c r="B65" s="209"/>
      <c r="C65" s="366"/>
      <c r="D65" s="367"/>
      <c r="E65" s="391"/>
      <c r="F65" s="230"/>
      <c r="G65" s="229"/>
      <c r="H65" s="230"/>
      <c r="I65" s="229"/>
      <c r="J65" s="230"/>
      <c r="K65" s="229"/>
      <c r="L65" s="230"/>
      <c r="M65" s="229"/>
      <c r="N65" s="6"/>
      <c r="O65" s="7"/>
    </row>
    <row r="66" spans="1:15" ht="12.75" customHeight="1">
      <c r="A66" s="206"/>
      <c r="B66" s="209"/>
      <c r="C66" s="366"/>
      <c r="D66" s="367"/>
      <c r="E66" s="391"/>
      <c r="F66" s="230"/>
      <c r="G66" s="229"/>
      <c r="H66" s="230"/>
      <c r="I66" s="229"/>
      <c r="J66" s="230"/>
      <c r="K66" s="229"/>
      <c r="L66" s="230"/>
      <c r="M66" s="229"/>
      <c r="N66" s="6"/>
      <c r="O66" s="7"/>
    </row>
    <row r="67" spans="1:15" ht="12.75" customHeight="1">
      <c r="A67" s="206"/>
      <c r="B67" s="209"/>
      <c r="C67" s="366"/>
      <c r="D67" s="367"/>
      <c r="E67" s="391"/>
      <c r="F67" s="230"/>
      <c r="G67" s="229"/>
      <c r="H67" s="230"/>
      <c r="I67" s="229"/>
      <c r="J67" s="230"/>
      <c r="K67" s="229"/>
      <c r="L67" s="230"/>
      <c r="M67" s="229"/>
      <c r="N67" s="6"/>
      <c r="O67" s="7"/>
    </row>
    <row r="68" spans="1:15" ht="12.75" customHeight="1">
      <c r="A68" s="207"/>
      <c r="B68" s="207"/>
      <c r="C68" s="366"/>
      <c r="D68" s="367"/>
      <c r="E68" s="392"/>
      <c r="F68" s="230"/>
      <c r="G68" s="229"/>
      <c r="H68" s="230"/>
      <c r="I68" s="269"/>
      <c r="J68" s="228"/>
      <c r="K68" s="269"/>
      <c r="L68" s="228"/>
      <c r="M68" s="269"/>
    </row>
    <row r="69" spans="1:15" ht="12.75" customHeight="1">
      <c r="A69" s="209"/>
      <c r="B69" s="209"/>
      <c r="C69" s="210"/>
      <c r="D69" s="393"/>
      <c r="E69" s="394"/>
      <c r="F69" s="230"/>
      <c r="G69" s="229"/>
      <c r="H69" s="230"/>
      <c r="I69" s="229"/>
      <c r="J69" s="230"/>
      <c r="K69" s="229"/>
      <c r="L69" s="230"/>
      <c r="M69" s="229"/>
      <c r="O69" s="3"/>
    </row>
    <row r="70" spans="1:15" ht="12.75" customHeight="1">
      <c r="A70" s="209"/>
      <c r="B70" s="209"/>
      <c r="C70" s="210"/>
      <c r="D70" s="393"/>
      <c r="E70" s="394"/>
      <c r="F70" s="230"/>
      <c r="G70" s="229"/>
      <c r="H70" s="230"/>
      <c r="I70" s="229"/>
      <c r="J70" s="230"/>
      <c r="K70" s="229"/>
      <c r="L70" s="230"/>
      <c r="M70" s="229"/>
      <c r="O70" s="3"/>
    </row>
    <row r="71" spans="1:15" ht="12.75" customHeight="1">
      <c r="A71" s="297"/>
      <c r="B71" s="209"/>
      <c r="C71" s="210"/>
      <c r="D71" s="393"/>
      <c r="E71" s="394"/>
      <c r="F71" s="230"/>
      <c r="G71" s="229"/>
      <c r="H71" s="230"/>
      <c r="I71" s="229"/>
      <c r="J71" s="230"/>
      <c r="K71" s="229"/>
      <c r="L71" s="230"/>
      <c r="M71" s="229"/>
      <c r="O71" s="3"/>
    </row>
    <row r="72" spans="1:15" ht="12.75" customHeight="1">
      <c r="A72" s="297"/>
      <c r="B72" s="209"/>
      <c r="C72" s="210"/>
      <c r="D72" s="393"/>
      <c r="E72" s="394"/>
      <c r="F72" s="230"/>
      <c r="G72" s="229"/>
      <c r="H72" s="230"/>
      <c r="I72" s="229"/>
      <c r="J72" s="230"/>
      <c r="K72" s="229"/>
      <c r="L72" s="230"/>
      <c r="M72" s="229"/>
      <c r="O72" s="3"/>
    </row>
    <row r="73" spans="1:15" ht="12.75" customHeight="1">
      <c r="A73" s="297"/>
      <c r="B73" s="209"/>
      <c r="C73" s="210"/>
      <c r="D73" s="393"/>
      <c r="E73" s="394"/>
      <c r="F73" s="230"/>
      <c r="G73" s="229"/>
      <c r="H73" s="230"/>
      <c r="I73" s="229"/>
      <c r="J73" s="230"/>
      <c r="K73" s="229"/>
      <c r="L73" s="230"/>
      <c r="M73" s="229"/>
      <c r="O73" s="3"/>
    </row>
    <row r="74" spans="1:15" ht="12.75" customHeight="1">
      <c r="A74" s="297"/>
      <c r="B74" s="209"/>
      <c r="C74" s="210"/>
      <c r="D74" s="393"/>
      <c r="E74" s="394"/>
      <c r="F74" s="230"/>
      <c r="G74" s="229"/>
      <c r="H74" s="230"/>
      <c r="I74" s="229"/>
      <c r="J74" s="230"/>
      <c r="K74" s="229"/>
      <c r="L74" s="230"/>
      <c r="M74" s="229"/>
      <c r="O74" s="3"/>
    </row>
    <row r="75" spans="1:15" ht="12.75" customHeight="1">
      <c r="A75" s="297"/>
      <c r="B75" s="209"/>
      <c r="C75" s="210"/>
      <c r="D75" s="393"/>
      <c r="E75" s="394"/>
      <c r="F75" s="230"/>
      <c r="G75" s="229"/>
      <c r="H75" s="230"/>
      <c r="I75" s="229"/>
      <c r="J75" s="230"/>
      <c r="K75" s="229"/>
      <c r="L75" s="230"/>
      <c r="M75" s="229"/>
      <c r="O75" s="3"/>
    </row>
    <row r="76" spans="1:15" ht="12.75" customHeight="1">
      <c r="A76" s="297"/>
      <c r="B76" s="209"/>
      <c r="C76" s="210"/>
      <c r="D76" s="393"/>
      <c r="E76" s="394"/>
      <c r="F76" s="230"/>
      <c r="G76" s="229"/>
      <c r="H76" s="230"/>
      <c r="I76" s="229"/>
      <c r="J76" s="230"/>
      <c r="K76" s="229"/>
      <c r="L76" s="230"/>
      <c r="M76" s="229"/>
      <c r="O76" s="3"/>
    </row>
    <row r="77" spans="1:15" ht="12.75" customHeight="1">
      <c r="A77" s="297"/>
      <c r="B77" s="209"/>
      <c r="C77" s="210"/>
      <c r="D77" s="393"/>
      <c r="E77" s="394"/>
      <c r="F77" s="230"/>
      <c r="G77" s="229"/>
      <c r="H77" s="230"/>
      <c r="I77" s="229"/>
      <c r="J77" s="230"/>
      <c r="K77" s="229"/>
      <c r="L77" s="230"/>
      <c r="M77" s="229"/>
      <c r="O77" s="3"/>
    </row>
    <row r="78" spans="1:15" ht="12.75" customHeight="1">
      <c r="A78" s="297"/>
      <c r="B78" s="209"/>
      <c r="C78" s="210"/>
      <c r="D78" s="393"/>
      <c r="E78" s="394"/>
      <c r="F78" s="230"/>
      <c r="G78" s="229"/>
      <c r="H78" s="230"/>
      <c r="I78" s="229"/>
      <c r="J78" s="230"/>
      <c r="K78" s="229"/>
      <c r="L78" s="230"/>
      <c r="M78" s="229"/>
      <c r="O78" s="3"/>
    </row>
    <row r="79" spans="1:15" ht="12.75" customHeight="1">
      <c r="A79" s="297"/>
      <c r="B79" s="209"/>
      <c r="C79" s="210"/>
      <c r="D79" s="393"/>
      <c r="E79" s="394"/>
      <c r="F79" s="230"/>
      <c r="G79" s="229"/>
      <c r="H79" s="230"/>
      <c r="I79" s="229"/>
      <c r="J79" s="230"/>
      <c r="K79" s="229"/>
      <c r="L79" s="230"/>
      <c r="M79" s="229"/>
      <c r="O79" s="3"/>
    </row>
    <row r="80" spans="1:15" ht="12.75" customHeight="1">
      <c r="A80" s="297"/>
      <c r="B80" s="209"/>
      <c r="C80" s="210"/>
      <c r="D80" s="393"/>
      <c r="E80" s="394"/>
      <c r="F80" s="230"/>
      <c r="G80" s="229"/>
      <c r="H80" s="230"/>
      <c r="I80" s="229"/>
      <c r="J80" s="230"/>
      <c r="K80" s="229"/>
      <c r="L80" s="230"/>
      <c r="M80" s="229"/>
      <c r="O80" s="3"/>
    </row>
    <row r="81" spans="1:15" ht="12.75" customHeight="1">
      <c r="A81" s="297"/>
      <c r="B81" s="209"/>
      <c r="C81" s="210"/>
      <c r="D81" s="393"/>
      <c r="E81" s="394"/>
      <c r="F81" s="230"/>
      <c r="G81" s="229"/>
      <c r="H81" s="230"/>
      <c r="I81" s="229"/>
      <c r="J81" s="230"/>
      <c r="K81" s="229"/>
      <c r="L81" s="230"/>
      <c r="M81" s="229"/>
      <c r="O81" s="3"/>
    </row>
    <row r="82" spans="1:15" ht="12.75" customHeight="1">
      <c r="A82" s="297"/>
      <c r="B82" s="209"/>
      <c r="C82" s="210"/>
      <c r="D82" s="393"/>
      <c r="E82" s="394"/>
      <c r="F82" s="230"/>
      <c r="G82" s="229"/>
      <c r="H82" s="230"/>
      <c r="I82" s="229"/>
      <c r="J82" s="230"/>
      <c r="K82" s="229"/>
      <c r="L82" s="230"/>
      <c r="M82" s="229"/>
      <c r="O82" s="3"/>
    </row>
    <row r="83" spans="1:15" ht="12.75" customHeight="1">
      <c r="A83" s="297"/>
      <c r="B83" s="209"/>
      <c r="C83" s="210"/>
      <c r="D83" s="393"/>
      <c r="E83" s="394"/>
      <c r="F83" s="230"/>
      <c r="G83" s="229"/>
      <c r="H83" s="230"/>
      <c r="I83" s="229"/>
      <c r="J83" s="230"/>
      <c r="K83" s="229"/>
      <c r="L83" s="230"/>
      <c r="M83" s="229"/>
      <c r="O83" s="3"/>
    </row>
    <row r="84" spans="1:15" ht="12.75" customHeight="1">
      <c r="A84" s="297"/>
      <c r="B84" s="209"/>
      <c r="C84" s="210"/>
      <c r="D84" s="393"/>
      <c r="E84" s="394"/>
      <c r="F84" s="230"/>
      <c r="G84" s="229"/>
      <c r="H84" s="230"/>
      <c r="I84" s="229"/>
      <c r="J84" s="230"/>
      <c r="K84" s="229"/>
      <c r="L84" s="230"/>
      <c r="M84" s="229"/>
      <c r="O84" s="3"/>
    </row>
    <row r="85" spans="1:15" ht="12.75" customHeight="1">
      <c r="A85" s="209"/>
      <c r="B85" s="209"/>
      <c r="C85" s="210"/>
      <c r="D85" s="393"/>
      <c r="E85" s="394"/>
      <c r="F85" s="230"/>
      <c r="G85" s="229"/>
      <c r="H85" s="230"/>
      <c r="I85" s="229"/>
      <c r="J85" s="230"/>
      <c r="K85" s="229"/>
      <c r="L85" s="230"/>
      <c r="M85" s="229"/>
    </row>
    <row r="86" spans="1:15" ht="12.75" customHeight="1">
      <c r="A86" s="209"/>
      <c r="B86" s="209"/>
      <c r="C86" s="210"/>
      <c r="D86" s="393"/>
      <c r="E86" s="394"/>
      <c r="F86" s="230"/>
      <c r="G86" s="229"/>
      <c r="H86" s="230"/>
      <c r="I86" s="229"/>
      <c r="J86" s="230"/>
      <c r="K86" s="229"/>
      <c r="L86" s="230"/>
      <c r="M86" s="229"/>
      <c r="N86" s="6"/>
    </row>
    <row r="87" spans="1:15" ht="12.75" customHeight="1">
      <c r="A87" s="209"/>
      <c r="B87" s="209"/>
      <c r="C87" s="210"/>
      <c r="D87" s="393"/>
      <c r="E87" s="394"/>
      <c r="F87" s="230"/>
      <c r="G87" s="229"/>
      <c r="H87" s="230"/>
      <c r="I87" s="229"/>
      <c r="J87" s="230"/>
      <c r="K87" s="229"/>
      <c r="L87" s="230"/>
      <c r="M87" s="229"/>
      <c r="N87" s="6"/>
      <c r="O87" s="7"/>
    </row>
    <row r="88" spans="1:15" ht="12.75" customHeight="1">
      <c r="A88" s="170"/>
      <c r="B88" s="170"/>
      <c r="C88" s="395"/>
      <c r="D88" s="393"/>
      <c r="E88" s="396"/>
      <c r="F88" s="202"/>
      <c r="G88" s="397"/>
      <c r="H88" s="202"/>
      <c r="I88" s="397"/>
      <c r="J88" s="202"/>
      <c r="K88" s="397"/>
      <c r="L88" s="202"/>
      <c r="M88" s="397"/>
      <c r="N88" s="6"/>
      <c r="O88" s="7"/>
    </row>
    <row r="89" spans="1:15" ht="12.75" customHeight="1">
      <c r="A89" s="209"/>
      <c r="B89" s="206"/>
      <c r="C89" s="210"/>
      <c r="D89" s="393"/>
      <c r="E89" s="394"/>
      <c r="F89" s="230"/>
      <c r="G89" s="229"/>
      <c r="H89" s="230"/>
      <c r="I89" s="229"/>
      <c r="J89" s="230"/>
      <c r="K89" s="229"/>
      <c r="L89" s="230"/>
      <c r="M89" s="229"/>
      <c r="N89" s="6"/>
      <c r="O89" s="7"/>
    </row>
    <row r="90" spans="1:15" ht="12.75" customHeight="1">
      <c r="A90" s="209"/>
      <c r="B90" s="206"/>
      <c r="C90" s="196"/>
      <c r="D90" s="398"/>
      <c r="E90" s="399"/>
      <c r="F90" s="230"/>
      <c r="G90" s="374"/>
      <c r="H90" s="230"/>
      <c r="I90" s="400"/>
      <c r="J90" s="401"/>
      <c r="K90" s="400"/>
      <c r="L90" s="401"/>
      <c r="M90" s="400"/>
      <c r="N90" s="6"/>
      <c r="O90" s="7"/>
    </row>
    <row r="91" spans="1:15" ht="12.75" customHeight="1">
      <c r="A91" s="296"/>
      <c r="B91" s="206"/>
      <c r="C91" s="196"/>
      <c r="D91" s="398"/>
      <c r="E91" s="394"/>
      <c r="F91" s="230"/>
      <c r="G91" s="374"/>
      <c r="H91" s="230"/>
      <c r="I91" s="400"/>
      <c r="J91" s="401"/>
      <c r="K91" s="400"/>
      <c r="L91" s="401"/>
      <c r="M91" s="400"/>
      <c r="N91" s="6"/>
      <c r="O91" s="7"/>
    </row>
    <row r="92" spans="1:15" ht="12.75" customHeight="1">
      <c r="A92" s="209"/>
      <c r="B92" s="206"/>
      <c r="C92" s="210"/>
      <c r="D92" s="393"/>
      <c r="E92" s="394"/>
      <c r="F92" s="230"/>
      <c r="G92" s="229"/>
      <c r="H92" s="230"/>
      <c r="I92" s="229"/>
      <c r="J92" s="230"/>
      <c r="K92" s="229"/>
      <c r="L92" s="230"/>
      <c r="M92" s="229"/>
      <c r="N92" s="6"/>
      <c r="O92" s="7"/>
    </row>
    <row r="93" spans="1:15" ht="12.75" customHeight="1">
      <c r="A93" s="206"/>
      <c r="B93" s="209"/>
      <c r="C93" s="366"/>
      <c r="D93" s="367"/>
      <c r="E93" s="391"/>
      <c r="F93" s="230"/>
      <c r="G93" s="229"/>
      <c r="H93" s="230"/>
      <c r="I93" s="229"/>
      <c r="J93" s="230"/>
      <c r="K93" s="229"/>
      <c r="L93" s="230"/>
      <c r="M93" s="229"/>
      <c r="N93" s="6"/>
      <c r="O93" s="7"/>
    </row>
    <row r="94" spans="1:15" ht="12.75" customHeight="1">
      <c r="A94" s="206"/>
      <c r="B94" s="209"/>
      <c r="C94" s="366"/>
      <c r="D94" s="367"/>
      <c r="E94" s="391"/>
      <c r="F94" s="230"/>
      <c r="G94" s="229"/>
      <c r="H94" s="230"/>
      <c r="I94" s="229"/>
      <c r="J94" s="230"/>
      <c r="K94" s="229"/>
      <c r="L94" s="230"/>
      <c r="M94" s="229"/>
      <c r="N94" s="6"/>
      <c r="O94" s="7"/>
    </row>
    <row r="95" spans="1:15" ht="12.75" customHeight="1">
      <c r="A95" s="206"/>
      <c r="B95" s="209"/>
      <c r="C95" s="366"/>
      <c r="D95" s="367"/>
      <c r="E95" s="391"/>
      <c r="F95" s="230"/>
      <c r="G95" s="229"/>
      <c r="H95" s="230"/>
      <c r="I95" s="229"/>
      <c r="J95" s="230"/>
      <c r="K95" s="229"/>
      <c r="L95" s="230"/>
      <c r="M95" s="229"/>
      <c r="N95" s="6"/>
      <c r="O95" s="7"/>
    </row>
    <row r="96" spans="1:15" ht="12.75" customHeight="1">
      <c r="A96" s="206"/>
      <c r="B96" s="209"/>
      <c r="C96" s="366"/>
      <c r="D96" s="367"/>
      <c r="E96" s="391"/>
      <c r="F96" s="230"/>
      <c r="G96" s="229"/>
      <c r="H96" s="230"/>
      <c r="I96" s="229"/>
      <c r="J96" s="230"/>
      <c r="K96" s="229"/>
      <c r="L96" s="230"/>
      <c r="M96" s="229"/>
      <c r="N96" s="6"/>
      <c r="O96" s="7"/>
    </row>
    <row r="97" spans="1:15" ht="12.75" customHeight="1">
      <c r="A97" s="206"/>
      <c r="B97" s="402"/>
      <c r="C97" s="366"/>
      <c r="D97" s="367"/>
      <c r="E97" s="391"/>
      <c r="F97" s="230"/>
      <c r="G97" s="229"/>
      <c r="H97" s="230"/>
      <c r="I97" s="229"/>
      <c r="J97" s="230"/>
      <c r="K97" s="229"/>
      <c r="L97" s="230"/>
      <c r="M97" s="229"/>
      <c r="N97" s="6"/>
      <c r="O97" s="7"/>
    </row>
    <row r="98" spans="1:15" ht="12.75" customHeight="1">
      <c r="A98" s="206"/>
      <c r="B98" s="209"/>
      <c r="C98" s="366"/>
      <c r="D98" s="367"/>
      <c r="E98" s="391"/>
      <c r="F98" s="230"/>
      <c r="G98" s="229"/>
      <c r="H98" s="230"/>
      <c r="I98" s="229"/>
      <c r="J98" s="230"/>
      <c r="K98" s="229"/>
      <c r="L98" s="230"/>
      <c r="M98" s="229"/>
      <c r="N98" s="6"/>
      <c r="O98" s="7"/>
    </row>
    <row r="99" spans="1:15" ht="12.75" customHeight="1">
      <c r="A99" s="206"/>
      <c r="B99" s="209"/>
      <c r="C99" s="366"/>
      <c r="D99" s="367"/>
      <c r="E99" s="391"/>
      <c r="F99" s="230"/>
      <c r="G99" s="229"/>
      <c r="H99" s="230"/>
      <c r="I99" s="229"/>
      <c r="J99" s="230"/>
      <c r="K99" s="229"/>
      <c r="L99" s="230"/>
      <c r="M99" s="229"/>
      <c r="N99" s="6"/>
      <c r="O99" s="7"/>
    </row>
    <row r="100" spans="1:15" ht="12.75" customHeight="1">
      <c r="A100" s="206"/>
      <c r="B100" s="402"/>
      <c r="C100" s="366"/>
      <c r="D100" s="367"/>
      <c r="E100" s="391"/>
      <c r="F100" s="230"/>
      <c r="G100" s="229"/>
      <c r="H100" s="230"/>
      <c r="I100" s="229"/>
      <c r="J100" s="230"/>
      <c r="K100" s="229"/>
      <c r="L100" s="230"/>
      <c r="M100" s="229"/>
      <c r="N100" s="6"/>
      <c r="O100" s="7"/>
    </row>
    <row r="101" spans="1:15" ht="12.75" customHeight="1">
      <c r="A101" s="206"/>
      <c r="B101" s="402"/>
      <c r="C101" s="366"/>
      <c r="D101" s="367"/>
      <c r="E101" s="391"/>
      <c r="F101" s="230"/>
      <c r="G101" s="229"/>
      <c r="H101" s="230"/>
      <c r="I101" s="229"/>
      <c r="J101" s="230"/>
      <c r="K101" s="229"/>
      <c r="L101" s="230"/>
      <c r="M101" s="229"/>
      <c r="N101" s="6"/>
      <c r="O101" s="7"/>
    </row>
    <row r="102" spans="1:15" ht="12.75" customHeight="1">
      <c r="A102" s="206"/>
      <c r="B102" s="402"/>
      <c r="C102" s="366"/>
      <c r="D102" s="367"/>
      <c r="E102" s="391"/>
      <c r="F102" s="230"/>
      <c r="G102" s="229"/>
      <c r="H102" s="230"/>
      <c r="I102" s="229"/>
      <c r="J102" s="230"/>
      <c r="K102" s="229"/>
      <c r="L102" s="230"/>
      <c r="M102" s="229"/>
      <c r="N102" s="6"/>
      <c r="O102" s="7"/>
    </row>
    <row r="103" spans="1:15" ht="12.75" customHeight="1">
      <c r="A103" s="206"/>
      <c r="B103" s="209"/>
      <c r="C103" s="366"/>
      <c r="D103" s="367"/>
      <c r="E103" s="391"/>
      <c r="F103" s="230"/>
      <c r="G103" s="229"/>
      <c r="H103" s="230"/>
      <c r="I103" s="229"/>
      <c r="J103" s="230"/>
      <c r="K103" s="229"/>
      <c r="L103" s="230"/>
      <c r="M103" s="229"/>
      <c r="N103" s="6"/>
      <c r="O103" s="7"/>
    </row>
    <row r="104" spans="1:15" ht="12.75" customHeight="1">
      <c r="A104" s="206"/>
      <c r="B104" s="209"/>
      <c r="C104" s="366"/>
      <c r="D104" s="367"/>
      <c r="E104" s="391"/>
      <c r="F104" s="230"/>
      <c r="G104" s="229"/>
      <c r="H104" s="230"/>
      <c r="I104" s="229"/>
      <c r="J104" s="230"/>
      <c r="K104" s="229"/>
      <c r="L104" s="230"/>
      <c r="M104" s="229"/>
      <c r="N104" s="6"/>
      <c r="O104" s="7"/>
    </row>
    <row r="105" spans="1:15" ht="12.75" customHeight="1">
      <c r="A105" s="206"/>
      <c r="B105" s="209"/>
      <c r="C105" s="366"/>
      <c r="D105" s="367"/>
      <c r="E105" s="391"/>
      <c r="F105" s="230"/>
      <c r="G105" s="229"/>
      <c r="H105" s="230"/>
      <c r="I105" s="229"/>
      <c r="J105" s="230"/>
      <c r="K105" s="229"/>
      <c r="L105" s="230"/>
      <c r="M105" s="229"/>
      <c r="N105" s="6"/>
      <c r="O105" s="7"/>
    </row>
    <row r="106" spans="1:15" ht="12.75" customHeight="1">
      <c r="A106" s="206"/>
      <c r="B106" s="209"/>
      <c r="C106" s="366"/>
      <c r="D106" s="367"/>
      <c r="E106" s="391"/>
      <c r="F106" s="230"/>
      <c r="G106" s="229"/>
      <c r="H106" s="230"/>
      <c r="I106" s="229"/>
      <c r="J106" s="230"/>
      <c r="K106" s="229"/>
      <c r="L106" s="230"/>
      <c r="M106" s="229"/>
      <c r="N106" s="6"/>
      <c r="O106" s="7"/>
    </row>
    <row r="107" spans="1:15" ht="12.75" customHeight="1">
      <c r="A107" s="206"/>
      <c r="B107" s="209"/>
      <c r="C107" s="366"/>
      <c r="D107" s="367"/>
      <c r="E107" s="391"/>
      <c r="F107" s="230"/>
      <c r="G107" s="229"/>
      <c r="H107" s="230"/>
      <c r="I107" s="229"/>
      <c r="J107" s="230"/>
      <c r="K107" s="229"/>
      <c r="L107" s="230"/>
      <c r="M107" s="229"/>
      <c r="N107" s="6"/>
      <c r="O107" s="7"/>
    </row>
    <row r="108" spans="1:15" ht="12.75" customHeight="1">
      <c r="A108" s="206"/>
      <c r="B108" s="209"/>
      <c r="C108" s="366"/>
      <c r="D108" s="367"/>
      <c r="E108" s="391"/>
      <c r="F108" s="230"/>
      <c r="G108" s="229"/>
      <c r="H108" s="230"/>
      <c r="I108" s="229"/>
      <c r="J108" s="230"/>
      <c r="K108" s="229"/>
      <c r="L108" s="230"/>
      <c r="M108" s="229"/>
      <c r="N108" s="6"/>
      <c r="O108" s="7"/>
    </row>
    <row r="109" spans="1:15" ht="12.75" customHeight="1">
      <c r="A109" s="206"/>
      <c r="B109" s="209"/>
      <c r="C109" s="366"/>
      <c r="D109" s="367"/>
      <c r="E109" s="391"/>
      <c r="F109" s="230"/>
      <c r="G109" s="229"/>
      <c r="H109" s="230"/>
      <c r="I109" s="229"/>
      <c r="J109" s="230"/>
      <c r="K109" s="229"/>
      <c r="L109" s="230"/>
      <c r="M109" s="229"/>
      <c r="N109" s="6"/>
      <c r="O109" s="7"/>
    </row>
    <row r="110" spans="1:15" ht="12.75" customHeight="1">
      <c r="A110" s="206"/>
      <c r="B110" s="403"/>
      <c r="C110" s="366"/>
      <c r="D110" s="367"/>
      <c r="E110" s="404"/>
      <c r="F110" s="230"/>
      <c r="G110" s="229"/>
      <c r="H110" s="230"/>
      <c r="I110" s="229"/>
      <c r="J110" s="230"/>
      <c r="K110" s="229"/>
      <c r="L110" s="230"/>
      <c r="M110" s="229"/>
      <c r="N110" s="6"/>
      <c r="O110" s="7"/>
    </row>
    <row r="111" spans="1:15" ht="12.75" customHeight="1">
      <c r="A111" s="206"/>
      <c r="B111" s="209"/>
      <c r="C111" s="366"/>
      <c r="D111" s="367"/>
      <c r="E111" s="405"/>
      <c r="F111" s="230"/>
      <c r="G111" s="229"/>
      <c r="H111" s="230"/>
      <c r="I111" s="229"/>
      <c r="J111" s="230"/>
      <c r="K111" s="229"/>
      <c r="L111" s="230"/>
      <c r="M111" s="229"/>
      <c r="N111" s="6"/>
      <c r="O111" s="7"/>
    </row>
    <row r="112" spans="1:15" ht="12.75" customHeight="1">
      <c r="A112" s="207"/>
      <c r="B112" s="207"/>
      <c r="C112" s="366"/>
      <c r="D112" s="367"/>
      <c r="E112" s="406"/>
      <c r="F112" s="230"/>
      <c r="G112" s="229"/>
      <c r="H112" s="230"/>
      <c r="I112" s="229"/>
      <c r="J112" s="230"/>
      <c r="K112" s="229"/>
      <c r="L112" s="230"/>
      <c r="M112" s="229"/>
      <c r="N112" s="6"/>
      <c r="O112" s="7"/>
    </row>
    <row r="113" spans="1:15" ht="12.75" customHeight="1">
      <c r="A113" s="208"/>
      <c r="B113" s="208"/>
      <c r="C113" s="210"/>
      <c r="D113" s="393"/>
      <c r="E113" s="407"/>
      <c r="F113" s="381"/>
      <c r="G113" s="408"/>
      <c r="H113" s="381"/>
      <c r="I113" s="229"/>
      <c r="J113" s="230"/>
      <c r="K113" s="229"/>
      <c r="L113" s="230"/>
      <c r="M113" s="229"/>
      <c r="O113" s="7"/>
    </row>
    <row r="114" spans="1:15" ht="12.75" customHeight="1">
      <c r="A114" s="209"/>
      <c r="B114" s="209"/>
      <c r="C114" s="210"/>
      <c r="D114" s="393"/>
      <c r="E114" s="394"/>
      <c r="F114" s="230"/>
      <c r="G114" s="229"/>
      <c r="H114" s="230"/>
      <c r="I114" s="229"/>
      <c r="J114" s="230"/>
      <c r="K114" s="229"/>
      <c r="L114" s="230"/>
      <c r="M114" s="229"/>
    </row>
    <row r="115" spans="1:15" ht="12.75" customHeight="1">
      <c r="A115" s="209"/>
      <c r="B115" s="209"/>
      <c r="C115" s="210"/>
      <c r="D115" s="393"/>
      <c r="E115" s="394"/>
      <c r="F115" s="230"/>
      <c r="G115" s="229"/>
      <c r="H115" s="230"/>
      <c r="I115" s="229"/>
      <c r="J115" s="230"/>
      <c r="K115" s="229"/>
      <c r="L115" s="230"/>
      <c r="M115" s="229"/>
    </row>
    <row r="116" spans="1:15" ht="12.75" customHeight="1">
      <c r="A116" s="209"/>
      <c r="B116" s="409"/>
      <c r="C116" s="210"/>
      <c r="D116" s="393"/>
      <c r="E116" s="394"/>
      <c r="F116" s="230"/>
      <c r="G116" s="229"/>
      <c r="H116" s="410"/>
      <c r="I116" s="229"/>
      <c r="J116" s="230"/>
      <c r="K116" s="374"/>
      <c r="L116" s="230"/>
      <c r="M116" s="374"/>
    </row>
    <row r="117" spans="1:15" ht="12.75" customHeight="1">
      <c r="A117" s="209"/>
      <c r="B117" s="206"/>
      <c r="C117" s="210"/>
      <c r="D117" s="393"/>
      <c r="E117" s="394"/>
      <c r="F117" s="230"/>
      <c r="G117" s="229"/>
      <c r="H117" s="230"/>
      <c r="I117" s="229"/>
      <c r="J117" s="230"/>
      <c r="K117" s="374"/>
      <c r="L117" s="230"/>
      <c r="M117" s="374"/>
    </row>
    <row r="118" spans="1:15" ht="12.75" customHeight="1">
      <c r="A118" s="209"/>
      <c r="B118" s="209"/>
      <c r="C118" s="210"/>
      <c r="D118" s="393"/>
      <c r="E118" s="411"/>
      <c r="F118" s="228"/>
      <c r="G118" s="269"/>
      <c r="H118" s="228"/>
      <c r="I118" s="269"/>
      <c r="J118" s="228"/>
      <c r="K118" s="269"/>
      <c r="L118" s="228"/>
      <c r="M118" s="269"/>
    </row>
    <row r="119" spans="1:15" ht="12.75" customHeight="1">
      <c r="A119" s="209"/>
      <c r="B119" s="209"/>
      <c r="C119" s="210"/>
      <c r="D119" s="393"/>
      <c r="E119" s="411"/>
      <c r="F119" s="228"/>
      <c r="G119" s="269"/>
      <c r="H119" s="228"/>
      <c r="I119" s="269"/>
      <c r="J119" s="228"/>
      <c r="K119" s="269"/>
      <c r="L119" s="228"/>
      <c r="M119" s="269"/>
    </row>
    <row r="120" spans="1:15" ht="12.75" customHeight="1">
      <c r="A120" s="210"/>
      <c r="B120" s="210"/>
      <c r="C120" s="210"/>
      <c r="D120" s="393"/>
      <c r="E120" s="411"/>
      <c r="F120" s="228"/>
      <c r="G120" s="269"/>
      <c r="H120" s="228"/>
      <c r="I120" s="229"/>
      <c r="J120" s="230"/>
      <c r="K120" s="229"/>
      <c r="L120" s="230"/>
      <c r="M120" s="229"/>
    </row>
    <row r="121" spans="1:15" ht="12.75" customHeight="1">
      <c r="A121" s="209"/>
      <c r="B121" s="209"/>
      <c r="C121" s="210"/>
      <c r="D121" s="393"/>
      <c r="E121" s="394"/>
      <c r="F121" s="230"/>
      <c r="G121" s="229"/>
      <c r="H121" s="230"/>
      <c r="I121" s="229"/>
      <c r="J121" s="230"/>
      <c r="K121" s="229"/>
      <c r="L121" s="230"/>
      <c r="M121" s="229"/>
    </row>
    <row r="122" spans="1:15" ht="12.75" customHeight="1">
      <c r="A122" s="209"/>
      <c r="B122" s="209"/>
      <c r="C122" s="210"/>
      <c r="D122" s="393"/>
      <c r="E122" s="394"/>
      <c r="F122" s="230"/>
      <c r="G122" s="229"/>
      <c r="H122" s="230"/>
      <c r="I122" s="229"/>
      <c r="J122" s="230"/>
      <c r="K122" s="229"/>
      <c r="L122" s="230"/>
      <c r="M122" s="229"/>
      <c r="O122" s="4"/>
    </row>
    <row r="123" spans="1:15" ht="12.75" customHeight="1">
      <c r="A123" s="209"/>
      <c r="B123" s="209"/>
      <c r="C123" s="210"/>
      <c r="D123" s="393"/>
      <c r="E123" s="411"/>
      <c r="F123" s="228"/>
      <c r="G123" s="269"/>
      <c r="H123" s="228"/>
      <c r="I123" s="229"/>
      <c r="J123" s="230"/>
      <c r="K123" s="229"/>
      <c r="L123" s="230"/>
      <c r="M123" s="229"/>
      <c r="O123" s="4"/>
    </row>
    <row r="124" spans="1:15" ht="12.75" customHeight="1">
      <c r="A124" s="210"/>
      <c r="B124" s="209"/>
      <c r="C124" s="210"/>
      <c r="D124" s="393"/>
      <c r="E124" s="394"/>
      <c r="F124" s="228"/>
      <c r="G124" s="269"/>
      <c r="H124" s="228"/>
      <c r="I124" s="229"/>
      <c r="J124" s="230"/>
      <c r="K124" s="229"/>
      <c r="L124" s="230"/>
      <c r="M124" s="229"/>
    </row>
    <row r="125" spans="1:15" s="1" customFormat="1">
      <c r="A125" s="210"/>
      <c r="B125" s="210"/>
      <c r="C125" s="210"/>
      <c r="D125" s="393"/>
      <c r="E125" s="411"/>
      <c r="F125" s="228"/>
      <c r="G125" s="269"/>
      <c r="H125" s="228"/>
      <c r="I125" s="269"/>
      <c r="J125" s="228"/>
      <c r="K125" s="269"/>
      <c r="L125" s="228"/>
      <c r="M125" s="269"/>
      <c r="O125" s="2"/>
    </row>
    <row r="126" spans="1:15" s="1" customFormat="1">
      <c r="A126" s="210"/>
      <c r="B126" s="210"/>
      <c r="C126" s="210"/>
      <c r="D126" s="393"/>
      <c r="E126" s="411"/>
      <c r="F126" s="228"/>
      <c r="G126" s="269"/>
      <c r="H126" s="228"/>
      <c r="I126" s="269"/>
      <c r="J126" s="228"/>
      <c r="K126" s="269"/>
      <c r="L126" s="228"/>
      <c r="M126" s="269"/>
      <c r="O126" s="2"/>
    </row>
    <row r="127" spans="1:15" s="1" customFormat="1">
      <c r="A127" s="210"/>
      <c r="B127" s="210"/>
      <c r="C127" s="210"/>
      <c r="D127" s="393"/>
      <c r="E127" s="411"/>
      <c r="F127" s="228"/>
      <c r="G127" s="269"/>
      <c r="H127" s="228"/>
      <c r="I127" s="269"/>
      <c r="J127" s="228"/>
      <c r="K127" s="269"/>
      <c r="L127" s="228"/>
      <c r="M127" s="269"/>
      <c r="O127" s="2"/>
    </row>
    <row r="128" spans="1:15" s="1" customFormat="1">
      <c r="A128" s="210"/>
      <c r="B128" s="210"/>
      <c r="C128" s="210"/>
      <c r="D128" s="393"/>
      <c r="E128" s="411"/>
      <c r="F128" s="228"/>
      <c r="G128" s="269"/>
      <c r="H128" s="228"/>
      <c r="I128" s="269"/>
      <c r="J128" s="228"/>
      <c r="K128" s="269"/>
      <c r="L128" s="228"/>
      <c r="M128" s="269"/>
      <c r="O128" s="2"/>
    </row>
    <row r="129" spans="1:15" s="1" customFormat="1">
      <c r="A129" s="210"/>
      <c r="B129" s="210"/>
      <c r="C129" s="210"/>
      <c r="D129" s="393"/>
      <c r="E129" s="411"/>
      <c r="F129" s="228"/>
      <c r="G129" s="269"/>
      <c r="H129" s="228"/>
      <c r="I129" s="269"/>
      <c r="J129" s="228"/>
      <c r="K129" s="269"/>
      <c r="L129" s="228"/>
      <c r="M129" s="269"/>
      <c r="O129" s="2"/>
    </row>
    <row r="130" spans="1:15" s="1" customFormat="1">
      <c r="A130" s="210"/>
      <c r="B130" s="210"/>
      <c r="C130" s="210"/>
      <c r="D130" s="393"/>
      <c r="E130" s="411"/>
      <c r="F130" s="228"/>
      <c r="G130" s="269"/>
      <c r="H130" s="228"/>
      <c r="I130" s="269"/>
      <c r="J130" s="228"/>
      <c r="K130" s="269"/>
      <c r="L130" s="228"/>
      <c r="M130" s="269"/>
      <c r="O130" s="2"/>
    </row>
    <row r="131" spans="1:15" s="1" customFormat="1">
      <c r="A131" s="210"/>
      <c r="B131" s="210"/>
      <c r="C131" s="210"/>
      <c r="D131" s="393"/>
      <c r="E131" s="411"/>
      <c r="F131" s="228"/>
      <c r="G131" s="269"/>
      <c r="H131" s="228"/>
      <c r="I131" s="269"/>
      <c r="J131" s="228"/>
      <c r="K131" s="269"/>
      <c r="L131" s="228"/>
      <c r="M131" s="269"/>
      <c r="O131" s="2"/>
    </row>
    <row r="132" spans="1:15" s="1" customFormat="1">
      <c r="A132" s="210"/>
      <c r="B132" s="210"/>
      <c r="C132" s="210"/>
      <c r="D132" s="393"/>
      <c r="E132" s="411"/>
      <c r="F132" s="228"/>
      <c r="G132" s="269"/>
      <c r="H132" s="228"/>
      <c r="I132" s="269"/>
      <c r="J132" s="228"/>
      <c r="K132" s="269"/>
      <c r="L132" s="228"/>
      <c r="M132" s="269"/>
      <c r="O132" s="2"/>
    </row>
    <row r="133" spans="1:15" s="1" customFormat="1">
      <c r="A133" s="210"/>
      <c r="B133" s="210"/>
      <c r="C133" s="210"/>
      <c r="D133" s="393"/>
      <c r="E133" s="411"/>
      <c r="F133" s="228"/>
      <c r="G133" s="269"/>
      <c r="H133" s="228"/>
      <c r="I133" s="269"/>
      <c r="J133" s="228"/>
      <c r="K133" s="269"/>
      <c r="L133" s="228"/>
      <c r="M133" s="269"/>
      <c r="O133" s="2"/>
    </row>
    <row r="134" spans="1:15" s="1" customFormat="1">
      <c r="A134" s="210"/>
      <c r="B134" s="210"/>
      <c r="C134" s="210"/>
      <c r="D134" s="393"/>
      <c r="E134" s="411"/>
      <c r="F134" s="228"/>
      <c r="G134" s="269"/>
      <c r="H134" s="228"/>
      <c r="I134" s="269"/>
      <c r="J134" s="228"/>
      <c r="K134" s="269"/>
      <c r="L134" s="228"/>
      <c r="M134" s="269"/>
      <c r="O134" s="2"/>
    </row>
    <row r="135" spans="1:15" s="1" customFormat="1">
      <c r="A135" s="210"/>
      <c r="B135" s="210"/>
      <c r="C135" s="210"/>
      <c r="D135" s="393"/>
      <c r="E135" s="411"/>
      <c r="F135" s="228"/>
      <c r="G135" s="269"/>
      <c r="H135" s="228"/>
      <c r="I135" s="269"/>
      <c r="J135" s="228"/>
      <c r="K135" s="269"/>
      <c r="L135" s="228"/>
      <c r="M135" s="269"/>
      <c r="O135" s="2"/>
    </row>
    <row r="136" spans="1:15" s="1" customFormat="1">
      <c r="A136" s="210"/>
      <c r="B136" s="210"/>
      <c r="C136" s="210"/>
      <c r="D136" s="393"/>
      <c r="E136" s="411"/>
      <c r="F136" s="228"/>
      <c r="G136" s="269"/>
      <c r="H136" s="228"/>
      <c r="I136" s="269"/>
      <c r="J136" s="228"/>
      <c r="K136" s="269"/>
      <c r="L136" s="228"/>
      <c r="M136" s="269"/>
      <c r="O136" s="2"/>
    </row>
    <row r="137" spans="1:15" s="1" customFormat="1">
      <c r="A137" s="210"/>
      <c r="B137" s="210"/>
      <c r="C137" s="210"/>
      <c r="D137" s="393"/>
      <c r="E137" s="411"/>
      <c r="F137" s="228"/>
      <c r="G137" s="269"/>
      <c r="H137" s="228"/>
      <c r="I137" s="269"/>
      <c r="J137" s="228"/>
      <c r="K137" s="269"/>
      <c r="L137" s="228"/>
      <c r="M137" s="269"/>
      <c r="O137" s="2"/>
    </row>
    <row r="138" spans="1:15" s="1" customFormat="1">
      <c r="A138" s="210"/>
      <c r="B138" s="210"/>
      <c r="C138" s="210"/>
      <c r="D138" s="393"/>
      <c r="E138" s="411"/>
      <c r="F138" s="228"/>
      <c r="G138" s="269"/>
      <c r="H138" s="228"/>
      <c r="I138" s="269"/>
      <c r="J138" s="228"/>
      <c r="K138" s="269"/>
      <c r="L138" s="228"/>
      <c r="M138" s="269"/>
      <c r="O138" s="2"/>
    </row>
    <row r="139" spans="1:15" s="1" customFormat="1">
      <c r="A139" s="210"/>
      <c r="B139" s="210"/>
      <c r="C139" s="210"/>
      <c r="D139" s="393"/>
      <c r="E139" s="411"/>
      <c r="F139" s="228"/>
      <c r="G139" s="269"/>
      <c r="H139" s="228"/>
      <c r="I139" s="269"/>
      <c r="J139" s="228"/>
      <c r="K139" s="269"/>
      <c r="L139" s="228"/>
      <c r="M139" s="269"/>
      <c r="O139" s="2"/>
    </row>
    <row r="140" spans="1:15" s="1" customFormat="1">
      <c r="A140" s="210"/>
      <c r="B140" s="210"/>
      <c r="C140" s="210"/>
      <c r="D140" s="393"/>
      <c r="E140" s="411"/>
      <c r="F140" s="228"/>
      <c r="G140" s="269"/>
      <c r="H140" s="228"/>
      <c r="I140" s="269"/>
      <c r="J140" s="228"/>
      <c r="K140" s="269"/>
      <c r="L140" s="228"/>
      <c r="M140" s="269"/>
      <c r="O140" s="2"/>
    </row>
    <row r="141" spans="1:15" s="1" customFormat="1">
      <c r="A141" s="210"/>
      <c r="B141" s="210"/>
      <c r="C141" s="210"/>
      <c r="D141" s="393"/>
      <c r="E141" s="411"/>
      <c r="F141" s="228"/>
      <c r="G141" s="269"/>
      <c r="H141" s="228"/>
      <c r="I141" s="269"/>
      <c r="J141" s="228"/>
      <c r="K141" s="269"/>
      <c r="L141" s="228"/>
      <c r="M141" s="269"/>
      <c r="O141" s="2"/>
    </row>
    <row r="142" spans="1:15" s="1" customFormat="1">
      <c r="A142" s="210"/>
      <c r="B142" s="210"/>
      <c r="C142" s="210"/>
      <c r="D142" s="393"/>
      <c r="E142" s="411"/>
      <c r="F142" s="228"/>
      <c r="G142" s="269"/>
      <c r="H142" s="228"/>
      <c r="I142" s="269"/>
      <c r="J142" s="228"/>
      <c r="K142" s="269"/>
      <c r="L142" s="228"/>
      <c r="M142" s="269"/>
      <c r="O142" s="2"/>
    </row>
    <row r="143" spans="1:15" s="1" customFormat="1">
      <c r="A143" s="210"/>
      <c r="B143" s="210"/>
      <c r="C143" s="210"/>
      <c r="D143" s="393"/>
      <c r="E143" s="411"/>
      <c r="F143" s="228"/>
      <c r="G143" s="269"/>
      <c r="H143" s="228"/>
      <c r="I143" s="269"/>
      <c r="J143" s="228"/>
      <c r="K143" s="269"/>
      <c r="L143" s="228"/>
      <c r="M143" s="269"/>
      <c r="O143" s="2"/>
    </row>
    <row r="144" spans="1:15" s="1" customFormat="1">
      <c r="A144" s="210"/>
      <c r="B144" s="210"/>
      <c r="C144" s="210"/>
      <c r="D144" s="393"/>
      <c r="E144" s="411"/>
      <c r="F144" s="228"/>
      <c r="G144" s="269"/>
      <c r="H144" s="228"/>
      <c r="I144" s="269"/>
      <c r="J144" s="228"/>
      <c r="K144" s="269"/>
      <c r="L144" s="228"/>
      <c r="M144" s="269"/>
      <c r="O144" s="2"/>
    </row>
    <row r="145" spans="1:15" s="1" customFormat="1">
      <c r="A145" s="210"/>
      <c r="B145" s="210"/>
      <c r="C145" s="210"/>
      <c r="D145" s="393"/>
      <c r="E145" s="411"/>
      <c r="F145" s="228"/>
      <c r="G145" s="269"/>
      <c r="H145" s="228"/>
      <c r="I145" s="269"/>
      <c r="J145" s="228"/>
      <c r="K145" s="269"/>
      <c r="L145" s="228"/>
      <c r="M145" s="269"/>
      <c r="O145" s="2"/>
    </row>
    <row r="146" spans="1:15" s="1" customFormat="1">
      <c r="A146" s="210"/>
      <c r="B146" s="210"/>
      <c r="C146" s="210"/>
      <c r="D146" s="393"/>
      <c r="E146" s="411"/>
      <c r="F146" s="228"/>
      <c r="G146" s="269"/>
      <c r="H146" s="228"/>
      <c r="I146" s="269"/>
      <c r="J146" s="228"/>
      <c r="K146" s="269"/>
      <c r="L146" s="228"/>
      <c r="M146" s="269"/>
      <c r="O146" s="2"/>
    </row>
    <row r="147" spans="1:15" s="1" customFormat="1">
      <c r="A147" s="210"/>
      <c r="B147" s="210"/>
      <c r="C147" s="210"/>
      <c r="D147" s="393"/>
      <c r="E147" s="411"/>
      <c r="F147" s="228"/>
      <c r="G147" s="269"/>
      <c r="H147" s="228"/>
      <c r="I147" s="269"/>
      <c r="J147" s="228"/>
      <c r="K147" s="269"/>
      <c r="L147" s="228"/>
      <c r="M147" s="269"/>
      <c r="O147" s="2"/>
    </row>
    <row r="148" spans="1:15" s="1" customFormat="1">
      <c r="A148" s="210"/>
      <c r="B148" s="210"/>
      <c r="C148" s="210"/>
      <c r="D148" s="393"/>
      <c r="E148" s="411"/>
      <c r="F148" s="228"/>
      <c r="G148" s="269"/>
      <c r="H148" s="228"/>
      <c r="I148" s="269"/>
      <c r="J148" s="228"/>
      <c r="K148" s="269"/>
      <c r="L148" s="228"/>
      <c r="M148" s="269"/>
      <c r="O148" s="2"/>
    </row>
    <row r="149" spans="1:15" s="1" customFormat="1">
      <c r="A149" s="210"/>
      <c r="B149" s="210"/>
      <c r="C149" s="210"/>
      <c r="D149" s="393"/>
      <c r="E149" s="411"/>
      <c r="F149" s="228"/>
      <c r="G149" s="269"/>
      <c r="H149" s="228"/>
      <c r="I149" s="269"/>
      <c r="J149" s="228"/>
      <c r="K149" s="269"/>
      <c r="L149" s="228"/>
      <c r="M149" s="269"/>
      <c r="O149" s="2"/>
    </row>
    <row r="150" spans="1:15" s="1" customFormat="1">
      <c r="A150" s="210"/>
      <c r="B150" s="210"/>
      <c r="C150" s="210"/>
      <c r="D150" s="393"/>
      <c r="E150" s="411"/>
      <c r="F150" s="228"/>
      <c r="G150" s="269"/>
      <c r="H150" s="228"/>
      <c r="I150" s="269"/>
      <c r="J150" s="228"/>
      <c r="K150" s="269"/>
      <c r="L150" s="228"/>
      <c r="M150" s="269"/>
      <c r="O150" s="2"/>
    </row>
    <row r="151" spans="1:15" s="1" customFormat="1">
      <c r="A151" s="210"/>
      <c r="B151" s="210"/>
      <c r="C151" s="210"/>
      <c r="D151" s="393"/>
      <c r="E151" s="411"/>
      <c r="F151" s="228"/>
      <c r="G151" s="269"/>
      <c r="H151" s="228"/>
      <c r="I151" s="269"/>
      <c r="J151" s="228"/>
      <c r="K151" s="269"/>
      <c r="L151" s="228"/>
      <c r="M151" s="269"/>
      <c r="O151" s="2"/>
    </row>
    <row r="152" spans="1:15" s="1" customFormat="1">
      <c r="A152" s="210"/>
      <c r="B152" s="210"/>
      <c r="C152" s="210"/>
      <c r="D152" s="393"/>
      <c r="E152" s="411"/>
      <c r="F152" s="228"/>
      <c r="G152" s="269"/>
      <c r="H152" s="228"/>
      <c r="I152" s="269"/>
      <c r="J152" s="228"/>
      <c r="K152" s="269"/>
      <c r="L152" s="228"/>
      <c r="M152" s="269"/>
      <c r="O152" s="2"/>
    </row>
    <row r="153" spans="1:15" s="1" customFormat="1">
      <c r="A153" s="210"/>
      <c r="B153" s="210"/>
      <c r="C153" s="210"/>
      <c r="D153" s="393"/>
      <c r="E153" s="411"/>
      <c r="F153" s="228"/>
      <c r="G153" s="269"/>
      <c r="H153" s="228"/>
      <c r="I153" s="269"/>
      <c r="J153" s="228"/>
      <c r="K153" s="269"/>
      <c r="L153" s="228"/>
      <c r="M153" s="269"/>
      <c r="O153" s="2"/>
    </row>
    <row r="154" spans="1:15" s="1" customFormat="1">
      <c r="A154" s="210"/>
      <c r="B154" s="210"/>
      <c r="C154" s="210"/>
      <c r="D154" s="393"/>
      <c r="E154" s="411"/>
      <c r="F154" s="228"/>
      <c r="G154" s="269"/>
      <c r="H154" s="228"/>
      <c r="I154" s="269"/>
      <c r="J154" s="228"/>
      <c r="K154" s="269"/>
      <c r="L154" s="228"/>
      <c r="M154" s="269"/>
      <c r="O154" s="2"/>
    </row>
    <row r="155" spans="1:15" s="1" customFormat="1">
      <c r="A155" s="210"/>
      <c r="B155" s="210"/>
      <c r="C155" s="210"/>
      <c r="D155" s="393"/>
      <c r="E155" s="411"/>
      <c r="F155" s="228"/>
      <c r="G155" s="269"/>
      <c r="H155" s="228"/>
      <c r="I155" s="269"/>
      <c r="J155" s="228"/>
      <c r="K155" s="269"/>
      <c r="L155" s="228"/>
      <c r="M155" s="269"/>
      <c r="O155" s="2"/>
    </row>
    <row r="156" spans="1:15" s="1" customFormat="1">
      <c r="A156" s="210"/>
      <c r="B156" s="210"/>
      <c r="C156" s="210"/>
      <c r="D156" s="393"/>
      <c r="E156" s="411"/>
      <c r="F156" s="228"/>
      <c r="G156" s="269"/>
      <c r="H156" s="228"/>
      <c r="I156" s="269"/>
      <c r="J156" s="228"/>
      <c r="K156" s="269"/>
      <c r="L156" s="228"/>
      <c r="M156" s="269"/>
      <c r="O156" s="2"/>
    </row>
    <row r="157" spans="1:15" s="1" customFormat="1">
      <c r="A157" s="210"/>
      <c r="B157" s="210"/>
      <c r="C157" s="210"/>
      <c r="D157" s="393"/>
      <c r="E157" s="411"/>
      <c r="F157" s="228"/>
      <c r="G157" s="269"/>
      <c r="H157" s="228"/>
      <c r="I157" s="269"/>
      <c r="J157" s="228"/>
      <c r="K157" s="269"/>
      <c r="L157" s="228"/>
      <c r="M157" s="269"/>
      <c r="O157" s="2"/>
    </row>
    <row r="158" spans="1:15" s="1" customFormat="1">
      <c r="A158" s="210"/>
      <c r="B158" s="210"/>
      <c r="C158" s="210"/>
      <c r="D158" s="393"/>
      <c r="E158" s="411"/>
      <c r="F158" s="228"/>
      <c r="G158" s="269"/>
      <c r="H158" s="228"/>
      <c r="I158" s="269"/>
      <c r="J158" s="228"/>
      <c r="K158" s="269"/>
      <c r="L158" s="228"/>
      <c r="M158" s="269"/>
      <c r="O158" s="2"/>
    </row>
    <row r="159" spans="1:15" s="1" customFormat="1">
      <c r="A159" s="210"/>
      <c r="B159" s="210"/>
      <c r="C159" s="210"/>
      <c r="D159" s="393"/>
      <c r="E159" s="411"/>
      <c r="F159" s="228"/>
      <c r="G159" s="269"/>
      <c r="H159" s="228"/>
      <c r="I159" s="269"/>
      <c r="J159" s="228"/>
      <c r="K159" s="269"/>
      <c r="L159" s="228"/>
      <c r="M159" s="269"/>
      <c r="O159" s="2"/>
    </row>
    <row r="160" spans="1:15" s="1" customFormat="1">
      <c r="A160" s="210"/>
      <c r="B160" s="210"/>
      <c r="C160" s="210"/>
      <c r="D160" s="393"/>
      <c r="E160" s="411"/>
      <c r="F160" s="228"/>
      <c r="G160" s="269"/>
      <c r="H160" s="228"/>
      <c r="I160" s="269"/>
      <c r="J160" s="228"/>
      <c r="K160" s="269"/>
      <c r="L160" s="228"/>
      <c r="M160" s="269"/>
      <c r="O160" s="2"/>
    </row>
    <row r="161" spans="1:15" s="1" customFormat="1">
      <c r="A161" s="210"/>
      <c r="B161" s="210"/>
      <c r="C161" s="210"/>
      <c r="D161" s="393"/>
      <c r="E161" s="411"/>
      <c r="F161" s="228"/>
      <c r="G161" s="269"/>
      <c r="H161" s="228"/>
      <c r="I161" s="269"/>
      <c r="J161" s="228"/>
      <c r="K161" s="269"/>
      <c r="L161" s="228"/>
      <c r="M161" s="269"/>
      <c r="O161" s="2"/>
    </row>
    <row r="162" spans="1:15" s="1" customFormat="1">
      <c r="A162" s="210"/>
      <c r="B162" s="210"/>
      <c r="C162" s="210"/>
      <c r="D162" s="393"/>
      <c r="E162" s="411"/>
      <c r="F162" s="228"/>
      <c r="G162" s="269"/>
      <c r="H162" s="228"/>
      <c r="I162" s="269"/>
      <c r="J162" s="228"/>
      <c r="K162" s="269"/>
      <c r="L162" s="228"/>
      <c r="M162" s="269"/>
      <c r="O162" s="2"/>
    </row>
    <row r="163" spans="1:15" s="1" customFormat="1">
      <c r="A163" s="210"/>
      <c r="B163" s="210"/>
      <c r="C163" s="210"/>
      <c r="D163" s="393"/>
      <c r="E163" s="411"/>
      <c r="F163" s="228"/>
      <c r="G163" s="269"/>
      <c r="H163" s="228"/>
      <c r="I163" s="269"/>
      <c r="J163" s="228"/>
      <c r="K163" s="269"/>
      <c r="L163" s="228"/>
      <c r="M163" s="269"/>
      <c r="O163" s="2"/>
    </row>
    <row r="164" spans="1:15" s="1" customFormat="1">
      <c r="A164" s="210"/>
      <c r="B164" s="210"/>
      <c r="C164" s="210"/>
      <c r="D164" s="393"/>
      <c r="E164" s="411"/>
      <c r="F164" s="228"/>
      <c r="G164" s="269"/>
      <c r="H164" s="228"/>
      <c r="I164" s="269"/>
      <c r="J164" s="228"/>
      <c r="K164" s="269"/>
      <c r="L164" s="228"/>
      <c r="M164" s="269"/>
      <c r="O164" s="2"/>
    </row>
    <row r="165" spans="1:15" s="1" customFormat="1">
      <c r="A165" s="210"/>
      <c r="B165" s="210"/>
      <c r="C165" s="210"/>
      <c r="D165" s="393"/>
      <c r="E165" s="411"/>
      <c r="F165" s="228"/>
      <c r="G165" s="269"/>
      <c r="H165" s="228"/>
      <c r="I165" s="269"/>
      <c r="J165" s="228"/>
      <c r="K165" s="269"/>
      <c r="L165" s="228"/>
      <c r="M165" s="269"/>
      <c r="O165" s="2"/>
    </row>
    <row r="166" spans="1:15" s="1" customFormat="1">
      <c r="A166" s="210"/>
      <c r="B166" s="210"/>
      <c r="C166" s="210"/>
      <c r="D166" s="393"/>
      <c r="E166" s="411"/>
      <c r="F166" s="228"/>
      <c r="G166" s="269"/>
      <c r="H166" s="228"/>
      <c r="I166" s="269"/>
      <c r="J166" s="228"/>
      <c r="K166" s="269"/>
      <c r="L166" s="228"/>
      <c r="M166" s="269"/>
      <c r="O166" s="2"/>
    </row>
    <row r="167" spans="1:15" s="1" customFormat="1">
      <c r="A167" s="210"/>
      <c r="B167" s="210"/>
      <c r="C167" s="210"/>
      <c r="D167" s="393"/>
      <c r="E167" s="411"/>
      <c r="F167" s="228"/>
      <c r="G167" s="269"/>
      <c r="H167" s="228"/>
      <c r="I167" s="269"/>
      <c r="J167" s="228"/>
      <c r="K167" s="269"/>
      <c r="L167" s="228"/>
      <c r="M167" s="269"/>
      <c r="O167" s="2"/>
    </row>
    <row r="168" spans="1:15" s="1" customFormat="1">
      <c r="A168" s="210"/>
      <c r="B168" s="210"/>
      <c r="C168" s="210"/>
      <c r="D168" s="393"/>
      <c r="E168" s="411"/>
      <c r="F168" s="228"/>
      <c r="G168" s="269"/>
      <c r="H168" s="228"/>
      <c r="I168" s="269"/>
      <c r="J168" s="228"/>
      <c r="K168" s="269"/>
      <c r="L168" s="228"/>
      <c r="M168" s="269"/>
      <c r="O168" s="2"/>
    </row>
    <row r="169" spans="1:15" s="1" customFormat="1">
      <c r="A169" s="210"/>
      <c r="B169" s="210"/>
      <c r="C169" s="210"/>
      <c r="D169" s="393"/>
      <c r="E169" s="411"/>
      <c r="F169" s="228"/>
      <c r="G169" s="269"/>
      <c r="H169" s="228"/>
      <c r="I169" s="269"/>
      <c r="J169" s="228"/>
      <c r="K169" s="269"/>
      <c r="L169" s="228"/>
      <c r="M169" s="269"/>
      <c r="O169" s="2"/>
    </row>
    <row r="170" spans="1:15" s="1" customFormat="1">
      <c r="A170" s="210"/>
      <c r="B170" s="210"/>
      <c r="C170" s="210"/>
      <c r="D170" s="393"/>
      <c r="E170" s="411"/>
      <c r="F170" s="228"/>
      <c r="G170" s="269"/>
      <c r="H170" s="228"/>
      <c r="I170" s="269"/>
      <c r="J170" s="228"/>
      <c r="K170" s="269"/>
      <c r="L170" s="228"/>
      <c r="M170" s="269"/>
      <c r="O170" s="2"/>
    </row>
    <row r="171" spans="1:15" s="1" customFormat="1">
      <c r="A171" s="210"/>
      <c r="B171" s="210"/>
      <c r="C171" s="210"/>
      <c r="D171" s="393"/>
      <c r="E171" s="411"/>
      <c r="F171" s="228"/>
      <c r="G171" s="269"/>
      <c r="H171" s="228"/>
      <c r="I171" s="269"/>
      <c r="J171" s="228"/>
      <c r="K171" s="269"/>
      <c r="L171" s="228"/>
      <c r="M171" s="269"/>
      <c r="O171" s="2"/>
    </row>
    <row r="172" spans="1:15" s="1" customFormat="1">
      <c r="A172" s="210"/>
      <c r="B172" s="210"/>
      <c r="C172" s="210"/>
      <c r="D172" s="393"/>
      <c r="E172" s="411"/>
      <c r="F172" s="228"/>
      <c r="G172" s="269"/>
      <c r="H172" s="228"/>
      <c r="I172" s="269"/>
      <c r="J172" s="228"/>
      <c r="K172" s="269"/>
      <c r="L172" s="228"/>
      <c r="M172" s="269"/>
      <c r="O172" s="2"/>
    </row>
    <row r="173" spans="1:15" s="1" customFormat="1">
      <c r="A173" s="210"/>
      <c r="B173" s="210"/>
      <c r="C173" s="210"/>
      <c r="D173" s="393"/>
      <c r="E173" s="411"/>
      <c r="F173" s="228"/>
      <c r="G173" s="269"/>
      <c r="H173" s="228"/>
      <c r="I173" s="269"/>
      <c r="J173" s="228"/>
      <c r="K173" s="269"/>
      <c r="L173" s="228"/>
      <c r="M173" s="269"/>
      <c r="O173" s="2"/>
    </row>
    <row r="174" spans="1:15" s="1" customFormat="1">
      <c r="A174" s="210"/>
      <c r="B174" s="210"/>
      <c r="C174" s="210"/>
      <c r="D174" s="393"/>
      <c r="E174" s="411"/>
      <c r="F174" s="228"/>
      <c r="G174" s="269"/>
      <c r="H174" s="228"/>
      <c r="I174" s="269"/>
      <c r="J174" s="228"/>
      <c r="K174" s="269"/>
      <c r="L174" s="228"/>
      <c r="M174" s="269"/>
      <c r="O174" s="2"/>
    </row>
    <row r="175" spans="1:15" s="1" customFormat="1">
      <c r="A175" s="210"/>
      <c r="B175" s="210"/>
      <c r="C175" s="210"/>
      <c r="D175" s="393"/>
      <c r="E175" s="411"/>
      <c r="F175" s="228"/>
      <c r="G175" s="269"/>
      <c r="H175" s="228"/>
      <c r="I175" s="269"/>
      <c r="J175" s="228"/>
      <c r="K175" s="269"/>
      <c r="L175" s="228"/>
      <c r="M175" s="269"/>
      <c r="O175" s="2"/>
    </row>
    <row r="176" spans="1:15" s="1" customFormat="1">
      <c r="A176" s="210"/>
      <c r="B176" s="210"/>
      <c r="C176" s="210"/>
      <c r="D176" s="393"/>
      <c r="E176" s="411"/>
      <c r="F176" s="228"/>
      <c r="G176" s="269"/>
      <c r="H176" s="228"/>
      <c r="I176" s="269"/>
      <c r="J176" s="228"/>
      <c r="K176" s="269"/>
      <c r="L176" s="228"/>
      <c r="M176" s="269"/>
      <c r="O176" s="2"/>
    </row>
    <row r="177" spans="1:15" s="1" customFormat="1">
      <c r="A177" s="210"/>
      <c r="B177" s="210"/>
      <c r="C177" s="210"/>
      <c r="D177" s="393"/>
      <c r="E177" s="411"/>
      <c r="F177" s="228"/>
      <c r="G177" s="269"/>
      <c r="H177" s="228"/>
      <c r="I177" s="269"/>
      <c r="J177" s="228"/>
      <c r="K177" s="269"/>
      <c r="L177" s="228"/>
      <c r="M177" s="269"/>
      <c r="O177" s="2"/>
    </row>
    <row r="178" spans="1:15" s="1" customFormat="1">
      <c r="A178" s="210"/>
      <c r="B178" s="210"/>
      <c r="C178" s="210"/>
      <c r="D178" s="393"/>
      <c r="E178" s="411"/>
      <c r="F178" s="228"/>
      <c r="G178" s="269"/>
      <c r="H178" s="228"/>
      <c r="I178" s="269"/>
      <c r="J178" s="228"/>
      <c r="K178" s="269"/>
      <c r="L178" s="228"/>
      <c r="M178" s="269"/>
      <c r="O178" s="2"/>
    </row>
    <row r="179" spans="1:15" s="1" customFormat="1">
      <c r="A179" s="210"/>
      <c r="B179" s="210"/>
      <c r="C179" s="210"/>
      <c r="D179" s="393"/>
      <c r="E179" s="411"/>
      <c r="F179" s="228"/>
      <c r="G179" s="269"/>
      <c r="H179" s="228"/>
      <c r="I179" s="269"/>
      <c r="J179" s="228"/>
      <c r="K179" s="269"/>
      <c r="L179" s="228"/>
      <c r="M179" s="269"/>
      <c r="O179" s="2"/>
    </row>
    <row r="180" spans="1:15" s="1" customFormat="1">
      <c r="A180" s="210"/>
      <c r="B180" s="210"/>
      <c r="C180" s="210"/>
      <c r="D180" s="393"/>
      <c r="E180" s="411"/>
      <c r="F180" s="228"/>
      <c r="G180" s="269"/>
      <c r="H180" s="228"/>
      <c r="I180" s="269"/>
      <c r="J180" s="228"/>
      <c r="K180" s="269"/>
      <c r="L180" s="228"/>
      <c r="M180" s="269"/>
      <c r="O180" s="2"/>
    </row>
    <row r="181" spans="1:15" s="1" customFormat="1">
      <c r="A181" s="210"/>
      <c r="B181" s="210"/>
      <c r="C181" s="210"/>
      <c r="D181" s="393"/>
      <c r="E181" s="411"/>
      <c r="F181" s="228"/>
      <c r="G181" s="269"/>
      <c r="H181" s="228"/>
      <c r="I181" s="269"/>
      <c r="J181" s="228"/>
      <c r="K181" s="269"/>
      <c r="L181" s="228"/>
      <c r="M181" s="269"/>
      <c r="O181" s="2"/>
    </row>
    <row r="182" spans="1:15" s="1" customFormat="1">
      <c r="A182" s="210"/>
      <c r="B182" s="210"/>
      <c r="C182" s="210"/>
      <c r="D182" s="393"/>
      <c r="E182" s="411"/>
      <c r="F182" s="228"/>
      <c r="G182" s="269"/>
      <c r="H182" s="228"/>
      <c r="I182" s="269"/>
      <c r="J182" s="228"/>
      <c r="K182" s="269"/>
      <c r="L182" s="228"/>
      <c r="M182" s="269"/>
      <c r="O182" s="2"/>
    </row>
    <row r="183" spans="1:15" s="1" customFormat="1">
      <c r="A183" s="210"/>
      <c r="B183" s="210"/>
      <c r="C183" s="210"/>
      <c r="D183" s="393"/>
      <c r="E183" s="411"/>
      <c r="F183" s="228"/>
      <c r="G183" s="269"/>
      <c r="H183" s="228"/>
      <c r="I183" s="269"/>
      <c r="J183" s="228"/>
      <c r="K183" s="269"/>
      <c r="L183" s="228"/>
      <c r="M183" s="269"/>
      <c r="O183" s="2"/>
    </row>
    <row r="184" spans="1:15" s="1" customFormat="1">
      <c r="A184" s="210"/>
      <c r="B184" s="210"/>
      <c r="C184" s="210"/>
      <c r="D184" s="393"/>
      <c r="E184" s="411"/>
      <c r="F184" s="228"/>
      <c r="G184" s="269"/>
      <c r="H184" s="228"/>
      <c r="I184" s="269"/>
      <c r="J184" s="228"/>
      <c r="K184" s="269"/>
      <c r="L184" s="228"/>
      <c r="M184" s="269"/>
      <c r="O184" s="2"/>
    </row>
    <row r="185" spans="1:15" s="1" customFormat="1">
      <c r="A185" s="210"/>
      <c r="B185" s="210"/>
      <c r="C185" s="210"/>
      <c r="D185" s="393"/>
      <c r="E185" s="411"/>
      <c r="F185" s="228"/>
      <c r="G185" s="269"/>
      <c r="H185" s="228"/>
      <c r="I185" s="269"/>
      <c r="J185" s="228"/>
      <c r="K185" s="269"/>
      <c r="L185" s="228"/>
      <c r="M185" s="269"/>
      <c r="O185" s="2"/>
    </row>
    <row r="186" spans="1:15" s="1" customFormat="1">
      <c r="A186" s="210"/>
      <c r="B186" s="210"/>
      <c r="C186" s="210"/>
      <c r="D186" s="393"/>
      <c r="E186" s="411"/>
      <c r="F186" s="228"/>
      <c r="G186" s="269"/>
      <c r="H186" s="228"/>
      <c r="I186" s="269"/>
      <c r="J186" s="228"/>
      <c r="K186" s="269"/>
      <c r="L186" s="228"/>
      <c r="M186" s="269"/>
      <c r="O186" s="2"/>
    </row>
    <row r="187" spans="1:15" s="1" customFormat="1">
      <c r="A187" s="210"/>
      <c r="B187" s="210"/>
      <c r="C187" s="210"/>
      <c r="D187" s="393"/>
      <c r="E187" s="411"/>
      <c r="F187" s="228"/>
      <c r="G187" s="269"/>
      <c r="H187" s="228"/>
      <c r="I187" s="269"/>
      <c r="J187" s="228"/>
      <c r="K187" s="269"/>
      <c r="L187" s="228"/>
      <c r="M187" s="269"/>
      <c r="O187" s="2"/>
    </row>
    <row r="188" spans="1:15" s="1" customFormat="1">
      <c r="A188" s="210"/>
      <c r="B188" s="210"/>
      <c r="C188" s="210"/>
      <c r="D188" s="393"/>
      <c r="E188" s="411"/>
      <c r="F188" s="228"/>
      <c r="G188" s="269"/>
      <c r="H188" s="228"/>
      <c r="I188" s="269"/>
      <c r="J188" s="228"/>
      <c r="K188" s="269"/>
      <c r="L188" s="228"/>
      <c r="M188" s="269"/>
      <c r="O188" s="2"/>
    </row>
    <row r="189" spans="1:15" s="1" customFormat="1">
      <c r="A189" s="210"/>
      <c r="B189" s="210"/>
      <c r="C189" s="210"/>
      <c r="D189" s="393"/>
      <c r="E189" s="411"/>
      <c r="F189" s="228"/>
      <c r="G189" s="269"/>
      <c r="H189" s="228"/>
      <c r="I189" s="269"/>
      <c r="J189" s="228"/>
      <c r="K189" s="269"/>
      <c r="L189" s="228"/>
      <c r="M189" s="269"/>
      <c r="O189" s="2"/>
    </row>
    <row r="190" spans="1:15" s="1" customFormat="1">
      <c r="A190" s="210"/>
      <c r="B190" s="210"/>
      <c r="C190" s="210"/>
      <c r="D190" s="393"/>
      <c r="E190" s="411"/>
      <c r="F190" s="228"/>
      <c r="G190" s="269"/>
      <c r="H190" s="228"/>
      <c r="I190" s="269"/>
      <c r="J190" s="228"/>
      <c r="K190" s="269"/>
      <c r="L190" s="228"/>
      <c r="M190" s="269"/>
      <c r="O190" s="2"/>
    </row>
    <row r="191" spans="1:15" s="1" customFormat="1">
      <c r="A191" s="210"/>
      <c r="B191" s="210"/>
      <c r="C191" s="210"/>
      <c r="D191" s="393"/>
      <c r="E191" s="411"/>
      <c r="F191" s="228"/>
      <c r="G191" s="269"/>
      <c r="H191" s="228"/>
      <c r="I191" s="269"/>
      <c r="J191" s="228"/>
      <c r="K191" s="269"/>
      <c r="L191" s="228"/>
      <c r="M191" s="269"/>
      <c r="O191" s="2"/>
    </row>
    <row r="192" spans="1:15" s="1" customFormat="1">
      <c r="A192" s="210"/>
      <c r="B192" s="210"/>
      <c r="C192" s="210"/>
      <c r="D192" s="393"/>
      <c r="E192" s="411"/>
      <c r="F192" s="228"/>
      <c r="G192" s="269"/>
      <c r="H192" s="228"/>
      <c r="I192" s="269"/>
      <c r="J192" s="228"/>
      <c r="K192" s="269"/>
      <c r="L192" s="228"/>
      <c r="M192" s="269"/>
      <c r="O192" s="2"/>
    </row>
    <row r="193" spans="1:15" s="1" customFormat="1">
      <c r="A193" s="210"/>
      <c r="B193" s="210"/>
      <c r="C193" s="210"/>
      <c r="D193" s="393"/>
      <c r="E193" s="411"/>
      <c r="F193" s="228"/>
      <c r="G193" s="269"/>
      <c r="H193" s="228"/>
      <c r="I193" s="269"/>
      <c r="J193" s="228"/>
      <c r="K193" s="269"/>
      <c r="L193" s="228"/>
      <c r="M193" s="269"/>
      <c r="O193" s="2"/>
    </row>
    <row r="194" spans="1:15" s="1" customFormat="1">
      <c r="A194" s="210"/>
      <c r="B194" s="210"/>
      <c r="C194" s="210"/>
      <c r="D194" s="393"/>
      <c r="E194" s="411"/>
      <c r="F194" s="228"/>
      <c r="G194" s="269"/>
      <c r="H194" s="228"/>
      <c r="I194" s="269"/>
      <c r="J194" s="228"/>
      <c r="K194" s="269"/>
      <c r="L194" s="228"/>
      <c r="M194" s="269"/>
      <c r="O194" s="2"/>
    </row>
    <row r="195" spans="1:15" s="1" customFormat="1">
      <c r="A195" s="210"/>
      <c r="B195" s="210"/>
      <c r="C195" s="210"/>
      <c r="D195" s="393"/>
      <c r="E195" s="411"/>
      <c r="F195" s="228"/>
      <c r="G195" s="269"/>
      <c r="H195" s="228"/>
      <c r="I195" s="269"/>
      <c r="J195" s="228"/>
      <c r="K195" s="269"/>
      <c r="L195" s="228"/>
      <c r="M195" s="269"/>
      <c r="O195" s="2"/>
    </row>
    <row r="196" spans="1:15" s="1" customFormat="1">
      <c r="A196" s="210"/>
      <c r="B196" s="210"/>
      <c r="C196" s="210"/>
      <c r="D196" s="393"/>
      <c r="E196" s="411"/>
      <c r="F196" s="228"/>
      <c r="G196" s="269"/>
      <c r="H196" s="228"/>
      <c r="I196" s="269"/>
      <c r="J196" s="228"/>
      <c r="K196" s="269"/>
      <c r="L196" s="228"/>
      <c r="M196" s="269"/>
      <c r="O196" s="2"/>
    </row>
    <row r="197" spans="1:15" s="1" customFormat="1">
      <c r="A197" s="210"/>
      <c r="B197" s="210"/>
      <c r="C197" s="210"/>
      <c r="D197" s="393"/>
      <c r="E197" s="411"/>
      <c r="F197" s="228"/>
      <c r="G197" s="269"/>
      <c r="H197" s="228"/>
      <c r="I197" s="269"/>
      <c r="J197" s="228"/>
      <c r="K197" s="269"/>
      <c r="L197" s="228"/>
      <c r="M197" s="269"/>
      <c r="O197" s="2"/>
    </row>
    <row r="198" spans="1:15" s="1" customFormat="1">
      <c r="A198" s="210"/>
      <c r="B198" s="210"/>
      <c r="C198" s="210"/>
      <c r="D198" s="393"/>
      <c r="E198" s="411"/>
      <c r="F198" s="228"/>
      <c r="G198" s="269"/>
      <c r="H198" s="228"/>
      <c r="I198" s="269"/>
      <c r="J198" s="228"/>
      <c r="K198" s="269"/>
      <c r="L198" s="228"/>
      <c r="M198" s="269"/>
      <c r="O198" s="2"/>
    </row>
    <row r="199" spans="1:15" s="1" customFormat="1">
      <c r="A199" s="210"/>
      <c r="B199" s="210"/>
      <c r="C199" s="210"/>
      <c r="D199" s="393"/>
      <c r="E199" s="411"/>
      <c r="F199" s="228"/>
      <c r="G199" s="269"/>
      <c r="H199" s="228"/>
      <c r="I199" s="269"/>
      <c r="J199" s="228"/>
      <c r="K199" s="269"/>
      <c r="L199" s="228"/>
      <c r="M199" s="269"/>
      <c r="O199" s="2"/>
    </row>
    <row r="200" spans="1:15" s="1" customFormat="1">
      <c r="A200" s="210"/>
      <c r="B200" s="210"/>
      <c r="C200" s="210"/>
      <c r="D200" s="393"/>
      <c r="E200" s="411"/>
      <c r="F200" s="228"/>
      <c r="G200" s="269"/>
      <c r="H200" s="228"/>
      <c r="I200" s="269"/>
      <c r="J200" s="228"/>
      <c r="K200" s="269"/>
      <c r="L200" s="228"/>
      <c r="M200" s="269"/>
      <c r="O200" s="2"/>
    </row>
    <row r="201" spans="1:15" s="1" customFormat="1">
      <c r="A201" s="210"/>
      <c r="B201" s="210"/>
      <c r="C201" s="210"/>
      <c r="D201" s="393"/>
      <c r="E201" s="411"/>
      <c r="F201" s="228"/>
      <c r="G201" s="269"/>
      <c r="H201" s="228"/>
      <c r="I201" s="269"/>
      <c r="J201" s="228"/>
      <c r="K201" s="269"/>
      <c r="L201" s="228"/>
      <c r="M201" s="269"/>
      <c r="O201" s="2"/>
    </row>
    <row r="202" spans="1:15" s="1" customFormat="1">
      <c r="A202" s="210"/>
      <c r="B202" s="210"/>
      <c r="C202" s="210"/>
      <c r="D202" s="393"/>
      <c r="E202" s="411"/>
      <c r="F202" s="228"/>
      <c r="G202" s="269"/>
      <c r="H202" s="228"/>
      <c r="I202" s="269"/>
      <c r="J202" s="228"/>
      <c r="K202" s="269"/>
      <c r="L202" s="228"/>
      <c r="M202" s="269"/>
      <c r="O202" s="2"/>
    </row>
    <row r="203" spans="1:15" s="1" customFormat="1">
      <c r="A203" s="210"/>
      <c r="B203" s="210"/>
      <c r="C203" s="210"/>
      <c r="D203" s="393"/>
      <c r="E203" s="411"/>
      <c r="F203" s="228"/>
      <c r="G203" s="269"/>
      <c r="H203" s="228"/>
      <c r="I203" s="269"/>
      <c r="J203" s="228"/>
      <c r="K203" s="269"/>
      <c r="L203" s="228"/>
      <c r="M203" s="269"/>
      <c r="O203" s="2"/>
    </row>
    <row r="204" spans="1:15" s="1" customFormat="1">
      <c r="A204" s="210"/>
      <c r="B204" s="210"/>
      <c r="C204" s="210"/>
      <c r="D204" s="393"/>
      <c r="E204" s="411"/>
      <c r="F204" s="228"/>
      <c r="G204" s="269"/>
      <c r="H204" s="228"/>
      <c r="I204" s="269"/>
      <c r="J204" s="228"/>
      <c r="K204" s="269"/>
      <c r="L204" s="228"/>
      <c r="M204" s="269"/>
      <c r="O204" s="2"/>
    </row>
    <row r="205" spans="1:15" s="1" customFormat="1">
      <c r="A205" s="210"/>
      <c r="B205" s="210"/>
      <c r="C205" s="210"/>
      <c r="D205" s="393"/>
      <c r="E205" s="411"/>
      <c r="F205" s="228"/>
      <c r="G205" s="269"/>
      <c r="H205" s="228"/>
      <c r="I205" s="269"/>
      <c r="J205" s="228"/>
      <c r="K205" s="269"/>
      <c r="L205" s="228"/>
      <c r="M205" s="269"/>
      <c r="O205" s="2"/>
    </row>
    <row r="206" spans="1:15" s="1" customFormat="1">
      <c r="A206" s="210"/>
      <c r="B206" s="210"/>
      <c r="C206" s="210"/>
      <c r="D206" s="393"/>
      <c r="E206" s="411"/>
      <c r="F206" s="228"/>
      <c r="G206" s="269"/>
      <c r="H206" s="228"/>
      <c r="I206" s="269"/>
      <c r="J206" s="228"/>
      <c r="K206" s="269"/>
      <c r="L206" s="228"/>
      <c r="M206" s="269"/>
      <c r="O206" s="2"/>
    </row>
    <row r="207" spans="1:15" s="1" customFormat="1">
      <c r="A207" s="210"/>
      <c r="B207" s="210"/>
      <c r="C207" s="210"/>
      <c r="D207" s="393"/>
      <c r="E207" s="411"/>
      <c r="F207" s="228"/>
      <c r="G207" s="269"/>
      <c r="H207" s="228"/>
      <c r="I207" s="269"/>
      <c r="J207" s="228"/>
      <c r="K207" s="269"/>
      <c r="L207" s="228"/>
      <c r="M207" s="269"/>
      <c r="O207" s="2"/>
    </row>
    <row r="208" spans="1:15" s="1" customFormat="1">
      <c r="A208" s="210"/>
      <c r="B208" s="210"/>
      <c r="C208" s="210"/>
      <c r="D208" s="393"/>
      <c r="E208" s="411"/>
      <c r="F208" s="228"/>
      <c r="G208" s="269"/>
      <c r="H208" s="228"/>
      <c r="I208" s="269"/>
      <c r="J208" s="228"/>
      <c r="K208" s="269"/>
      <c r="L208" s="228"/>
      <c r="M208" s="269"/>
      <c r="O208" s="2"/>
    </row>
    <row r="209" spans="1:15" s="1" customFormat="1">
      <c r="A209" s="210"/>
      <c r="B209" s="210"/>
      <c r="C209" s="210"/>
      <c r="D209" s="393"/>
      <c r="E209" s="411"/>
      <c r="F209" s="228"/>
      <c r="G209" s="269"/>
      <c r="H209" s="228"/>
      <c r="I209" s="269"/>
      <c r="J209" s="228"/>
      <c r="K209" s="269"/>
      <c r="L209" s="228"/>
      <c r="M209" s="269"/>
      <c r="O209" s="2"/>
    </row>
    <row r="210" spans="1:15" s="1" customFormat="1">
      <c r="A210" s="210"/>
      <c r="B210" s="210"/>
      <c r="C210" s="210"/>
      <c r="D210" s="393"/>
      <c r="E210" s="411"/>
      <c r="F210" s="228"/>
      <c r="G210" s="269"/>
      <c r="H210" s="228"/>
      <c r="I210" s="269"/>
      <c r="J210" s="228"/>
      <c r="K210" s="269"/>
      <c r="L210" s="228"/>
      <c r="M210" s="269"/>
      <c r="O210" s="2"/>
    </row>
    <row r="211" spans="1:15" s="1" customFormat="1">
      <c r="A211" s="210"/>
      <c r="B211" s="210"/>
      <c r="C211" s="210"/>
      <c r="D211" s="393"/>
      <c r="E211" s="411"/>
      <c r="F211" s="228"/>
      <c r="G211" s="269"/>
      <c r="H211" s="228"/>
      <c r="I211" s="269"/>
      <c r="J211" s="228"/>
      <c r="K211" s="269"/>
      <c r="L211" s="228"/>
      <c r="M211" s="269"/>
      <c r="O211" s="2"/>
    </row>
    <row r="212" spans="1:15" s="1" customFormat="1">
      <c r="A212" s="210"/>
      <c r="B212" s="210"/>
      <c r="C212" s="210"/>
      <c r="D212" s="393"/>
      <c r="E212" s="411"/>
      <c r="F212" s="228"/>
      <c r="G212" s="269"/>
      <c r="H212" s="228"/>
      <c r="I212" s="269"/>
      <c r="J212" s="228"/>
      <c r="K212" s="269"/>
      <c r="L212" s="228"/>
      <c r="M212" s="269"/>
      <c r="O212" s="2"/>
    </row>
    <row r="213" spans="1:15" s="1" customFormat="1">
      <c r="A213" s="210"/>
      <c r="B213" s="210"/>
      <c r="C213" s="210"/>
      <c r="D213" s="393"/>
      <c r="E213" s="411"/>
      <c r="F213" s="228"/>
      <c r="G213" s="269"/>
      <c r="H213" s="228"/>
      <c r="I213" s="269"/>
      <c r="J213" s="228"/>
      <c r="K213" s="269"/>
      <c r="L213" s="228"/>
      <c r="M213" s="269"/>
      <c r="O213" s="2"/>
    </row>
    <row r="214" spans="1:15" s="1" customFormat="1">
      <c r="A214" s="210"/>
      <c r="B214" s="210"/>
      <c r="C214" s="210"/>
      <c r="D214" s="393"/>
      <c r="E214" s="411"/>
      <c r="F214" s="228"/>
      <c r="G214" s="269"/>
      <c r="H214" s="228"/>
      <c r="I214" s="269"/>
      <c r="J214" s="228"/>
      <c r="K214" s="269"/>
      <c r="L214" s="228"/>
      <c r="M214" s="269"/>
      <c r="O214" s="2"/>
    </row>
    <row r="215" spans="1:15" s="1" customFormat="1">
      <c r="A215" s="210"/>
      <c r="B215" s="210"/>
      <c r="C215" s="210"/>
      <c r="D215" s="393"/>
      <c r="E215" s="411"/>
      <c r="F215" s="228"/>
      <c r="G215" s="269"/>
      <c r="H215" s="228"/>
      <c r="I215" s="269"/>
      <c r="J215" s="228"/>
      <c r="K215" s="269"/>
      <c r="L215" s="228"/>
      <c r="M215" s="269"/>
      <c r="O215" s="2"/>
    </row>
    <row r="216" spans="1:15" s="1" customFormat="1">
      <c r="A216" s="210"/>
      <c r="B216" s="210"/>
      <c r="C216" s="210"/>
      <c r="D216" s="393"/>
      <c r="E216" s="411"/>
      <c r="F216" s="228"/>
      <c r="G216" s="269"/>
      <c r="H216" s="228"/>
      <c r="I216" s="269"/>
      <c r="J216" s="228"/>
      <c r="K216" s="269"/>
      <c r="L216" s="228"/>
      <c r="M216" s="269"/>
      <c r="O216" s="2"/>
    </row>
    <row r="217" spans="1:15" s="1" customFormat="1">
      <c r="A217" s="210"/>
      <c r="B217" s="210"/>
      <c r="C217" s="210"/>
      <c r="D217" s="393"/>
      <c r="E217" s="411"/>
      <c r="F217" s="228"/>
      <c r="G217" s="269"/>
      <c r="H217" s="228"/>
      <c r="I217" s="269"/>
      <c r="J217" s="228"/>
      <c r="K217" s="269"/>
      <c r="L217" s="228"/>
      <c r="M217" s="269"/>
      <c r="O217" s="2"/>
    </row>
    <row r="218" spans="1:15" s="1" customFormat="1">
      <c r="A218" s="210"/>
      <c r="B218" s="210"/>
      <c r="C218" s="210"/>
      <c r="D218" s="393"/>
      <c r="E218" s="411"/>
      <c r="F218" s="228"/>
      <c r="G218" s="269"/>
      <c r="H218" s="228"/>
      <c r="I218" s="269"/>
      <c r="J218" s="228"/>
      <c r="K218" s="269"/>
      <c r="L218" s="228"/>
      <c r="M218" s="269"/>
      <c r="O218" s="2"/>
    </row>
    <row r="219" spans="1:15" s="1" customFormat="1">
      <c r="A219" s="210"/>
      <c r="B219" s="210"/>
      <c r="C219" s="210"/>
      <c r="D219" s="393"/>
      <c r="E219" s="411"/>
      <c r="F219" s="228"/>
      <c r="G219" s="269"/>
      <c r="H219" s="228"/>
      <c r="I219" s="269"/>
      <c r="J219" s="228"/>
      <c r="K219" s="269"/>
      <c r="L219" s="228"/>
      <c r="M219" s="269"/>
      <c r="O219" s="2"/>
    </row>
    <row r="220" spans="1:15" s="1" customFormat="1">
      <c r="A220" s="210"/>
      <c r="B220" s="210"/>
      <c r="C220" s="210"/>
      <c r="D220" s="393"/>
      <c r="E220" s="411"/>
      <c r="F220" s="228"/>
      <c r="G220" s="269"/>
      <c r="H220" s="228"/>
      <c r="I220" s="269"/>
      <c r="J220" s="228"/>
      <c r="K220" s="269"/>
      <c r="L220" s="228"/>
      <c r="M220" s="269"/>
      <c r="O220" s="2"/>
    </row>
    <row r="221" spans="1:15" s="1" customFormat="1">
      <c r="A221" s="210"/>
      <c r="B221" s="210"/>
      <c r="C221" s="210"/>
      <c r="D221" s="393"/>
      <c r="E221" s="411"/>
      <c r="F221" s="228"/>
      <c r="G221" s="269"/>
      <c r="H221" s="228"/>
      <c r="I221" s="269"/>
      <c r="J221" s="228"/>
      <c r="K221" s="269"/>
      <c r="L221" s="228"/>
      <c r="M221" s="269"/>
      <c r="O221" s="2"/>
    </row>
    <row r="222" spans="1:15" s="1" customFormat="1">
      <c r="A222" s="210"/>
      <c r="B222" s="210"/>
      <c r="C222" s="210"/>
      <c r="D222" s="393"/>
      <c r="E222" s="411"/>
      <c r="F222" s="228"/>
      <c r="G222" s="269"/>
      <c r="H222" s="228"/>
      <c r="I222" s="269"/>
      <c r="J222" s="228"/>
      <c r="K222" s="269"/>
      <c r="L222" s="228"/>
      <c r="M222" s="269"/>
      <c r="O222" s="2"/>
    </row>
    <row r="223" spans="1:15" s="1" customFormat="1">
      <c r="A223" s="210"/>
      <c r="B223" s="210"/>
      <c r="C223" s="210"/>
      <c r="D223" s="393"/>
      <c r="E223" s="411"/>
      <c r="F223" s="228"/>
      <c r="G223" s="269"/>
      <c r="H223" s="228"/>
      <c r="I223" s="269"/>
      <c r="J223" s="228"/>
      <c r="K223" s="269"/>
      <c r="L223" s="228"/>
      <c r="M223" s="269"/>
      <c r="O223" s="2"/>
    </row>
    <row r="224" spans="1:15" s="1" customFormat="1">
      <c r="A224" s="210"/>
      <c r="B224" s="210"/>
      <c r="C224" s="210"/>
      <c r="D224" s="393"/>
      <c r="E224" s="411"/>
      <c r="F224" s="228"/>
      <c r="G224" s="269"/>
      <c r="H224" s="228"/>
      <c r="I224" s="269"/>
      <c r="J224" s="228"/>
      <c r="K224" s="269"/>
      <c r="L224" s="228"/>
      <c r="M224" s="269"/>
      <c r="O224" s="2"/>
    </row>
    <row r="225" spans="1:15" s="1" customFormat="1">
      <c r="A225" s="210"/>
      <c r="B225" s="210"/>
      <c r="C225" s="210"/>
      <c r="D225" s="393"/>
      <c r="E225" s="411"/>
      <c r="F225" s="228"/>
      <c r="G225" s="269"/>
      <c r="H225" s="228"/>
      <c r="I225" s="269"/>
      <c r="J225" s="228"/>
      <c r="K225" s="269"/>
      <c r="L225" s="228"/>
      <c r="M225" s="269"/>
      <c r="O225" s="2"/>
    </row>
    <row r="226" spans="1:15" s="1" customFormat="1">
      <c r="A226" s="210"/>
      <c r="B226" s="210"/>
      <c r="C226" s="210"/>
      <c r="D226" s="393"/>
      <c r="E226" s="411"/>
      <c r="F226" s="228"/>
      <c r="G226" s="269"/>
      <c r="H226" s="228"/>
      <c r="I226" s="269"/>
      <c r="J226" s="228"/>
      <c r="K226" s="269"/>
      <c r="L226" s="228"/>
      <c r="M226" s="269"/>
      <c r="O226" s="2"/>
    </row>
    <row r="227" spans="1:15" s="1" customFormat="1">
      <c r="A227" s="210"/>
      <c r="B227" s="210"/>
      <c r="C227" s="210"/>
      <c r="D227" s="393"/>
      <c r="E227" s="411"/>
      <c r="F227" s="228"/>
      <c r="G227" s="269"/>
      <c r="H227" s="228"/>
      <c r="I227" s="269"/>
      <c r="J227" s="228"/>
      <c r="K227" s="269"/>
      <c r="L227" s="228"/>
      <c r="M227" s="269"/>
      <c r="O227" s="2"/>
    </row>
    <row r="228" spans="1:15" s="1" customFormat="1">
      <c r="A228" s="210"/>
      <c r="B228" s="210"/>
      <c r="C228" s="210"/>
      <c r="D228" s="393"/>
      <c r="E228" s="411"/>
      <c r="F228" s="228"/>
      <c r="G228" s="269"/>
      <c r="H228" s="228"/>
      <c r="I228" s="269"/>
      <c r="J228" s="228"/>
      <c r="K228" s="269"/>
      <c r="L228" s="228"/>
      <c r="M228" s="269"/>
      <c r="O228" s="2"/>
    </row>
    <row r="229" spans="1:15" s="1" customFormat="1">
      <c r="A229" s="210"/>
      <c r="B229" s="210"/>
      <c r="C229" s="210"/>
      <c r="D229" s="393"/>
      <c r="E229" s="411"/>
      <c r="F229" s="228"/>
      <c r="G229" s="269"/>
      <c r="H229" s="228"/>
      <c r="I229" s="269"/>
      <c r="J229" s="228"/>
      <c r="K229" s="269"/>
      <c r="L229" s="228"/>
      <c r="M229" s="269"/>
      <c r="O229" s="2"/>
    </row>
    <row r="230" spans="1:15" s="1" customFormat="1">
      <c r="A230" s="210"/>
      <c r="B230" s="210"/>
      <c r="C230" s="210"/>
      <c r="D230" s="393"/>
      <c r="E230" s="411"/>
      <c r="F230" s="228"/>
      <c r="G230" s="269"/>
      <c r="H230" s="228"/>
      <c r="I230" s="269"/>
      <c r="J230" s="228"/>
      <c r="K230" s="269"/>
      <c r="L230" s="228"/>
      <c r="M230" s="269"/>
      <c r="O230" s="2"/>
    </row>
    <row r="231" spans="1:15" s="1" customFormat="1">
      <c r="A231" s="210"/>
      <c r="B231" s="210"/>
      <c r="C231" s="210"/>
      <c r="D231" s="393"/>
      <c r="E231" s="411"/>
      <c r="F231" s="228"/>
      <c r="G231" s="269"/>
      <c r="H231" s="228"/>
      <c r="I231" s="269"/>
      <c r="J231" s="228"/>
      <c r="K231" s="269"/>
      <c r="L231" s="228"/>
      <c r="M231" s="269"/>
      <c r="O231" s="2"/>
    </row>
    <row r="232" spans="1:15" s="1" customFormat="1">
      <c r="A232" s="210"/>
      <c r="B232" s="210"/>
      <c r="C232" s="210"/>
      <c r="D232" s="393"/>
      <c r="E232" s="411"/>
      <c r="F232" s="228"/>
      <c r="G232" s="269"/>
      <c r="H232" s="228"/>
      <c r="I232" s="269"/>
      <c r="J232" s="228"/>
      <c r="K232" s="269"/>
      <c r="L232" s="228"/>
      <c r="M232" s="269"/>
      <c r="O232" s="2"/>
    </row>
    <row r="233" spans="1:15" s="1" customFormat="1">
      <c r="A233" s="210"/>
      <c r="B233" s="210"/>
      <c r="C233" s="210"/>
      <c r="D233" s="393"/>
      <c r="E233" s="411"/>
      <c r="F233" s="228"/>
      <c r="G233" s="269"/>
      <c r="H233" s="228"/>
      <c r="I233" s="269"/>
      <c r="J233" s="228"/>
      <c r="K233" s="269"/>
      <c r="L233" s="228"/>
      <c r="M233" s="269"/>
      <c r="O233" s="2"/>
    </row>
    <row r="234" spans="1:15" s="1" customFormat="1">
      <c r="A234" s="210"/>
      <c r="B234" s="210"/>
      <c r="C234" s="210"/>
      <c r="D234" s="393"/>
      <c r="E234" s="411"/>
      <c r="F234" s="228"/>
      <c r="G234" s="269"/>
      <c r="H234" s="228"/>
      <c r="I234" s="269"/>
      <c r="J234" s="228"/>
      <c r="K234" s="269"/>
      <c r="L234" s="228"/>
      <c r="M234" s="269"/>
      <c r="O234" s="2"/>
    </row>
    <row r="235" spans="1:15" s="1" customFormat="1">
      <c r="A235" s="210"/>
      <c r="B235" s="210"/>
      <c r="C235" s="210"/>
      <c r="D235" s="393"/>
      <c r="E235" s="411"/>
      <c r="F235" s="228"/>
      <c r="G235" s="269"/>
      <c r="H235" s="228"/>
      <c r="I235" s="269"/>
      <c r="J235" s="228"/>
      <c r="K235" s="269"/>
      <c r="L235" s="228"/>
      <c r="M235" s="269"/>
      <c r="O235" s="2"/>
    </row>
    <row r="236" spans="1:15" s="1" customFormat="1">
      <c r="A236" s="210"/>
      <c r="B236" s="210"/>
      <c r="C236" s="210"/>
      <c r="D236" s="393"/>
      <c r="E236" s="411"/>
      <c r="F236" s="228"/>
      <c r="G236" s="269"/>
      <c r="H236" s="228"/>
      <c r="I236" s="269"/>
      <c r="J236" s="228"/>
      <c r="K236" s="269"/>
      <c r="L236" s="228"/>
      <c r="M236" s="269"/>
      <c r="O236" s="2"/>
    </row>
    <row r="237" spans="1:15" s="1" customFormat="1">
      <c r="A237" s="210"/>
      <c r="B237" s="210"/>
      <c r="C237" s="210"/>
      <c r="D237" s="393"/>
      <c r="E237" s="411"/>
      <c r="F237" s="228"/>
      <c r="G237" s="269"/>
      <c r="H237" s="228"/>
      <c r="I237" s="269"/>
      <c r="J237" s="228"/>
      <c r="K237" s="269"/>
      <c r="L237" s="228"/>
      <c r="M237" s="269"/>
      <c r="O237" s="2"/>
    </row>
    <row r="238" spans="1:15" s="1" customFormat="1">
      <c r="A238" s="210"/>
      <c r="B238" s="210"/>
      <c r="C238" s="210"/>
      <c r="D238" s="393"/>
      <c r="E238" s="411"/>
      <c r="F238" s="228"/>
      <c r="G238" s="269"/>
      <c r="H238" s="228"/>
      <c r="I238" s="269"/>
      <c r="J238" s="228"/>
      <c r="K238" s="269"/>
      <c r="L238" s="228"/>
      <c r="M238" s="269"/>
      <c r="O238" s="2"/>
    </row>
    <row r="239" spans="1:15" s="1" customFormat="1">
      <c r="A239" s="210"/>
      <c r="B239" s="210"/>
      <c r="C239" s="210"/>
      <c r="D239" s="393"/>
      <c r="E239" s="411"/>
      <c r="F239" s="228"/>
      <c r="G239" s="269"/>
      <c r="H239" s="228"/>
      <c r="I239" s="269"/>
      <c r="J239" s="228"/>
      <c r="K239" s="269"/>
      <c r="L239" s="228"/>
      <c r="M239" s="269"/>
      <c r="O239" s="2"/>
    </row>
    <row r="240" spans="1:15" s="1" customFormat="1">
      <c r="A240" s="210"/>
      <c r="B240" s="210"/>
      <c r="C240" s="210"/>
      <c r="D240" s="393"/>
      <c r="E240" s="411"/>
      <c r="F240" s="228"/>
      <c r="G240" s="269"/>
      <c r="H240" s="228"/>
      <c r="I240" s="269"/>
      <c r="J240" s="228"/>
      <c r="K240" s="269"/>
      <c r="L240" s="228"/>
      <c r="M240" s="269"/>
      <c r="O240" s="2"/>
    </row>
    <row r="241" spans="1:15" s="1" customFormat="1">
      <c r="A241" s="210"/>
      <c r="B241" s="210"/>
      <c r="C241" s="210"/>
      <c r="D241" s="393"/>
      <c r="E241" s="411"/>
      <c r="F241" s="228"/>
      <c r="G241" s="269"/>
      <c r="H241" s="228"/>
      <c r="I241" s="269"/>
      <c r="J241" s="228"/>
      <c r="K241" s="269"/>
      <c r="L241" s="228"/>
      <c r="M241" s="269"/>
      <c r="O241" s="2"/>
    </row>
    <row r="242" spans="1:15" s="1" customFormat="1">
      <c r="A242" s="210"/>
      <c r="B242" s="210"/>
      <c r="C242" s="210"/>
      <c r="D242" s="393"/>
      <c r="E242" s="411"/>
      <c r="F242" s="228"/>
      <c r="G242" s="269"/>
      <c r="H242" s="228"/>
      <c r="I242" s="269"/>
      <c r="J242" s="228"/>
      <c r="K242" s="269"/>
      <c r="L242" s="228"/>
      <c r="M242" s="269"/>
      <c r="O242" s="2"/>
    </row>
    <row r="243" spans="1:15" s="1" customFormat="1">
      <c r="A243" s="210"/>
      <c r="B243" s="210"/>
      <c r="C243" s="210"/>
      <c r="D243" s="393"/>
      <c r="E243" s="411"/>
      <c r="F243" s="228"/>
      <c r="G243" s="269"/>
      <c r="H243" s="228"/>
      <c r="I243" s="269"/>
      <c r="J243" s="228"/>
      <c r="K243" s="269"/>
      <c r="L243" s="228"/>
      <c r="M243" s="269"/>
      <c r="O243" s="2"/>
    </row>
    <row r="244" spans="1:15" s="1" customFormat="1">
      <c r="A244" s="210"/>
      <c r="B244" s="210"/>
      <c r="C244" s="210"/>
      <c r="D244" s="393"/>
      <c r="E244" s="411"/>
      <c r="F244" s="228"/>
      <c r="G244" s="269"/>
      <c r="H244" s="228"/>
      <c r="I244" s="269"/>
      <c r="J244" s="228"/>
      <c r="K244" s="269"/>
      <c r="L244" s="228"/>
      <c r="M244" s="269"/>
      <c r="O244" s="2"/>
    </row>
    <row r="245" spans="1:15" s="1" customFormat="1">
      <c r="A245" s="210"/>
      <c r="B245" s="210"/>
      <c r="C245" s="210"/>
      <c r="D245" s="393"/>
      <c r="E245" s="411"/>
      <c r="F245" s="228"/>
      <c r="G245" s="269"/>
      <c r="H245" s="228"/>
      <c r="I245" s="269"/>
      <c r="J245" s="228"/>
      <c r="K245" s="269"/>
      <c r="L245" s="228"/>
      <c r="M245" s="269"/>
      <c r="O245" s="2"/>
    </row>
    <row r="246" spans="1:15" s="1" customFormat="1">
      <c r="A246" s="210"/>
      <c r="B246" s="210"/>
      <c r="C246" s="210"/>
      <c r="D246" s="393"/>
      <c r="E246" s="411"/>
      <c r="F246" s="228"/>
      <c r="G246" s="269"/>
      <c r="H246" s="228"/>
      <c r="I246" s="269"/>
      <c r="J246" s="228"/>
      <c r="K246" s="269"/>
      <c r="L246" s="228"/>
      <c r="M246" s="269"/>
      <c r="O246" s="2"/>
    </row>
    <row r="247" spans="1:15" s="1" customFormat="1">
      <c r="A247" s="210"/>
      <c r="B247" s="210"/>
      <c r="C247" s="210"/>
      <c r="D247" s="393"/>
      <c r="E247" s="411"/>
      <c r="F247" s="228"/>
      <c r="G247" s="269"/>
      <c r="H247" s="228"/>
      <c r="I247" s="269"/>
      <c r="J247" s="228"/>
      <c r="K247" s="269"/>
      <c r="L247" s="228"/>
      <c r="M247" s="269"/>
      <c r="O247" s="2"/>
    </row>
    <row r="248" spans="1:15" s="1" customFormat="1">
      <c r="A248" s="210"/>
      <c r="B248" s="210"/>
      <c r="C248" s="210"/>
      <c r="D248" s="393"/>
      <c r="E248" s="411"/>
      <c r="F248" s="228"/>
      <c r="G248" s="269"/>
      <c r="H248" s="228"/>
      <c r="I248" s="269"/>
      <c r="J248" s="228"/>
      <c r="K248" s="269"/>
      <c r="L248" s="228"/>
      <c r="M248" s="269"/>
      <c r="O248" s="2"/>
    </row>
    <row r="249" spans="1:15" s="1" customFormat="1">
      <c r="A249" s="210"/>
      <c r="B249" s="210"/>
      <c r="C249" s="210"/>
      <c r="D249" s="393"/>
      <c r="E249" s="411"/>
      <c r="F249" s="228"/>
      <c r="G249" s="269"/>
      <c r="H249" s="228"/>
      <c r="I249" s="269"/>
      <c r="J249" s="228"/>
      <c r="K249" s="269"/>
      <c r="L249" s="228"/>
      <c r="M249" s="269"/>
      <c r="O249" s="2"/>
    </row>
    <row r="250" spans="1:15" s="1" customFormat="1">
      <c r="A250" s="210"/>
      <c r="B250" s="210"/>
      <c r="C250" s="210"/>
      <c r="D250" s="393"/>
      <c r="E250" s="411"/>
      <c r="F250" s="228"/>
      <c r="G250" s="269"/>
      <c r="H250" s="228"/>
      <c r="I250" s="269"/>
      <c r="J250" s="228"/>
      <c r="K250" s="269"/>
      <c r="L250" s="228"/>
      <c r="M250" s="269"/>
      <c r="O250" s="2"/>
    </row>
    <row r="251" spans="1:15" s="1" customFormat="1">
      <c r="A251" s="210"/>
      <c r="B251" s="210"/>
      <c r="C251" s="210"/>
      <c r="D251" s="393"/>
      <c r="E251" s="411"/>
      <c r="F251" s="228"/>
      <c r="G251" s="269"/>
      <c r="H251" s="228"/>
      <c r="I251" s="269"/>
      <c r="J251" s="228"/>
      <c r="K251" s="269"/>
      <c r="L251" s="228"/>
      <c r="M251" s="269"/>
      <c r="O251" s="2"/>
    </row>
    <row r="252" spans="1:15" s="1" customFormat="1">
      <c r="A252" s="210"/>
      <c r="B252" s="210"/>
      <c r="C252" s="210"/>
      <c r="D252" s="393"/>
      <c r="E252" s="411"/>
      <c r="F252" s="228"/>
      <c r="G252" s="269"/>
      <c r="H252" s="228"/>
      <c r="I252" s="269"/>
      <c r="J252" s="228"/>
      <c r="K252" s="269"/>
      <c r="L252" s="228"/>
      <c r="M252" s="269"/>
      <c r="O252" s="2"/>
    </row>
    <row r="253" spans="1:15" s="1" customFormat="1">
      <c r="A253" s="210"/>
      <c r="B253" s="210"/>
      <c r="C253" s="210"/>
      <c r="D253" s="393"/>
      <c r="E253" s="411"/>
      <c r="F253" s="228"/>
      <c r="G253" s="269"/>
      <c r="H253" s="228"/>
      <c r="I253" s="269"/>
      <c r="J253" s="228"/>
      <c r="K253" s="269"/>
      <c r="L253" s="228"/>
      <c r="M253" s="269"/>
      <c r="O253" s="2"/>
    </row>
    <row r="254" spans="1:15" s="1" customFormat="1">
      <c r="A254" s="210"/>
      <c r="B254" s="210"/>
      <c r="C254" s="210"/>
      <c r="D254" s="393"/>
      <c r="E254" s="411"/>
      <c r="F254" s="228"/>
      <c r="G254" s="269"/>
      <c r="H254" s="228"/>
      <c r="I254" s="269"/>
      <c r="J254" s="228"/>
      <c r="K254" s="269"/>
      <c r="L254" s="228"/>
      <c r="M254" s="269"/>
      <c r="O254" s="2"/>
    </row>
    <row r="255" spans="1:15" s="1" customFormat="1">
      <c r="A255" s="210"/>
      <c r="B255" s="210"/>
      <c r="C255" s="210"/>
      <c r="D255" s="393"/>
      <c r="E255" s="411"/>
      <c r="F255" s="228"/>
      <c r="G255" s="269"/>
      <c r="H255" s="228"/>
      <c r="I255" s="269"/>
      <c r="J255" s="228"/>
      <c r="K255" s="269"/>
      <c r="L255" s="228"/>
      <c r="M255" s="269"/>
      <c r="O255" s="2"/>
    </row>
    <row r="256" spans="1:15" s="1" customFormat="1">
      <c r="A256" s="210"/>
      <c r="B256" s="210"/>
      <c r="C256" s="210"/>
      <c r="D256" s="393"/>
      <c r="E256" s="411"/>
      <c r="F256" s="228"/>
      <c r="G256" s="269"/>
      <c r="H256" s="228"/>
      <c r="I256" s="269"/>
      <c r="J256" s="228"/>
      <c r="K256" s="269"/>
      <c r="L256" s="228"/>
      <c r="M256" s="269"/>
      <c r="O256" s="2"/>
    </row>
    <row r="257" spans="1:15" s="1" customFormat="1">
      <c r="A257" s="210"/>
      <c r="B257" s="210"/>
      <c r="C257" s="210"/>
      <c r="D257" s="393"/>
      <c r="E257" s="411"/>
      <c r="F257" s="228"/>
      <c r="G257" s="269"/>
      <c r="H257" s="228"/>
      <c r="I257" s="269"/>
      <c r="J257" s="228"/>
      <c r="K257" s="269"/>
      <c r="L257" s="228"/>
      <c r="M257" s="269"/>
      <c r="O257" s="2"/>
    </row>
    <row r="258" spans="1:15" s="1" customFormat="1">
      <c r="A258" s="210"/>
      <c r="B258" s="210"/>
      <c r="C258" s="210"/>
      <c r="D258" s="393"/>
      <c r="E258" s="411"/>
      <c r="F258" s="228"/>
      <c r="G258" s="269"/>
      <c r="H258" s="228"/>
      <c r="I258" s="269"/>
      <c r="J258" s="228"/>
      <c r="K258" s="269"/>
      <c r="L258" s="228"/>
      <c r="M258" s="269"/>
      <c r="O258" s="2"/>
    </row>
    <row r="259" spans="1:15" s="1" customFormat="1">
      <c r="A259" s="210"/>
      <c r="B259" s="210"/>
      <c r="C259" s="210"/>
      <c r="D259" s="393"/>
      <c r="E259" s="411"/>
      <c r="F259" s="228"/>
      <c r="G259" s="269"/>
      <c r="H259" s="228"/>
      <c r="I259" s="269"/>
      <c r="J259" s="228"/>
      <c r="K259" s="269"/>
      <c r="L259" s="228"/>
      <c r="M259" s="269"/>
      <c r="O259" s="2"/>
    </row>
    <row r="260" spans="1:15" s="1" customFormat="1">
      <c r="A260" s="210"/>
      <c r="B260" s="210"/>
      <c r="C260" s="210"/>
      <c r="D260" s="393"/>
      <c r="E260" s="411"/>
      <c r="F260" s="228"/>
      <c r="G260" s="269"/>
      <c r="H260" s="228"/>
      <c r="I260" s="269"/>
      <c r="J260" s="228"/>
      <c r="K260" s="269"/>
      <c r="L260" s="228"/>
      <c r="M260" s="269"/>
      <c r="O260" s="2"/>
    </row>
    <row r="261" spans="1:15" s="1" customFormat="1">
      <c r="A261" s="210"/>
      <c r="B261" s="210"/>
      <c r="C261" s="210"/>
      <c r="D261" s="393"/>
      <c r="E261" s="411"/>
      <c r="F261" s="228"/>
      <c r="G261" s="269"/>
      <c r="H261" s="228"/>
      <c r="I261" s="269"/>
      <c r="J261" s="228"/>
      <c r="K261" s="269"/>
      <c r="L261" s="228"/>
      <c r="M261" s="269"/>
      <c r="O261" s="2"/>
    </row>
    <row r="262" spans="1:15" s="1" customFormat="1">
      <c r="A262" s="210"/>
      <c r="B262" s="210"/>
      <c r="C262" s="210"/>
      <c r="D262" s="393"/>
      <c r="E262" s="411"/>
      <c r="F262" s="228"/>
      <c r="G262" s="269"/>
      <c r="H262" s="228"/>
      <c r="I262" s="269"/>
      <c r="J262" s="228"/>
      <c r="K262" s="269"/>
      <c r="L262" s="228"/>
      <c r="M262" s="269"/>
      <c r="O262" s="2"/>
    </row>
    <row r="263" spans="1:15" s="1" customFormat="1">
      <c r="A263" s="210"/>
      <c r="B263" s="210"/>
      <c r="C263" s="210"/>
      <c r="D263" s="393"/>
      <c r="E263" s="411"/>
      <c r="F263" s="228"/>
      <c r="G263" s="269"/>
      <c r="H263" s="228"/>
      <c r="I263" s="269"/>
      <c r="J263" s="228"/>
      <c r="K263" s="269"/>
      <c r="L263" s="228"/>
      <c r="M263" s="269"/>
      <c r="O263" s="2"/>
    </row>
    <row r="264" spans="1:15" s="1" customFormat="1">
      <c r="A264" s="210"/>
      <c r="B264" s="210"/>
      <c r="C264" s="210"/>
      <c r="D264" s="393"/>
      <c r="E264" s="411"/>
      <c r="F264" s="228"/>
      <c r="G264" s="269"/>
      <c r="H264" s="228"/>
      <c r="I264" s="269"/>
      <c r="J264" s="228"/>
      <c r="K264" s="269"/>
      <c r="L264" s="228"/>
      <c r="M264" s="269"/>
      <c r="O264" s="2"/>
    </row>
    <row r="265" spans="1:15" s="1" customFormat="1">
      <c r="A265" s="210"/>
      <c r="B265" s="210"/>
      <c r="C265" s="210"/>
      <c r="D265" s="393"/>
      <c r="E265" s="411"/>
      <c r="F265" s="228"/>
      <c r="G265" s="269"/>
      <c r="H265" s="228"/>
      <c r="I265" s="269"/>
      <c r="J265" s="228"/>
      <c r="K265" s="269"/>
      <c r="L265" s="228"/>
      <c r="M265" s="269"/>
      <c r="O265" s="2"/>
    </row>
    <row r="266" spans="1:15" s="1" customFormat="1">
      <c r="A266" s="210"/>
      <c r="B266" s="210"/>
      <c r="C266" s="210"/>
      <c r="D266" s="393"/>
      <c r="E266" s="411"/>
      <c r="F266" s="228"/>
      <c r="G266" s="269"/>
      <c r="H266" s="228"/>
      <c r="I266" s="269"/>
      <c r="J266" s="228"/>
      <c r="K266" s="269"/>
      <c r="L266" s="228"/>
      <c r="M266" s="269"/>
      <c r="O266" s="2"/>
    </row>
    <row r="267" spans="1:15" s="1" customFormat="1">
      <c r="A267" s="210"/>
      <c r="B267" s="210"/>
      <c r="C267" s="210"/>
      <c r="D267" s="393"/>
      <c r="E267" s="411"/>
      <c r="F267" s="228"/>
      <c r="G267" s="269"/>
      <c r="H267" s="228"/>
      <c r="I267" s="269"/>
      <c r="J267" s="228"/>
      <c r="K267" s="269"/>
      <c r="L267" s="228"/>
      <c r="M267" s="269"/>
      <c r="O267" s="2"/>
    </row>
    <row r="268" spans="1:15" s="1" customFormat="1">
      <c r="A268" s="210"/>
      <c r="B268" s="210"/>
      <c r="C268" s="210"/>
      <c r="D268" s="393"/>
      <c r="E268" s="411"/>
      <c r="F268" s="228"/>
      <c r="G268" s="269"/>
      <c r="H268" s="228"/>
      <c r="I268" s="269"/>
      <c r="J268" s="228"/>
      <c r="K268" s="269"/>
      <c r="L268" s="228"/>
      <c r="M268" s="269"/>
      <c r="O268" s="2"/>
    </row>
    <row r="269" spans="1:15" s="1" customFormat="1">
      <c r="A269" s="210"/>
      <c r="B269" s="210"/>
      <c r="C269" s="210"/>
      <c r="D269" s="393"/>
      <c r="E269" s="411"/>
      <c r="F269" s="228"/>
      <c r="G269" s="269"/>
      <c r="H269" s="228"/>
      <c r="I269" s="269"/>
      <c r="J269" s="228"/>
      <c r="K269" s="269"/>
      <c r="L269" s="228"/>
      <c r="M269" s="269"/>
      <c r="O269" s="2"/>
    </row>
    <row r="270" spans="1:15" s="1" customFormat="1">
      <c r="A270" s="210"/>
      <c r="B270" s="210"/>
      <c r="C270" s="210"/>
      <c r="D270" s="393"/>
      <c r="E270" s="411"/>
      <c r="F270" s="228"/>
      <c r="G270" s="269"/>
      <c r="H270" s="228"/>
      <c r="I270" s="269"/>
      <c r="J270" s="228"/>
      <c r="K270" s="269"/>
      <c r="L270" s="228"/>
      <c r="M270" s="269"/>
      <c r="O270" s="2"/>
    </row>
    <row r="271" spans="1:15" s="1" customFormat="1">
      <c r="A271" s="210"/>
      <c r="B271" s="210"/>
      <c r="C271" s="210"/>
      <c r="D271" s="393"/>
      <c r="E271" s="411"/>
      <c r="F271" s="228"/>
      <c r="G271" s="269"/>
      <c r="H271" s="228"/>
      <c r="I271" s="269"/>
      <c r="J271" s="228"/>
      <c r="K271" s="269"/>
      <c r="L271" s="228"/>
      <c r="M271" s="269"/>
      <c r="O271" s="2"/>
    </row>
    <row r="272" spans="1:15" s="1" customFormat="1">
      <c r="A272" s="210"/>
      <c r="B272" s="210"/>
      <c r="C272" s="210"/>
      <c r="D272" s="393"/>
      <c r="E272" s="411"/>
      <c r="F272" s="228"/>
      <c r="G272" s="269"/>
      <c r="H272" s="228"/>
      <c r="I272" s="269"/>
      <c r="J272" s="228"/>
      <c r="K272" s="269"/>
      <c r="L272" s="228"/>
      <c r="M272" s="269"/>
      <c r="O272" s="2"/>
    </row>
    <row r="273" spans="1:15" s="1" customFormat="1">
      <c r="A273" s="210"/>
      <c r="B273" s="210"/>
      <c r="C273" s="210"/>
      <c r="D273" s="393"/>
      <c r="E273" s="411"/>
      <c r="F273" s="228"/>
      <c r="G273" s="269"/>
      <c r="H273" s="228"/>
      <c r="I273" s="269"/>
      <c r="J273" s="228"/>
      <c r="K273" s="269"/>
      <c r="L273" s="228"/>
      <c r="M273" s="269"/>
      <c r="O273" s="2"/>
    </row>
    <row r="274" spans="1:15" s="1" customFormat="1">
      <c r="A274" s="210"/>
      <c r="B274" s="210"/>
      <c r="C274" s="210"/>
      <c r="D274" s="393"/>
      <c r="E274" s="411"/>
      <c r="F274" s="228"/>
      <c r="G274" s="269"/>
      <c r="H274" s="228"/>
      <c r="I274" s="269"/>
      <c r="J274" s="228"/>
      <c r="K274" s="269"/>
      <c r="L274" s="228"/>
      <c r="M274" s="269"/>
      <c r="O274" s="2"/>
    </row>
    <row r="275" spans="1:15" s="1" customFormat="1">
      <c r="A275" s="210"/>
      <c r="B275" s="210"/>
      <c r="C275" s="210"/>
      <c r="D275" s="393"/>
      <c r="E275" s="411"/>
      <c r="F275" s="228"/>
      <c r="G275" s="269"/>
      <c r="H275" s="228"/>
      <c r="I275" s="269"/>
      <c r="J275" s="228"/>
      <c r="K275" s="269"/>
      <c r="L275" s="228"/>
      <c r="M275" s="269"/>
      <c r="O275" s="2"/>
    </row>
    <row r="276" spans="1:15" s="1" customFormat="1">
      <c r="A276" s="210"/>
      <c r="B276" s="210"/>
      <c r="C276" s="210"/>
      <c r="D276" s="393"/>
      <c r="E276" s="411"/>
      <c r="F276" s="228"/>
      <c r="G276" s="269"/>
      <c r="H276" s="228"/>
      <c r="I276" s="269"/>
      <c r="J276" s="228"/>
      <c r="K276" s="269"/>
      <c r="L276" s="228"/>
      <c r="M276" s="269"/>
      <c r="O276" s="2"/>
    </row>
    <row r="277" spans="1:15" s="1" customFormat="1">
      <c r="A277" s="210"/>
      <c r="B277" s="210"/>
      <c r="C277" s="210"/>
      <c r="D277" s="393"/>
      <c r="E277" s="411"/>
      <c r="F277" s="228"/>
      <c r="G277" s="269"/>
      <c r="H277" s="228"/>
      <c r="I277" s="269"/>
      <c r="J277" s="228"/>
      <c r="K277" s="269"/>
      <c r="L277" s="228"/>
      <c r="M277" s="269"/>
      <c r="O277" s="2"/>
    </row>
    <row r="278" spans="1:15" s="1" customFormat="1">
      <c r="A278" s="210"/>
      <c r="B278" s="210"/>
      <c r="C278" s="210"/>
      <c r="D278" s="393"/>
      <c r="E278" s="411"/>
      <c r="F278" s="228"/>
      <c r="G278" s="269"/>
      <c r="H278" s="228"/>
      <c r="I278" s="269"/>
      <c r="J278" s="228"/>
      <c r="K278" s="269"/>
      <c r="L278" s="228"/>
      <c r="M278" s="269"/>
      <c r="O278" s="2"/>
    </row>
    <row r="279" spans="1:15" s="1" customFormat="1">
      <c r="A279" s="210"/>
      <c r="B279" s="210"/>
      <c r="C279" s="210"/>
      <c r="D279" s="393"/>
      <c r="E279" s="411"/>
      <c r="F279" s="228"/>
      <c r="G279" s="269"/>
      <c r="H279" s="228"/>
      <c r="I279" s="269"/>
      <c r="J279" s="228"/>
      <c r="K279" s="269"/>
      <c r="L279" s="228"/>
      <c r="M279" s="269"/>
      <c r="O279" s="2"/>
    </row>
    <row r="280" spans="1:15" s="1" customFormat="1">
      <c r="A280" s="210"/>
      <c r="B280" s="210"/>
      <c r="C280" s="210"/>
      <c r="D280" s="393"/>
      <c r="E280" s="411"/>
      <c r="F280" s="228"/>
      <c r="G280" s="269"/>
      <c r="H280" s="228"/>
      <c r="I280" s="269"/>
      <c r="J280" s="228"/>
      <c r="K280" s="269"/>
      <c r="L280" s="228"/>
      <c r="M280" s="269"/>
      <c r="O280" s="2"/>
    </row>
    <row r="281" spans="1:15" s="1" customFormat="1">
      <c r="A281" s="210"/>
      <c r="B281" s="210"/>
      <c r="C281" s="210"/>
      <c r="D281" s="393"/>
      <c r="E281" s="411"/>
      <c r="F281" s="228"/>
      <c r="G281" s="269"/>
      <c r="H281" s="228"/>
      <c r="I281" s="269"/>
      <c r="J281" s="228"/>
      <c r="K281" s="269"/>
      <c r="L281" s="228"/>
      <c r="M281" s="269"/>
      <c r="O281" s="2"/>
    </row>
    <row r="282" spans="1:15" s="1" customFormat="1">
      <c r="A282" s="210"/>
      <c r="B282" s="210"/>
      <c r="C282" s="210"/>
      <c r="D282" s="393"/>
      <c r="E282" s="411"/>
      <c r="F282" s="228"/>
      <c r="G282" s="269"/>
      <c r="H282" s="228"/>
      <c r="I282" s="269"/>
      <c r="J282" s="228"/>
      <c r="K282" s="269"/>
      <c r="L282" s="228"/>
      <c r="M282" s="269"/>
      <c r="O282" s="2"/>
    </row>
    <row r="283" spans="1:15" s="1" customFormat="1">
      <c r="A283" s="210"/>
      <c r="B283" s="210"/>
      <c r="C283" s="210"/>
      <c r="D283" s="393"/>
      <c r="E283" s="411"/>
      <c r="F283" s="228"/>
      <c r="G283" s="269"/>
      <c r="H283" s="228"/>
      <c r="I283" s="269"/>
      <c r="J283" s="228"/>
      <c r="K283" s="269"/>
      <c r="L283" s="228"/>
      <c r="M283" s="269"/>
      <c r="O283" s="2"/>
    </row>
    <row r="284" spans="1:15" s="1" customFormat="1">
      <c r="A284" s="210"/>
      <c r="B284" s="210"/>
      <c r="C284" s="210"/>
      <c r="D284" s="393"/>
      <c r="E284" s="411"/>
      <c r="F284" s="228"/>
      <c r="G284" s="269"/>
      <c r="H284" s="228"/>
      <c r="I284" s="269"/>
      <c r="J284" s="228"/>
      <c r="K284" s="269"/>
      <c r="L284" s="228"/>
      <c r="M284" s="269"/>
      <c r="O284" s="2"/>
    </row>
    <row r="285" spans="1:15" s="1" customFormat="1">
      <c r="A285" s="210"/>
      <c r="B285" s="210"/>
      <c r="C285" s="210"/>
      <c r="D285" s="393"/>
      <c r="E285" s="411"/>
      <c r="F285" s="228"/>
      <c r="G285" s="269"/>
      <c r="H285" s="228"/>
      <c r="I285" s="269"/>
      <c r="J285" s="228"/>
      <c r="K285" s="269"/>
      <c r="L285" s="228"/>
      <c r="M285" s="269"/>
      <c r="O285" s="2"/>
    </row>
    <row r="286" spans="1:15" s="1" customFormat="1">
      <c r="A286" s="210"/>
      <c r="B286" s="210"/>
      <c r="C286" s="210"/>
      <c r="D286" s="393"/>
      <c r="E286" s="411"/>
      <c r="F286" s="228"/>
      <c r="G286" s="269"/>
      <c r="H286" s="228"/>
      <c r="I286" s="269"/>
      <c r="J286" s="228"/>
      <c r="K286" s="269"/>
      <c r="L286" s="228"/>
      <c r="M286" s="269"/>
      <c r="O286" s="2"/>
    </row>
    <row r="287" spans="1:15" s="1" customFormat="1">
      <c r="A287" s="210"/>
      <c r="B287" s="210"/>
      <c r="C287" s="210"/>
      <c r="D287" s="393"/>
      <c r="E287" s="411"/>
      <c r="F287" s="228"/>
      <c r="G287" s="269"/>
      <c r="H287" s="228"/>
      <c r="I287" s="269"/>
      <c r="J287" s="228"/>
      <c r="K287" s="269"/>
      <c r="L287" s="228"/>
      <c r="M287" s="269"/>
      <c r="O287" s="2"/>
    </row>
    <row r="288" spans="1:15" s="1" customFormat="1">
      <c r="A288" s="210"/>
      <c r="B288" s="210"/>
      <c r="C288" s="210"/>
      <c r="D288" s="393"/>
      <c r="E288" s="411"/>
      <c r="F288" s="228"/>
      <c r="G288" s="269"/>
      <c r="H288" s="228"/>
      <c r="I288" s="269"/>
      <c r="J288" s="228"/>
      <c r="K288" s="269"/>
      <c r="L288" s="228"/>
      <c r="M288" s="269"/>
      <c r="O288" s="2"/>
    </row>
    <row r="289" spans="1:15" s="1" customFormat="1">
      <c r="A289" s="210"/>
      <c r="B289" s="210"/>
      <c r="C289" s="210"/>
      <c r="D289" s="393"/>
      <c r="E289" s="411"/>
      <c r="F289" s="228"/>
      <c r="G289" s="269"/>
      <c r="H289" s="228"/>
      <c r="I289" s="269"/>
      <c r="J289" s="228"/>
      <c r="K289" s="269"/>
      <c r="L289" s="228"/>
      <c r="M289" s="269"/>
      <c r="O289" s="2"/>
    </row>
    <row r="290" spans="1:15" s="1" customFormat="1">
      <c r="A290" s="210"/>
      <c r="B290" s="210"/>
      <c r="C290" s="210"/>
      <c r="D290" s="393"/>
      <c r="E290" s="411"/>
      <c r="F290" s="228"/>
      <c r="G290" s="269"/>
      <c r="H290" s="228"/>
      <c r="I290" s="269"/>
      <c r="J290" s="228"/>
      <c r="K290" s="269"/>
      <c r="L290" s="228"/>
      <c r="M290" s="269"/>
      <c r="O290" s="2"/>
    </row>
    <row r="291" spans="1:15" s="1" customFormat="1">
      <c r="A291" s="210"/>
      <c r="B291" s="210"/>
      <c r="C291" s="210"/>
      <c r="D291" s="393"/>
      <c r="E291" s="411"/>
      <c r="F291" s="228"/>
      <c r="G291" s="269"/>
      <c r="H291" s="228"/>
      <c r="I291" s="269"/>
      <c r="J291" s="228"/>
      <c r="K291" s="269"/>
      <c r="L291" s="228"/>
      <c r="M291" s="269"/>
      <c r="O291" s="2"/>
    </row>
    <row r="292" spans="1:15" s="1" customFormat="1">
      <c r="A292" s="210"/>
      <c r="B292" s="210"/>
      <c r="C292" s="210"/>
      <c r="D292" s="393"/>
      <c r="E292" s="411"/>
      <c r="F292" s="228"/>
      <c r="G292" s="269"/>
      <c r="H292" s="228"/>
      <c r="I292" s="269"/>
      <c r="J292" s="228"/>
      <c r="K292" s="269"/>
      <c r="L292" s="228"/>
      <c r="M292" s="269"/>
      <c r="O292" s="2"/>
    </row>
    <row r="293" spans="1:15" s="1" customFormat="1">
      <c r="A293" s="210"/>
      <c r="B293" s="210"/>
      <c r="C293" s="210"/>
      <c r="D293" s="393"/>
      <c r="E293" s="411"/>
      <c r="F293" s="228"/>
      <c r="G293" s="269"/>
      <c r="H293" s="228"/>
      <c r="I293" s="269"/>
      <c r="J293" s="228"/>
      <c r="K293" s="269"/>
      <c r="L293" s="228"/>
      <c r="M293" s="269"/>
      <c r="O293" s="2"/>
    </row>
    <row r="294" spans="1:15" s="1" customFormat="1">
      <c r="A294" s="210"/>
      <c r="B294" s="210"/>
      <c r="C294" s="210"/>
      <c r="D294" s="393"/>
      <c r="E294" s="411"/>
      <c r="F294" s="228"/>
      <c r="G294" s="269"/>
      <c r="H294" s="228"/>
      <c r="I294" s="269"/>
      <c r="J294" s="228"/>
      <c r="K294" s="269"/>
      <c r="L294" s="228"/>
      <c r="M294" s="269"/>
      <c r="O294" s="2"/>
    </row>
    <row r="295" spans="1:15" s="1" customFormat="1">
      <c r="A295" s="210"/>
      <c r="B295" s="210"/>
      <c r="C295" s="210"/>
      <c r="D295" s="393"/>
      <c r="E295" s="411"/>
      <c r="F295" s="228"/>
      <c r="G295" s="269"/>
      <c r="H295" s="228"/>
      <c r="I295" s="269"/>
      <c r="J295" s="228"/>
      <c r="K295" s="269"/>
      <c r="L295" s="228"/>
      <c r="M295" s="269"/>
      <c r="O295" s="2"/>
    </row>
    <row r="296" spans="1:15" s="1" customFormat="1">
      <c r="A296" s="210"/>
      <c r="B296" s="210"/>
      <c r="C296" s="210"/>
      <c r="D296" s="393"/>
      <c r="E296" s="411"/>
      <c r="F296" s="228"/>
      <c r="G296" s="269"/>
      <c r="H296" s="228"/>
      <c r="I296" s="269"/>
      <c r="J296" s="228"/>
      <c r="K296" s="269"/>
      <c r="L296" s="228"/>
      <c r="M296" s="269"/>
      <c r="O296" s="2"/>
    </row>
    <row r="297" spans="1:15" s="1" customFormat="1">
      <c r="A297" s="210"/>
      <c r="B297" s="210"/>
      <c r="C297" s="210"/>
      <c r="D297" s="393"/>
      <c r="E297" s="411"/>
      <c r="F297" s="228"/>
      <c r="G297" s="269"/>
      <c r="H297" s="228"/>
      <c r="I297" s="269"/>
      <c r="J297" s="228"/>
      <c r="K297" s="269"/>
      <c r="L297" s="228"/>
      <c r="M297" s="269"/>
      <c r="O297" s="2"/>
    </row>
    <row r="298" spans="1:15" s="1" customFormat="1">
      <c r="A298" s="210"/>
      <c r="B298" s="210"/>
      <c r="C298" s="210"/>
      <c r="D298" s="393"/>
      <c r="E298" s="411"/>
      <c r="F298" s="228"/>
      <c r="G298" s="269"/>
      <c r="H298" s="228"/>
      <c r="I298" s="269"/>
      <c r="J298" s="228"/>
      <c r="K298" s="269"/>
      <c r="L298" s="228"/>
      <c r="M298" s="269"/>
      <c r="O298" s="2"/>
    </row>
    <row r="299" spans="1:15" s="1" customFormat="1">
      <c r="A299" s="210"/>
      <c r="B299" s="210"/>
      <c r="C299" s="210"/>
      <c r="D299" s="393"/>
      <c r="E299" s="411"/>
      <c r="F299" s="228"/>
      <c r="G299" s="269"/>
      <c r="H299" s="228"/>
      <c r="I299" s="269"/>
      <c r="J299" s="228"/>
      <c r="K299" s="269"/>
      <c r="L299" s="228"/>
      <c r="M299" s="269"/>
      <c r="O299" s="2"/>
    </row>
    <row r="300" spans="1:15" s="1" customFormat="1">
      <c r="A300" s="210"/>
      <c r="B300" s="210"/>
      <c r="C300" s="210"/>
      <c r="D300" s="393"/>
      <c r="E300" s="411"/>
      <c r="F300" s="228"/>
      <c r="G300" s="269"/>
      <c r="H300" s="228"/>
      <c r="I300" s="269"/>
      <c r="J300" s="228"/>
      <c r="K300" s="269"/>
      <c r="L300" s="228"/>
      <c r="M300" s="269"/>
      <c r="O300" s="2"/>
    </row>
    <row r="301" spans="1:15" s="1" customFormat="1">
      <c r="A301" s="210"/>
      <c r="B301" s="210"/>
      <c r="C301" s="210"/>
      <c r="D301" s="393"/>
      <c r="E301" s="411"/>
      <c r="F301" s="228"/>
      <c r="G301" s="269"/>
      <c r="H301" s="228"/>
      <c r="I301" s="269"/>
      <c r="J301" s="228"/>
      <c r="K301" s="269"/>
      <c r="L301" s="228"/>
      <c r="M301" s="269"/>
      <c r="O301" s="2"/>
    </row>
    <row r="302" spans="1:15" s="1" customFormat="1">
      <c r="A302" s="210"/>
      <c r="B302" s="210"/>
      <c r="C302" s="210"/>
      <c r="D302" s="393"/>
      <c r="E302" s="411"/>
      <c r="F302" s="228"/>
      <c r="G302" s="269"/>
      <c r="H302" s="228"/>
      <c r="I302" s="269"/>
      <c r="J302" s="228"/>
      <c r="K302" s="269"/>
      <c r="L302" s="228"/>
      <c r="M302" s="269"/>
      <c r="O302" s="2"/>
    </row>
    <row r="303" spans="1:15" s="1" customFormat="1">
      <c r="A303" s="210"/>
      <c r="B303" s="210"/>
      <c r="C303" s="210"/>
      <c r="D303" s="393"/>
      <c r="E303" s="411"/>
      <c r="F303" s="228"/>
      <c r="G303" s="269"/>
      <c r="H303" s="228"/>
      <c r="I303" s="269"/>
      <c r="J303" s="228"/>
      <c r="K303" s="269"/>
      <c r="L303" s="228"/>
      <c r="M303" s="269"/>
      <c r="O303" s="2"/>
    </row>
    <row r="304" spans="1:15" s="1" customFormat="1">
      <c r="A304" s="210"/>
      <c r="B304" s="210"/>
      <c r="C304" s="210"/>
      <c r="D304" s="393"/>
      <c r="E304" s="411"/>
      <c r="F304" s="228"/>
      <c r="G304" s="269"/>
      <c r="H304" s="228"/>
      <c r="I304" s="269"/>
      <c r="J304" s="228"/>
      <c r="K304" s="269"/>
      <c r="L304" s="228"/>
      <c r="M304" s="269"/>
      <c r="O304" s="2"/>
    </row>
    <row r="305" spans="1:15" s="1" customFormat="1">
      <c r="A305" s="210"/>
      <c r="B305" s="210"/>
      <c r="C305" s="210"/>
      <c r="D305" s="393"/>
      <c r="E305" s="411"/>
      <c r="F305" s="228"/>
      <c r="G305" s="269"/>
      <c r="H305" s="228"/>
      <c r="I305" s="269"/>
      <c r="J305" s="228"/>
      <c r="K305" s="269"/>
      <c r="L305" s="228"/>
      <c r="M305" s="269"/>
      <c r="O305" s="2"/>
    </row>
    <row r="306" spans="1:15" s="1" customFormat="1">
      <c r="A306" s="210"/>
      <c r="B306" s="210"/>
      <c r="C306" s="210"/>
      <c r="D306" s="393"/>
      <c r="E306" s="411"/>
      <c r="F306" s="228"/>
      <c r="G306" s="269"/>
      <c r="H306" s="228"/>
      <c r="I306" s="269"/>
      <c r="J306" s="228"/>
      <c r="K306" s="269"/>
      <c r="L306" s="228"/>
      <c r="M306" s="269"/>
      <c r="O306" s="2"/>
    </row>
    <row r="307" spans="1:15" s="1" customFormat="1">
      <c r="A307" s="210"/>
      <c r="B307" s="210"/>
      <c r="C307" s="210"/>
      <c r="D307" s="393"/>
      <c r="E307" s="411"/>
      <c r="F307" s="228"/>
      <c r="G307" s="269"/>
      <c r="H307" s="228"/>
      <c r="I307" s="269"/>
      <c r="J307" s="228"/>
      <c r="K307" s="269"/>
      <c r="L307" s="228"/>
      <c r="M307" s="269"/>
      <c r="O307" s="2"/>
    </row>
    <row r="308" spans="1:15" s="1" customFormat="1">
      <c r="A308" s="210"/>
      <c r="B308" s="210"/>
      <c r="C308" s="210"/>
      <c r="D308" s="393"/>
      <c r="E308" s="411"/>
      <c r="F308" s="228"/>
      <c r="G308" s="269"/>
      <c r="H308" s="228"/>
      <c r="I308" s="269"/>
      <c r="J308" s="228"/>
      <c r="K308" s="269"/>
      <c r="L308" s="228"/>
      <c r="M308" s="269"/>
      <c r="O308" s="2"/>
    </row>
    <row r="309" spans="1:15" s="1" customFormat="1">
      <c r="A309" s="210"/>
      <c r="B309" s="210"/>
      <c r="C309" s="210"/>
      <c r="D309" s="393"/>
      <c r="E309" s="411"/>
      <c r="F309" s="228"/>
      <c r="G309" s="269"/>
      <c r="H309" s="228"/>
      <c r="I309" s="269"/>
      <c r="J309" s="228"/>
      <c r="K309" s="269"/>
      <c r="L309" s="228"/>
      <c r="M309" s="269"/>
      <c r="O309" s="2"/>
    </row>
    <row r="310" spans="1:15" s="1" customFormat="1">
      <c r="A310" s="210"/>
      <c r="B310" s="210"/>
      <c r="C310" s="210"/>
      <c r="D310" s="393"/>
      <c r="E310" s="411"/>
      <c r="F310" s="228"/>
      <c r="G310" s="269"/>
      <c r="H310" s="228"/>
      <c r="I310" s="269"/>
      <c r="J310" s="228"/>
      <c r="K310" s="269"/>
      <c r="L310" s="228"/>
      <c r="M310" s="269"/>
      <c r="O310" s="2"/>
    </row>
    <row r="311" spans="1:15" s="1" customFormat="1">
      <c r="A311" s="210"/>
      <c r="B311" s="210"/>
      <c r="C311" s="210"/>
      <c r="D311" s="393"/>
      <c r="E311" s="411"/>
      <c r="F311" s="228"/>
      <c r="G311" s="269"/>
      <c r="H311" s="228"/>
      <c r="I311" s="269"/>
      <c r="J311" s="228"/>
      <c r="K311" s="269"/>
      <c r="L311" s="228"/>
      <c r="M311" s="269"/>
      <c r="O311" s="2"/>
    </row>
    <row r="312" spans="1:15" s="1" customFormat="1">
      <c r="A312" s="210"/>
      <c r="B312" s="210"/>
      <c r="C312" s="210"/>
      <c r="D312" s="393"/>
      <c r="E312" s="411"/>
      <c r="F312" s="228"/>
      <c r="G312" s="269"/>
      <c r="H312" s="228"/>
      <c r="I312" s="269"/>
      <c r="J312" s="228"/>
      <c r="K312" s="269"/>
      <c r="L312" s="228"/>
      <c r="M312" s="269"/>
      <c r="O312" s="2"/>
    </row>
    <row r="313" spans="1:15" s="1" customFormat="1">
      <c r="A313" s="210"/>
      <c r="B313" s="210"/>
      <c r="C313" s="210"/>
      <c r="D313" s="393"/>
      <c r="E313" s="411"/>
      <c r="F313" s="228"/>
      <c r="G313" s="269"/>
      <c r="H313" s="228"/>
      <c r="I313" s="269"/>
      <c r="J313" s="228"/>
      <c r="K313" s="269"/>
      <c r="L313" s="228"/>
      <c r="M313" s="269"/>
      <c r="O313" s="2"/>
    </row>
    <row r="314" spans="1:15" s="1" customFormat="1">
      <c r="A314" s="210"/>
      <c r="B314" s="210"/>
      <c r="C314" s="210"/>
      <c r="D314" s="393"/>
      <c r="E314" s="411"/>
      <c r="F314" s="228"/>
      <c r="G314" s="269"/>
      <c r="H314" s="228"/>
      <c r="I314" s="269"/>
      <c r="J314" s="228"/>
      <c r="K314" s="269"/>
      <c r="L314" s="228"/>
      <c r="M314" s="269"/>
      <c r="O314" s="2"/>
    </row>
    <row r="315" spans="1:15" s="1" customFormat="1">
      <c r="A315" s="210"/>
      <c r="B315" s="210"/>
      <c r="C315" s="210"/>
      <c r="D315" s="393"/>
      <c r="E315" s="411"/>
      <c r="F315" s="228"/>
      <c r="G315" s="269"/>
      <c r="H315" s="228"/>
      <c r="I315" s="269"/>
      <c r="J315" s="228"/>
      <c r="K315" s="269"/>
      <c r="L315" s="228"/>
      <c r="M315" s="269"/>
      <c r="O315" s="2"/>
    </row>
    <row r="316" spans="1:15" s="1" customFormat="1">
      <c r="A316" s="210"/>
      <c r="B316" s="210"/>
      <c r="C316" s="210"/>
      <c r="D316" s="393"/>
      <c r="E316" s="411"/>
      <c r="F316" s="228"/>
      <c r="G316" s="269"/>
      <c r="H316" s="228"/>
      <c r="I316" s="269"/>
      <c r="J316" s="228"/>
      <c r="K316" s="269"/>
      <c r="L316" s="228"/>
      <c r="M316" s="269"/>
      <c r="O316" s="2"/>
    </row>
    <row r="317" spans="1:15" s="1" customFormat="1">
      <c r="A317" s="210"/>
      <c r="B317" s="210"/>
      <c r="C317" s="210"/>
      <c r="D317" s="393"/>
      <c r="E317" s="411"/>
      <c r="F317" s="228"/>
      <c r="G317" s="269"/>
      <c r="H317" s="228"/>
      <c r="I317" s="269"/>
      <c r="J317" s="228"/>
      <c r="K317" s="269"/>
      <c r="L317" s="228"/>
      <c r="M317" s="269"/>
      <c r="O317" s="2"/>
    </row>
    <row r="318" spans="1:15" s="1" customFormat="1">
      <c r="A318" s="210"/>
      <c r="B318" s="210"/>
      <c r="C318" s="210"/>
      <c r="D318" s="393"/>
      <c r="E318" s="411"/>
      <c r="F318" s="228"/>
      <c r="G318" s="269"/>
      <c r="H318" s="228"/>
      <c r="I318" s="269"/>
      <c r="J318" s="228"/>
      <c r="K318" s="269"/>
      <c r="L318" s="228"/>
      <c r="M318" s="269"/>
      <c r="O318" s="2"/>
    </row>
    <row r="319" spans="1:15" s="1" customFormat="1">
      <c r="A319" s="210"/>
      <c r="B319" s="210"/>
      <c r="C319" s="210"/>
      <c r="D319" s="393"/>
      <c r="E319" s="411"/>
      <c r="F319" s="228"/>
      <c r="G319" s="269"/>
      <c r="H319" s="228"/>
      <c r="I319" s="269"/>
      <c r="J319" s="228"/>
      <c r="K319" s="269"/>
      <c r="L319" s="228"/>
      <c r="M319" s="269"/>
      <c r="O319" s="2"/>
    </row>
    <row r="320" spans="1:15" s="1" customFormat="1">
      <c r="A320" s="210"/>
      <c r="B320" s="210"/>
      <c r="C320" s="210"/>
      <c r="D320" s="393"/>
      <c r="E320" s="411"/>
      <c r="F320" s="228"/>
      <c r="G320" s="269"/>
      <c r="H320" s="228"/>
      <c r="I320" s="269"/>
      <c r="J320" s="228"/>
      <c r="K320" s="269"/>
      <c r="L320" s="228"/>
      <c r="M320" s="269"/>
      <c r="O320" s="2"/>
    </row>
    <row r="321" spans="1:15" s="1" customFormat="1">
      <c r="A321" s="210"/>
      <c r="B321" s="210"/>
      <c r="C321" s="210"/>
      <c r="D321" s="393"/>
      <c r="E321" s="411"/>
      <c r="F321" s="228"/>
      <c r="G321" s="269"/>
      <c r="H321" s="228"/>
      <c r="I321" s="269"/>
      <c r="J321" s="228"/>
      <c r="K321" s="269"/>
      <c r="L321" s="228"/>
      <c r="M321" s="269"/>
      <c r="O321" s="2"/>
    </row>
    <row r="322" spans="1:15" s="1" customFormat="1">
      <c r="A322" s="210"/>
      <c r="B322" s="210"/>
      <c r="C322" s="210"/>
      <c r="D322" s="393"/>
      <c r="E322" s="411"/>
      <c r="F322" s="228"/>
      <c r="G322" s="269"/>
      <c r="H322" s="228"/>
      <c r="I322" s="269"/>
      <c r="J322" s="228"/>
      <c r="K322" s="269"/>
      <c r="L322" s="228"/>
      <c r="M322" s="269"/>
      <c r="O322" s="2"/>
    </row>
    <row r="323" spans="1:15" s="1" customFormat="1">
      <c r="A323" s="210"/>
      <c r="B323" s="210"/>
      <c r="C323" s="210"/>
      <c r="D323" s="393"/>
      <c r="E323" s="411"/>
      <c r="F323" s="228"/>
      <c r="G323" s="269"/>
      <c r="H323" s="228"/>
      <c r="I323" s="269"/>
      <c r="J323" s="228"/>
      <c r="K323" s="269"/>
      <c r="L323" s="228"/>
      <c r="M323" s="269"/>
      <c r="O323" s="2"/>
    </row>
    <row r="324" spans="1:15" s="1" customFormat="1">
      <c r="A324" s="210"/>
      <c r="B324" s="210"/>
      <c r="C324" s="210"/>
      <c r="D324" s="393"/>
      <c r="E324" s="411"/>
      <c r="F324" s="228"/>
      <c r="G324" s="269"/>
      <c r="H324" s="228"/>
      <c r="I324" s="269"/>
      <c r="J324" s="228"/>
      <c r="K324" s="269"/>
      <c r="L324" s="228"/>
      <c r="M324" s="269"/>
      <c r="O324" s="2"/>
    </row>
    <row r="325" spans="1:15" s="1" customFormat="1">
      <c r="A325" s="210"/>
      <c r="B325" s="210"/>
      <c r="C325" s="210"/>
      <c r="D325" s="393"/>
      <c r="E325" s="411"/>
      <c r="F325" s="228"/>
      <c r="G325" s="269"/>
      <c r="H325" s="228"/>
      <c r="I325" s="269"/>
      <c r="J325" s="228"/>
      <c r="K325" s="269"/>
      <c r="L325" s="228"/>
      <c r="M325" s="269"/>
      <c r="O325" s="2"/>
    </row>
    <row r="326" spans="1:15" s="1" customFormat="1">
      <c r="A326" s="210"/>
      <c r="B326" s="210"/>
      <c r="C326" s="210"/>
      <c r="D326" s="393"/>
      <c r="E326" s="411"/>
      <c r="F326" s="228"/>
      <c r="G326" s="269"/>
      <c r="H326" s="228"/>
      <c r="I326" s="269"/>
      <c r="J326" s="228"/>
      <c r="K326" s="269"/>
      <c r="L326" s="228"/>
      <c r="M326" s="269"/>
      <c r="O326" s="2"/>
    </row>
    <row r="327" spans="1:15" s="1" customFormat="1">
      <c r="A327" s="210"/>
      <c r="B327" s="210"/>
      <c r="C327" s="210"/>
      <c r="D327" s="393"/>
      <c r="E327" s="411"/>
      <c r="F327" s="228"/>
      <c r="G327" s="269"/>
      <c r="H327" s="228"/>
      <c r="I327" s="269"/>
      <c r="J327" s="228"/>
      <c r="K327" s="269"/>
      <c r="L327" s="228"/>
      <c r="M327" s="269"/>
      <c r="O327" s="2"/>
    </row>
    <row r="328" spans="1:15" s="1" customFormat="1">
      <c r="A328" s="210"/>
      <c r="B328" s="210"/>
      <c r="C328" s="210"/>
      <c r="D328" s="393"/>
      <c r="E328" s="411"/>
      <c r="F328" s="228"/>
      <c r="G328" s="269"/>
      <c r="H328" s="228"/>
      <c r="I328" s="269"/>
      <c r="J328" s="228"/>
      <c r="K328" s="269"/>
      <c r="L328" s="228"/>
      <c r="M328" s="269"/>
      <c r="O328" s="2"/>
    </row>
    <row r="329" spans="1:15" s="1" customFormat="1">
      <c r="A329" s="210"/>
      <c r="B329" s="210"/>
      <c r="C329" s="210"/>
      <c r="D329" s="393"/>
      <c r="E329" s="411"/>
      <c r="F329" s="228"/>
      <c r="G329" s="269"/>
      <c r="H329" s="228"/>
      <c r="I329" s="269"/>
      <c r="J329" s="228"/>
      <c r="K329" s="269"/>
      <c r="L329" s="228"/>
      <c r="M329" s="269"/>
      <c r="O329" s="2"/>
    </row>
    <row r="330" spans="1:15" s="1" customFormat="1">
      <c r="A330" s="210"/>
      <c r="B330" s="210"/>
      <c r="C330" s="210"/>
      <c r="D330" s="393"/>
      <c r="E330" s="411"/>
      <c r="F330" s="228"/>
      <c r="G330" s="269"/>
      <c r="H330" s="228"/>
      <c r="I330" s="269"/>
      <c r="J330" s="228"/>
      <c r="K330" s="269"/>
      <c r="L330" s="228"/>
      <c r="M330" s="269"/>
      <c r="O330" s="2"/>
    </row>
    <row r="331" spans="1:15" s="1" customFormat="1">
      <c r="A331" s="210"/>
      <c r="B331" s="210"/>
      <c r="C331" s="210"/>
      <c r="D331" s="393"/>
      <c r="E331" s="411"/>
      <c r="F331" s="228"/>
      <c r="G331" s="269"/>
      <c r="H331" s="228"/>
      <c r="I331" s="269"/>
      <c r="J331" s="228"/>
      <c r="K331" s="269"/>
      <c r="L331" s="228"/>
      <c r="M331" s="269"/>
      <c r="O331" s="2"/>
    </row>
    <row r="332" spans="1:15" s="1" customFormat="1">
      <c r="A332" s="210"/>
      <c r="B332" s="210"/>
      <c r="C332" s="210"/>
      <c r="D332" s="393"/>
      <c r="E332" s="411"/>
      <c r="F332" s="228"/>
      <c r="G332" s="269"/>
      <c r="H332" s="228"/>
      <c r="I332" s="269"/>
      <c r="J332" s="228"/>
      <c r="K332" s="269"/>
      <c r="L332" s="228"/>
      <c r="M332" s="269"/>
      <c r="O332" s="2"/>
    </row>
    <row r="333" spans="1:15" s="1" customFormat="1">
      <c r="A333" s="210"/>
      <c r="B333" s="210"/>
      <c r="C333" s="210"/>
      <c r="D333" s="393"/>
      <c r="E333" s="411"/>
      <c r="F333" s="228"/>
      <c r="G333" s="269"/>
      <c r="H333" s="228"/>
      <c r="I333" s="269"/>
      <c r="J333" s="228"/>
      <c r="K333" s="269"/>
      <c r="L333" s="228"/>
      <c r="M333" s="269"/>
      <c r="O333" s="2"/>
    </row>
    <row r="334" spans="1:15" s="1" customFormat="1">
      <c r="A334" s="210"/>
      <c r="B334" s="210"/>
      <c r="C334" s="210"/>
      <c r="D334" s="393"/>
      <c r="E334" s="411"/>
      <c r="F334" s="228"/>
      <c r="G334" s="269"/>
      <c r="H334" s="228"/>
      <c r="I334" s="269"/>
      <c r="J334" s="228"/>
      <c r="K334" s="269"/>
      <c r="L334" s="228"/>
      <c r="M334" s="269"/>
      <c r="O334" s="2"/>
    </row>
    <row r="335" spans="1:15" s="1" customFormat="1">
      <c r="A335" s="210"/>
      <c r="B335" s="210"/>
      <c r="C335" s="210"/>
      <c r="D335" s="393"/>
      <c r="E335" s="411"/>
      <c r="F335" s="228"/>
      <c r="G335" s="269"/>
      <c r="H335" s="228"/>
      <c r="I335" s="269"/>
      <c r="J335" s="228"/>
      <c r="K335" s="269"/>
      <c r="L335" s="228"/>
      <c r="M335" s="269"/>
      <c r="O335" s="2"/>
    </row>
    <row r="336" spans="1:15" s="1" customFormat="1">
      <c r="A336" s="210"/>
      <c r="B336" s="210"/>
      <c r="C336" s="210"/>
      <c r="D336" s="393"/>
      <c r="E336" s="411"/>
      <c r="F336" s="228"/>
      <c r="G336" s="269"/>
      <c r="H336" s="228"/>
      <c r="I336" s="269"/>
      <c r="J336" s="228"/>
      <c r="K336" s="269"/>
      <c r="L336" s="228"/>
      <c r="M336" s="269"/>
      <c r="O336" s="2"/>
    </row>
    <row r="337" spans="1:15" s="1" customFormat="1">
      <c r="A337" s="210"/>
      <c r="B337" s="210"/>
      <c r="C337" s="210"/>
      <c r="D337" s="393"/>
      <c r="E337" s="411"/>
      <c r="F337" s="228"/>
      <c r="G337" s="269"/>
      <c r="H337" s="228"/>
      <c r="I337" s="269"/>
      <c r="J337" s="228"/>
      <c r="K337" s="269"/>
      <c r="L337" s="228"/>
      <c r="M337" s="269"/>
      <c r="O337" s="2"/>
    </row>
    <row r="338" spans="1:15" s="1" customFormat="1">
      <c r="A338" s="210"/>
      <c r="B338" s="210"/>
      <c r="C338" s="210"/>
      <c r="D338" s="393"/>
      <c r="E338" s="411"/>
      <c r="F338" s="228"/>
      <c r="G338" s="269"/>
      <c r="H338" s="228"/>
      <c r="I338" s="269"/>
      <c r="J338" s="228"/>
      <c r="K338" s="269"/>
      <c r="L338" s="228"/>
      <c r="M338" s="269"/>
      <c r="O338" s="2"/>
    </row>
    <row r="339" spans="1:15" s="1" customFormat="1">
      <c r="A339" s="210"/>
      <c r="B339" s="210"/>
      <c r="C339" s="210"/>
      <c r="D339" s="393"/>
      <c r="E339" s="411"/>
      <c r="F339" s="228"/>
      <c r="G339" s="269"/>
      <c r="H339" s="228"/>
      <c r="I339" s="269"/>
      <c r="J339" s="228"/>
      <c r="K339" s="269"/>
      <c r="L339" s="228"/>
      <c r="M339" s="269"/>
      <c r="O339" s="2"/>
    </row>
    <row r="340" spans="1:15" s="1" customFormat="1">
      <c r="A340" s="210"/>
      <c r="B340" s="210"/>
      <c r="C340" s="210"/>
      <c r="D340" s="393"/>
      <c r="E340" s="411"/>
      <c r="F340" s="228"/>
      <c r="G340" s="269"/>
      <c r="H340" s="228"/>
      <c r="I340" s="269"/>
      <c r="J340" s="228"/>
      <c r="K340" s="269"/>
      <c r="L340" s="228"/>
      <c r="M340" s="269"/>
      <c r="O340" s="2"/>
    </row>
    <row r="341" spans="1:15" s="1" customFormat="1">
      <c r="A341" s="210"/>
      <c r="B341" s="210"/>
      <c r="C341" s="210"/>
      <c r="D341" s="393"/>
      <c r="E341" s="411"/>
      <c r="F341" s="228"/>
      <c r="G341" s="269"/>
      <c r="H341" s="228"/>
      <c r="I341" s="269"/>
      <c r="J341" s="228"/>
      <c r="K341" s="269"/>
      <c r="L341" s="228"/>
      <c r="M341" s="269"/>
      <c r="O341" s="2"/>
    </row>
    <row r="342" spans="1:15" s="1" customFormat="1">
      <c r="A342" s="210"/>
      <c r="B342" s="210"/>
      <c r="C342" s="210"/>
      <c r="D342" s="393"/>
      <c r="E342" s="411"/>
      <c r="F342" s="228"/>
      <c r="G342" s="269"/>
      <c r="H342" s="228"/>
      <c r="I342" s="269"/>
      <c r="J342" s="228"/>
      <c r="K342" s="269"/>
      <c r="L342" s="228"/>
      <c r="M342" s="269"/>
      <c r="O342" s="2"/>
    </row>
    <row r="343" spans="1:15" s="1" customFormat="1">
      <c r="A343" s="210"/>
      <c r="B343" s="210"/>
      <c r="C343" s="210"/>
      <c r="D343" s="393"/>
      <c r="E343" s="411"/>
      <c r="F343" s="228"/>
      <c r="G343" s="269"/>
      <c r="H343" s="228"/>
      <c r="I343" s="269"/>
      <c r="J343" s="228"/>
      <c r="K343" s="269"/>
      <c r="L343" s="228"/>
      <c r="M343" s="269"/>
      <c r="O343" s="2"/>
    </row>
    <row r="344" spans="1:15" s="1" customFormat="1">
      <c r="A344" s="210"/>
      <c r="B344" s="210"/>
      <c r="C344" s="210"/>
      <c r="D344" s="393"/>
      <c r="E344" s="411"/>
      <c r="F344" s="228"/>
      <c r="G344" s="269"/>
      <c r="H344" s="228"/>
      <c r="I344" s="269"/>
      <c r="J344" s="228"/>
      <c r="K344" s="269"/>
      <c r="L344" s="228"/>
      <c r="M344" s="269"/>
      <c r="O344" s="2"/>
    </row>
    <row r="345" spans="1:15" s="1" customFormat="1">
      <c r="A345" s="210"/>
      <c r="B345" s="210"/>
      <c r="C345" s="210"/>
      <c r="D345" s="393"/>
      <c r="E345" s="411"/>
      <c r="F345" s="228"/>
      <c r="G345" s="269"/>
      <c r="H345" s="228"/>
      <c r="I345" s="269"/>
      <c r="J345" s="228"/>
      <c r="K345" s="269"/>
      <c r="L345" s="228"/>
      <c r="M345" s="269"/>
      <c r="O345" s="2"/>
    </row>
    <row r="346" spans="1:15" s="1" customFormat="1">
      <c r="A346" s="210"/>
      <c r="B346" s="210"/>
      <c r="C346" s="210"/>
      <c r="D346" s="393"/>
      <c r="E346" s="411"/>
      <c r="F346" s="228"/>
      <c r="G346" s="269"/>
      <c r="H346" s="228"/>
      <c r="I346" s="269"/>
      <c r="J346" s="228"/>
      <c r="K346" s="269"/>
      <c r="L346" s="228"/>
      <c r="M346" s="269"/>
      <c r="O346" s="2"/>
    </row>
    <row r="347" spans="1:15" s="1" customFormat="1">
      <c r="A347" s="210"/>
      <c r="B347" s="210"/>
      <c r="C347" s="210"/>
      <c r="D347" s="393"/>
      <c r="E347" s="411"/>
      <c r="F347" s="228"/>
      <c r="G347" s="269"/>
      <c r="H347" s="228"/>
      <c r="I347" s="269"/>
      <c r="J347" s="228"/>
      <c r="K347" s="269"/>
      <c r="L347" s="228"/>
      <c r="M347" s="269"/>
      <c r="O347" s="2"/>
    </row>
    <row r="348" spans="1:15" s="1" customFormat="1">
      <c r="A348" s="210"/>
      <c r="B348" s="210"/>
      <c r="C348" s="210"/>
      <c r="D348" s="393"/>
      <c r="E348" s="411"/>
      <c r="F348" s="228"/>
      <c r="G348" s="269"/>
      <c r="H348" s="228"/>
      <c r="I348" s="269"/>
      <c r="J348" s="228"/>
      <c r="K348" s="269"/>
      <c r="L348" s="228"/>
      <c r="M348" s="269"/>
      <c r="O348" s="2"/>
    </row>
    <row r="349" spans="1:15" s="1" customFormat="1">
      <c r="A349" s="210"/>
      <c r="B349" s="210"/>
      <c r="C349" s="210"/>
      <c r="D349" s="393"/>
      <c r="E349" s="411"/>
      <c r="F349" s="228"/>
      <c r="G349" s="269"/>
      <c r="H349" s="228"/>
      <c r="I349" s="269"/>
      <c r="J349" s="228"/>
      <c r="K349" s="269"/>
      <c r="L349" s="228"/>
      <c r="M349" s="269"/>
      <c r="O349" s="2"/>
    </row>
    <row r="350" spans="1:15" s="1" customFormat="1">
      <c r="A350" s="210"/>
      <c r="B350" s="210"/>
      <c r="C350" s="210"/>
      <c r="D350" s="393"/>
      <c r="E350" s="411"/>
      <c r="F350" s="228"/>
      <c r="G350" s="269"/>
      <c r="H350" s="228"/>
      <c r="I350" s="269"/>
      <c r="J350" s="228"/>
      <c r="K350" s="269"/>
      <c r="L350" s="228"/>
      <c r="M350" s="269"/>
      <c r="O350" s="2"/>
    </row>
    <row r="351" spans="1:15" s="1" customFormat="1">
      <c r="A351" s="210"/>
      <c r="B351" s="210"/>
      <c r="C351" s="210"/>
      <c r="D351" s="393"/>
      <c r="E351" s="411"/>
      <c r="F351" s="228"/>
      <c r="G351" s="269"/>
      <c r="H351" s="228"/>
      <c r="I351" s="269"/>
      <c r="J351" s="228"/>
      <c r="K351" s="269"/>
      <c r="L351" s="228"/>
      <c r="M351" s="269"/>
      <c r="O351" s="2"/>
    </row>
    <row r="352" spans="1:15" s="1" customFormat="1">
      <c r="A352" s="210"/>
      <c r="B352" s="210"/>
      <c r="C352" s="210"/>
      <c r="D352" s="393"/>
      <c r="E352" s="411"/>
      <c r="F352" s="228"/>
      <c r="G352" s="269"/>
      <c r="H352" s="228"/>
      <c r="I352" s="269"/>
      <c r="J352" s="228"/>
      <c r="K352" s="269"/>
      <c r="L352" s="228"/>
      <c r="M352" s="269"/>
      <c r="O352" s="2"/>
    </row>
    <row r="353" spans="1:15" s="1" customFormat="1">
      <c r="A353" s="210"/>
      <c r="B353" s="210"/>
      <c r="C353" s="210"/>
      <c r="D353" s="393"/>
      <c r="E353" s="411"/>
      <c r="F353" s="228"/>
      <c r="G353" s="269"/>
      <c r="H353" s="228"/>
      <c r="I353" s="269"/>
      <c r="J353" s="228"/>
      <c r="K353" s="269"/>
      <c r="L353" s="228"/>
      <c r="M353" s="269"/>
      <c r="O353" s="2"/>
    </row>
    <row r="354" spans="1:15" s="1" customFormat="1">
      <c r="A354" s="210"/>
      <c r="B354" s="210"/>
      <c r="C354" s="210"/>
      <c r="D354" s="393"/>
      <c r="E354" s="411"/>
      <c r="F354" s="228"/>
      <c r="G354" s="269"/>
      <c r="H354" s="228"/>
      <c r="I354" s="269"/>
      <c r="J354" s="228"/>
      <c r="K354" s="269"/>
      <c r="L354" s="228"/>
      <c r="M354" s="269"/>
      <c r="O354" s="2"/>
    </row>
    <row r="355" spans="1:15" s="1" customFormat="1">
      <c r="A355" s="210"/>
      <c r="B355" s="210"/>
      <c r="C355" s="210"/>
      <c r="D355" s="393"/>
      <c r="E355" s="411"/>
      <c r="F355" s="228"/>
      <c r="G355" s="269"/>
      <c r="H355" s="228"/>
      <c r="I355" s="269"/>
      <c r="J355" s="228"/>
      <c r="K355" s="269"/>
      <c r="L355" s="228"/>
      <c r="M355" s="269"/>
      <c r="O355" s="2"/>
    </row>
    <row r="356" spans="1:15" s="1" customFormat="1">
      <c r="A356" s="210"/>
      <c r="B356" s="210"/>
      <c r="C356" s="210"/>
      <c r="D356" s="393"/>
      <c r="E356" s="411"/>
      <c r="F356" s="228"/>
      <c r="G356" s="269"/>
      <c r="H356" s="228"/>
      <c r="I356" s="269"/>
      <c r="J356" s="228"/>
      <c r="K356" s="269"/>
      <c r="L356" s="228"/>
      <c r="M356" s="269"/>
      <c r="O356" s="2"/>
    </row>
    <row r="357" spans="1:15" s="1" customFormat="1">
      <c r="A357" s="210"/>
      <c r="B357" s="210"/>
      <c r="C357" s="210"/>
      <c r="D357" s="393"/>
      <c r="E357" s="411"/>
      <c r="F357" s="228"/>
      <c r="G357" s="269"/>
      <c r="H357" s="228"/>
      <c r="I357" s="269"/>
      <c r="J357" s="228"/>
      <c r="K357" s="269"/>
      <c r="L357" s="228"/>
      <c r="M357" s="269"/>
      <c r="O357" s="2"/>
    </row>
    <row r="358" spans="1:15" s="1" customFormat="1">
      <c r="A358" s="210"/>
      <c r="B358" s="210"/>
      <c r="C358" s="210"/>
      <c r="D358" s="393"/>
      <c r="E358" s="411"/>
      <c r="F358" s="228"/>
      <c r="G358" s="269"/>
      <c r="H358" s="228"/>
      <c r="I358" s="269"/>
      <c r="J358" s="228"/>
      <c r="K358" s="269"/>
      <c r="L358" s="228"/>
      <c r="M358" s="269"/>
      <c r="O358" s="2"/>
    </row>
    <row r="359" spans="1:15" s="1" customFormat="1">
      <c r="A359" s="210"/>
      <c r="B359" s="210"/>
      <c r="C359" s="210"/>
      <c r="D359" s="393"/>
      <c r="E359" s="411"/>
      <c r="F359" s="228"/>
      <c r="G359" s="269"/>
      <c r="H359" s="228"/>
      <c r="I359" s="269"/>
      <c r="J359" s="228"/>
      <c r="K359" s="269"/>
      <c r="L359" s="228"/>
      <c r="M359" s="269"/>
      <c r="O359" s="2"/>
    </row>
    <row r="360" spans="1:15" s="1" customFormat="1">
      <c r="A360" s="210"/>
      <c r="B360" s="210"/>
      <c r="C360" s="210"/>
      <c r="D360" s="393"/>
      <c r="E360" s="411"/>
      <c r="F360" s="228"/>
      <c r="G360" s="269"/>
      <c r="H360" s="228"/>
      <c r="I360" s="269"/>
      <c r="J360" s="228"/>
      <c r="K360" s="269"/>
      <c r="L360" s="228"/>
      <c r="M360" s="269"/>
      <c r="O360" s="2"/>
    </row>
    <row r="361" spans="1:15" s="1" customFormat="1">
      <c r="A361" s="210"/>
      <c r="B361" s="210"/>
      <c r="C361" s="210"/>
      <c r="D361" s="393"/>
      <c r="E361" s="411"/>
      <c r="F361" s="228"/>
      <c r="G361" s="269"/>
      <c r="H361" s="228"/>
      <c r="I361" s="269"/>
      <c r="J361" s="228"/>
      <c r="K361" s="269"/>
      <c r="L361" s="228"/>
      <c r="M361" s="269"/>
      <c r="O361" s="2"/>
    </row>
    <row r="362" spans="1:15" s="1" customFormat="1">
      <c r="A362" s="210"/>
      <c r="B362" s="210"/>
      <c r="C362" s="210"/>
      <c r="D362" s="393"/>
      <c r="E362" s="411"/>
      <c r="F362" s="228"/>
      <c r="G362" s="269"/>
      <c r="H362" s="228"/>
      <c r="I362" s="269"/>
      <c r="J362" s="228"/>
      <c r="K362" s="269"/>
      <c r="L362" s="228"/>
      <c r="M362" s="269"/>
      <c r="O362" s="2"/>
    </row>
    <row r="363" spans="1:15" s="1" customFormat="1">
      <c r="A363" s="210"/>
      <c r="B363" s="210"/>
      <c r="C363" s="210"/>
      <c r="D363" s="393"/>
      <c r="E363" s="411"/>
      <c r="F363" s="228"/>
      <c r="G363" s="269"/>
      <c r="H363" s="228"/>
      <c r="I363" s="269"/>
      <c r="J363" s="228"/>
      <c r="K363" s="269"/>
      <c r="L363" s="228"/>
      <c r="M363" s="269"/>
      <c r="O363" s="2"/>
    </row>
    <row r="364" spans="1:15" s="1" customFormat="1">
      <c r="A364" s="210"/>
      <c r="B364" s="210"/>
      <c r="C364" s="210"/>
      <c r="D364" s="393"/>
      <c r="E364" s="411"/>
      <c r="F364" s="228"/>
      <c r="G364" s="269"/>
      <c r="H364" s="228"/>
      <c r="I364" s="269"/>
      <c r="J364" s="228"/>
      <c r="K364" s="269"/>
      <c r="L364" s="228"/>
      <c r="M364" s="269"/>
      <c r="O364" s="2"/>
    </row>
    <row r="365" spans="1:15" s="1" customFormat="1">
      <c r="A365" s="210"/>
      <c r="B365" s="210"/>
      <c r="C365" s="210"/>
      <c r="D365" s="393"/>
      <c r="E365" s="411"/>
      <c r="F365" s="228"/>
      <c r="G365" s="269"/>
      <c r="H365" s="228"/>
      <c r="I365" s="269"/>
      <c r="J365" s="228"/>
      <c r="K365" s="269"/>
      <c r="L365" s="228"/>
      <c r="M365" s="269"/>
      <c r="O365" s="2"/>
    </row>
    <row r="366" spans="1:15" s="1" customFormat="1">
      <c r="A366" s="210"/>
      <c r="B366" s="210"/>
      <c r="C366" s="210"/>
      <c r="D366" s="393"/>
      <c r="E366" s="411"/>
      <c r="F366" s="228"/>
      <c r="G366" s="269"/>
      <c r="H366" s="228"/>
      <c r="I366" s="269"/>
      <c r="J366" s="228"/>
      <c r="K366" s="269"/>
      <c r="L366" s="228"/>
      <c r="M366" s="269"/>
      <c r="O366" s="2"/>
    </row>
    <row r="367" spans="1:15" s="1" customFormat="1">
      <c r="A367" s="210"/>
      <c r="B367" s="210"/>
      <c r="C367" s="210"/>
      <c r="D367" s="393"/>
      <c r="E367" s="411"/>
      <c r="F367" s="228"/>
      <c r="G367" s="269"/>
      <c r="H367" s="228"/>
      <c r="I367" s="269"/>
      <c r="J367" s="228"/>
      <c r="K367" s="269"/>
      <c r="L367" s="228"/>
      <c r="M367" s="269"/>
      <c r="O367" s="2"/>
    </row>
    <row r="368" spans="1:15" s="1" customFormat="1">
      <c r="A368" s="210"/>
      <c r="B368" s="210"/>
      <c r="C368" s="210"/>
      <c r="D368" s="393"/>
      <c r="E368" s="411"/>
      <c r="F368" s="228"/>
      <c r="G368" s="269"/>
      <c r="H368" s="228"/>
      <c r="I368" s="269"/>
      <c r="J368" s="228"/>
      <c r="K368" s="269"/>
      <c r="L368" s="228"/>
      <c r="M368" s="269"/>
      <c r="O368" s="2"/>
    </row>
    <row r="369" spans="1:15" s="1" customFormat="1">
      <c r="A369" s="210"/>
      <c r="B369" s="210"/>
      <c r="C369" s="210"/>
      <c r="D369" s="393"/>
      <c r="E369" s="411"/>
      <c r="F369" s="228"/>
      <c r="G369" s="269"/>
      <c r="H369" s="228"/>
      <c r="I369" s="269"/>
      <c r="J369" s="228"/>
      <c r="K369" s="269"/>
      <c r="L369" s="228"/>
      <c r="M369" s="269"/>
      <c r="O369" s="2"/>
    </row>
    <row r="370" spans="1:15" s="1" customFormat="1">
      <c r="A370" s="210"/>
      <c r="B370" s="210"/>
      <c r="C370" s="210"/>
      <c r="D370" s="393"/>
      <c r="E370" s="411"/>
      <c r="F370" s="228"/>
      <c r="G370" s="269"/>
      <c r="H370" s="228"/>
      <c r="I370" s="269"/>
      <c r="J370" s="228"/>
      <c r="K370" s="269"/>
      <c r="L370" s="228"/>
      <c r="M370" s="269"/>
      <c r="O370" s="2"/>
    </row>
    <row r="371" spans="1:15" s="1" customFormat="1">
      <c r="A371" s="210"/>
      <c r="B371" s="210"/>
      <c r="C371" s="210"/>
      <c r="D371" s="393"/>
      <c r="E371" s="411"/>
      <c r="F371" s="228"/>
      <c r="G371" s="269"/>
      <c r="H371" s="228"/>
      <c r="I371" s="269"/>
      <c r="J371" s="228"/>
      <c r="K371" s="269"/>
      <c r="L371" s="228"/>
      <c r="M371" s="269"/>
      <c r="O371" s="2"/>
    </row>
    <row r="372" spans="1:15" s="1" customFormat="1">
      <c r="A372" s="210"/>
      <c r="B372" s="210"/>
      <c r="C372" s="210"/>
      <c r="D372" s="393"/>
      <c r="E372" s="411"/>
      <c r="F372" s="228"/>
      <c r="G372" s="269"/>
      <c r="H372" s="228"/>
      <c r="I372" s="269"/>
      <c r="J372" s="228"/>
      <c r="K372" s="269"/>
      <c r="L372" s="228"/>
      <c r="M372" s="269"/>
      <c r="O372" s="2"/>
    </row>
  </sheetData>
  <mergeCells count="19">
    <mergeCell ref="A33:G33"/>
    <mergeCell ref="I37:K37"/>
    <mergeCell ref="I38:K38"/>
    <mergeCell ref="A12:A15"/>
    <mergeCell ref="B12:B15"/>
    <mergeCell ref="C12:C15"/>
    <mergeCell ref="D12:D15"/>
    <mergeCell ref="E12:E15"/>
    <mergeCell ref="F12:M12"/>
    <mergeCell ref="F14:G14"/>
    <mergeCell ref="H14:I14"/>
    <mergeCell ref="J14:K14"/>
    <mergeCell ref="L14:M14"/>
    <mergeCell ref="A3:M3"/>
    <mergeCell ref="A4:M4"/>
    <mergeCell ref="A5:M5"/>
    <mergeCell ref="A6:M6"/>
    <mergeCell ref="A8:E8"/>
    <mergeCell ref="J8:M8"/>
  </mergeCells>
  <printOptions horizontalCentered="1"/>
  <pageMargins left="0.2" right="0" top="0.5" bottom="0.25" header="0.3" footer="0.3"/>
  <pageSetup paperSize="512" scale="92" orientation="landscape" verticalDpi="300" r:id="rId1"/>
  <rowBreaks count="1" manualBreakCount="1">
    <brk id="19" max="12"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25</vt:i4>
      </vt:variant>
    </vt:vector>
  </HeadingPairs>
  <TitlesOfParts>
    <vt:vector size="56" baseType="lpstr">
      <vt:lpstr>R &amp; M - VEHICLES 2020</vt:lpstr>
      <vt:lpstr>R &amp; M - BUILDINGS 2020</vt:lpstr>
      <vt:lpstr>R &amp; M - MACHINERIES 2020</vt:lpstr>
      <vt:lpstr>OFFICE EQUIPT. 2020</vt:lpstr>
      <vt:lpstr>ICT EQUIPT. 2020</vt:lpstr>
      <vt:lpstr>FURNITURES &amp; FIXTURES 2020</vt:lpstr>
      <vt:lpstr>MACHINERIES &amp; OTHER EQUIPT. 202</vt:lpstr>
      <vt:lpstr>MED EQUIPT. 2020</vt:lpstr>
      <vt:lpstr>VEHICLES 2020</vt:lpstr>
      <vt:lpstr>SPAREPARTS 2020</vt:lpstr>
      <vt:lpstr>R &amp; M 2020 (vehicle)</vt:lpstr>
      <vt:lpstr>IEC MAGS BOOKS, TARP</vt:lpstr>
      <vt:lpstr>FUEL 2020</vt:lpstr>
      <vt:lpstr>OFFICE SUPP</vt:lpstr>
      <vt:lpstr>JANITORIAL SUPP</vt:lpstr>
      <vt:lpstr>CONSUMABLES</vt:lpstr>
      <vt:lpstr>SPORTING GOODS</vt:lpstr>
      <vt:lpstr>INFRA</vt:lpstr>
      <vt:lpstr>AGRICULTURAL SUPPLIES</vt:lpstr>
      <vt:lpstr>AGRICULTURAL EQUIPMENT</vt:lpstr>
      <vt:lpstr>VETERINARY SUPPLIES</vt:lpstr>
      <vt:lpstr>VETERINARY EQUIPMENT</vt:lpstr>
      <vt:lpstr>GROCERY</vt:lpstr>
      <vt:lpstr>OTHER PROCURABLES</vt:lpstr>
      <vt:lpstr>CATERING &amp; ACCOMMODATION</vt:lpstr>
      <vt:lpstr>MEDICAL (2)</vt:lpstr>
      <vt:lpstr>LABORATORY (3)</vt:lpstr>
      <vt:lpstr>JANITORIAL AND SECURITY SERVICE</vt:lpstr>
      <vt:lpstr>IVF (2020,bulk)</vt:lpstr>
      <vt:lpstr>MEDICINES(bulk 2020)</vt:lpstr>
      <vt:lpstr>MED EQUIPT. 2020 (2)</vt:lpstr>
      <vt:lpstr>'AGRICULTURAL EQUIPMENT'!Print_Area</vt:lpstr>
      <vt:lpstr>'AGRICULTURAL SUPPLIES'!Print_Area</vt:lpstr>
      <vt:lpstr>'CATERING &amp; ACCOMMODATION'!Print_Area</vt:lpstr>
      <vt:lpstr>CONSUMABLES!Print_Area</vt:lpstr>
      <vt:lpstr>'FUEL 2020'!Print_Area</vt:lpstr>
      <vt:lpstr>'FURNITURES &amp; FIXTURES 2020'!Print_Area</vt:lpstr>
      <vt:lpstr>GROCERY!Print_Area</vt:lpstr>
      <vt:lpstr>INFRA!Print_Area</vt:lpstr>
      <vt:lpstr>'IVF (2020,bulk)'!Print_Area</vt:lpstr>
      <vt:lpstr>'JANITORIAL AND SECURITY SERVICE'!Print_Area</vt:lpstr>
      <vt:lpstr>'JANITORIAL SUPP'!Print_Area</vt:lpstr>
      <vt:lpstr>'LABORATORY (3)'!Print_Area</vt:lpstr>
      <vt:lpstr>'MED EQUIPT. 2020'!Print_Area</vt:lpstr>
      <vt:lpstr>'MED EQUIPT. 2020 (2)'!Print_Area</vt:lpstr>
      <vt:lpstr>'MEDICAL (2)'!Print_Area</vt:lpstr>
      <vt:lpstr>'OFFICE EQUIPT. 2020'!Print_Area</vt:lpstr>
      <vt:lpstr>'OFFICE SUPP'!Print_Area</vt:lpstr>
      <vt:lpstr>'OTHER PROCURABLES'!Print_Area</vt:lpstr>
      <vt:lpstr>'R &amp; M - VEHICLES 2020'!Print_Area</vt:lpstr>
      <vt:lpstr>'R &amp; M 2020 (vehicle)'!Print_Area</vt:lpstr>
      <vt:lpstr>'SPORTING GOODS'!Print_Area</vt:lpstr>
      <vt:lpstr>'VEHICLES 2020'!Print_Area</vt:lpstr>
      <vt:lpstr>'VETERINARY EQUIPMENT'!Print_Area</vt:lpstr>
      <vt:lpstr>'VETERINARY SUPPLIES'!Print_Area</vt:lpstr>
      <vt:lpstr>'CATERING &amp; ACCOMMODATION'!Print_Titles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PGSO PC</dc:creator>
  <cp:lastModifiedBy>Gaga</cp:lastModifiedBy>
  <cp:lastPrinted>2019-06-26T02:36:10Z</cp:lastPrinted>
  <dcterms:created xsi:type="dcterms:W3CDTF">2011-02-17T00:53:05Z</dcterms:created>
  <dcterms:modified xsi:type="dcterms:W3CDTF">2020-03-09T05:52:31Z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d516bb5e-e1c1-4df8-94c0-34ba9b658f82</vt:lpwstr>
  </property>
</Properties>
</file>